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Steve-Local\Dropbox\Steve\Work\EngineeringTools\VBA_Modules\"/>
    </mc:Choice>
  </mc:AlternateContent>
  <xr:revisionPtr revIDLastSave="0" documentId="13_ncr:1_{89D68F47-822A-4A04-9EC6-DC406A1B5BE6}" xr6:coauthVersionLast="31" xr6:coauthVersionMax="31" xr10:uidLastSave="{00000000-0000-0000-0000-000000000000}"/>
  <bookViews>
    <workbookView xWindow="0" yWindow="0" windowWidth="20490" windowHeight="7695" activeTab="1" xr2:uid="{F9B0468F-E334-400C-96BA-C8AF837FFC7B}"/>
  </bookViews>
  <sheets>
    <sheet name="CpDataEquations" sheetId="1" r:id="rId1"/>
    <sheet name="CpDataCoefficients" sheetId="2" r:id="rId2"/>
    <sheet name="PData" sheetId="3" r:id="rId3"/>
  </sheets>
  <definedNames>
    <definedName name="PData_LK1NonPolar_Z0">PData!$A$1017:$P$1057</definedName>
    <definedName name="PData_LK1NonPolar_Z1">PData!$A$1060:$P$1100</definedName>
    <definedName name="PData_Properties">PData!$A$4:$DZ$1000</definedName>
    <definedName name="PData_PropertyNames">PData!$A$4:$DZ$4</definedName>
  </definedNames>
  <calcPr calcId="179017" calcMode="manual" calcCompleted="0"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U499" i="3" l="1"/>
  <c r="CT499" i="3"/>
  <c r="CS499" i="3"/>
  <c r="CR499" i="3"/>
  <c r="CQ499" i="3"/>
  <c r="CP499" i="3"/>
  <c r="CO499" i="3"/>
  <c r="CN499" i="3"/>
  <c r="CM499" i="3"/>
  <c r="CL499" i="3"/>
  <c r="CK499" i="3"/>
  <c r="CJ499" i="3"/>
  <c r="CI499" i="3"/>
  <c r="CH499" i="3"/>
  <c r="CG499" i="3"/>
  <c r="CF499" i="3"/>
  <c r="CE499" i="3"/>
  <c r="CD499" i="3"/>
  <c r="CC499" i="3"/>
  <c r="CB499" i="3"/>
  <c r="CA499" i="3"/>
  <c r="BZ499" i="3"/>
  <c r="BY499" i="3"/>
  <c r="BX499" i="3"/>
  <c r="BW499" i="3"/>
  <c r="BV499" i="3"/>
  <c r="BU499" i="3"/>
  <c r="BT499" i="3"/>
  <c r="BS499" i="3"/>
  <c r="BR499" i="3"/>
  <c r="BQ499" i="3"/>
  <c r="BP499" i="3"/>
  <c r="BO499" i="3"/>
  <c r="BN499" i="3"/>
  <c r="BM499" i="3"/>
  <c r="BL499" i="3"/>
  <c r="BK499" i="3"/>
  <c r="BJ499" i="3"/>
  <c r="BI499" i="3"/>
  <c r="BH499" i="3"/>
  <c r="BG499" i="3"/>
  <c r="BF499" i="3"/>
  <c r="BE499" i="3"/>
  <c r="BD499" i="3"/>
  <c r="BC499" i="3"/>
  <c r="BB499" i="3"/>
  <c r="BA499" i="3"/>
  <c r="AZ499" i="3"/>
  <c r="AY499" i="3"/>
  <c r="AX499" i="3"/>
  <c r="AW499" i="3"/>
  <c r="AV499" i="3"/>
  <c r="AU499" i="3"/>
  <c r="AT499" i="3"/>
  <c r="AS499" i="3"/>
  <c r="AR499" i="3"/>
  <c r="AQ499" i="3"/>
  <c r="AP499" i="3"/>
  <c r="AO499" i="3"/>
  <c r="AN499" i="3"/>
  <c r="CU494" i="3"/>
  <c r="CT494" i="3"/>
  <c r="CS494" i="3"/>
  <c r="CR494" i="3"/>
  <c r="CQ494" i="3"/>
  <c r="CP494" i="3"/>
  <c r="CO494" i="3"/>
  <c r="CN494" i="3"/>
  <c r="CM494" i="3"/>
  <c r="CL494" i="3"/>
  <c r="CK494" i="3"/>
  <c r="CJ494" i="3"/>
  <c r="CI494" i="3"/>
  <c r="CH494" i="3"/>
  <c r="CG494" i="3"/>
  <c r="CF494" i="3"/>
  <c r="CE494" i="3"/>
  <c r="CD494" i="3"/>
  <c r="CC494" i="3"/>
  <c r="CB494" i="3"/>
  <c r="CA494" i="3"/>
  <c r="BZ494" i="3"/>
  <c r="BY494" i="3"/>
  <c r="BX494" i="3"/>
  <c r="BW494" i="3"/>
  <c r="BV494" i="3"/>
  <c r="BU494" i="3"/>
  <c r="BT494" i="3"/>
  <c r="BS494" i="3"/>
  <c r="BR494" i="3"/>
  <c r="BQ494" i="3"/>
  <c r="BP494" i="3"/>
  <c r="BO494" i="3"/>
  <c r="BN494" i="3"/>
  <c r="BM494" i="3"/>
  <c r="BL494" i="3"/>
  <c r="BK494" i="3"/>
  <c r="BJ494" i="3"/>
  <c r="BI494" i="3"/>
  <c r="BH494" i="3"/>
  <c r="BG494" i="3"/>
  <c r="BF494" i="3"/>
  <c r="BE494" i="3"/>
  <c r="BD494" i="3"/>
  <c r="BC494" i="3"/>
  <c r="BB494" i="3"/>
  <c r="BA494" i="3"/>
  <c r="AZ494" i="3"/>
  <c r="AY494" i="3"/>
  <c r="AX494" i="3"/>
  <c r="AW494" i="3"/>
  <c r="AV494" i="3"/>
  <c r="AU494" i="3"/>
  <c r="AT494" i="3"/>
  <c r="AS494" i="3"/>
  <c r="AR494" i="3"/>
  <c r="AQ494" i="3"/>
  <c r="AP494" i="3"/>
  <c r="AO494" i="3"/>
  <c r="AN494" i="3"/>
  <c r="S493" i="3"/>
  <c r="CU492" i="3"/>
  <c r="CT492" i="3"/>
  <c r="CS492" i="3"/>
  <c r="CR492" i="3"/>
  <c r="CQ492" i="3"/>
  <c r="CP492" i="3"/>
  <c r="CO492" i="3"/>
  <c r="CN492" i="3"/>
  <c r="CM492" i="3"/>
  <c r="CL492" i="3"/>
  <c r="CK492" i="3"/>
  <c r="CJ492" i="3"/>
  <c r="CI492" i="3"/>
  <c r="CH492" i="3"/>
  <c r="CG492" i="3"/>
  <c r="CF492" i="3"/>
  <c r="CE492" i="3"/>
  <c r="CD492" i="3"/>
  <c r="CC492" i="3"/>
  <c r="CB492" i="3"/>
  <c r="CA492" i="3"/>
  <c r="BZ492" i="3"/>
  <c r="BY492" i="3"/>
  <c r="BX492" i="3"/>
  <c r="BW492" i="3"/>
  <c r="BV492" i="3"/>
  <c r="BU492" i="3"/>
  <c r="BT492" i="3"/>
  <c r="BS492" i="3"/>
  <c r="BR492" i="3"/>
  <c r="BQ492" i="3"/>
  <c r="BP492" i="3"/>
  <c r="BO492" i="3"/>
  <c r="BN492" i="3"/>
  <c r="BM492" i="3"/>
  <c r="BL492" i="3"/>
  <c r="BK492" i="3"/>
  <c r="BJ492" i="3"/>
  <c r="BI492" i="3"/>
  <c r="BH492" i="3"/>
  <c r="BG492" i="3"/>
  <c r="BF492" i="3"/>
  <c r="BE492" i="3"/>
  <c r="BD492" i="3"/>
  <c r="BC492" i="3"/>
  <c r="BB492" i="3"/>
  <c r="BA492" i="3"/>
  <c r="AZ492" i="3"/>
  <c r="AY492" i="3"/>
  <c r="AX492" i="3"/>
  <c r="AW492" i="3"/>
  <c r="AV492" i="3"/>
  <c r="AU492" i="3"/>
  <c r="AT492" i="3"/>
  <c r="AS492" i="3"/>
  <c r="AR492" i="3"/>
  <c r="AQ492" i="3"/>
  <c r="AP492" i="3"/>
  <c r="AO492" i="3"/>
  <c r="AN492" i="3"/>
  <c r="C492" i="3"/>
  <c r="CU491" i="3"/>
  <c r="CT491" i="3"/>
  <c r="CS491" i="3"/>
  <c r="CR491" i="3"/>
  <c r="CQ491" i="3"/>
  <c r="CP491" i="3"/>
  <c r="CO491" i="3"/>
  <c r="CN491" i="3"/>
  <c r="CM491" i="3"/>
  <c r="CL491" i="3"/>
  <c r="CK491" i="3"/>
  <c r="CJ491" i="3"/>
  <c r="CI491" i="3"/>
  <c r="CH491" i="3"/>
  <c r="CG491" i="3"/>
  <c r="CF491" i="3"/>
  <c r="CE491" i="3"/>
  <c r="CD491" i="3"/>
  <c r="CC491" i="3"/>
  <c r="CB491" i="3"/>
  <c r="CA491" i="3"/>
  <c r="BZ491" i="3"/>
  <c r="BY491" i="3"/>
  <c r="BX491" i="3"/>
  <c r="BW491" i="3"/>
  <c r="BV491" i="3"/>
  <c r="BU491" i="3"/>
  <c r="BT491" i="3"/>
  <c r="BS491" i="3"/>
  <c r="BR491" i="3"/>
  <c r="BQ491" i="3"/>
  <c r="BP491" i="3"/>
  <c r="BO491" i="3"/>
  <c r="BN491" i="3"/>
  <c r="BM491" i="3"/>
  <c r="BL491" i="3"/>
  <c r="BK491" i="3"/>
  <c r="BJ491" i="3"/>
  <c r="BI491" i="3"/>
  <c r="BH491" i="3"/>
  <c r="BG491" i="3"/>
  <c r="BF491" i="3"/>
  <c r="BE491" i="3"/>
  <c r="BD491" i="3"/>
  <c r="BC491" i="3"/>
  <c r="BB491" i="3"/>
  <c r="BA491" i="3"/>
  <c r="AZ491" i="3"/>
  <c r="AY491" i="3"/>
  <c r="AX491" i="3"/>
  <c r="AW491" i="3"/>
  <c r="AV491" i="3"/>
  <c r="AU491" i="3"/>
  <c r="AT491" i="3"/>
  <c r="AS491" i="3"/>
  <c r="AR491" i="3"/>
  <c r="AQ491" i="3"/>
  <c r="AP491" i="3"/>
  <c r="AO491" i="3"/>
  <c r="AN491" i="3"/>
  <c r="S491" i="3"/>
  <c r="C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CU465" i="3"/>
  <c r="CT465" i="3"/>
  <c r="CS465" i="3"/>
  <c r="CR465" i="3"/>
  <c r="CQ465" i="3"/>
  <c r="CP465" i="3"/>
  <c r="CO465" i="3"/>
  <c r="CN465" i="3"/>
  <c r="CM465" i="3"/>
  <c r="CL465" i="3"/>
  <c r="CK465" i="3"/>
  <c r="CJ465" i="3"/>
  <c r="CI465" i="3"/>
  <c r="CH465" i="3"/>
  <c r="CG465" i="3"/>
  <c r="CF465" i="3"/>
  <c r="CE465" i="3"/>
  <c r="CD465" i="3"/>
  <c r="CC465" i="3"/>
  <c r="CB465" i="3"/>
  <c r="CA465" i="3"/>
  <c r="BZ465" i="3"/>
  <c r="BY465" i="3"/>
  <c r="BX465" i="3"/>
  <c r="BW465" i="3"/>
  <c r="BV465" i="3"/>
  <c r="BU465" i="3"/>
  <c r="BT465" i="3"/>
  <c r="BS465" i="3"/>
  <c r="BR465" i="3"/>
  <c r="BQ465" i="3"/>
  <c r="BP465" i="3"/>
  <c r="BO465" i="3"/>
  <c r="BN465" i="3"/>
  <c r="BM465" i="3"/>
  <c r="BL465" i="3"/>
  <c r="BK465" i="3"/>
  <c r="BJ465" i="3"/>
  <c r="BI465" i="3"/>
  <c r="BH465" i="3"/>
  <c r="BG465" i="3"/>
  <c r="BF465" i="3"/>
  <c r="BE465" i="3"/>
  <c r="BD465" i="3"/>
  <c r="BC465" i="3"/>
  <c r="BB465" i="3"/>
  <c r="BA465" i="3"/>
  <c r="AZ465" i="3"/>
  <c r="AY465" i="3"/>
  <c r="AX465" i="3"/>
  <c r="AW465" i="3"/>
  <c r="AV465" i="3"/>
  <c r="AU465" i="3"/>
  <c r="AT465" i="3"/>
  <c r="AS465" i="3"/>
  <c r="AR465" i="3"/>
  <c r="AQ465" i="3"/>
  <c r="AP465" i="3"/>
  <c r="AO465" i="3"/>
  <c r="AN465" i="3"/>
  <c r="S465" i="3"/>
  <c r="C465" i="3"/>
  <c r="S464" i="3"/>
  <c r="S463" i="3"/>
  <c r="S462" i="3"/>
  <c r="S461" i="3"/>
  <c r="S460" i="3"/>
  <c r="S459" i="3"/>
  <c r="S458" i="3"/>
  <c r="S457" i="3"/>
  <c r="S456" i="3"/>
  <c r="S455" i="3"/>
  <c r="S454" i="3"/>
  <c r="S453" i="3"/>
  <c r="S452" i="3"/>
  <c r="S451" i="3"/>
  <c r="S450" i="3"/>
  <c r="S449" i="3"/>
  <c r="S448" i="3"/>
  <c r="S447" i="3"/>
  <c r="S446" i="3"/>
  <c r="S445" i="3"/>
  <c r="S444" i="3"/>
  <c r="S443" i="3"/>
  <c r="S442" i="3"/>
  <c r="CU441" i="3"/>
  <c r="CT441" i="3"/>
  <c r="CS441" i="3"/>
  <c r="CR441" i="3"/>
  <c r="CQ441" i="3"/>
  <c r="CP441" i="3"/>
  <c r="CO441" i="3"/>
  <c r="CN441" i="3"/>
  <c r="CM441" i="3"/>
  <c r="CL441" i="3"/>
  <c r="CK441" i="3"/>
  <c r="CJ441" i="3"/>
  <c r="CI441" i="3"/>
  <c r="CH441" i="3"/>
  <c r="CG441" i="3"/>
  <c r="CF441" i="3"/>
  <c r="CE441" i="3"/>
  <c r="CD441" i="3"/>
  <c r="CC441" i="3"/>
  <c r="CB441" i="3"/>
  <c r="CA441" i="3"/>
  <c r="BZ441" i="3"/>
  <c r="BY441" i="3"/>
  <c r="BX441" i="3"/>
  <c r="BW441" i="3"/>
  <c r="BV441" i="3"/>
  <c r="BU441" i="3"/>
  <c r="BT441" i="3"/>
  <c r="BS441" i="3"/>
  <c r="BR441" i="3"/>
  <c r="BQ441" i="3"/>
  <c r="BP441" i="3"/>
  <c r="BO441" i="3"/>
  <c r="BN441" i="3"/>
  <c r="BM441" i="3"/>
  <c r="BL441" i="3"/>
  <c r="BK441" i="3"/>
  <c r="BJ441" i="3"/>
  <c r="BI441" i="3"/>
  <c r="BH441" i="3"/>
  <c r="BG441" i="3"/>
  <c r="BF441" i="3"/>
  <c r="BE441" i="3"/>
  <c r="BD441" i="3"/>
  <c r="BC441" i="3"/>
  <c r="BB441" i="3"/>
  <c r="BA441" i="3"/>
  <c r="AZ441" i="3"/>
  <c r="AY441" i="3"/>
  <c r="AX441" i="3"/>
  <c r="AW441" i="3"/>
  <c r="AV441" i="3"/>
  <c r="AU441" i="3"/>
  <c r="AT441" i="3"/>
  <c r="AS441" i="3"/>
  <c r="AR441" i="3"/>
  <c r="AQ441" i="3"/>
  <c r="AP441" i="3"/>
  <c r="AO441" i="3"/>
  <c r="AN441" i="3"/>
  <c r="S441" i="3"/>
  <c r="C441" i="3"/>
  <c r="S440" i="3"/>
  <c r="S439" i="3"/>
  <c r="S438" i="3"/>
  <c r="S437" i="3"/>
  <c r="CU436" i="3"/>
  <c r="CT436" i="3"/>
  <c r="CS436" i="3"/>
  <c r="CR436" i="3"/>
  <c r="CQ436" i="3"/>
  <c r="CP436" i="3"/>
  <c r="CO436" i="3"/>
  <c r="CN436" i="3"/>
  <c r="CM436" i="3"/>
  <c r="CL436" i="3"/>
  <c r="CK436" i="3"/>
  <c r="CJ436" i="3"/>
  <c r="CI436" i="3"/>
  <c r="CH436" i="3"/>
  <c r="CG436" i="3"/>
  <c r="CF436" i="3"/>
  <c r="CE436" i="3"/>
  <c r="CD436" i="3"/>
  <c r="CC436" i="3"/>
  <c r="CB436" i="3"/>
  <c r="CA436" i="3"/>
  <c r="BZ436" i="3"/>
  <c r="BY436" i="3"/>
  <c r="BX436" i="3"/>
  <c r="BW436" i="3"/>
  <c r="BV436" i="3"/>
  <c r="BU436" i="3"/>
  <c r="BT436" i="3"/>
  <c r="BS436" i="3"/>
  <c r="BR436" i="3"/>
  <c r="BQ436" i="3"/>
  <c r="BP436" i="3"/>
  <c r="BO436" i="3"/>
  <c r="BN436" i="3"/>
  <c r="BM436" i="3"/>
  <c r="BL436" i="3"/>
  <c r="BK436" i="3"/>
  <c r="BJ436" i="3"/>
  <c r="BI436" i="3"/>
  <c r="BH436" i="3"/>
  <c r="BG436" i="3"/>
  <c r="BF436" i="3"/>
  <c r="BE436" i="3"/>
  <c r="BD436" i="3"/>
  <c r="BC436" i="3"/>
  <c r="BB436" i="3"/>
  <c r="BA436" i="3"/>
  <c r="AZ436" i="3"/>
  <c r="AY436" i="3"/>
  <c r="AX436" i="3"/>
  <c r="AW436" i="3"/>
  <c r="AV436" i="3"/>
  <c r="AU436" i="3"/>
  <c r="AT436" i="3"/>
  <c r="AS436" i="3"/>
  <c r="AR436" i="3"/>
  <c r="AQ436" i="3"/>
  <c r="AP436" i="3"/>
  <c r="AO436" i="3"/>
  <c r="AN436" i="3"/>
  <c r="C436" i="3"/>
  <c r="CU435" i="3"/>
  <c r="CT435" i="3"/>
  <c r="CS435" i="3"/>
  <c r="CR435" i="3"/>
  <c r="CQ435" i="3"/>
  <c r="CP435" i="3"/>
  <c r="CO435" i="3"/>
  <c r="CN435" i="3"/>
  <c r="CM435" i="3"/>
  <c r="CL435" i="3"/>
  <c r="CK435" i="3"/>
  <c r="CJ435" i="3"/>
  <c r="CI435" i="3"/>
  <c r="CH435" i="3"/>
  <c r="CG435" i="3"/>
  <c r="CF435" i="3"/>
  <c r="CE435" i="3"/>
  <c r="CD435" i="3"/>
  <c r="CC435" i="3"/>
  <c r="CB435" i="3"/>
  <c r="CA435" i="3"/>
  <c r="BZ435" i="3"/>
  <c r="BY435" i="3"/>
  <c r="BX435" i="3"/>
  <c r="BW435" i="3"/>
  <c r="BV435" i="3"/>
  <c r="BU435" i="3"/>
  <c r="BT435" i="3"/>
  <c r="BS435" i="3"/>
  <c r="BR435" i="3"/>
  <c r="BQ435" i="3"/>
  <c r="BP435" i="3"/>
  <c r="BO435" i="3"/>
  <c r="BN435" i="3"/>
  <c r="BM435" i="3"/>
  <c r="BL435" i="3"/>
  <c r="BK435" i="3"/>
  <c r="BJ435" i="3"/>
  <c r="BI435" i="3"/>
  <c r="BH435" i="3"/>
  <c r="BG435" i="3"/>
  <c r="BF435" i="3"/>
  <c r="BE435" i="3"/>
  <c r="BD435" i="3"/>
  <c r="BC435" i="3"/>
  <c r="BB435" i="3"/>
  <c r="BA435" i="3"/>
  <c r="AZ435" i="3"/>
  <c r="AY435" i="3"/>
  <c r="AX435" i="3"/>
  <c r="AW435" i="3"/>
  <c r="AV435" i="3"/>
  <c r="AU435" i="3"/>
  <c r="AT435" i="3"/>
  <c r="AS435" i="3"/>
  <c r="AR435" i="3"/>
  <c r="AQ435" i="3"/>
  <c r="AP435" i="3"/>
  <c r="AO435" i="3"/>
  <c r="AN435" i="3"/>
  <c r="S435" i="3"/>
  <c r="C435" i="3"/>
  <c r="S434" i="3"/>
  <c r="S433" i="3"/>
  <c r="S432" i="3"/>
  <c r="S431" i="3"/>
  <c r="S430" i="3"/>
  <c r="S429" i="3"/>
  <c r="S428" i="3"/>
  <c r="S427" i="3"/>
  <c r="S426" i="3"/>
  <c r="S425" i="3"/>
  <c r="S424" i="3"/>
  <c r="S423" i="3"/>
  <c r="S422" i="3"/>
  <c r="S421" i="3"/>
  <c r="S420" i="3"/>
  <c r="S419" i="3"/>
  <c r="S418" i="3"/>
  <c r="S417" i="3"/>
  <c r="S416" i="3"/>
  <c r="CU415" i="3"/>
  <c r="CT415" i="3"/>
  <c r="CS415" i="3"/>
  <c r="CR415" i="3"/>
  <c r="CQ415" i="3"/>
  <c r="CP415" i="3"/>
  <c r="CO415" i="3"/>
  <c r="CN415" i="3"/>
  <c r="CM415" i="3"/>
  <c r="CL415" i="3"/>
  <c r="CK415" i="3"/>
  <c r="CJ415" i="3"/>
  <c r="CI415" i="3"/>
  <c r="CH415" i="3"/>
  <c r="CG415" i="3"/>
  <c r="CF415" i="3"/>
  <c r="CE415" i="3"/>
  <c r="CD415" i="3"/>
  <c r="CC415" i="3"/>
  <c r="CB415" i="3"/>
  <c r="CA415" i="3"/>
  <c r="BZ415" i="3"/>
  <c r="BY415" i="3"/>
  <c r="BX415" i="3"/>
  <c r="BW415" i="3"/>
  <c r="BV415" i="3"/>
  <c r="BU415" i="3"/>
  <c r="BT415" i="3"/>
  <c r="BS415" i="3"/>
  <c r="BR415" i="3"/>
  <c r="BQ415" i="3"/>
  <c r="BP415" i="3"/>
  <c r="BO415" i="3"/>
  <c r="BN415" i="3"/>
  <c r="BM415" i="3"/>
  <c r="BL415" i="3"/>
  <c r="BK415" i="3"/>
  <c r="BJ415" i="3"/>
  <c r="BI415" i="3"/>
  <c r="BH415" i="3"/>
  <c r="BG415" i="3"/>
  <c r="BF415" i="3"/>
  <c r="BE415" i="3"/>
  <c r="BD415" i="3"/>
  <c r="BC415" i="3"/>
  <c r="BB415" i="3"/>
  <c r="BA415" i="3"/>
  <c r="AZ415" i="3"/>
  <c r="AY415" i="3"/>
  <c r="AX415" i="3"/>
  <c r="AW415" i="3"/>
  <c r="AV415" i="3"/>
  <c r="AU415" i="3"/>
  <c r="AT415" i="3"/>
  <c r="AS415" i="3"/>
  <c r="AR415" i="3"/>
  <c r="AQ415" i="3"/>
  <c r="AP415" i="3"/>
  <c r="AO415" i="3"/>
  <c r="AN415" i="3"/>
  <c r="S415" i="3"/>
  <c r="C415" i="3"/>
  <c r="CU414" i="3"/>
  <c r="CT414" i="3"/>
  <c r="CS414" i="3"/>
  <c r="CR414" i="3"/>
  <c r="CQ414" i="3"/>
  <c r="CP414" i="3"/>
  <c r="CO414" i="3"/>
  <c r="CN414" i="3"/>
  <c r="CM414" i="3"/>
  <c r="CL414" i="3"/>
  <c r="CK414" i="3"/>
  <c r="CJ414" i="3"/>
  <c r="CI414" i="3"/>
  <c r="CH414" i="3"/>
  <c r="CG414" i="3"/>
  <c r="CF414" i="3"/>
  <c r="CE414" i="3"/>
  <c r="CD414" i="3"/>
  <c r="CC414" i="3"/>
  <c r="CB414" i="3"/>
  <c r="CA414" i="3"/>
  <c r="BZ414" i="3"/>
  <c r="BY414" i="3"/>
  <c r="BX414" i="3"/>
  <c r="BW414" i="3"/>
  <c r="BV414" i="3"/>
  <c r="BU414" i="3"/>
  <c r="BT414" i="3"/>
  <c r="BS414" i="3"/>
  <c r="BR414" i="3"/>
  <c r="BQ414" i="3"/>
  <c r="BP414" i="3"/>
  <c r="BO414" i="3"/>
  <c r="BN414" i="3"/>
  <c r="BM414" i="3"/>
  <c r="BL414" i="3"/>
  <c r="BK414" i="3"/>
  <c r="BJ414" i="3"/>
  <c r="BI414" i="3"/>
  <c r="BH414" i="3"/>
  <c r="BG414" i="3"/>
  <c r="BF414" i="3"/>
  <c r="BE414" i="3"/>
  <c r="BD414" i="3"/>
  <c r="BC414" i="3"/>
  <c r="BB414" i="3"/>
  <c r="BA414" i="3"/>
  <c r="AZ414" i="3"/>
  <c r="AY414" i="3"/>
  <c r="AX414" i="3"/>
  <c r="AW414" i="3"/>
  <c r="AV414" i="3"/>
  <c r="AU414" i="3"/>
  <c r="AT414" i="3"/>
  <c r="AS414" i="3"/>
  <c r="AR414" i="3"/>
  <c r="AQ414" i="3"/>
  <c r="AP414" i="3"/>
  <c r="AO414" i="3"/>
  <c r="AN414" i="3"/>
  <c r="S414" i="3"/>
  <c r="S413" i="3"/>
  <c r="S412" i="3"/>
  <c r="S411" i="3"/>
  <c r="S410" i="3"/>
  <c r="S409" i="3"/>
  <c r="S408" i="3"/>
  <c r="CU407" i="3"/>
  <c r="CT407" i="3"/>
  <c r="CS407" i="3"/>
  <c r="CR407" i="3"/>
  <c r="CQ407" i="3"/>
  <c r="CP407" i="3"/>
  <c r="CO407" i="3"/>
  <c r="CN407" i="3"/>
  <c r="CM407" i="3"/>
  <c r="CL407" i="3"/>
  <c r="CK407" i="3"/>
  <c r="CJ407" i="3"/>
  <c r="CI407" i="3"/>
  <c r="CH407" i="3"/>
  <c r="CG407" i="3"/>
  <c r="CF407" i="3"/>
  <c r="CE407" i="3"/>
  <c r="CD407" i="3"/>
  <c r="CC407" i="3"/>
  <c r="CB407" i="3"/>
  <c r="CA407" i="3"/>
  <c r="BZ407" i="3"/>
  <c r="BY407" i="3"/>
  <c r="BX407" i="3"/>
  <c r="BW407" i="3"/>
  <c r="BV407" i="3"/>
  <c r="BU407" i="3"/>
  <c r="BT407" i="3"/>
  <c r="BS407" i="3"/>
  <c r="BR407" i="3"/>
  <c r="BQ407" i="3"/>
  <c r="BP407" i="3"/>
  <c r="BO407" i="3"/>
  <c r="BN407" i="3"/>
  <c r="BM407" i="3"/>
  <c r="BL407" i="3"/>
  <c r="BK407" i="3"/>
  <c r="BJ407" i="3"/>
  <c r="BI407" i="3"/>
  <c r="BH407" i="3"/>
  <c r="BG407" i="3"/>
  <c r="BF407" i="3"/>
  <c r="BE407" i="3"/>
  <c r="BD407" i="3"/>
  <c r="BC407" i="3"/>
  <c r="BB407" i="3"/>
  <c r="BA407" i="3"/>
  <c r="AZ407" i="3"/>
  <c r="AY407" i="3"/>
  <c r="AX407" i="3"/>
  <c r="AW407" i="3"/>
  <c r="AV407" i="3"/>
  <c r="AU407" i="3"/>
  <c r="AT407" i="3"/>
  <c r="AS407" i="3"/>
  <c r="AR407" i="3"/>
  <c r="AQ407" i="3"/>
  <c r="AP407" i="3"/>
  <c r="AO407" i="3"/>
  <c r="AN407" i="3"/>
  <c r="C407" i="3"/>
  <c r="S406" i="3"/>
  <c r="C406" i="3"/>
  <c r="S405" i="3"/>
  <c r="CU404" i="3"/>
  <c r="CT404" i="3"/>
  <c r="CS404" i="3"/>
  <c r="CR404" i="3"/>
  <c r="CQ404" i="3"/>
  <c r="CP404" i="3"/>
  <c r="CO404" i="3"/>
  <c r="CN404" i="3"/>
  <c r="CM404" i="3"/>
  <c r="CL404" i="3"/>
  <c r="CK404" i="3"/>
  <c r="CJ404" i="3"/>
  <c r="CI404" i="3"/>
  <c r="CH404" i="3"/>
  <c r="CG404" i="3"/>
  <c r="CF404" i="3"/>
  <c r="CE404" i="3"/>
  <c r="CD404" i="3"/>
  <c r="CC404" i="3"/>
  <c r="CB404" i="3"/>
  <c r="CA404" i="3"/>
  <c r="BZ404" i="3"/>
  <c r="BY404" i="3"/>
  <c r="BX404" i="3"/>
  <c r="BW404" i="3"/>
  <c r="BV404" i="3"/>
  <c r="BU404" i="3"/>
  <c r="BT404" i="3"/>
  <c r="BS404" i="3"/>
  <c r="BR404" i="3"/>
  <c r="BQ404" i="3"/>
  <c r="BP404" i="3"/>
  <c r="BO404" i="3"/>
  <c r="BN404" i="3"/>
  <c r="BM404" i="3"/>
  <c r="BL404" i="3"/>
  <c r="BK404" i="3"/>
  <c r="BJ404" i="3"/>
  <c r="BI404" i="3"/>
  <c r="BH404" i="3"/>
  <c r="BG404" i="3"/>
  <c r="BF404" i="3"/>
  <c r="BE404" i="3"/>
  <c r="BD404" i="3"/>
  <c r="BC404" i="3"/>
  <c r="BB404" i="3"/>
  <c r="BA404" i="3"/>
  <c r="AZ404" i="3"/>
  <c r="AY404" i="3"/>
  <c r="AX404" i="3"/>
  <c r="AW404" i="3"/>
  <c r="AV404" i="3"/>
  <c r="AU404" i="3"/>
  <c r="AT404" i="3"/>
  <c r="AS404" i="3"/>
  <c r="AR404" i="3"/>
  <c r="AQ404" i="3"/>
  <c r="AP404" i="3"/>
  <c r="AO404" i="3"/>
  <c r="AN404" i="3"/>
  <c r="C404" i="3"/>
  <c r="S403" i="3"/>
  <c r="S402" i="3"/>
  <c r="CU401" i="3"/>
  <c r="CT401" i="3"/>
  <c r="CS401" i="3"/>
  <c r="CR401" i="3"/>
  <c r="CQ401" i="3"/>
  <c r="CP401" i="3"/>
  <c r="CO401" i="3"/>
  <c r="CN401" i="3"/>
  <c r="CM401" i="3"/>
  <c r="CL401" i="3"/>
  <c r="CK401" i="3"/>
  <c r="CJ401" i="3"/>
  <c r="CI401" i="3"/>
  <c r="CH401" i="3"/>
  <c r="CG401" i="3"/>
  <c r="CF401" i="3"/>
  <c r="CE401" i="3"/>
  <c r="CD401" i="3"/>
  <c r="CC401" i="3"/>
  <c r="CB401" i="3"/>
  <c r="CA401" i="3"/>
  <c r="BZ401" i="3"/>
  <c r="BY401" i="3"/>
  <c r="BX401" i="3"/>
  <c r="BW401" i="3"/>
  <c r="BV401" i="3"/>
  <c r="BU401" i="3"/>
  <c r="BT401" i="3"/>
  <c r="BS401" i="3"/>
  <c r="BR401" i="3"/>
  <c r="BQ401" i="3"/>
  <c r="BP401" i="3"/>
  <c r="BO401" i="3"/>
  <c r="BN401" i="3"/>
  <c r="BM401" i="3"/>
  <c r="BL401" i="3"/>
  <c r="BK401" i="3"/>
  <c r="BJ401" i="3"/>
  <c r="BI401" i="3"/>
  <c r="BH401" i="3"/>
  <c r="BG401" i="3"/>
  <c r="BF401" i="3"/>
  <c r="BE401" i="3"/>
  <c r="BD401" i="3"/>
  <c r="BC401" i="3"/>
  <c r="BB401" i="3"/>
  <c r="BA401" i="3"/>
  <c r="AZ401" i="3"/>
  <c r="AY401" i="3"/>
  <c r="AX401" i="3"/>
  <c r="AW401" i="3"/>
  <c r="AV401" i="3"/>
  <c r="AU401" i="3"/>
  <c r="AT401" i="3"/>
  <c r="AS401" i="3"/>
  <c r="AR401" i="3"/>
  <c r="AQ401" i="3"/>
  <c r="AP401" i="3"/>
  <c r="AO401" i="3"/>
  <c r="AN401" i="3"/>
  <c r="C401" i="3"/>
  <c r="S400" i="3"/>
  <c r="S399" i="3"/>
  <c r="S398" i="3"/>
  <c r="S397" i="3"/>
  <c r="S396" i="3"/>
  <c r="S395" i="3"/>
  <c r="S394" i="3"/>
  <c r="S393" i="3"/>
  <c r="CU392" i="3"/>
  <c r="CT392" i="3"/>
  <c r="CS392" i="3"/>
  <c r="CR392" i="3"/>
  <c r="CQ392" i="3"/>
  <c r="CP392" i="3"/>
  <c r="CO392" i="3"/>
  <c r="CN392" i="3"/>
  <c r="CM392" i="3"/>
  <c r="CL392" i="3"/>
  <c r="CK392" i="3"/>
  <c r="CJ392" i="3"/>
  <c r="CI392" i="3"/>
  <c r="CH392" i="3"/>
  <c r="CG392" i="3"/>
  <c r="CF392" i="3"/>
  <c r="CE392" i="3"/>
  <c r="CD392" i="3"/>
  <c r="CC392" i="3"/>
  <c r="CB392" i="3"/>
  <c r="CA392" i="3"/>
  <c r="BZ392" i="3"/>
  <c r="BY392" i="3"/>
  <c r="BX392" i="3"/>
  <c r="BW392" i="3"/>
  <c r="BV392" i="3"/>
  <c r="BU392" i="3"/>
  <c r="BT392" i="3"/>
  <c r="BS392" i="3"/>
  <c r="BR392" i="3"/>
  <c r="BQ392" i="3"/>
  <c r="BP392" i="3"/>
  <c r="BO392" i="3"/>
  <c r="BN392" i="3"/>
  <c r="BM392" i="3"/>
  <c r="BL392" i="3"/>
  <c r="BK392" i="3"/>
  <c r="BJ392" i="3"/>
  <c r="BI392" i="3"/>
  <c r="BH392" i="3"/>
  <c r="BG392" i="3"/>
  <c r="BF392" i="3"/>
  <c r="BE392" i="3"/>
  <c r="BD392" i="3"/>
  <c r="BC392" i="3"/>
  <c r="BB392" i="3"/>
  <c r="BA392" i="3"/>
  <c r="AZ392" i="3"/>
  <c r="AY392" i="3"/>
  <c r="AX392" i="3"/>
  <c r="AW392" i="3"/>
  <c r="AV392" i="3"/>
  <c r="AU392" i="3"/>
  <c r="AT392" i="3"/>
  <c r="AS392" i="3"/>
  <c r="AR392" i="3"/>
  <c r="AQ392" i="3"/>
  <c r="AP392" i="3"/>
  <c r="AO392" i="3"/>
  <c r="AN392" i="3"/>
  <c r="C392" i="3"/>
  <c r="CU391" i="3"/>
  <c r="CT391" i="3"/>
  <c r="CS391" i="3"/>
  <c r="CR391" i="3"/>
  <c r="CQ391" i="3"/>
  <c r="CP391" i="3"/>
  <c r="CO391" i="3"/>
  <c r="CN391" i="3"/>
  <c r="CM391" i="3"/>
  <c r="CL391" i="3"/>
  <c r="CK391" i="3"/>
  <c r="CJ391" i="3"/>
  <c r="CI391" i="3"/>
  <c r="CH391" i="3"/>
  <c r="CG391" i="3"/>
  <c r="CF391" i="3"/>
  <c r="CE391" i="3"/>
  <c r="CD391" i="3"/>
  <c r="CC391" i="3"/>
  <c r="CB391" i="3"/>
  <c r="CA391" i="3"/>
  <c r="BZ391" i="3"/>
  <c r="BY391" i="3"/>
  <c r="BX391" i="3"/>
  <c r="BW391" i="3"/>
  <c r="BV391" i="3"/>
  <c r="BU391" i="3"/>
  <c r="BT391" i="3"/>
  <c r="BS391" i="3"/>
  <c r="BR391" i="3"/>
  <c r="BQ391" i="3"/>
  <c r="BP391" i="3"/>
  <c r="BO391" i="3"/>
  <c r="BN391" i="3"/>
  <c r="BM391" i="3"/>
  <c r="BL391" i="3"/>
  <c r="BK391" i="3"/>
  <c r="BJ391" i="3"/>
  <c r="BI391" i="3"/>
  <c r="BH391" i="3"/>
  <c r="BG391" i="3"/>
  <c r="BF391" i="3"/>
  <c r="BE391" i="3"/>
  <c r="BD391" i="3"/>
  <c r="BC391" i="3"/>
  <c r="BB391" i="3"/>
  <c r="BA391" i="3"/>
  <c r="AZ391" i="3"/>
  <c r="AY391" i="3"/>
  <c r="AX391" i="3"/>
  <c r="AW391" i="3"/>
  <c r="AV391" i="3"/>
  <c r="AU391" i="3"/>
  <c r="AT391" i="3"/>
  <c r="AS391" i="3"/>
  <c r="AR391" i="3"/>
  <c r="AQ391" i="3"/>
  <c r="AP391" i="3"/>
  <c r="AO391" i="3"/>
  <c r="AN391" i="3"/>
  <c r="S391" i="3"/>
  <c r="C391" i="3"/>
  <c r="S390" i="3"/>
  <c r="CU389" i="3"/>
  <c r="CT389" i="3"/>
  <c r="CS389" i="3"/>
  <c r="CR389" i="3"/>
  <c r="CQ389" i="3"/>
  <c r="CP389" i="3"/>
  <c r="CO389" i="3"/>
  <c r="CN389" i="3"/>
  <c r="CM389" i="3"/>
  <c r="CL389" i="3"/>
  <c r="CK389" i="3"/>
  <c r="CJ389" i="3"/>
  <c r="CI389" i="3"/>
  <c r="CH389" i="3"/>
  <c r="CG389" i="3"/>
  <c r="CF389" i="3"/>
  <c r="CE389" i="3"/>
  <c r="CD389" i="3"/>
  <c r="CC389" i="3"/>
  <c r="CB389" i="3"/>
  <c r="CA389" i="3"/>
  <c r="BZ389" i="3"/>
  <c r="BY389" i="3"/>
  <c r="BX389" i="3"/>
  <c r="BW389" i="3"/>
  <c r="BV389" i="3"/>
  <c r="BU389" i="3"/>
  <c r="BT389" i="3"/>
  <c r="BS389" i="3"/>
  <c r="BR389" i="3"/>
  <c r="BQ389" i="3"/>
  <c r="BP389" i="3"/>
  <c r="BO389" i="3"/>
  <c r="BN389" i="3"/>
  <c r="BM389" i="3"/>
  <c r="BL389" i="3"/>
  <c r="BK389" i="3"/>
  <c r="BJ389" i="3"/>
  <c r="BI389" i="3"/>
  <c r="BH389" i="3"/>
  <c r="BG389" i="3"/>
  <c r="BF389" i="3"/>
  <c r="BE389" i="3"/>
  <c r="BD389" i="3"/>
  <c r="BC389" i="3"/>
  <c r="BB389" i="3"/>
  <c r="BA389" i="3"/>
  <c r="AZ389" i="3"/>
  <c r="AY389" i="3"/>
  <c r="AX389" i="3"/>
  <c r="AW389" i="3"/>
  <c r="AV389" i="3"/>
  <c r="AU389" i="3"/>
  <c r="AT389" i="3"/>
  <c r="AS389" i="3"/>
  <c r="AR389" i="3"/>
  <c r="AQ389" i="3"/>
  <c r="AP389" i="3"/>
  <c r="AO389" i="3"/>
  <c r="AN389" i="3"/>
  <c r="C389" i="3"/>
  <c r="S388" i="3"/>
  <c r="S387" i="3"/>
  <c r="CU386" i="3"/>
  <c r="CT386" i="3"/>
  <c r="CS386" i="3"/>
  <c r="CR386" i="3"/>
  <c r="CQ386" i="3"/>
  <c r="CP386" i="3"/>
  <c r="CO386" i="3"/>
  <c r="CN386" i="3"/>
  <c r="CM386" i="3"/>
  <c r="CL386" i="3"/>
  <c r="CK386" i="3"/>
  <c r="CJ386" i="3"/>
  <c r="CI386" i="3"/>
  <c r="CH386" i="3"/>
  <c r="CG386" i="3"/>
  <c r="CF386" i="3"/>
  <c r="CE386" i="3"/>
  <c r="CD386" i="3"/>
  <c r="CC386" i="3"/>
  <c r="CB386" i="3"/>
  <c r="CA386" i="3"/>
  <c r="BZ386" i="3"/>
  <c r="BY386" i="3"/>
  <c r="BX386" i="3"/>
  <c r="BW386" i="3"/>
  <c r="BV386" i="3"/>
  <c r="BU386" i="3"/>
  <c r="BT386" i="3"/>
  <c r="BS386" i="3"/>
  <c r="BR386" i="3"/>
  <c r="BQ386" i="3"/>
  <c r="BP386" i="3"/>
  <c r="BO386" i="3"/>
  <c r="BN386" i="3"/>
  <c r="BM386" i="3"/>
  <c r="BL386" i="3"/>
  <c r="BK386" i="3"/>
  <c r="BJ386" i="3"/>
  <c r="BI386" i="3"/>
  <c r="BH386" i="3"/>
  <c r="BG386" i="3"/>
  <c r="BF386" i="3"/>
  <c r="BE386" i="3"/>
  <c r="BD386" i="3"/>
  <c r="BC386" i="3"/>
  <c r="BB386" i="3"/>
  <c r="BA386" i="3"/>
  <c r="AZ386" i="3"/>
  <c r="AY386" i="3"/>
  <c r="AX386" i="3"/>
  <c r="AW386" i="3"/>
  <c r="AV386" i="3"/>
  <c r="AU386" i="3"/>
  <c r="AT386" i="3"/>
  <c r="AS386" i="3"/>
  <c r="AR386" i="3"/>
  <c r="AQ386" i="3"/>
  <c r="AP386" i="3"/>
  <c r="AO386" i="3"/>
  <c r="AN386" i="3"/>
  <c r="C386" i="3"/>
  <c r="CU385" i="3"/>
  <c r="CT385" i="3"/>
  <c r="CS385" i="3"/>
  <c r="CR385" i="3"/>
  <c r="CQ385" i="3"/>
  <c r="CP385" i="3"/>
  <c r="CO385" i="3"/>
  <c r="CN385" i="3"/>
  <c r="CM385" i="3"/>
  <c r="CL385" i="3"/>
  <c r="CK385" i="3"/>
  <c r="CJ385" i="3"/>
  <c r="CI385" i="3"/>
  <c r="CH385" i="3"/>
  <c r="CG385" i="3"/>
  <c r="CF385" i="3"/>
  <c r="CE385" i="3"/>
  <c r="CD385" i="3"/>
  <c r="CC385" i="3"/>
  <c r="CB385" i="3"/>
  <c r="CA385" i="3"/>
  <c r="BZ385" i="3"/>
  <c r="BY385" i="3"/>
  <c r="BX385" i="3"/>
  <c r="BW385" i="3"/>
  <c r="BV385" i="3"/>
  <c r="BU385" i="3"/>
  <c r="BT385" i="3"/>
  <c r="BS385" i="3"/>
  <c r="BR385" i="3"/>
  <c r="BQ385" i="3"/>
  <c r="BP385" i="3"/>
  <c r="BO385" i="3"/>
  <c r="BN385" i="3"/>
  <c r="BM385" i="3"/>
  <c r="BL385" i="3"/>
  <c r="BK385" i="3"/>
  <c r="BJ385" i="3"/>
  <c r="BI385" i="3"/>
  <c r="BH385" i="3"/>
  <c r="BG385" i="3"/>
  <c r="BF385" i="3"/>
  <c r="BE385" i="3"/>
  <c r="BD385" i="3"/>
  <c r="BC385" i="3"/>
  <c r="BB385" i="3"/>
  <c r="BA385" i="3"/>
  <c r="AZ385" i="3"/>
  <c r="AY385" i="3"/>
  <c r="AX385" i="3"/>
  <c r="AW385" i="3"/>
  <c r="AV385" i="3"/>
  <c r="AU385" i="3"/>
  <c r="AT385" i="3"/>
  <c r="AS385" i="3"/>
  <c r="AR385" i="3"/>
  <c r="AQ385" i="3"/>
  <c r="AP385" i="3"/>
  <c r="AO385" i="3"/>
  <c r="AN385" i="3"/>
  <c r="S385" i="3"/>
  <c r="C385" i="3"/>
  <c r="CU384" i="3"/>
  <c r="CT384" i="3"/>
  <c r="CS384" i="3"/>
  <c r="CR384" i="3"/>
  <c r="CQ384" i="3"/>
  <c r="CP384" i="3"/>
  <c r="CO384" i="3"/>
  <c r="CN384" i="3"/>
  <c r="CM384" i="3"/>
  <c r="CL384" i="3"/>
  <c r="CK384" i="3"/>
  <c r="CJ384" i="3"/>
  <c r="CI384" i="3"/>
  <c r="CH384" i="3"/>
  <c r="CG384" i="3"/>
  <c r="CF384" i="3"/>
  <c r="CE384" i="3"/>
  <c r="CD384" i="3"/>
  <c r="CC384" i="3"/>
  <c r="CB384" i="3"/>
  <c r="CA384" i="3"/>
  <c r="BZ384" i="3"/>
  <c r="BY384" i="3"/>
  <c r="BX384" i="3"/>
  <c r="BW384" i="3"/>
  <c r="BV384" i="3"/>
  <c r="BU384" i="3"/>
  <c r="BT384" i="3"/>
  <c r="BS384" i="3"/>
  <c r="BR384" i="3"/>
  <c r="BQ384" i="3"/>
  <c r="BP384" i="3"/>
  <c r="BO384" i="3"/>
  <c r="BN384" i="3"/>
  <c r="BM384" i="3"/>
  <c r="BL384" i="3"/>
  <c r="BK384" i="3"/>
  <c r="BJ384" i="3"/>
  <c r="BI384" i="3"/>
  <c r="BH384" i="3"/>
  <c r="BG384" i="3"/>
  <c r="BF384" i="3"/>
  <c r="BE384" i="3"/>
  <c r="BD384" i="3"/>
  <c r="BC384" i="3"/>
  <c r="BB384" i="3"/>
  <c r="BA384" i="3"/>
  <c r="AZ384" i="3"/>
  <c r="AY384" i="3"/>
  <c r="AX384" i="3"/>
  <c r="AW384" i="3"/>
  <c r="AV384" i="3"/>
  <c r="AU384" i="3"/>
  <c r="AT384" i="3"/>
  <c r="AS384" i="3"/>
  <c r="AR384" i="3"/>
  <c r="AQ384" i="3"/>
  <c r="AP384" i="3"/>
  <c r="AO384" i="3"/>
  <c r="AN384" i="3"/>
  <c r="C384" i="3"/>
  <c r="S383" i="3"/>
  <c r="S382" i="3"/>
  <c r="C381" i="3"/>
  <c r="CU380" i="3"/>
  <c r="CT380" i="3"/>
  <c r="CS380" i="3"/>
  <c r="CR380" i="3"/>
  <c r="CQ380" i="3"/>
  <c r="CP380" i="3"/>
  <c r="CO380" i="3"/>
  <c r="CN380" i="3"/>
  <c r="CM380" i="3"/>
  <c r="CL380" i="3"/>
  <c r="CK380" i="3"/>
  <c r="CJ380" i="3"/>
  <c r="CI380" i="3"/>
  <c r="CH380" i="3"/>
  <c r="CG380" i="3"/>
  <c r="CF380" i="3"/>
  <c r="CE380" i="3"/>
  <c r="CD380" i="3"/>
  <c r="CC380" i="3"/>
  <c r="CB380" i="3"/>
  <c r="CA380" i="3"/>
  <c r="BZ380" i="3"/>
  <c r="BY380" i="3"/>
  <c r="BX380" i="3"/>
  <c r="BW380" i="3"/>
  <c r="BV380" i="3"/>
  <c r="BU380" i="3"/>
  <c r="BT380" i="3"/>
  <c r="BS380" i="3"/>
  <c r="BR380" i="3"/>
  <c r="BQ380" i="3"/>
  <c r="BP380" i="3"/>
  <c r="BO380" i="3"/>
  <c r="BN380" i="3"/>
  <c r="BM380" i="3"/>
  <c r="BL380" i="3"/>
  <c r="BK380" i="3"/>
  <c r="BJ380" i="3"/>
  <c r="BI380" i="3"/>
  <c r="BH380" i="3"/>
  <c r="BG380" i="3"/>
  <c r="BF380" i="3"/>
  <c r="BE380" i="3"/>
  <c r="BD380" i="3"/>
  <c r="BC380" i="3"/>
  <c r="BB380" i="3"/>
  <c r="BA380" i="3"/>
  <c r="AZ380" i="3"/>
  <c r="AY380" i="3"/>
  <c r="AX380" i="3"/>
  <c r="AW380" i="3"/>
  <c r="AV380" i="3"/>
  <c r="AU380" i="3"/>
  <c r="AT380" i="3"/>
  <c r="AS380" i="3"/>
  <c r="AR380" i="3"/>
  <c r="AQ380" i="3"/>
  <c r="AP380" i="3"/>
  <c r="AO380" i="3"/>
  <c r="AN380" i="3"/>
  <c r="S380" i="3"/>
  <c r="C380" i="3"/>
  <c r="S379" i="3"/>
  <c r="S378" i="3"/>
  <c r="S377" i="3"/>
  <c r="S376" i="3"/>
  <c r="S375" i="3"/>
  <c r="S374" i="3"/>
  <c r="CU373" i="3"/>
  <c r="CT373" i="3"/>
  <c r="CS373" i="3"/>
  <c r="CR373" i="3"/>
  <c r="CQ373" i="3"/>
  <c r="CP373" i="3"/>
  <c r="CO373" i="3"/>
  <c r="CN373" i="3"/>
  <c r="CM373" i="3"/>
  <c r="CL373" i="3"/>
  <c r="CK373" i="3"/>
  <c r="CJ373" i="3"/>
  <c r="CI373" i="3"/>
  <c r="CH373" i="3"/>
  <c r="CG373" i="3"/>
  <c r="CF373" i="3"/>
  <c r="CE373" i="3"/>
  <c r="CD373" i="3"/>
  <c r="CC373" i="3"/>
  <c r="CB373" i="3"/>
  <c r="CA373" i="3"/>
  <c r="BZ373" i="3"/>
  <c r="BY373" i="3"/>
  <c r="BX373" i="3"/>
  <c r="BW373" i="3"/>
  <c r="BV373" i="3"/>
  <c r="BU373" i="3"/>
  <c r="BT373" i="3"/>
  <c r="BS373" i="3"/>
  <c r="BR373" i="3"/>
  <c r="BQ373" i="3"/>
  <c r="BP373" i="3"/>
  <c r="BO373" i="3"/>
  <c r="BN373" i="3"/>
  <c r="BM373" i="3"/>
  <c r="BL373" i="3"/>
  <c r="BK373" i="3"/>
  <c r="BJ373" i="3"/>
  <c r="BI373" i="3"/>
  <c r="BH373" i="3"/>
  <c r="BG373" i="3"/>
  <c r="BF373" i="3"/>
  <c r="BE373" i="3"/>
  <c r="BD373" i="3"/>
  <c r="BC373" i="3"/>
  <c r="BB373" i="3"/>
  <c r="BA373" i="3"/>
  <c r="AZ373" i="3"/>
  <c r="AY373" i="3"/>
  <c r="AX373" i="3"/>
  <c r="AW373" i="3"/>
  <c r="AV373" i="3"/>
  <c r="AU373" i="3"/>
  <c r="AT373" i="3"/>
  <c r="AS373" i="3"/>
  <c r="AR373" i="3"/>
  <c r="AQ373" i="3"/>
  <c r="AP373" i="3"/>
  <c r="AO373" i="3"/>
  <c r="AN373" i="3"/>
  <c r="S373" i="3"/>
  <c r="S372" i="3"/>
  <c r="S371" i="3"/>
  <c r="CU370" i="3"/>
  <c r="CT370" i="3"/>
  <c r="CS370" i="3"/>
  <c r="CR370" i="3"/>
  <c r="CQ370" i="3"/>
  <c r="CP370" i="3"/>
  <c r="CO370" i="3"/>
  <c r="CN370" i="3"/>
  <c r="CM370" i="3"/>
  <c r="CL370" i="3"/>
  <c r="CK370" i="3"/>
  <c r="CJ370" i="3"/>
  <c r="CI370" i="3"/>
  <c r="CH370" i="3"/>
  <c r="CG370" i="3"/>
  <c r="CF370" i="3"/>
  <c r="CE370" i="3"/>
  <c r="CD370" i="3"/>
  <c r="CC370" i="3"/>
  <c r="CB370" i="3"/>
  <c r="CA370" i="3"/>
  <c r="BZ370" i="3"/>
  <c r="BY370" i="3"/>
  <c r="BX370" i="3"/>
  <c r="BW370" i="3"/>
  <c r="BV370" i="3"/>
  <c r="BU370" i="3"/>
  <c r="BT370" i="3"/>
  <c r="BS370" i="3"/>
  <c r="BR370" i="3"/>
  <c r="BQ370" i="3"/>
  <c r="BP370" i="3"/>
  <c r="BO370" i="3"/>
  <c r="BN370" i="3"/>
  <c r="BM370" i="3"/>
  <c r="BL370" i="3"/>
  <c r="BK370" i="3"/>
  <c r="BJ370" i="3"/>
  <c r="BI370" i="3"/>
  <c r="BH370" i="3"/>
  <c r="BG370" i="3"/>
  <c r="BF370" i="3"/>
  <c r="BE370" i="3"/>
  <c r="BD370" i="3"/>
  <c r="BC370" i="3"/>
  <c r="BB370" i="3"/>
  <c r="BA370" i="3"/>
  <c r="AZ370" i="3"/>
  <c r="AY370" i="3"/>
  <c r="AX370" i="3"/>
  <c r="AW370" i="3"/>
  <c r="AV370" i="3"/>
  <c r="AU370" i="3"/>
  <c r="AT370" i="3"/>
  <c r="AS370" i="3"/>
  <c r="AR370" i="3"/>
  <c r="AQ370" i="3"/>
  <c r="AP370" i="3"/>
  <c r="AO370" i="3"/>
  <c r="AN370" i="3"/>
  <c r="C370" i="3"/>
  <c r="CU369" i="3"/>
  <c r="CT369" i="3"/>
  <c r="CS369" i="3"/>
  <c r="CR369" i="3"/>
  <c r="CQ369" i="3"/>
  <c r="CP369" i="3"/>
  <c r="CO369" i="3"/>
  <c r="CN369" i="3"/>
  <c r="CM369" i="3"/>
  <c r="CL369" i="3"/>
  <c r="CK369" i="3"/>
  <c r="CJ369" i="3"/>
  <c r="CI369" i="3"/>
  <c r="CH369" i="3"/>
  <c r="CG369" i="3"/>
  <c r="CF369" i="3"/>
  <c r="CE369" i="3"/>
  <c r="CD369" i="3"/>
  <c r="CC369" i="3"/>
  <c r="CB369" i="3"/>
  <c r="CA369" i="3"/>
  <c r="BZ369" i="3"/>
  <c r="BY369" i="3"/>
  <c r="BX369" i="3"/>
  <c r="BW369" i="3"/>
  <c r="BV369" i="3"/>
  <c r="BU369" i="3"/>
  <c r="BT369" i="3"/>
  <c r="BS369" i="3"/>
  <c r="BR369" i="3"/>
  <c r="BQ369" i="3"/>
  <c r="BP369" i="3"/>
  <c r="BO369" i="3"/>
  <c r="BN369" i="3"/>
  <c r="BM369" i="3"/>
  <c r="BL369" i="3"/>
  <c r="BK369" i="3"/>
  <c r="BJ369" i="3"/>
  <c r="BI369" i="3"/>
  <c r="BH369" i="3"/>
  <c r="BG369" i="3"/>
  <c r="BF369" i="3"/>
  <c r="BE369" i="3"/>
  <c r="BD369" i="3"/>
  <c r="BC369" i="3"/>
  <c r="BB369" i="3"/>
  <c r="BA369" i="3"/>
  <c r="AZ369" i="3"/>
  <c r="AY369" i="3"/>
  <c r="AX369" i="3"/>
  <c r="AW369" i="3"/>
  <c r="AV369" i="3"/>
  <c r="AU369" i="3"/>
  <c r="AT369" i="3"/>
  <c r="AS369" i="3"/>
  <c r="AR369" i="3"/>
  <c r="AQ369" i="3"/>
  <c r="AP369" i="3"/>
  <c r="AO369" i="3"/>
  <c r="AN369" i="3"/>
  <c r="S369" i="3"/>
  <c r="C369" i="3"/>
  <c r="S368" i="3"/>
  <c r="CU367" i="3"/>
  <c r="CT367" i="3"/>
  <c r="CS367" i="3"/>
  <c r="CR367" i="3"/>
  <c r="CQ367" i="3"/>
  <c r="CP367" i="3"/>
  <c r="CO367" i="3"/>
  <c r="CN367" i="3"/>
  <c r="CM367" i="3"/>
  <c r="CL367" i="3"/>
  <c r="CK367" i="3"/>
  <c r="CJ367" i="3"/>
  <c r="CI367" i="3"/>
  <c r="CH367" i="3"/>
  <c r="CG367" i="3"/>
  <c r="CF367" i="3"/>
  <c r="CE367" i="3"/>
  <c r="CD367" i="3"/>
  <c r="CC367" i="3"/>
  <c r="CB367" i="3"/>
  <c r="CA367" i="3"/>
  <c r="BZ367" i="3"/>
  <c r="BY367" i="3"/>
  <c r="BX367" i="3"/>
  <c r="BW367" i="3"/>
  <c r="BV367" i="3"/>
  <c r="BU367" i="3"/>
  <c r="BT367" i="3"/>
  <c r="BS367" i="3"/>
  <c r="BR367" i="3"/>
  <c r="BQ367" i="3"/>
  <c r="BP367" i="3"/>
  <c r="BO367" i="3"/>
  <c r="BN367" i="3"/>
  <c r="BM367" i="3"/>
  <c r="BL367" i="3"/>
  <c r="BK367" i="3"/>
  <c r="BJ367" i="3"/>
  <c r="BI367" i="3"/>
  <c r="BH367" i="3"/>
  <c r="BG367" i="3"/>
  <c r="BF367" i="3"/>
  <c r="BE367" i="3"/>
  <c r="BD367" i="3"/>
  <c r="BC367" i="3"/>
  <c r="BB367" i="3"/>
  <c r="BA367" i="3"/>
  <c r="AZ367" i="3"/>
  <c r="AY367" i="3"/>
  <c r="AX367" i="3"/>
  <c r="AW367" i="3"/>
  <c r="AV367" i="3"/>
  <c r="AU367" i="3"/>
  <c r="AT367" i="3"/>
  <c r="AS367" i="3"/>
  <c r="AR367" i="3"/>
  <c r="AQ367" i="3"/>
  <c r="AP367" i="3"/>
  <c r="AO367" i="3"/>
  <c r="AN367" i="3"/>
  <c r="C367" i="3"/>
  <c r="S366" i="3"/>
  <c r="S365" i="3"/>
  <c r="CU364" i="3"/>
  <c r="CT364" i="3"/>
  <c r="CS364" i="3"/>
  <c r="CR364" i="3"/>
  <c r="CQ364" i="3"/>
  <c r="CP364" i="3"/>
  <c r="CO364" i="3"/>
  <c r="CN364" i="3"/>
  <c r="CM364" i="3"/>
  <c r="CL364" i="3"/>
  <c r="CK364" i="3"/>
  <c r="CJ364" i="3"/>
  <c r="CI364" i="3"/>
  <c r="CH364" i="3"/>
  <c r="CG364" i="3"/>
  <c r="CF364" i="3"/>
  <c r="CE364" i="3"/>
  <c r="CD364" i="3"/>
  <c r="CC364" i="3"/>
  <c r="CB364" i="3"/>
  <c r="CA364" i="3"/>
  <c r="BZ364" i="3"/>
  <c r="BY364" i="3"/>
  <c r="BX364" i="3"/>
  <c r="BW364" i="3"/>
  <c r="BV364" i="3"/>
  <c r="BU364" i="3"/>
  <c r="BT364" i="3"/>
  <c r="BS364" i="3"/>
  <c r="BR364" i="3"/>
  <c r="BQ364" i="3"/>
  <c r="BP364" i="3"/>
  <c r="BO364" i="3"/>
  <c r="BN364" i="3"/>
  <c r="BM364" i="3"/>
  <c r="BL364" i="3"/>
  <c r="BK364" i="3"/>
  <c r="BJ364" i="3"/>
  <c r="BI364" i="3"/>
  <c r="BH364" i="3"/>
  <c r="BG364" i="3"/>
  <c r="BF364" i="3"/>
  <c r="BE364" i="3"/>
  <c r="BD364" i="3"/>
  <c r="BC364" i="3"/>
  <c r="BB364" i="3"/>
  <c r="BA364" i="3"/>
  <c r="AZ364" i="3"/>
  <c r="AY364" i="3"/>
  <c r="AX364" i="3"/>
  <c r="AW364" i="3"/>
  <c r="AV364" i="3"/>
  <c r="AU364" i="3"/>
  <c r="AT364" i="3"/>
  <c r="AS364" i="3"/>
  <c r="AR364" i="3"/>
  <c r="AQ364" i="3"/>
  <c r="AP364" i="3"/>
  <c r="AO364" i="3"/>
  <c r="AN364" i="3"/>
  <c r="C364" i="3"/>
  <c r="CU363" i="3"/>
  <c r="CT363" i="3"/>
  <c r="CS363" i="3"/>
  <c r="CR363" i="3"/>
  <c r="CQ363" i="3"/>
  <c r="CP363" i="3"/>
  <c r="CO363" i="3"/>
  <c r="CN363" i="3"/>
  <c r="CM363" i="3"/>
  <c r="CL363" i="3"/>
  <c r="CK363" i="3"/>
  <c r="CJ363" i="3"/>
  <c r="CI363" i="3"/>
  <c r="CH363" i="3"/>
  <c r="CG363" i="3"/>
  <c r="CF363" i="3"/>
  <c r="CE363" i="3"/>
  <c r="CD363" i="3"/>
  <c r="CC363" i="3"/>
  <c r="CB363" i="3"/>
  <c r="CA363" i="3"/>
  <c r="BZ363" i="3"/>
  <c r="BY363" i="3"/>
  <c r="BX363" i="3"/>
  <c r="BW363" i="3"/>
  <c r="BV363" i="3"/>
  <c r="BU363" i="3"/>
  <c r="BT363" i="3"/>
  <c r="BS363" i="3"/>
  <c r="BR363" i="3"/>
  <c r="BQ363" i="3"/>
  <c r="BP363" i="3"/>
  <c r="BO363" i="3"/>
  <c r="BN363" i="3"/>
  <c r="BM363" i="3"/>
  <c r="BL363" i="3"/>
  <c r="BK363" i="3"/>
  <c r="BJ363" i="3"/>
  <c r="BI363" i="3"/>
  <c r="BH363" i="3"/>
  <c r="BG363" i="3"/>
  <c r="BF363" i="3"/>
  <c r="BE363" i="3"/>
  <c r="BD363" i="3"/>
  <c r="BC363" i="3"/>
  <c r="BB363" i="3"/>
  <c r="BA363" i="3"/>
  <c r="AZ363" i="3"/>
  <c r="AY363" i="3"/>
  <c r="AX363" i="3"/>
  <c r="AW363" i="3"/>
  <c r="AV363" i="3"/>
  <c r="AU363" i="3"/>
  <c r="AT363" i="3"/>
  <c r="AS363" i="3"/>
  <c r="AR363" i="3"/>
  <c r="AQ363" i="3"/>
  <c r="AP363" i="3"/>
  <c r="AO363" i="3"/>
  <c r="AN363" i="3"/>
  <c r="S363" i="3"/>
  <c r="C363" i="3"/>
  <c r="CU362" i="3"/>
  <c r="CT362" i="3"/>
  <c r="CS362" i="3"/>
  <c r="CR362" i="3"/>
  <c r="CQ362" i="3"/>
  <c r="CP362" i="3"/>
  <c r="CO362" i="3"/>
  <c r="CN362" i="3"/>
  <c r="CM362" i="3"/>
  <c r="CL362" i="3"/>
  <c r="CK362" i="3"/>
  <c r="CJ362" i="3"/>
  <c r="CI362" i="3"/>
  <c r="CH362" i="3"/>
  <c r="CG362" i="3"/>
  <c r="CF362" i="3"/>
  <c r="CE362" i="3"/>
  <c r="CD362" i="3"/>
  <c r="CC362" i="3"/>
  <c r="CB362" i="3"/>
  <c r="CA362" i="3"/>
  <c r="BZ362" i="3"/>
  <c r="BY362" i="3"/>
  <c r="BX362" i="3"/>
  <c r="BW362" i="3"/>
  <c r="BV362" i="3"/>
  <c r="BU362" i="3"/>
  <c r="BT362" i="3"/>
  <c r="BS362" i="3"/>
  <c r="BR362" i="3"/>
  <c r="BQ362" i="3"/>
  <c r="BP362" i="3"/>
  <c r="BO362" i="3"/>
  <c r="BN362" i="3"/>
  <c r="BM362" i="3"/>
  <c r="BL362" i="3"/>
  <c r="BK362" i="3"/>
  <c r="BJ362" i="3"/>
  <c r="BI362" i="3"/>
  <c r="BH362" i="3"/>
  <c r="BG362" i="3"/>
  <c r="BF362" i="3"/>
  <c r="BE362" i="3"/>
  <c r="BD362" i="3"/>
  <c r="BC362" i="3"/>
  <c r="BB362" i="3"/>
  <c r="BA362" i="3"/>
  <c r="AZ362" i="3"/>
  <c r="AY362" i="3"/>
  <c r="AX362" i="3"/>
  <c r="AW362" i="3"/>
  <c r="AV362" i="3"/>
  <c r="AU362" i="3"/>
  <c r="AT362" i="3"/>
  <c r="AS362" i="3"/>
  <c r="AR362" i="3"/>
  <c r="AQ362" i="3"/>
  <c r="AP362" i="3"/>
  <c r="AO362" i="3"/>
  <c r="AN362" i="3"/>
  <c r="C362" i="3"/>
  <c r="S361" i="3"/>
  <c r="S360" i="3"/>
  <c r="S359" i="3"/>
  <c r="S358" i="3"/>
  <c r="S357" i="3"/>
  <c r="S356" i="3"/>
  <c r="S355" i="3"/>
  <c r="CU354" i="3"/>
  <c r="CT354" i="3"/>
  <c r="CS354" i="3"/>
  <c r="CR354" i="3"/>
  <c r="CQ354" i="3"/>
  <c r="CP354" i="3"/>
  <c r="CO354" i="3"/>
  <c r="CN354" i="3"/>
  <c r="CM354" i="3"/>
  <c r="CL354" i="3"/>
  <c r="CK354" i="3"/>
  <c r="CJ354" i="3"/>
  <c r="CI354" i="3"/>
  <c r="CH354" i="3"/>
  <c r="CG354" i="3"/>
  <c r="CF354" i="3"/>
  <c r="CE354" i="3"/>
  <c r="CD354" i="3"/>
  <c r="CC354" i="3"/>
  <c r="CB354" i="3"/>
  <c r="CA354" i="3"/>
  <c r="BZ354" i="3"/>
  <c r="BY354" i="3"/>
  <c r="BX354" i="3"/>
  <c r="BW354" i="3"/>
  <c r="BV354" i="3"/>
  <c r="BU354" i="3"/>
  <c r="BT354" i="3"/>
  <c r="BS354" i="3"/>
  <c r="BR354" i="3"/>
  <c r="BQ354" i="3"/>
  <c r="BP354" i="3"/>
  <c r="BO354" i="3"/>
  <c r="BN354" i="3"/>
  <c r="BM354" i="3"/>
  <c r="BL354" i="3"/>
  <c r="BK354" i="3"/>
  <c r="BJ354" i="3"/>
  <c r="BI354" i="3"/>
  <c r="BH354" i="3"/>
  <c r="BG354" i="3"/>
  <c r="BF354" i="3"/>
  <c r="BE354" i="3"/>
  <c r="BD354" i="3"/>
  <c r="BC354" i="3"/>
  <c r="BB354" i="3"/>
  <c r="BA354" i="3"/>
  <c r="AZ354" i="3"/>
  <c r="AY354" i="3"/>
  <c r="AX354" i="3"/>
  <c r="AW354" i="3"/>
  <c r="AV354" i="3"/>
  <c r="AU354" i="3"/>
  <c r="AT354" i="3"/>
  <c r="AS354" i="3"/>
  <c r="AR354" i="3"/>
  <c r="AQ354" i="3"/>
  <c r="AP354" i="3"/>
  <c r="AO354" i="3"/>
  <c r="AN354" i="3"/>
  <c r="C354" i="3"/>
  <c r="CU353" i="3"/>
  <c r="CT353" i="3"/>
  <c r="CS353" i="3"/>
  <c r="CR353" i="3"/>
  <c r="CQ353" i="3"/>
  <c r="CP353" i="3"/>
  <c r="CO353" i="3"/>
  <c r="CN353" i="3"/>
  <c r="CM353" i="3"/>
  <c r="CL353" i="3"/>
  <c r="CK353" i="3"/>
  <c r="CJ353" i="3"/>
  <c r="CI353" i="3"/>
  <c r="CH353" i="3"/>
  <c r="CG353" i="3"/>
  <c r="CF353" i="3"/>
  <c r="CE353" i="3"/>
  <c r="CD353" i="3"/>
  <c r="CC353" i="3"/>
  <c r="CB353" i="3"/>
  <c r="CA353" i="3"/>
  <c r="BZ353" i="3"/>
  <c r="BY353" i="3"/>
  <c r="BX353" i="3"/>
  <c r="BW353" i="3"/>
  <c r="BV353" i="3"/>
  <c r="BU353" i="3"/>
  <c r="BT353" i="3"/>
  <c r="BS353" i="3"/>
  <c r="BR353" i="3"/>
  <c r="BQ353" i="3"/>
  <c r="BP353" i="3"/>
  <c r="BO353" i="3"/>
  <c r="BN353" i="3"/>
  <c r="BM353" i="3"/>
  <c r="BL353" i="3"/>
  <c r="BK353" i="3"/>
  <c r="BJ353" i="3"/>
  <c r="BI353" i="3"/>
  <c r="BH353" i="3"/>
  <c r="BG353" i="3"/>
  <c r="BF353" i="3"/>
  <c r="BE353" i="3"/>
  <c r="BD353" i="3"/>
  <c r="BC353" i="3"/>
  <c r="BB353" i="3"/>
  <c r="BA353" i="3"/>
  <c r="AZ353" i="3"/>
  <c r="AY353" i="3"/>
  <c r="AX353" i="3"/>
  <c r="AW353" i="3"/>
  <c r="AV353" i="3"/>
  <c r="AU353" i="3"/>
  <c r="AT353" i="3"/>
  <c r="AS353" i="3"/>
  <c r="AR353" i="3"/>
  <c r="AQ353" i="3"/>
  <c r="AP353" i="3"/>
  <c r="AO353" i="3"/>
  <c r="AN353" i="3"/>
  <c r="S353" i="3"/>
  <c r="S352" i="3"/>
  <c r="S351" i="3"/>
  <c r="S350" i="3"/>
  <c r="S349" i="3"/>
  <c r="S348" i="3"/>
  <c r="S347" i="3"/>
  <c r="S346" i="3"/>
  <c r="S345" i="3"/>
  <c r="CU344" i="3"/>
  <c r="CT344" i="3"/>
  <c r="CS344" i="3"/>
  <c r="CR344" i="3"/>
  <c r="CQ344" i="3"/>
  <c r="CP344" i="3"/>
  <c r="CO344" i="3"/>
  <c r="CN344" i="3"/>
  <c r="CM344" i="3"/>
  <c r="CL344" i="3"/>
  <c r="CK344" i="3"/>
  <c r="CJ344" i="3"/>
  <c r="CI344" i="3"/>
  <c r="CH344" i="3"/>
  <c r="CG344" i="3"/>
  <c r="CF344" i="3"/>
  <c r="CE344" i="3"/>
  <c r="CD344" i="3"/>
  <c r="CC344" i="3"/>
  <c r="CB344" i="3"/>
  <c r="CA344" i="3"/>
  <c r="BZ344" i="3"/>
  <c r="BY344" i="3"/>
  <c r="BX344" i="3"/>
  <c r="BW344" i="3"/>
  <c r="BV344" i="3"/>
  <c r="BU344" i="3"/>
  <c r="BT344" i="3"/>
  <c r="BS344" i="3"/>
  <c r="BR344" i="3"/>
  <c r="BQ344" i="3"/>
  <c r="BP344" i="3"/>
  <c r="BO344" i="3"/>
  <c r="BN344" i="3"/>
  <c r="BM344" i="3"/>
  <c r="BL344" i="3"/>
  <c r="BK344" i="3"/>
  <c r="BJ344" i="3"/>
  <c r="BI344" i="3"/>
  <c r="BH344" i="3"/>
  <c r="BG344" i="3"/>
  <c r="BF344" i="3"/>
  <c r="BE344" i="3"/>
  <c r="BD344" i="3"/>
  <c r="BC344" i="3"/>
  <c r="BB344" i="3"/>
  <c r="BA344" i="3"/>
  <c r="AZ344" i="3"/>
  <c r="AY344" i="3"/>
  <c r="AX344" i="3"/>
  <c r="AW344" i="3"/>
  <c r="AV344" i="3"/>
  <c r="AU344" i="3"/>
  <c r="AT344" i="3"/>
  <c r="AS344" i="3"/>
  <c r="AR344" i="3"/>
  <c r="AQ344" i="3"/>
  <c r="AP344" i="3"/>
  <c r="AO344" i="3"/>
  <c r="AN344" i="3"/>
  <c r="C344" i="3"/>
  <c r="CU343" i="3"/>
  <c r="CT343" i="3"/>
  <c r="CS343" i="3"/>
  <c r="CR343" i="3"/>
  <c r="CQ343" i="3"/>
  <c r="CP343" i="3"/>
  <c r="CO343" i="3"/>
  <c r="CN343" i="3"/>
  <c r="CM343" i="3"/>
  <c r="CL343" i="3"/>
  <c r="CK343" i="3"/>
  <c r="CJ343" i="3"/>
  <c r="CI343" i="3"/>
  <c r="CH343" i="3"/>
  <c r="CG343" i="3"/>
  <c r="CF343" i="3"/>
  <c r="CE343" i="3"/>
  <c r="CD343" i="3"/>
  <c r="CC343" i="3"/>
  <c r="CB343" i="3"/>
  <c r="CA343" i="3"/>
  <c r="BZ343" i="3"/>
  <c r="BY343" i="3"/>
  <c r="BX343" i="3"/>
  <c r="BW343" i="3"/>
  <c r="BV343" i="3"/>
  <c r="BU343" i="3"/>
  <c r="BT343" i="3"/>
  <c r="BS343" i="3"/>
  <c r="BR343" i="3"/>
  <c r="BQ343" i="3"/>
  <c r="BP343" i="3"/>
  <c r="BO343" i="3"/>
  <c r="BN343" i="3"/>
  <c r="BM343" i="3"/>
  <c r="BL343" i="3"/>
  <c r="BK343" i="3"/>
  <c r="BJ343" i="3"/>
  <c r="BI343" i="3"/>
  <c r="BH343" i="3"/>
  <c r="BG343" i="3"/>
  <c r="BF343" i="3"/>
  <c r="BE343" i="3"/>
  <c r="BD343" i="3"/>
  <c r="BC343" i="3"/>
  <c r="BB343" i="3"/>
  <c r="BA343" i="3"/>
  <c r="AZ343" i="3"/>
  <c r="AY343" i="3"/>
  <c r="AX343" i="3"/>
  <c r="AW343" i="3"/>
  <c r="AV343" i="3"/>
  <c r="AU343" i="3"/>
  <c r="AT343" i="3"/>
  <c r="AS343" i="3"/>
  <c r="AR343" i="3"/>
  <c r="AQ343" i="3"/>
  <c r="AP343" i="3"/>
  <c r="AO343" i="3"/>
  <c r="AN343" i="3"/>
  <c r="S343" i="3"/>
  <c r="C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CU307" i="3"/>
  <c r="CT307" i="3"/>
  <c r="CS307" i="3"/>
  <c r="CR307" i="3"/>
  <c r="CQ307" i="3"/>
  <c r="CP307" i="3"/>
  <c r="CO307" i="3"/>
  <c r="CN307" i="3"/>
  <c r="CM307" i="3"/>
  <c r="CL307" i="3"/>
  <c r="CK307" i="3"/>
  <c r="CJ307" i="3"/>
  <c r="CI307" i="3"/>
  <c r="CH307" i="3"/>
  <c r="CG307" i="3"/>
  <c r="CF307" i="3"/>
  <c r="CE307" i="3"/>
  <c r="CD307" i="3"/>
  <c r="CC307" i="3"/>
  <c r="CB307" i="3"/>
  <c r="CA307" i="3"/>
  <c r="BZ307" i="3"/>
  <c r="BY307" i="3"/>
  <c r="BX307" i="3"/>
  <c r="BW307" i="3"/>
  <c r="BV307" i="3"/>
  <c r="BU307" i="3"/>
  <c r="BT307" i="3"/>
  <c r="BS307" i="3"/>
  <c r="BR307" i="3"/>
  <c r="BQ307" i="3"/>
  <c r="BP307" i="3"/>
  <c r="BO307" i="3"/>
  <c r="BN307" i="3"/>
  <c r="BM307" i="3"/>
  <c r="BL307" i="3"/>
  <c r="BK307" i="3"/>
  <c r="BJ307" i="3"/>
  <c r="BI307" i="3"/>
  <c r="BH307" i="3"/>
  <c r="BG307" i="3"/>
  <c r="BF307" i="3"/>
  <c r="BE307" i="3"/>
  <c r="BD307" i="3"/>
  <c r="BC307" i="3"/>
  <c r="BB307" i="3"/>
  <c r="BA307" i="3"/>
  <c r="AZ307" i="3"/>
  <c r="AY307" i="3"/>
  <c r="AX307" i="3"/>
  <c r="AW307" i="3"/>
  <c r="AV307" i="3"/>
  <c r="AU307" i="3"/>
  <c r="AT307" i="3"/>
  <c r="AS307" i="3"/>
  <c r="AR307" i="3"/>
  <c r="AQ307" i="3"/>
  <c r="AP307" i="3"/>
  <c r="AO307" i="3"/>
  <c r="AN307" i="3"/>
  <c r="AA307" i="3"/>
  <c r="S307" i="3"/>
  <c r="C307" i="3"/>
  <c r="CU306" i="3"/>
  <c r="CT306" i="3"/>
  <c r="CS306" i="3"/>
  <c r="CR306" i="3"/>
  <c r="CQ306" i="3"/>
  <c r="CP306" i="3"/>
  <c r="CO306" i="3"/>
  <c r="CN306" i="3"/>
  <c r="CM306" i="3"/>
  <c r="CL306" i="3"/>
  <c r="CK306" i="3"/>
  <c r="CJ306" i="3"/>
  <c r="CI306" i="3"/>
  <c r="CH306" i="3"/>
  <c r="CG306" i="3"/>
  <c r="CF306" i="3"/>
  <c r="CE306" i="3"/>
  <c r="CD306" i="3"/>
  <c r="CC306" i="3"/>
  <c r="CB306" i="3"/>
  <c r="CA306" i="3"/>
  <c r="BZ306" i="3"/>
  <c r="BY306" i="3"/>
  <c r="BX306" i="3"/>
  <c r="BW306" i="3"/>
  <c r="BV306" i="3"/>
  <c r="BU306" i="3"/>
  <c r="BT306" i="3"/>
  <c r="BS306" i="3"/>
  <c r="BR306" i="3"/>
  <c r="BQ306" i="3"/>
  <c r="BP306" i="3"/>
  <c r="BO306" i="3"/>
  <c r="BN306" i="3"/>
  <c r="BM306" i="3"/>
  <c r="BL306" i="3"/>
  <c r="BK306" i="3"/>
  <c r="BJ306" i="3"/>
  <c r="BI306" i="3"/>
  <c r="BH306" i="3"/>
  <c r="BG306" i="3"/>
  <c r="BF306" i="3"/>
  <c r="BE306" i="3"/>
  <c r="BD306" i="3"/>
  <c r="BC306" i="3"/>
  <c r="BB306" i="3"/>
  <c r="BA306" i="3"/>
  <c r="AZ306" i="3"/>
  <c r="AY306" i="3"/>
  <c r="AX306" i="3"/>
  <c r="AW306" i="3"/>
  <c r="AV306" i="3"/>
  <c r="AU306" i="3"/>
  <c r="AT306" i="3"/>
  <c r="AS306" i="3"/>
  <c r="AR306" i="3"/>
  <c r="AQ306" i="3"/>
  <c r="AP306" i="3"/>
  <c r="AO306" i="3"/>
  <c r="AN306" i="3"/>
  <c r="C306" i="3"/>
  <c r="CU305" i="3"/>
  <c r="CT305" i="3"/>
  <c r="CS305" i="3"/>
  <c r="CR305" i="3"/>
  <c r="CQ305" i="3"/>
  <c r="CP305" i="3"/>
  <c r="CO305" i="3"/>
  <c r="CN305" i="3"/>
  <c r="CM305" i="3"/>
  <c r="CL305" i="3"/>
  <c r="CK305" i="3"/>
  <c r="CJ305" i="3"/>
  <c r="CI305" i="3"/>
  <c r="CH305" i="3"/>
  <c r="CG305" i="3"/>
  <c r="CF305" i="3"/>
  <c r="CE305" i="3"/>
  <c r="CD305" i="3"/>
  <c r="CC305" i="3"/>
  <c r="CB305" i="3"/>
  <c r="CA305" i="3"/>
  <c r="BZ305" i="3"/>
  <c r="BY305" i="3"/>
  <c r="BX305" i="3"/>
  <c r="BW305" i="3"/>
  <c r="BV305" i="3"/>
  <c r="BU305" i="3"/>
  <c r="BT305" i="3"/>
  <c r="BS305" i="3"/>
  <c r="BR305" i="3"/>
  <c r="BQ305" i="3"/>
  <c r="BP305" i="3"/>
  <c r="BO305" i="3"/>
  <c r="BN305" i="3"/>
  <c r="BM305" i="3"/>
  <c r="BL305" i="3"/>
  <c r="BK305" i="3"/>
  <c r="BJ305" i="3"/>
  <c r="BI305" i="3"/>
  <c r="BH305" i="3"/>
  <c r="BG305" i="3"/>
  <c r="BF305" i="3"/>
  <c r="BE305" i="3"/>
  <c r="BD305" i="3"/>
  <c r="BC305" i="3"/>
  <c r="BB305" i="3"/>
  <c r="BA305" i="3"/>
  <c r="AZ305" i="3"/>
  <c r="AY305" i="3"/>
  <c r="AX305" i="3"/>
  <c r="AW305" i="3"/>
  <c r="AV305" i="3"/>
  <c r="AU305" i="3"/>
  <c r="AT305" i="3"/>
  <c r="AS305" i="3"/>
  <c r="AR305" i="3"/>
  <c r="AQ305" i="3"/>
  <c r="AP305" i="3"/>
  <c r="AO305" i="3"/>
  <c r="AN305" i="3"/>
  <c r="S305" i="3"/>
  <c r="C305" i="3"/>
  <c r="CU304" i="3"/>
  <c r="CT304" i="3"/>
  <c r="CS304" i="3"/>
  <c r="CR304" i="3"/>
  <c r="CQ304" i="3"/>
  <c r="CP304" i="3"/>
  <c r="CO304" i="3"/>
  <c r="CN304" i="3"/>
  <c r="CM304" i="3"/>
  <c r="CL304" i="3"/>
  <c r="CK304" i="3"/>
  <c r="CJ304" i="3"/>
  <c r="CI304" i="3"/>
  <c r="CH304" i="3"/>
  <c r="CG304" i="3"/>
  <c r="CF304" i="3"/>
  <c r="CE304" i="3"/>
  <c r="CD304" i="3"/>
  <c r="CC304" i="3"/>
  <c r="CB304" i="3"/>
  <c r="CA304" i="3"/>
  <c r="BZ304" i="3"/>
  <c r="BY304" i="3"/>
  <c r="BX304" i="3"/>
  <c r="BW304" i="3"/>
  <c r="BV304" i="3"/>
  <c r="BU304" i="3"/>
  <c r="BT304" i="3"/>
  <c r="BS304" i="3"/>
  <c r="BR304" i="3"/>
  <c r="BQ304" i="3"/>
  <c r="BP304" i="3"/>
  <c r="BO304" i="3"/>
  <c r="BN304" i="3"/>
  <c r="BM304" i="3"/>
  <c r="BL304" i="3"/>
  <c r="BK304" i="3"/>
  <c r="BJ304" i="3"/>
  <c r="BI304" i="3"/>
  <c r="BH304" i="3"/>
  <c r="BG304" i="3"/>
  <c r="BF304" i="3"/>
  <c r="BE304" i="3"/>
  <c r="BD304" i="3"/>
  <c r="BC304" i="3"/>
  <c r="BB304" i="3"/>
  <c r="BA304" i="3"/>
  <c r="AZ304" i="3"/>
  <c r="AY304" i="3"/>
  <c r="AX304" i="3"/>
  <c r="AW304" i="3"/>
  <c r="AV304" i="3"/>
  <c r="AU304" i="3"/>
  <c r="AT304" i="3"/>
  <c r="AS304" i="3"/>
  <c r="AR304" i="3"/>
  <c r="AQ304" i="3"/>
  <c r="AP304" i="3"/>
  <c r="AO304" i="3"/>
  <c r="AN304" i="3"/>
  <c r="C304" i="3"/>
  <c r="CU303" i="3"/>
  <c r="CT303" i="3"/>
  <c r="CS303" i="3"/>
  <c r="CR303" i="3"/>
  <c r="CQ303" i="3"/>
  <c r="CP303" i="3"/>
  <c r="CO303" i="3"/>
  <c r="CN303" i="3"/>
  <c r="CM303" i="3"/>
  <c r="CL303" i="3"/>
  <c r="CK303" i="3"/>
  <c r="CJ303" i="3"/>
  <c r="CI303" i="3"/>
  <c r="CH303" i="3"/>
  <c r="CG303" i="3"/>
  <c r="CF303" i="3"/>
  <c r="CE303" i="3"/>
  <c r="CD303" i="3"/>
  <c r="CC303" i="3"/>
  <c r="CB303" i="3"/>
  <c r="CA303" i="3"/>
  <c r="BZ303" i="3"/>
  <c r="BY303" i="3"/>
  <c r="BX303" i="3"/>
  <c r="BW303" i="3"/>
  <c r="BV303" i="3"/>
  <c r="BU303" i="3"/>
  <c r="BT303" i="3"/>
  <c r="BS303" i="3"/>
  <c r="BR303" i="3"/>
  <c r="BQ303" i="3"/>
  <c r="BP303" i="3"/>
  <c r="BO303" i="3"/>
  <c r="BN303" i="3"/>
  <c r="BM303" i="3"/>
  <c r="BL303" i="3"/>
  <c r="BK303" i="3"/>
  <c r="BJ303" i="3"/>
  <c r="BI303" i="3"/>
  <c r="BH303" i="3"/>
  <c r="BG303" i="3"/>
  <c r="BF303" i="3"/>
  <c r="BE303" i="3"/>
  <c r="BD303" i="3"/>
  <c r="BC303" i="3"/>
  <c r="BB303" i="3"/>
  <c r="BA303" i="3"/>
  <c r="AZ303" i="3"/>
  <c r="AY303" i="3"/>
  <c r="AX303" i="3"/>
  <c r="AW303" i="3"/>
  <c r="AV303" i="3"/>
  <c r="AU303" i="3"/>
  <c r="AT303" i="3"/>
  <c r="AS303" i="3"/>
  <c r="AR303" i="3"/>
  <c r="AQ303" i="3"/>
  <c r="AP303" i="3"/>
  <c r="AO303" i="3"/>
  <c r="AN303" i="3"/>
  <c r="S303" i="3"/>
  <c r="C303" i="3"/>
  <c r="S302" i="3"/>
  <c r="S301" i="3"/>
  <c r="S300" i="3"/>
  <c r="S299" i="3"/>
  <c r="S298" i="3"/>
  <c r="S297" i="3"/>
  <c r="S296" i="3"/>
  <c r="S295" i="3"/>
  <c r="S294" i="3"/>
  <c r="S293" i="3"/>
  <c r="S292" i="3"/>
  <c r="S291" i="3"/>
  <c r="S290" i="3"/>
  <c r="S289" i="3"/>
  <c r="S288" i="3"/>
  <c r="S287" i="3"/>
  <c r="S286" i="3"/>
  <c r="S285" i="3"/>
  <c r="S284" i="3"/>
  <c r="S283" i="3"/>
  <c r="CU282" i="3"/>
  <c r="CT282" i="3"/>
  <c r="CS282" i="3"/>
  <c r="CR282" i="3"/>
  <c r="CQ282" i="3"/>
  <c r="CP282" i="3"/>
  <c r="CO282" i="3"/>
  <c r="CN282" i="3"/>
  <c r="CM282" i="3"/>
  <c r="CL282" i="3"/>
  <c r="CK282" i="3"/>
  <c r="CJ282" i="3"/>
  <c r="CI282" i="3"/>
  <c r="CH282" i="3"/>
  <c r="CG282" i="3"/>
  <c r="CF282" i="3"/>
  <c r="CE282" i="3"/>
  <c r="CD282" i="3"/>
  <c r="CC282" i="3"/>
  <c r="CB282" i="3"/>
  <c r="CA282" i="3"/>
  <c r="BZ282" i="3"/>
  <c r="BY282" i="3"/>
  <c r="BX282" i="3"/>
  <c r="BW282" i="3"/>
  <c r="BV282" i="3"/>
  <c r="BU282" i="3"/>
  <c r="BT282" i="3"/>
  <c r="BS282" i="3"/>
  <c r="BR282" i="3"/>
  <c r="BQ282" i="3"/>
  <c r="BP282" i="3"/>
  <c r="BO282" i="3"/>
  <c r="BN282" i="3"/>
  <c r="BM282" i="3"/>
  <c r="BL282" i="3"/>
  <c r="BK282" i="3"/>
  <c r="BJ282" i="3"/>
  <c r="BI282" i="3"/>
  <c r="BH282" i="3"/>
  <c r="BG282" i="3"/>
  <c r="BF282" i="3"/>
  <c r="BE282" i="3"/>
  <c r="BD282" i="3"/>
  <c r="BC282" i="3"/>
  <c r="BB282" i="3"/>
  <c r="BA282" i="3"/>
  <c r="AZ282" i="3"/>
  <c r="AY282" i="3"/>
  <c r="AX282" i="3"/>
  <c r="AW282" i="3"/>
  <c r="AV282" i="3"/>
  <c r="AU282" i="3"/>
  <c r="AT282" i="3"/>
  <c r="AS282" i="3"/>
  <c r="AR282" i="3"/>
  <c r="AQ282" i="3"/>
  <c r="AP282" i="3"/>
  <c r="AO282" i="3"/>
  <c r="AN282" i="3"/>
  <c r="S282" i="3"/>
  <c r="C282" i="3"/>
  <c r="S281" i="3"/>
  <c r="S280" i="3"/>
  <c r="CU279" i="3"/>
  <c r="CT279" i="3"/>
  <c r="CS279" i="3"/>
  <c r="CR279" i="3"/>
  <c r="CQ279" i="3"/>
  <c r="CP279" i="3"/>
  <c r="CO279" i="3"/>
  <c r="CN279" i="3"/>
  <c r="CM279" i="3"/>
  <c r="CL279" i="3"/>
  <c r="CK279" i="3"/>
  <c r="CJ279" i="3"/>
  <c r="CI279" i="3"/>
  <c r="CH279" i="3"/>
  <c r="CG279" i="3"/>
  <c r="CF279" i="3"/>
  <c r="CE279" i="3"/>
  <c r="CD279" i="3"/>
  <c r="CC279" i="3"/>
  <c r="CB279" i="3"/>
  <c r="CA279" i="3"/>
  <c r="BZ279" i="3"/>
  <c r="BY279" i="3"/>
  <c r="BX279" i="3"/>
  <c r="BW279" i="3"/>
  <c r="BV279" i="3"/>
  <c r="BU279" i="3"/>
  <c r="BT279" i="3"/>
  <c r="BS279" i="3"/>
  <c r="BR279" i="3"/>
  <c r="BQ279" i="3"/>
  <c r="BP279" i="3"/>
  <c r="BO279" i="3"/>
  <c r="BN279" i="3"/>
  <c r="BM279" i="3"/>
  <c r="BL279" i="3"/>
  <c r="BK279" i="3"/>
  <c r="BJ279" i="3"/>
  <c r="BI279" i="3"/>
  <c r="BH279" i="3"/>
  <c r="BG279" i="3"/>
  <c r="BF279" i="3"/>
  <c r="BE279" i="3"/>
  <c r="BD279" i="3"/>
  <c r="BC279" i="3"/>
  <c r="BB279" i="3"/>
  <c r="BA279" i="3"/>
  <c r="AZ279" i="3"/>
  <c r="AY279" i="3"/>
  <c r="AX279" i="3"/>
  <c r="AW279" i="3"/>
  <c r="AV279" i="3"/>
  <c r="AU279" i="3"/>
  <c r="AT279" i="3"/>
  <c r="AS279" i="3"/>
  <c r="AR279" i="3"/>
  <c r="AQ279" i="3"/>
  <c r="AP279" i="3"/>
  <c r="AO279" i="3"/>
  <c r="AN279" i="3"/>
  <c r="S279" i="3"/>
  <c r="S278" i="3"/>
  <c r="S277" i="3"/>
  <c r="CU276" i="3"/>
  <c r="CT276" i="3"/>
  <c r="CS276" i="3"/>
  <c r="CR276" i="3"/>
  <c r="CQ276" i="3"/>
  <c r="CP276" i="3"/>
  <c r="CO276" i="3"/>
  <c r="CN276" i="3"/>
  <c r="CM276" i="3"/>
  <c r="CL276" i="3"/>
  <c r="CK276" i="3"/>
  <c r="CJ276" i="3"/>
  <c r="CI276" i="3"/>
  <c r="CH276" i="3"/>
  <c r="CG276" i="3"/>
  <c r="CF276" i="3"/>
  <c r="CE276" i="3"/>
  <c r="CD276" i="3"/>
  <c r="CC276" i="3"/>
  <c r="CB276" i="3"/>
  <c r="CA276" i="3"/>
  <c r="BZ276" i="3"/>
  <c r="BY276" i="3"/>
  <c r="BX276" i="3"/>
  <c r="BW276" i="3"/>
  <c r="BV276" i="3"/>
  <c r="BU276" i="3"/>
  <c r="BT276" i="3"/>
  <c r="BS276" i="3"/>
  <c r="BR276" i="3"/>
  <c r="BQ276" i="3"/>
  <c r="BP276" i="3"/>
  <c r="BO276" i="3"/>
  <c r="BN276" i="3"/>
  <c r="BM276" i="3"/>
  <c r="BL276" i="3"/>
  <c r="BK276" i="3"/>
  <c r="BJ276" i="3"/>
  <c r="BI276" i="3"/>
  <c r="BH276" i="3"/>
  <c r="BG276" i="3"/>
  <c r="BF276" i="3"/>
  <c r="BE276" i="3"/>
  <c r="BD276" i="3"/>
  <c r="BC276" i="3"/>
  <c r="BB276" i="3"/>
  <c r="BA276" i="3"/>
  <c r="AZ276" i="3"/>
  <c r="AY276" i="3"/>
  <c r="AX276" i="3"/>
  <c r="AW276" i="3"/>
  <c r="AV276" i="3"/>
  <c r="AU276" i="3"/>
  <c r="AT276" i="3"/>
  <c r="AS276" i="3"/>
  <c r="AR276" i="3"/>
  <c r="AQ276" i="3"/>
  <c r="AP276" i="3"/>
  <c r="AO276" i="3"/>
  <c r="AN276" i="3"/>
  <c r="S276" i="3"/>
  <c r="C276" i="3"/>
  <c r="CU275" i="3"/>
  <c r="CT275" i="3"/>
  <c r="CS275" i="3"/>
  <c r="CR275" i="3"/>
  <c r="CQ275" i="3"/>
  <c r="CP275" i="3"/>
  <c r="CO275" i="3"/>
  <c r="CN275" i="3"/>
  <c r="CM275" i="3"/>
  <c r="CL275" i="3"/>
  <c r="CK275" i="3"/>
  <c r="CJ275" i="3"/>
  <c r="CI275" i="3"/>
  <c r="CH275" i="3"/>
  <c r="CG275" i="3"/>
  <c r="CF275" i="3"/>
  <c r="CE275" i="3"/>
  <c r="CD275" i="3"/>
  <c r="CC275" i="3"/>
  <c r="CB275" i="3"/>
  <c r="CA275" i="3"/>
  <c r="BZ275" i="3"/>
  <c r="BY275" i="3"/>
  <c r="BX275" i="3"/>
  <c r="BW275" i="3"/>
  <c r="BV275" i="3"/>
  <c r="BU275" i="3"/>
  <c r="BT275" i="3"/>
  <c r="BS275" i="3"/>
  <c r="BR275" i="3"/>
  <c r="BQ275" i="3"/>
  <c r="BP275" i="3"/>
  <c r="BO275" i="3"/>
  <c r="BN275" i="3"/>
  <c r="BM275" i="3"/>
  <c r="BL275" i="3"/>
  <c r="BK275" i="3"/>
  <c r="BJ275" i="3"/>
  <c r="BI275" i="3"/>
  <c r="BH275" i="3"/>
  <c r="BG275" i="3"/>
  <c r="BF275" i="3"/>
  <c r="BE275" i="3"/>
  <c r="BD275" i="3"/>
  <c r="BC275" i="3"/>
  <c r="BB275" i="3"/>
  <c r="BA275" i="3"/>
  <c r="AZ275" i="3"/>
  <c r="AY275" i="3"/>
  <c r="AX275" i="3"/>
  <c r="AW275" i="3"/>
  <c r="AV275" i="3"/>
  <c r="AU275" i="3"/>
  <c r="AT275" i="3"/>
  <c r="AS275" i="3"/>
  <c r="AR275" i="3"/>
  <c r="AQ275" i="3"/>
  <c r="AP275" i="3"/>
  <c r="AO275" i="3"/>
  <c r="AN275" i="3"/>
  <c r="S275" i="3"/>
  <c r="S274" i="3"/>
  <c r="CU273" i="3"/>
  <c r="CT273" i="3"/>
  <c r="CS273" i="3"/>
  <c r="CR273" i="3"/>
  <c r="CQ273" i="3"/>
  <c r="CP273" i="3"/>
  <c r="CO273" i="3"/>
  <c r="CN273" i="3"/>
  <c r="CM273" i="3"/>
  <c r="CL273" i="3"/>
  <c r="CK273" i="3"/>
  <c r="CJ273" i="3"/>
  <c r="CI273" i="3"/>
  <c r="CH273" i="3"/>
  <c r="CG273" i="3"/>
  <c r="CF273" i="3"/>
  <c r="CE273" i="3"/>
  <c r="CD273" i="3"/>
  <c r="CC273" i="3"/>
  <c r="CB273" i="3"/>
  <c r="CA273" i="3"/>
  <c r="BZ273" i="3"/>
  <c r="BY273" i="3"/>
  <c r="BX273" i="3"/>
  <c r="BW273" i="3"/>
  <c r="BV273" i="3"/>
  <c r="BU273" i="3"/>
  <c r="BT273" i="3"/>
  <c r="BS273" i="3"/>
  <c r="BR273" i="3"/>
  <c r="BQ273" i="3"/>
  <c r="BP273" i="3"/>
  <c r="BO273" i="3"/>
  <c r="BN273" i="3"/>
  <c r="BM273" i="3"/>
  <c r="BL273" i="3"/>
  <c r="BK273" i="3"/>
  <c r="BJ273" i="3"/>
  <c r="BI273" i="3"/>
  <c r="BH273" i="3"/>
  <c r="BG273" i="3"/>
  <c r="BF273" i="3"/>
  <c r="BE273" i="3"/>
  <c r="BD273" i="3"/>
  <c r="BC273" i="3"/>
  <c r="BB273" i="3"/>
  <c r="BA273" i="3"/>
  <c r="AZ273" i="3"/>
  <c r="AY273" i="3"/>
  <c r="AX273" i="3"/>
  <c r="AW273" i="3"/>
  <c r="AV273" i="3"/>
  <c r="AU273" i="3"/>
  <c r="AT273" i="3"/>
  <c r="AS273" i="3"/>
  <c r="AR273" i="3"/>
  <c r="AQ273" i="3"/>
  <c r="AP273" i="3"/>
  <c r="AO273" i="3"/>
  <c r="AN273" i="3"/>
  <c r="S273" i="3"/>
  <c r="S272" i="3"/>
  <c r="S271" i="3"/>
  <c r="S270" i="3"/>
  <c r="S269" i="3"/>
  <c r="S268" i="3"/>
  <c r="S267" i="3"/>
  <c r="S266" i="3"/>
  <c r="S265" i="3"/>
  <c r="S264" i="3"/>
  <c r="S263" i="3"/>
  <c r="S262" i="3"/>
  <c r="S261" i="3"/>
  <c r="S260" i="3"/>
  <c r="CU259" i="3"/>
  <c r="CT259" i="3"/>
  <c r="CS259" i="3"/>
  <c r="CR259" i="3"/>
  <c r="CQ259" i="3"/>
  <c r="CP259" i="3"/>
  <c r="CO259" i="3"/>
  <c r="CN259" i="3"/>
  <c r="CM259" i="3"/>
  <c r="CL259" i="3"/>
  <c r="CK259" i="3"/>
  <c r="CJ259" i="3"/>
  <c r="CI259" i="3"/>
  <c r="CH259" i="3"/>
  <c r="CG259" i="3"/>
  <c r="CF259" i="3"/>
  <c r="CE259" i="3"/>
  <c r="CD259" i="3"/>
  <c r="CC259" i="3"/>
  <c r="CB259" i="3"/>
  <c r="CA259" i="3"/>
  <c r="BZ259" i="3"/>
  <c r="BY259" i="3"/>
  <c r="BX259" i="3"/>
  <c r="BW259" i="3"/>
  <c r="BV259" i="3"/>
  <c r="BU259" i="3"/>
  <c r="BT259" i="3"/>
  <c r="BS259" i="3"/>
  <c r="BR259" i="3"/>
  <c r="BQ259" i="3"/>
  <c r="BP259" i="3"/>
  <c r="BO259" i="3"/>
  <c r="BN259" i="3"/>
  <c r="BM259" i="3"/>
  <c r="BL259" i="3"/>
  <c r="BK259" i="3"/>
  <c r="BJ259" i="3"/>
  <c r="BI259" i="3"/>
  <c r="BH259" i="3"/>
  <c r="BG259" i="3"/>
  <c r="BF259" i="3"/>
  <c r="BE259" i="3"/>
  <c r="BD259" i="3"/>
  <c r="BC259" i="3"/>
  <c r="BB259" i="3"/>
  <c r="BA259" i="3"/>
  <c r="AZ259" i="3"/>
  <c r="AY259" i="3"/>
  <c r="AX259" i="3"/>
  <c r="AW259" i="3"/>
  <c r="AV259" i="3"/>
  <c r="AU259" i="3"/>
  <c r="AT259" i="3"/>
  <c r="AS259" i="3"/>
  <c r="AR259" i="3"/>
  <c r="AQ259" i="3"/>
  <c r="AP259" i="3"/>
  <c r="AO259" i="3"/>
  <c r="AN259" i="3"/>
  <c r="S259" i="3"/>
  <c r="C259" i="3"/>
  <c r="S258" i="3"/>
  <c r="S257" i="3"/>
  <c r="CU256" i="3"/>
  <c r="CT256" i="3"/>
  <c r="CS256" i="3"/>
  <c r="CR256" i="3"/>
  <c r="CQ256" i="3"/>
  <c r="CP256" i="3"/>
  <c r="CO256" i="3"/>
  <c r="CN256" i="3"/>
  <c r="CM256" i="3"/>
  <c r="CL256" i="3"/>
  <c r="CK256" i="3"/>
  <c r="CJ256" i="3"/>
  <c r="CI256" i="3"/>
  <c r="CH256" i="3"/>
  <c r="CG256" i="3"/>
  <c r="CF256" i="3"/>
  <c r="CE256" i="3"/>
  <c r="CD256" i="3"/>
  <c r="CC256" i="3"/>
  <c r="CB256" i="3"/>
  <c r="CA256" i="3"/>
  <c r="BZ256" i="3"/>
  <c r="BY256" i="3"/>
  <c r="BX256" i="3"/>
  <c r="BW256" i="3"/>
  <c r="BV256" i="3"/>
  <c r="BU256" i="3"/>
  <c r="BT256" i="3"/>
  <c r="BS256" i="3"/>
  <c r="BR256" i="3"/>
  <c r="BQ256" i="3"/>
  <c r="BP256" i="3"/>
  <c r="BO256" i="3"/>
  <c r="BN256" i="3"/>
  <c r="BM256" i="3"/>
  <c r="BL256" i="3"/>
  <c r="BK256" i="3"/>
  <c r="BJ256" i="3"/>
  <c r="BI256" i="3"/>
  <c r="BH256" i="3"/>
  <c r="BG256" i="3"/>
  <c r="BF256" i="3"/>
  <c r="BE256" i="3"/>
  <c r="BD256" i="3"/>
  <c r="BC256" i="3"/>
  <c r="BB256" i="3"/>
  <c r="BA256" i="3"/>
  <c r="AZ256" i="3"/>
  <c r="AY256" i="3"/>
  <c r="AX256" i="3"/>
  <c r="AW256" i="3"/>
  <c r="AV256" i="3"/>
  <c r="AU256" i="3"/>
  <c r="AT256" i="3"/>
  <c r="AS256" i="3"/>
  <c r="AR256" i="3"/>
  <c r="AQ256" i="3"/>
  <c r="AP256" i="3"/>
  <c r="AO256" i="3"/>
  <c r="AN256" i="3"/>
  <c r="S256" i="3"/>
  <c r="S255" i="3"/>
  <c r="S254" i="3"/>
  <c r="S253" i="3"/>
  <c r="S252" i="3"/>
  <c r="S251" i="3"/>
  <c r="S250" i="3"/>
  <c r="S249" i="3"/>
  <c r="S248" i="3"/>
  <c r="S247" i="3"/>
  <c r="S246" i="3"/>
  <c r="S245" i="3"/>
  <c r="S244" i="3"/>
  <c r="S243" i="3"/>
  <c r="S242" i="3"/>
  <c r="S241" i="3"/>
  <c r="S240"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C239"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S238" i="3"/>
  <c r="C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A206" i="3"/>
  <c r="S206" i="3"/>
  <c r="C206" i="3"/>
  <c r="S205" i="3"/>
  <c r="S204" i="3"/>
  <c r="S203" i="3"/>
  <c r="S202" i="3"/>
  <c r="S201" i="3"/>
  <c r="S200" i="3"/>
  <c r="S199" i="3"/>
  <c r="S198" i="3"/>
  <c r="S197" i="3"/>
  <c r="S196" i="3"/>
  <c r="S195" i="3"/>
  <c r="S194" i="3"/>
  <c r="S193" i="3"/>
  <c r="S192" i="3"/>
  <c r="S191" i="3"/>
  <c r="S190" i="3"/>
  <c r="S189"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S188"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S187" i="3"/>
  <c r="S186" i="3"/>
  <c r="S185"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S184" i="3"/>
  <c r="C184" i="3"/>
  <c r="S183"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S182" i="3"/>
  <c r="C182" i="3"/>
  <c r="S181" i="3"/>
  <c r="S180" i="3"/>
  <c r="S179" i="3"/>
  <c r="S178" i="3"/>
  <c r="S177" i="3"/>
  <c r="S176" i="3"/>
  <c r="S175" i="3"/>
  <c r="S174" i="3"/>
  <c r="S173" i="3"/>
  <c r="S172" i="3"/>
  <c r="S171" i="3"/>
  <c r="S170" i="3"/>
  <c r="S169"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A168" i="3"/>
  <c r="S168" i="3"/>
  <c r="C168" i="3"/>
  <c r="S167"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S166" i="3"/>
  <c r="S165" i="3"/>
  <c r="S164"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S163" i="3"/>
  <c r="C163" i="3"/>
  <c r="S162" i="3"/>
  <c r="S161" i="3"/>
  <c r="S160" i="3"/>
  <c r="S159" i="3"/>
  <c r="S158" i="3"/>
  <c r="S157" i="3"/>
  <c r="S156"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S155" i="3"/>
  <c r="S154" i="3"/>
  <c r="S153" i="3"/>
  <c r="S152" i="3"/>
  <c r="S151" i="3"/>
  <c r="S150" i="3"/>
  <c r="S149" i="3"/>
  <c r="S148" i="3"/>
  <c r="S147" i="3"/>
  <c r="S146" i="3"/>
  <c r="S145" i="3"/>
  <c r="S144" i="3"/>
  <c r="S143" i="3"/>
  <c r="S142" i="3"/>
  <c r="S141" i="3"/>
  <c r="S140" i="3"/>
  <c r="S139" i="3"/>
  <c r="S138" i="3"/>
  <c r="S137" i="3"/>
  <c r="S136"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A135" i="3"/>
  <c r="S135" i="3"/>
  <c r="C135" i="3"/>
  <c r="S134" i="3"/>
  <c r="S133" i="3"/>
  <c r="S132" i="3"/>
  <c r="S131" i="3"/>
  <c r="S130" i="3"/>
  <c r="S129" i="3"/>
  <c r="S128" i="3"/>
  <c r="S127" i="3"/>
  <c r="S126" i="3"/>
  <c r="S125" i="3"/>
  <c r="S124" i="3"/>
  <c r="S123" i="3"/>
  <c r="S122" i="3"/>
  <c r="S121" i="3"/>
  <c r="S120" i="3"/>
  <c r="S119" i="3"/>
  <c r="S118" i="3"/>
  <c r="S117" i="3"/>
  <c r="S116" i="3"/>
  <c r="S115" i="3"/>
  <c r="S114" i="3"/>
  <c r="S113"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A112" i="3"/>
  <c r="S112" i="3"/>
  <c r="C112"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S111" i="3"/>
  <c r="C111" i="3"/>
  <c r="S110" i="3"/>
  <c r="S109" i="3"/>
  <c r="S108" i="3"/>
  <c r="S107" i="3"/>
  <c r="S106" i="3"/>
  <c r="S105" i="3"/>
  <c r="S104" i="3"/>
  <c r="S103" i="3"/>
  <c r="S102"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S101" i="3"/>
  <c r="S100" i="3"/>
  <c r="S99" i="3"/>
  <c r="S98" i="3"/>
  <c r="S97" i="3"/>
  <c r="S96" i="3"/>
  <c r="S95" i="3"/>
  <c r="S94" i="3"/>
  <c r="S93" i="3"/>
  <c r="S92" i="3"/>
  <c r="S91" i="3"/>
  <c r="S90"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A89" i="3"/>
  <c r="S89" i="3"/>
  <c r="C89" i="3"/>
  <c r="S88" i="3"/>
  <c r="S87" i="3"/>
  <c r="S86" i="3"/>
  <c r="S85" i="3"/>
  <c r="S84" i="3"/>
  <c r="S83" i="3"/>
  <c r="S82" i="3"/>
  <c r="S81" i="3"/>
  <c r="S80" i="3"/>
  <c r="S79" i="3"/>
  <c r="S78" i="3"/>
  <c r="S77" i="3"/>
  <c r="S76" i="3"/>
  <c r="S75" i="3"/>
  <c r="S74"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A73" i="3"/>
  <c r="S73" i="3"/>
  <c r="C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B2749" i="2"/>
  <c r="B2748" i="2"/>
  <c r="B2747" i="2"/>
  <c r="B2746" i="2"/>
  <c r="B2745" i="2"/>
  <c r="B2744" i="2"/>
  <c r="B2743" i="2"/>
  <c r="B2742" i="2"/>
  <c r="B2741" i="2"/>
  <c r="B2740" i="2"/>
  <c r="B2739" i="2"/>
  <c r="B2738" i="2"/>
  <c r="B2737" i="2"/>
  <c r="B2736" i="2"/>
  <c r="B2735" i="2"/>
  <c r="B2734" i="2"/>
  <c r="B2733" i="2"/>
  <c r="B2732" i="2"/>
  <c r="AQ2737" i="2"/>
  <c r="AP2737" i="2"/>
  <c r="AO2737" i="2"/>
  <c r="AN2737" i="2"/>
  <c r="AM2737" i="2"/>
  <c r="AL2737" i="2"/>
  <c r="AQ2736" i="2"/>
  <c r="AP2736" i="2"/>
  <c r="AO2736" i="2"/>
  <c r="AN2736" i="2"/>
  <c r="AM2736" i="2"/>
  <c r="AL2736" i="2"/>
  <c r="AQ2735" i="2"/>
  <c r="AP2735" i="2"/>
  <c r="AO2735" i="2"/>
  <c r="AN2735" i="2"/>
  <c r="AM2735" i="2"/>
  <c r="AL2735" i="2"/>
  <c r="AQ2734" i="2"/>
  <c r="AP2734" i="2"/>
  <c r="AO2734" i="2"/>
  <c r="AN2734" i="2"/>
  <c r="AM2734" i="2"/>
  <c r="AL2734" i="2"/>
  <c r="AQ2733" i="2"/>
  <c r="AP2733" i="2"/>
  <c r="AO2733" i="2"/>
  <c r="AN2733" i="2"/>
  <c r="AM2733" i="2"/>
  <c r="AL2733" i="2"/>
  <c r="AQ2732" i="2"/>
  <c r="AP2732" i="2"/>
  <c r="AO2732" i="2"/>
  <c r="AN2732" i="2"/>
  <c r="AM2732" i="2"/>
  <c r="AL2732" i="2"/>
  <c r="AQ2731" i="2"/>
  <c r="AP2731" i="2"/>
  <c r="AO2731" i="2"/>
  <c r="AN2731" i="2"/>
  <c r="AM2731" i="2"/>
  <c r="AL2731" i="2"/>
  <c r="AL2731" i="2" a="1"/>
  <c r="AG2737" i="2"/>
  <c r="AF2737" i="2"/>
  <c r="AE2737" i="2"/>
  <c r="AD2737" i="2"/>
  <c r="AC2737" i="2"/>
  <c r="AB2737" i="2"/>
  <c r="AG2736" i="2"/>
  <c r="AF2736" i="2"/>
  <c r="AE2736" i="2"/>
  <c r="AD2736" i="2"/>
  <c r="AC2736" i="2"/>
  <c r="AB2736" i="2"/>
  <c r="AG2735" i="2"/>
  <c r="AF2735" i="2"/>
  <c r="AE2735" i="2"/>
  <c r="AD2735" i="2"/>
  <c r="AC2735" i="2"/>
  <c r="AB2735" i="2"/>
  <c r="AG2734" i="2"/>
  <c r="AF2734" i="2"/>
  <c r="AE2734" i="2"/>
  <c r="AD2734" i="2"/>
  <c r="AC2734" i="2"/>
  <c r="AB2734" i="2"/>
  <c r="AG2733" i="2"/>
  <c r="AF2733" i="2"/>
  <c r="AE2733" i="2"/>
  <c r="AD2733" i="2"/>
  <c r="AC2733" i="2"/>
  <c r="AB2733" i="2"/>
  <c r="AG2732" i="2"/>
  <c r="AF2732" i="2"/>
  <c r="AE2732" i="2"/>
  <c r="AD2732" i="2"/>
  <c r="AC2732" i="2"/>
  <c r="AB2732" i="2"/>
  <c r="AG2731" i="2"/>
  <c r="AF2731" i="2"/>
  <c r="AE2731" i="2"/>
  <c r="AD2731" i="2"/>
  <c r="AC2731" i="2"/>
  <c r="AB2731" i="2"/>
  <c r="AB2731" i="2" a="1"/>
  <c r="X2737" i="2"/>
  <c r="W2737" i="2"/>
  <c r="V2737" i="2"/>
  <c r="U2737" i="2"/>
  <c r="T2737" i="2"/>
  <c r="S2737" i="2"/>
  <c r="X2736" i="2"/>
  <c r="W2736" i="2"/>
  <c r="V2736" i="2"/>
  <c r="U2736" i="2"/>
  <c r="T2736" i="2"/>
  <c r="S2736" i="2"/>
  <c r="X2735" i="2"/>
  <c r="W2735" i="2"/>
  <c r="V2735" i="2"/>
  <c r="U2735" i="2"/>
  <c r="T2735" i="2"/>
  <c r="S2735" i="2"/>
  <c r="X2734" i="2"/>
  <c r="W2734" i="2"/>
  <c r="V2734" i="2"/>
  <c r="U2734" i="2"/>
  <c r="T2734" i="2"/>
  <c r="S2734" i="2"/>
  <c r="X2733" i="2"/>
  <c r="W2733" i="2"/>
  <c r="V2733" i="2"/>
  <c r="U2733" i="2"/>
  <c r="T2733" i="2"/>
  <c r="S2733" i="2"/>
  <c r="X2732" i="2"/>
  <c r="W2732" i="2"/>
  <c r="V2732" i="2"/>
  <c r="U2732" i="2"/>
  <c r="T2732" i="2"/>
  <c r="S2732" i="2"/>
  <c r="X2731" i="2"/>
  <c r="W2731" i="2"/>
  <c r="V2731" i="2"/>
  <c r="U2731" i="2"/>
  <c r="T2731" i="2"/>
  <c r="S2731" i="2"/>
  <c r="S2731" i="2" a="1"/>
  <c r="N2737" i="2"/>
  <c r="M2737" i="2"/>
  <c r="L2737" i="2"/>
  <c r="K2737" i="2"/>
  <c r="J2737" i="2"/>
  <c r="I2737" i="2"/>
  <c r="N2736" i="2"/>
  <c r="M2736" i="2"/>
  <c r="L2736" i="2"/>
  <c r="K2736" i="2"/>
  <c r="J2736" i="2"/>
  <c r="I2736" i="2"/>
  <c r="N2735" i="2"/>
  <c r="M2735" i="2"/>
  <c r="L2735" i="2"/>
  <c r="K2735" i="2"/>
  <c r="J2735" i="2"/>
  <c r="I2735" i="2"/>
  <c r="N2734" i="2"/>
  <c r="M2734" i="2"/>
  <c r="L2734" i="2"/>
  <c r="K2734" i="2"/>
  <c r="J2734" i="2"/>
  <c r="I2734" i="2"/>
  <c r="N2733" i="2"/>
  <c r="M2733" i="2"/>
  <c r="L2733" i="2"/>
  <c r="K2733" i="2"/>
  <c r="J2733" i="2"/>
  <c r="I2733" i="2"/>
  <c r="N2732" i="2"/>
  <c r="M2732" i="2"/>
  <c r="L2732" i="2"/>
  <c r="K2732" i="2"/>
  <c r="J2732" i="2"/>
  <c r="I2732" i="2"/>
  <c r="N2731" i="2"/>
  <c r="M2731" i="2"/>
  <c r="L2731" i="2"/>
  <c r="K2731" i="2"/>
  <c r="J2731" i="2"/>
  <c r="I2731" i="2"/>
  <c r="I2731" i="2" a="1"/>
  <c r="B2731" i="2"/>
  <c r="BK2725" i="2"/>
  <c r="BJ2725" i="2"/>
  <c r="BI2725" i="2"/>
  <c r="BH2725" i="2"/>
  <c r="BG2725" i="2"/>
  <c r="BE2725" i="2"/>
  <c r="BA2725" i="2"/>
  <c r="AZ2725" i="2"/>
  <c r="AY2725" i="2"/>
  <c r="AX2725" i="2"/>
  <c r="AW2725" i="2"/>
  <c r="AU2725" i="2"/>
  <c r="AS2725" i="2"/>
  <c r="AR2725" i="2"/>
  <c r="AQ2725" i="2"/>
  <c r="AP2725" i="2"/>
  <c r="AO2725" i="2"/>
  <c r="AN2725" i="2"/>
  <c r="AM2725" i="2"/>
  <c r="AK2725" i="2"/>
  <c r="AI2725" i="2"/>
  <c r="AH2725" i="2"/>
  <c r="AG2725" i="2"/>
  <c r="AF2725" i="2"/>
  <c r="AE2725" i="2"/>
  <c r="AD2725" i="2"/>
  <c r="AC2725" i="2"/>
  <c r="AB2725" i="2"/>
  <c r="AA2725" i="2"/>
  <c r="Y2725" i="2"/>
  <c r="X2725" i="2"/>
  <c r="W2725" i="2"/>
  <c r="V2725" i="2"/>
  <c r="U2725" i="2"/>
  <c r="T2725" i="2"/>
  <c r="S2725" i="2"/>
  <c r="R2725" i="2"/>
  <c r="Q2725" i="2"/>
  <c r="O2725" i="2"/>
  <c r="N2725" i="2"/>
  <c r="M2725" i="2"/>
  <c r="L2725" i="2"/>
  <c r="K2725" i="2"/>
  <c r="J2725" i="2"/>
  <c r="I2725" i="2"/>
  <c r="H2725" i="2"/>
  <c r="G2725"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A2695" i="2"/>
  <c r="AZ2695" i="2"/>
  <c r="AY2695" i="2"/>
  <c r="AX2695" i="2"/>
  <c r="AW2695" i="2"/>
  <c r="AV2695" i="2"/>
  <c r="BA2694" i="2"/>
  <c r="AZ2694" i="2"/>
  <c r="AY2694" i="2"/>
  <c r="AX2694" i="2"/>
  <c r="AW2694" i="2"/>
  <c r="AV2694" i="2"/>
  <c r="BA2693" i="2"/>
  <c r="AZ2693" i="2"/>
  <c r="AY2693" i="2"/>
  <c r="AX2693" i="2"/>
  <c r="AW2693" i="2"/>
  <c r="AV2693" i="2"/>
  <c r="BA2692" i="2"/>
  <c r="AZ2692" i="2"/>
  <c r="AY2692" i="2"/>
  <c r="AX2692" i="2"/>
  <c r="AW2692" i="2"/>
  <c r="AV2692" i="2"/>
  <c r="BA2691" i="2"/>
  <c r="AZ2691" i="2"/>
  <c r="AY2691" i="2"/>
  <c r="AX2691" i="2"/>
  <c r="AW2691" i="2"/>
  <c r="AV2691" i="2"/>
  <c r="BA2690" i="2"/>
  <c r="AZ2690" i="2"/>
  <c r="AY2690" i="2"/>
  <c r="AX2690" i="2"/>
  <c r="AW2690" i="2"/>
  <c r="AV2690" i="2"/>
  <c r="BA2689" i="2"/>
  <c r="AZ2689" i="2"/>
  <c r="AY2689" i="2"/>
  <c r="AX2689" i="2"/>
  <c r="AW2689" i="2"/>
  <c r="AV2689" i="2"/>
  <c r="AV2689" i="2" a="1"/>
  <c r="AQ2695" i="2"/>
  <c r="AP2695" i="2"/>
  <c r="AO2695" i="2"/>
  <c r="AN2695" i="2"/>
  <c r="AM2695" i="2"/>
  <c r="AL2695" i="2"/>
  <c r="AQ2694" i="2"/>
  <c r="AP2694" i="2"/>
  <c r="AO2694" i="2"/>
  <c r="AN2694" i="2"/>
  <c r="AM2694" i="2"/>
  <c r="AL2694" i="2"/>
  <c r="AQ2693" i="2"/>
  <c r="AP2693" i="2"/>
  <c r="AO2693" i="2"/>
  <c r="AN2693" i="2"/>
  <c r="AM2693" i="2"/>
  <c r="AL2693" i="2"/>
  <c r="AQ2692" i="2"/>
  <c r="AP2692" i="2"/>
  <c r="AO2692" i="2"/>
  <c r="AN2692" i="2"/>
  <c r="AM2692" i="2"/>
  <c r="AL2692" i="2"/>
  <c r="AQ2691" i="2"/>
  <c r="AP2691" i="2"/>
  <c r="AO2691" i="2"/>
  <c r="AN2691" i="2"/>
  <c r="AM2691" i="2"/>
  <c r="AL2691" i="2"/>
  <c r="AQ2690" i="2"/>
  <c r="AP2690" i="2"/>
  <c r="AO2690" i="2"/>
  <c r="AN2690" i="2"/>
  <c r="AM2690" i="2"/>
  <c r="AL2690" i="2"/>
  <c r="AQ2689" i="2"/>
  <c r="AP2689" i="2"/>
  <c r="AO2689" i="2"/>
  <c r="AN2689" i="2"/>
  <c r="AM2689" i="2"/>
  <c r="AL2689" i="2"/>
  <c r="AL2689" i="2" a="1"/>
  <c r="AG2695" i="2"/>
  <c r="AF2695" i="2"/>
  <c r="AE2695" i="2"/>
  <c r="AD2695" i="2"/>
  <c r="AC2695" i="2"/>
  <c r="AB2695" i="2"/>
  <c r="AG2694" i="2"/>
  <c r="AF2694" i="2"/>
  <c r="AE2694" i="2"/>
  <c r="AD2694" i="2"/>
  <c r="AC2694" i="2"/>
  <c r="AB2694" i="2"/>
  <c r="AG2693" i="2"/>
  <c r="AF2693" i="2"/>
  <c r="AE2693" i="2"/>
  <c r="AD2693" i="2"/>
  <c r="AC2693" i="2"/>
  <c r="AB2693" i="2"/>
  <c r="AG2692" i="2"/>
  <c r="AF2692" i="2"/>
  <c r="AE2692" i="2"/>
  <c r="AD2692" i="2"/>
  <c r="AC2692" i="2"/>
  <c r="AB2692" i="2"/>
  <c r="AG2691" i="2"/>
  <c r="AF2691" i="2"/>
  <c r="AE2691" i="2"/>
  <c r="AD2691" i="2"/>
  <c r="AC2691" i="2"/>
  <c r="AB2691" i="2"/>
  <c r="AG2690" i="2"/>
  <c r="AF2690" i="2"/>
  <c r="AE2690" i="2"/>
  <c r="AD2690" i="2"/>
  <c r="AC2690" i="2"/>
  <c r="AB2690" i="2"/>
  <c r="AG2689" i="2"/>
  <c r="AF2689" i="2"/>
  <c r="AE2689" i="2"/>
  <c r="AD2689" i="2"/>
  <c r="AC2689" i="2"/>
  <c r="AB2689" i="2"/>
  <c r="AB2689" i="2" a="1"/>
  <c r="X2695" i="2"/>
  <c r="W2695" i="2"/>
  <c r="V2695" i="2"/>
  <c r="U2695" i="2"/>
  <c r="T2695" i="2"/>
  <c r="S2695" i="2"/>
  <c r="X2694" i="2"/>
  <c r="W2694" i="2"/>
  <c r="V2694" i="2"/>
  <c r="U2694" i="2"/>
  <c r="T2694" i="2"/>
  <c r="S2694" i="2"/>
  <c r="X2693" i="2"/>
  <c r="W2693" i="2"/>
  <c r="V2693" i="2"/>
  <c r="U2693" i="2"/>
  <c r="T2693" i="2"/>
  <c r="S2693" i="2"/>
  <c r="X2692" i="2"/>
  <c r="W2692" i="2"/>
  <c r="V2692" i="2"/>
  <c r="U2692" i="2"/>
  <c r="T2692" i="2"/>
  <c r="S2692" i="2"/>
  <c r="X2691" i="2"/>
  <c r="W2691" i="2"/>
  <c r="V2691" i="2"/>
  <c r="U2691" i="2"/>
  <c r="T2691" i="2"/>
  <c r="S2691" i="2"/>
  <c r="X2690" i="2"/>
  <c r="W2690" i="2"/>
  <c r="V2690" i="2"/>
  <c r="U2690" i="2"/>
  <c r="T2690" i="2"/>
  <c r="S2690" i="2"/>
  <c r="X2689" i="2"/>
  <c r="W2689" i="2"/>
  <c r="V2689" i="2"/>
  <c r="U2689" i="2"/>
  <c r="T2689" i="2"/>
  <c r="S2689" i="2"/>
  <c r="S2689" i="2" a="1"/>
  <c r="N2695" i="2"/>
  <c r="M2695" i="2"/>
  <c r="L2695" i="2"/>
  <c r="K2695" i="2"/>
  <c r="J2695" i="2"/>
  <c r="I2695" i="2"/>
  <c r="N2694" i="2"/>
  <c r="M2694" i="2"/>
  <c r="L2694" i="2"/>
  <c r="K2694" i="2"/>
  <c r="J2694" i="2"/>
  <c r="I2694" i="2"/>
  <c r="N2693" i="2"/>
  <c r="M2693" i="2"/>
  <c r="L2693" i="2"/>
  <c r="K2693" i="2"/>
  <c r="J2693" i="2"/>
  <c r="I2693" i="2"/>
  <c r="N2692" i="2"/>
  <c r="M2692" i="2"/>
  <c r="L2692" i="2"/>
  <c r="K2692" i="2"/>
  <c r="J2692" i="2"/>
  <c r="I2692" i="2"/>
  <c r="N2691" i="2"/>
  <c r="M2691" i="2"/>
  <c r="L2691" i="2"/>
  <c r="K2691" i="2"/>
  <c r="J2691" i="2"/>
  <c r="I2691" i="2"/>
  <c r="N2690" i="2"/>
  <c r="M2690" i="2"/>
  <c r="L2690" i="2"/>
  <c r="K2690" i="2"/>
  <c r="J2690" i="2"/>
  <c r="I2690" i="2"/>
  <c r="N2689" i="2"/>
  <c r="M2689" i="2"/>
  <c r="L2689" i="2"/>
  <c r="K2689" i="2"/>
  <c r="J2689" i="2"/>
  <c r="I2689" i="2"/>
  <c r="I2689" i="2" a="1"/>
  <c r="B2689" i="2"/>
  <c r="BK2683" i="2"/>
  <c r="BJ2683" i="2"/>
  <c r="BI2683" i="2"/>
  <c r="BH2683" i="2"/>
  <c r="BG2683" i="2"/>
  <c r="BA2683" i="2"/>
  <c r="AZ2683" i="2"/>
  <c r="AY2683" i="2"/>
  <c r="AX2683" i="2"/>
  <c r="AW2683" i="2"/>
  <c r="AV2683" i="2"/>
  <c r="AU2683" i="2"/>
  <c r="AS2683" i="2"/>
  <c r="AR2683" i="2"/>
  <c r="AQ2683" i="2"/>
  <c r="AP2683" i="2"/>
  <c r="AO2683" i="2"/>
  <c r="AN2683" i="2"/>
  <c r="AM2683" i="2"/>
  <c r="AL2683" i="2"/>
  <c r="AK2683" i="2"/>
  <c r="AI2683" i="2"/>
  <c r="AH2683" i="2"/>
  <c r="AG2683" i="2"/>
  <c r="AF2683" i="2"/>
  <c r="AE2683" i="2"/>
  <c r="AD2683" i="2"/>
  <c r="AC2683" i="2"/>
  <c r="AB2683" i="2"/>
  <c r="AA2683" i="2"/>
  <c r="Y2683" i="2"/>
  <c r="X2683" i="2"/>
  <c r="W2683" i="2"/>
  <c r="V2683" i="2"/>
  <c r="U2683" i="2"/>
  <c r="T2683" i="2"/>
  <c r="S2683" i="2"/>
  <c r="R2683" i="2"/>
  <c r="Q2683" i="2"/>
  <c r="O2683" i="2"/>
  <c r="N2683" i="2"/>
  <c r="M2683" i="2"/>
  <c r="L2683" i="2"/>
  <c r="K2683" i="2"/>
  <c r="J2683" i="2"/>
  <c r="I2683" i="2"/>
  <c r="H2683" i="2"/>
  <c r="G2683" i="2"/>
  <c r="B2671" i="2"/>
  <c r="B2670" i="2"/>
  <c r="B2669" i="2"/>
  <c r="B2668" i="2"/>
  <c r="B2667" i="2"/>
  <c r="B2666" i="2"/>
  <c r="B2665" i="2"/>
  <c r="B2664" i="2"/>
  <c r="B2663" i="2"/>
  <c r="B2662" i="2"/>
  <c r="B2661" i="2"/>
  <c r="B2660" i="2"/>
  <c r="B2659" i="2"/>
  <c r="B2658" i="2"/>
  <c r="B2657" i="2"/>
  <c r="AG2662" i="2"/>
  <c r="AF2662" i="2"/>
  <c r="AE2662" i="2"/>
  <c r="AD2662" i="2"/>
  <c r="AC2662" i="2"/>
  <c r="AB2662" i="2"/>
  <c r="AG2661" i="2"/>
  <c r="AF2661" i="2"/>
  <c r="AE2661" i="2"/>
  <c r="AD2661" i="2"/>
  <c r="AC2661" i="2"/>
  <c r="AB2661" i="2"/>
  <c r="AG2660" i="2"/>
  <c r="AF2660" i="2"/>
  <c r="AE2660" i="2"/>
  <c r="AD2660" i="2"/>
  <c r="AC2660" i="2"/>
  <c r="AB2660" i="2"/>
  <c r="AG2659" i="2"/>
  <c r="AF2659" i="2"/>
  <c r="AE2659" i="2"/>
  <c r="AD2659" i="2"/>
  <c r="AC2659" i="2"/>
  <c r="AB2659" i="2"/>
  <c r="AG2658" i="2"/>
  <c r="AF2658" i="2"/>
  <c r="AE2658" i="2"/>
  <c r="AD2658" i="2"/>
  <c r="AC2658" i="2"/>
  <c r="AB2658" i="2"/>
  <c r="AG2657" i="2"/>
  <c r="AF2657" i="2"/>
  <c r="AE2657" i="2"/>
  <c r="AD2657" i="2"/>
  <c r="AC2657" i="2"/>
  <c r="AB2657" i="2"/>
  <c r="AG2656" i="2"/>
  <c r="AF2656" i="2"/>
  <c r="AE2656" i="2"/>
  <c r="AD2656" i="2"/>
  <c r="AC2656" i="2"/>
  <c r="AB2656" i="2"/>
  <c r="AB2656" i="2" a="1"/>
  <c r="X2662" i="2"/>
  <c r="W2662" i="2"/>
  <c r="V2662" i="2"/>
  <c r="U2662" i="2"/>
  <c r="T2662" i="2"/>
  <c r="S2662" i="2"/>
  <c r="X2661" i="2"/>
  <c r="W2661" i="2"/>
  <c r="V2661" i="2"/>
  <c r="U2661" i="2"/>
  <c r="T2661" i="2"/>
  <c r="S2661" i="2"/>
  <c r="X2660" i="2"/>
  <c r="W2660" i="2"/>
  <c r="V2660" i="2"/>
  <c r="U2660" i="2"/>
  <c r="T2660" i="2"/>
  <c r="S2660" i="2"/>
  <c r="X2659" i="2"/>
  <c r="W2659" i="2"/>
  <c r="V2659" i="2"/>
  <c r="U2659" i="2"/>
  <c r="T2659" i="2"/>
  <c r="S2659" i="2"/>
  <c r="X2658" i="2"/>
  <c r="W2658" i="2"/>
  <c r="V2658" i="2"/>
  <c r="U2658" i="2"/>
  <c r="T2658" i="2"/>
  <c r="S2658" i="2"/>
  <c r="X2657" i="2"/>
  <c r="W2657" i="2"/>
  <c r="V2657" i="2"/>
  <c r="U2657" i="2"/>
  <c r="T2657" i="2"/>
  <c r="S2657" i="2"/>
  <c r="X2656" i="2"/>
  <c r="W2656" i="2"/>
  <c r="V2656" i="2"/>
  <c r="U2656" i="2"/>
  <c r="T2656" i="2"/>
  <c r="S2656" i="2"/>
  <c r="S2656" i="2" a="1"/>
  <c r="N2662" i="2"/>
  <c r="M2662" i="2"/>
  <c r="L2662" i="2"/>
  <c r="K2662" i="2"/>
  <c r="J2662" i="2"/>
  <c r="I2662" i="2"/>
  <c r="N2661" i="2"/>
  <c r="M2661" i="2"/>
  <c r="L2661" i="2"/>
  <c r="K2661" i="2"/>
  <c r="J2661" i="2"/>
  <c r="I2661" i="2"/>
  <c r="N2660" i="2"/>
  <c r="M2660" i="2"/>
  <c r="L2660" i="2"/>
  <c r="K2660" i="2"/>
  <c r="J2660" i="2"/>
  <c r="I2660" i="2"/>
  <c r="N2659" i="2"/>
  <c r="M2659" i="2"/>
  <c r="L2659" i="2"/>
  <c r="K2659" i="2"/>
  <c r="J2659" i="2"/>
  <c r="I2659" i="2"/>
  <c r="N2658" i="2"/>
  <c r="M2658" i="2"/>
  <c r="L2658" i="2"/>
  <c r="K2658" i="2"/>
  <c r="J2658" i="2"/>
  <c r="I2658" i="2"/>
  <c r="N2657" i="2"/>
  <c r="M2657" i="2"/>
  <c r="L2657" i="2"/>
  <c r="K2657" i="2"/>
  <c r="J2657" i="2"/>
  <c r="I2657" i="2"/>
  <c r="N2656" i="2"/>
  <c r="M2656" i="2"/>
  <c r="L2656" i="2"/>
  <c r="K2656" i="2"/>
  <c r="J2656" i="2"/>
  <c r="I2656" i="2"/>
  <c r="I2656" i="2" a="1"/>
  <c r="B2656" i="2"/>
  <c r="BK2650" i="2"/>
  <c r="BJ2650" i="2"/>
  <c r="BI2650" i="2"/>
  <c r="BH2650" i="2"/>
  <c r="BG2650" i="2"/>
  <c r="BE2650" i="2"/>
  <c r="BA2650" i="2"/>
  <c r="AZ2650" i="2"/>
  <c r="AY2650" i="2"/>
  <c r="AX2650" i="2"/>
  <c r="AW2650" i="2"/>
  <c r="AU2650" i="2"/>
  <c r="AI2650" i="2"/>
  <c r="AH2650" i="2"/>
  <c r="AG2650" i="2"/>
  <c r="AF2650" i="2"/>
  <c r="AE2650" i="2"/>
  <c r="AD2650" i="2"/>
  <c r="AC2650" i="2"/>
  <c r="AB2650" i="2"/>
  <c r="AA2650" i="2"/>
  <c r="Y2650" i="2"/>
  <c r="X2650" i="2"/>
  <c r="W2650" i="2"/>
  <c r="V2650" i="2"/>
  <c r="U2650" i="2"/>
  <c r="T2650" i="2"/>
  <c r="S2650" i="2"/>
  <c r="R2650" i="2"/>
  <c r="Q2650" i="2"/>
  <c r="O2650" i="2"/>
  <c r="N2650" i="2"/>
  <c r="M2650" i="2"/>
  <c r="L2650" i="2"/>
  <c r="K2650" i="2"/>
  <c r="J2650" i="2"/>
  <c r="I2650" i="2"/>
  <c r="H2650" i="2"/>
  <c r="G2650" i="2"/>
  <c r="B2638" i="2"/>
  <c r="B2637" i="2"/>
  <c r="B2636" i="2"/>
  <c r="B2635" i="2"/>
  <c r="B2634" i="2"/>
  <c r="B2633" i="2"/>
  <c r="B2632" i="2"/>
  <c r="B2631" i="2"/>
  <c r="B2630" i="2"/>
  <c r="B2629" i="2"/>
  <c r="B2628" i="2"/>
  <c r="B2627" i="2"/>
  <c r="B2626" i="2"/>
  <c r="B2625" i="2"/>
  <c r="B2624" i="2"/>
  <c r="AG2629" i="2"/>
  <c r="AF2629" i="2"/>
  <c r="AE2629" i="2"/>
  <c r="AD2629" i="2"/>
  <c r="AC2629" i="2"/>
  <c r="AB2629" i="2"/>
  <c r="AG2628" i="2"/>
  <c r="AF2628" i="2"/>
  <c r="AE2628" i="2"/>
  <c r="AD2628" i="2"/>
  <c r="AC2628" i="2"/>
  <c r="AB2628" i="2"/>
  <c r="AG2627" i="2"/>
  <c r="AF2627" i="2"/>
  <c r="AE2627" i="2"/>
  <c r="AD2627" i="2"/>
  <c r="AC2627" i="2"/>
  <c r="AB2627" i="2"/>
  <c r="AG2626" i="2"/>
  <c r="AF2626" i="2"/>
  <c r="AE2626" i="2"/>
  <c r="AD2626" i="2"/>
  <c r="AC2626" i="2"/>
  <c r="AB2626" i="2"/>
  <c r="AG2625" i="2"/>
  <c r="AF2625" i="2"/>
  <c r="AE2625" i="2"/>
  <c r="AD2625" i="2"/>
  <c r="AC2625" i="2"/>
  <c r="AB2625" i="2"/>
  <c r="AG2624" i="2"/>
  <c r="AF2624" i="2"/>
  <c r="AE2624" i="2"/>
  <c r="AD2624" i="2"/>
  <c r="AC2624" i="2"/>
  <c r="AB2624" i="2"/>
  <c r="AG2623" i="2"/>
  <c r="AF2623" i="2"/>
  <c r="AE2623" i="2"/>
  <c r="AD2623" i="2"/>
  <c r="AC2623" i="2"/>
  <c r="AB2623" i="2"/>
  <c r="AB2623" i="2" a="1"/>
  <c r="X2629" i="2"/>
  <c r="W2629" i="2"/>
  <c r="V2629" i="2"/>
  <c r="U2629" i="2"/>
  <c r="T2629" i="2"/>
  <c r="S2629" i="2"/>
  <c r="X2628" i="2"/>
  <c r="W2628" i="2"/>
  <c r="V2628" i="2"/>
  <c r="U2628" i="2"/>
  <c r="T2628" i="2"/>
  <c r="S2628" i="2"/>
  <c r="X2627" i="2"/>
  <c r="W2627" i="2"/>
  <c r="V2627" i="2"/>
  <c r="U2627" i="2"/>
  <c r="T2627" i="2"/>
  <c r="S2627" i="2"/>
  <c r="X2626" i="2"/>
  <c r="W2626" i="2"/>
  <c r="V2626" i="2"/>
  <c r="U2626" i="2"/>
  <c r="T2626" i="2"/>
  <c r="S2626" i="2"/>
  <c r="X2625" i="2"/>
  <c r="W2625" i="2"/>
  <c r="V2625" i="2"/>
  <c r="U2625" i="2"/>
  <c r="T2625" i="2"/>
  <c r="S2625" i="2"/>
  <c r="X2624" i="2"/>
  <c r="W2624" i="2"/>
  <c r="V2624" i="2"/>
  <c r="U2624" i="2"/>
  <c r="T2624" i="2"/>
  <c r="S2624" i="2"/>
  <c r="X2623" i="2"/>
  <c r="W2623" i="2"/>
  <c r="V2623" i="2"/>
  <c r="U2623" i="2"/>
  <c r="T2623" i="2"/>
  <c r="S2623" i="2"/>
  <c r="S2623" i="2" a="1"/>
  <c r="N2629" i="2"/>
  <c r="M2629" i="2"/>
  <c r="L2629" i="2"/>
  <c r="K2629" i="2"/>
  <c r="J2629" i="2"/>
  <c r="I2629" i="2"/>
  <c r="N2628" i="2"/>
  <c r="M2628" i="2"/>
  <c r="L2628" i="2"/>
  <c r="K2628" i="2"/>
  <c r="J2628" i="2"/>
  <c r="I2628" i="2"/>
  <c r="N2627" i="2"/>
  <c r="M2627" i="2"/>
  <c r="L2627" i="2"/>
  <c r="K2627" i="2"/>
  <c r="J2627" i="2"/>
  <c r="I2627" i="2"/>
  <c r="N2626" i="2"/>
  <c r="M2626" i="2"/>
  <c r="L2626" i="2"/>
  <c r="K2626" i="2"/>
  <c r="J2626" i="2"/>
  <c r="I2626" i="2"/>
  <c r="N2625" i="2"/>
  <c r="M2625" i="2"/>
  <c r="L2625" i="2"/>
  <c r="K2625" i="2"/>
  <c r="J2625" i="2"/>
  <c r="I2625" i="2"/>
  <c r="N2624" i="2"/>
  <c r="M2624" i="2"/>
  <c r="L2624" i="2"/>
  <c r="K2624" i="2"/>
  <c r="J2624" i="2"/>
  <c r="I2624" i="2"/>
  <c r="N2623" i="2"/>
  <c r="M2623" i="2"/>
  <c r="L2623" i="2"/>
  <c r="K2623" i="2"/>
  <c r="J2623" i="2"/>
  <c r="I2623" i="2"/>
  <c r="I2623" i="2" a="1"/>
  <c r="B2623" i="2"/>
  <c r="BK2617" i="2"/>
  <c r="BJ2617" i="2"/>
  <c r="BI2617" i="2"/>
  <c r="BH2617" i="2"/>
  <c r="BG2617" i="2"/>
  <c r="BE2617" i="2"/>
  <c r="BA2617" i="2"/>
  <c r="AZ2617" i="2"/>
  <c r="AY2617" i="2"/>
  <c r="AX2617" i="2"/>
  <c r="AW2617" i="2"/>
  <c r="AU2617" i="2"/>
  <c r="AI2617" i="2"/>
  <c r="AH2617" i="2"/>
  <c r="AG2617" i="2"/>
  <c r="AF2617" i="2"/>
  <c r="AE2617" i="2"/>
  <c r="AD2617" i="2"/>
  <c r="AC2617" i="2"/>
  <c r="AB2617" i="2"/>
  <c r="AA2617" i="2"/>
  <c r="Y2617" i="2"/>
  <c r="X2617" i="2"/>
  <c r="W2617" i="2"/>
  <c r="V2617" i="2"/>
  <c r="U2617" i="2"/>
  <c r="T2617" i="2"/>
  <c r="S2617" i="2"/>
  <c r="R2617" i="2"/>
  <c r="Q2617" i="2"/>
  <c r="O2617" i="2"/>
  <c r="N2617" i="2"/>
  <c r="M2617" i="2"/>
  <c r="L2617" i="2"/>
  <c r="K2617" i="2"/>
  <c r="J2617" i="2"/>
  <c r="I2617" i="2"/>
  <c r="H2617" i="2"/>
  <c r="G2617" i="2"/>
  <c r="B2606" i="2"/>
  <c r="B2605" i="2"/>
  <c r="B2604" i="2"/>
  <c r="B2603" i="2"/>
  <c r="B2602" i="2"/>
  <c r="B2601" i="2"/>
  <c r="B2600" i="2"/>
  <c r="B2599" i="2"/>
  <c r="B2598" i="2"/>
  <c r="B2597" i="2"/>
  <c r="B2596" i="2"/>
  <c r="B2595" i="2"/>
  <c r="B2594" i="2"/>
  <c r="B2593" i="2"/>
  <c r="B2592" i="2"/>
  <c r="AG2597" i="2"/>
  <c r="AF2597" i="2"/>
  <c r="AE2597" i="2"/>
  <c r="AD2597" i="2"/>
  <c r="AC2597" i="2"/>
  <c r="AB2597" i="2"/>
  <c r="AG2596" i="2"/>
  <c r="AF2596" i="2"/>
  <c r="AE2596" i="2"/>
  <c r="AD2596" i="2"/>
  <c r="AC2596" i="2"/>
  <c r="AB2596" i="2"/>
  <c r="AG2595" i="2"/>
  <c r="AF2595" i="2"/>
  <c r="AE2595" i="2"/>
  <c r="AD2595" i="2"/>
  <c r="AC2595" i="2"/>
  <c r="AB2595" i="2"/>
  <c r="AG2594" i="2"/>
  <c r="AF2594" i="2"/>
  <c r="AE2594" i="2"/>
  <c r="AD2594" i="2"/>
  <c r="AC2594" i="2"/>
  <c r="AB2594" i="2"/>
  <c r="AG2593" i="2"/>
  <c r="AF2593" i="2"/>
  <c r="AE2593" i="2"/>
  <c r="AD2593" i="2"/>
  <c r="AC2593" i="2"/>
  <c r="AB2593" i="2"/>
  <c r="AG2592" i="2"/>
  <c r="AF2592" i="2"/>
  <c r="AE2592" i="2"/>
  <c r="AD2592" i="2"/>
  <c r="AC2592" i="2"/>
  <c r="AB2592" i="2"/>
  <c r="AG2591" i="2"/>
  <c r="AF2591" i="2"/>
  <c r="AE2591" i="2"/>
  <c r="AD2591" i="2"/>
  <c r="AC2591" i="2"/>
  <c r="AB2591" i="2"/>
  <c r="AB2591" i="2" a="1"/>
  <c r="X2597" i="2"/>
  <c r="W2597" i="2"/>
  <c r="V2597" i="2"/>
  <c r="U2597" i="2"/>
  <c r="T2597" i="2"/>
  <c r="S2597" i="2"/>
  <c r="X2596" i="2"/>
  <c r="W2596" i="2"/>
  <c r="V2596" i="2"/>
  <c r="U2596" i="2"/>
  <c r="T2596" i="2"/>
  <c r="S2596" i="2"/>
  <c r="X2595" i="2"/>
  <c r="W2595" i="2"/>
  <c r="V2595" i="2"/>
  <c r="U2595" i="2"/>
  <c r="T2595" i="2"/>
  <c r="S2595" i="2"/>
  <c r="X2594" i="2"/>
  <c r="W2594" i="2"/>
  <c r="V2594" i="2"/>
  <c r="U2594" i="2"/>
  <c r="T2594" i="2"/>
  <c r="S2594" i="2"/>
  <c r="X2593" i="2"/>
  <c r="W2593" i="2"/>
  <c r="V2593" i="2"/>
  <c r="U2593" i="2"/>
  <c r="T2593" i="2"/>
  <c r="S2593" i="2"/>
  <c r="X2592" i="2"/>
  <c r="W2592" i="2"/>
  <c r="V2592" i="2"/>
  <c r="U2592" i="2"/>
  <c r="T2592" i="2"/>
  <c r="S2592" i="2"/>
  <c r="X2591" i="2"/>
  <c r="W2591" i="2"/>
  <c r="V2591" i="2"/>
  <c r="U2591" i="2"/>
  <c r="T2591" i="2"/>
  <c r="S2591" i="2"/>
  <c r="S2591" i="2" a="1"/>
  <c r="N2597" i="2"/>
  <c r="M2597" i="2"/>
  <c r="L2597" i="2"/>
  <c r="K2597" i="2"/>
  <c r="J2597" i="2"/>
  <c r="I2597" i="2"/>
  <c r="N2596" i="2"/>
  <c r="M2596" i="2"/>
  <c r="L2596" i="2"/>
  <c r="K2596" i="2"/>
  <c r="J2596" i="2"/>
  <c r="I2596" i="2"/>
  <c r="N2595" i="2"/>
  <c r="M2595" i="2"/>
  <c r="L2595" i="2"/>
  <c r="K2595" i="2"/>
  <c r="J2595" i="2"/>
  <c r="I2595" i="2"/>
  <c r="N2594" i="2"/>
  <c r="M2594" i="2"/>
  <c r="L2594" i="2"/>
  <c r="K2594" i="2"/>
  <c r="J2594" i="2"/>
  <c r="I2594" i="2"/>
  <c r="N2593" i="2"/>
  <c r="M2593" i="2"/>
  <c r="L2593" i="2"/>
  <c r="K2593" i="2"/>
  <c r="J2593" i="2"/>
  <c r="I2593" i="2"/>
  <c r="N2592" i="2"/>
  <c r="M2592" i="2"/>
  <c r="L2592" i="2"/>
  <c r="K2592" i="2"/>
  <c r="J2592" i="2"/>
  <c r="I2592" i="2"/>
  <c r="N2591" i="2"/>
  <c r="M2591" i="2"/>
  <c r="L2591" i="2"/>
  <c r="K2591" i="2"/>
  <c r="J2591" i="2"/>
  <c r="I2591" i="2"/>
  <c r="I2591" i="2" a="1"/>
  <c r="B2591" i="2"/>
  <c r="BK2585" i="2"/>
  <c r="BJ2585" i="2"/>
  <c r="BI2585" i="2"/>
  <c r="BH2585" i="2"/>
  <c r="BG2585" i="2"/>
  <c r="BE2585" i="2"/>
  <c r="BA2585" i="2"/>
  <c r="AZ2585" i="2"/>
  <c r="AY2585" i="2"/>
  <c r="AX2585" i="2"/>
  <c r="AW2585" i="2"/>
  <c r="AU2585" i="2"/>
  <c r="AI2585" i="2"/>
  <c r="AH2585" i="2"/>
  <c r="AG2585" i="2"/>
  <c r="AF2585" i="2"/>
  <c r="AE2585" i="2"/>
  <c r="AD2585" i="2"/>
  <c r="AC2585" i="2"/>
  <c r="AB2585" i="2"/>
  <c r="AA2585" i="2"/>
  <c r="Y2585" i="2"/>
  <c r="X2585" i="2"/>
  <c r="W2585" i="2"/>
  <c r="V2585" i="2"/>
  <c r="U2585" i="2"/>
  <c r="T2585" i="2"/>
  <c r="S2585" i="2"/>
  <c r="R2585" i="2"/>
  <c r="Q2585" i="2"/>
  <c r="O2585" i="2"/>
  <c r="N2585" i="2"/>
  <c r="M2585" i="2"/>
  <c r="L2585" i="2"/>
  <c r="K2585" i="2"/>
  <c r="J2585" i="2"/>
  <c r="I2585" i="2"/>
  <c r="H2585" i="2"/>
  <c r="G2585" i="2"/>
  <c r="B2575" i="2"/>
  <c r="B2574" i="2"/>
  <c r="B2573" i="2"/>
  <c r="B2572" i="2"/>
  <c r="B2571" i="2"/>
  <c r="B2570" i="2"/>
  <c r="B2569" i="2"/>
  <c r="B2568" i="2"/>
  <c r="B2567" i="2"/>
  <c r="B2566" i="2"/>
  <c r="B2565" i="2"/>
  <c r="B2564" i="2"/>
  <c r="B2563" i="2"/>
  <c r="B2562" i="2"/>
  <c r="B2561" i="2"/>
  <c r="B2560" i="2"/>
  <c r="AG2565" i="2"/>
  <c r="AF2565" i="2"/>
  <c r="AE2565" i="2"/>
  <c r="AD2565" i="2"/>
  <c r="AC2565" i="2"/>
  <c r="AB2565" i="2"/>
  <c r="AG2564" i="2"/>
  <c r="AF2564" i="2"/>
  <c r="AE2564" i="2"/>
  <c r="AD2564" i="2"/>
  <c r="AC2564" i="2"/>
  <c r="AB2564" i="2"/>
  <c r="AG2563" i="2"/>
  <c r="AF2563" i="2"/>
  <c r="AE2563" i="2"/>
  <c r="AD2563" i="2"/>
  <c r="AC2563" i="2"/>
  <c r="AB2563" i="2"/>
  <c r="AG2562" i="2"/>
  <c r="AF2562" i="2"/>
  <c r="AE2562" i="2"/>
  <c r="AD2562" i="2"/>
  <c r="AC2562" i="2"/>
  <c r="AB2562" i="2"/>
  <c r="AG2561" i="2"/>
  <c r="AF2561" i="2"/>
  <c r="AE2561" i="2"/>
  <c r="AD2561" i="2"/>
  <c r="AC2561" i="2"/>
  <c r="AB2561" i="2"/>
  <c r="AG2560" i="2"/>
  <c r="AF2560" i="2"/>
  <c r="AE2560" i="2"/>
  <c r="AD2560" i="2"/>
  <c r="AC2560" i="2"/>
  <c r="AB2560" i="2"/>
  <c r="AG2559" i="2"/>
  <c r="AF2559" i="2"/>
  <c r="AE2559" i="2"/>
  <c r="AD2559" i="2"/>
  <c r="AC2559" i="2"/>
  <c r="AB2559" i="2"/>
  <c r="AB2559" i="2" a="1"/>
  <c r="X2565" i="2"/>
  <c r="W2565" i="2"/>
  <c r="V2565" i="2"/>
  <c r="U2565" i="2"/>
  <c r="T2565" i="2"/>
  <c r="S2565" i="2"/>
  <c r="X2564" i="2"/>
  <c r="W2564" i="2"/>
  <c r="V2564" i="2"/>
  <c r="U2564" i="2"/>
  <c r="T2564" i="2"/>
  <c r="S2564" i="2"/>
  <c r="X2563" i="2"/>
  <c r="W2563" i="2"/>
  <c r="V2563" i="2"/>
  <c r="U2563" i="2"/>
  <c r="T2563" i="2"/>
  <c r="S2563" i="2"/>
  <c r="X2562" i="2"/>
  <c r="W2562" i="2"/>
  <c r="V2562" i="2"/>
  <c r="U2562" i="2"/>
  <c r="T2562" i="2"/>
  <c r="S2562" i="2"/>
  <c r="X2561" i="2"/>
  <c r="W2561" i="2"/>
  <c r="V2561" i="2"/>
  <c r="U2561" i="2"/>
  <c r="T2561" i="2"/>
  <c r="S2561" i="2"/>
  <c r="X2560" i="2"/>
  <c r="W2560" i="2"/>
  <c r="V2560" i="2"/>
  <c r="U2560" i="2"/>
  <c r="T2560" i="2"/>
  <c r="S2560" i="2"/>
  <c r="X2559" i="2"/>
  <c r="W2559" i="2"/>
  <c r="V2559" i="2"/>
  <c r="U2559" i="2"/>
  <c r="T2559" i="2"/>
  <c r="S2559" i="2"/>
  <c r="S2559" i="2" a="1"/>
  <c r="N2565" i="2"/>
  <c r="M2565" i="2"/>
  <c r="L2565" i="2"/>
  <c r="K2565" i="2"/>
  <c r="J2565" i="2"/>
  <c r="I2565" i="2"/>
  <c r="N2564" i="2"/>
  <c r="M2564" i="2"/>
  <c r="L2564" i="2"/>
  <c r="K2564" i="2"/>
  <c r="J2564" i="2"/>
  <c r="I2564" i="2"/>
  <c r="N2563" i="2"/>
  <c r="M2563" i="2"/>
  <c r="L2563" i="2"/>
  <c r="K2563" i="2"/>
  <c r="J2563" i="2"/>
  <c r="I2563" i="2"/>
  <c r="N2562" i="2"/>
  <c r="M2562" i="2"/>
  <c r="L2562" i="2"/>
  <c r="K2562" i="2"/>
  <c r="J2562" i="2"/>
  <c r="I2562" i="2"/>
  <c r="N2561" i="2"/>
  <c r="M2561" i="2"/>
  <c r="L2561" i="2"/>
  <c r="K2561" i="2"/>
  <c r="J2561" i="2"/>
  <c r="I2561" i="2"/>
  <c r="N2560" i="2"/>
  <c r="M2560" i="2"/>
  <c r="L2560" i="2"/>
  <c r="K2560" i="2"/>
  <c r="J2560" i="2"/>
  <c r="I2560" i="2"/>
  <c r="N2559" i="2"/>
  <c r="M2559" i="2"/>
  <c r="L2559" i="2"/>
  <c r="K2559" i="2"/>
  <c r="J2559" i="2"/>
  <c r="I2559" i="2"/>
  <c r="I2559" i="2" a="1"/>
  <c r="BK2553" i="2"/>
  <c r="BJ2553" i="2"/>
  <c r="BI2553" i="2"/>
  <c r="BH2553" i="2"/>
  <c r="BG2553" i="2"/>
  <c r="BE2553" i="2"/>
  <c r="BA2553" i="2"/>
  <c r="AZ2553" i="2"/>
  <c r="AY2553" i="2"/>
  <c r="AX2553" i="2"/>
  <c r="AW2553" i="2"/>
  <c r="AU2553" i="2"/>
  <c r="AI2553" i="2"/>
  <c r="AH2553" i="2"/>
  <c r="AG2553" i="2"/>
  <c r="AF2553" i="2"/>
  <c r="AE2553" i="2"/>
  <c r="AD2553" i="2"/>
  <c r="AC2553" i="2"/>
  <c r="AB2553" i="2"/>
  <c r="AA2553" i="2"/>
  <c r="Y2553" i="2"/>
  <c r="X2553" i="2"/>
  <c r="W2553" i="2"/>
  <c r="V2553" i="2"/>
  <c r="U2553" i="2"/>
  <c r="T2553" i="2"/>
  <c r="S2553" i="2"/>
  <c r="R2553" i="2"/>
  <c r="Q2553" i="2"/>
  <c r="O2553" i="2"/>
  <c r="N2553" i="2"/>
  <c r="M2553" i="2"/>
  <c r="L2553" i="2"/>
  <c r="K2553" i="2"/>
  <c r="J2553" i="2"/>
  <c r="I2553" i="2"/>
  <c r="H2553" i="2"/>
  <c r="G2553" i="2"/>
  <c r="E2547" i="2"/>
  <c r="D2547" i="2"/>
  <c r="C2547" i="2"/>
  <c r="B2547" i="2"/>
  <c r="E2546" i="2"/>
  <c r="D2546" i="2"/>
  <c r="C2546" i="2"/>
  <c r="B2546" i="2"/>
  <c r="E2545" i="2"/>
  <c r="D2545" i="2"/>
  <c r="C2545" i="2"/>
  <c r="B2545" i="2"/>
  <c r="E2544" i="2"/>
  <c r="D2544" i="2"/>
  <c r="C2544" i="2"/>
  <c r="B2544" i="2"/>
  <c r="E2543" i="2"/>
  <c r="D2543" i="2"/>
  <c r="C2543" i="2"/>
  <c r="B2543" i="2"/>
  <c r="E2542" i="2"/>
  <c r="D2542" i="2"/>
  <c r="C2542" i="2"/>
  <c r="B2542" i="2"/>
  <c r="E2541" i="2"/>
  <c r="D2541" i="2"/>
  <c r="C2541" i="2"/>
  <c r="B2541" i="2"/>
  <c r="E2540" i="2"/>
  <c r="D2540" i="2"/>
  <c r="C2540" i="2"/>
  <c r="B2540" i="2"/>
  <c r="E2539" i="2"/>
  <c r="D2539" i="2"/>
  <c r="C2539" i="2"/>
  <c r="B2539" i="2"/>
  <c r="E2538" i="2"/>
  <c r="D2538" i="2"/>
  <c r="C2538" i="2"/>
  <c r="B2538" i="2"/>
  <c r="E2537" i="2"/>
  <c r="D2537" i="2"/>
  <c r="C2537" i="2"/>
  <c r="B2537" i="2"/>
  <c r="E2536" i="2"/>
  <c r="D2536" i="2"/>
  <c r="C2536" i="2"/>
  <c r="B2536" i="2"/>
  <c r="E2535" i="2"/>
  <c r="D2535" i="2"/>
  <c r="C2535" i="2"/>
  <c r="B2535" i="2"/>
  <c r="E2534" i="2"/>
  <c r="D2534" i="2"/>
  <c r="C2534" i="2"/>
  <c r="B2534" i="2"/>
  <c r="E2533" i="2"/>
  <c r="D2533" i="2"/>
  <c r="C2533" i="2"/>
  <c r="B2533" i="2"/>
  <c r="E2532" i="2"/>
  <c r="D2532" i="2"/>
  <c r="C2532" i="2"/>
  <c r="B2532" i="2"/>
  <c r="E2531" i="2"/>
  <c r="D2531" i="2"/>
  <c r="C2531" i="2"/>
  <c r="B2531" i="2"/>
  <c r="E2530" i="2"/>
  <c r="D2530" i="2"/>
  <c r="C2530" i="2"/>
  <c r="B2530" i="2"/>
  <c r="E2529" i="2"/>
  <c r="D2529" i="2"/>
  <c r="C2529" i="2"/>
  <c r="B2529" i="2"/>
  <c r="E2528" i="2"/>
  <c r="D2528" i="2"/>
  <c r="C2528" i="2"/>
  <c r="B2528" i="2"/>
  <c r="E2527" i="2"/>
  <c r="D2527" i="2"/>
  <c r="C2527" i="2"/>
  <c r="B2527" i="2"/>
  <c r="E2526" i="2"/>
  <c r="D2526" i="2"/>
  <c r="C2526" i="2"/>
  <c r="B2526" i="2"/>
  <c r="E2525" i="2"/>
  <c r="D2525" i="2"/>
  <c r="C2525" i="2"/>
  <c r="B2525" i="2"/>
  <c r="E2524" i="2"/>
  <c r="D2524" i="2"/>
  <c r="C2524" i="2"/>
  <c r="B2524" i="2"/>
  <c r="E2523" i="2"/>
  <c r="D2523" i="2"/>
  <c r="C2523" i="2"/>
  <c r="B2523" i="2"/>
  <c r="E2522" i="2"/>
  <c r="D2522" i="2"/>
  <c r="C2522" i="2"/>
  <c r="B2522" i="2"/>
  <c r="E2521" i="2"/>
  <c r="D2521" i="2"/>
  <c r="C2521" i="2"/>
  <c r="B2521" i="2"/>
  <c r="E2520" i="2"/>
  <c r="D2520" i="2"/>
  <c r="C2520" i="2"/>
  <c r="B2520" i="2"/>
  <c r="E2519" i="2"/>
  <c r="D2519" i="2"/>
  <c r="C2519" i="2"/>
  <c r="B2519" i="2"/>
  <c r="E2518" i="2"/>
  <c r="D2518" i="2"/>
  <c r="C2518" i="2"/>
  <c r="B2518" i="2"/>
  <c r="E2517" i="2"/>
  <c r="D2517" i="2"/>
  <c r="C2517" i="2"/>
  <c r="B2517" i="2"/>
  <c r="E2516" i="2"/>
  <c r="D2516" i="2"/>
  <c r="C2516" i="2"/>
  <c r="B2516" i="2"/>
  <c r="E2515" i="2"/>
  <c r="D2515" i="2"/>
  <c r="C2515" i="2"/>
  <c r="B2515" i="2"/>
  <c r="E2514" i="2"/>
  <c r="D2514" i="2"/>
  <c r="C2514" i="2"/>
  <c r="B2514" i="2"/>
  <c r="E2513" i="2"/>
  <c r="D2513" i="2"/>
  <c r="C2513" i="2"/>
  <c r="B2513" i="2"/>
  <c r="E2512" i="2"/>
  <c r="D2512" i="2"/>
  <c r="C2512" i="2"/>
  <c r="B2512" i="2"/>
  <c r="E2511" i="2"/>
  <c r="D2511" i="2"/>
  <c r="C2511" i="2"/>
  <c r="B2511" i="2"/>
  <c r="E2510" i="2"/>
  <c r="D2510" i="2"/>
  <c r="C2510" i="2"/>
  <c r="B2510" i="2"/>
  <c r="E2509" i="2"/>
  <c r="D2509" i="2"/>
  <c r="C2509" i="2"/>
  <c r="B2509" i="2"/>
  <c r="E2508" i="2"/>
  <c r="D2508" i="2"/>
  <c r="C2508" i="2"/>
  <c r="B2508" i="2"/>
  <c r="E2507" i="2"/>
  <c r="D2507" i="2"/>
  <c r="C2507" i="2"/>
  <c r="B2507" i="2"/>
  <c r="E2506" i="2"/>
  <c r="D2506" i="2"/>
  <c r="C2506" i="2"/>
  <c r="B2506" i="2"/>
  <c r="E2505" i="2"/>
  <c r="D2505" i="2"/>
  <c r="C2505" i="2"/>
  <c r="B2505" i="2"/>
  <c r="E2504" i="2"/>
  <c r="D2504" i="2"/>
  <c r="C2504" i="2"/>
  <c r="B2504" i="2"/>
  <c r="E2503" i="2"/>
  <c r="D2503" i="2"/>
  <c r="C2503" i="2"/>
  <c r="B2503" i="2"/>
  <c r="E2502" i="2"/>
  <c r="D2502" i="2"/>
  <c r="C2502" i="2"/>
  <c r="B2502" i="2"/>
  <c r="E2501" i="2"/>
  <c r="D2501" i="2"/>
  <c r="C2501" i="2"/>
  <c r="B2501" i="2"/>
  <c r="E2500" i="2"/>
  <c r="D2500" i="2"/>
  <c r="C2500" i="2"/>
  <c r="B2500" i="2"/>
  <c r="E2499" i="2"/>
  <c r="D2499" i="2"/>
  <c r="C2499" i="2"/>
  <c r="B2499" i="2"/>
  <c r="E2498" i="2"/>
  <c r="D2498" i="2"/>
  <c r="C2498" i="2"/>
  <c r="B2498" i="2"/>
  <c r="E2497" i="2"/>
  <c r="D2497" i="2"/>
  <c r="C2497" i="2"/>
  <c r="B2497" i="2"/>
  <c r="E2496" i="2"/>
  <c r="D2496" i="2"/>
  <c r="C2496" i="2"/>
  <c r="B2496" i="2"/>
  <c r="E2495" i="2"/>
  <c r="D2495" i="2"/>
  <c r="C2495" i="2"/>
  <c r="B2495" i="2"/>
  <c r="E2494" i="2"/>
  <c r="D2494" i="2"/>
  <c r="C2494" i="2"/>
  <c r="B2494" i="2"/>
  <c r="E2493" i="2"/>
  <c r="D2493" i="2"/>
  <c r="C2493" i="2"/>
  <c r="B2493" i="2"/>
  <c r="E2492" i="2"/>
  <c r="D2492" i="2"/>
  <c r="C2492" i="2"/>
  <c r="B2492" i="2"/>
  <c r="E2491" i="2"/>
  <c r="D2491" i="2"/>
  <c r="C2491" i="2"/>
  <c r="B2491" i="2"/>
  <c r="E2490" i="2"/>
  <c r="D2490" i="2"/>
  <c r="C2490" i="2"/>
  <c r="B2490" i="2"/>
  <c r="E2489" i="2"/>
  <c r="D2489" i="2"/>
  <c r="C2489" i="2"/>
  <c r="B2489" i="2"/>
  <c r="E2488" i="2"/>
  <c r="D2488" i="2"/>
  <c r="C2488" i="2"/>
  <c r="B2488" i="2"/>
  <c r="E2487" i="2"/>
  <c r="D2487" i="2"/>
  <c r="C2487" i="2"/>
  <c r="B2487" i="2"/>
  <c r="E2486" i="2"/>
  <c r="D2486" i="2"/>
  <c r="C2486" i="2"/>
  <c r="B2486" i="2"/>
  <c r="E2485" i="2"/>
  <c r="D2485" i="2"/>
  <c r="C2485" i="2"/>
  <c r="B2485" i="2"/>
  <c r="E2484" i="2"/>
  <c r="D2484" i="2"/>
  <c r="C2484" i="2"/>
  <c r="B2484" i="2"/>
  <c r="E2483" i="2"/>
  <c r="D2483" i="2"/>
  <c r="C2483" i="2"/>
  <c r="B2483" i="2"/>
  <c r="E2482" i="2"/>
  <c r="D2482" i="2"/>
  <c r="C2482" i="2"/>
  <c r="B2482" i="2"/>
  <c r="E2481" i="2"/>
  <c r="D2481" i="2"/>
  <c r="C2481" i="2"/>
  <c r="B2481" i="2"/>
  <c r="E2480" i="2"/>
  <c r="D2480" i="2"/>
  <c r="C2480" i="2"/>
  <c r="B2480" i="2"/>
  <c r="E2479" i="2"/>
  <c r="D2479" i="2"/>
  <c r="C2479" i="2"/>
  <c r="B2479" i="2"/>
  <c r="E2478" i="2"/>
  <c r="D2478" i="2"/>
  <c r="C2478" i="2"/>
  <c r="B2478" i="2"/>
  <c r="E2477" i="2"/>
  <c r="D2477" i="2"/>
  <c r="C2477" i="2"/>
  <c r="B2477" i="2"/>
  <c r="E2476" i="2"/>
  <c r="D2476" i="2"/>
  <c r="C2476" i="2"/>
  <c r="B2476" i="2"/>
  <c r="E2475" i="2"/>
  <c r="D2475" i="2"/>
  <c r="C2475" i="2"/>
  <c r="B2475" i="2"/>
  <c r="E2474" i="2"/>
  <c r="D2474" i="2"/>
  <c r="C2474" i="2"/>
  <c r="B2474" i="2"/>
  <c r="E2473" i="2"/>
  <c r="D2473" i="2"/>
  <c r="C2473" i="2"/>
  <c r="B2473" i="2"/>
  <c r="E2472" i="2"/>
  <c r="D2472" i="2"/>
  <c r="C2472" i="2"/>
  <c r="B2472" i="2"/>
  <c r="E2471" i="2"/>
  <c r="D2471" i="2"/>
  <c r="C2471" i="2"/>
  <c r="B2471" i="2"/>
  <c r="E2470" i="2"/>
  <c r="D2470" i="2"/>
  <c r="C2470" i="2"/>
  <c r="B2470" i="2"/>
  <c r="E2469" i="2"/>
  <c r="D2469" i="2"/>
  <c r="C2469" i="2"/>
  <c r="B2469" i="2"/>
  <c r="E2468" i="2"/>
  <c r="D2468" i="2"/>
  <c r="C2468" i="2"/>
  <c r="B2468" i="2"/>
  <c r="E2467" i="2"/>
  <c r="D2467" i="2"/>
  <c r="C2467" i="2"/>
  <c r="B2467" i="2"/>
  <c r="E2466" i="2"/>
  <c r="D2466" i="2"/>
  <c r="C2466" i="2"/>
  <c r="B2466" i="2"/>
  <c r="E2465" i="2"/>
  <c r="D2465" i="2"/>
  <c r="C2465" i="2"/>
  <c r="B2465" i="2"/>
  <c r="E2464" i="2"/>
  <c r="D2464" i="2"/>
  <c r="C2464" i="2"/>
  <c r="B2464" i="2"/>
  <c r="E2463" i="2"/>
  <c r="D2463" i="2"/>
  <c r="C2463" i="2"/>
  <c r="B2463" i="2"/>
  <c r="E2462" i="2"/>
  <c r="D2462" i="2"/>
  <c r="C2462" i="2"/>
  <c r="B2462" i="2"/>
  <c r="E2461" i="2"/>
  <c r="D2461" i="2"/>
  <c r="C2461" i="2"/>
  <c r="B2461" i="2"/>
  <c r="E2460" i="2"/>
  <c r="D2460" i="2"/>
  <c r="C2460" i="2"/>
  <c r="B2460" i="2"/>
  <c r="E2459" i="2"/>
  <c r="D2459" i="2"/>
  <c r="C2459" i="2"/>
  <c r="B2459" i="2"/>
  <c r="E2458" i="2"/>
  <c r="D2458" i="2"/>
  <c r="C2458" i="2"/>
  <c r="B2458" i="2"/>
  <c r="E2457" i="2"/>
  <c r="D2457" i="2"/>
  <c r="C2457" i="2"/>
  <c r="B2457" i="2"/>
  <c r="E2456" i="2"/>
  <c r="D2456" i="2"/>
  <c r="C2456" i="2"/>
  <c r="B2456" i="2"/>
  <c r="E2455" i="2"/>
  <c r="D2455" i="2"/>
  <c r="C2455" i="2"/>
  <c r="B2455" i="2"/>
  <c r="E2454" i="2"/>
  <c r="D2454" i="2"/>
  <c r="C2454" i="2"/>
  <c r="B2454" i="2"/>
  <c r="E2453" i="2"/>
  <c r="D2453" i="2"/>
  <c r="C2453" i="2"/>
  <c r="B2453" i="2"/>
  <c r="E2452" i="2"/>
  <c r="D2452" i="2"/>
  <c r="C2452" i="2"/>
  <c r="B2452" i="2"/>
  <c r="E2451" i="2"/>
  <c r="D2451" i="2"/>
  <c r="C2451" i="2"/>
  <c r="B2451" i="2"/>
  <c r="E2450" i="2"/>
  <c r="D2450" i="2"/>
  <c r="C2450" i="2"/>
  <c r="B2450" i="2"/>
  <c r="E2449" i="2"/>
  <c r="D2449" i="2"/>
  <c r="C2449" i="2"/>
  <c r="B2449" i="2"/>
  <c r="E2448" i="2"/>
  <c r="D2448" i="2"/>
  <c r="C2448" i="2"/>
  <c r="B2448" i="2"/>
  <c r="E2447" i="2"/>
  <c r="D2447" i="2"/>
  <c r="C2447" i="2"/>
  <c r="B2447" i="2"/>
  <c r="E2446" i="2"/>
  <c r="D2446" i="2"/>
  <c r="C2446" i="2"/>
  <c r="B2446" i="2"/>
  <c r="E2445" i="2"/>
  <c r="D2445" i="2"/>
  <c r="C2445" i="2"/>
  <c r="B2445" i="2"/>
  <c r="E2444" i="2"/>
  <c r="D2444" i="2"/>
  <c r="C2444" i="2"/>
  <c r="B2444" i="2"/>
  <c r="E2443" i="2"/>
  <c r="D2443" i="2"/>
  <c r="C2443" i="2"/>
  <c r="B2443" i="2"/>
  <c r="E2442" i="2"/>
  <c r="D2442" i="2"/>
  <c r="C2442" i="2"/>
  <c r="B2442" i="2"/>
  <c r="E2441" i="2"/>
  <c r="D2441" i="2"/>
  <c r="C2441" i="2"/>
  <c r="B2441" i="2"/>
  <c r="E2440" i="2"/>
  <c r="D2440" i="2"/>
  <c r="C2440" i="2"/>
  <c r="B2440" i="2"/>
  <c r="E2439" i="2"/>
  <c r="D2439" i="2"/>
  <c r="C2439" i="2"/>
  <c r="B2439" i="2"/>
  <c r="E2438" i="2"/>
  <c r="D2438" i="2"/>
  <c r="C2438" i="2"/>
  <c r="B2438" i="2"/>
  <c r="E2437" i="2"/>
  <c r="D2437" i="2"/>
  <c r="C2437" i="2"/>
  <c r="B2437" i="2"/>
  <c r="E2436" i="2"/>
  <c r="D2436" i="2"/>
  <c r="C2436" i="2"/>
  <c r="B2436" i="2"/>
  <c r="E2435" i="2"/>
  <c r="D2435" i="2"/>
  <c r="C2435" i="2"/>
  <c r="B2435" i="2"/>
  <c r="E2434" i="2"/>
  <c r="D2434" i="2"/>
  <c r="C2434" i="2"/>
  <c r="B2434" i="2"/>
  <c r="E2433" i="2"/>
  <c r="D2433" i="2"/>
  <c r="C2433" i="2"/>
  <c r="B2433" i="2"/>
  <c r="E2432" i="2"/>
  <c r="D2432" i="2"/>
  <c r="C2432" i="2"/>
  <c r="B2432" i="2"/>
  <c r="E2431" i="2"/>
  <c r="D2431" i="2"/>
  <c r="C2431" i="2"/>
  <c r="B2431" i="2"/>
  <c r="E2430" i="2"/>
  <c r="D2430" i="2"/>
  <c r="C2430" i="2"/>
  <c r="B2430" i="2"/>
  <c r="E2429" i="2"/>
  <c r="D2429" i="2"/>
  <c r="C2429" i="2"/>
  <c r="B2429" i="2"/>
  <c r="E2428" i="2"/>
  <c r="D2428" i="2"/>
  <c r="C2428" i="2"/>
  <c r="B2428" i="2"/>
  <c r="E2427" i="2"/>
  <c r="D2427" i="2"/>
  <c r="C2427" i="2"/>
  <c r="B2427" i="2"/>
  <c r="E2426" i="2"/>
  <c r="D2426" i="2"/>
  <c r="C2426" i="2"/>
  <c r="B2426" i="2"/>
  <c r="E2425" i="2"/>
  <c r="D2425" i="2"/>
  <c r="C2425" i="2"/>
  <c r="B2425" i="2"/>
  <c r="E2424" i="2"/>
  <c r="D2424" i="2"/>
  <c r="C2424" i="2"/>
  <c r="B2424" i="2"/>
  <c r="E2423" i="2"/>
  <c r="D2423" i="2"/>
  <c r="C2423" i="2"/>
  <c r="B2423" i="2"/>
  <c r="E2422" i="2"/>
  <c r="D2422" i="2"/>
  <c r="C2422" i="2"/>
  <c r="B2422" i="2"/>
  <c r="E2421" i="2"/>
  <c r="D2421" i="2"/>
  <c r="C2421" i="2"/>
  <c r="B2421" i="2"/>
  <c r="E2420" i="2"/>
  <c r="D2420" i="2"/>
  <c r="C2420" i="2"/>
  <c r="B2420" i="2"/>
  <c r="E2419" i="2"/>
  <c r="D2419" i="2"/>
  <c r="C2419" i="2"/>
  <c r="B2419" i="2"/>
  <c r="E2418" i="2"/>
  <c r="D2418" i="2"/>
  <c r="C2418" i="2"/>
  <c r="B2418" i="2"/>
  <c r="BI2417" i="2"/>
  <c r="AZ2417" i="2"/>
  <c r="AM2417" i="2"/>
  <c r="AD2417" i="2"/>
  <c r="U2417" i="2"/>
  <c r="K2417" i="2"/>
  <c r="E2417" i="2"/>
  <c r="D2417" i="2"/>
  <c r="C2417" i="2"/>
  <c r="B2417" i="2"/>
  <c r="E2416" i="2"/>
  <c r="D2416" i="2"/>
  <c r="C2416" i="2"/>
  <c r="B2416" i="2"/>
  <c r="E2415" i="2"/>
  <c r="D2415" i="2"/>
  <c r="C2415" i="2"/>
  <c r="B2415" i="2"/>
  <c r="E2414" i="2"/>
  <c r="D2414" i="2"/>
  <c r="C2414" i="2"/>
  <c r="B2414" i="2"/>
  <c r="E2413" i="2"/>
  <c r="D2413" i="2"/>
  <c r="C2413" i="2"/>
  <c r="B2413" i="2"/>
  <c r="E2412" i="2"/>
  <c r="D2412" i="2"/>
  <c r="C2412" i="2"/>
  <c r="B2412" i="2"/>
  <c r="E2411" i="2"/>
  <c r="D2411" i="2"/>
  <c r="C2411" i="2"/>
  <c r="B2411" i="2"/>
  <c r="E2410" i="2"/>
  <c r="C2410" i="2"/>
  <c r="BL2412" i="2"/>
  <c r="BK2412" i="2"/>
  <c r="BJ2412" i="2"/>
  <c r="BI2412" i="2"/>
  <c r="BH2412" i="2"/>
  <c r="BG2412" i="2"/>
  <c r="BL2411" i="2"/>
  <c r="BK2411" i="2"/>
  <c r="BJ2411" i="2"/>
  <c r="BI2411" i="2"/>
  <c r="BH2411" i="2"/>
  <c r="BG2411" i="2"/>
  <c r="BL2410" i="2"/>
  <c r="BK2410" i="2"/>
  <c r="BJ2410" i="2"/>
  <c r="BI2410" i="2"/>
  <c r="BH2410" i="2"/>
  <c r="BG2410" i="2"/>
  <c r="BL2409" i="2"/>
  <c r="BK2409" i="2"/>
  <c r="BJ2409" i="2"/>
  <c r="BI2409" i="2"/>
  <c r="BH2409" i="2"/>
  <c r="BG2409" i="2"/>
  <c r="BL2408" i="2"/>
  <c r="BK2408" i="2"/>
  <c r="BJ2408" i="2"/>
  <c r="BI2408" i="2"/>
  <c r="BH2408" i="2"/>
  <c r="BG2408" i="2"/>
  <c r="BL2407" i="2"/>
  <c r="BK2407" i="2"/>
  <c r="BJ2407" i="2"/>
  <c r="BI2407" i="2"/>
  <c r="BH2407" i="2"/>
  <c r="BG2407" i="2"/>
  <c r="BL2406" i="2"/>
  <c r="BK2406" i="2"/>
  <c r="BJ2406" i="2"/>
  <c r="BI2406" i="2"/>
  <c r="BH2406" i="2"/>
  <c r="BG2406" i="2"/>
  <c r="BG2406" i="2" a="1"/>
  <c r="BC2412" i="2"/>
  <c r="BB2412" i="2"/>
  <c r="BA2412" i="2"/>
  <c r="AZ2412" i="2"/>
  <c r="AY2412" i="2"/>
  <c r="AX2412" i="2"/>
  <c r="BC2411" i="2"/>
  <c r="BB2411" i="2"/>
  <c r="BA2411" i="2"/>
  <c r="AZ2411" i="2"/>
  <c r="AY2411" i="2"/>
  <c r="AX2411" i="2"/>
  <c r="BC2410" i="2"/>
  <c r="BB2410" i="2"/>
  <c r="BA2410" i="2"/>
  <c r="AZ2410" i="2"/>
  <c r="AY2410" i="2"/>
  <c r="AX2410" i="2"/>
  <c r="BC2409" i="2"/>
  <c r="BB2409" i="2"/>
  <c r="BA2409" i="2"/>
  <c r="AZ2409" i="2"/>
  <c r="AY2409" i="2"/>
  <c r="AX2409" i="2"/>
  <c r="BC2408" i="2"/>
  <c r="BB2408" i="2"/>
  <c r="BA2408" i="2"/>
  <c r="AZ2408" i="2"/>
  <c r="AY2408" i="2"/>
  <c r="AX2408" i="2"/>
  <c r="BC2407" i="2"/>
  <c r="BB2407" i="2"/>
  <c r="BA2407" i="2"/>
  <c r="AZ2407" i="2"/>
  <c r="AY2407" i="2"/>
  <c r="AX2407" i="2"/>
  <c r="BC2406" i="2"/>
  <c r="BB2406" i="2"/>
  <c r="BA2406" i="2"/>
  <c r="AZ2406" i="2"/>
  <c r="AY2406" i="2"/>
  <c r="AX2406" i="2"/>
  <c r="AX2406" i="2" a="1"/>
  <c r="AP2412" i="2"/>
  <c r="AO2412" i="2"/>
  <c r="AN2412" i="2"/>
  <c r="AM2412" i="2"/>
  <c r="AL2412" i="2"/>
  <c r="AK2412" i="2"/>
  <c r="AP2411" i="2"/>
  <c r="AO2411" i="2"/>
  <c r="AN2411" i="2"/>
  <c r="AM2411" i="2"/>
  <c r="AL2411" i="2"/>
  <c r="AK2411" i="2"/>
  <c r="AP2410" i="2"/>
  <c r="AO2410" i="2"/>
  <c r="AN2410" i="2"/>
  <c r="AM2410" i="2"/>
  <c r="AL2410" i="2"/>
  <c r="AK2410" i="2"/>
  <c r="AP2409" i="2"/>
  <c r="AO2409" i="2"/>
  <c r="AN2409" i="2"/>
  <c r="AM2409" i="2"/>
  <c r="AL2409" i="2"/>
  <c r="AK2409" i="2"/>
  <c r="AP2408" i="2"/>
  <c r="AO2408" i="2"/>
  <c r="AN2408" i="2"/>
  <c r="AM2408" i="2"/>
  <c r="AL2408" i="2"/>
  <c r="AK2408" i="2"/>
  <c r="AP2407" i="2"/>
  <c r="AO2407" i="2"/>
  <c r="AN2407" i="2"/>
  <c r="AM2407" i="2"/>
  <c r="AL2407" i="2"/>
  <c r="AK2407" i="2"/>
  <c r="AP2406" i="2"/>
  <c r="AO2406" i="2"/>
  <c r="AN2406" i="2"/>
  <c r="AM2406" i="2"/>
  <c r="AL2406" i="2"/>
  <c r="AK2406" i="2"/>
  <c r="AK2406" i="2" a="1"/>
  <c r="AG2412" i="2"/>
  <c r="AF2412" i="2"/>
  <c r="AE2412" i="2"/>
  <c r="AD2412" i="2"/>
  <c r="AC2412" i="2"/>
  <c r="AB2412" i="2"/>
  <c r="AG2411" i="2"/>
  <c r="AF2411" i="2"/>
  <c r="AE2411" i="2"/>
  <c r="AD2411" i="2"/>
  <c r="AC2411" i="2"/>
  <c r="AB2411" i="2"/>
  <c r="AG2410" i="2"/>
  <c r="AF2410" i="2"/>
  <c r="AE2410" i="2"/>
  <c r="AD2410" i="2"/>
  <c r="AC2410" i="2"/>
  <c r="AB2410" i="2"/>
  <c r="AG2409" i="2"/>
  <c r="AF2409" i="2"/>
  <c r="AE2409" i="2"/>
  <c r="AD2409" i="2"/>
  <c r="AC2409" i="2"/>
  <c r="AB2409" i="2"/>
  <c r="AG2408" i="2"/>
  <c r="AF2408" i="2"/>
  <c r="AE2408" i="2"/>
  <c r="AD2408" i="2"/>
  <c r="AC2408" i="2"/>
  <c r="AB2408" i="2"/>
  <c r="AG2407" i="2"/>
  <c r="AF2407" i="2"/>
  <c r="AE2407" i="2"/>
  <c r="AD2407" i="2"/>
  <c r="AC2407" i="2"/>
  <c r="AB2407" i="2"/>
  <c r="AG2406" i="2"/>
  <c r="AF2406" i="2"/>
  <c r="AE2406" i="2"/>
  <c r="AD2406" i="2"/>
  <c r="AC2406" i="2"/>
  <c r="AB2406" i="2"/>
  <c r="AB2406" i="2" a="1"/>
  <c r="X2412" i="2"/>
  <c r="W2412" i="2"/>
  <c r="V2412" i="2"/>
  <c r="U2412" i="2"/>
  <c r="T2412" i="2"/>
  <c r="S2412" i="2"/>
  <c r="X2411" i="2"/>
  <c r="W2411" i="2"/>
  <c r="V2411" i="2"/>
  <c r="U2411" i="2"/>
  <c r="T2411" i="2"/>
  <c r="S2411" i="2"/>
  <c r="X2410" i="2"/>
  <c r="W2410" i="2"/>
  <c r="V2410" i="2"/>
  <c r="U2410" i="2"/>
  <c r="T2410" i="2"/>
  <c r="S2410" i="2"/>
  <c r="X2409" i="2"/>
  <c r="W2409" i="2"/>
  <c r="V2409" i="2"/>
  <c r="U2409" i="2"/>
  <c r="T2409" i="2"/>
  <c r="S2409" i="2"/>
  <c r="X2408" i="2"/>
  <c r="W2408" i="2"/>
  <c r="V2408" i="2"/>
  <c r="U2408" i="2"/>
  <c r="T2408" i="2"/>
  <c r="S2408" i="2"/>
  <c r="X2407" i="2"/>
  <c r="W2407" i="2"/>
  <c r="V2407" i="2"/>
  <c r="U2407" i="2"/>
  <c r="T2407" i="2"/>
  <c r="S2407" i="2"/>
  <c r="X2406" i="2"/>
  <c r="W2406" i="2"/>
  <c r="V2406" i="2"/>
  <c r="U2406" i="2"/>
  <c r="T2406" i="2"/>
  <c r="S2406" i="2"/>
  <c r="S2406" i="2" a="1"/>
  <c r="N2412" i="2"/>
  <c r="M2412" i="2"/>
  <c r="L2412" i="2"/>
  <c r="K2412" i="2"/>
  <c r="J2412" i="2"/>
  <c r="I2412" i="2"/>
  <c r="N2411" i="2"/>
  <c r="M2411" i="2"/>
  <c r="L2411" i="2"/>
  <c r="K2411" i="2"/>
  <c r="J2411" i="2"/>
  <c r="I2411" i="2"/>
  <c r="N2410" i="2"/>
  <c r="M2410" i="2"/>
  <c r="L2410" i="2"/>
  <c r="K2410" i="2"/>
  <c r="J2410" i="2"/>
  <c r="I2410" i="2"/>
  <c r="N2409" i="2"/>
  <c r="M2409" i="2"/>
  <c r="L2409" i="2"/>
  <c r="K2409" i="2"/>
  <c r="J2409" i="2"/>
  <c r="I2409" i="2"/>
  <c r="N2408" i="2"/>
  <c r="M2408" i="2"/>
  <c r="L2408" i="2"/>
  <c r="K2408" i="2"/>
  <c r="J2408" i="2"/>
  <c r="I2408" i="2"/>
  <c r="N2407" i="2"/>
  <c r="M2407" i="2"/>
  <c r="L2407" i="2"/>
  <c r="K2407" i="2"/>
  <c r="J2407" i="2"/>
  <c r="I2407" i="2"/>
  <c r="N2406" i="2"/>
  <c r="M2406" i="2"/>
  <c r="L2406" i="2"/>
  <c r="K2406" i="2"/>
  <c r="J2406" i="2"/>
  <c r="I2406" i="2"/>
  <c r="I2406" i="2" a="1"/>
  <c r="BK2400" i="2"/>
  <c r="BJ2400" i="2"/>
  <c r="BI2400" i="2"/>
  <c r="BH2400" i="2"/>
  <c r="BG2400" i="2"/>
  <c r="BF2400" i="2"/>
  <c r="BE2400" i="2"/>
  <c r="BA2400" i="2"/>
  <c r="AZ2400" i="2"/>
  <c r="AY2400" i="2"/>
  <c r="AX2400" i="2"/>
  <c r="AW2400" i="2"/>
  <c r="AV2400" i="2"/>
  <c r="AU2400" i="2"/>
  <c r="AS2400" i="2"/>
  <c r="AR2400" i="2"/>
  <c r="AQ2400" i="2"/>
  <c r="AP2400" i="2"/>
  <c r="AO2400" i="2"/>
  <c r="AN2400" i="2"/>
  <c r="AM2400" i="2"/>
  <c r="AL2400" i="2"/>
  <c r="AK2400" i="2"/>
  <c r="AI2400" i="2"/>
  <c r="AH2400" i="2"/>
  <c r="AG2400" i="2"/>
  <c r="AF2400" i="2"/>
  <c r="AE2400" i="2"/>
  <c r="AD2400" i="2"/>
  <c r="AC2400" i="2"/>
  <c r="AB2400" i="2"/>
  <c r="AA2400" i="2"/>
  <c r="Y2400" i="2"/>
  <c r="X2400" i="2"/>
  <c r="W2400" i="2"/>
  <c r="V2400" i="2"/>
  <c r="U2400" i="2"/>
  <c r="T2400" i="2"/>
  <c r="S2400" i="2"/>
  <c r="R2400" i="2"/>
  <c r="Q2400" i="2"/>
  <c r="O2400" i="2"/>
  <c r="N2400" i="2"/>
  <c r="M2400" i="2"/>
  <c r="L2400" i="2"/>
  <c r="K2400" i="2"/>
  <c r="J2400" i="2"/>
  <c r="I2400" i="2"/>
  <c r="H2400" i="2"/>
  <c r="G2400" i="2"/>
  <c r="E2393" i="2"/>
  <c r="D2393" i="2"/>
  <c r="C2393" i="2"/>
  <c r="E2392" i="2"/>
  <c r="D2392" i="2"/>
  <c r="C2392" i="2"/>
  <c r="E2391" i="2"/>
  <c r="D2391" i="2"/>
  <c r="C2391" i="2"/>
  <c r="E2390" i="2"/>
  <c r="D2390" i="2"/>
  <c r="C2390" i="2"/>
  <c r="E2389" i="2"/>
  <c r="D2389" i="2"/>
  <c r="C2389" i="2"/>
  <c r="E2388" i="2"/>
  <c r="D2388" i="2"/>
  <c r="C2388" i="2"/>
  <c r="E2387" i="2"/>
  <c r="D2387" i="2"/>
  <c r="C2387" i="2"/>
  <c r="E2386" i="2"/>
  <c r="D2386" i="2"/>
  <c r="C2386" i="2"/>
  <c r="E2385" i="2"/>
  <c r="D2385" i="2"/>
  <c r="C2385" i="2"/>
  <c r="E2384" i="2"/>
  <c r="D2384" i="2"/>
  <c r="C2384" i="2"/>
  <c r="E2383" i="2"/>
  <c r="D2383" i="2"/>
  <c r="C2383" i="2"/>
  <c r="E2382" i="2"/>
  <c r="D2382" i="2"/>
  <c r="C2382" i="2"/>
  <c r="E2381" i="2"/>
  <c r="D2381" i="2"/>
  <c r="C2381" i="2"/>
  <c r="E2380" i="2"/>
  <c r="D2380" i="2"/>
  <c r="C2380" i="2"/>
  <c r="E2379" i="2"/>
  <c r="D2379" i="2"/>
  <c r="C2379" i="2"/>
  <c r="E2378" i="2"/>
  <c r="D2378" i="2"/>
  <c r="C2378" i="2"/>
  <c r="E2377" i="2"/>
  <c r="D2377" i="2"/>
  <c r="C2377" i="2"/>
  <c r="E2376" i="2"/>
  <c r="D2376" i="2"/>
  <c r="C2376" i="2"/>
  <c r="E2375" i="2"/>
  <c r="D2375" i="2"/>
  <c r="C2375" i="2"/>
  <c r="E2374" i="2"/>
  <c r="D2374" i="2"/>
  <c r="C2374" i="2"/>
  <c r="E2373" i="2"/>
  <c r="D2373" i="2"/>
  <c r="C2373" i="2"/>
  <c r="E2372" i="2"/>
  <c r="D2372" i="2"/>
  <c r="C2372" i="2"/>
  <c r="E2371" i="2"/>
  <c r="D2371" i="2"/>
  <c r="C2371" i="2"/>
  <c r="E2370" i="2"/>
  <c r="D2370" i="2"/>
  <c r="C2370" i="2"/>
  <c r="E2369" i="2"/>
  <c r="D2369" i="2"/>
  <c r="C2369" i="2"/>
  <c r="E2368" i="2"/>
  <c r="D2368" i="2"/>
  <c r="C2368" i="2"/>
  <c r="E2367" i="2"/>
  <c r="D2367" i="2"/>
  <c r="C2367" i="2"/>
  <c r="E2366" i="2"/>
  <c r="D2366" i="2"/>
  <c r="C2366" i="2"/>
  <c r="E2365" i="2"/>
  <c r="D2365" i="2"/>
  <c r="C2365" i="2"/>
  <c r="E2364" i="2"/>
  <c r="D2364" i="2"/>
  <c r="C2364" i="2"/>
  <c r="E2363" i="2"/>
  <c r="D2363" i="2"/>
  <c r="C2363" i="2"/>
  <c r="E2362" i="2"/>
  <c r="D2362" i="2"/>
  <c r="C2362" i="2"/>
  <c r="E2361" i="2"/>
  <c r="D2361" i="2"/>
  <c r="C2361" i="2"/>
  <c r="E2360" i="2"/>
  <c r="D2360" i="2"/>
  <c r="C2360" i="2"/>
  <c r="E2359" i="2"/>
  <c r="D2359" i="2"/>
  <c r="C2359" i="2"/>
  <c r="E2358" i="2"/>
  <c r="D2358" i="2"/>
  <c r="C2358" i="2"/>
  <c r="E2357" i="2"/>
  <c r="D2357" i="2"/>
  <c r="C2357" i="2"/>
  <c r="E2356" i="2"/>
  <c r="D2356" i="2"/>
  <c r="C2356" i="2"/>
  <c r="E2355" i="2"/>
  <c r="D2355" i="2"/>
  <c r="C2355" i="2"/>
  <c r="E2354" i="2"/>
  <c r="D2354" i="2"/>
  <c r="C2354" i="2"/>
  <c r="E2353" i="2"/>
  <c r="D2353" i="2"/>
  <c r="C2353" i="2"/>
  <c r="E2352" i="2"/>
  <c r="D2352" i="2"/>
  <c r="C2352" i="2"/>
  <c r="E2351" i="2"/>
  <c r="D2351" i="2"/>
  <c r="C2351" i="2"/>
  <c r="E2350" i="2"/>
  <c r="D2350" i="2"/>
  <c r="C2350" i="2"/>
  <c r="E2349" i="2"/>
  <c r="D2349" i="2"/>
  <c r="C2349" i="2"/>
  <c r="E2348" i="2"/>
  <c r="D2348" i="2"/>
  <c r="C2348" i="2"/>
  <c r="AN2335" i="2"/>
  <c r="AA2335" i="2"/>
  <c r="R2335" i="2"/>
  <c r="G2335" i="2"/>
  <c r="G2334" i="2"/>
  <c r="C2333" i="2"/>
  <c r="AS2332" i="2"/>
  <c r="AR2332" i="2"/>
  <c r="AQ2332" i="2"/>
  <c r="AP2332" i="2"/>
  <c r="AO2332" i="2"/>
  <c r="AN2332" i="2"/>
  <c r="AS2331" i="2"/>
  <c r="AR2331" i="2"/>
  <c r="AQ2331" i="2"/>
  <c r="AP2331" i="2"/>
  <c r="AO2331" i="2"/>
  <c r="AN2331" i="2"/>
  <c r="AS2330" i="2"/>
  <c r="AR2330" i="2"/>
  <c r="AQ2330" i="2"/>
  <c r="AP2330" i="2"/>
  <c r="AO2330" i="2"/>
  <c r="AN2330" i="2"/>
  <c r="AS2329" i="2"/>
  <c r="AR2329" i="2"/>
  <c r="AQ2329" i="2"/>
  <c r="AP2329" i="2"/>
  <c r="AO2329" i="2"/>
  <c r="AN2329" i="2"/>
  <c r="AS2328" i="2"/>
  <c r="AR2328" i="2"/>
  <c r="AQ2328" i="2"/>
  <c r="AP2328" i="2"/>
  <c r="AO2328" i="2"/>
  <c r="AN2328" i="2"/>
  <c r="AS2327" i="2"/>
  <c r="AR2327" i="2"/>
  <c r="AQ2327" i="2"/>
  <c r="AP2327" i="2"/>
  <c r="AO2327" i="2"/>
  <c r="AN2327" i="2"/>
  <c r="AS2326" i="2"/>
  <c r="AR2326" i="2"/>
  <c r="AQ2326" i="2"/>
  <c r="AP2326" i="2"/>
  <c r="AO2326" i="2"/>
  <c r="AN2326" i="2"/>
  <c r="AN2326" i="2" a="1"/>
  <c r="AF2332" i="2"/>
  <c r="AE2332" i="2"/>
  <c r="AD2332" i="2"/>
  <c r="AC2332" i="2"/>
  <c r="AB2332" i="2"/>
  <c r="AA2332" i="2"/>
  <c r="AF2331" i="2"/>
  <c r="AE2331" i="2"/>
  <c r="AD2331" i="2"/>
  <c r="AC2331" i="2"/>
  <c r="AB2331" i="2"/>
  <c r="AA2331" i="2"/>
  <c r="AF2330" i="2"/>
  <c r="AE2330" i="2"/>
  <c r="AD2330" i="2"/>
  <c r="AC2330" i="2"/>
  <c r="AB2330" i="2"/>
  <c r="AA2330" i="2"/>
  <c r="AF2329" i="2"/>
  <c r="AE2329" i="2"/>
  <c r="AD2329" i="2"/>
  <c r="AC2329" i="2"/>
  <c r="AB2329" i="2"/>
  <c r="AA2329" i="2"/>
  <c r="AF2328" i="2"/>
  <c r="AE2328" i="2"/>
  <c r="AD2328" i="2"/>
  <c r="AC2328" i="2"/>
  <c r="AB2328" i="2"/>
  <c r="AA2328" i="2"/>
  <c r="AF2327" i="2"/>
  <c r="AE2327" i="2"/>
  <c r="AD2327" i="2"/>
  <c r="AC2327" i="2"/>
  <c r="AB2327" i="2"/>
  <c r="AA2327" i="2"/>
  <c r="AF2326" i="2"/>
  <c r="AE2326" i="2"/>
  <c r="AD2326" i="2"/>
  <c r="AC2326" i="2"/>
  <c r="AB2326" i="2"/>
  <c r="AA2326" i="2"/>
  <c r="AA2326" i="2" a="1"/>
  <c r="W2332" i="2"/>
  <c r="V2332" i="2"/>
  <c r="U2332" i="2"/>
  <c r="T2332" i="2"/>
  <c r="S2332" i="2"/>
  <c r="R2332" i="2"/>
  <c r="W2331" i="2"/>
  <c r="V2331" i="2"/>
  <c r="U2331" i="2"/>
  <c r="T2331" i="2"/>
  <c r="S2331" i="2"/>
  <c r="R2331" i="2"/>
  <c r="W2330" i="2"/>
  <c r="V2330" i="2"/>
  <c r="U2330" i="2"/>
  <c r="T2330" i="2"/>
  <c r="S2330" i="2"/>
  <c r="R2330" i="2"/>
  <c r="W2329" i="2"/>
  <c r="V2329" i="2"/>
  <c r="U2329" i="2"/>
  <c r="T2329" i="2"/>
  <c r="S2329" i="2"/>
  <c r="R2329" i="2"/>
  <c r="W2328" i="2"/>
  <c r="V2328" i="2"/>
  <c r="U2328" i="2"/>
  <c r="T2328" i="2"/>
  <c r="S2328" i="2"/>
  <c r="R2328" i="2"/>
  <c r="W2327" i="2"/>
  <c r="V2327" i="2"/>
  <c r="U2327" i="2"/>
  <c r="T2327" i="2"/>
  <c r="S2327" i="2"/>
  <c r="R2327" i="2"/>
  <c r="W2326" i="2"/>
  <c r="V2326" i="2"/>
  <c r="U2326" i="2"/>
  <c r="T2326" i="2"/>
  <c r="S2326" i="2"/>
  <c r="R2326" i="2"/>
  <c r="R2326" i="2" a="1"/>
  <c r="L2332" i="2"/>
  <c r="K2332" i="2"/>
  <c r="J2332" i="2"/>
  <c r="I2332" i="2"/>
  <c r="H2332" i="2"/>
  <c r="G2332" i="2"/>
  <c r="L2331" i="2"/>
  <c r="K2331" i="2"/>
  <c r="J2331" i="2"/>
  <c r="I2331" i="2"/>
  <c r="H2331" i="2"/>
  <c r="G2331" i="2"/>
  <c r="L2330" i="2"/>
  <c r="K2330" i="2"/>
  <c r="J2330" i="2"/>
  <c r="I2330" i="2"/>
  <c r="H2330" i="2"/>
  <c r="G2330" i="2"/>
  <c r="L2329" i="2"/>
  <c r="K2329" i="2"/>
  <c r="J2329" i="2"/>
  <c r="I2329" i="2"/>
  <c r="H2329" i="2"/>
  <c r="G2329" i="2"/>
  <c r="L2328" i="2"/>
  <c r="K2328" i="2"/>
  <c r="J2328" i="2"/>
  <c r="I2328" i="2"/>
  <c r="H2328" i="2"/>
  <c r="G2328" i="2"/>
  <c r="L2327" i="2"/>
  <c r="K2327" i="2"/>
  <c r="J2327" i="2"/>
  <c r="I2327" i="2"/>
  <c r="H2327" i="2"/>
  <c r="G2327" i="2"/>
  <c r="L2326" i="2"/>
  <c r="K2326" i="2"/>
  <c r="J2326" i="2"/>
  <c r="I2326" i="2"/>
  <c r="H2326" i="2"/>
  <c r="G2326" i="2"/>
  <c r="G2326" i="2" a="1"/>
  <c r="A2326" i="2"/>
  <c r="A2325" i="2"/>
  <c r="AS2322" i="2"/>
  <c r="AR2322" i="2"/>
  <c r="AQ2322" i="2"/>
  <c r="AP2322" i="2"/>
  <c r="AO2322" i="2"/>
  <c r="AN2322" i="2"/>
  <c r="AM2322" i="2"/>
  <c r="AL2322" i="2"/>
  <c r="AK2322" i="2"/>
  <c r="AI2322" i="2"/>
  <c r="AH2322" i="2"/>
  <c r="AG2322" i="2"/>
  <c r="AF2322" i="2"/>
  <c r="AE2322" i="2"/>
  <c r="AD2322" i="2"/>
  <c r="AC2322" i="2"/>
  <c r="AB2322" i="2"/>
  <c r="AA2322" i="2"/>
  <c r="Y2322" i="2"/>
  <c r="X2322" i="2"/>
  <c r="W2322" i="2"/>
  <c r="V2322" i="2"/>
  <c r="U2322" i="2"/>
  <c r="T2322" i="2"/>
  <c r="S2322" i="2"/>
  <c r="R2322" i="2"/>
  <c r="Q2322" i="2"/>
  <c r="P2322" i="2"/>
  <c r="O2322" i="2"/>
  <c r="N2322" i="2"/>
  <c r="M2322" i="2"/>
  <c r="L2322" i="2"/>
  <c r="K2322" i="2"/>
  <c r="J2322" i="2"/>
  <c r="I2322" i="2"/>
  <c r="H2322" i="2"/>
  <c r="G2322" i="2"/>
  <c r="B2322" i="2"/>
  <c r="D2319" i="2"/>
  <c r="D2318" i="2"/>
  <c r="D2317" i="2"/>
  <c r="D2316" i="2"/>
  <c r="AN2315" i="2"/>
  <c r="AA2315" i="2"/>
  <c r="R2315" i="2"/>
  <c r="G2315" i="2"/>
  <c r="D2315" i="2"/>
  <c r="D2314" i="2"/>
  <c r="D2313" i="2"/>
  <c r="D2312" i="2"/>
  <c r="D2311" i="2"/>
  <c r="D2310" i="2"/>
  <c r="D2309" i="2"/>
  <c r="D2308" i="2"/>
  <c r="D2307" i="2"/>
  <c r="AS2312" i="2"/>
  <c r="AR2312" i="2"/>
  <c r="AQ2312" i="2"/>
  <c r="AP2312" i="2"/>
  <c r="AO2312" i="2"/>
  <c r="AN2312" i="2"/>
  <c r="AS2311" i="2"/>
  <c r="AR2311" i="2"/>
  <c r="AQ2311" i="2"/>
  <c r="AP2311" i="2"/>
  <c r="AO2311" i="2"/>
  <c r="AN2311" i="2"/>
  <c r="AS2310" i="2"/>
  <c r="AR2310" i="2"/>
  <c r="AQ2310" i="2"/>
  <c r="AP2310" i="2"/>
  <c r="AO2310" i="2"/>
  <c r="AN2310" i="2"/>
  <c r="AS2309" i="2"/>
  <c r="AR2309" i="2"/>
  <c r="AQ2309" i="2"/>
  <c r="AP2309" i="2"/>
  <c r="AO2309" i="2"/>
  <c r="AN2309" i="2"/>
  <c r="AS2308" i="2"/>
  <c r="AR2308" i="2"/>
  <c r="AQ2308" i="2"/>
  <c r="AP2308" i="2"/>
  <c r="AO2308" i="2"/>
  <c r="AN2308" i="2"/>
  <c r="AS2307" i="2"/>
  <c r="AR2307" i="2"/>
  <c r="AQ2307" i="2"/>
  <c r="AP2307" i="2"/>
  <c r="AO2307" i="2"/>
  <c r="AN2307" i="2"/>
  <c r="AS2306" i="2"/>
  <c r="AR2306" i="2"/>
  <c r="AQ2306" i="2"/>
  <c r="AP2306" i="2"/>
  <c r="AO2306" i="2"/>
  <c r="AN2306" i="2"/>
  <c r="AN2306" i="2" a="1"/>
  <c r="AF2312" i="2"/>
  <c r="AE2312" i="2"/>
  <c r="AD2312" i="2"/>
  <c r="AC2312" i="2"/>
  <c r="AB2312" i="2"/>
  <c r="AA2312" i="2"/>
  <c r="AF2311" i="2"/>
  <c r="AE2311" i="2"/>
  <c r="AD2311" i="2"/>
  <c r="AC2311" i="2"/>
  <c r="AB2311" i="2"/>
  <c r="AA2311" i="2"/>
  <c r="AF2310" i="2"/>
  <c r="AE2310" i="2"/>
  <c r="AD2310" i="2"/>
  <c r="AC2310" i="2"/>
  <c r="AB2310" i="2"/>
  <c r="AA2310" i="2"/>
  <c r="AF2309" i="2"/>
  <c r="AE2309" i="2"/>
  <c r="AD2309" i="2"/>
  <c r="AC2309" i="2"/>
  <c r="AB2309" i="2"/>
  <c r="AA2309" i="2"/>
  <c r="AF2308" i="2"/>
  <c r="AE2308" i="2"/>
  <c r="AD2308" i="2"/>
  <c r="AC2308" i="2"/>
  <c r="AB2308" i="2"/>
  <c r="AA2308" i="2"/>
  <c r="AF2307" i="2"/>
  <c r="AE2307" i="2"/>
  <c r="AD2307" i="2"/>
  <c r="AC2307" i="2"/>
  <c r="AB2307" i="2"/>
  <c r="AA2307" i="2"/>
  <c r="AF2306" i="2"/>
  <c r="AE2306" i="2"/>
  <c r="AD2306" i="2"/>
  <c r="AC2306" i="2"/>
  <c r="AB2306" i="2"/>
  <c r="AA2306" i="2"/>
  <c r="AA2306" i="2" a="1"/>
  <c r="W2312" i="2"/>
  <c r="V2312" i="2"/>
  <c r="U2312" i="2"/>
  <c r="T2312" i="2"/>
  <c r="S2312" i="2"/>
  <c r="R2312" i="2"/>
  <c r="W2311" i="2"/>
  <c r="V2311" i="2"/>
  <c r="U2311" i="2"/>
  <c r="T2311" i="2"/>
  <c r="S2311" i="2"/>
  <c r="R2311" i="2"/>
  <c r="W2310" i="2"/>
  <c r="V2310" i="2"/>
  <c r="U2310" i="2"/>
  <c r="T2310" i="2"/>
  <c r="S2310" i="2"/>
  <c r="R2310" i="2"/>
  <c r="W2309" i="2"/>
  <c r="V2309" i="2"/>
  <c r="U2309" i="2"/>
  <c r="T2309" i="2"/>
  <c r="S2309" i="2"/>
  <c r="R2309" i="2"/>
  <c r="W2308" i="2"/>
  <c r="V2308" i="2"/>
  <c r="U2308" i="2"/>
  <c r="T2308" i="2"/>
  <c r="S2308" i="2"/>
  <c r="R2308" i="2"/>
  <c r="W2307" i="2"/>
  <c r="V2307" i="2"/>
  <c r="U2307" i="2"/>
  <c r="T2307" i="2"/>
  <c r="S2307" i="2"/>
  <c r="R2307" i="2"/>
  <c r="W2306" i="2"/>
  <c r="V2306" i="2"/>
  <c r="U2306" i="2"/>
  <c r="T2306" i="2"/>
  <c r="S2306" i="2"/>
  <c r="R2306" i="2"/>
  <c r="R2306" i="2" a="1"/>
  <c r="L2312" i="2"/>
  <c r="K2312" i="2"/>
  <c r="J2312" i="2"/>
  <c r="I2312" i="2"/>
  <c r="H2312" i="2"/>
  <c r="G2312" i="2"/>
  <c r="L2311" i="2"/>
  <c r="K2311" i="2"/>
  <c r="J2311" i="2"/>
  <c r="I2311" i="2"/>
  <c r="H2311" i="2"/>
  <c r="G2311" i="2"/>
  <c r="L2310" i="2"/>
  <c r="K2310" i="2"/>
  <c r="J2310" i="2"/>
  <c r="I2310" i="2"/>
  <c r="H2310" i="2"/>
  <c r="G2310" i="2"/>
  <c r="L2309" i="2"/>
  <c r="K2309" i="2"/>
  <c r="J2309" i="2"/>
  <c r="I2309" i="2"/>
  <c r="H2309" i="2"/>
  <c r="G2309" i="2"/>
  <c r="L2308" i="2"/>
  <c r="K2308" i="2"/>
  <c r="J2308" i="2"/>
  <c r="I2308" i="2"/>
  <c r="H2308" i="2"/>
  <c r="G2308" i="2"/>
  <c r="L2307" i="2"/>
  <c r="K2307" i="2"/>
  <c r="J2307" i="2"/>
  <c r="I2307" i="2"/>
  <c r="H2307" i="2"/>
  <c r="G2307" i="2"/>
  <c r="L2306" i="2"/>
  <c r="K2306" i="2"/>
  <c r="J2306" i="2"/>
  <c r="I2306" i="2"/>
  <c r="H2306" i="2"/>
  <c r="G2306" i="2"/>
  <c r="G2306" i="2" a="1"/>
  <c r="D2306" i="2"/>
  <c r="D2305" i="2"/>
  <c r="D2304" i="2"/>
  <c r="AS2302" i="2"/>
  <c r="AR2302" i="2"/>
  <c r="AQ2302" i="2"/>
  <c r="AP2302" i="2"/>
  <c r="AO2302" i="2"/>
  <c r="AN2302" i="2"/>
  <c r="AM2302" i="2"/>
  <c r="AK2302" i="2"/>
  <c r="AI2302" i="2"/>
  <c r="AH2302" i="2"/>
  <c r="AG2302" i="2"/>
  <c r="AF2302" i="2"/>
  <c r="AE2302" i="2"/>
  <c r="AD2302" i="2"/>
  <c r="AC2302" i="2"/>
  <c r="AA2302" i="2"/>
  <c r="Y2302" i="2"/>
  <c r="X2302" i="2"/>
  <c r="W2302" i="2"/>
  <c r="V2302" i="2"/>
  <c r="U2302" i="2"/>
  <c r="T2302" i="2"/>
  <c r="S2302" i="2"/>
  <c r="Q2302" i="2"/>
  <c r="O2302" i="2"/>
  <c r="N2302" i="2"/>
  <c r="M2302" i="2"/>
  <c r="L2302" i="2"/>
  <c r="K2302" i="2"/>
  <c r="J2302" i="2"/>
  <c r="I2302" i="2"/>
  <c r="G2302" i="2"/>
  <c r="D2292" i="2"/>
  <c r="C2292" i="2"/>
  <c r="D2291" i="2"/>
  <c r="C2291" i="2"/>
  <c r="D2290" i="2"/>
  <c r="C2290" i="2"/>
  <c r="D2289" i="2"/>
  <c r="C2289" i="2"/>
  <c r="D2288" i="2"/>
  <c r="C2288" i="2"/>
  <c r="D2287" i="2"/>
  <c r="C2287" i="2"/>
  <c r="D2286" i="2"/>
  <c r="C2286" i="2"/>
  <c r="D2285" i="2"/>
  <c r="C2285" i="2"/>
  <c r="D2284" i="2"/>
  <c r="C2284" i="2"/>
  <c r="D2283" i="2"/>
  <c r="C2283" i="2"/>
  <c r="D2282" i="2"/>
  <c r="C2282" i="2"/>
  <c r="D2281" i="2"/>
  <c r="C2281" i="2"/>
  <c r="G2280" i="2"/>
  <c r="D2280" i="2"/>
  <c r="C2280" i="2"/>
  <c r="D2279" i="2"/>
  <c r="C2279" i="2"/>
  <c r="D2278" i="2"/>
  <c r="C2278" i="2"/>
  <c r="D2277" i="2"/>
  <c r="C2277" i="2"/>
  <c r="D2276" i="2"/>
  <c r="D2275" i="2"/>
  <c r="D2274" i="2"/>
  <c r="D2273" i="2"/>
  <c r="D2272" i="2"/>
  <c r="L2277" i="2"/>
  <c r="K2277" i="2"/>
  <c r="J2277" i="2"/>
  <c r="I2277" i="2"/>
  <c r="H2277" i="2"/>
  <c r="G2277" i="2"/>
  <c r="L2276" i="2"/>
  <c r="K2276" i="2"/>
  <c r="J2276" i="2"/>
  <c r="I2276" i="2"/>
  <c r="H2276" i="2"/>
  <c r="G2276" i="2"/>
  <c r="L2275" i="2"/>
  <c r="K2275" i="2"/>
  <c r="J2275" i="2"/>
  <c r="I2275" i="2"/>
  <c r="H2275" i="2"/>
  <c r="G2275" i="2"/>
  <c r="L2274" i="2"/>
  <c r="K2274" i="2"/>
  <c r="J2274" i="2"/>
  <c r="I2274" i="2"/>
  <c r="H2274" i="2"/>
  <c r="G2274" i="2"/>
  <c r="L2273" i="2"/>
  <c r="K2273" i="2"/>
  <c r="J2273" i="2"/>
  <c r="I2273" i="2"/>
  <c r="H2273" i="2"/>
  <c r="G2273" i="2"/>
  <c r="L2272" i="2"/>
  <c r="K2272" i="2"/>
  <c r="J2272" i="2"/>
  <c r="I2272" i="2"/>
  <c r="H2272" i="2"/>
  <c r="G2272" i="2"/>
  <c r="L2271" i="2"/>
  <c r="K2271" i="2"/>
  <c r="J2271" i="2"/>
  <c r="I2271" i="2"/>
  <c r="H2271" i="2"/>
  <c r="G2271" i="2"/>
  <c r="G2271" i="2" a="1"/>
  <c r="D2271" i="2"/>
  <c r="D2270" i="2"/>
  <c r="A2270" i="2"/>
  <c r="D2269" i="2"/>
  <c r="M2267" i="2"/>
  <c r="L2267" i="2"/>
  <c r="K2267" i="2"/>
  <c r="J2267" i="2"/>
  <c r="I2267" i="2"/>
  <c r="H2267" i="2"/>
  <c r="G2267" i="2"/>
  <c r="D2261" i="2"/>
  <c r="D2260" i="2"/>
  <c r="D2259" i="2"/>
  <c r="D2258" i="2"/>
  <c r="D2257" i="2"/>
  <c r="D2256" i="2"/>
  <c r="D2255" i="2"/>
  <c r="G2254" i="2"/>
  <c r="D2254" i="2"/>
  <c r="D2253" i="2"/>
  <c r="D2252" i="2"/>
  <c r="D2251" i="2"/>
  <c r="D2250" i="2"/>
  <c r="D2249" i="2"/>
  <c r="D2248" i="2"/>
  <c r="D2247" i="2"/>
  <c r="D2246" i="2"/>
  <c r="L2251" i="2"/>
  <c r="K2251" i="2"/>
  <c r="J2251" i="2"/>
  <c r="I2251" i="2"/>
  <c r="H2251" i="2"/>
  <c r="G2251" i="2"/>
  <c r="L2250" i="2"/>
  <c r="K2250" i="2"/>
  <c r="J2250" i="2"/>
  <c r="I2250" i="2"/>
  <c r="H2250" i="2"/>
  <c r="G2250" i="2"/>
  <c r="L2249" i="2"/>
  <c r="K2249" i="2"/>
  <c r="J2249" i="2"/>
  <c r="I2249" i="2"/>
  <c r="H2249" i="2"/>
  <c r="G2249" i="2"/>
  <c r="L2248" i="2"/>
  <c r="K2248" i="2"/>
  <c r="J2248" i="2"/>
  <c r="I2248" i="2"/>
  <c r="H2248" i="2"/>
  <c r="G2248" i="2"/>
  <c r="L2247" i="2"/>
  <c r="K2247" i="2"/>
  <c r="J2247" i="2"/>
  <c r="I2247" i="2"/>
  <c r="H2247" i="2"/>
  <c r="G2247" i="2"/>
  <c r="L2246" i="2"/>
  <c r="K2246" i="2"/>
  <c r="J2246" i="2"/>
  <c r="I2246" i="2"/>
  <c r="H2246" i="2"/>
  <c r="G2246" i="2"/>
  <c r="L2245" i="2"/>
  <c r="K2245" i="2"/>
  <c r="J2245" i="2"/>
  <c r="I2245" i="2"/>
  <c r="H2245" i="2"/>
  <c r="G2245" i="2"/>
  <c r="G2245" i="2" a="1"/>
  <c r="D2245" i="2"/>
  <c r="D2244" i="2"/>
  <c r="D2243" i="2"/>
  <c r="M2241" i="2"/>
  <c r="L2241" i="2"/>
  <c r="K2241" i="2"/>
  <c r="J2241" i="2"/>
  <c r="I2241" i="2"/>
  <c r="H2241" i="2"/>
  <c r="G2241" i="2"/>
  <c r="D2235" i="2"/>
  <c r="D2234" i="2"/>
  <c r="D2233" i="2"/>
  <c r="D2232" i="2"/>
  <c r="G2231" i="2"/>
  <c r="D2231" i="2"/>
  <c r="D2230" i="2"/>
  <c r="D2229" i="2"/>
  <c r="D2228" i="2"/>
  <c r="D2227" i="2"/>
  <c r="D2226" i="2"/>
  <c r="D2225" i="2"/>
  <c r="D2224" i="2"/>
  <c r="D2223" i="2"/>
  <c r="L2228" i="2"/>
  <c r="K2228" i="2"/>
  <c r="J2228" i="2"/>
  <c r="I2228" i="2"/>
  <c r="H2228" i="2"/>
  <c r="G2228" i="2"/>
  <c r="L2227" i="2"/>
  <c r="K2227" i="2"/>
  <c r="J2227" i="2"/>
  <c r="I2227" i="2"/>
  <c r="H2227" i="2"/>
  <c r="G2227" i="2"/>
  <c r="L2226" i="2"/>
  <c r="K2226" i="2"/>
  <c r="J2226" i="2"/>
  <c r="I2226" i="2"/>
  <c r="H2226" i="2"/>
  <c r="G2226" i="2"/>
  <c r="L2225" i="2"/>
  <c r="K2225" i="2"/>
  <c r="J2225" i="2"/>
  <c r="I2225" i="2"/>
  <c r="H2225" i="2"/>
  <c r="G2225" i="2"/>
  <c r="L2224" i="2"/>
  <c r="K2224" i="2"/>
  <c r="J2224" i="2"/>
  <c r="I2224" i="2"/>
  <c r="H2224" i="2"/>
  <c r="G2224" i="2"/>
  <c r="L2223" i="2"/>
  <c r="K2223" i="2"/>
  <c r="J2223" i="2"/>
  <c r="I2223" i="2"/>
  <c r="H2223" i="2"/>
  <c r="G2223" i="2"/>
  <c r="L2222" i="2"/>
  <c r="K2222" i="2"/>
  <c r="J2222" i="2"/>
  <c r="I2222" i="2"/>
  <c r="H2222" i="2"/>
  <c r="G2222" i="2"/>
  <c r="G2222" i="2" a="1"/>
  <c r="D2222" i="2"/>
  <c r="D2221" i="2"/>
  <c r="D2220" i="2"/>
  <c r="M2218" i="2"/>
  <c r="L2218" i="2"/>
  <c r="K2218" i="2"/>
  <c r="J2218" i="2"/>
  <c r="I2218" i="2"/>
  <c r="H2218" i="2"/>
  <c r="G2218" i="2"/>
  <c r="D2210" i="2"/>
  <c r="D2209" i="2"/>
  <c r="D2208" i="2"/>
  <c r="D2207" i="2"/>
  <c r="G2206" i="2"/>
  <c r="D2206" i="2"/>
  <c r="D2205" i="2"/>
  <c r="D2204" i="2"/>
  <c r="D2203" i="2"/>
  <c r="D2202" i="2"/>
  <c r="D2201" i="2"/>
  <c r="D2200" i="2"/>
  <c r="D2199" i="2"/>
  <c r="D2198" i="2"/>
  <c r="L2203" i="2"/>
  <c r="K2203" i="2"/>
  <c r="J2203" i="2"/>
  <c r="I2203" i="2"/>
  <c r="H2203" i="2"/>
  <c r="G2203" i="2"/>
  <c r="L2202" i="2"/>
  <c r="K2202" i="2"/>
  <c r="J2202" i="2"/>
  <c r="I2202" i="2"/>
  <c r="H2202" i="2"/>
  <c r="G2202" i="2"/>
  <c r="L2201" i="2"/>
  <c r="K2201" i="2"/>
  <c r="J2201" i="2"/>
  <c r="I2201" i="2"/>
  <c r="H2201" i="2"/>
  <c r="G2201" i="2"/>
  <c r="L2200" i="2"/>
  <c r="K2200" i="2"/>
  <c r="J2200" i="2"/>
  <c r="I2200" i="2"/>
  <c r="H2200" i="2"/>
  <c r="G2200" i="2"/>
  <c r="L2199" i="2"/>
  <c r="K2199" i="2"/>
  <c r="J2199" i="2"/>
  <c r="I2199" i="2"/>
  <c r="H2199" i="2"/>
  <c r="G2199" i="2"/>
  <c r="L2198" i="2"/>
  <c r="K2198" i="2"/>
  <c r="J2198" i="2"/>
  <c r="I2198" i="2"/>
  <c r="H2198" i="2"/>
  <c r="G2198" i="2"/>
  <c r="L2197" i="2"/>
  <c r="K2197" i="2"/>
  <c r="J2197" i="2"/>
  <c r="I2197" i="2"/>
  <c r="H2197" i="2"/>
  <c r="G2197" i="2"/>
  <c r="G2197" i="2" a="1"/>
  <c r="D2197" i="2"/>
  <c r="D2196" i="2"/>
  <c r="D2195" i="2"/>
  <c r="M2193" i="2"/>
  <c r="L2193" i="2"/>
  <c r="K2193" i="2"/>
  <c r="J2193" i="2"/>
  <c r="I2193" i="2"/>
  <c r="H2193" i="2"/>
  <c r="G2193" i="2"/>
  <c r="D2185" i="2"/>
  <c r="D2184" i="2"/>
  <c r="D2183" i="2"/>
  <c r="D2182" i="2"/>
  <c r="G2181" i="2"/>
  <c r="D2181" i="2"/>
  <c r="D2180" i="2"/>
  <c r="D2179" i="2"/>
  <c r="D2178" i="2"/>
  <c r="D2177" i="2"/>
  <c r="D2176" i="2"/>
  <c r="D2175" i="2"/>
  <c r="D2174" i="2"/>
  <c r="D2173" i="2"/>
  <c r="L2178" i="2"/>
  <c r="K2178" i="2"/>
  <c r="J2178" i="2"/>
  <c r="I2178" i="2"/>
  <c r="H2178" i="2"/>
  <c r="G2178" i="2"/>
  <c r="L2177" i="2"/>
  <c r="K2177" i="2"/>
  <c r="J2177" i="2"/>
  <c r="I2177" i="2"/>
  <c r="H2177" i="2"/>
  <c r="G2177" i="2"/>
  <c r="L2176" i="2"/>
  <c r="K2176" i="2"/>
  <c r="J2176" i="2"/>
  <c r="I2176" i="2"/>
  <c r="H2176" i="2"/>
  <c r="G2176" i="2"/>
  <c r="L2175" i="2"/>
  <c r="K2175" i="2"/>
  <c r="J2175" i="2"/>
  <c r="I2175" i="2"/>
  <c r="H2175" i="2"/>
  <c r="G2175" i="2"/>
  <c r="L2174" i="2"/>
  <c r="K2174" i="2"/>
  <c r="J2174" i="2"/>
  <c r="I2174" i="2"/>
  <c r="H2174" i="2"/>
  <c r="G2174" i="2"/>
  <c r="L2173" i="2"/>
  <c r="K2173" i="2"/>
  <c r="J2173" i="2"/>
  <c r="I2173" i="2"/>
  <c r="H2173" i="2"/>
  <c r="G2173" i="2"/>
  <c r="L2172" i="2"/>
  <c r="K2172" i="2"/>
  <c r="J2172" i="2"/>
  <c r="I2172" i="2"/>
  <c r="H2172" i="2"/>
  <c r="G2172" i="2"/>
  <c r="G2172" i="2" a="1"/>
  <c r="D2172" i="2"/>
  <c r="D2171" i="2"/>
  <c r="D2170" i="2"/>
  <c r="M2168" i="2"/>
  <c r="L2168" i="2"/>
  <c r="K2168" i="2"/>
  <c r="J2168" i="2"/>
  <c r="I2168" i="2"/>
  <c r="H2168" i="2"/>
  <c r="G2168" i="2"/>
  <c r="D2163" i="2"/>
  <c r="D2162" i="2"/>
  <c r="D2161" i="2"/>
  <c r="D2160" i="2"/>
  <c r="G2159" i="2"/>
  <c r="D2159" i="2"/>
  <c r="D2158" i="2"/>
  <c r="D2157" i="2"/>
  <c r="D2156" i="2"/>
  <c r="D2155" i="2"/>
  <c r="D2154" i="2"/>
  <c r="D2153" i="2"/>
  <c r="D2152" i="2"/>
  <c r="D2151" i="2"/>
  <c r="L2156" i="2"/>
  <c r="K2156" i="2"/>
  <c r="J2156" i="2"/>
  <c r="I2156" i="2"/>
  <c r="H2156" i="2"/>
  <c r="G2156" i="2"/>
  <c r="L2155" i="2"/>
  <c r="K2155" i="2"/>
  <c r="J2155" i="2"/>
  <c r="I2155" i="2"/>
  <c r="H2155" i="2"/>
  <c r="G2155" i="2"/>
  <c r="L2154" i="2"/>
  <c r="K2154" i="2"/>
  <c r="J2154" i="2"/>
  <c r="I2154" i="2"/>
  <c r="H2154" i="2"/>
  <c r="G2154" i="2"/>
  <c r="L2153" i="2"/>
  <c r="K2153" i="2"/>
  <c r="J2153" i="2"/>
  <c r="I2153" i="2"/>
  <c r="H2153" i="2"/>
  <c r="G2153" i="2"/>
  <c r="L2152" i="2"/>
  <c r="K2152" i="2"/>
  <c r="J2152" i="2"/>
  <c r="I2152" i="2"/>
  <c r="H2152" i="2"/>
  <c r="G2152" i="2"/>
  <c r="L2151" i="2"/>
  <c r="K2151" i="2"/>
  <c r="J2151" i="2"/>
  <c r="I2151" i="2"/>
  <c r="H2151" i="2"/>
  <c r="G2151" i="2"/>
  <c r="L2150" i="2"/>
  <c r="K2150" i="2"/>
  <c r="J2150" i="2"/>
  <c r="I2150" i="2"/>
  <c r="H2150" i="2"/>
  <c r="G2150" i="2"/>
  <c r="G2150" i="2" a="1"/>
  <c r="D2150" i="2"/>
  <c r="D2149" i="2"/>
  <c r="D2148" i="2"/>
  <c r="M2146" i="2"/>
  <c r="L2146" i="2"/>
  <c r="K2146" i="2"/>
  <c r="J2146" i="2"/>
  <c r="I2146" i="2"/>
  <c r="H2146" i="2"/>
  <c r="G2146" i="2"/>
  <c r="D2139" i="2"/>
  <c r="D2138" i="2"/>
  <c r="D2137" i="2"/>
  <c r="D2136" i="2"/>
  <c r="G2135" i="2"/>
  <c r="D2135" i="2"/>
  <c r="D2134" i="2"/>
  <c r="D2133" i="2"/>
  <c r="D2132" i="2"/>
  <c r="D2131" i="2"/>
  <c r="D2130" i="2"/>
  <c r="D2129" i="2"/>
  <c r="D2128" i="2"/>
  <c r="D2127" i="2"/>
  <c r="L2132" i="2"/>
  <c r="K2132" i="2"/>
  <c r="J2132" i="2"/>
  <c r="I2132" i="2"/>
  <c r="H2132" i="2"/>
  <c r="G2132" i="2"/>
  <c r="L2131" i="2"/>
  <c r="K2131" i="2"/>
  <c r="J2131" i="2"/>
  <c r="I2131" i="2"/>
  <c r="H2131" i="2"/>
  <c r="G2131" i="2"/>
  <c r="L2130" i="2"/>
  <c r="K2130" i="2"/>
  <c r="J2130" i="2"/>
  <c r="I2130" i="2"/>
  <c r="H2130" i="2"/>
  <c r="G2130" i="2"/>
  <c r="L2129" i="2"/>
  <c r="K2129" i="2"/>
  <c r="J2129" i="2"/>
  <c r="I2129" i="2"/>
  <c r="H2129" i="2"/>
  <c r="G2129" i="2"/>
  <c r="L2128" i="2"/>
  <c r="K2128" i="2"/>
  <c r="J2128" i="2"/>
  <c r="I2128" i="2"/>
  <c r="H2128" i="2"/>
  <c r="G2128" i="2"/>
  <c r="L2127" i="2"/>
  <c r="K2127" i="2"/>
  <c r="J2127" i="2"/>
  <c r="I2127" i="2"/>
  <c r="H2127" i="2"/>
  <c r="G2127" i="2"/>
  <c r="L2126" i="2"/>
  <c r="K2126" i="2"/>
  <c r="J2126" i="2"/>
  <c r="I2126" i="2"/>
  <c r="H2126" i="2"/>
  <c r="G2126" i="2"/>
  <c r="G2126" i="2" a="1"/>
  <c r="D2126" i="2"/>
  <c r="D2125" i="2"/>
  <c r="D2124" i="2"/>
  <c r="M2122" i="2"/>
  <c r="L2122" i="2"/>
  <c r="K2122" i="2"/>
  <c r="J2122" i="2"/>
  <c r="I2122" i="2"/>
  <c r="H2122" i="2"/>
  <c r="G2122" i="2"/>
  <c r="C2108" i="2"/>
  <c r="B2108" i="2"/>
  <c r="C2107" i="2"/>
  <c r="B2107" i="2"/>
  <c r="C2106" i="2"/>
  <c r="B2106" i="2"/>
  <c r="C2105" i="2"/>
  <c r="B2105" i="2"/>
  <c r="C2104" i="2"/>
  <c r="B2104" i="2"/>
  <c r="C2103" i="2"/>
  <c r="B2103" i="2"/>
  <c r="C2102" i="2"/>
  <c r="B2102" i="2"/>
  <c r="C2101" i="2"/>
  <c r="B2101" i="2"/>
  <c r="C2100" i="2"/>
  <c r="B2100" i="2"/>
  <c r="C2099" i="2"/>
  <c r="B2099" i="2"/>
  <c r="C2098" i="2"/>
  <c r="B2098" i="2"/>
  <c r="C2097" i="2"/>
  <c r="B2097" i="2"/>
  <c r="C2096" i="2"/>
  <c r="B2096" i="2"/>
  <c r="C2095" i="2"/>
  <c r="B2095" i="2"/>
  <c r="C2094" i="2"/>
  <c r="B2094" i="2"/>
  <c r="C2093" i="2"/>
  <c r="B2093" i="2"/>
  <c r="C2092" i="2"/>
  <c r="B2092" i="2"/>
  <c r="C2091" i="2"/>
  <c r="B2091" i="2"/>
  <c r="C2090" i="2"/>
  <c r="B2090" i="2"/>
  <c r="C2089" i="2"/>
  <c r="B2089" i="2"/>
  <c r="C2088" i="2"/>
  <c r="B2088" i="2"/>
  <c r="C2087" i="2"/>
  <c r="B2087" i="2"/>
  <c r="C2086" i="2"/>
  <c r="B2086" i="2"/>
  <c r="C2085" i="2"/>
  <c r="B2085" i="2"/>
  <c r="C2084" i="2"/>
  <c r="B2084" i="2"/>
  <c r="C2083" i="2"/>
  <c r="B2083" i="2"/>
  <c r="C2082" i="2"/>
  <c r="B2082" i="2"/>
  <c r="C2081" i="2"/>
  <c r="B2081" i="2"/>
  <c r="C2080" i="2"/>
  <c r="B2080" i="2"/>
  <c r="C2079" i="2"/>
  <c r="B2079" i="2"/>
  <c r="I2078" i="2"/>
  <c r="C2078" i="2"/>
  <c r="B2078" i="2"/>
  <c r="I2077" i="2"/>
  <c r="C2077" i="2"/>
  <c r="C2076" i="2"/>
  <c r="C2075" i="2"/>
  <c r="B2075" i="2"/>
  <c r="C2074" i="2"/>
  <c r="B2074" i="2"/>
  <c r="C2073" i="2"/>
  <c r="B2073" i="2"/>
  <c r="C2072" i="2"/>
  <c r="B2072" i="2"/>
  <c r="C2071" i="2"/>
  <c r="B2071" i="2"/>
  <c r="C2070" i="2"/>
  <c r="B2070" i="2"/>
  <c r="C2069" i="2"/>
  <c r="B2069" i="2"/>
  <c r="C2068" i="2"/>
  <c r="C2067" i="2"/>
  <c r="C2066" i="2"/>
  <c r="B2066" i="2"/>
  <c r="C2065" i="2"/>
  <c r="B2065" i="2"/>
  <c r="C2064" i="2"/>
  <c r="B2064" i="2"/>
  <c r="C2063" i="2"/>
  <c r="B2063" i="2"/>
  <c r="C2062" i="2"/>
  <c r="C2061" i="2"/>
  <c r="C2060" i="2"/>
  <c r="B2060" i="2"/>
  <c r="C2059" i="2"/>
  <c r="B2059" i="2"/>
  <c r="I2058" i="2"/>
  <c r="C2058" i="2"/>
  <c r="B2058" i="2"/>
  <c r="I2057" i="2"/>
  <c r="C2057" i="2"/>
  <c r="B2057" i="2"/>
  <c r="C2056" i="2"/>
  <c r="B2056" i="2"/>
  <c r="C2055" i="2"/>
  <c r="B2055" i="2"/>
  <c r="C2054" i="2"/>
  <c r="B2054" i="2"/>
  <c r="I2053" i="2"/>
  <c r="H2053" i="2"/>
  <c r="C2053" i="2"/>
  <c r="B2053" i="2"/>
  <c r="C2052" i="2"/>
  <c r="B2052" i="2"/>
  <c r="C2051" i="2"/>
  <c r="B2051" i="2"/>
  <c r="C2050" i="2"/>
  <c r="B2050" i="2"/>
  <c r="H2049" i="2"/>
  <c r="C2049" i="2"/>
  <c r="B2049" i="2"/>
  <c r="C2048" i="2"/>
  <c r="B2048" i="2"/>
  <c r="C2047" i="2"/>
  <c r="B2047" i="2"/>
  <c r="C2046" i="2"/>
  <c r="B2046" i="2"/>
  <c r="C2045" i="2"/>
  <c r="B2045" i="2"/>
  <c r="C2044" i="2"/>
  <c r="B2044" i="2"/>
  <c r="C2043" i="2"/>
  <c r="B2043" i="2"/>
  <c r="C2042" i="2"/>
  <c r="C2041" i="2"/>
  <c r="AA2039" i="2"/>
  <c r="S2039" i="2"/>
  <c r="R2039" i="2"/>
  <c r="L2039" i="2"/>
  <c r="J2039" i="2"/>
  <c r="I2039" i="2"/>
  <c r="H2039" i="2"/>
  <c r="G2039" i="2"/>
  <c r="AA2038" i="2"/>
  <c r="S2038" i="2"/>
  <c r="R2038" i="2"/>
  <c r="L2038" i="2"/>
  <c r="J2038" i="2"/>
  <c r="I2038" i="2"/>
  <c r="H2038" i="2"/>
  <c r="G2038" i="2"/>
  <c r="AN2037" i="2"/>
  <c r="AA2037" i="2"/>
  <c r="S2037" i="2"/>
  <c r="R2037" i="2"/>
  <c r="H2037" i="2"/>
  <c r="G2037" i="2"/>
  <c r="AA2036" i="2"/>
  <c r="R2036" i="2"/>
  <c r="BD2030" i="2"/>
  <c r="BD2028" i="2"/>
  <c r="AS2034" i="2"/>
  <c r="AR2034" i="2"/>
  <c r="AQ2034" i="2"/>
  <c r="AP2034" i="2"/>
  <c r="AO2034" i="2"/>
  <c r="AN2034" i="2"/>
  <c r="AS2033" i="2"/>
  <c r="AR2033" i="2"/>
  <c r="AQ2033" i="2"/>
  <c r="AP2033" i="2"/>
  <c r="AO2033" i="2"/>
  <c r="AN2033" i="2"/>
  <c r="AS2032" i="2"/>
  <c r="AR2032" i="2"/>
  <c r="AQ2032" i="2"/>
  <c r="AP2032" i="2"/>
  <c r="AO2032" i="2"/>
  <c r="AN2032" i="2"/>
  <c r="AS2031" i="2"/>
  <c r="AR2031" i="2"/>
  <c r="AQ2031" i="2"/>
  <c r="AP2031" i="2"/>
  <c r="AO2031" i="2"/>
  <c r="AN2031" i="2"/>
  <c r="AS2030" i="2"/>
  <c r="AR2030" i="2"/>
  <c r="AQ2030" i="2"/>
  <c r="AP2030" i="2"/>
  <c r="AO2030" i="2"/>
  <c r="AN2030" i="2"/>
  <c r="AS2029" i="2"/>
  <c r="AR2029" i="2"/>
  <c r="AQ2029" i="2"/>
  <c r="AP2029" i="2"/>
  <c r="AO2029" i="2"/>
  <c r="AN2029" i="2"/>
  <c r="AS2028" i="2"/>
  <c r="AR2028" i="2"/>
  <c r="AQ2028" i="2"/>
  <c r="AP2028" i="2"/>
  <c r="AO2028" i="2"/>
  <c r="AN2028" i="2"/>
  <c r="AN2028" i="2" a="1"/>
  <c r="AF2034" i="2"/>
  <c r="AE2034" i="2"/>
  <c r="AD2034" i="2"/>
  <c r="AC2034" i="2"/>
  <c r="AB2034" i="2"/>
  <c r="AA2034" i="2"/>
  <c r="AF2033" i="2"/>
  <c r="AE2033" i="2"/>
  <c r="AD2033" i="2"/>
  <c r="AC2033" i="2"/>
  <c r="AB2033" i="2"/>
  <c r="AA2033" i="2"/>
  <c r="AF2032" i="2"/>
  <c r="AE2032" i="2"/>
  <c r="AD2032" i="2"/>
  <c r="AC2032" i="2"/>
  <c r="AB2032" i="2"/>
  <c r="AA2032" i="2"/>
  <c r="AF2031" i="2"/>
  <c r="AE2031" i="2"/>
  <c r="AD2031" i="2"/>
  <c r="AC2031" i="2"/>
  <c r="AB2031" i="2"/>
  <c r="AA2031" i="2"/>
  <c r="AF2030" i="2"/>
  <c r="AE2030" i="2"/>
  <c r="AD2030" i="2"/>
  <c r="AC2030" i="2"/>
  <c r="AB2030" i="2"/>
  <c r="AA2030" i="2"/>
  <c r="AF2029" i="2"/>
  <c r="AE2029" i="2"/>
  <c r="AD2029" i="2"/>
  <c r="AC2029" i="2"/>
  <c r="AB2029" i="2"/>
  <c r="AA2029" i="2"/>
  <c r="AF2028" i="2"/>
  <c r="AE2028" i="2"/>
  <c r="AD2028" i="2"/>
  <c r="AC2028" i="2"/>
  <c r="AB2028" i="2"/>
  <c r="AA2028" i="2"/>
  <c r="AA2028" i="2" a="1"/>
  <c r="W2034" i="2"/>
  <c r="V2034" i="2"/>
  <c r="U2034" i="2"/>
  <c r="T2034" i="2"/>
  <c r="S2034" i="2"/>
  <c r="R2034" i="2"/>
  <c r="W2033" i="2"/>
  <c r="V2033" i="2"/>
  <c r="U2033" i="2"/>
  <c r="T2033" i="2"/>
  <c r="S2033" i="2"/>
  <c r="R2033" i="2"/>
  <c r="W2032" i="2"/>
  <c r="V2032" i="2"/>
  <c r="U2032" i="2"/>
  <c r="T2032" i="2"/>
  <c r="S2032" i="2"/>
  <c r="R2032" i="2"/>
  <c r="W2031" i="2"/>
  <c r="V2031" i="2"/>
  <c r="U2031" i="2"/>
  <c r="T2031" i="2"/>
  <c r="S2031" i="2"/>
  <c r="R2031" i="2"/>
  <c r="W2030" i="2"/>
  <c r="V2030" i="2"/>
  <c r="U2030" i="2"/>
  <c r="T2030" i="2"/>
  <c r="S2030" i="2"/>
  <c r="R2030" i="2"/>
  <c r="W2029" i="2"/>
  <c r="V2029" i="2"/>
  <c r="U2029" i="2"/>
  <c r="T2029" i="2"/>
  <c r="S2029" i="2"/>
  <c r="R2029" i="2"/>
  <c r="W2028" i="2"/>
  <c r="V2028" i="2"/>
  <c r="U2028" i="2"/>
  <c r="T2028" i="2"/>
  <c r="S2028" i="2"/>
  <c r="R2028" i="2"/>
  <c r="R2028" i="2" a="1"/>
  <c r="L2034" i="2"/>
  <c r="K2034" i="2"/>
  <c r="J2034" i="2"/>
  <c r="I2034" i="2"/>
  <c r="H2034" i="2"/>
  <c r="G2034" i="2"/>
  <c r="L2033" i="2"/>
  <c r="K2033" i="2"/>
  <c r="J2033" i="2"/>
  <c r="I2033" i="2"/>
  <c r="H2033" i="2"/>
  <c r="G2033" i="2"/>
  <c r="L2032" i="2"/>
  <c r="K2032" i="2"/>
  <c r="J2032" i="2"/>
  <c r="I2032" i="2"/>
  <c r="H2032" i="2"/>
  <c r="G2032" i="2"/>
  <c r="L2031" i="2"/>
  <c r="K2031" i="2"/>
  <c r="J2031" i="2"/>
  <c r="I2031" i="2"/>
  <c r="H2031" i="2"/>
  <c r="G2031" i="2"/>
  <c r="L2030" i="2"/>
  <c r="K2030" i="2"/>
  <c r="J2030" i="2"/>
  <c r="I2030" i="2"/>
  <c r="H2030" i="2"/>
  <c r="G2030" i="2"/>
  <c r="L2029" i="2"/>
  <c r="K2029" i="2"/>
  <c r="J2029" i="2"/>
  <c r="I2029" i="2"/>
  <c r="H2029" i="2"/>
  <c r="G2029" i="2"/>
  <c r="L2028" i="2"/>
  <c r="K2028" i="2"/>
  <c r="J2028" i="2"/>
  <c r="I2028" i="2"/>
  <c r="H2028" i="2"/>
  <c r="G2028" i="2"/>
  <c r="G2028" i="2" a="1"/>
  <c r="A2028" i="2"/>
  <c r="H2026" i="2"/>
  <c r="G2026" i="2"/>
  <c r="AS2024" i="2"/>
  <c r="AR2024" i="2"/>
  <c r="AQ2024" i="2"/>
  <c r="AP2024" i="2"/>
  <c r="AO2024" i="2"/>
  <c r="AN2024" i="2"/>
  <c r="AM2024" i="2"/>
  <c r="AK2024" i="2"/>
  <c r="AI2024" i="2"/>
  <c r="AH2024" i="2"/>
  <c r="AG2024" i="2"/>
  <c r="AF2024" i="2"/>
  <c r="AE2024" i="2"/>
  <c r="AD2024" i="2"/>
  <c r="AC2024" i="2"/>
  <c r="AA2024" i="2"/>
  <c r="Y2024" i="2"/>
  <c r="X2024" i="2"/>
  <c r="W2024" i="2"/>
  <c r="V2024" i="2"/>
  <c r="U2024" i="2"/>
  <c r="T2024" i="2"/>
  <c r="S2024" i="2"/>
  <c r="Q2024" i="2"/>
  <c r="O2024" i="2"/>
  <c r="N2024" i="2"/>
  <c r="M2024" i="2"/>
  <c r="L2024" i="2"/>
  <c r="K2024" i="2"/>
  <c r="J2024" i="2"/>
  <c r="I2024" i="2"/>
  <c r="G2024" i="2"/>
  <c r="B2024" i="2"/>
  <c r="O2019" i="2"/>
  <c r="N2019"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AN1959" i="2"/>
  <c r="C1959" i="2"/>
  <c r="C1958" i="2"/>
  <c r="C1957" i="2"/>
  <c r="C1956" i="2"/>
  <c r="C1955" i="2"/>
  <c r="C1954" i="2"/>
  <c r="AN1946" i="2"/>
  <c r="AA1946" i="2"/>
  <c r="R1946" i="2"/>
  <c r="G1946" i="2"/>
  <c r="AS1943" i="2"/>
  <c r="AR1943" i="2"/>
  <c r="AQ1943" i="2"/>
  <c r="AP1943" i="2"/>
  <c r="AO1943" i="2"/>
  <c r="AN1943" i="2"/>
  <c r="AS1942" i="2"/>
  <c r="AR1942" i="2"/>
  <c r="AQ1942" i="2"/>
  <c r="AP1942" i="2"/>
  <c r="AO1942" i="2"/>
  <c r="AN1942" i="2"/>
  <c r="AS1941" i="2"/>
  <c r="AR1941" i="2"/>
  <c r="AQ1941" i="2"/>
  <c r="AP1941" i="2"/>
  <c r="AO1941" i="2"/>
  <c r="AN1941" i="2"/>
  <c r="AS1940" i="2"/>
  <c r="AR1940" i="2"/>
  <c r="AQ1940" i="2"/>
  <c r="AP1940" i="2"/>
  <c r="AO1940" i="2"/>
  <c r="AN1940" i="2"/>
  <c r="AS1939" i="2"/>
  <c r="AR1939" i="2"/>
  <c r="AQ1939" i="2"/>
  <c r="AP1939" i="2"/>
  <c r="AO1939" i="2"/>
  <c r="AN1939" i="2"/>
  <c r="AS1938" i="2"/>
  <c r="AR1938" i="2"/>
  <c r="AQ1938" i="2"/>
  <c r="AP1938" i="2"/>
  <c r="AO1938" i="2"/>
  <c r="AN1938" i="2"/>
  <c r="AS1937" i="2"/>
  <c r="AR1937" i="2"/>
  <c r="AQ1937" i="2"/>
  <c r="AP1937" i="2"/>
  <c r="AO1937" i="2"/>
  <c r="AN1937" i="2"/>
  <c r="AN1937" i="2" a="1"/>
  <c r="AF1943" i="2"/>
  <c r="AE1943" i="2"/>
  <c r="AD1943" i="2"/>
  <c r="AC1943" i="2"/>
  <c r="AB1943" i="2"/>
  <c r="AA1943" i="2"/>
  <c r="AF1942" i="2"/>
  <c r="AE1942" i="2"/>
  <c r="AD1942" i="2"/>
  <c r="AC1942" i="2"/>
  <c r="AB1942" i="2"/>
  <c r="AA1942" i="2"/>
  <c r="AF1941" i="2"/>
  <c r="AE1941" i="2"/>
  <c r="AD1941" i="2"/>
  <c r="AC1941" i="2"/>
  <c r="AB1941" i="2"/>
  <c r="AA1941" i="2"/>
  <c r="AF1940" i="2"/>
  <c r="AE1940" i="2"/>
  <c r="AD1940" i="2"/>
  <c r="AC1940" i="2"/>
  <c r="AB1940" i="2"/>
  <c r="AA1940" i="2"/>
  <c r="AF1939" i="2"/>
  <c r="AE1939" i="2"/>
  <c r="AD1939" i="2"/>
  <c r="AC1939" i="2"/>
  <c r="AB1939" i="2"/>
  <c r="AA1939" i="2"/>
  <c r="AF1938" i="2"/>
  <c r="AE1938" i="2"/>
  <c r="AD1938" i="2"/>
  <c r="AC1938" i="2"/>
  <c r="AB1938" i="2"/>
  <c r="AA1938" i="2"/>
  <c r="AF1937" i="2"/>
  <c r="AE1937" i="2"/>
  <c r="AD1937" i="2"/>
  <c r="AC1937" i="2"/>
  <c r="AB1937" i="2"/>
  <c r="AA1937" i="2"/>
  <c r="AA1937" i="2" a="1"/>
  <c r="W1943" i="2"/>
  <c r="V1943" i="2"/>
  <c r="U1943" i="2"/>
  <c r="T1943" i="2"/>
  <c r="S1943" i="2"/>
  <c r="R1943" i="2"/>
  <c r="W1942" i="2"/>
  <c r="V1942" i="2"/>
  <c r="U1942" i="2"/>
  <c r="T1942" i="2"/>
  <c r="S1942" i="2"/>
  <c r="R1942" i="2"/>
  <c r="W1941" i="2"/>
  <c r="V1941" i="2"/>
  <c r="U1941" i="2"/>
  <c r="T1941" i="2"/>
  <c r="S1941" i="2"/>
  <c r="R1941" i="2"/>
  <c r="W1940" i="2"/>
  <c r="V1940" i="2"/>
  <c r="U1940" i="2"/>
  <c r="T1940" i="2"/>
  <c r="S1940" i="2"/>
  <c r="R1940" i="2"/>
  <c r="W1939" i="2"/>
  <c r="V1939" i="2"/>
  <c r="U1939" i="2"/>
  <c r="T1939" i="2"/>
  <c r="S1939" i="2"/>
  <c r="R1939" i="2"/>
  <c r="W1938" i="2"/>
  <c r="V1938" i="2"/>
  <c r="U1938" i="2"/>
  <c r="T1938" i="2"/>
  <c r="S1938" i="2"/>
  <c r="R1938" i="2"/>
  <c r="W1937" i="2"/>
  <c r="V1937" i="2"/>
  <c r="U1937" i="2"/>
  <c r="T1937" i="2"/>
  <c r="S1937" i="2"/>
  <c r="R1937" i="2"/>
  <c r="R1937" i="2" a="1"/>
  <c r="L1943" i="2"/>
  <c r="K1943" i="2"/>
  <c r="J1943" i="2"/>
  <c r="I1943" i="2"/>
  <c r="H1943" i="2"/>
  <c r="G1943" i="2"/>
  <c r="L1942" i="2"/>
  <c r="K1942" i="2"/>
  <c r="J1942" i="2"/>
  <c r="I1942" i="2"/>
  <c r="H1942" i="2"/>
  <c r="G1942" i="2"/>
  <c r="L1941" i="2"/>
  <c r="K1941" i="2"/>
  <c r="J1941" i="2"/>
  <c r="I1941" i="2"/>
  <c r="H1941" i="2"/>
  <c r="G1941" i="2"/>
  <c r="L1940" i="2"/>
  <c r="K1940" i="2"/>
  <c r="J1940" i="2"/>
  <c r="I1940" i="2"/>
  <c r="H1940" i="2"/>
  <c r="G1940" i="2"/>
  <c r="L1939" i="2"/>
  <c r="K1939" i="2"/>
  <c r="J1939" i="2"/>
  <c r="I1939" i="2"/>
  <c r="H1939" i="2"/>
  <c r="G1939" i="2"/>
  <c r="L1938" i="2"/>
  <c r="K1938" i="2"/>
  <c r="J1938" i="2"/>
  <c r="I1938" i="2"/>
  <c r="H1938" i="2"/>
  <c r="G1938" i="2"/>
  <c r="L1937" i="2"/>
  <c r="K1937" i="2"/>
  <c r="J1937" i="2"/>
  <c r="I1937" i="2"/>
  <c r="H1937" i="2"/>
  <c r="G1937" i="2"/>
  <c r="G1937" i="2" a="1"/>
  <c r="AS1933" i="2"/>
  <c r="AR1933" i="2"/>
  <c r="AQ1933" i="2"/>
  <c r="AP1933" i="2"/>
  <c r="AO1933" i="2"/>
  <c r="AN1933" i="2"/>
  <c r="AM1933" i="2"/>
  <c r="AI1933" i="2"/>
  <c r="AH1933" i="2"/>
  <c r="AG1933" i="2"/>
  <c r="AF1933" i="2"/>
  <c r="AE1933" i="2"/>
  <c r="AD1933" i="2"/>
  <c r="AC1933" i="2"/>
  <c r="Y1933" i="2"/>
  <c r="X1933" i="2"/>
  <c r="W1933" i="2"/>
  <c r="V1933" i="2"/>
  <c r="U1933" i="2"/>
  <c r="T1933" i="2"/>
  <c r="S1933" i="2"/>
  <c r="O1933" i="2"/>
  <c r="N1933" i="2"/>
  <c r="M1933" i="2"/>
  <c r="L1933" i="2"/>
  <c r="K1933" i="2"/>
  <c r="J1933" i="2"/>
  <c r="I1933" i="2"/>
  <c r="G1933" i="2"/>
  <c r="B1933" i="2"/>
  <c r="G1923" i="2"/>
  <c r="C1919" i="2"/>
  <c r="B1919" i="2"/>
  <c r="C1918" i="2"/>
  <c r="B1918" i="2"/>
  <c r="C1917" i="2"/>
  <c r="B1917" i="2"/>
  <c r="C1916" i="2"/>
  <c r="B1916" i="2"/>
  <c r="C1915" i="2"/>
  <c r="B1915" i="2"/>
  <c r="L1920" i="2"/>
  <c r="K1920" i="2"/>
  <c r="J1920" i="2"/>
  <c r="I1920" i="2"/>
  <c r="H1920" i="2"/>
  <c r="G1920" i="2"/>
  <c r="L1919" i="2"/>
  <c r="K1919" i="2"/>
  <c r="J1919" i="2"/>
  <c r="I1919" i="2"/>
  <c r="H1919" i="2"/>
  <c r="G1919" i="2"/>
  <c r="L1918" i="2"/>
  <c r="K1918" i="2"/>
  <c r="J1918" i="2"/>
  <c r="I1918" i="2"/>
  <c r="H1918" i="2"/>
  <c r="G1918" i="2"/>
  <c r="L1917" i="2"/>
  <c r="K1917" i="2"/>
  <c r="J1917" i="2"/>
  <c r="I1917" i="2"/>
  <c r="H1917" i="2"/>
  <c r="G1917" i="2"/>
  <c r="L1916" i="2"/>
  <c r="K1916" i="2"/>
  <c r="J1916" i="2"/>
  <c r="I1916" i="2"/>
  <c r="H1916" i="2"/>
  <c r="G1916" i="2"/>
  <c r="L1915" i="2"/>
  <c r="K1915" i="2"/>
  <c r="J1915" i="2"/>
  <c r="I1915" i="2"/>
  <c r="H1915" i="2"/>
  <c r="G1915" i="2"/>
  <c r="L1914" i="2"/>
  <c r="K1914" i="2"/>
  <c r="J1914" i="2"/>
  <c r="I1914" i="2"/>
  <c r="H1914" i="2"/>
  <c r="G1914" i="2"/>
  <c r="G1914" i="2" a="1"/>
  <c r="C1914" i="2"/>
  <c r="B1914" i="2"/>
  <c r="A1914" i="2"/>
  <c r="C1913" i="2"/>
  <c r="B1913" i="2"/>
  <c r="A1913" i="2"/>
  <c r="C1912" i="2"/>
  <c r="M1910" i="2"/>
  <c r="L1910" i="2"/>
  <c r="K1910" i="2"/>
  <c r="J1910" i="2"/>
  <c r="I1910" i="2"/>
  <c r="H1910" i="2"/>
  <c r="G1910" i="2"/>
  <c r="G1902" i="2"/>
  <c r="C1898" i="2"/>
  <c r="B1898" i="2"/>
  <c r="C1897" i="2"/>
  <c r="B1897" i="2"/>
  <c r="C1896" i="2"/>
  <c r="B1896" i="2"/>
  <c r="C1895" i="2"/>
  <c r="B1895" i="2"/>
  <c r="C1894" i="2"/>
  <c r="B1894" i="2"/>
  <c r="L1899" i="2"/>
  <c r="K1899" i="2"/>
  <c r="J1899" i="2"/>
  <c r="I1899" i="2"/>
  <c r="H1899" i="2"/>
  <c r="G1899" i="2"/>
  <c r="L1898" i="2"/>
  <c r="K1898" i="2"/>
  <c r="J1898" i="2"/>
  <c r="I1898" i="2"/>
  <c r="H1898" i="2"/>
  <c r="G1898" i="2"/>
  <c r="L1897" i="2"/>
  <c r="K1897" i="2"/>
  <c r="J1897" i="2"/>
  <c r="I1897" i="2"/>
  <c r="H1897" i="2"/>
  <c r="G1897" i="2"/>
  <c r="L1896" i="2"/>
  <c r="K1896" i="2"/>
  <c r="J1896" i="2"/>
  <c r="I1896" i="2"/>
  <c r="H1896" i="2"/>
  <c r="G1896" i="2"/>
  <c r="L1895" i="2"/>
  <c r="K1895" i="2"/>
  <c r="J1895" i="2"/>
  <c r="I1895" i="2"/>
  <c r="H1895" i="2"/>
  <c r="G1895" i="2"/>
  <c r="L1894" i="2"/>
  <c r="K1894" i="2"/>
  <c r="J1894" i="2"/>
  <c r="I1894" i="2"/>
  <c r="H1894" i="2"/>
  <c r="G1894" i="2"/>
  <c r="L1893" i="2"/>
  <c r="K1893" i="2"/>
  <c r="J1893" i="2"/>
  <c r="I1893" i="2"/>
  <c r="H1893" i="2"/>
  <c r="G1893" i="2"/>
  <c r="G1893" i="2" a="1"/>
  <c r="C1893" i="2"/>
  <c r="B1893" i="2"/>
  <c r="A1893" i="2"/>
  <c r="C1892" i="2"/>
  <c r="B1892" i="2"/>
  <c r="A1892" i="2"/>
  <c r="C1891" i="2"/>
  <c r="M1889" i="2"/>
  <c r="L1889" i="2"/>
  <c r="K1889" i="2"/>
  <c r="J1889" i="2"/>
  <c r="I1889" i="2"/>
  <c r="H1889" i="2"/>
  <c r="G1889" i="2"/>
  <c r="C1882" i="2"/>
  <c r="B1882" i="2"/>
  <c r="G1881" i="2"/>
  <c r="C1881" i="2"/>
  <c r="B1881" i="2"/>
  <c r="C1880" i="2"/>
  <c r="B1880" i="2"/>
  <c r="C1879" i="2"/>
  <c r="B1879" i="2"/>
  <c r="C1878" i="2"/>
  <c r="B1878" i="2"/>
  <c r="C1877" i="2"/>
  <c r="B1877" i="2"/>
  <c r="C1876" i="2"/>
  <c r="B1876" i="2"/>
  <c r="C1875" i="2"/>
  <c r="B1875" i="2"/>
  <c r="C1874" i="2"/>
  <c r="B1874" i="2"/>
  <c r="C1873" i="2"/>
  <c r="B1873" i="2"/>
  <c r="L1878" i="2"/>
  <c r="K1878" i="2"/>
  <c r="J1878" i="2"/>
  <c r="I1878" i="2"/>
  <c r="H1878" i="2"/>
  <c r="G1878" i="2"/>
  <c r="L1877" i="2"/>
  <c r="K1877" i="2"/>
  <c r="J1877" i="2"/>
  <c r="I1877" i="2"/>
  <c r="H1877" i="2"/>
  <c r="G1877" i="2"/>
  <c r="L1876" i="2"/>
  <c r="K1876" i="2"/>
  <c r="J1876" i="2"/>
  <c r="I1876" i="2"/>
  <c r="H1876" i="2"/>
  <c r="G1876" i="2"/>
  <c r="L1875" i="2"/>
  <c r="K1875" i="2"/>
  <c r="J1875" i="2"/>
  <c r="I1875" i="2"/>
  <c r="H1875" i="2"/>
  <c r="G1875" i="2"/>
  <c r="L1874" i="2"/>
  <c r="K1874" i="2"/>
  <c r="J1874" i="2"/>
  <c r="I1874" i="2"/>
  <c r="H1874" i="2"/>
  <c r="G1874" i="2"/>
  <c r="L1873" i="2"/>
  <c r="K1873" i="2"/>
  <c r="J1873" i="2"/>
  <c r="I1873" i="2"/>
  <c r="H1873" i="2"/>
  <c r="G1873" i="2"/>
  <c r="L1872" i="2"/>
  <c r="K1872" i="2"/>
  <c r="J1872" i="2"/>
  <c r="I1872" i="2"/>
  <c r="H1872" i="2"/>
  <c r="G1872" i="2"/>
  <c r="G1872" i="2" a="1"/>
  <c r="C1872" i="2"/>
  <c r="B1872" i="2"/>
  <c r="A1872" i="2"/>
  <c r="C1871" i="2"/>
  <c r="A1871" i="2"/>
  <c r="C1870" i="2"/>
  <c r="M1868" i="2"/>
  <c r="L1868" i="2"/>
  <c r="K1868" i="2"/>
  <c r="J1868" i="2"/>
  <c r="I1868" i="2"/>
  <c r="H1868" i="2"/>
  <c r="G1868" i="2"/>
  <c r="G1859" i="2"/>
  <c r="C1851" i="2"/>
  <c r="B1851" i="2"/>
  <c r="L1856" i="2"/>
  <c r="K1856" i="2"/>
  <c r="J1856" i="2"/>
  <c r="I1856" i="2"/>
  <c r="H1856" i="2"/>
  <c r="G1856" i="2"/>
  <c r="L1855" i="2"/>
  <c r="K1855" i="2"/>
  <c r="J1855" i="2"/>
  <c r="I1855" i="2"/>
  <c r="H1855" i="2"/>
  <c r="G1855" i="2"/>
  <c r="L1854" i="2"/>
  <c r="K1854" i="2"/>
  <c r="J1854" i="2"/>
  <c r="I1854" i="2"/>
  <c r="H1854" i="2"/>
  <c r="G1854" i="2"/>
  <c r="L1853" i="2"/>
  <c r="K1853" i="2"/>
  <c r="J1853" i="2"/>
  <c r="I1853" i="2"/>
  <c r="H1853" i="2"/>
  <c r="G1853" i="2"/>
  <c r="L1852" i="2"/>
  <c r="K1852" i="2"/>
  <c r="J1852" i="2"/>
  <c r="I1852" i="2"/>
  <c r="H1852" i="2"/>
  <c r="G1852" i="2"/>
  <c r="L1851" i="2"/>
  <c r="K1851" i="2"/>
  <c r="J1851" i="2"/>
  <c r="I1851" i="2"/>
  <c r="H1851" i="2"/>
  <c r="G1851" i="2"/>
  <c r="L1850" i="2"/>
  <c r="K1850" i="2"/>
  <c r="J1850" i="2"/>
  <c r="I1850" i="2"/>
  <c r="H1850" i="2"/>
  <c r="G1850" i="2"/>
  <c r="G1850" i="2" a="1"/>
  <c r="C1850" i="2"/>
  <c r="A1850" i="2"/>
  <c r="C1849" i="2"/>
  <c r="A1849" i="2"/>
  <c r="C1848" i="2"/>
  <c r="M1846" i="2"/>
  <c r="L1846" i="2"/>
  <c r="K1846" i="2"/>
  <c r="J1846" i="2"/>
  <c r="I1846" i="2"/>
  <c r="H1846" i="2"/>
  <c r="G1846" i="2"/>
  <c r="C1843" i="2"/>
  <c r="B1843" i="2"/>
  <c r="C1842" i="2"/>
  <c r="B1842" i="2"/>
  <c r="C1841" i="2"/>
  <c r="B1841" i="2"/>
  <c r="C1840" i="2"/>
  <c r="B1840" i="2"/>
  <c r="C1839" i="2"/>
  <c r="B1839" i="2"/>
  <c r="G1838" i="2"/>
  <c r="C1838" i="2"/>
  <c r="B1838" i="2"/>
  <c r="C1837" i="2"/>
  <c r="B1837" i="2"/>
  <c r="C1836" i="2"/>
  <c r="B1836" i="2"/>
  <c r="C1835" i="2"/>
  <c r="B1835" i="2"/>
  <c r="C1834" i="2"/>
  <c r="B1834" i="2"/>
  <c r="C1833" i="2"/>
  <c r="B1833" i="2"/>
  <c r="C1832" i="2"/>
  <c r="B1832" i="2"/>
  <c r="C1831" i="2"/>
  <c r="B1831" i="2"/>
  <c r="C1830" i="2"/>
  <c r="B1830" i="2"/>
  <c r="L1835" i="2"/>
  <c r="K1835" i="2"/>
  <c r="J1835" i="2"/>
  <c r="I1835" i="2"/>
  <c r="H1835" i="2"/>
  <c r="G1835" i="2"/>
  <c r="L1834" i="2"/>
  <c r="K1834" i="2"/>
  <c r="J1834" i="2"/>
  <c r="I1834" i="2"/>
  <c r="H1834" i="2"/>
  <c r="G1834" i="2"/>
  <c r="L1833" i="2"/>
  <c r="K1833" i="2"/>
  <c r="J1833" i="2"/>
  <c r="I1833" i="2"/>
  <c r="H1833" i="2"/>
  <c r="G1833" i="2"/>
  <c r="L1832" i="2"/>
  <c r="K1832" i="2"/>
  <c r="J1832" i="2"/>
  <c r="I1832" i="2"/>
  <c r="H1832" i="2"/>
  <c r="G1832" i="2"/>
  <c r="L1831" i="2"/>
  <c r="K1831" i="2"/>
  <c r="J1831" i="2"/>
  <c r="I1831" i="2"/>
  <c r="H1831" i="2"/>
  <c r="G1831" i="2"/>
  <c r="L1830" i="2"/>
  <c r="K1830" i="2"/>
  <c r="J1830" i="2"/>
  <c r="I1830" i="2"/>
  <c r="H1830" i="2"/>
  <c r="G1830" i="2"/>
  <c r="L1829" i="2"/>
  <c r="K1829" i="2"/>
  <c r="J1829" i="2"/>
  <c r="I1829" i="2"/>
  <c r="H1829" i="2"/>
  <c r="G1829" i="2"/>
  <c r="G1829" i="2" a="1"/>
  <c r="C1829" i="2"/>
  <c r="A1829" i="2"/>
  <c r="C1828" i="2"/>
  <c r="A1828" i="2"/>
  <c r="C1827" i="2"/>
  <c r="M1825" i="2"/>
  <c r="L1825" i="2"/>
  <c r="K1825" i="2"/>
  <c r="J1825" i="2"/>
  <c r="I1825" i="2"/>
  <c r="H1825" i="2"/>
  <c r="G1825" i="2"/>
  <c r="G1817" i="2"/>
  <c r="C1810" i="2"/>
  <c r="B1810" i="2"/>
  <c r="C1809" i="2"/>
  <c r="L1814" i="2"/>
  <c r="K1814" i="2"/>
  <c r="J1814" i="2"/>
  <c r="I1814" i="2"/>
  <c r="H1814" i="2"/>
  <c r="G1814" i="2"/>
  <c r="L1813" i="2"/>
  <c r="K1813" i="2"/>
  <c r="J1813" i="2"/>
  <c r="I1813" i="2"/>
  <c r="H1813" i="2"/>
  <c r="G1813" i="2"/>
  <c r="L1812" i="2"/>
  <c r="K1812" i="2"/>
  <c r="J1812" i="2"/>
  <c r="I1812" i="2"/>
  <c r="H1812" i="2"/>
  <c r="G1812" i="2"/>
  <c r="L1811" i="2"/>
  <c r="K1811" i="2"/>
  <c r="J1811" i="2"/>
  <c r="I1811" i="2"/>
  <c r="H1811" i="2"/>
  <c r="G1811" i="2"/>
  <c r="L1810" i="2"/>
  <c r="K1810" i="2"/>
  <c r="J1810" i="2"/>
  <c r="I1810" i="2"/>
  <c r="H1810" i="2"/>
  <c r="G1810" i="2"/>
  <c r="L1809" i="2"/>
  <c r="K1809" i="2"/>
  <c r="J1809" i="2"/>
  <c r="I1809" i="2"/>
  <c r="H1809" i="2"/>
  <c r="G1809" i="2"/>
  <c r="L1808" i="2"/>
  <c r="K1808" i="2"/>
  <c r="J1808" i="2"/>
  <c r="I1808" i="2"/>
  <c r="H1808" i="2"/>
  <c r="G1808" i="2"/>
  <c r="G1808" i="2" a="1"/>
  <c r="C1808" i="2"/>
  <c r="B1808" i="2"/>
  <c r="A1808" i="2"/>
  <c r="C1807" i="2"/>
  <c r="A1807" i="2"/>
  <c r="C1806" i="2"/>
  <c r="M1804" i="2"/>
  <c r="L1804" i="2"/>
  <c r="K1804" i="2"/>
  <c r="J1804" i="2"/>
  <c r="I1804" i="2"/>
  <c r="H1804" i="2"/>
  <c r="G1804" i="2"/>
  <c r="G1795" i="2"/>
  <c r="C1790" i="2"/>
  <c r="B1790" i="2"/>
  <c r="C1789" i="2"/>
  <c r="B1789" i="2"/>
  <c r="C1788" i="2"/>
  <c r="C1787" i="2"/>
  <c r="B1787" i="2"/>
  <c r="L1792" i="2"/>
  <c r="K1792" i="2"/>
  <c r="J1792" i="2"/>
  <c r="I1792" i="2"/>
  <c r="H1792" i="2"/>
  <c r="G1792" i="2"/>
  <c r="L1791" i="2"/>
  <c r="K1791" i="2"/>
  <c r="J1791" i="2"/>
  <c r="I1791" i="2"/>
  <c r="H1791" i="2"/>
  <c r="G1791" i="2"/>
  <c r="L1790" i="2"/>
  <c r="K1790" i="2"/>
  <c r="J1790" i="2"/>
  <c r="I1790" i="2"/>
  <c r="H1790" i="2"/>
  <c r="G1790" i="2"/>
  <c r="L1789" i="2"/>
  <c r="K1789" i="2"/>
  <c r="J1789" i="2"/>
  <c r="I1789" i="2"/>
  <c r="H1789" i="2"/>
  <c r="G1789" i="2"/>
  <c r="L1788" i="2"/>
  <c r="K1788" i="2"/>
  <c r="J1788" i="2"/>
  <c r="I1788" i="2"/>
  <c r="H1788" i="2"/>
  <c r="G1788" i="2"/>
  <c r="L1787" i="2"/>
  <c r="K1787" i="2"/>
  <c r="J1787" i="2"/>
  <c r="I1787" i="2"/>
  <c r="H1787" i="2"/>
  <c r="G1787" i="2"/>
  <c r="L1786" i="2"/>
  <c r="K1786" i="2"/>
  <c r="J1786" i="2"/>
  <c r="I1786" i="2"/>
  <c r="H1786" i="2"/>
  <c r="G1786" i="2"/>
  <c r="G1786" i="2" a="1"/>
  <c r="C1786" i="2"/>
  <c r="B1786" i="2"/>
  <c r="A1786" i="2"/>
  <c r="C1785" i="2"/>
  <c r="A1785" i="2"/>
  <c r="C1784" i="2"/>
  <c r="M1782" i="2"/>
  <c r="L1782" i="2"/>
  <c r="K1782" i="2"/>
  <c r="J1782" i="2"/>
  <c r="I1782" i="2"/>
  <c r="H1782" i="2"/>
  <c r="G1782" i="2"/>
  <c r="C1779" i="2"/>
  <c r="B1779" i="2"/>
  <c r="C1778" i="2"/>
  <c r="B1778" i="2"/>
  <c r="C1777" i="2"/>
  <c r="B1777" i="2"/>
  <c r="C1776" i="2"/>
  <c r="B1776" i="2"/>
  <c r="C1775" i="2"/>
  <c r="B1775" i="2"/>
  <c r="C1774" i="2"/>
  <c r="B1774" i="2"/>
  <c r="C1773" i="2"/>
  <c r="B1773" i="2"/>
  <c r="C1772" i="2"/>
  <c r="B1772" i="2"/>
  <c r="I1771" i="2"/>
  <c r="G1771" i="2"/>
  <c r="C1771" i="2"/>
  <c r="B1771" i="2"/>
  <c r="C1770" i="2"/>
  <c r="B1770" i="2"/>
  <c r="C1769" i="2"/>
  <c r="B1769" i="2"/>
  <c r="C1768" i="2"/>
  <c r="B1768" i="2"/>
  <c r="C1767" i="2"/>
  <c r="B1767" i="2"/>
  <c r="C1766" i="2"/>
  <c r="B1766" i="2"/>
  <c r="C1765" i="2"/>
  <c r="C1764" i="2"/>
  <c r="B1764" i="2"/>
  <c r="C1763" i="2"/>
  <c r="B1763" i="2"/>
  <c r="L1768" i="2"/>
  <c r="K1768" i="2"/>
  <c r="J1768" i="2"/>
  <c r="I1768" i="2"/>
  <c r="H1768" i="2"/>
  <c r="G1768" i="2"/>
  <c r="L1767" i="2"/>
  <c r="K1767" i="2"/>
  <c r="J1767" i="2"/>
  <c r="I1767" i="2"/>
  <c r="H1767" i="2"/>
  <c r="G1767" i="2"/>
  <c r="L1766" i="2"/>
  <c r="K1766" i="2"/>
  <c r="J1766" i="2"/>
  <c r="I1766" i="2"/>
  <c r="H1766" i="2"/>
  <c r="G1766" i="2"/>
  <c r="L1765" i="2"/>
  <c r="K1765" i="2"/>
  <c r="J1765" i="2"/>
  <c r="I1765" i="2"/>
  <c r="H1765" i="2"/>
  <c r="G1765" i="2"/>
  <c r="L1764" i="2"/>
  <c r="K1764" i="2"/>
  <c r="J1764" i="2"/>
  <c r="I1764" i="2"/>
  <c r="H1764" i="2"/>
  <c r="G1764" i="2"/>
  <c r="L1763" i="2"/>
  <c r="K1763" i="2"/>
  <c r="J1763" i="2"/>
  <c r="I1763" i="2"/>
  <c r="H1763" i="2"/>
  <c r="G1763" i="2"/>
  <c r="L1762" i="2"/>
  <c r="K1762" i="2"/>
  <c r="J1762" i="2"/>
  <c r="I1762" i="2"/>
  <c r="H1762" i="2"/>
  <c r="G1762" i="2"/>
  <c r="G1762" i="2" a="1"/>
  <c r="C1762" i="2"/>
  <c r="A1762" i="2"/>
  <c r="C1761" i="2"/>
  <c r="B1761" i="2"/>
  <c r="A1761" i="2"/>
  <c r="C1760" i="2"/>
  <c r="M1758" i="2"/>
  <c r="L1758" i="2"/>
  <c r="K1758" i="2"/>
  <c r="J1758" i="2"/>
  <c r="I1758" i="2"/>
  <c r="H1758" i="2"/>
  <c r="G1758" i="2"/>
  <c r="C1755" i="2"/>
  <c r="B1755" i="2"/>
  <c r="C1754" i="2"/>
  <c r="B1754" i="2"/>
  <c r="C1753" i="2"/>
  <c r="B1753" i="2"/>
  <c r="C1752" i="2"/>
  <c r="B1752" i="2"/>
  <c r="C1751" i="2"/>
  <c r="B1751" i="2"/>
  <c r="C1750" i="2"/>
  <c r="B1750" i="2"/>
  <c r="C1749" i="2"/>
  <c r="B1749" i="2"/>
  <c r="C1748" i="2"/>
  <c r="B1748" i="2"/>
  <c r="C1747" i="2"/>
  <c r="B1747" i="2"/>
  <c r="C1746" i="2"/>
  <c r="B1746" i="2"/>
  <c r="C1745" i="2"/>
  <c r="B1745" i="2"/>
  <c r="C1744" i="2"/>
  <c r="B1744" i="2"/>
  <c r="G1743" i="2"/>
  <c r="C1743" i="2"/>
  <c r="B1743" i="2"/>
  <c r="C1742" i="2"/>
  <c r="B1742" i="2"/>
  <c r="C1741" i="2"/>
  <c r="B1741" i="2"/>
  <c r="C1740" i="2"/>
  <c r="B1740" i="2"/>
  <c r="C1739" i="2"/>
  <c r="B1739" i="2"/>
  <c r="C1738" i="2"/>
  <c r="C1737" i="2"/>
  <c r="B1737" i="2"/>
  <c r="C1736" i="2"/>
  <c r="B1736" i="2"/>
  <c r="C1735" i="2"/>
  <c r="L1740" i="2"/>
  <c r="K1740" i="2"/>
  <c r="J1740" i="2"/>
  <c r="I1740" i="2"/>
  <c r="H1740" i="2"/>
  <c r="G1740" i="2"/>
  <c r="L1739" i="2"/>
  <c r="K1739" i="2"/>
  <c r="J1739" i="2"/>
  <c r="I1739" i="2"/>
  <c r="H1739" i="2"/>
  <c r="G1739" i="2"/>
  <c r="L1738" i="2"/>
  <c r="K1738" i="2"/>
  <c r="J1738" i="2"/>
  <c r="I1738" i="2"/>
  <c r="H1738" i="2"/>
  <c r="G1738" i="2"/>
  <c r="L1737" i="2"/>
  <c r="K1737" i="2"/>
  <c r="J1737" i="2"/>
  <c r="I1737" i="2"/>
  <c r="H1737" i="2"/>
  <c r="G1737" i="2"/>
  <c r="L1736" i="2"/>
  <c r="K1736" i="2"/>
  <c r="J1736" i="2"/>
  <c r="I1736" i="2"/>
  <c r="H1736" i="2"/>
  <c r="G1736" i="2"/>
  <c r="L1735" i="2"/>
  <c r="K1735" i="2"/>
  <c r="J1735" i="2"/>
  <c r="I1735" i="2"/>
  <c r="H1735" i="2"/>
  <c r="G1735" i="2"/>
  <c r="L1734" i="2"/>
  <c r="K1734" i="2"/>
  <c r="J1734" i="2"/>
  <c r="I1734" i="2"/>
  <c r="H1734" i="2"/>
  <c r="G1734" i="2"/>
  <c r="G1734" i="2" a="1"/>
  <c r="C1734" i="2"/>
  <c r="B1734" i="2"/>
  <c r="A1734" i="2"/>
  <c r="C1733" i="2"/>
  <c r="B1733" i="2"/>
  <c r="A1733" i="2"/>
  <c r="C1732" i="2"/>
  <c r="M1730" i="2"/>
  <c r="L1730" i="2"/>
  <c r="K1730" i="2"/>
  <c r="J1730" i="2"/>
  <c r="I1730" i="2"/>
  <c r="H1730" i="2"/>
  <c r="G1730" i="2"/>
  <c r="G1723" i="2"/>
  <c r="C1722" i="2"/>
  <c r="B1722" i="2"/>
  <c r="C1721" i="2"/>
  <c r="B1721" i="2"/>
  <c r="C1720" i="2"/>
  <c r="C1719" i="2"/>
  <c r="B1719" i="2"/>
  <c r="C1718" i="2"/>
  <c r="B1718" i="2"/>
  <c r="C1717" i="2"/>
  <c r="C1716" i="2"/>
  <c r="B1716" i="2"/>
  <c r="C1715" i="2"/>
  <c r="B1715" i="2"/>
  <c r="L1720" i="2"/>
  <c r="K1720" i="2"/>
  <c r="J1720" i="2"/>
  <c r="I1720" i="2"/>
  <c r="H1720" i="2"/>
  <c r="G1720" i="2"/>
  <c r="L1719" i="2"/>
  <c r="K1719" i="2"/>
  <c r="J1719" i="2"/>
  <c r="I1719" i="2"/>
  <c r="H1719" i="2"/>
  <c r="G1719" i="2"/>
  <c r="L1718" i="2"/>
  <c r="K1718" i="2"/>
  <c r="J1718" i="2"/>
  <c r="I1718" i="2"/>
  <c r="H1718" i="2"/>
  <c r="G1718" i="2"/>
  <c r="L1717" i="2"/>
  <c r="K1717" i="2"/>
  <c r="J1717" i="2"/>
  <c r="I1717" i="2"/>
  <c r="H1717" i="2"/>
  <c r="G1717" i="2"/>
  <c r="L1716" i="2"/>
  <c r="K1716" i="2"/>
  <c r="J1716" i="2"/>
  <c r="I1716" i="2"/>
  <c r="H1716" i="2"/>
  <c r="G1716" i="2"/>
  <c r="L1715" i="2"/>
  <c r="K1715" i="2"/>
  <c r="J1715" i="2"/>
  <c r="I1715" i="2"/>
  <c r="H1715" i="2"/>
  <c r="G1715" i="2"/>
  <c r="L1714" i="2"/>
  <c r="K1714" i="2"/>
  <c r="J1714" i="2"/>
  <c r="I1714" i="2"/>
  <c r="H1714" i="2"/>
  <c r="G1714" i="2"/>
  <c r="G1714" i="2" a="1"/>
  <c r="C1714" i="2"/>
  <c r="B1714" i="2"/>
  <c r="A1714" i="2"/>
  <c r="C1713" i="2"/>
  <c r="B1713" i="2"/>
  <c r="A1713" i="2"/>
  <c r="C1712" i="2"/>
  <c r="M1710" i="2"/>
  <c r="L1710" i="2"/>
  <c r="K1710" i="2"/>
  <c r="J1710" i="2"/>
  <c r="I1710" i="2"/>
  <c r="H1710" i="2"/>
  <c r="G1710" i="2"/>
  <c r="C1707" i="2"/>
  <c r="B1707" i="2"/>
  <c r="C1706" i="2"/>
  <c r="B1706" i="2"/>
  <c r="C1705" i="2"/>
  <c r="B1705" i="2"/>
  <c r="C1704" i="2"/>
  <c r="B1704" i="2"/>
  <c r="C1703" i="2"/>
  <c r="B1703" i="2"/>
  <c r="C1702" i="2"/>
  <c r="B1702" i="2"/>
  <c r="C1701" i="2"/>
  <c r="B1701" i="2"/>
  <c r="C1700" i="2"/>
  <c r="B1700" i="2"/>
  <c r="C1699" i="2"/>
  <c r="B1699" i="2"/>
  <c r="C1698" i="2"/>
  <c r="B1698" i="2"/>
  <c r="C1697" i="2"/>
  <c r="B1697" i="2"/>
  <c r="C1696" i="2"/>
  <c r="B1696" i="2"/>
  <c r="C1695" i="2"/>
  <c r="B1695" i="2"/>
  <c r="C1694" i="2"/>
  <c r="B1694" i="2"/>
  <c r="G1693" i="2"/>
  <c r="C1693" i="2"/>
  <c r="B1693" i="2"/>
  <c r="C1692" i="2"/>
  <c r="B1692" i="2"/>
  <c r="C1691" i="2"/>
  <c r="B1691" i="2"/>
  <c r="C1690" i="2"/>
  <c r="C1689" i="2"/>
  <c r="B1689" i="2"/>
  <c r="C1688" i="2"/>
  <c r="B1688" i="2"/>
  <c r="C1687" i="2"/>
  <c r="C1686" i="2"/>
  <c r="B1686" i="2"/>
  <c r="C1685" i="2"/>
  <c r="B1685" i="2"/>
  <c r="L1690" i="2"/>
  <c r="K1690" i="2"/>
  <c r="J1690" i="2"/>
  <c r="I1690" i="2"/>
  <c r="H1690" i="2"/>
  <c r="G1690" i="2"/>
  <c r="L1689" i="2"/>
  <c r="K1689" i="2"/>
  <c r="J1689" i="2"/>
  <c r="I1689" i="2"/>
  <c r="H1689" i="2"/>
  <c r="G1689" i="2"/>
  <c r="L1688" i="2"/>
  <c r="K1688" i="2"/>
  <c r="J1688" i="2"/>
  <c r="I1688" i="2"/>
  <c r="H1688" i="2"/>
  <c r="G1688" i="2"/>
  <c r="L1687" i="2"/>
  <c r="K1687" i="2"/>
  <c r="J1687" i="2"/>
  <c r="I1687" i="2"/>
  <c r="H1687" i="2"/>
  <c r="G1687" i="2"/>
  <c r="L1686" i="2"/>
  <c r="K1686" i="2"/>
  <c r="J1686" i="2"/>
  <c r="I1686" i="2"/>
  <c r="H1686" i="2"/>
  <c r="G1686" i="2"/>
  <c r="L1685" i="2"/>
  <c r="K1685" i="2"/>
  <c r="J1685" i="2"/>
  <c r="I1685" i="2"/>
  <c r="H1685" i="2"/>
  <c r="G1685" i="2"/>
  <c r="L1684" i="2"/>
  <c r="K1684" i="2"/>
  <c r="J1684" i="2"/>
  <c r="I1684" i="2"/>
  <c r="H1684" i="2"/>
  <c r="G1684" i="2"/>
  <c r="G1684" i="2" a="1"/>
  <c r="C1684" i="2"/>
  <c r="B1684" i="2"/>
  <c r="A1684" i="2"/>
  <c r="C1683" i="2"/>
  <c r="B1683" i="2"/>
  <c r="A1683" i="2"/>
  <c r="C1682" i="2"/>
  <c r="M1680" i="2"/>
  <c r="L1680" i="2"/>
  <c r="K1680" i="2"/>
  <c r="J1680" i="2"/>
  <c r="I1680" i="2"/>
  <c r="H1680" i="2"/>
  <c r="G1680" i="2"/>
  <c r="C1676" i="2"/>
  <c r="B1676" i="2"/>
  <c r="C1675" i="2"/>
  <c r="B1675" i="2"/>
  <c r="C1674" i="2"/>
  <c r="B1674" i="2"/>
  <c r="C1673" i="2"/>
  <c r="B1673" i="2"/>
  <c r="C1672" i="2"/>
  <c r="B1672" i="2"/>
  <c r="C1671" i="2"/>
  <c r="B1671" i="2"/>
  <c r="C1670" i="2"/>
  <c r="B1670" i="2"/>
  <c r="C1669" i="2"/>
  <c r="B1669" i="2"/>
  <c r="C1668" i="2"/>
  <c r="B1668" i="2"/>
  <c r="C1667" i="2"/>
  <c r="B1667" i="2"/>
  <c r="C1666" i="2"/>
  <c r="B1666" i="2"/>
  <c r="C1665" i="2"/>
  <c r="B1665" i="2"/>
  <c r="C1664" i="2"/>
  <c r="B1664" i="2"/>
  <c r="C1663" i="2"/>
  <c r="B1663" i="2"/>
  <c r="C1662" i="2"/>
  <c r="B1662" i="2"/>
  <c r="C1661" i="2"/>
  <c r="B1661" i="2"/>
  <c r="C1660" i="2"/>
  <c r="B1660" i="2"/>
  <c r="C1659" i="2"/>
  <c r="B1659" i="2"/>
  <c r="C1658" i="2"/>
  <c r="B1658" i="2"/>
  <c r="C1657" i="2"/>
  <c r="B1657" i="2"/>
  <c r="C1656" i="2"/>
  <c r="B1656" i="2"/>
  <c r="G1655" i="2"/>
  <c r="C1655" i="2"/>
  <c r="B1655" i="2"/>
  <c r="C1654" i="2"/>
  <c r="B1654" i="2"/>
  <c r="C1653" i="2"/>
  <c r="C1652" i="2"/>
  <c r="B1652" i="2"/>
  <c r="C1651" i="2"/>
  <c r="B1651" i="2"/>
  <c r="C1650" i="2"/>
  <c r="C1649" i="2"/>
  <c r="B1649" i="2"/>
  <c r="C1648" i="2"/>
  <c r="B1648" i="2"/>
  <c r="C1647" i="2"/>
  <c r="B1647" i="2"/>
  <c r="L1652" i="2"/>
  <c r="K1652" i="2"/>
  <c r="J1652" i="2"/>
  <c r="I1652" i="2"/>
  <c r="H1652" i="2"/>
  <c r="G1652" i="2"/>
  <c r="L1651" i="2"/>
  <c r="K1651" i="2"/>
  <c r="J1651" i="2"/>
  <c r="I1651" i="2"/>
  <c r="H1651" i="2"/>
  <c r="G1651" i="2"/>
  <c r="L1650" i="2"/>
  <c r="K1650" i="2"/>
  <c r="J1650" i="2"/>
  <c r="I1650" i="2"/>
  <c r="H1650" i="2"/>
  <c r="G1650" i="2"/>
  <c r="L1649" i="2"/>
  <c r="K1649" i="2"/>
  <c r="J1649" i="2"/>
  <c r="I1649" i="2"/>
  <c r="H1649" i="2"/>
  <c r="G1649" i="2"/>
  <c r="L1648" i="2"/>
  <c r="K1648" i="2"/>
  <c r="J1648" i="2"/>
  <c r="I1648" i="2"/>
  <c r="H1648" i="2"/>
  <c r="G1648" i="2"/>
  <c r="L1647" i="2"/>
  <c r="K1647" i="2"/>
  <c r="J1647" i="2"/>
  <c r="I1647" i="2"/>
  <c r="H1647" i="2"/>
  <c r="G1647" i="2"/>
  <c r="L1646" i="2"/>
  <c r="K1646" i="2"/>
  <c r="J1646" i="2"/>
  <c r="I1646" i="2"/>
  <c r="H1646" i="2"/>
  <c r="G1646" i="2"/>
  <c r="G1646" i="2" a="1"/>
  <c r="C1646" i="2"/>
  <c r="B1646" i="2"/>
  <c r="A1646" i="2"/>
  <c r="C1645" i="2"/>
  <c r="B1645" i="2"/>
  <c r="A1645" i="2"/>
  <c r="C1644" i="2"/>
  <c r="M1642" i="2"/>
  <c r="L1642" i="2"/>
  <c r="K1642" i="2"/>
  <c r="J1642" i="2"/>
  <c r="I1642" i="2"/>
  <c r="H1642" i="2"/>
  <c r="G1642" i="2"/>
  <c r="C1638" i="2"/>
  <c r="B1638" i="2"/>
  <c r="C1637" i="2"/>
  <c r="B1637" i="2"/>
  <c r="C1636" i="2"/>
  <c r="B1636" i="2"/>
  <c r="C1635" i="2"/>
  <c r="B1635" i="2"/>
  <c r="C1634" i="2"/>
  <c r="B1634" i="2"/>
  <c r="C1633" i="2"/>
  <c r="B1633" i="2"/>
  <c r="C1632" i="2"/>
  <c r="B1632" i="2"/>
  <c r="C1631" i="2"/>
  <c r="B1631" i="2"/>
  <c r="C1630" i="2"/>
  <c r="B1630" i="2"/>
  <c r="C1629" i="2"/>
  <c r="B1629" i="2"/>
  <c r="C1628" i="2"/>
  <c r="C1627" i="2"/>
  <c r="B1627" i="2"/>
  <c r="C1626" i="2"/>
  <c r="B1626" i="2"/>
  <c r="C1625" i="2"/>
  <c r="C1624" i="2"/>
  <c r="B1624" i="2"/>
  <c r="G1623" i="2"/>
  <c r="C1623" i="2"/>
  <c r="B1623" i="2"/>
  <c r="C1622" i="2"/>
  <c r="B1622" i="2"/>
  <c r="C1621" i="2"/>
  <c r="B1621" i="2"/>
  <c r="C1620" i="2"/>
  <c r="B1620" i="2"/>
  <c r="C1619" i="2"/>
  <c r="B1619" i="2"/>
  <c r="C1618" i="2"/>
  <c r="B1618" i="2"/>
  <c r="C1617" i="2"/>
  <c r="B1617" i="2"/>
  <c r="C1616" i="2"/>
  <c r="B1616" i="2"/>
  <c r="C1615" i="2"/>
  <c r="B1615" i="2"/>
  <c r="L1620" i="2"/>
  <c r="K1620" i="2"/>
  <c r="J1620" i="2"/>
  <c r="I1620" i="2"/>
  <c r="H1620" i="2"/>
  <c r="G1620" i="2"/>
  <c r="L1619" i="2"/>
  <c r="K1619" i="2"/>
  <c r="J1619" i="2"/>
  <c r="I1619" i="2"/>
  <c r="H1619" i="2"/>
  <c r="G1619" i="2"/>
  <c r="L1618" i="2"/>
  <c r="K1618" i="2"/>
  <c r="J1618" i="2"/>
  <c r="I1618" i="2"/>
  <c r="H1618" i="2"/>
  <c r="G1618" i="2"/>
  <c r="L1617" i="2"/>
  <c r="K1617" i="2"/>
  <c r="J1617" i="2"/>
  <c r="I1617" i="2"/>
  <c r="H1617" i="2"/>
  <c r="G1617" i="2"/>
  <c r="L1616" i="2"/>
  <c r="K1616" i="2"/>
  <c r="J1616" i="2"/>
  <c r="I1616" i="2"/>
  <c r="H1616" i="2"/>
  <c r="G1616" i="2"/>
  <c r="L1615" i="2"/>
  <c r="K1615" i="2"/>
  <c r="J1615" i="2"/>
  <c r="I1615" i="2"/>
  <c r="H1615" i="2"/>
  <c r="G1615" i="2"/>
  <c r="L1614" i="2"/>
  <c r="K1614" i="2"/>
  <c r="J1614" i="2"/>
  <c r="I1614" i="2"/>
  <c r="H1614" i="2"/>
  <c r="G1614" i="2"/>
  <c r="G1614" i="2" a="1"/>
  <c r="C1614" i="2"/>
  <c r="B1614" i="2"/>
  <c r="A1614" i="2"/>
  <c r="C1613" i="2"/>
  <c r="B1613" i="2"/>
  <c r="A1613" i="2"/>
  <c r="C1612" i="2"/>
  <c r="M1610" i="2"/>
  <c r="L1610" i="2"/>
  <c r="K1610" i="2"/>
  <c r="J1610" i="2"/>
  <c r="I1610" i="2"/>
  <c r="H1610" i="2"/>
  <c r="G1610" i="2"/>
  <c r="C1606" i="2"/>
  <c r="B1606" i="2"/>
  <c r="C1605" i="2"/>
  <c r="B1605" i="2"/>
  <c r="C1604" i="2"/>
  <c r="B1604" i="2"/>
  <c r="C1603" i="2"/>
  <c r="B1603" i="2"/>
  <c r="C1602" i="2"/>
  <c r="B1602" i="2"/>
  <c r="C1601" i="2"/>
  <c r="B1601" i="2"/>
  <c r="C1600" i="2"/>
  <c r="B1600" i="2"/>
  <c r="C1599" i="2"/>
  <c r="B1599" i="2"/>
  <c r="C1598" i="2"/>
  <c r="B1598" i="2"/>
  <c r="C1597" i="2"/>
  <c r="B1597" i="2"/>
  <c r="C1596" i="2"/>
  <c r="C1595" i="2"/>
  <c r="B1595" i="2"/>
  <c r="C1594" i="2"/>
  <c r="B1594" i="2"/>
  <c r="C1593" i="2"/>
  <c r="C1592" i="2"/>
  <c r="B1592" i="2"/>
  <c r="G1591" i="2"/>
  <c r="C1591" i="2"/>
  <c r="B1591" i="2"/>
  <c r="C1590" i="2"/>
  <c r="B1590" i="2"/>
  <c r="C1589" i="2"/>
  <c r="B1589" i="2"/>
  <c r="C1588" i="2"/>
  <c r="B1588" i="2"/>
  <c r="C1587" i="2"/>
  <c r="B1587" i="2"/>
  <c r="C1586" i="2"/>
  <c r="B1586" i="2"/>
  <c r="C1585" i="2"/>
  <c r="B1585" i="2"/>
  <c r="C1584" i="2"/>
  <c r="B1584" i="2"/>
  <c r="C1583" i="2"/>
  <c r="B1583" i="2"/>
  <c r="L1588" i="2"/>
  <c r="K1588" i="2"/>
  <c r="J1588" i="2"/>
  <c r="I1588" i="2"/>
  <c r="H1588" i="2"/>
  <c r="G1588" i="2"/>
  <c r="L1587" i="2"/>
  <c r="K1587" i="2"/>
  <c r="J1587" i="2"/>
  <c r="I1587" i="2"/>
  <c r="H1587" i="2"/>
  <c r="G1587" i="2"/>
  <c r="L1586" i="2"/>
  <c r="K1586" i="2"/>
  <c r="J1586" i="2"/>
  <c r="I1586" i="2"/>
  <c r="H1586" i="2"/>
  <c r="G1586" i="2"/>
  <c r="L1585" i="2"/>
  <c r="K1585" i="2"/>
  <c r="J1585" i="2"/>
  <c r="I1585" i="2"/>
  <c r="H1585" i="2"/>
  <c r="G1585" i="2"/>
  <c r="L1584" i="2"/>
  <c r="K1584" i="2"/>
  <c r="J1584" i="2"/>
  <c r="I1584" i="2"/>
  <c r="H1584" i="2"/>
  <c r="G1584" i="2"/>
  <c r="L1583" i="2"/>
  <c r="K1583" i="2"/>
  <c r="J1583" i="2"/>
  <c r="I1583" i="2"/>
  <c r="H1583" i="2"/>
  <c r="G1583" i="2"/>
  <c r="L1582" i="2"/>
  <c r="K1582" i="2"/>
  <c r="J1582" i="2"/>
  <c r="I1582" i="2"/>
  <c r="H1582" i="2"/>
  <c r="G1582" i="2"/>
  <c r="G1582" i="2" a="1"/>
  <c r="C1582" i="2"/>
  <c r="B1582" i="2"/>
  <c r="A1582" i="2"/>
  <c r="C1581" i="2"/>
  <c r="B1581" i="2"/>
  <c r="A1581" i="2"/>
  <c r="C1580" i="2"/>
  <c r="M1578" i="2"/>
  <c r="L1578" i="2"/>
  <c r="K1578" i="2"/>
  <c r="J1578" i="2"/>
  <c r="I1578" i="2"/>
  <c r="H1578" i="2"/>
  <c r="G1578" i="2"/>
  <c r="C1573" i="2"/>
  <c r="B1573" i="2"/>
  <c r="C1572" i="2"/>
  <c r="B1572" i="2"/>
  <c r="C1571" i="2"/>
  <c r="B1571" i="2"/>
  <c r="C1570" i="2"/>
  <c r="B1570" i="2"/>
  <c r="C1569" i="2"/>
  <c r="B1569" i="2"/>
  <c r="C1568" i="2"/>
  <c r="B1568" i="2"/>
  <c r="C1567" i="2"/>
  <c r="B1567" i="2"/>
  <c r="C1566" i="2"/>
  <c r="C1565" i="2"/>
  <c r="B1565" i="2"/>
  <c r="C1564" i="2"/>
  <c r="B1564" i="2"/>
  <c r="C1563" i="2"/>
  <c r="C1562" i="2"/>
  <c r="B1562" i="2"/>
  <c r="C1561" i="2"/>
  <c r="B1561" i="2"/>
  <c r="G1560" i="2"/>
  <c r="C1560" i="2"/>
  <c r="B1560" i="2"/>
  <c r="C1559" i="2"/>
  <c r="B1559" i="2"/>
  <c r="C1558" i="2"/>
  <c r="B1558" i="2"/>
  <c r="C1557" i="2"/>
  <c r="B1557" i="2"/>
  <c r="C1556" i="2"/>
  <c r="B1556" i="2"/>
  <c r="C1555" i="2"/>
  <c r="B1555" i="2"/>
  <c r="C1554" i="2"/>
  <c r="B1554" i="2"/>
  <c r="C1553" i="2"/>
  <c r="B1553" i="2"/>
  <c r="C1552" i="2"/>
  <c r="B1552" i="2"/>
  <c r="A1552" i="2"/>
  <c r="L1557" i="2"/>
  <c r="K1557" i="2"/>
  <c r="J1557" i="2"/>
  <c r="I1557" i="2"/>
  <c r="H1557" i="2"/>
  <c r="G1557" i="2"/>
  <c r="L1556" i="2"/>
  <c r="K1556" i="2"/>
  <c r="J1556" i="2"/>
  <c r="I1556" i="2"/>
  <c r="H1556" i="2"/>
  <c r="G1556" i="2"/>
  <c r="L1555" i="2"/>
  <c r="K1555" i="2"/>
  <c r="J1555" i="2"/>
  <c r="I1555" i="2"/>
  <c r="H1555" i="2"/>
  <c r="G1555" i="2"/>
  <c r="L1554" i="2"/>
  <c r="K1554" i="2"/>
  <c r="J1554" i="2"/>
  <c r="I1554" i="2"/>
  <c r="H1554" i="2"/>
  <c r="G1554" i="2"/>
  <c r="L1553" i="2"/>
  <c r="K1553" i="2"/>
  <c r="J1553" i="2"/>
  <c r="I1553" i="2"/>
  <c r="H1553" i="2"/>
  <c r="G1553" i="2"/>
  <c r="L1552" i="2"/>
  <c r="K1552" i="2"/>
  <c r="J1552" i="2"/>
  <c r="I1552" i="2"/>
  <c r="H1552" i="2"/>
  <c r="G1552" i="2"/>
  <c r="L1551" i="2"/>
  <c r="K1551" i="2"/>
  <c r="J1551" i="2"/>
  <c r="I1551" i="2"/>
  <c r="H1551" i="2"/>
  <c r="G1551" i="2"/>
  <c r="G1551" i="2" a="1"/>
  <c r="C1551" i="2"/>
  <c r="B1551" i="2"/>
  <c r="A1551" i="2"/>
  <c r="C1550" i="2"/>
  <c r="B1550" i="2"/>
  <c r="C1549" i="2"/>
  <c r="M1547" i="2"/>
  <c r="L1547" i="2"/>
  <c r="K1547" i="2"/>
  <c r="J1547" i="2"/>
  <c r="I1547" i="2"/>
  <c r="H1547" i="2"/>
  <c r="G1547" i="2"/>
  <c r="G1539" i="2"/>
  <c r="C1536" i="2"/>
  <c r="B1536" i="2"/>
  <c r="C1535" i="2"/>
  <c r="B1535" i="2"/>
  <c r="C1534" i="2"/>
  <c r="B1534" i="2"/>
  <c r="C1533" i="2"/>
  <c r="B1533" i="2"/>
  <c r="C1532" i="2"/>
  <c r="B1532" i="2"/>
  <c r="C1531" i="2"/>
  <c r="B1531" i="2"/>
  <c r="L1536" i="2"/>
  <c r="K1536" i="2"/>
  <c r="J1536" i="2"/>
  <c r="I1536" i="2"/>
  <c r="H1536" i="2"/>
  <c r="G1536" i="2"/>
  <c r="L1535" i="2"/>
  <c r="K1535" i="2"/>
  <c r="J1535" i="2"/>
  <c r="I1535" i="2"/>
  <c r="H1535" i="2"/>
  <c r="G1535" i="2"/>
  <c r="L1534" i="2"/>
  <c r="K1534" i="2"/>
  <c r="J1534" i="2"/>
  <c r="I1534" i="2"/>
  <c r="H1534" i="2"/>
  <c r="G1534" i="2"/>
  <c r="L1533" i="2"/>
  <c r="K1533" i="2"/>
  <c r="J1533" i="2"/>
  <c r="I1533" i="2"/>
  <c r="H1533" i="2"/>
  <c r="G1533" i="2"/>
  <c r="L1532" i="2"/>
  <c r="K1532" i="2"/>
  <c r="J1532" i="2"/>
  <c r="I1532" i="2"/>
  <c r="H1532" i="2"/>
  <c r="G1532" i="2"/>
  <c r="L1531" i="2"/>
  <c r="K1531" i="2"/>
  <c r="J1531" i="2"/>
  <c r="I1531" i="2"/>
  <c r="H1531" i="2"/>
  <c r="G1531" i="2"/>
  <c r="L1530" i="2"/>
  <c r="K1530" i="2"/>
  <c r="J1530" i="2"/>
  <c r="I1530" i="2"/>
  <c r="H1530" i="2"/>
  <c r="G1530" i="2"/>
  <c r="G1530" i="2" a="1"/>
  <c r="C1530" i="2"/>
  <c r="B1530" i="2"/>
  <c r="A1530" i="2"/>
  <c r="C1529" i="2"/>
  <c r="B1529" i="2"/>
  <c r="A1529" i="2"/>
  <c r="C1528" i="2"/>
  <c r="M1526" i="2"/>
  <c r="L1526" i="2"/>
  <c r="K1526" i="2"/>
  <c r="J1526" i="2"/>
  <c r="I1526" i="2"/>
  <c r="H1526" i="2"/>
  <c r="G1526" i="2"/>
  <c r="C1523" i="2"/>
  <c r="C1522" i="2"/>
  <c r="C1521" i="2"/>
  <c r="B1521" i="2"/>
  <c r="E1520" i="2"/>
  <c r="C1520" i="2"/>
  <c r="B1520" i="2"/>
  <c r="E1519" i="2"/>
  <c r="C1519" i="2"/>
  <c r="B1519" i="2"/>
  <c r="E1518" i="2"/>
  <c r="C1518" i="2"/>
  <c r="B1518" i="2"/>
  <c r="E1517" i="2"/>
  <c r="C1517" i="2"/>
  <c r="B1517" i="2"/>
  <c r="L1516" i="2"/>
  <c r="E1516" i="2"/>
  <c r="C1516" i="2"/>
  <c r="B1516" i="2"/>
  <c r="E1515" i="2"/>
  <c r="C1515" i="2"/>
  <c r="B1515" i="2"/>
  <c r="AN1514" i="2"/>
  <c r="AA1514" i="2"/>
  <c r="R1514" i="2"/>
  <c r="G1514" i="2"/>
  <c r="E1514" i="2"/>
  <c r="C1514" i="2"/>
  <c r="B1514" i="2"/>
  <c r="E1513" i="2"/>
  <c r="C1513" i="2"/>
  <c r="B1513" i="2"/>
  <c r="E1512" i="2"/>
  <c r="C1512" i="2"/>
  <c r="B1512" i="2"/>
  <c r="E1511" i="2"/>
  <c r="C1511" i="2"/>
  <c r="B1511" i="2"/>
  <c r="E1510" i="2"/>
  <c r="C1510" i="2"/>
  <c r="B1510" i="2"/>
  <c r="E1509" i="2"/>
  <c r="C1509" i="2"/>
  <c r="B1509" i="2"/>
  <c r="E1508" i="2"/>
  <c r="C1508" i="2"/>
  <c r="B1508" i="2"/>
  <c r="E1507" i="2"/>
  <c r="C1507" i="2"/>
  <c r="B1507" i="2"/>
  <c r="E1506" i="2"/>
  <c r="C1506" i="2"/>
  <c r="B1506" i="2"/>
  <c r="A1506" i="2"/>
  <c r="AS1511" i="2"/>
  <c r="AR1511" i="2"/>
  <c r="AQ1511" i="2"/>
  <c r="AP1511" i="2"/>
  <c r="AO1511" i="2"/>
  <c r="AN1511" i="2"/>
  <c r="AS1510" i="2"/>
  <c r="AR1510" i="2"/>
  <c r="AQ1510" i="2"/>
  <c r="AP1510" i="2"/>
  <c r="AO1510" i="2"/>
  <c r="AN1510" i="2"/>
  <c r="AS1509" i="2"/>
  <c r="AR1509" i="2"/>
  <c r="AQ1509" i="2"/>
  <c r="AP1509" i="2"/>
  <c r="AO1509" i="2"/>
  <c r="AN1509" i="2"/>
  <c r="AS1508" i="2"/>
  <c r="AR1508" i="2"/>
  <c r="AQ1508" i="2"/>
  <c r="AP1508" i="2"/>
  <c r="AO1508" i="2"/>
  <c r="AN1508" i="2"/>
  <c r="AS1507" i="2"/>
  <c r="AR1507" i="2"/>
  <c r="AQ1507" i="2"/>
  <c r="AP1507" i="2"/>
  <c r="AO1507" i="2"/>
  <c r="AN1507" i="2"/>
  <c r="AS1506" i="2"/>
  <c r="AR1506" i="2"/>
  <c r="AQ1506" i="2"/>
  <c r="AP1506" i="2"/>
  <c r="AO1506" i="2"/>
  <c r="AN1506" i="2"/>
  <c r="AS1505" i="2"/>
  <c r="AR1505" i="2"/>
  <c r="AQ1505" i="2"/>
  <c r="AP1505" i="2"/>
  <c r="AO1505" i="2"/>
  <c r="AN1505" i="2"/>
  <c r="AN1505" i="2" a="1"/>
  <c r="AF1511" i="2"/>
  <c r="AE1511" i="2"/>
  <c r="AD1511" i="2"/>
  <c r="AC1511" i="2"/>
  <c r="AB1511" i="2"/>
  <c r="AA1511" i="2"/>
  <c r="AF1510" i="2"/>
  <c r="AE1510" i="2"/>
  <c r="AD1510" i="2"/>
  <c r="AC1510" i="2"/>
  <c r="AB1510" i="2"/>
  <c r="AA1510" i="2"/>
  <c r="AF1509" i="2"/>
  <c r="AE1509" i="2"/>
  <c r="AD1509" i="2"/>
  <c r="AC1509" i="2"/>
  <c r="AB1509" i="2"/>
  <c r="AA1509" i="2"/>
  <c r="AF1508" i="2"/>
  <c r="AE1508" i="2"/>
  <c r="AD1508" i="2"/>
  <c r="AC1508" i="2"/>
  <c r="AB1508" i="2"/>
  <c r="AA1508" i="2"/>
  <c r="AF1507" i="2"/>
  <c r="AE1507" i="2"/>
  <c r="AD1507" i="2"/>
  <c r="AC1507" i="2"/>
  <c r="AB1507" i="2"/>
  <c r="AA1507" i="2"/>
  <c r="AF1506" i="2"/>
  <c r="AE1506" i="2"/>
  <c r="AD1506" i="2"/>
  <c r="AC1506" i="2"/>
  <c r="AB1506" i="2"/>
  <c r="AA1506" i="2"/>
  <c r="AF1505" i="2"/>
  <c r="AE1505" i="2"/>
  <c r="AD1505" i="2"/>
  <c r="AC1505" i="2"/>
  <c r="AB1505" i="2"/>
  <c r="AA1505" i="2"/>
  <c r="AA1505" i="2" a="1"/>
  <c r="W1511" i="2"/>
  <c r="V1511" i="2"/>
  <c r="U1511" i="2"/>
  <c r="T1511" i="2"/>
  <c r="S1511" i="2"/>
  <c r="R1511" i="2"/>
  <c r="W1510" i="2"/>
  <c r="V1510" i="2"/>
  <c r="U1510" i="2"/>
  <c r="T1510" i="2"/>
  <c r="S1510" i="2"/>
  <c r="R1510" i="2"/>
  <c r="W1509" i="2"/>
  <c r="V1509" i="2"/>
  <c r="U1509" i="2"/>
  <c r="T1509" i="2"/>
  <c r="S1509" i="2"/>
  <c r="R1509" i="2"/>
  <c r="W1508" i="2"/>
  <c r="V1508" i="2"/>
  <c r="U1508" i="2"/>
  <c r="T1508" i="2"/>
  <c r="S1508" i="2"/>
  <c r="R1508" i="2"/>
  <c r="W1507" i="2"/>
  <c r="V1507" i="2"/>
  <c r="U1507" i="2"/>
  <c r="T1507" i="2"/>
  <c r="S1507" i="2"/>
  <c r="R1507" i="2"/>
  <c r="W1506" i="2"/>
  <c r="V1506" i="2"/>
  <c r="U1506" i="2"/>
  <c r="T1506" i="2"/>
  <c r="S1506" i="2"/>
  <c r="R1506" i="2"/>
  <c r="W1505" i="2"/>
  <c r="V1505" i="2"/>
  <c r="U1505" i="2"/>
  <c r="T1505" i="2"/>
  <c r="S1505" i="2"/>
  <c r="R1505" i="2"/>
  <c r="R1505" i="2" a="1"/>
  <c r="L1511" i="2"/>
  <c r="K1511" i="2"/>
  <c r="J1511" i="2"/>
  <c r="I1511" i="2"/>
  <c r="H1511" i="2"/>
  <c r="G1511" i="2"/>
  <c r="L1510" i="2"/>
  <c r="K1510" i="2"/>
  <c r="J1510" i="2"/>
  <c r="I1510" i="2"/>
  <c r="H1510" i="2"/>
  <c r="G1510" i="2"/>
  <c r="L1509" i="2"/>
  <c r="K1509" i="2"/>
  <c r="J1509" i="2"/>
  <c r="I1509" i="2"/>
  <c r="H1509" i="2"/>
  <c r="G1509" i="2"/>
  <c r="L1508" i="2"/>
  <c r="K1508" i="2"/>
  <c r="J1508" i="2"/>
  <c r="I1508" i="2"/>
  <c r="H1508" i="2"/>
  <c r="G1508" i="2"/>
  <c r="L1507" i="2"/>
  <c r="K1507" i="2"/>
  <c r="J1507" i="2"/>
  <c r="I1507" i="2"/>
  <c r="H1507" i="2"/>
  <c r="G1507" i="2"/>
  <c r="L1506" i="2"/>
  <c r="K1506" i="2"/>
  <c r="J1506" i="2"/>
  <c r="I1506" i="2"/>
  <c r="H1506" i="2"/>
  <c r="G1506" i="2"/>
  <c r="L1505" i="2"/>
  <c r="K1505" i="2"/>
  <c r="J1505" i="2"/>
  <c r="I1505" i="2"/>
  <c r="H1505" i="2"/>
  <c r="G1505" i="2"/>
  <c r="G1505" i="2" a="1"/>
  <c r="E1505" i="2"/>
  <c r="C1505" i="2"/>
  <c r="B1505" i="2"/>
  <c r="A1505" i="2"/>
  <c r="E1504" i="2"/>
  <c r="C1504" i="2"/>
  <c r="B1504" i="2"/>
  <c r="E1503" i="2"/>
  <c r="C1503" i="2"/>
  <c r="E1502" i="2"/>
  <c r="AS1501" i="2"/>
  <c r="AR1501" i="2"/>
  <c r="AQ1501" i="2"/>
  <c r="AP1501" i="2"/>
  <c r="AO1501" i="2"/>
  <c r="AN1501" i="2"/>
  <c r="AM1501" i="2"/>
  <c r="AI1501" i="2"/>
  <c r="AH1501" i="2"/>
  <c r="AG1501" i="2"/>
  <c r="AF1501" i="2"/>
  <c r="AE1501" i="2"/>
  <c r="AD1501" i="2"/>
  <c r="AC1501" i="2"/>
  <c r="Y1501" i="2"/>
  <c r="X1501" i="2"/>
  <c r="W1501" i="2"/>
  <c r="V1501" i="2"/>
  <c r="U1501" i="2"/>
  <c r="T1501" i="2"/>
  <c r="S1501" i="2"/>
  <c r="Q1501" i="2"/>
  <c r="O1501" i="2"/>
  <c r="N1501" i="2"/>
  <c r="M1501" i="2"/>
  <c r="L1501" i="2"/>
  <c r="K1501" i="2"/>
  <c r="J1501" i="2"/>
  <c r="I1501" i="2"/>
  <c r="H1501" i="2"/>
  <c r="G1501" i="2"/>
  <c r="C1497" i="2"/>
  <c r="E1496" i="2"/>
  <c r="C1496" i="2"/>
  <c r="E1495" i="2"/>
  <c r="C1495" i="2"/>
  <c r="E1494" i="2"/>
  <c r="C1494" i="2"/>
  <c r="E1493" i="2"/>
  <c r="C1493" i="2"/>
  <c r="E1492" i="2"/>
  <c r="C1492" i="2"/>
  <c r="B1492" i="2"/>
  <c r="E1491" i="2"/>
  <c r="C1491" i="2"/>
  <c r="B1491" i="2"/>
  <c r="E1490" i="2"/>
  <c r="C1490" i="2"/>
  <c r="B1490" i="2"/>
  <c r="E1489" i="2"/>
  <c r="C1489" i="2"/>
  <c r="B1489" i="2"/>
  <c r="E1488" i="2"/>
  <c r="C1488" i="2"/>
  <c r="B1488" i="2"/>
  <c r="E1487" i="2"/>
  <c r="C1487" i="2"/>
  <c r="B1487" i="2"/>
  <c r="AN1486" i="2"/>
  <c r="AA1486" i="2"/>
  <c r="R1486" i="2"/>
  <c r="G1486" i="2"/>
  <c r="E1486" i="2"/>
  <c r="C1486" i="2"/>
  <c r="B1486" i="2"/>
  <c r="E1485" i="2"/>
  <c r="C1485" i="2"/>
  <c r="B1485" i="2"/>
  <c r="A1485" i="2"/>
  <c r="E1484" i="2"/>
  <c r="C1484" i="2"/>
  <c r="B1484" i="2"/>
  <c r="E1483" i="2"/>
  <c r="C1483" i="2"/>
  <c r="B1483" i="2"/>
  <c r="E1482" i="2"/>
  <c r="C1482" i="2"/>
  <c r="B1482" i="2"/>
  <c r="E1481" i="2"/>
  <c r="C1481" i="2"/>
  <c r="B1481" i="2"/>
  <c r="E1480" i="2"/>
  <c r="C1480" i="2"/>
  <c r="B1480" i="2"/>
  <c r="E1479" i="2"/>
  <c r="C1479" i="2"/>
  <c r="B1479" i="2"/>
  <c r="E1478" i="2"/>
  <c r="C1478" i="2"/>
  <c r="B1478" i="2"/>
  <c r="AS1483" i="2"/>
  <c r="AR1483" i="2"/>
  <c r="AQ1483" i="2"/>
  <c r="AP1483" i="2"/>
  <c r="AO1483" i="2"/>
  <c r="AN1483" i="2"/>
  <c r="AS1482" i="2"/>
  <c r="AR1482" i="2"/>
  <c r="AQ1482" i="2"/>
  <c r="AP1482" i="2"/>
  <c r="AO1482" i="2"/>
  <c r="AN1482" i="2"/>
  <c r="AS1481" i="2"/>
  <c r="AR1481" i="2"/>
  <c r="AQ1481" i="2"/>
  <c r="AP1481" i="2"/>
  <c r="AO1481" i="2"/>
  <c r="AN1481" i="2"/>
  <c r="AS1480" i="2"/>
  <c r="AR1480" i="2"/>
  <c r="AQ1480" i="2"/>
  <c r="AP1480" i="2"/>
  <c r="AO1480" i="2"/>
  <c r="AN1480" i="2"/>
  <c r="AS1479" i="2"/>
  <c r="AR1479" i="2"/>
  <c r="AQ1479" i="2"/>
  <c r="AP1479" i="2"/>
  <c r="AO1479" i="2"/>
  <c r="AN1479" i="2"/>
  <c r="AS1478" i="2"/>
  <c r="AR1478" i="2"/>
  <c r="AQ1478" i="2"/>
  <c r="AP1478" i="2"/>
  <c r="AO1478" i="2"/>
  <c r="AN1478" i="2"/>
  <c r="AS1477" i="2"/>
  <c r="AR1477" i="2"/>
  <c r="AQ1477" i="2"/>
  <c r="AP1477" i="2"/>
  <c r="AO1477" i="2"/>
  <c r="AN1477" i="2"/>
  <c r="AN1477" i="2" a="1"/>
  <c r="AF1483" i="2"/>
  <c r="AE1483" i="2"/>
  <c r="AD1483" i="2"/>
  <c r="AC1483" i="2"/>
  <c r="AB1483" i="2"/>
  <c r="AA1483" i="2"/>
  <c r="AF1482" i="2"/>
  <c r="AE1482" i="2"/>
  <c r="AD1482" i="2"/>
  <c r="AC1482" i="2"/>
  <c r="AB1482" i="2"/>
  <c r="AA1482" i="2"/>
  <c r="AF1481" i="2"/>
  <c r="AE1481" i="2"/>
  <c r="AD1481" i="2"/>
  <c r="AC1481" i="2"/>
  <c r="AB1481" i="2"/>
  <c r="AA1481" i="2"/>
  <c r="AF1480" i="2"/>
  <c r="AE1480" i="2"/>
  <c r="AD1480" i="2"/>
  <c r="AC1480" i="2"/>
  <c r="AB1480" i="2"/>
  <c r="AA1480" i="2"/>
  <c r="AF1479" i="2"/>
  <c r="AE1479" i="2"/>
  <c r="AD1479" i="2"/>
  <c r="AC1479" i="2"/>
  <c r="AB1479" i="2"/>
  <c r="AA1479" i="2"/>
  <c r="AF1478" i="2"/>
  <c r="AE1478" i="2"/>
  <c r="AD1478" i="2"/>
  <c r="AC1478" i="2"/>
  <c r="AB1478" i="2"/>
  <c r="AA1478" i="2"/>
  <c r="AF1477" i="2"/>
  <c r="AE1477" i="2"/>
  <c r="AD1477" i="2"/>
  <c r="AC1477" i="2"/>
  <c r="AB1477" i="2"/>
  <c r="AA1477" i="2"/>
  <c r="AA1477" i="2" a="1"/>
  <c r="W1483" i="2"/>
  <c r="V1483" i="2"/>
  <c r="U1483" i="2"/>
  <c r="T1483" i="2"/>
  <c r="S1483" i="2"/>
  <c r="R1483" i="2"/>
  <c r="W1482" i="2"/>
  <c r="V1482" i="2"/>
  <c r="U1482" i="2"/>
  <c r="T1482" i="2"/>
  <c r="S1482" i="2"/>
  <c r="R1482" i="2"/>
  <c r="W1481" i="2"/>
  <c r="V1481" i="2"/>
  <c r="U1481" i="2"/>
  <c r="T1481" i="2"/>
  <c r="S1481" i="2"/>
  <c r="R1481" i="2"/>
  <c r="W1480" i="2"/>
  <c r="V1480" i="2"/>
  <c r="U1480" i="2"/>
  <c r="T1480" i="2"/>
  <c r="S1480" i="2"/>
  <c r="R1480" i="2"/>
  <c r="W1479" i="2"/>
  <c r="V1479" i="2"/>
  <c r="U1479" i="2"/>
  <c r="T1479" i="2"/>
  <c r="S1479" i="2"/>
  <c r="R1479" i="2"/>
  <c r="W1478" i="2"/>
  <c r="V1478" i="2"/>
  <c r="U1478" i="2"/>
  <c r="T1478" i="2"/>
  <c r="S1478" i="2"/>
  <c r="R1478" i="2"/>
  <c r="W1477" i="2"/>
  <c r="V1477" i="2"/>
  <c r="U1477" i="2"/>
  <c r="T1477" i="2"/>
  <c r="S1477" i="2"/>
  <c r="R1477" i="2"/>
  <c r="R1477" i="2" a="1"/>
  <c r="L1483" i="2"/>
  <c r="K1483" i="2"/>
  <c r="J1483" i="2"/>
  <c r="I1483" i="2"/>
  <c r="H1483" i="2"/>
  <c r="G1483" i="2"/>
  <c r="L1482" i="2"/>
  <c r="K1482" i="2"/>
  <c r="J1482" i="2"/>
  <c r="I1482" i="2"/>
  <c r="H1482" i="2"/>
  <c r="G1482" i="2"/>
  <c r="L1481" i="2"/>
  <c r="K1481" i="2"/>
  <c r="J1481" i="2"/>
  <c r="I1481" i="2"/>
  <c r="H1481" i="2"/>
  <c r="G1481" i="2"/>
  <c r="L1480" i="2"/>
  <c r="K1480" i="2"/>
  <c r="J1480" i="2"/>
  <c r="I1480" i="2"/>
  <c r="H1480" i="2"/>
  <c r="G1480" i="2"/>
  <c r="L1479" i="2"/>
  <c r="K1479" i="2"/>
  <c r="J1479" i="2"/>
  <c r="I1479" i="2"/>
  <c r="H1479" i="2"/>
  <c r="G1479" i="2"/>
  <c r="L1478" i="2"/>
  <c r="K1478" i="2"/>
  <c r="J1478" i="2"/>
  <c r="I1478" i="2"/>
  <c r="H1478" i="2"/>
  <c r="G1478" i="2"/>
  <c r="L1477" i="2"/>
  <c r="K1477" i="2"/>
  <c r="J1477" i="2"/>
  <c r="I1477" i="2"/>
  <c r="H1477" i="2"/>
  <c r="G1477" i="2"/>
  <c r="G1477" i="2" a="1"/>
  <c r="E1477" i="2"/>
  <c r="C1477" i="2"/>
  <c r="B1477" i="2"/>
  <c r="E1476" i="2"/>
  <c r="C1476" i="2"/>
  <c r="B1476" i="2"/>
  <c r="A1476" i="2"/>
  <c r="E1475" i="2"/>
  <c r="C1475" i="2"/>
  <c r="E1474" i="2"/>
  <c r="AS1473" i="2"/>
  <c r="AR1473" i="2"/>
  <c r="AQ1473" i="2"/>
  <c r="AP1473" i="2"/>
  <c r="AO1473" i="2"/>
  <c r="AN1473" i="2"/>
  <c r="AM1473" i="2"/>
  <c r="AI1473" i="2"/>
  <c r="AH1473" i="2"/>
  <c r="AG1473" i="2"/>
  <c r="AF1473" i="2"/>
  <c r="AE1473" i="2"/>
  <c r="AD1473" i="2"/>
  <c r="AC1473" i="2"/>
  <c r="Y1473" i="2"/>
  <c r="X1473" i="2"/>
  <c r="W1473" i="2"/>
  <c r="V1473" i="2"/>
  <c r="U1473" i="2"/>
  <c r="T1473" i="2"/>
  <c r="S1473" i="2"/>
  <c r="O1473" i="2"/>
  <c r="N1473" i="2"/>
  <c r="M1473" i="2"/>
  <c r="L1473" i="2"/>
  <c r="K1473" i="2"/>
  <c r="J1473" i="2"/>
  <c r="I1473"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AN1391" i="2"/>
  <c r="AA1391" i="2"/>
  <c r="R1391" i="2"/>
  <c r="G1391" i="2"/>
  <c r="AS1388" i="2"/>
  <c r="AR1388" i="2"/>
  <c r="AQ1388" i="2"/>
  <c r="AP1388" i="2"/>
  <c r="AO1388" i="2"/>
  <c r="AN1388" i="2"/>
  <c r="AS1387" i="2"/>
  <c r="AR1387" i="2"/>
  <c r="AQ1387" i="2"/>
  <c r="AP1387" i="2"/>
  <c r="AO1387" i="2"/>
  <c r="AN1387" i="2"/>
  <c r="AS1386" i="2"/>
  <c r="AR1386" i="2"/>
  <c r="AQ1386" i="2"/>
  <c r="AP1386" i="2"/>
  <c r="AO1386" i="2"/>
  <c r="AN1386" i="2"/>
  <c r="AS1385" i="2"/>
  <c r="AR1385" i="2"/>
  <c r="AQ1385" i="2"/>
  <c r="AP1385" i="2"/>
  <c r="AO1385" i="2"/>
  <c r="AN1385" i="2"/>
  <c r="AS1384" i="2"/>
  <c r="AR1384" i="2"/>
  <c r="AQ1384" i="2"/>
  <c r="AP1384" i="2"/>
  <c r="AO1384" i="2"/>
  <c r="AN1384" i="2"/>
  <c r="AS1383" i="2"/>
  <c r="AR1383" i="2"/>
  <c r="AQ1383" i="2"/>
  <c r="AP1383" i="2"/>
  <c r="AO1383" i="2"/>
  <c r="AN1383" i="2"/>
  <c r="AS1382" i="2"/>
  <c r="AR1382" i="2"/>
  <c r="AQ1382" i="2"/>
  <c r="AP1382" i="2"/>
  <c r="AO1382" i="2"/>
  <c r="AN1382" i="2"/>
  <c r="AN1382" i="2" a="1"/>
  <c r="AF1388" i="2"/>
  <c r="AE1388" i="2"/>
  <c r="AD1388" i="2"/>
  <c r="AC1388" i="2"/>
  <c r="AB1388" i="2"/>
  <c r="AA1388" i="2"/>
  <c r="AF1387" i="2"/>
  <c r="AE1387" i="2"/>
  <c r="AD1387" i="2"/>
  <c r="AC1387" i="2"/>
  <c r="AB1387" i="2"/>
  <c r="AA1387" i="2"/>
  <c r="AF1386" i="2"/>
  <c r="AE1386" i="2"/>
  <c r="AD1386" i="2"/>
  <c r="AC1386" i="2"/>
  <c r="AB1386" i="2"/>
  <c r="AA1386" i="2"/>
  <c r="AF1385" i="2"/>
  <c r="AE1385" i="2"/>
  <c r="AD1385" i="2"/>
  <c r="AC1385" i="2"/>
  <c r="AB1385" i="2"/>
  <c r="AA1385" i="2"/>
  <c r="AF1384" i="2"/>
  <c r="AE1384" i="2"/>
  <c r="AD1384" i="2"/>
  <c r="AC1384" i="2"/>
  <c r="AB1384" i="2"/>
  <c r="AA1384" i="2"/>
  <c r="AF1383" i="2"/>
  <c r="AE1383" i="2"/>
  <c r="AD1383" i="2"/>
  <c r="AC1383" i="2"/>
  <c r="AB1383" i="2"/>
  <c r="AA1383" i="2"/>
  <c r="AF1382" i="2"/>
  <c r="AE1382" i="2"/>
  <c r="AD1382" i="2"/>
  <c r="AC1382" i="2"/>
  <c r="AB1382" i="2"/>
  <c r="AA1382" i="2"/>
  <c r="AA1382" i="2" a="1"/>
  <c r="W1388" i="2"/>
  <c r="V1388" i="2"/>
  <c r="U1388" i="2"/>
  <c r="T1388" i="2"/>
  <c r="S1388" i="2"/>
  <c r="R1388" i="2"/>
  <c r="W1387" i="2"/>
  <c r="V1387" i="2"/>
  <c r="U1387" i="2"/>
  <c r="T1387" i="2"/>
  <c r="S1387" i="2"/>
  <c r="R1387" i="2"/>
  <c r="W1386" i="2"/>
  <c r="V1386" i="2"/>
  <c r="U1386" i="2"/>
  <c r="T1386" i="2"/>
  <c r="S1386" i="2"/>
  <c r="R1386" i="2"/>
  <c r="W1385" i="2"/>
  <c r="V1385" i="2"/>
  <c r="U1385" i="2"/>
  <c r="T1385" i="2"/>
  <c r="S1385" i="2"/>
  <c r="R1385" i="2"/>
  <c r="W1384" i="2"/>
  <c r="V1384" i="2"/>
  <c r="U1384" i="2"/>
  <c r="T1384" i="2"/>
  <c r="S1384" i="2"/>
  <c r="R1384" i="2"/>
  <c r="W1383" i="2"/>
  <c r="V1383" i="2"/>
  <c r="U1383" i="2"/>
  <c r="T1383" i="2"/>
  <c r="S1383" i="2"/>
  <c r="R1383" i="2"/>
  <c r="W1382" i="2"/>
  <c r="V1382" i="2"/>
  <c r="U1382" i="2"/>
  <c r="T1382" i="2"/>
  <c r="S1382" i="2"/>
  <c r="R1382" i="2"/>
  <c r="R1382" i="2" a="1"/>
  <c r="L1388" i="2"/>
  <c r="K1388" i="2"/>
  <c r="J1388" i="2"/>
  <c r="I1388" i="2"/>
  <c r="H1388" i="2"/>
  <c r="G1388" i="2"/>
  <c r="L1387" i="2"/>
  <c r="K1387" i="2"/>
  <c r="J1387" i="2"/>
  <c r="I1387" i="2"/>
  <c r="H1387" i="2"/>
  <c r="G1387" i="2"/>
  <c r="L1386" i="2"/>
  <c r="K1386" i="2"/>
  <c r="J1386" i="2"/>
  <c r="I1386" i="2"/>
  <c r="H1386" i="2"/>
  <c r="G1386" i="2"/>
  <c r="L1385" i="2"/>
  <c r="K1385" i="2"/>
  <c r="J1385" i="2"/>
  <c r="I1385" i="2"/>
  <c r="H1385" i="2"/>
  <c r="G1385" i="2"/>
  <c r="L1384" i="2"/>
  <c r="K1384" i="2"/>
  <c r="J1384" i="2"/>
  <c r="I1384" i="2"/>
  <c r="H1384" i="2"/>
  <c r="G1384" i="2"/>
  <c r="L1383" i="2"/>
  <c r="K1383" i="2"/>
  <c r="J1383" i="2"/>
  <c r="I1383" i="2"/>
  <c r="H1383" i="2"/>
  <c r="G1383" i="2"/>
  <c r="L1382" i="2"/>
  <c r="K1382" i="2"/>
  <c r="J1382" i="2"/>
  <c r="I1382" i="2"/>
  <c r="H1382" i="2"/>
  <c r="G1382" i="2"/>
  <c r="G1382" i="2" a="1"/>
  <c r="AS1378" i="2"/>
  <c r="AR1378" i="2"/>
  <c r="AQ1378" i="2"/>
  <c r="AP1378" i="2"/>
  <c r="AO1378" i="2"/>
  <c r="AN1378" i="2"/>
  <c r="AM1378" i="2"/>
  <c r="AI1378" i="2"/>
  <c r="AH1378" i="2"/>
  <c r="AG1378" i="2"/>
  <c r="AF1378" i="2"/>
  <c r="AE1378" i="2"/>
  <c r="AD1378" i="2"/>
  <c r="AC1378" i="2"/>
  <c r="Y1378" i="2"/>
  <c r="X1378" i="2"/>
  <c r="W1378" i="2"/>
  <c r="V1378" i="2"/>
  <c r="U1378" i="2"/>
  <c r="T1378" i="2"/>
  <c r="S1378" i="2"/>
  <c r="O1378" i="2"/>
  <c r="N1378" i="2"/>
  <c r="M1378" i="2"/>
  <c r="L1378" i="2"/>
  <c r="K1378" i="2"/>
  <c r="J1378" i="2"/>
  <c r="I1378" i="2"/>
  <c r="G1378" i="2"/>
  <c r="B1378"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AN1303" i="2"/>
  <c r="AA1303" i="2"/>
  <c r="R1303" i="2"/>
  <c r="G1303" i="2"/>
  <c r="AS1300" i="2"/>
  <c r="AR1300" i="2"/>
  <c r="AQ1300" i="2"/>
  <c r="AP1300" i="2"/>
  <c r="AO1300" i="2"/>
  <c r="AN1300" i="2"/>
  <c r="AS1299" i="2"/>
  <c r="AR1299" i="2"/>
  <c r="AQ1299" i="2"/>
  <c r="AP1299" i="2"/>
  <c r="AO1299" i="2"/>
  <c r="AN1299" i="2"/>
  <c r="AS1298" i="2"/>
  <c r="AR1298" i="2"/>
  <c r="AQ1298" i="2"/>
  <c r="AP1298" i="2"/>
  <c r="AO1298" i="2"/>
  <c r="AN1298" i="2"/>
  <c r="AS1297" i="2"/>
  <c r="AR1297" i="2"/>
  <c r="AQ1297" i="2"/>
  <c r="AP1297" i="2"/>
  <c r="AO1297" i="2"/>
  <c r="AN1297" i="2"/>
  <c r="AS1296" i="2"/>
  <c r="AR1296" i="2"/>
  <c r="AQ1296" i="2"/>
  <c r="AP1296" i="2"/>
  <c r="AO1296" i="2"/>
  <c r="AN1296" i="2"/>
  <c r="AS1295" i="2"/>
  <c r="AR1295" i="2"/>
  <c r="AQ1295" i="2"/>
  <c r="AP1295" i="2"/>
  <c r="AO1295" i="2"/>
  <c r="AN1295" i="2"/>
  <c r="AS1294" i="2"/>
  <c r="AR1294" i="2"/>
  <c r="AQ1294" i="2"/>
  <c r="AP1294" i="2"/>
  <c r="AO1294" i="2"/>
  <c r="AN1294" i="2"/>
  <c r="AN1294" i="2" a="1"/>
  <c r="AF1300" i="2"/>
  <c r="AE1300" i="2"/>
  <c r="AD1300" i="2"/>
  <c r="AC1300" i="2"/>
  <c r="AB1300" i="2"/>
  <c r="AA1300" i="2"/>
  <c r="AF1299" i="2"/>
  <c r="AE1299" i="2"/>
  <c r="AD1299" i="2"/>
  <c r="AC1299" i="2"/>
  <c r="AB1299" i="2"/>
  <c r="AA1299" i="2"/>
  <c r="AF1298" i="2"/>
  <c r="AE1298" i="2"/>
  <c r="AD1298" i="2"/>
  <c r="AC1298" i="2"/>
  <c r="AB1298" i="2"/>
  <c r="AA1298" i="2"/>
  <c r="AF1297" i="2"/>
  <c r="AE1297" i="2"/>
  <c r="AD1297" i="2"/>
  <c r="AC1297" i="2"/>
  <c r="AB1297" i="2"/>
  <c r="AA1297" i="2"/>
  <c r="AF1296" i="2"/>
  <c r="AE1296" i="2"/>
  <c r="AD1296" i="2"/>
  <c r="AC1296" i="2"/>
  <c r="AB1296" i="2"/>
  <c r="AA1296" i="2"/>
  <c r="AF1295" i="2"/>
  <c r="AE1295" i="2"/>
  <c r="AD1295" i="2"/>
  <c r="AC1295" i="2"/>
  <c r="AB1295" i="2"/>
  <c r="AA1295" i="2"/>
  <c r="AF1294" i="2"/>
  <c r="AE1294" i="2"/>
  <c r="AD1294" i="2"/>
  <c r="AC1294" i="2"/>
  <c r="AB1294" i="2"/>
  <c r="AA1294" i="2"/>
  <c r="AA1294" i="2" a="1"/>
  <c r="W1300" i="2"/>
  <c r="V1300" i="2"/>
  <c r="U1300" i="2"/>
  <c r="T1300" i="2"/>
  <c r="S1300" i="2"/>
  <c r="R1300" i="2"/>
  <c r="W1299" i="2"/>
  <c r="V1299" i="2"/>
  <c r="U1299" i="2"/>
  <c r="T1299" i="2"/>
  <c r="S1299" i="2"/>
  <c r="R1299" i="2"/>
  <c r="W1298" i="2"/>
  <c r="V1298" i="2"/>
  <c r="U1298" i="2"/>
  <c r="T1298" i="2"/>
  <c r="S1298" i="2"/>
  <c r="R1298" i="2"/>
  <c r="W1297" i="2"/>
  <c r="V1297" i="2"/>
  <c r="U1297" i="2"/>
  <c r="T1297" i="2"/>
  <c r="S1297" i="2"/>
  <c r="R1297" i="2"/>
  <c r="W1296" i="2"/>
  <c r="V1296" i="2"/>
  <c r="U1296" i="2"/>
  <c r="T1296" i="2"/>
  <c r="S1296" i="2"/>
  <c r="R1296" i="2"/>
  <c r="W1295" i="2"/>
  <c r="V1295" i="2"/>
  <c r="U1295" i="2"/>
  <c r="T1295" i="2"/>
  <c r="S1295" i="2"/>
  <c r="R1295" i="2"/>
  <c r="W1294" i="2"/>
  <c r="V1294" i="2"/>
  <c r="U1294" i="2"/>
  <c r="T1294" i="2"/>
  <c r="S1294" i="2"/>
  <c r="R1294" i="2"/>
  <c r="R1294" i="2" a="1"/>
  <c r="L1300" i="2"/>
  <c r="K1300" i="2"/>
  <c r="J1300" i="2"/>
  <c r="I1300" i="2"/>
  <c r="H1300" i="2"/>
  <c r="G1300" i="2"/>
  <c r="L1299" i="2"/>
  <c r="K1299" i="2"/>
  <c r="J1299" i="2"/>
  <c r="I1299" i="2"/>
  <c r="H1299" i="2"/>
  <c r="G1299" i="2"/>
  <c r="L1298" i="2"/>
  <c r="K1298" i="2"/>
  <c r="J1298" i="2"/>
  <c r="I1298" i="2"/>
  <c r="H1298" i="2"/>
  <c r="G1298" i="2"/>
  <c r="L1297" i="2"/>
  <c r="K1297" i="2"/>
  <c r="J1297" i="2"/>
  <c r="I1297" i="2"/>
  <c r="H1297" i="2"/>
  <c r="G1297" i="2"/>
  <c r="L1296" i="2"/>
  <c r="K1296" i="2"/>
  <c r="J1296" i="2"/>
  <c r="I1296" i="2"/>
  <c r="H1296" i="2"/>
  <c r="G1296" i="2"/>
  <c r="L1295" i="2"/>
  <c r="K1295" i="2"/>
  <c r="J1295" i="2"/>
  <c r="I1295" i="2"/>
  <c r="H1295" i="2"/>
  <c r="G1295" i="2"/>
  <c r="L1294" i="2"/>
  <c r="K1294" i="2"/>
  <c r="J1294" i="2"/>
  <c r="I1294" i="2"/>
  <c r="H1294" i="2"/>
  <c r="G1294" i="2"/>
  <c r="G1294" i="2" a="1"/>
  <c r="AS1290" i="2"/>
  <c r="AR1290" i="2"/>
  <c r="AQ1290" i="2"/>
  <c r="AP1290" i="2"/>
  <c r="AO1290" i="2"/>
  <c r="AN1290" i="2"/>
  <c r="AM1290" i="2"/>
  <c r="AI1290" i="2"/>
  <c r="AH1290" i="2"/>
  <c r="AG1290" i="2"/>
  <c r="AF1290" i="2"/>
  <c r="AE1290" i="2"/>
  <c r="AD1290" i="2"/>
  <c r="AC1290" i="2"/>
  <c r="Y1290" i="2"/>
  <c r="X1290" i="2"/>
  <c r="W1290" i="2"/>
  <c r="V1290" i="2"/>
  <c r="U1290" i="2"/>
  <c r="T1290" i="2"/>
  <c r="S1290" i="2"/>
  <c r="O1290" i="2"/>
  <c r="N1290" i="2"/>
  <c r="M1290" i="2"/>
  <c r="L1290" i="2"/>
  <c r="K1290" i="2"/>
  <c r="J1290" i="2"/>
  <c r="I1290" i="2"/>
  <c r="G1290" i="2"/>
  <c r="B1290"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AN1211" i="2"/>
  <c r="AA1211" i="2"/>
  <c r="R1211" i="2"/>
  <c r="G1211" i="2"/>
  <c r="AS1208" i="2"/>
  <c r="AR1208" i="2"/>
  <c r="AQ1208" i="2"/>
  <c r="AP1208" i="2"/>
  <c r="AO1208" i="2"/>
  <c r="AN1208" i="2"/>
  <c r="AS1207" i="2"/>
  <c r="AR1207" i="2"/>
  <c r="AQ1207" i="2"/>
  <c r="AP1207" i="2"/>
  <c r="AO1207" i="2"/>
  <c r="AN1207" i="2"/>
  <c r="AS1206" i="2"/>
  <c r="AR1206" i="2"/>
  <c r="AQ1206" i="2"/>
  <c r="AP1206" i="2"/>
  <c r="AO1206" i="2"/>
  <c r="AN1206" i="2"/>
  <c r="AS1205" i="2"/>
  <c r="AR1205" i="2"/>
  <c r="AQ1205" i="2"/>
  <c r="AP1205" i="2"/>
  <c r="AO1205" i="2"/>
  <c r="AN1205" i="2"/>
  <c r="AS1204" i="2"/>
  <c r="AR1204" i="2"/>
  <c r="AQ1204" i="2"/>
  <c r="AP1204" i="2"/>
  <c r="AO1204" i="2"/>
  <c r="AN1204" i="2"/>
  <c r="AS1203" i="2"/>
  <c r="AR1203" i="2"/>
  <c r="AQ1203" i="2"/>
  <c r="AP1203" i="2"/>
  <c r="AO1203" i="2"/>
  <c r="AN1203" i="2"/>
  <c r="AS1202" i="2"/>
  <c r="AR1202" i="2"/>
  <c r="AQ1202" i="2"/>
  <c r="AP1202" i="2"/>
  <c r="AO1202" i="2"/>
  <c r="AN1202" i="2"/>
  <c r="AN1202" i="2" a="1"/>
  <c r="AF1208" i="2"/>
  <c r="AE1208" i="2"/>
  <c r="AD1208" i="2"/>
  <c r="AC1208" i="2"/>
  <c r="AB1208" i="2"/>
  <c r="AA1208" i="2"/>
  <c r="AF1207" i="2"/>
  <c r="AE1207" i="2"/>
  <c r="AD1207" i="2"/>
  <c r="AC1207" i="2"/>
  <c r="AB1207" i="2"/>
  <c r="AA1207" i="2"/>
  <c r="AF1206" i="2"/>
  <c r="AE1206" i="2"/>
  <c r="AD1206" i="2"/>
  <c r="AC1206" i="2"/>
  <c r="AB1206" i="2"/>
  <c r="AA1206" i="2"/>
  <c r="AF1205" i="2"/>
  <c r="AE1205" i="2"/>
  <c r="AD1205" i="2"/>
  <c r="AC1205" i="2"/>
  <c r="AB1205" i="2"/>
  <c r="AA1205" i="2"/>
  <c r="AF1204" i="2"/>
  <c r="AE1204" i="2"/>
  <c r="AD1204" i="2"/>
  <c r="AC1204" i="2"/>
  <c r="AB1204" i="2"/>
  <c r="AA1204" i="2"/>
  <c r="AF1203" i="2"/>
  <c r="AE1203" i="2"/>
  <c r="AD1203" i="2"/>
  <c r="AC1203" i="2"/>
  <c r="AB1203" i="2"/>
  <c r="AA1203" i="2"/>
  <c r="AF1202" i="2"/>
  <c r="AE1202" i="2"/>
  <c r="AD1202" i="2"/>
  <c r="AC1202" i="2"/>
  <c r="AB1202" i="2"/>
  <c r="AA1202" i="2"/>
  <c r="AA1202" i="2" a="1"/>
  <c r="W1208" i="2"/>
  <c r="V1208" i="2"/>
  <c r="U1208" i="2"/>
  <c r="T1208" i="2"/>
  <c r="S1208" i="2"/>
  <c r="R1208" i="2"/>
  <c r="W1207" i="2"/>
  <c r="V1207" i="2"/>
  <c r="U1207" i="2"/>
  <c r="T1207" i="2"/>
  <c r="S1207" i="2"/>
  <c r="R1207" i="2"/>
  <c r="W1206" i="2"/>
  <c r="V1206" i="2"/>
  <c r="U1206" i="2"/>
  <c r="T1206" i="2"/>
  <c r="S1206" i="2"/>
  <c r="R1206" i="2"/>
  <c r="W1205" i="2"/>
  <c r="V1205" i="2"/>
  <c r="U1205" i="2"/>
  <c r="T1205" i="2"/>
  <c r="S1205" i="2"/>
  <c r="R1205" i="2"/>
  <c r="W1204" i="2"/>
  <c r="V1204" i="2"/>
  <c r="U1204" i="2"/>
  <c r="T1204" i="2"/>
  <c r="S1204" i="2"/>
  <c r="R1204" i="2"/>
  <c r="W1203" i="2"/>
  <c r="V1203" i="2"/>
  <c r="U1203" i="2"/>
  <c r="T1203" i="2"/>
  <c r="S1203" i="2"/>
  <c r="R1203" i="2"/>
  <c r="W1202" i="2"/>
  <c r="V1202" i="2"/>
  <c r="U1202" i="2"/>
  <c r="T1202" i="2"/>
  <c r="S1202" i="2"/>
  <c r="R1202" i="2"/>
  <c r="R1202" i="2" a="1"/>
  <c r="L1208" i="2"/>
  <c r="K1208" i="2"/>
  <c r="J1208" i="2"/>
  <c r="I1208" i="2"/>
  <c r="H1208" i="2"/>
  <c r="G1208" i="2"/>
  <c r="L1207" i="2"/>
  <c r="K1207" i="2"/>
  <c r="J1207" i="2"/>
  <c r="I1207" i="2"/>
  <c r="H1207" i="2"/>
  <c r="G1207" i="2"/>
  <c r="L1206" i="2"/>
  <c r="K1206" i="2"/>
  <c r="J1206" i="2"/>
  <c r="I1206" i="2"/>
  <c r="H1206" i="2"/>
  <c r="G1206" i="2"/>
  <c r="L1205" i="2"/>
  <c r="K1205" i="2"/>
  <c r="J1205" i="2"/>
  <c r="I1205" i="2"/>
  <c r="H1205" i="2"/>
  <c r="G1205" i="2"/>
  <c r="L1204" i="2"/>
  <c r="K1204" i="2"/>
  <c r="J1204" i="2"/>
  <c r="I1204" i="2"/>
  <c r="H1204" i="2"/>
  <c r="G1204" i="2"/>
  <c r="L1203" i="2"/>
  <c r="K1203" i="2"/>
  <c r="J1203" i="2"/>
  <c r="I1203" i="2"/>
  <c r="H1203" i="2"/>
  <c r="G1203" i="2"/>
  <c r="L1202" i="2"/>
  <c r="K1202" i="2"/>
  <c r="J1202" i="2"/>
  <c r="I1202" i="2"/>
  <c r="H1202" i="2"/>
  <c r="G1202" i="2"/>
  <c r="G1202" i="2" a="1"/>
  <c r="AS1198" i="2"/>
  <c r="AR1198" i="2"/>
  <c r="AQ1198" i="2"/>
  <c r="AP1198" i="2"/>
  <c r="AO1198" i="2"/>
  <c r="AN1198" i="2"/>
  <c r="AM1198" i="2"/>
  <c r="AI1198" i="2"/>
  <c r="AH1198" i="2"/>
  <c r="AG1198" i="2"/>
  <c r="AF1198" i="2"/>
  <c r="AE1198" i="2"/>
  <c r="AD1198" i="2"/>
  <c r="AC1198" i="2"/>
  <c r="Y1198" i="2"/>
  <c r="X1198" i="2"/>
  <c r="W1198" i="2"/>
  <c r="V1198" i="2"/>
  <c r="U1198" i="2"/>
  <c r="T1198" i="2"/>
  <c r="S1198" i="2"/>
  <c r="O1198" i="2"/>
  <c r="N1198" i="2"/>
  <c r="M1198" i="2"/>
  <c r="L1198" i="2"/>
  <c r="K1198" i="2"/>
  <c r="J1198" i="2"/>
  <c r="I1198" i="2"/>
  <c r="G1198" i="2"/>
  <c r="B1198"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AN1119" i="2"/>
  <c r="AA1119" i="2"/>
  <c r="R1119" i="2"/>
  <c r="G1119" i="2"/>
  <c r="AS1116" i="2"/>
  <c r="AR1116" i="2"/>
  <c r="AQ1116" i="2"/>
  <c r="AP1116" i="2"/>
  <c r="AO1116" i="2"/>
  <c r="AN1116" i="2"/>
  <c r="AS1115" i="2"/>
  <c r="AR1115" i="2"/>
  <c r="AQ1115" i="2"/>
  <c r="AP1115" i="2"/>
  <c r="AO1115" i="2"/>
  <c r="AN1115" i="2"/>
  <c r="AS1114" i="2"/>
  <c r="AR1114" i="2"/>
  <c r="AQ1114" i="2"/>
  <c r="AP1114" i="2"/>
  <c r="AO1114" i="2"/>
  <c r="AN1114" i="2"/>
  <c r="AS1113" i="2"/>
  <c r="AR1113" i="2"/>
  <c r="AQ1113" i="2"/>
  <c r="AP1113" i="2"/>
  <c r="AO1113" i="2"/>
  <c r="AN1113" i="2"/>
  <c r="AS1112" i="2"/>
  <c r="AR1112" i="2"/>
  <c r="AQ1112" i="2"/>
  <c r="AP1112" i="2"/>
  <c r="AO1112" i="2"/>
  <c r="AN1112" i="2"/>
  <c r="AS1111" i="2"/>
  <c r="AR1111" i="2"/>
  <c r="AQ1111" i="2"/>
  <c r="AP1111" i="2"/>
  <c r="AO1111" i="2"/>
  <c r="AN1111" i="2"/>
  <c r="AS1110" i="2"/>
  <c r="AR1110" i="2"/>
  <c r="AQ1110" i="2"/>
  <c r="AP1110" i="2"/>
  <c r="AO1110" i="2"/>
  <c r="AN1110" i="2"/>
  <c r="AN1110" i="2" a="1"/>
  <c r="AF1116" i="2"/>
  <c r="AE1116" i="2"/>
  <c r="AD1116" i="2"/>
  <c r="AC1116" i="2"/>
  <c r="AB1116" i="2"/>
  <c r="AA1116" i="2"/>
  <c r="AF1115" i="2"/>
  <c r="AE1115" i="2"/>
  <c r="AD1115" i="2"/>
  <c r="AC1115" i="2"/>
  <c r="AB1115" i="2"/>
  <c r="AA1115" i="2"/>
  <c r="AF1114" i="2"/>
  <c r="AE1114" i="2"/>
  <c r="AD1114" i="2"/>
  <c r="AC1114" i="2"/>
  <c r="AB1114" i="2"/>
  <c r="AA1114" i="2"/>
  <c r="AF1113" i="2"/>
  <c r="AE1113" i="2"/>
  <c r="AD1113" i="2"/>
  <c r="AC1113" i="2"/>
  <c r="AB1113" i="2"/>
  <c r="AA1113" i="2"/>
  <c r="AF1112" i="2"/>
  <c r="AE1112" i="2"/>
  <c r="AD1112" i="2"/>
  <c r="AC1112" i="2"/>
  <c r="AB1112" i="2"/>
  <c r="AA1112" i="2"/>
  <c r="AF1111" i="2"/>
  <c r="AE1111" i="2"/>
  <c r="AD1111" i="2"/>
  <c r="AC1111" i="2"/>
  <c r="AB1111" i="2"/>
  <c r="AA1111" i="2"/>
  <c r="AF1110" i="2"/>
  <c r="AE1110" i="2"/>
  <c r="AD1110" i="2"/>
  <c r="AC1110" i="2"/>
  <c r="AB1110" i="2"/>
  <c r="AA1110" i="2"/>
  <c r="AA1110" i="2" a="1"/>
  <c r="W1116" i="2"/>
  <c r="V1116" i="2"/>
  <c r="U1116" i="2"/>
  <c r="T1116" i="2"/>
  <c r="S1116" i="2"/>
  <c r="R1116" i="2"/>
  <c r="W1115" i="2"/>
  <c r="V1115" i="2"/>
  <c r="U1115" i="2"/>
  <c r="T1115" i="2"/>
  <c r="S1115" i="2"/>
  <c r="R1115" i="2"/>
  <c r="W1114" i="2"/>
  <c r="V1114" i="2"/>
  <c r="U1114" i="2"/>
  <c r="T1114" i="2"/>
  <c r="S1114" i="2"/>
  <c r="R1114" i="2"/>
  <c r="W1113" i="2"/>
  <c r="V1113" i="2"/>
  <c r="U1113" i="2"/>
  <c r="T1113" i="2"/>
  <c r="S1113" i="2"/>
  <c r="R1113" i="2"/>
  <c r="W1112" i="2"/>
  <c r="V1112" i="2"/>
  <c r="U1112" i="2"/>
  <c r="T1112" i="2"/>
  <c r="S1112" i="2"/>
  <c r="R1112" i="2"/>
  <c r="W1111" i="2"/>
  <c r="V1111" i="2"/>
  <c r="U1111" i="2"/>
  <c r="T1111" i="2"/>
  <c r="S1111" i="2"/>
  <c r="R1111" i="2"/>
  <c r="W1110" i="2"/>
  <c r="V1110" i="2"/>
  <c r="U1110" i="2"/>
  <c r="T1110" i="2"/>
  <c r="S1110" i="2"/>
  <c r="R1110" i="2"/>
  <c r="R1110" i="2" a="1"/>
  <c r="L1116" i="2"/>
  <c r="K1116" i="2"/>
  <c r="J1116" i="2"/>
  <c r="I1116" i="2"/>
  <c r="H1116" i="2"/>
  <c r="G1116" i="2"/>
  <c r="L1115" i="2"/>
  <c r="K1115" i="2"/>
  <c r="J1115" i="2"/>
  <c r="I1115" i="2"/>
  <c r="H1115" i="2"/>
  <c r="G1115" i="2"/>
  <c r="L1114" i="2"/>
  <c r="K1114" i="2"/>
  <c r="J1114" i="2"/>
  <c r="I1114" i="2"/>
  <c r="H1114" i="2"/>
  <c r="G1114" i="2"/>
  <c r="L1113" i="2"/>
  <c r="K1113" i="2"/>
  <c r="J1113" i="2"/>
  <c r="I1113" i="2"/>
  <c r="H1113" i="2"/>
  <c r="G1113" i="2"/>
  <c r="L1112" i="2"/>
  <c r="K1112" i="2"/>
  <c r="J1112" i="2"/>
  <c r="I1112" i="2"/>
  <c r="H1112" i="2"/>
  <c r="G1112" i="2"/>
  <c r="L1111" i="2"/>
  <c r="K1111" i="2"/>
  <c r="J1111" i="2"/>
  <c r="I1111" i="2"/>
  <c r="H1111" i="2"/>
  <c r="G1111" i="2"/>
  <c r="L1110" i="2"/>
  <c r="K1110" i="2"/>
  <c r="J1110" i="2"/>
  <c r="I1110" i="2"/>
  <c r="H1110" i="2"/>
  <c r="G1110" i="2"/>
  <c r="G1110" i="2" a="1"/>
  <c r="AS1106" i="2"/>
  <c r="AR1106" i="2"/>
  <c r="AQ1106" i="2"/>
  <c r="AP1106" i="2"/>
  <c r="AO1106" i="2"/>
  <c r="AN1106" i="2"/>
  <c r="AM1106" i="2"/>
  <c r="AI1106" i="2"/>
  <c r="AH1106" i="2"/>
  <c r="AG1106" i="2"/>
  <c r="AF1106" i="2"/>
  <c r="AE1106" i="2"/>
  <c r="AD1106" i="2"/>
  <c r="AC1106" i="2"/>
  <c r="Y1106" i="2"/>
  <c r="X1106" i="2"/>
  <c r="W1106" i="2"/>
  <c r="V1106" i="2"/>
  <c r="U1106" i="2"/>
  <c r="T1106" i="2"/>
  <c r="S1106" i="2"/>
  <c r="O1106" i="2"/>
  <c r="N1106" i="2"/>
  <c r="M1106" i="2"/>
  <c r="L1106" i="2"/>
  <c r="K1106" i="2"/>
  <c r="J1106" i="2"/>
  <c r="I1106" i="2"/>
  <c r="G1106" i="2"/>
  <c r="B1106"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AN1029" i="2"/>
  <c r="AA1029" i="2"/>
  <c r="R1029" i="2"/>
  <c r="G1029" i="2"/>
  <c r="AS1026" i="2"/>
  <c r="AR1026" i="2"/>
  <c r="AQ1026" i="2"/>
  <c r="AP1026" i="2"/>
  <c r="AO1026" i="2"/>
  <c r="AN1026" i="2"/>
  <c r="AS1025" i="2"/>
  <c r="AR1025" i="2"/>
  <c r="AQ1025" i="2"/>
  <c r="AP1025" i="2"/>
  <c r="AO1025" i="2"/>
  <c r="AN1025" i="2"/>
  <c r="AS1024" i="2"/>
  <c r="AR1024" i="2"/>
  <c r="AQ1024" i="2"/>
  <c r="AP1024" i="2"/>
  <c r="AO1024" i="2"/>
  <c r="AN1024" i="2"/>
  <c r="AS1023" i="2"/>
  <c r="AR1023" i="2"/>
  <c r="AQ1023" i="2"/>
  <c r="AP1023" i="2"/>
  <c r="AO1023" i="2"/>
  <c r="AN1023" i="2"/>
  <c r="AS1022" i="2"/>
  <c r="AR1022" i="2"/>
  <c r="AQ1022" i="2"/>
  <c r="AP1022" i="2"/>
  <c r="AO1022" i="2"/>
  <c r="AN1022" i="2"/>
  <c r="AS1021" i="2"/>
  <c r="AR1021" i="2"/>
  <c r="AQ1021" i="2"/>
  <c r="AP1021" i="2"/>
  <c r="AO1021" i="2"/>
  <c r="AN1021" i="2"/>
  <c r="AS1020" i="2"/>
  <c r="AR1020" i="2"/>
  <c r="AQ1020" i="2"/>
  <c r="AP1020" i="2"/>
  <c r="AO1020" i="2"/>
  <c r="AN1020" i="2"/>
  <c r="AN1020" i="2" a="1"/>
  <c r="AF1026" i="2"/>
  <c r="AE1026" i="2"/>
  <c r="AD1026" i="2"/>
  <c r="AC1026" i="2"/>
  <c r="AB1026" i="2"/>
  <c r="AA1026" i="2"/>
  <c r="AF1025" i="2"/>
  <c r="AE1025" i="2"/>
  <c r="AD1025" i="2"/>
  <c r="AC1025" i="2"/>
  <c r="AB1025" i="2"/>
  <c r="AA1025" i="2"/>
  <c r="AF1024" i="2"/>
  <c r="AE1024" i="2"/>
  <c r="AD1024" i="2"/>
  <c r="AC1024" i="2"/>
  <c r="AB1024" i="2"/>
  <c r="AA1024" i="2"/>
  <c r="AF1023" i="2"/>
  <c r="AE1023" i="2"/>
  <c r="AD1023" i="2"/>
  <c r="AC1023" i="2"/>
  <c r="AB1023" i="2"/>
  <c r="AA1023" i="2"/>
  <c r="AF1022" i="2"/>
  <c r="AE1022" i="2"/>
  <c r="AD1022" i="2"/>
  <c r="AC1022" i="2"/>
  <c r="AB1022" i="2"/>
  <c r="AA1022" i="2"/>
  <c r="AF1021" i="2"/>
  <c r="AE1021" i="2"/>
  <c r="AD1021" i="2"/>
  <c r="AC1021" i="2"/>
  <c r="AB1021" i="2"/>
  <c r="AA1021" i="2"/>
  <c r="AF1020" i="2"/>
  <c r="AE1020" i="2"/>
  <c r="AD1020" i="2"/>
  <c r="AC1020" i="2"/>
  <c r="AB1020" i="2"/>
  <c r="AA1020" i="2"/>
  <c r="AA1020" i="2" a="1"/>
  <c r="W1026" i="2"/>
  <c r="V1026" i="2"/>
  <c r="U1026" i="2"/>
  <c r="T1026" i="2"/>
  <c r="S1026" i="2"/>
  <c r="R1026" i="2"/>
  <c r="W1025" i="2"/>
  <c r="V1025" i="2"/>
  <c r="U1025" i="2"/>
  <c r="T1025" i="2"/>
  <c r="S1025" i="2"/>
  <c r="R1025" i="2"/>
  <c r="W1024" i="2"/>
  <c r="V1024" i="2"/>
  <c r="U1024" i="2"/>
  <c r="T1024" i="2"/>
  <c r="S1024" i="2"/>
  <c r="R1024" i="2"/>
  <c r="W1023" i="2"/>
  <c r="V1023" i="2"/>
  <c r="U1023" i="2"/>
  <c r="T1023" i="2"/>
  <c r="S1023" i="2"/>
  <c r="R1023" i="2"/>
  <c r="W1022" i="2"/>
  <c r="V1022" i="2"/>
  <c r="U1022" i="2"/>
  <c r="T1022" i="2"/>
  <c r="S1022" i="2"/>
  <c r="R1022" i="2"/>
  <c r="W1021" i="2"/>
  <c r="V1021" i="2"/>
  <c r="U1021" i="2"/>
  <c r="T1021" i="2"/>
  <c r="S1021" i="2"/>
  <c r="R1021" i="2"/>
  <c r="W1020" i="2"/>
  <c r="V1020" i="2"/>
  <c r="U1020" i="2"/>
  <c r="T1020" i="2"/>
  <c r="S1020" i="2"/>
  <c r="R1020" i="2"/>
  <c r="R1020" i="2" a="1"/>
  <c r="L1026" i="2"/>
  <c r="K1026" i="2"/>
  <c r="J1026" i="2"/>
  <c r="I1026" i="2"/>
  <c r="H1026" i="2"/>
  <c r="G1026" i="2"/>
  <c r="L1025" i="2"/>
  <c r="K1025" i="2"/>
  <c r="J1025" i="2"/>
  <c r="I1025" i="2"/>
  <c r="H1025" i="2"/>
  <c r="G1025" i="2"/>
  <c r="L1024" i="2"/>
  <c r="K1024" i="2"/>
  <c r="J1024" i="2"/>
  <c r="I1024" i="2"/>
  <c r="H1024" i="2"/>
  <c r="G1024" i="2"/>
  <c r="L1023" i="2"/>
  <c r="K1023" i="2"/>
  <c r="J1023" i="2"/>
  <c r="I1023" i="2"/>
  <c r="H1023" i="2"/>
  <c r="G1023" i="2"/>
  <c r="L1022" i="2"/>
  <c r="K1022" i="2"/>
  <c r="J1022" i="2"/>
  <c r="I1022" i="2"/>
  <c r="H1022" i="2"/>
  <c r="G1022" i="2"/>
  <c r="L1021" i="2"/>
  <c r="K1021" i="2"/>
  <c r="J1021" i="2"/>
  <c r="I1021" i="2"/>
  <c r="H1021" i="2"/>
  <c r="G1021" i="2"/>
  <c r="L1020" i="2"/>
  <c r="K1020" i="2"/>
  <c r="J1020" i="2"/>
  <c r="I1020" i="2"/>
  <c r="H1020" i="2"/>
  <c r="G1020" i="2"/>
  <c r="G1020" i="2" a="1"/>
  <c r="AS1016" i="2"/>
  <c r="AR1016" i="2"/>
  <c r="AQ1016" i="2"/>
  <c r="AP1016" i="2"/>
  <c r="AO1016" i="2"/>
  <c r="AN1016" i="2"/>
  <c r="AM1016" i="2"/>
  <c r="AI1016" i="2"/>
  <c r="AH1016" i="2"/>
  <c r="AG1016" i="2"/>
  <c r="AF1016" i="2"/>
  <c r="AE1016" i="2"/>
  <c r="AD1016" i="2"/>
  <c r="AC1016" i="2"/>
  <c r="Y1016" i="2"/>
  <c r="X1016" i="2"/>
  <c r="W1016" i="2"/>
  <c r="V1016" i="2"/>
  <c r="U1016" i="2"/>
  <c r="T1016" i="2"/>
  <c r="S1016" i="2"/>
  <c r="O1016" i="2"/>
  <c r="N1016" i="2"/>
  <c r="M1016" i="2"/>
  <c r="L1016" i="2"/>
  <c r="K1016" i="2"/>
  <c r="J1016" i="2"/>
  <c r="I1016" i="2"/>
  <c r="G1016" i="2"/>
  <c r="B1016"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AN937" i="2"/>
  <c r="AA937" i="2"/>
  <c r="R937" i="2"/>
  <c r="G937" i="2"/>
  <c r="AS934" i="2"/>
  <c r="AR934" i="2"/>
  <c r="AQ934" i="2"/>
  <c r="AP934" i="2"/>
  <c r="AO934" i="2"/>
  <c r="AN934" i="2"/>
  <c r="AS933" i="2"/>
  <c r="AR933" i="2"/>
  <c r="AQ933" i="2"/>
  <c r="AP933" i="2"/>
  <c r="AO933" i="2"/>
  <c r="AN933" i="2"/>
  <c r="AS932" i="2"/>
  <c r="AR932" i="2"/>
  <c r="AQ932" i="2"/>
  <c r="AP932" i="2"/>
  <c r="AO932" i="2"/>
  <c r="AN932" i="2"/>
  <c r="AS931" i="2"/>
  <c r="AR931" i="2"/>
  <c r="AQ931" i="2"/>
  <c r="AP931" i="2"/>
  <c r="AO931" i="2"/>
  <c r="AN931" i="2"/>
  <c r="AS930" i="2"/>
  <c r="AR930" i="2"/>
  <c r="AQ930" i="2"/>
  <c r="AP930" i="2"/>
  <c r="AO930" i="2"/>
  <c r="AN930" i="2"/>
  <c r="AS929" i="2"/>
  <c r="AR929" i="2"/>
  <c r="AQ929" i="2"/>
  <c r="AP929" i="2"/>
  <c r="AO929" i="2"/>
  <c r="AN929" i="2"/>
  <c r="AS928" i="2"/>
  <c r="AR928" i="2"/>
  <c r="AQ928" i="2"/>
  <c r="AP928" i="2"/>
  <c r="AO928" i="2"/>
  <c r="AN928" i="2"/>
  <c r="AN928" i="2" a="1"/>
  <c r="AF934" i="2"/>
  <c r="AE934" i="2"/>
  <c r="AD934" i="2"/>
  <c r="AC934" i="2"/>
  <c r="AB934" i="2"/>
  <c r="AA934" i="2"/>
  <c r="AF933" i="2"/>
  <c r="AE933" i="2"/>
  <c r="AD933" i="2"/>
  <c r="AC933" i="2"/>
  <c r="AB933" i="2"/>
  <c r="AA933" i="2"/>
  <c r="AF932" i="2"/>
  <c r="AE932" i="2"/>
  <c r="AD932" i="2"/>
  <c r="AC932" i="2"/>
  <c r="AB932" i="2"/>
  <c r="AA932" i="2"/>
  <c r="AF931" i="2"/>
  <c r="AE931" i="2"/>
  <c r="AD931" i="2"/>
  <c r="AC931" i="2"/>
  <c r="AB931" i="2"/>
  <c r="AA931" i="2"/>
  <c r="AF930" i="2"/>
  <c r="AE930" i="2"/>
  <c r="AD930" i="2"/>
  <c r="AC930" i="2"/>
  <c r="AB930" i="2"/>
  <c r="AA930" i="2"/>
  <c r="AF929" i="2"/>
  <c r="AE929" i="2"/>
  <c r="AD929" i="2"/>
  <c r="AC929" i="2"/>
  <c r="AB929" i="2"/>
  <c r="AA929" i="2"/>
  <c r="AF928" i="2"/>
  <c r="AE928" i="2"/>
  <c r="AD928" i="2"/>
  <c r="AC928" i="2"/>
  <c r="AB928" i="2"/>
  <c r="AA928" i="2"/>
  <c r="AA928" i="2" a="1"/>
  <c r="W934" i="2"/>
  <c r="V934" i="2"/>
  <c r="U934" i="2"/>
  <c r="T934" i="2"/>
  <c r="S934" i="2"/>
  <c r="R934" i="2"/>
  <c r="W933" i="2"/>
  <c r="V933" i="2"/>
  <c r="U933" i="2"/>
  <c r="T933" i="2"/>
  <c r="S933" i="2"/>
  <c r="R933" i="2"/>
  <c r="W932" i="2"/>
  <c r="V932" i="2"/>
  <c r="U932" i="2"/>
  <c r="T932" i="2"/>
  <c r="S932" i="2"/>
  <c r="R932" i="2"/>
  <c r="W931" i="2"/>
  <c r="V931" i="2"/>
  <c r="U931" i="2"/>
  <c r="T931" i="2"/>
  <c r="S931" i="2"/>
  <c r="R931" i="2"/>
  <c r="W930" i="2"/>
  <c r="V930" i="2"/>
  <c r="U930" i="2"/>
  <c r="T930" i="2"/>
  <c r="S930" i="2"/>
  <c r="R930" i="2"/>
  <c r="W929" i="2"/>
  <c r="V929" i="2"/>
  <c r="U929" i="2"/>
  <c r="T929" i="2"/>
  <c r="S929" i="2"/>
  <c r="R929" i="2"/>
  <c r="W928" i="2"/>
  <c r="V928" i="2"/>
  <c r="U928" i="2"/>
  <c r="T928" i="2"/>
  <c r="S928" i="2"/>
  <c r="R928" i="2"/>
  <c r="R928" i="2" a="1"/>
  <c r="L934" i="2"/>
  <c r="K934" i="2"/>
  <c r="J934" i="2"/>
  <c r="I934" i="2"/>
  <c r="H934" i="2"/>
  <c r="G934" i="2"/>
  <c r="L933" i="2"/>
  <c r="K933" i="2"/>
  <c r="J933" i="2"/>
  <c r="I933" i="2"/>
  <c r="H933" i="2"/>
  <c r="G933" i="2"/>
  <c r="L932" i="2"/>
  <c r="K932" i="2"/>
  <c r="J932" i="2"/>
  <c r="I932" i="2"/>
  <c r="H932" i="2"/>
  <c r="G932" i="2"/>
  <c r="L931" i="2"/>
  <c r="K931" i="2"/>
  <c r="J931" i="2"/>
  <c r="I931" i="2"/>
  <c r="H931" i="2"/>
  <c r="G931" i="2"/>
  <c r="L930" i="2"/>
  <c r="K930" i="2"/>
  <c r="J930" i="2"/>
  <c r="I930" i="2"/>
  <c r="H930" i="2"/>
  <c r="G930" i="2"/>
  <c r="L929" i="2"/>
  <c r="K929" i="2"/>
  <c r="J929" i="2"/>
  <c r="I929" i="2"/>
  <c r="H929" i="2"/>
  <c r="G929" i="2"/>
  <c r="L928" i="2"/>
  <c r="K928" i="2"/>
  <c r="J928" i="2"/>
  <c r="I928" i="2"/>
  <c r="H928" i="2"/>
  <c r="G928" i="2"/>
  <c r="G928" i="2" a="1"/>
  <c r="AS924" i="2"/>
  <c r="AR924" i="2"/>
  <c r="AQ924" i="2"/>
  <c r="AP924" i="2"/>
  <c r="AO924" i="2"/>
  <c r="AN924" i="2"/>
  <c r="AM924" i="2"/>
  <c r="AI924" i="2"/>
  <c r="AH924" i="2"/>
  <c r="AG924" i="2"/>
  <c r="AF924" i="2"/>
  <c r="AE924" i="2"/>
  <c r="AD924" i="2"/>
  <c r="AC924" i="2"/>
  <c r="Y924" i="2"/>
  <c r="X924" i="2"/>
  <c r="W924" i="2"/>
  <c r="V924" i="2"/>
  <c r="U924" i="2"/>
  <c r="T924" i="2"/>
  <c r="S924" i="2"/>
  <c r="O924" i="2"/>
  <c r="N924" i="2"/>
  <c r="M924" i="2"/>
  <c r="L924" i="2"/>
  <c r="K924" i="2"/>
  <c r="J924" i="2"/>
  <c r="I924" i="2"/>
  <c r="G924" i="2"/>
  <c r="B924"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AN848" i="2"/>
  <c r="AA848" i="2"/>
  <c r="R848" i="2"/>
  <c r="G848" i="2"/>
  <c r="AS845" i="2"/>
  <c r="AR845" i="2"/>
  <c r="AQ845" i="2"/>
  <c r="AP845" i="2"/>
  <c r="AO845" i="2"/>
  <c r="AN845" i="2"/>
  <c r="AS844" i="2"/>
  <c r="AR844" i="2"/>
  <c r="AQ844" i="2"/>
  <c r="AP844" i="2"/>
  <c r="AO844" i="2"/>
  <c r="AN844" i="2"/>
  <c r="AS843" i="2"/>
  <c r="AR843" i="2"/>
  <c r="AQ843" i="2"/>
  <c r="AP843" i="2"/>
  <c r="AO843" i="2"/>
  <c r="AN843" i="2"/>
  <c r="AS842" i="2"/>
  <c r="AR842" i="2"/>
  <c r="AQ842" i="2"/>
  <c r="AP842" i="2"/>
  <c r="AO842" i="2"/>
  <c r="AN842" i="2"/>
  <c r="AS841" i="2"/>
  <c r="AR841" i="2"/>
  <c r="AQ841" i="2"/>
  <c r="AP841" i="2"/>
  <c r="AO841" i="2"/>
  <c r="AN841" i="2"/>
  <c r="AS840" i="2"/>
  <c r="AR840" i="2"/>
  <c r="AQ840" i="2"/>
  <c r="AP840" i="2"/>
  <c r="AO840" i="2"/>
  <c r="AN840" i="2"/>
  <c r="AS839" i="2"/>
  <c r="AR839" i="2"/>
  <c r="AQ839" i="2"/>
  <c r="AP839" i="2"/>
  <c r="AO839" i="2"/>
  <c r="AN839" i="2"/>
  <c r="AN839" i="2" a="1"/>
  <c r="AF845" i="2"/>
  <c r="AE845" i="2"/>
  <c r="AD845" i="2"/>
  <c r="AC845" i="2"/>
  <c r="AB845" i="2"/>
  <c r="AA845" i="2"/>
  <c r="AF844" i="2"/>
  <c r="AE844" i="2"/>
  <c r="AD844" i="2"/>
  <c r="AC844" i="2"/>
  <c r="AB844" i="2"/>
  <c r="AA844" i="2"/>
  <c r="AF843" i="2"/>
  <c r="AE843" i="2"/>
  <c r="AD843" i="2"/>
  <c r="AC843" i="2"/>
  <c r="AB843" i="2"/>
  <c r="AA843" i="2"/>
  <c r="AF842" i="2"/>
  <c r="AE842" i="2"/>
  <c r="AD842" i="2"/>
  <c r="AC842" i="2"/>
  <c r="AB842" i="2"/>
  <c r="AA842" i="2"/>
  <c r="AF841" i="2"/>
  <c r="AE841" i="2"/>
  <c r="AD841" i="2"/>
  <c r="AC841" i="2"/>
  <c r="AB841" i="2"/>
  <c r="AA841" i="2"/>
  <c r="AF840" i="2"/>
  <c r="AE840" i="2"/>
  <c r="AD840" i="2"/>
  <c r="AC840" i="2"/>
  <c r="AB840" i="2"/>
  <c r="AA840" i="2"/>
  <c r="AF839" i="2"/>
  <c r="AE839" i="2"/>
  <c r="AD839" i="2"/>
  <c r="AC839" i="2"/>
  <c r="AB839" i="2"/>
  <c r="AA839" i="2"/>
  <c r="AA839" i="2" a="1"/>
  <c r="W845" i="2"/>
  <c r="V845" i="2"/>
  <c r="U845" i="2"/>
  <c r="T845" i="2"/>
  <c r="S845" i="2"/>
  <c r="R845" i="2"/>
  <c r="W844" i="2"/>
  <c r="V844" i="2"/>
  <c r="U844" i="2"/>
  <c r="T844" i="2"/>
  <c r="S844" i="2"/>
  <c r="R844" i="2"/>
  <c r="W843" i="2"/>
  <c r="V843" i="2"/>
  <c r="U843" i="2"/>
  <c r="T843" i="2"/>
  <c r="S843" i="2"/>
  <c r="R843" i="2"/>
  <c r="W842" i="2"/>
  <c r="V842" i="2"/>
  <c r="U842" i="2"/>
  <c r="T842" i="2"/>
  <c r="S842" i="2"/>
  <c r="R842" i="2"/>
  <c r="W841" i="2"/>
  <c r="V841" i="2"/>
  <c r="U841" i="2"/>
  <c r="T841" i="2"/>
  <c r="S841" i="2"/>
  <c r="R841" i="2"/>
  <c r="W840" i="2"/>
  <c r="V840" i="2"/>
  <c r="U840" i="2"/>
  <c r="T840" i="2"/>
  <c r="S840" i="2"/>
  <c r="R840" i="2"/>
  <c r="W839" i="2"/>
  <c r="V839" i="2"/>
  <c r="U839" i="2"/>
  <c r="T839" i="2"/>
  <c r="S839" i="2"/>
  <c r="R839" i="2"/>
  <c r="R839" i="2" a="1"/>
  <c r="L845" i="2"/>
  <c r="K845" i="2"/>
  <c r="J845" i="2"/>
  <c r="I845" i="2"/>
  <c r="H845" i="2"/>
  <c r="G845" i="2"/>
  <c r="L844" i="2"/>
  <c r="K844" i="2"/>
  <c r="J844" i="2"/>
  <c r="I844" i="2"/>
  <c r="H844" i="2"/>
  <c r="G844" i="2"/>
  <c r="L843" i="2"/>
  <c r="K843" i="2"/>
  <c r="J843" i="2"/>
  <c r="I843" i="2"/>
  <c r="H843" i="2"/>
  <c r="G843" i="2"/>
  <c r="L842" i="2"/>
  <c r="K842" i="2"/>
  <c r="J842" i="2"/>
  <c r="I842" i="2"/>
  <c r="H842" i="2"/>
  <c r="G842" i="2"/>
  <c r="L841" i="2"/>
  <c r="K841" i="2"/>
  <c r="J841" i="2"/>
  <c r="I841" i="2"/>
  <c r="H841" i="2"/>
  <c r="G841" i="2"/>
  <c r="L840" i="2"/>
  <c r="K840" i="2"/>
  <c r="J840" i="2"/>
  <c r="I840" i="2"/>
  <c r="H840" i="2"/>
  <c r="G840" i="2"/>
  <c r="L839" i="2"/>
  <c r="K839" i="2"/>
  <c r="J839" i="2"/>
  <c r="I839" i="2"/>
  <c r="H839" i="2"/>
  <c r="G839" i="2"/>
  <c r="G839" i="2" a="1"/>
  <c r="AS835" i="2"/>
  <c r="AR835" i="2"/>
  <c r="AQ835" i="2"/>
  <c r="AP835" i="2"/>
  <c r="AO835" i="2"/>
  <c r="AN835" i="2"/>
  <c r="AM835" i="2"/>
  <c r="AI835" i="2"/>
  <c r="AH835" i="2"/>
  <c r="AG835" i="2"/>
  <c r="AF835" i="2"/>
  <c r="AE835" i="2"/>
  <c r="AD835" i="2"/>
  <c r="AC835" i="2"/>
  <c r="Y835" i="2"/>
  <c r="X835" i="2"/>
  <c r="W835" i="2"/>
  <c r="V835" i="2"/>
  <c r="U835" i="2"/>
  <c r="T835" i="2"/>
  <c r="S835" i="2"/>
  <c r="O835" i="2"/>
  <c r="N835" i="2"/>
  <c r="M835" i="2"/>
  <c r="L835" i="2"/>
  <c r="K835" i="2"/>
  <c r="J835" i="2"/>
  <c r="I835" i="2"/>
  <c r="G835" i="2"/>
  <c r="B835"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AN752" i="2"/>
  <c r="AA752" i="2"/>
  <c r="R752" i="2"/>
  <c r="G752" i="2"/>
  <c r="AS749" i="2"/>
  <c r="AR749" i="2"/>
  <c r="AQ749" i="2"/>
  <c r="AP749" i="2"/>
  <c r="AO749" i="2"/>
  <c r="AN749" i="2"/>
  <c r="AS748" i="2"/>
  <c r="AR748" i="2"/>
  <c r="AQ748" i="2"/>
  <c r="AP748" i="2"/>
  <c r="AO748" i="2"/>
  <c r="AN748" i="2"/>
  <c r="AS747" i="2"/>
  <c r="AR747" i="2"/>
  <c r="AQ747" i="2"/>
  <c r="AP747" i="2"/>
  <c r="AO747" i="2"/>
  <c r="AN747" i="2"/>
  <c r="AS746" i="2"/>
  <c r="AR746" i="2"/>
  <c r="AQ746" i="2"/>
  <c r="AP746" i="2"/>
  <c r="AO746" i="2"/>
  <c r="AN746" i="2"/>
  <c r="AS745" i="2"/>
  <c r="AR745" i="2"/>
  <c r="AQ745" i="2"/>
  <c r="AP745" i="2"/>
  <c r="AO745" i="2"/>
  <c r="AN745" i="2"/>
  <c r="AS744" i="2"/>
  <c r="AR744" i="2"/>
  <c r="AQ744" i="2"/>
  <c r="AP744" i="2"/>
  <c r="AO744" i="2"/>
  <c r="AN744" i="2"/>
  <c r="AS743" i="2"/>
  <c r="AR743" i="2"/>
  <c r="AQ743" i="2"/>
  <c r="AP743" i="2"/>
  <c r="AO743" i="2"/>
  <c r="AN743" i="2"/>
  <c r="AN743" i="2" a="1"/>
  <c r="AF749" i="2"/>
  <c r="AE749" i="2"/>
  <c r="AD749" i="2"/>
  <c r="AC749" i="2"/>
  <c r="AB749" i="2"/>
  <c r="AA749" i="2"/>
  <c r="AF748" i="2"/>
  <c r="AE748" i="2"/>
  <c r="AD748" i="2"/>
  <c r="AC748" i="2"/>
  <c r="AB748" i="2"/>
  <c r="AA748" i="2"/>
  <c r="AF747" i="2"/>
  <c r="AE747" i="2"/>
  <c r="AD747" i="2"/>
  <c r="AC747" i="2"/>
  <c r="AB747" i="2"/>
  <c r="AA747" i="2"/>
  <c r="AF746" i="2"/>
  <c r="AE746" i="2"/>
  <c r="AD746" i="2"/>
  <c r="AC746" i="2"/>
  <c r="AB746" i="2"/>
  <c r="AA746" i="2"/>
  <c r="AF745" i="2"/>
  <c r="AE745" i="2"/>
  <c r="AD745" i="2"/>
  <c r="AC745" i="2"/>
  <c r="AB745" i="2"/>
  <c r="AA745" i="2"/>
  <c r="AF744" i="2"/>
  <c r="AE744" i="2"/>
  <c r="AD744" i="2"/>
  <c r="AC744" i="2"/>
  <c r="AB744" i="2"/>
  <c r="AA744" i="2"/>
  <c r="AF743" i="2"/>
  <c r="AE743" i="2"/>
  <c r="AD743" i="2"/>
  <c r="AC743" i="2"/>
  <c r="AB743" i="2"/>
  <c r="AA743" i="2"/>
  <c r="AA743" i="2" a="1"/>
  <c r="W749" i="2"/>
  <c r="V749" i="2"/>
  <c r="U749" i="2"/>
  <c r="T749" i="2"/>
  <c r="S749" i="2"/>
  <c r="R749" i="2"/>
  <c r="W748" i="2"/>
  <c r="V748" i="2"/>
  <c r="U748" i="2"/>
  <c r="T748" i="2"/>
  <c r="S748" i="2"/>
  <c r="R748" i="2"/>
  <c r="W747" i="2"/>
  <c r="V747" i="2"/>
  <c r="U747" i="2"/>
  <c r="T747" i="2"/>
  <c r="S747" i="2"/>
  <c r="R747" i="2"/>
  <c r="W746" i="2"/>
  <c r="V746" i="2"/>
  <c r="U746" i="2"/>
  <c r="T746" i="2"/>
  <c r="S746" i="2"/>
  <c r="R746" i="2"/>
  <c r="W745" i="2"/>
  <c r="V745" i="2"/>
  <c r="U745" i="2"/>
  <c r="T745" i="2"/>
  <c r="S745" i="2"/>
  <c r="R745" i="2"/>
  <c r="W744" i="2"/>
  <c r="V744" i="2"/>
  <c r="U744" i="2"/>
  <c r="T744" i="2"/>
  <c r="S744" i="2"/>
  <c r="R744" i="2"/>
  <c r="W743" i="2"/>
  <c r="V743" i="2"/>
  <c r="U743" i="2"/>
  <c r="T743" i="2"/>
  <c r="S743" i="2"/>
  <c r="R743" i="2"/>
  <c r="R743" i="2" a="1"/>
  <c r="L749" i="2"/>
  <c r="K749" i="2"/>
  <c r="J749" i="2"/>
  <c r="I749" i="2"/>
  <c r="H749" i="2"/>
  <c r="G749" i="2"/>
  <c r="L748" i="2"/>
  <c r="K748" i="2"/>
  <c r="J748" i="2"/>
  <c r="I748" i="2"/>
  <c r="H748" i="2"/>
  <c r="G748" i="2"/>
  <c r="L747" i="2"/>
  <c r="K747" i="2"/>
  <c r="J747" i="2"/>
  <c r="I747" i="2"/>
  <c r="H747" i="2"/>
  <c r="G747" i="2"/>
  <c r="L746" i="2"/>
  <c r="K746" i="2"/>
  <c r="J746" i="2"/>
  <c r="I746" i="2"/>
  <c r="H746" i="2"/>
  <c r="G746" i="2"/>
  <c r="L745" i="2"/>
  <c r="K745" i="2"/>
  <c r="J745" i="2"/>
  <c r="I745" i="2"/>
  <c r="H745" i="2"/>
  <c r="G745" i="2"/>
  <c r="L744" i="2"/>
  <c r="K744" i="2"/>
  <c r="J744" i="2"/>
  <c r="I744" i="2"/>
  <c r="H744" i="2"/>
  <c r="G744" i="2"/>
  <c r="L743" i="2"/>
  <c r="K743" i="2"/>
  <c r="J743" i="2"/>
  <c r="I743" i="2"/>
  <c r="H743" i="2"/>
  <c r="G743" i="2"/>
  <c r="G743" i="2" a="1"/>
  <c r="AS739" i="2"/>
  <c r="AR739" i="2"/>
  <c r="AQ739" i="2"/>
  <c r="AP739" i="2"/>
  <c r="AO739" i="2"/>
  <c r="AN739" i="2"/>
  <c r="AM739" i="2"/>
  <c r="AI739" i="2"/>
  <c r="AH739" i="2"/>
  <c r="AG739" i="2"/>
  <c r="AF739" i="2"/>
  <c r="AE739" i="2"/>
  <c r="AD739" i="2"/>
  <c r="AC739" i="2"/>
  <c r="Y739" i="2"/>
  <c r="X739" i="2"/>
  <c r="W739" i="2"/>
  <c r="V739" i="2"/>
  <c r="U739" i="2"/>
  <c r="T739" i="2"/>
  <c r="S739" i="2"/>
  <c r="Q739" i="2"/>
  <c r="O739" i="2"/>
  <c r="N739" i="2"/>
  <c r="M739" i="2"/>
  <c r="L739" i="2"/>
  <c r="K739" i="2"/>
  <c r="J739" i="2"/>
  <c r="I739" i="2"/>
  <c r="G739" i="2"/>
  <c r="B739"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AN664" i="2"/>
  <c r="AA664" i="2"/>
  <c r="R664" i="2"/>
  <c r="G664" i="2"/>
  <c r="AS661" i="2"/>
  <c r="AR661" i="2"/>
  <c r="AQ661" i="2"/>
  <c r="AP661" i="2"/>
  <c r="AO661" i="2"/>
  <c r="AN661" i="2"/>
  <c r="AS660" i="2"/>
  <c r="AR660" i="2"/>
  <c r="AQ660" i="2"/>
  <c r="AP660" i="2"/>
  <c r="AO660" i="2"/>
  <c r="AN660" i="2"/>
  <c r="AS659" i="2"/>
  <c r="AR659" i="2"/>
  <c r="AQ659" i="2"/>
  <c r="AP659" i="2"/>
  <c r="AO659" i="2"/>
  <c r="AN659" i="2"/>
  <c r="AS658" i="2"/>
  <c r="AR658" i="2"/>
  <c r="AQ658" i="2"/>
  <c r="AP658" i="2"/>
  <c r="AO658" i="2"/>
  <c r="AN658" i="2"/>
  <c r="AS657" i="2"/>
  <c r="AR657" i="2"/>
  <c r="AQ657" i="2"/>
  <c r="AP657" i="2"/>
  <c r="AO657" i="2"/>
  <c r="AN657" i="2"/>
  <c r="AS656" i="2"/>
  <c r="AR656" i="2"/>
  <c r="AQ656" i="2"/>
  <c r="AP656" i="2"/>
  <c r="AO656" i="2"/>
  <c r="AN656" i="2"/>
  <c r="AS655" i="2"/>
  <c r="AR655" i="2"/>
  <c r="AQ655" i="2"/>
  <c r="AP655" i="2"/>
  <c r="AO655" i="2"/>
  <c r="AN655" i="2"/>
  <c r="AN655" i="2" a="1"/>
  <c r="AF661" i="2"/>
  <c r="AE661" i="2"/>
  <c r="AD661" i="2"/>
  <c r="AC661" i="2"/>
  <c r="AB661" i="2"/>
  <c r="AA661" i="2"/>
  <c r="AF660" i="2"/>
  <c r="AE660" i="2"/>
  <c r="AD660" i="2"/>
  <c r="AC660" i="2"/>
  <c r="AB660" i="2"/>
  <c r="AA660" i="2"/>
  <c r="AF659" i="2"/>
  <c r="AE659" i="2"/>
  <c r="AD659" i="2"/>
  <c r="AC659" i="2"/>
  <c r="AB659" i="2"/>
  <c r="AA659" i="2"/>
  <c r="AF658" i="2"/>
  <c r="AE658" i="2"/>
  <c r="AD658" i="2"/>
  <c r="AC658" i="2"/>
  <c r="AB658" i="2"/>
  <c r="AA658" i="2"/>
  <c r="AF657" i="2"/>
  <c r="AE657" i="2"/>
  <c r="AD657" i="2"/>
  <c r="AC657" i="2"/>
  <c r="AB657" i="2"/>
  <c r="AA657" i="2"/>
  <c r="AF656" i="2"/>
  <c r="AE656" i="2"/>
  <c r="AD656" i="2"/>
  <c r="AC656" i="2"/>
  <c r="AB656" i="2"/>
  <c r="AA656" i="2"/>
  <c r="AF655" i="2"/>
  <c r="AE655" i="2"/>
  <c r="AD655" i="2"/>
  <c r="AC655" i="2"/>
  <c r="AB655" i="2"/>
  <c r="AA655" i="2"/>
  <c r="AA655" i="2" a="1"/>
  <c r="W661" i="2"/>
  <c r="V661" i="2"/>
  <c r="U661" i="2"/>
  <c r="T661" i="2"/>
  <c r="S661" i="2"/>
  <c r="R661" i="2"/>
  <c r="W660" i="2"/>
  <c r="V660" i="2"/>
  <c r="U660" i="2"/>
  <c r="T660" i="2"/>
  <c r="S660" i="2"/>
  <c r="R660" i="2"/>
  <c r="W659" i="2"/>
  <c r="V659" i="2"/>
  <c r="U659" i="2"/>
  <c r="T659" i="2"/>
  <c r="S659" i="2"/>
  <c r="R659" i="2"/>
  <c r="W658" i="2"/>
  <c r="V658" i="2"/>
  <c r="U658" i="2"/>
  <c r="T658" i="2"/>
  <c r="S658" i="2"/>
  <c r="R658" i="2"/>
  <c r="W657" i="2"/>
  <c r="V657" i="2"/>
  <c r="U657" i="2"/>
  <c r="T657" i="2"/>
  <c r="S657" i="2"/>
  <c r="R657" i="2"/>
  <c r="W656" i="2"/>
  <c r="V656" i="2"/>
  <c r="U656" i="2"/>
  <c r="T656" i="2"/>
  <c r="S656" i="2"/>
  <c r="R656" i="2"/>
  <c r="W655" i="2"/>
  <c r="V655" i="2"/>
  <c r="U655" i="2"/>
  <c r="T655" i="2"/>
  <c r="S655" i="2"/>
  <c r="R655" i="2"/>
  <c r="R655" i="2" a="1"/>
  <c r="L661" i="2"/>
  <c r="K661" i="2"/>
  <c r="J661" i="2"/>
  <c r="I661" i="2"/>
  <c r="H661" i="2"/>
  <c r="G661" i="2"/>
  <c r="L660" i="2"/>
  <c r="K660" i="2"/>
  <c r="J660" i="2"/>
  <c r="I660" i="2"/>
  <c r="H660" i="2"/>
  <c r="G660" i="2"/>
  <c r="L659" i="2"/>
  <c r="K659" i="2"/>
  <c r="J659" i="2"/>
  <c r="I659" i="2"/>
  <c r="H659" i="2"/>
  <c r="G659" i="2"/>
  <c r="L658" i="2"/>
  <c r="K658" i="2"/>
  <c r="J658" i="2"/>
  <c r="I658" i="2"/>
  <c r="H658" i="2"/>
  <c r="G658" i="2"/>
  <c r="L657" i="2"/>
  <c r="K657" i="2"/>
  <c r="J657" i="2"/>
  <c r="I657" i="2"/>
  <c r="H657" i="2"/>
  <c r="G657" i="2"/>
  <c r="L656" i="2"/>
  <c r="K656" i="2"/>
  <c r="J656" i="2"/>
  <c r="I656" i="2"/>
  <c r="H656" i="2"/>
  <c r="G656" i="2"/>
  <c r="L655" i="2"/>
  <c r="K655" i="2"/>
  <c r="J655" i="2"/>
  <c r="I655" i="2"/>
  <c r="H655" i="2"/>
  <c r="G655" i="2"/>
  <c r="G655" i="2" a="1"/>
  <c r="AS651" i="2"/>
  <c r="AR651" i="2"/>
  <c r="AQ651" i="2"/>
  <c r="AP651" i="2"/>
  <c r="AO651" i="2"/>
  <c r="AN651" i="2"/>
  <c r="AM651" i="2"/>
  <c r="AI651" i="2"/>
  <c r="AH651" i="2"/>
  <c r="AG651" i="2"/>
  <c r="AF651" i="2"/>
  <c r="AE651" i="2"/>
  <c r="AD651" i="2"/>
  <c r="AC651" i="2"/>
  <c r="Y651" i="2"/>
  <c r="X651" i="2"/>
  <c r="W651" i="2"/>
  <c r="V651" i="2"/>
  <c r="U651" i="2"/>
  <c r="T651" i="2"/>
  <c r="S651" i="2"/>
  <c r="S651" i="2" a="1"/>
  <c r="O651" i="2"/>
  <c r="N651" i="2"/>
  <c r="M651" i="2"/>
  <c r="L651" i="2"/>
  <c r="K651" i="2"/>
  <c r="J651" i="2"/>
  <c r="I651" i="2"/>
  <c r="I651" i="2" a="1"/>
  <c r="B651"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AN576" i="2"/>
  <c r="AA576" i="2"/>
  <c r="R576" i="2"/>
  <c r="G576" i="2"/>
  <c r="E574" i="2"/>
  <c r="E571" i="2"/>
  <c r="AS573" i="2"/>
  <c r="AR573" i="2"/>
  <c r="AQ573" i="2"/>
  <c r="AP573" i="2"/>
  <c r="AO573" i="2"/>
  <c r="AN573" i="2"/>
  <c r="AS572" i="2"/>
  <c r="AR572" i="2"/>
  <c r="AQ572" i="2"/>
  <c r="AP572" i="2"/>
  <c r="AO572" i="2"/>
  <c r="AN572" i="2"/>
  <c r="AS571" i="2"/>
  <c r="AR571" i="2"/>
  <c r="AQ571" i="2"/>
  <c r="AP571" i="2"/>
  <c r="AO571" i="2"/>
  <c r="AN571" i="2"/>
  <c r="AS570" i="2"/>
  <c r="AR570" i="2"/>
  <c r="AQ570" i="2"/>
  <c r="AP570" i="2"/>
  <c r="AO570" i="2"/>
  <c r="AN570" i="2"/>
  <c r="AS569" i="2"/>
  <c r="AR569" i="2"/>
  <c r="AQ569" i="2"/>
  <c r="AP569" i="2"/>
  <c r="AO569" i="2"/>
  <c r="AN569" i="2"/>
  <c r="AS568" i="2"/>
  <c r="AR568" i="2"/>
  <c r="AQ568" i="2"/>
  <c r="AP568" i="2"/>
  <c r="AO568" i="2"/>
  <c r="AN568" i="2"/>
  <c r="AS567" i="2"/>
  <c r="AR567" i="2"/>
  <c r="AQ567" i="2"/>
  <c r="AP567" i="2"/>
  <c r="AO567" i="2"/>
  <c r="AN567" i="2"/>
  <c r="AN567" i="2" a="1"/>
  <c r="AF573" i="2"/>
  <c r="AE573" i="2"/>
  <c r="AD573" i="2"/>
  <c r="AC573" i="2"/>
  <c r="AB573" i="2"/>
  <c r="AA573" i="2"/>
  <c r="AF572" i="2"/>
  <c r="AE572" i="2"/>
  <c r="AD572" i="2"/>
  <c r="AC572" i="2"/>
  <c r="AB572" i="2"/>
  <c r="AA572" i="2"/>
  <c r="AF571" i="2"/>
  <c r="AE571" i="2"/>
  <c r="AD571" i="2"/>
  <c r="AC571" i="2"/>
  <c r="AB571" i="2"/>
  <c r="AA571" i="2"/>
  <c r="AF570" i="2"/>
  <c r="AE570" i="2"/>
  <c r="AD570" i="2"/>
  <c r="AC570" i="2"/>
  <c r="AB570" i="2"/>
  <c r="AA570" i="2"/>
  <c r="AF569" i="2"/>
  <c r="AE569" i="2"/>
  <c r="AD569" i="2"/>
  <c r="AC569" i="2"/>
  <c r="AB569" i="2"/>
  <c r="AA569" i="2"/>
  <c r="AF568" i="2"/>
  <c r="AE568" i="2"/>
  <c r="AD568" i="2"/>
  <c r="AC568" i="2"/>
  <c r="AB568" i="2"/>
  <c r="AA568" i="2"/>
  <c r="AF567" i="2"/>
  <c r="AE567" i="2"/>
  <c r="AD567" i="2"/>
  <c r="AC567" i="2"/>
  <c r="AB567" i="2"/>
  <c r="AA567" i="2"/>
  <c r="AA567" i="2" a="1"/>
  <c r="W573" i="2"/>
  <c r="V573" i="2"/>
  <c r="U573" i="2"/>
  <c r="T573" i="2"/>
  <c r="S573" i="2"/>
  <c r="R573" i="2"/>
  <c r="W572" i="2"/>
  <c r="V572" i="2"/>
  <c r="U572" i="2"/>
  <c r="T572" i="2"/>
  <c r="S572" i="2"/>
  <c r="R572" i="2"/>
  <c r="W571" i="2"/>
  <c r="V571" i="2"/>
  <c r="U571" i="2"/>
  <c r="T571" i="2"/>
  <c r="S571" i="2"/>
  <c r="R571" i="2"/>
  <c r="W570" i="2"/>
  <c r="V570" i="2"/>
  <c r="U570" i="2"/>
  <c r="T570" i="2"/>
  <c r="S570" i="2"/>
  <c r="R570" i="2"/>
  <c r="W569" i="2"/>
  <c r="V569" i="2"/>
  <c r="U569" i="2"/>
  <c r="T569" i="2"/>
  <c r="S569" i="2"/>
  <c r="R569" i="2"/>
  <c r="W568" i="2"/>
  <c r="V568" i="2"/>
  <c r="U568" i="2"/>
  <c r="T568" i="2"/>
  <c r="S568" i="2"/>
  <c r="R568" i="2"/>
  <c r="W567" i="2"/>
  <c r="V567" i="2"/>
  <c r="U567" i="2"/>
  <c r="T567" i="2"/>
  <c r="S567" i="2"/>
  <c r="R567" i="2"/>
  <c r="R567" i="2" a="1"/>
  <c r="L573" i="2"/>
  <c r="K573" i="2"/>
  <c r="J573" i="2"/>
  <c r="I573" i="2"/>
  <c r="H573" i="2"/>
  <c r="G573" i="2"/>
  <c r="L572" i="2"/>
  <c r="K572" i="2"/>
  <c r="J572" i="2"/>
  <c r="I572" i="2"/>
  <c r="H572" i="2"/>
  <c r="G572" i="2"/>
  <c r="L571" i="2"/>
  <c r="K571" i="2"/>
  <c r="J571" i="2"/>
  <c r="I571" i="2"/>
  <c r="H571" i="2"/>
  <c r="G571" i="2"/>
  <c r="L570" i="2"/>
  <c r="K570" i="2"/>
  <c r="J570" i="2"/>
  <c r="I570" i="2"/>
  <c r="H570" i="2"/>
  <c r="G570" i="2"/>
  <c r="L569" i="2"/>
  <c r="K569" i="2"/>
  <c r="J569" i="2"/>
  <c r="I569" i="2"/>
  <c r="H569" i="2"/>
  <c r="G569" i="2"/>
  <c r="L568" i="2"/>
  <c r="K568" i="2"/>
  <c r="J568" i="2"/>
  <c r="I568" i="2"/>
  <c r="H568" i="2"/>
  <c r="G568" i="2"/>
  <c r="L567" i="2"/>
  <c r="K567" i="2"/>
  <c r="J567" i="2"/>
  <c r="I567" i="2"/>
  <c r="H567" i="2"/>
  <c r="G567" i="2"/>
  <c r="G567" i="2" a="1"/>
  <c r="AS563" i="2"/>
  <c r="AR563" i="2"/>
  <c r="AQ563" i="2"/>
  <c r="AP563" i="2"/>
  <c r="AO563" i="2"/>
  <c r="AN563" i="2"/>
  <c r="AM563" i="2"/>
  <c r="AI563" i="2"/>
  <c r="AH563" i="2"/>
  <c r="AG563" i="2"/>
  <c r="AF563" i="2"/>
  <c r="AE563" i="2"/>
  <c r="AD563" i="2"/>
  <c r="AC563" i="2"/>
  <c r="Y563" i="2"/>
  <c r="X563" i="2"/>
  <c r="W563" i="2"/>
  <c r="V563" i="2"/>
  <c r="U563" i="2"/>
  <c r="T563" i="2"/>
  <c r="S563" i="2"/>
  <c r="O563" i="2"/>
  <c r="N563" i="2"/>
  <c r="M563" i="2"/>
  <c r="L563" i="2"/>
  <c r="K563" i="2"/>
  <c r="J563" i="2"/>
  <c r="I563" i="2"/>
  <c r="G563" i="2"/>
  <c r="B563"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AN485" i="2"/>
  <c r="AA485" i="2"/>
  <c r="R485" i="2"/>
  <c r="G485" i="2"/>
  <c r="AS482" i="2"/>
  <c r="AR482" i="2"/>
  <c r="AQ482" i="2"/>
  <c r="AP482" i="2"/>
  <c r="AO482" i="2"/>
  <c r="AN482" i="2"/>
  <c r="AS481" i="2"/>
  <c r="AR481" i="2"/>
  <c r="AQ481" i="2"/>
  <c r="AP481" i="2"/>
  <c r="AO481" i="2"/>
  <c r="AN481" i="2"/>
  <c r="AS480" i="2"/>
  <c r="AR480" i="2"/>
  <c r="AQ480" i="2"/>
  <c r="AP480" i="2"/>
  <c r="AO480" i="2"/>
  <c r="AN480" i="2"/>
  <c r="AS479" i="2"/>
  <c r="AR479" i="2"/>
  <c r="AQ479" i="2"/>
  <c r="AP479" i="2"/>
  <c r="AO479" i="2"/>
  <c r="AN479" i="2"/>
  <c r="AS478" i="2"/>
  <c r="AR478" i="2"/>
  <c r="AQ478" i="2"/>
  <c r="AP478" i="2"/>
  <c r="AO478" i="2"/>
  <c r="AN478" i="2"/>
  <c r="AS477" i="2"/>
  <c r="AR477" i="2"/>
  <c r="AQ477" i="2"/>
  <c r="AP477" i="2"/>
  <c r="AO477" i="2"/>
  <c r="AN477" i="2"/>
  <c r="AS476" i="2"/>
  <c r="AR476" i="2"/>
  <c r="AQ476" i="2"/>
  <c r="AP476" i="2"/>
  <c r="AO476" i="2"/>
  <c r="AN476" i="2"/>
  <c r="AN476" i="2" a="1"/>
  <c r="AF482" i="2"/>
  <c r="AE482" i="2"/>
  <c r="AD482" i="2"/>
  <c r="AC482" i="2"/>
  <c r="AB482" i="2"/>
  <c r="AA482" i="2"/>
  <c r="AF481" i="2"/>
  <c r="AE481" i="2"/>
  <c r="AD481" i="2"/>
  <c r="AC481" i="2"/>
  <c r="AB481" i="2"/>
  <c r="AA481" i="2"/>
  <c r="AF480" i="2"/>
  <c r="AE480" i="2"/>
  <c r="AD480" i="2"/>
  <c r="AC480" i="2"/>
  <c r="AB480" i="2"/>
  <c r="AA480" i="2"/>
  <c r="AF479" i="2"/>
  <c r="AE479" i="2"/>
  <c r="AD479" i="2"/>
  <c r="AC479" i="2"/>
  <c r="AB479" i="2"/>
  <c r="AA479" i="2"/>
  <c r="AF478" i="2"/>
  <c r="AE478" i="2"/>
  <c r="AD478" i="2"/>
  <c r="AC478" i="2"/>
  <c r="AB478" i="2"/>
  <c r="AA478" i="2"/>
  <c r="AF477" i="2"/>
  <c r="AE477" i="2"/>
  <c r="AD477" i="2"/>
  <c r="AC477" i="2"/>
  <c r="AB477" i="2"/>
  <c r="AA477" i="2"/>
  <c r="AF476" i="2"/>
  <c r="AE476" i="2"/>
  <c r="AD476" i="2"/>
  <c r="AC476" i="2"/>
  <c r="AB476" i="2"/>
  <c r="AA476" i="2"/>
  <c r="AA476" i="2" a="1"/>
  <c r="W482" i="2"/>
  <c r="V482" i="2"/>
  <c r="U482" i="2"/>
  <c r="T482" i="2"/>
  <c r="S482" i="2"/>
  <c r="R482" i="2"/>
  <c r="W481" i="2"/>
  <c r="V481" i="2"/>
  <c r="U481" i="2"/>
  <c r="T481" i="2"/>
  <c r="S481" i="2"/>
  <c r="R481" i="2"/>
  <c r="W480" i="2"/>
  <c r="V480" i="2"/>
  <c r="U480" i="2"/>
  <c r="T480" i="2"/>
  <c r="S480" i="2"/>
  <c r="R480" i="2"/>
  <c r="W479" i="2"/>
  <c r="V479" i="2"/>
  <c r="U479" i="2"/>
  <c r="T479" i="2"/>
  <c r="S479" i="2"/>
  <c r="R479" i="2"/>
  <c r="W478" i="2"/>
  <c r="V478" i="2"/>
  <c r="U478" i="2"/>
  <c r="T478" i="2"/>
  <c r="S478" i="2"/>
  <c r="R478" i="2"/>
  <c r="W477" i="2"/>
  <c r="V477" i="2"/>
  <c r="U477" i="2"/>
  <c r="T477" i="2"/>
  <c r="S477" i="2"/>
  <c r="R477" i="2"/>
  <c r="W476" i="2"/>
  <c r="V476" i="2"/>
  <c r="U476" i="2"/>
  <c r="T476" i="2"/>
  <c r="S476" i="2"/>
  <c r="R476" i="2"/>
  <c r="R476" i="2" a="1"/>
  <c r="L482" i="2"/>
  <c r="K482" i="2"/>
  <c r="J482" i="2"/>
  <c r="I482" i="2"/>
  <c r="H482" i="2"/>
  <c r="G482" i="2"/>
  <c r="L481" i="2"/>
  <c r="K481" i="2"/>
  <c r="J481" i="2"/>
  <c r="I481" i="2"/>
  <c r="H481" i="2"/>
  <c r="G481" i="2"/>
  <c r="L480" i="2"/>
  <c r="K480" i="2"/>
  <c r="J480" i="2"/>
  <c r="I480" i="2"/>
  <c r="H480" i="2"/>
  <c r="G480" i="2"/>
  <c r="L479" i="2"/>
  <c r="K479" i="2"/>
  <c r="J479" i="2"/>
  <c r="I479" i="2"/>
  <c r="H479" i="2"/>
  <c r="G479" i="2"/>
  <c r="L478" i="2"/>
  <c r="K478" i="2"/>
  <c r="J478" i="2"/>
  <c r="I478" i="2"/>
  <c r="H478" i="2"/>
  <c r="G478" i="2"/>
  <c r="L477" i="2"/>
  <c r="K477" i="2"/>
  <c r="J477" i="2"/>
  <c r="I477" i="2"/>
  <c r="H477" i="2"/>
  <c r="G477" i="2"/>
  <c r="L476" i="2"/>
  <c r="K476" i="2"/>
  <c r="J476" i="2"/>
  <c r="I476" i="2"/>
  <c r="H476" i="2"/>
  <c r="G476" i="2"/>
  <c r="G476" i="2" a="1"/>
  <c r="A473" i="2"/>
  <c r="AS471" i="2"/>
  <c r="AR471" i="2"/>
  <c r="AQ471" i="2"/>
  <c r="AP471" i="2"/>
  <c r="AO471" i="2"/>
  <c r="AN471" i="2"/>
  <c r="AM471" i="2"/>
  <c r="AI471" i="2"/>
  <c r="AH471" i="2"/>
  <c r="AG471" i="2"/>
  <c r="AF471" i="2"/>
  <c r="AE471" i="2"/>
  <c r="AD471" i="2"/>
  <c r="AC471" i="2"/>
  <c r="AC471" i="2" a="1"/>
  <c r="Y471" i="2"/>
  <c r="X471" i="2"/>
  <c r="W471" i="2"/>
  <c r="V471" i="2"/>
  <c r="U471" i="2"/>
  <c r="T471" i="2"/>
  <c r="S471" i="2"/>
  <c r="S471" i="2" a="1"/>
  <c r="O471" i="2"/>
  <c r="N471" i="2"/>
  <c r="M471" i="2"/>
  <c r="L471" i="2"/>
  <c r="K471" i="2"/>
  <c r="J471" i="2"/>
  <c r="I471" i="2"/>
  <c r="I471" i="2" a="1"/>
  <c r="B471" i="2"/>
  <c r="D467" i="2"/>
  <c r="D466" i="2"/>
  <c r="D465" i="2"/>
  <c r="D464" i="2"/>
  <c r="D463" i="2"/>
  <c r="D462" i="2"/>
  <c r="R461" i="2"/>
  <c r="G461" i="2"/>
  <c r="D461" i="2"/>
  <c r="D460" i="2"/>
  <c r="D459" i="2"/>
  <c r="D458" i="2"/>
  <c r="D457" i="2"/>
  <c r="D456" i="2"/>
  <c r="D455" i="2"/>
  <c r="D454" i="2"/>
  <c r="D453" i="2"/>
  <c r="W458" i="2"/>
  <c r="V458" i="2"/>
  <c r="U458" i="2"/>
  <c r="T458" i="2"/>
  <c r="S458" i="2"/>
  <c r="R458" i="2"/>
  <c r="W457" i="2"/>
  <c r="V457" i="2"/>
  <c r="U457" i="2"/>
  <c r="T457" i="2"/>
  <c r="S457" i="2"/>
  <c r="R457" i="2"/>
  <c r="W456" i="2"/>
  <c r="V456" i="2"/>
  <c r="U456" i="2"/>
  <c r="T456" i="2"/>
  <c r="S456" i="2"/>
  <c r="R456" i="2"/>
  <c r="W455" i="2"/>
  <c r="V455" i="2"/>
  <c r="U455" i="2"/>
  <c r="T455" i="2"/>
  <c r="S455" i="2"/>
  <c r="R455" i="2"/>
  <c r="W454" i="2"/>
  <c r="V454" i="2"/>
  <c r="U454" i="2"/>
  <c r="T454" i="2"/>
  <c r="S454" i="2"/>
  <c r="R454" i="2"/>
  <c r="W453" i="2"/>
  <c r="V453" i="2"/>
  <c r="U453" i="2"/>
  <c r="T453" i="2"/>
  <c r="S453" i="2"/>
  <c r="R453" i="2"/>
  <c r="W452" i="2"/>
  <c r="V452" i="2"/>
  <c r="U452" i="2"/>
  <c r="T452" i="2"/>
  <c r="S452" i="2"/>
  <c r="R452" i="2"/>
  <c r="R452" i="2" a="1"/>
  <c r="L458" i="2"/>
  <c r="K458" i="2"/>
  <c r="J458" i="2"/>
  <c r="I458" i="2"/>
  <c r="H458" i="2"/>
  <c r="G458" i="2"/>
  <c r="L457" i="2"/>
  <c r="K457" i="2"/>
  <c r="J457" i="2"/>
  <c r="I457" i="2"/>
  <c r="H457" i="2"/>
  <c r="G457" i="2"/>
  <c r="L456" i="2"/>
  <c r="K456" i="2"/>
  <c r="J456" i="2"/>
  <c r="I456" i="2"/>
  <c r="H456" i="2"/>
  <c r="G456" i="2"/>
  <c r="L455" i="2"/>
  <c r="K455" i="2"/>
  <c r="J455" i="2"/>
  <c r="I455" i="2"/>
  <c r="H455" i="2"/>
  <c r="G455" i="2"/>
  <c r="L454" i="2"/>
  <c r="K454" i="2"/>
  <c r="J454" i="2"/>
  <c r="I454" i="2"/>
  <c r="H454" i="2"/>
  <c r="G454" i="2"/>
  <c r="L453" i="2"/>
  <c r="K453" i="2"/>
  <c r="J453" i="2"/>
  <c r="I453" i="2"/>
  <c r="H453" i="2"/>
  <c r="G453" i="2"/>
  <c r="L452" i="2"/>
  <c r="K452" i="2"/>
  <c r="J452" i="2"/>
  <c r="I452" i="2"/>
  <c r="H452" i="2"/>
  <c r="G452" i="2"/>
  <c r="G452" i="2" a="1"/>
  <c r="D452" i="2"/>
  <c r="D451" i="2"/>
  <c r="D450" i="2"/>
  <c r="D449" i="2"/>
  <c r="Y448" i="2"/>
  <c r="X448" i="2"/>
  <c r="W448" i="2"/>
  <c r="V448" i="2"/>
  <c r="U448" i="2"/>
  <c r="T448" i="2"/>
  <c r="S448" i="2"/>
  <c r="Q448" i="2"/>
  <c r="O448" i="2"/>
  <c r="N448" i="2"/>
  <c r="M448" i="2"/>
  <c r="L448" i="2"/>
  <c r="K448" i="2"/>
  <c r="J448" i="2"/>
  <c r="I448" i="2"/>
  <c r="H448" i="2"/>
  <c r="G448"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AN376" i="2"/>
  <c r="AA376" i="2"/>
  <c r="R376" i="2"/>
  <c r="G376" i="2"/>
  <c r="AS373" i="2"/>
  <c r="AR373" i="2"/>
  <c r="AQ373" i="2"/>
  <c r="AP373" i="2"/>
  <c r="AO373" i="2"/>
  <c r="AN373" i="2"/>
  <c r="AS372" i="2"/>
  <c r="AR372" i="2"/>
  <c r="AQ372" i="2"/>
  <c r="AP372" i="2"/>
  <c r="AO372" i="2"/>
  <c r="AN372" i="2"/>
  <c r="AS371" i="2"/>
  <c r="AR371" i="2"/>
  <c r="AQ371" i="2"/>
  <c r="AP371" i="2"/>
  <c r="AO371" i="2"/>
  <c r="AN371" i="2"/>
  <c r="AS370" i="2"/>
  <c r="AR370" i="2"/>
  <c r="AQ370" i="2"/>
  <c r="AP370" i="2"/>
  <c r="AO370" i="2"/>
  <c r="AN370" i="2"/>
  <c r="AS369" i="2"/>
  <c r="AR369" i="2"/>
  <c r="AQ369" i="2"/>
  <c r="AP369" i="2"/>
  <c r="AO369" i="2"/>
  <c r="AN369" i="2"/>
  <c r="AS368" i="2"/>
  <c r="AR368" i="2"/>
  <c r="AQ368" i="2"/>
  <c r="AP368" i="2"/>
  <c r="AO368" i="2"/>
  <c r="AN368" i="2"/>
  <c r="AS367" i="2"/>
  <c r="AR367" i="2"/>
  <c r="AQ367" i="2"/>
  <c r="AP367" i="2"/>
  <c r="AO367" i="2"/>
  <c r="AN367" i="2"/>
  <c r="AN367" i="2" a="1"/>
  <c r="AF373" i="2"/>
  <c r="AE373" i="2"/>
  <c r="AD373" i="2"/>
  <c r="AC373" i="2"/>
  <c r="AB373" i="2"/>
  <c r="AA373" i="2"/>
  <c r="AF372" i="2"/>
  <c r="AE372" i="2"/>
  <c r="AD372" i="2"/>
  <c r="AC372" i="2"/>
  <c r="AB372" i="2"/>
  <c r="AA372" i="2"/>
  <c r="AF371" i="2"/>
  <c r="AE371" i="2"/>
  <c r="AD371" i="2"/>
  <c r="AC371" i="2"/>
  <c r="AB371" i="2"/>
  <c r="AA371" i="2"/>
  <c r="AF370" i="2"/>
  <c r="AE370" i="2"/>
  <c r="AD370" i="2"/>
  <c r="AC370" i="2"/>
  <c r="AB370" i="2"/>
  <c r="AA370" i="2"/>
  <c r="AF369" i="2"/>
  <c r="AE369" i="2"/>
  <c r="AD369" i="2"/>
  <c r="AC369" i="2"/>
  <c r="AB369" i="2"/>
  <c r="AA369" i="2"/>
  <c r="AF368" i="2"/>
  <c r="AE368" i="2"/>
  <c r="AD368" i="2"/>
  <c r="AC368" i="2"/>
  <c r="AB368" i="2"/>
  <c r="AA368" i="2"/>
  <c r="AF367" i="2"/>
  <c r="AE367" i="2"/>
  <c r="AD367" i="2"/>
  <c r="AC367" i="2"/>
  <c r="AB367" i="2"/>
  <c r="AA367" i="2"/>
  <c r="AA367" i="2" a="1"/>
  <c r="W373" i="2"/>
  <c r="V373" i="2"/>
  <c r="U373" i="2"/>
  <c r="T373" i="2"/>
  <c r="S373" i="2"/>
  <c r="R373" i="2"/>
  <c r="W372" i="2"/>
  <c r="V372" i="2"/>
  <c r="U372" i="2"/>
  <c r="T372" i="2"/>
  <c r="S372" i="2"/>
  <c r="R372" i="2"/>
  <c r="W371" i="2"/>
  <c r="V371" i="2"/>
  <c r="U371" i="2"/>
  <c r="T371" i="2"/>
  <c r="S371" i="2"/>
  <c r="R371" i="2"/>
  <c r="W370" i="2"/>
  <c r="V370" i="2"/>
  <c r="U370" i="2"/>
  <c r="T370" i="2"/>
  <c r="S370" i="2"/>
  <c r="R370" i="2"/>
  <c r="W369" i="2"/>
  <c r="V369" i="2"/>
  <c r="U369" i="2"/>
  <c r="T369" i="2"/>
  <c r="S369" i="2"/>
  <c r="R369" i="2"/>
  <c r="W368" i="2"/>
  <c r="V368" i="2"/>
  <c r="U368" i="2"/>
  <c r="T368" i="2"/>
  <c r="S368" i="2"/>
  <c r="R368" i="2"/>
  <c r="W367" i="2"/>
  <c r="V367" i="2"/>
  <c r="U367" i="2"/>
  <c r="T367" i="2"/>
  <c r="S367" i="2"/>
  <c r="R367" i="2"/>
  <c r="R367" i="2" a="1"/>
  <c r="L373" i="2"/>
  <c r="K373" i="2"/>
  <c r="J373" i="2"/>
  <c r="I373" i="2"/>
  <c r="H373" i="2"/>
  <c r="G373" i="2"/>
  <c r="L372" i="2"/>
  <c r="K372" i="2"/>
  <c r="J372" i="2"/>
  <c r="I372" i="2"/>
  <c r="H372" i="2"/>
  <c r="G372" i="2"/>
  <c r="L371" i="2"/>
  <c r="K371" i="2"/>
  <c r="J371" i="2"/>
  <c r="I371" i="2"/>
  <c r="H371" i="2"/>
  <c r="G371" i="2"/>
  <c r="L370" i="2"/>
  <c r="K370" i="2"/>
  <c r="J370" i="2"/>
  <c r="I370" i="2"/>
  <c r="H370" i="2"/>
  <c r="G370" i="2"/>
  <c r="L369" i="2"/>
  <c r="K369" i="2"/>
  <c r="J369" i="2"/>
  <c r="I369" i="2"/>
  <c r="H369" i="2"/>
  <c r="G369" i="2"/>
  <c r="L368" i="2"/>
  <c r="K368" i="2"/>
  <c r="J368" i="2"/>
  <c r="I368" i="2"/>
  <c r="H368" i="2"/>
  <c r="G368" i="2"/>
  <c r="L367" i="2"/>
  <c r="K367" i="2"/>
  <c r="J367" i="2"/>
  <c r="I367" i="2"/>
  <c r="H367" i="2"/>
  <c r="G367" i="2"/>
  <c r="G367" i="2" a="1"/>
  <c r="AS363" i="2"/>
  <c r="AR363" i="2"/>
  <c r="AQ363" i="2"/>
  <c r="AP363" i="2"/>
  <c r="AO363" i="2"/>
  <c r="AN363" i="2"/>
  <c r="AM363" i="2"/>
  <c r="AI363" i="2"/>
  <c r="AH363" i="2"/>
  <c r="AG363" i="2"/>
  <c r="AF363" i="2"/>
  <c r="AE363" i="2"/>
  <c r="AD363" i="2"/>
  <c r="AC363" i="2"/>
  <c r="Y363" i="2"/>
  <c r="X363" i="2"/>
  <c r="W363" i="2"/>
  <c r="V363" i="2"/>
  <c r="U363" i="2"/>
  <c r="T363" i="2"/>
  <c r="S363" i="2"/>
  <c r="O363" i="2"/>
  <c r="N363" i="2"/>
  <c r="M363" i="2"/>
  <c r="L363" i="2"/>
  <c r="K363" i="2"/>
  <c r="J363" i="2"/>
  <c r="I363" i="2"/>
  <c r="G363" i="2"/>
  <c r="B363" i="2"/>
  <c r="D359" i="2"/>
  <c r="D358" i="2"/>
  <c r="D357" i="2"/>
  <c r="D356" i="2"/>
  <c r="D355" i="2"/>
  <c r="D354" i="2"/>
  <c r="D353" i="2"/>
  <c r="D352" i="2"/>
  <c r="D351" i="2"/>
  <c r="D350" i="2"/>
  <c r="D349" i="2"/>
  <c r="D348" i="2"/>
  <c r="D347" i="2"/>
  <c r="R346" i="2"/>
  <c r="G346" i="2"/>
  <c r="D346" i="2"/>
  <c r="D345" i="2"/>
  <c r="D344" i="2"/>
  <c r="D343" i="2"/>
  <c r="D342" i="2"/>
  <c r="D341" i="2"/>
  <c r="D340" i="2"/>
  <c r="D339" i="2"/>
  <c r="D338" i="2"/>
  <c r="W343" i="2"/>
  <c r="V343" i="2"/>
  <c r="U343" i="2"/>
  <c r="T343" i="2"/>
  <c r="S343" i="2"/>
  <c r="R343" i="2"/>
  <c r="W342" i="2"/>
  <c r="V342" i="2"/>
  <c r="U342" i="2"/>
  <c r="T342" i="2"/>
  <c r="S342" i="2"/>
  <c r="R342" i="2"/>
  <c r="W341" i="2"/>
  <c r="V341" i="2"/>
  <c r="U341" i="2"/>
  <c r="T341" i="2"/>
  <c r="S341" i="2"/>
  <c r="R341" i="2"/>
  <c r="W340" i="2"/>
  <c r="V340" i="2"/>
  <c r="U340" i="2"/>
  <c r="T340" i="2"/>
  <c r="S340" i="2"/>
  <c r="R340" i="2"/>
  <c r="W339" i="2"/>
  <c r="V339" i="2"/>
  <c r="U339" i="2"/>
  <c r="T339" i="2"/>
  <c r="S339" i="2"/>
  <c r="R339" i="2"/>
  <c r="W338" i="2"/>
  <c r="V338" i="2"/>
  <c r="U338" i="2"/>
  <c r="T338" i="2"/>
  <c r="S338" i="2"/>
  <c r="R338" i="2"/>
  <c r="W337" i="2"/>
  <c r="V337" i="2"/>
  <c r="U337" i="2"/>
  <c r="T337" i="2"/>
  <c r="S337" i="2"/>
  <c r="R337" i="2"/>
  <c r="R337" i="2" a="1"/>
  <c r="L343" i="2"/>
  <c r="K343" i="2"/>
  <c r="J343" i="2"/>
  <c r="I343" i="2"/>
  <c r="H343" i="2"/>
  <c r="G343" i="2"/>
  <c r="L342" i="2"/>
  <c r="K342" i="2"/>
  <c r="J342" i="2"/>
  <c r="I342" i="2"/>
  <c r="H342" i="2"/>
  <c r="G342" i="2"/>
  <c r="L341" i="2"/>
  <c r="K341" i="2"/>
  <c r="J341" i="2"/>
  <c r="I341" i="2"/>
  <c r="H341" i="2"/>
  <c r="G341" i="2"/>
  <c r="L340" i="2"/>
  <c r="K340" i="2"/>
  <c r="J340" i="2"/>
  <c r="I340" i="2"/>
  <c r="H340" i="2"/>
  <c r="G340" i="2"/>
  <c r="L339" i="2"/>
  <c r="K339" i="2"/>
  <c r="J339" i="2"/>
  <c r="I339" i="2"/>
  <c r="H339" i="2"/>
  <c r="G339" i="2"/>
  <c r="L338" i="2"/>
  <c r="K338" i="2"/>
  <c r="J338" i="2"/>
  <c r="I338" i="2"/>
  <c r="H338" i="2"/>
  <c r="G338" i="2"/>
  <c r="L337" i="2"/>
  <c r="K337" i="2"/>
  <c r="J337" i="2"/>
  <c r="I337" i="2"/>
  <c r="H337" i="2"/>
  <c r="G337" i="2"/>
  <c r="G337" i="2" a="1"/>
  <c r="D337" i="2"/>
  <c r="D336" i="2"/>
  <c r="D335" i="2"/>
  <c r="Y333" i="2"/>
  <c r="X333" i="2"/>
  <c r="W333" i="2"/>
  <c r="V333" i="2"/>
  <c r="U333" i="2"/>
  <c r="T333" i="2"/>
  <c r="S333" i="2"/>
  <c r="Q333" i="2"/>
  <c r="O333" i="2"/>
  <c r="N333" i="2"/>
  <c r="M333" i="2"/>
  <c r="L333" i="2"/>
  <c r="K333" i="2"/>
  <c r="J333" i="2"/>
  <c r="I333" i="2"/>
  <c r="G333" i="2"/>
  <c r="D329" i="2"/>
  <c r="D328" i="2"/>
  <c r="D327" i="2"/>
  <c r="D326" i="2"/>
  <c r="D325" i="2"/>
  <c r="D324" i="2"/>
  <c r="D323" i="2"/>
  <c r="D322" i="2"/>
  <c r="D321" i="2"/>
  <c r="D320" i="2"/>
  <c r="D319" i="2"/>
  <c r="R318" i="2"/>
  <c r="I318" i="2"/>
  <c r="H318" i="2"/>
  <c r="G318" i="2"/>
  <c r="D318" i="2"/>
  <c r="R317" i="2"/>
  <c r="I317" i="2"/>
  <c r="H317" i="2"/>
  <c r="G317" i="2"/>
  <c r="D317" i="2"/>
  <c r="AN316" i="2"/>
  <c r="AA316" i="2"/>
  <c r="R316" i="2"/>
  <c r="H316" i="2"/>
  <c r="G316" i="2"/>
  <c r="D316" i="2"/>
  <c r="D315" i="2"/>
  <c r="D314" i="2"/>
  <c r="D313" i="2"/>
  <c r="D312" i="2"/>
  <c r="D311" i="2"/>
  <c r="D310" i="2"/>
  <c r="D309" i="2"/>
  <c r="D308" i="2"/>
  <c r="AS313" i="2"/>
  <c r="AR313" i="2"/>
  <c r="AQ313" i="2"/>
  <c r="AP313" i="2"/>
  <c r="AO313" i="2"/>
  <c r="AN313" i="2"/>
  <c r="AS312" i="2"/>
  <c r="AR312" i="2"/>
  <c r="AQ312" i="2"/>
  <c r="AP312" i="2"/>
  <c r="AO312" i="2"/>
  <c r="AN312" i="2"/>
  <c r="AS311" i="2"/>
  <c r="AR311" i="2"/>
  <c r="AQ311" i="2"/>
  <c r="AP311" i="2"/>
  <c r="AO311" i="2"/>
  <c r="AN311" i="2"/>
  <c r="AS310" i="2"/>
  <c r="AR310" i="2"/>
  <c r="AQ310" i="2"/>
  <c r="AP310" i="2"/>
  <c r="AO310" i="2"/>
  <c r="AN310" i="2"/>
  <c r="AS309" i="2"/>
  <c r="AR309" i="2"/>
  <c r="AQ309" i="2"/>
  <c r="AP309" i="2"/>
  <c r="AO309" i="2"/>
  <c r="AN309" i="2"/>
  <c r="AS308" i="2"/>
  <c r="AR308" i="2"/>
  <c r="AQ308" i="2"/>
  <c r="AP308" i="2"/>
  <c r="AO308" i="2"/>
  <c r="AN308" i="2"/>
  <c r="AS307" i="2"/>
  <c r="AR307" i="2"/>
  <c r="AQ307" i="2"/>
  <c r="AP307" i="2"/>
  <c r="AO307" i="2"/>
  <c r="AN307" i="2"/>
  <c r="AN307" i="2" a="1"/>
  <c r="AF313" i="2"/>
  <c r="AE313" i="2"/>
  <c r="AD313" i="2"/>
  <c r="AC313" i="2"/>
  <c r="AB313" i="2"/>
  <c r="AA313" i="2"/>
  <c r="AF312" i="2"/>
  <c r="AE312" i="2"/>
  <c r="AD312" i="2"/>
  <c r="AC312" i="2"/>
  <c r="AB312" i="2"/>
  <c r="AA312" i="2"/>
  <c r="AF311" i="2"/>
  <c r="AE311" i="2"/>
  <c r="AD311" i="2"/>
  <c r="AC311" i="2"/>
  <c r="AB311" i="2"/>
  <c r="AA311" i="2"/>
  <c r="AF310" i="2"/>
  <c r="AE310" i="2"/>
  <c r="AD310" i="2"/>
  <c r="AC310" i="2"/>
  <c r="AB310" i="2"/>
  <c r="AA310" i="2"/>
  <c r="AF309" i="2"/>
  <c r="AE309" i="2"/>
  <c r="AD309" i="2"/>
  <c r="AC309" i="2"/>
  <c r="AB309" i="2"/>
  <c r="AA309" i="2"/>
  <c r="AF308" i="2"/>
  <c r="AE308" i="2"/>
  <c r="AD308" i="2"/>
  <c r="AC308" i="2"/>
  <c r="AB308" i="2"/>
  <c r="AA308" i="2"/>
  <c r="AF307" i="2"/>
  <c r="AE307" i="2"/>
  <c r="AD307" i="2"/>
  <c r="AC307" i="2"/>
  <c r="AB307" i="2"/>
  <c r="AA307" i="2"/>
  <c r="AA307" i="2" a="1"/>
  <c r="W313" i="2"/>
  <c r="V313" i="2"/>
  <c r="U313" i="2"/>
  <c r="T313" i="2"/>
  <c r="S313" i="2"/>
  <c r="R313" i="2"/>
  <c r="W312" i="2"/>
  <c r="V312" i="2"/>
  <c r="U312" i="2"/>
  <c r="T312" i="2"/>
  <c r="S312" i="2"/>
  <c r="R312" i="2"/>
  <c r="W311" i="2"/>
  <c r="V311" i="2"/>
  <c r="U311" i="2"/>
  <c r="T311" i="2"/>
  <c r="S311" i="2"/>
  <c r="R311" i="2"/>
  <c r="W310" i="2"/>
  <c r="V310" i="2"/>
  <c r="U310" i="2"/>
  <c r="T310" i="2"/>
  <c r="S310" i="2"/>
  <c r="R310" i="2"/>
  <c r="W309" i="2"/>
  <c r="V309" i="2"/>
  <c r="U309" i="2"/>
  <c r="T309" i="2"/>
  <c r="S309" i="2"/>
  <c r="R309" i="2"/>
  <c r="W308" i="2"/>
  <c r="V308" i="2"/>
  <c r="U308" i="2"/>
  <c r="T308" i="2"/>
  <c r="S308" i="2"/>
  <c r="R308" i="2"/>
  <c r="W307" i="2"/>
  <c r="V307" i="2"/>
  <c r="U307" i="2"/>
  <c r="T307" i="2"/>
  <c r="S307" i="2"/>
  <c r="R307" i="2"/>
  <c r="R307" i="2" a="1"/>
  <c r="L313" i="2"/>
  <c r="K313" i="2"/>
  <c r="J313" i="2"/>
  <c r="I313" i="2"/>
  <c r="H313" i="2"/>
  <c r="G313" i="2"/>
  <c r="L312" i="2"/>
  <c r="K312" i="2"/>
  <c r="J312" i="2"/>
  <c r="I312" i="2"/>
  <c r="H312" i="2"/>
  <c r="G312" i="2"/>
  <c r="L311" i="2"/>
  <c r="K311" i="2"/>
  <c r="J311" i="2"/>
  <c r="I311" i="2"/>
  <c r="H311" i="2"/>
  <c r="G311" i="2"/>
  <c r="L310" i="2"/>
  <c r="K310" i="2"/>
  <c r="J310" i="2"/>
  <c r="I310" i="2"/>
  <c r="H310" i="2"/>
  <c r="G310" i="2"/>
  <c r="L309" i="2"/>
  <c r="K309" i="2"/>
  <c r="J309" i="2"/>
  <c r="I309" i="2"/>
  <c r="H309" i="2"/>
  <c r="G309" i="2"/>
  <c r="L308" i="2"/>
  <c r="K308" i="2"/>
  <c r="J308" i="2"/>
  <c r="I308" i="2"/>
  <c r="H308" i="2"/>
  <c r="G308" i="2"/>
  <c r="L307" i="2"/>
  <c r="K307" i="2"/>
  <c r="J307" i="2"/>
  <c r="I307" i="2"/>
  <c r="H307" i="2"/>
  <c r="G307" i="2"/>
  <c r="G307" i="2" a="1"/>
  <c r="D307" i="2"/>
  <c r="D306" i="2"/>
  <c r="D305" i="2"/>
  <c r="AS303" i="2"/>
  <c r="AR303" i="2"/>
  <c r="AQ303" i="2"/>
  <c r="AP303" i="2"/>
  <c r="AO303" i="2"/>
  <c r="AN303" i="2"/>
  <c r="AM303" i="2"/>
  <c r="AK303" i="2"/>
  <c r="AI303" i="2"/>
  <c r="AH303" i="2"/>
  <c r="AG303" i="2"/>
  <c r="AF303" i="2"/>
  <c r="AE303" i="2"/>
  <c r="AD303" i="2"/>
  <c r="AC303" i="2"/>
  <c r="AA303" i="2"/>
  <c r="Y303" i="2"/>
  <c r="X303" i="2"/>
  <c r="W303" i="2"/>
  <c r="V303" i="2"/>
  <c r="U303" i="2"/>
  <c r="T303" i="2"/>
  <c r="S303" i="2"/>
  <c r="Q303" i="2"/>
  <c r="O303" i="2"/>
  <c r="N303" i="2"/>
  <c r="M303" i="2"/>
  <c r="L303" i="2"/>
  <c r="K303" i="2"/>
  <c r="J303" i="2"/>
  <c r="I303" i="2"/>
  <c r="G303" i="2"/>
  <c r="B303" i="2"/>
  <c r="D300" i="2"/>
  <c r="D299" i="2"/>
  <c r="D298" i="2"/>
  <c r="D297" i="2"/>
  <c r="AB296" i="2"/>
  <c r="S296" i="2"/>
  <c r="G296" i="2"/>
  <c r="D296" i="2"/>
  <c r="D295" i="2"/>
  <c r="D294" i="2"/>
  <c r="D293" i="2"/>
  <c r="D292" i="2"/>
  <c r="D291" i="2"/>
  <c r="D290" i="2"/>
  <c r="D289" i="2"/>
  <c r="D288" i="2"/>
  <c r="AF293" i="2"/>
  <c r="AE293" i="2"/>
  <c r="AD293" i="2"/>
  <c r="AC293" i="2"/>
  <c r="AB293" i="2"/>
  <c r="AA293" i="2"/>
  <c r="AF292" i="2"/>
  <c r="AE292" i="2"/>
  <c r="AD292" i="2"/>
  <c r="AC292" i="2"/>
  <c r="AB292" i="2"/>
  <c r="AA292" i="2"/>
  <c r="AF291" i="2"/>
  <c r="AE291" i="2"/>
  <c r="AD291" i="2"/>
  <c r="AC291" i="2"/>
  <c r="AB291" i="2"/>
  <c r="AA291" i="2"/>
  <c r="AF290" i="2"/>
  <c r="AE290" i="2"/>
  <c r="AD290" i="2"/>
  <c r="AC290" i="2"/>
  <c r="AB290" i="2"/>
  <c r="AA290" i="2"/>
  <c r="AF289" i="2"/>
  <c r="AE289" i="2"/>
  <c r="AD289" i="2"/>
  <c r="AC289" i="2"/>
  <c r="AB289" i="2"/>
  <c r="AA289" i="2"/>
  <c r="AF288" i="2"/>
  <c r="AE288" i="2"/>
  <c r="AD288" i="2"/>
  <c r="AC288" i="2"/>
  <c r="AB288" i="2"/>
  <c r="AA288" i="2"/>
  <c r="AF287" i="2"/>
  <c r="AE287" i="2"/>
  <c r="AD287" i="2"/>
  <c r="AC287" i="2"/>
  <c r="AB287" i="2"/>
  <c r="AA287" i="2"/>
  <c r="AA287" i="2" a="1"/>
  <c r="W293" i="2"/>
  <c r="V293" i="2"/>
  <c r="U293" i="2"/>
  <c r="T293" i="2"/>
  <c r="S293" i="2"/>
  <c r="R293" i="2"/>
  <c r="W292" i="2"/>
  <c r="V292" i="2"/>
  <c r="U292" i="2"/>
  <c r="T292" i="2"/>
  <c r="S292" i="2"/>
  <c r="R292" i="2"/>
  <c r="W291" i="2"/>
  <c r="V291" i="2"/>
  <c r="U291" i="2"/>
  <c r="T291" i="2"/>
  <c r="S291" i="2"/>
  <c r="R291" i="2"/>
  <c r="W290" i="2"/>
  <c r="V290" i="2"/>
  <c r="U290" i="2"/>
  <c r="T290" i="2"/>
  <c r="S290" i="2"/>
  <c r="R290" i="2"/>
  <c r="W289" i="2"/>
  <c r="V289" i="2"/>
  <c r="U289" i="2"/>
  <c r="T289" i="2"/>
  <c r="S289" i="2"/>
  <c r="R289" i="2"/>
  <c r="W288" i="2"/>
  <c r="V288" i="2"/>
  <c r="U288" i="2"/>
  <c r="T288" i="2"/>
  <c r="S288" i="2"/>
  <c r="R288" i="2"/>
  <c r="W287" i="2"/>
  <c r="V287" i="2"/>
  <c r="U287" i="2"/>
  <c r="T287" i="2"/>
  <c r="S287" i="2"/>
  <c r="R287" i="2"/>
  <c r="R287" i="2" a="1"/>
  <c r="L293" i="2"/>
  <c r="K293" i="2"/>
  <c r="J293" i="2"/>
  <c r="I293" i="2"/>
  <c r="H293" i="2"/>
  <c r="G293" i="2"/>
  <c r="L292" i="2"/>
  <c r="K292" i="2"/>
  <c r="J292" i="2"/>
  <c r="I292" i="2"/>
  <c r="H292" i="2"/>
  <c r="G292" i="2"/>
  <c r="L291" i="2"/>
  <c r="K291" i="2"/>
  <c r="J291" i="2"/>
  <c r="I291" i="2"/>
  <c r="H291" i="2"/>
  <c r="G291" i="2"/>
  <c r="L290" i="2"/>
  <c r="K290" i="2"/>
  <c r="J290" i="2"/>
  <c r="I290" i="2"/>
  <c r="H290" i="2"/>
  <c r="G290" i="2"/>
  <c r="L289" i="2"/>
  <c r="K289" i="2"/>
  <c r="J289" i="2"/>
  <c r="I289" i="2"/>
  <c r="H289" i="2"/>
  <c r="G289" i="2"/>
  <c r="L288" i="2"/>
  <c r="K288" i="2"/>
  <c r="J288" i="2"/>
  <c r="I288" i="2"/>
  <c r="H288" i="2"/>
  <c r="G288" i="2"/>
  <c r="L287" i="2"/>
  <c r="K287" i="2"/>
  <c r="J287" i="2"/>
  <c r="I287" i="2"/>
  <c r="H287" i="2"/>
  <c r="G287" i="2"/>
  <c r="G287" i="2" a="1"/>
  <c r="D287" i="2"/>
  <c r="D286" i="2"/>
  <c r="D285" i="2"/>
  <c r="AS283" i="2"/>
  <c r="AR283" i="2"/>
  <c r="AQ283" i="2"/>
  <c r="AP283" i="2"/>
  <c r="AO283" i="2"/>
  <c r="AN283" i="2"/>
  <c r="AM283" i="2"/>
  <c r="AK283" i="2"/>
  <c r="AI283" i="2"/>
  <c r="AH283" i="2"/>
  <c r="AG283" i="2"/>
  <c r="AF283" i="2"/>
  <c r="AE283" i="2"/>
  <c r="AD283" i="2"/>
  <c r="AC283" i="2"/>
  <c r="Y283" i="2"/>
  <c r="X283" i="2"/>
  <c r="W283" i="2"/>
  <c r="V283" i="2"/>
  <c r="U283" i="2"/>
  <c r="T283" i="2"/>
  <c r="S283" i="2"/>
  <c r="O283" i="2"/>
  <c r="N283" i="2"/>
  <c r="M283" i="2"/>
  <c r="L283" i="2"/>
  <c r="K283" i="2"/>
  <c r="J283" i="2"/>
  <c r="I283" i="2"/>
  <c r="G283" i="2"/>
  <c r="D279" i="2"/>
  <c r="D278" i="2"/>
  <c r="D277" i="2"/>
  <c r="D276" i="2"/>
  <c r="AB275" i="2"/>
  <c r="S275" i="2"/>
  <c r="G275" i="2"/>
  <c r="D275" i="2"/>
  <c r="D274" i="2"/>
  <c r="D273" i="2"/>
  <c r="D272" i="2"/>
  <c r="D271" i="2"/>
  <c r="D270" i="2"/>
  <c r="D269" i="2"/>
  <c r="D268" i="2"/>
  <c r="D267" i="2"/>
  <c r="AF272" i="2"/>
  <c r="AE272" i="2"/>
  <c r="AD272" i="2"/>
  <c r="AC272" i="2"/>
  <c r="AB272" i="2"/>
  <c r="AA272" i="2"/>
  <c r="AF271" i="2"/>
  <c r="AE271" i="2"/>
  <c r="AD271" i="2"/>
  <c r="AC271" i="2"/>
  <c r="AB271" i="2"/>
  <c r="AA271" i="2"/>
  <c r="AF270" i="2"/>
  <c r="AE270" i="2"/>
  <c r="AD270" i="2"/>
  <c r="AC270" i="2"/>
  <c r="AB270" i="2"/>
  <c r="AA270" i="2"/>
  <c r="AF269" i="2"/>
  <c r="AE269" i="2"/>
  <c r="AD269" i="2"/>
  <c r="AC269" i="2"/>
  <c r="AB269" i="2"/>
  <c r="AA269" i="2"/>
  <c r="AF268" i="2"/>
  <c r="AE268" i="2"/>
  <c r="AD268" i="2"/>
  <c r="AC268" i="2"/>
  <c r="AB268" i="2"/>
  <c r="AA268" i="2"/>
  <c r="AF267" i="2"/>
  <c r="AE267" i="2"/>
  <c r="AD267" i="2"/>
  <c r="AC267" i="2"/>
  <c r="AB267" i="2"/>
  <c r="AA267" i="2"/>
  <c r="AF266" i="2"/>
  <c r="AE266" i="2"/>
  <c r="AD266" i="2"/>
  <c r="AC266" i="2"/>
  <c r="AB266" i="2"/>
  <c r="AA266" i="2"/>
  <c r="AA266" i="2" a="1"/>
  <c r="W272" i="2"/>
  <c r="V272" i="2"/>
  <c r="U272" i="2"/>
  <c r="T272" i="2"/>
  <c r="S272" i="2"/>
  <c r="R272" i="2"/>
  <c r="W271" i="2"/>
  <c r="V271" i="2"/>
  <c r="U271" i="2"/>
  <c r="T271" i="2"/>
  <c r="S271" i="2"/>
  <c r="R271" i="2"/>
  <c r="W270" i="2"/>
  <c r="V270" i="2"/>
  <c r="U270" i="2"/>
  <c r="T270" i="2"/>
  <c r="S270" i="2"/>
  <c r="R270" i="2"/>
  <c r="W269" i="2"/>
  <c r="V269" i="2"/>
  <c r="U269" i="2"/>
  <c r="T269" i="2"/>
  <c r="S269" i="2"/>
  <c r="R269" i="2"/>
  <c r="W268" i="2"/>
  <c r="V268" i="2"/>
  <c r="U268" i="2"/>
  <c r="T268" i="2"/>
  <c r="S268" i="2"/>
  <c r="R268" i="2"/>
  <c r="W267" i="2"/>
  <c r="V267" i="2"/>
  <c r="U267" i="2"/>
  <c r="T267" i="2"/>
  <c r="S267" i="2"/>
  <c r="R267" i="2"/>
  <c r="W266" i="2"/>
  <c r="V266" i="2"/>
  <c r="U266" i="2"/>
  <c r="T266" i="2"/>
  <c r="S266" i="2"/>
  <c r="R266" i="2"/>
  <c r="R266" i="2" a="1"/>
  <c r="L272" i="2"/>
  <c r="K272" i="2"/>
  <c r="J272" i="2"/>
  <c r="I272" i="2"/>
  <c r="H272" i="2"/>
  <c r="G272" i="2"/>
  <c r="L271" i="2"/>
  <c r="K271" i="2"/>
  <c r="J271" i="2"/>
  <c r="I271" i="2"/>
  <c r="H271" i="2"/>
  <c r="G271" i="2"/>
  <c r="L270" i="2"/>
  <c r="K270" i="2"/>
  <c r="J270" i="2"/>
  <c r="I270" i="2"/>
  <c r="H270" i="2"/>
  <c r="G270" i="2"/>
  <c r="L269" i="2"/>
  <c r="K269" i="2"/>
  <c r="J269" i="2"/>
  <c r="I269" i="2"/>
  <c r="H269" i="2"/>
  <c r="G269" i="2"/>
  <c r="L268" i="2"/>
  <c r="K268" i="2"/>
  <c r="J268" i="2"/>
  <c r="I268" i="2"/>
  <c r="H268" i="2"/>
  <c r="G268" i="2"/>
  <c r="L267" i="2"/>
  <c r="K267" i="2"/>
  <c r="J267" i="2"/>
  <c r="I267" i="2"/>
  <c r="H267" i="2"/>
  <c r="G267" i="2"/>
  <c r="L266" i="2"/>
  <c r="K266" i="2"/>
  <c r="J266" i="2"/>
  <c r="I266" i="2"/>
  <c r="H266" i="2"/>
  <c r="G266" i="2"/>
  <c r="G266" i="2" a="1"/>
  <c r="D266" i="2"/>
  <c r="D265" i="2"/>
  <c r="D264" i="2"/>
  <c r="AI262" i="2"/>
  <c r="AH262" i="2"/>
  <c r="AG262" i="2"/>
  <c r="AF262" i="2"/>
  <c r="AE262" i="2"/>
  <c r="AD262" i="2"/>
  <c r="AC262" i="2"/>
  <c r="AB262" i="2"/>
  <c r="AA262" i="2"/>
  <c r="Y262" i="2"/>
  <c r="X262" i="2"/>
  <c r="W262" i="2"/>
  <c r="V262" i="2"/>
  <c r="U262" i="2"/>
  <c r="T262" i="2"/>
  <c r="S262" i="2"/>
  <c r="R262" i="2"/>
  <c r="Q262" i="2"/>
  <c r="O262" i="2"/>
  <c r="N262" i="2"/>
  <c r="M262" i="2"/>
  <c r="L262" i="2"/>
  <c r="K262" i="2"/>
  <c r="J262" i="2"/>
  <c r="I262" i="2"/>
  <c r="H262" i="2"/>
  <c r="G262" i="2"/>
  <c r="D259" i="2"/>
  <c r="D258" i="2"/>
  <c r="D257" i="2"/>
  <c r="D256" i="2"/>
  <c r="D255" i="2"/>
  <c r="G254" i="2"/>
  <c r="D254" i="2"/>
  <c r="D253" i="2"/>
  <c r="D252" i="2"/>
  <c r="D251" i="2"/>
  <c r="D250" i="2"/>
  <c r="D249" i="2"/>
  <c r="D248" i="2"/>
  <c r="D247" i="2"/>
  <c r="D246" i="2"/>
  <c r="AF251" i="2"/>
  <c r="AE251" i="2"/>
  <c r="AD251" i="2"/>
  <c r="AC251" i="2"/>
  <c r="AB251" i="2"/>
  <c r="AA251" i="2"/>
  <c r="AF250" i="2"/>
  <c r="AE250" i="2"/>
  <c r="AD250" i="2"/>
  <c r="AC250" i="2"/>
  <c r="AB250" i="2"/>
  <c r="AA250" i="2"/>
  <c r="AF249" i="2"/>
  <c r="AE249" i="2"/>
  <c r="AD249" i="2"/>
  <c r="AC249" i="2"/>
  <c r="AB249" i="2"/>
  <c r="AA249" i="2"/>
  <c r="AF248" i="2"/>
  <c r="AE248" i="2"/>
  <c r="AD248" i="2"/>
  <c r="AC248" i="2"/>
  <c r="AB248" i="2"/>
  <c r="AA248" i="2"/>
  <c r="AF247" i="2"/>
  <c r="AE247" i="2"/>
  <c r="AD247" i="2"/>
  <c r="AC247" i="2"/>
  <c r="AB247" i="2"/>
  <c r="AA247" i="2"/>
  <c r="AF246" i="2"/>
  <c r="AE246" i="2"/>
  <c r="AD246" i="2"/>
  <c r="AC246" i="2"/>
  <c r="AB246" i="2"/>
  <c r="AA246" i="2"/>
  <c r="AF245" i="2"/>
  <c r="AE245" i="2"/>
  <c r="AD245" i="2"/>
  <c r="AC245" i="2"/>
  <c r="AB245" i="2"/>
  <c r="AA245" i="2"/>
  <c r="AA245" i="2" a="1"/>
  <c r="W251" i="2"/>
  <c r="V251" i="2"/>
  <c r="U251" i="2"/>
  <c r="T251" i="2"/>
  <c r="S251" i="2"/>
  <c r="R251" i="2"/>
  <c r="W250" i="2"/>
  <c r="V250" i="2"/>
  <c r="U250" i="2"/>
  <c r="T250" i="2"/>
  <c r="S250" i="2"/>
  <c r="R250" i="2"/>
  <c r="W249" i="2"/>
  <c r="V249" i="2"/>
  <c r="U249" i="2"/>
  <c r="T249" i="2"/>
  <c r="S249" i="2"/>
  <c r="R249" i="2"/>
  <c r="W248" i="2"/>
  <c r="V248" i="2"/>
  <c r="U248" i="2"/>
  <c r="T248" i="2"/>
  <c r="S248" i="2"/>
  <c r="R248" i="2"/>
  <c r="W247" i="2"/>
  <c r="V247" i="2"/>
  <c r="U247" i="2"/>
  <c r="T247" i="2"/>
  <c r="S247" i="2"/>
  <c r="R247" i="2"/>
  <c r="W246" i="2"/>
  <c r="V246" i="2"/>
  <c r="U246" i="2"/>
  <c r="T246" i="2"/>
  <c r="S246" i="2"/>
  <c r="R246" i="2"/>
  <c r="W245" i="2"/>
  <c r="V245" i="2"/>
  <c r="U245" i="2"/>
  <c r="T245" i="2"/>
  <c r="S245" i="2"/>
  <c r="R245" i="2"/>
  <c r="R245" i="2" a="1"/>
  <c r="L251" i="2"/>
  <c r="K251" i="2"/>
  <c r="J251" i="2"/>
  <c r="I251" i="2"/>
  <c r="H251" i="2"/>
  <c r="G251" i="2"/>
  <c r="L250" i="2"/>
  <c r="K250" i="2"/>
  <c r="J250" i="2"/>
  <c r="I250" i="2"/>
  <c r="H250" i="2"/>
  <c r="G250" i="2"/>
  <c r="L249" i="2"/>
  <c r="K249" i="2"/>
  <c r="J249" i="2"/>
  <c r="I249" i="2"/>
  <c r="H249" i="2"/>
  <c r="G249" i="2"/>
  <c r="L248" i="2"/>
  <c r="K248" i="2"/>
  <c r="J248" i="2"/>
  <c r="I248" i="2"/>
  <c r="H248" i="2"/>
  <c r="G248" i="2"/>
  <c r="L247" i="2"/>
  <c r="K247" i="2"/>
  <c r="J247" i="2"/>
  <c r="I247" i="2"/>
  <c r="H247" i="2"/>
  <c r="G247" i="2"/>
  <c r="L246" i="2"/>
  <c r="K246" i="2"/>
  <c r="J246" i="2"/>
  <c r="I246" i="2"/>
  <c r="H246" i="2"/>
  <c r="G246" i="2"/>
  <c r="L245" i="2"/>
  <c r="K245" i="2"/>
  <c r="J245" i="2"/>
  <c r="I245" i="2"/>
  <c r="H245" i="2"/>
  <c r="G245" i="2"/>
  <c r="G245" i="2" a="1"/>
  <c r="D245" i="2"/>
  <c r="D244" i="2"/>
  <c r="AI241" i="2"/>
  <c r="AH241" i="2"/>
  <c r="AG241" i="2"/>
  <c r="AF241" i="2"/>
  <c r="AE241" i="2"/>
  <c r="AD241" i="2"/>
  <c r="AC241" i="2"/>
  <c r="AB241" i="2"/>
  <c r="AA241" i="2"/>
  <c r="Y241" i="2"/>
  <c r="X241" i="2"/>
  <c r="W241" i="2"/>
  <c r="V241" i="2"/>
  <c r="U241" i="2"/>
  <c r="T241" i="2"/>
  <c r="S241" i="2"/>
  <c r="R241" i="2"/>
  <c r="Q241" i="2"/>
  <c r="O241" i="2"/>
  <c r="N241" i="2"/>
  <c r="M241" i="2"/>
  <c r="L241" i="2"/>
  <c r="K241" i="2"/>
  <c r="J241" i="2"/>
  <c r="I241" i="2"/>
  <c r="H241" i="2"/>
  <c r="G241" i="2"/>
  <c r="D238" i="2"/>
  <c r="U237" i="2"/>
  <c r="T237" i="2"/>
  <c r="D237" i="2"/>
  <c r="D236" i="2"/>
  <c r="D235" i="2"/>
  <c r="Q234" i="2"/>
  <c r="D234" i="2"/>
  <c r="Q233" i="2"/>
  <c r="D233" i="2"/>
  <c r="D232" i="2"/>
  <c r="D231" i="2"/>
  <c r="AN230" i="2"/>
  <c r="AA230" i="2"/>
  <c r="R230" i="2"/>
  <c r="G230" i="2"/>
  <c r="D230" i="2"/>
  <c r="D229" i="2"/>
  <c r="D228" i="2"/>
  <c r="D227" i="2"/>
  <c r="D226" i="2"/>
  <c r="D225" i="2"/>
  <c r="D224" i="2"/>
  <c r="D223" i="2"/>
  <c r="D222" i="2"/>
  <c r="AS227" i="2"/>
  <c r="AR227" i="2"/>
  <c r="AQ227" i="2"/>
  <c r="AP227" i="2"/>
  <c r="AO227" i="2"/>
  <c r="AN227" i="2"/>
  <c r="AS226" i="2"/>
  <c r="AR226" i="2"/>
  <c r="AQ226" i="2"/>
  <c r="AP226" i="2"/>
  <c r="AO226" i="2"/>
  <c r="AN226" i="2"/>
  <c r="AS225" i="2"/>
  <c r="AR225" i="2"/>
  <c r="AQ225" i="2"/>
  <c r="AP225" i="2"/>
  <c r="AO225" i="2"/>
  <c r="AN225" i="2"/>
  <c r="AS224" i="2"/>
  <c r="AR224" i="2"/>
  <c r="AQ224" i="2"/>
  <c r="AP224" i="2"/>
  <c r="AO224" i="2"/>
  <c r="AN224" i="2"/>
  <c r="AS223" i="2"/>
  <c r="AR223" i="2"/>
  <c r="AQ223" i="2"/>
  <c r="AP223" i="2"/>
  <c r="AO223" i="2"/>
  <c r="AN223" i="2"/>
  <c r="AS222" i="2"/>
  <c r="AR222" i="2"/>
  <c r="AQ222" i="2"/>
  <c r="AP222" i="2"/>
  <c r="AO222" i="2"/>
  <c r="AN222" i="2"/>
  <c r="AS221" i="2"/>
  <c r="AR221" i="2"/>
  <c r="AQ221" i="2"/>
  <c r="AP221" i="2"/>
  <c r="AO221" i="2"/>
  <c r="AN221" i="2"/>
  <c r="AN221" i="2" a="1"/>
  <c r="AF227" i="2"/>
  <c r="AE227" i="2"/>
  <c r="AD227" i="2"/>
  <c r="AC227" i="2"/>
  <c r="AB227" i="2"/>
  <c r="AA227" i="2"/>
  <c r="AF226" i="2"/>
  <c r="AE226" i="2"/>
  <c r="AD226" i="2"/>
  <c r="AC226" i="2"/>
  <c r="AB226" i="2"/>
  <c r="AA226" i="2"/>
  <c r="AF225" i="2"/>
  <c r="AE225" i="2"/>
  <c r="AD225" i="2"/>
  <c r="AC225" i="2"/>
  <c r="AB225" i="2"/>
  <c r="AA225" i="2"/>
  <c r="AF224" i="2"/>
  <c r="AE224" i="2"/>
  <c r="AD224" i="2"/>
  <c r="AC224" i="2"/>
  <c r="AB224" i="2"/>
  <c r="AA224" i="2"/>
  <c r="AF223" i="2"/>
  <c r="AE223" i="2"/>
  <c r="AD223" i="2"/>
  <c r="AC223" i="2"/>
  <c r="AB223" i="2"/>
  <c r="AA223" i="2"/>
  <c r="AF222" i="2"/>
  <c r="AE222" i="2"/>
  <c r="AD222" i="2"/>
  <c r="AC222" i="2"/>
  <c r="AB222" i="2"/>
  <c r="AA222" i="2"/>
  <c r="AF221" i="2"/>
  <c r="AE221" i="2"/>
  <c r="AD221" i="2"/>
  <c r="AC221" i="2"/>
  <c r="AB221" i="2"/>
  <c r="AA221" i="2"/>
  <c r="AA221" i="2" a="1"/>
  <c r="W227" i="2"/>
  <c r="V227" i="2"/>
  <c r="U227" i="2"/>
  <c r="T227" i="2"/>
  <c r="S227" i="2"/>
  <c r="R227" i="2"/>
  <c r="W226" i="2"/>
  <c r="V226" i="2"/>
  <c r="U226" i="2"/>
  <c r="T226" i="2"/>
  <c r="S226" i="2"/>
  <c r="R226" i="2"/>
  <c r="W225" i="2"/>
  <c r="V225" i="2"/>
  <c r="U225" i="2"/>
  <c r="T225" i="2"/>
  <c r="S225" i="2"/>
  <c r="R225" i="2"/>
  <c r="W224" i="2"/>
  <c r="V224" i="2"/>
  <c r="U224" i="2"/>
  <c r="T224" i="2"/>
  <c r="S224" i="2"/>
  <c r="R224" i="2"/>
  <c r="W223" i="2"/>
  <c r="V223" i="2"/>
  <c r="U223" i="2"/>
  <c r="T223" i="2"/>
  <c r="S223" i="2"/>
  <c r="R223" i="2"/>
  <c r="W222" i="2"/>
  <c r="V222" i="2"/>
  <c r="U222" i="2"/>
  <c r="T222" i="2"/>
  <c r="S222" i="2"/>
  <c r="R222" i="2"/>
  <c r="W221" i="2"/>
  <c r="V221" i="2"/>
  <c r="U221" i="2"/>
  <c r="T221" i="2"/>
  <c r="S221" i="2"/>
  <c r="R221" i="2"/>
  <c r="R221" i="2" a="1"/>
  <c r="L227" i="2"/>
  <c r="K227" i="2"/>
  <c r="J227" i="2"/>
  <c r="I227" i="2"/>
  <c r="H227" i="2"/>
  <c r="G227" i="2"/>
  <c r="L226" i="2"/>
  <c r="K226" i="2"/>
  <c r="J226" i="2"/>
  <c r="I226" i="2"/>
  <c r="H226" i="2"/>
  <c r="G226" i="2"/>
  <c r="L225" i="2"/>
  <c r="K225" i="2"/>
  <c r="J225" i="2"/>
  <c r="I225" i="2"/>
  <c r="H225" i="2"/>
  <c r="G225" i="2"/>
  <c r="L224" i="2"/>
  <c r="K224" i="2"/>
  <c r="J224" i="2"/>
  <c r="I224" i="2"/>
  <c r="H224" i="2"/>
  <c r="G224" i="2"/>
  <c r="L223" i="2"/>
  <c r="K223" i="2"/>
  <c r="J223" i="2"/>
  <c r="I223" i="2"/>
  <c r="H223" i="2"/>
  <c r="G223" i="2"/>
  <c r="L222" i="2"/>
  <c r="K222" i="2"/>
  <c r="J222" i="2"/>
  <c r="I222" i="2"/>
  <c r="H222" i="2"/>
  <c r="G222" i="2"/>
  <c r="L221" i="2"/>
  <c r="K221" i="2"/>
  <c r="J221" i="2"/>
  <c r="I221" i="2"/>
  <c r="H221" i="2"/>
  <c r="G221" i="2"/>
  <c r="G221" i="2" a="1"/>
  <c r="D221" i="2"/>
  <c r="D220" i="2"/>
  <c r="AS217" i="2"/>
  <c r="AR217" i="2"/>
  <c r="AQ217" i="2"/>
  <c r="AP217" i="2"/>
  <c r="AO217" i="2"/>
  <c r="AN217" i="2"/>
  <c r="AM217" i="2"/>
  <c r="AI217" i="2"/>
  <c r="AH217" i="2"/>
  <c r="AG217" i="2"/>
  <c r="AF217" i="2"/>
  <c r="AE217" i="2"/>
  <c r="AD217" i="2"/>
  <c r="AC217" i="2"/>
  <c r="AA217" i="2"/>
  <c r="Y217" i="2"/>
  <c r="X217" i="2"/>
  <c r="W217" i="2"/>
  <c r="V217" i="2"/>
  <c r="U217" i="2"/>
  <c r="T217" i="2"/>
  <c r="S217" i="2"/>
  <c r="R217" i="2"/>
  <c r="Q217" i="2"/>
  <c r="O217" i="2"/>
  <c r="N217" i="2"/>
  <c r="M217" i="2"/>
  <c r="L217" i="2"/>
  <c r="K217" i="2"/>
  <c r="J217" i="2"/>
  <c r="I217" i="2"/>
  <c r="H217" i="2"/>
  <c r="G217" i="2"/>
  <c r="U214" i="2"/>
  <c r="T214" i="2"/>
  <c r="D214" i="2"/>
  <c r="D213" i="2"/>
  <c r="D212" i="2"/>
  <c r="Q211" i="2"/>
  <c r="D211" i="2"/>
  <c r="Q210" i="2"/>
  <c r="D210" i="2"/>
  <c r="D209" i="2"/>
  <c r="D208" i="2"/>
  <c r="AN207" i="2"/>
  <c r="AA207" i="2"/>
  <c r="R207" i="2"/>
  <c r="G207" i="2"/>
  <c r="D207" i="2"/>
  <c r="D206" i="2"/>
  <c r="D205" i="2"/>
  <c r="D204" i="2"/>
  <c r="D203" i="2"/>
  <c r="D202" i="2"/>
  <c r="D201" i="2"/>
  <c r="D200" i="2"/>
  <c r="D199" i="2"/>
  <c r="AS204" i="2"/>
  <c r="AR204" i="2"/>
  <c r="AQ204" i="2"/>
  <c r="AP204" i="2"/>
  <c r="AO204" i="2"/>
  <c r="AN204" i="2"/>
  <c r="AS203" i="2"/>
  <c r="AR203" i="2"/>
  <c r="AQ203" i="2"/>
  <c r="AP203" i="2"/>
  <c r="AO203" i="2"/>
  <c r="AN203" i="2"/>
  <c r="AS202" i="2"/>
  <c r="AR202" i="2"/>
  <c r="AQ202" i="2"/>
  <c r="AP202" i="2"/>
  <c r="AO202" i="2"/>
  <c r="AN202" i="2"/>
  <c r="AS201" i="2"/>
  <c r="AR201" i="2"/>
  <c r="AQ201" i="2"/>
  <c r="AP201" i="2"/>
  <c r="AO201" i="2"/>
  <c r="AN201" i="2"/>
  <c r="AS200" i="2"/>
  <c r="AR200" i="2"/>
  <c r="AQ200" i="2"/>
  <c r="AP200" i="2"/>
  <c r="AO200" i="2"/>
  <c r="AN200" i="2"/>
  <c r="AS199" i="2"/>
  <c r="AR199" i="2"/>
  <c r="AQ199" i="2"/>
  <c r="AP199" i="2"/>
  <c r="AO199" i="2"/>
  <c r="AN199" i="2"/>
  <c r="AS198" i="2"/>
  <c r="AR198" i="2"/>
  <c r="AQ198" i="2"/>
  <c r="AP198" i="2"/>
  <c r="AO198" i="2"/>
  <c r="AN198" i="2"/>
  <c r="AN198" i="2" a="1"/>
  <c r="AF204" i="2"/>
  <c r="AE204" i="2"/>
  <c r="AD204" i="2"/>
  <c r="AC204" i="2"/>
  <c r="AB204" i="2"/>
  <c r="AA204" i="2"/>
  <c r="AF203" i="2"/>
  <c r="AE203" i="2"/>
  <c r="AD203" i="2"/>
  <c r="AC203" i="2"/>
  <c r="AB203" i="2"/>
  <c r="AA203" i="2"/>
  <c r="AF202" i="2"/>
  <c r="AE202" i="2"/>
  <c r="AD202" i="2"/>
  <c r="AC202" i="2"/>
  <c r="AB202" i="2"/>
  <c r="AA202" i="2"/>
  <c r="AF201" i="2"/>
  <c r="AE201" i="2"/>
  <c r="AD201" i="2"/>
  <c r="AC201" i="2"/>
  <c r="AB201" i="2"/>
  <c r="AA201" i="2"/>
  <c r="AF200" i="2"/>
  <c r="AE200" i="2"/>
  <c r="AD200" i="2"/>
  <c r="AC200" i="2"/>
  <c r="AB200" i="2"/>
  <c r="AA200" i="2"/>
  <c r="AF199" i="2"/>
  <c r="AE199" i="2"/>
  <c r="AD199" i="2"/>
  <c r="AC199" i="2"/>
  <c r="AB199" i="2"/>
  <c r="AA199" i="2"/>
  <c r="AF198" i="2"/>
  <c r="AE198" i="2"/>
  <c r="AD198" i="2"/>
  <c r="AC198" i="2"/>
  <c r="AB198" i="2"/>
  <c r="AA198" i="2"/>
  <c r="AA198" i="2" a="1"/>
  <c r="W204" i="2"/>
  <c r="V204" i="2"/>
  <c r="U204" i="2"/>
  <c r="T204" i="2"/>
  <c r="S204" i="2"/>
  <c r="R204" i="2"/>
  <c r="W203" i="2"/>
  <c r="V203" i="2"/>
  <c r="U203" i="2"/>
  <c r="T203" i="2"/>
  <c r="S203" i="2"/>
  <c r="R203" i="2"/>
  <c r="W202" i="2"/>
  <c r="V202" i="2"/>
  <c r="U202" i="2"/>
  <c r="T202" i="2"/>
  <c r="S202" i="2"/>
  <c r="R202" i="2"/>
  <c r="W201" i="2"/>
  <c r="V201" i="2"/>
  <c r="U201" i="2"/>
  <c r="T201" i="2"/>
  <c r="S201" i="2"/>
  <c r="R201" i="2"/>
  <c r="W200" i="2"/>
  <c r="V200" i="2"/>
  <c r="U200" i="2"/>
  <c r="T200" i="2"/>
  <c r="S200" i="2"/>
  <c r="R200" i="2"/>
  <c r="W199" i="2"/>
  <c r="V199" i="2"/>
  <c r="U199" i="2"/>
  <c r="T199" i="2"/>
  <c r="S199" i="2"/>
  <c r="R199" i="2"/>
  <c r="W198" i="2"/>
  <c r="V198" i="2"/>
  <c r="U198" i="2"/>
  <c r="T198" i="2"/>
  <c r="S198" i="2"/>
  <c r="R198" i="2"/>
  <c r="R198" i="2" a="1"/>
  <c r="L204" i="2"/>
  <c r="K204" i="2"/>
  <c r="J204" i="2"/>
  <c r="I204" i="2"/>
  <c r="H204" i="2"/>
  <c r="G204" i="2"/>
  <c r="L203" i="2"/>
  <c r="K203" i="2"/>
  <c r="J203" i="2"/>
  <c r="I203" i="2"/>
  <c r="H203" i="2"/>
  <c r="G203" i="2"/>
  <c r="L202" i="2"/>
  <c r="K202" i="2"/>
  <c r="J202" i="2"/>
  <c r="I202" i="2"/>
  <c r="H202" i="2"/>
  <c r="G202" i="2"/>
  <c r="L201" i="2"/>
  <c r="K201" i="2"/>
  <c r="J201" i="2"/>
  <c r="I201" i="2"/>
  <c r="H201" i="2"/>
  <c r="G201" i="2"/>
  <c r="L200" i="2"/>
  <c r="K200" i="2"/>
  <c r="J200" i="2"/>
  <c r="I200" i="2"/>
  <c r="H200" i="2"/>
  <c r="G200" i="2"/>
  <c r="L199" i="2"/>
  <c r="K199" i="2"/>
  <c r="J199" i="2"/>
  <c r="I199" i="2"/>
  <c r="H199" i="2"/>
  <c r="G199" i="2"/>
  <c r="L198" i="2"/>
  <c r="K198" i="2"/>
  <c r="J198" i="2"/>
  <c r="I198" i="2"/>
  <c r="H198" i="2"/>
  <c r="G198" i="2"/>
  <c r="G198" i="2" a="1"/>
  <c r="D198" i="2"/>
  <c r="D197" i="2"/>
  <c r="D196" i="2"/>
  <c r="AS194" i="2"/>
  <c r="AR194" i="2"/>
  <c r="AQ194" i="2"/>
  <c r="AP194" i="2"/>
  <c r="AO194" i="2"/>
  <c r="AN194" i="2"/>
  <c r="AM194" i="2"/>
  <c r="AI194" i="2"/>
  <c r="AH194" i="2"/>
  <c r="AG194" i="2"/>
  <c r="AF194" i="2"/>
  <c r="AE194" i="2"/>
  <c r="AD194" i="2"/>
  <c r="AC194" i="2"/>
  <c r="AA194" i="2"/>
  <c r="Y194" i="2"/>
  <c r="X194" i="2"/>
  <c r="W194" i="2"/>
  <c r="V194" i="2"/>
  <c r="U194" i="2"/>
  <c r="T194" i="2"/>
  <c r="S194" i="2"/>
  <c r="R194" i="2"/>
  <c r="Q194" i="2"/>
  <c r="O194" i="2"/>
  <c r="N194" i="2"/>
  <c r="M194" i="2"/>
  <c r="L194" i="2"/>
  <c r="K194" i="2"/>
  <c r="J194" i="2"/>
  <c r="I194" i="2"/>
  <c r="H194" i="2"/>
  <c r="G194" i="2"/>
  <c r="D191" i="2"/>
  <c r="D190" i="2"/>
  <c r="D189" i="2"/>
  <c r="D188" i="2"/>
  <c r="D187" i="2"/>
  <c r="D186" i="2"/>
  <c r="U185" i="2"/>
  <c r="T185" i="2"/>
  <c r="D185" i="2"/>
  <c r="D184" i="2"/>
  <c r="D183" i="2"/>
  <c r="Q182" i="2"/>
  <c r="D182" i="2"/>
  <c r="Q181" i="2"/>
  <c r="D181" i="2"/>
  <c r="D180" i="2"/>
  <c r="D179" i="2"/>
  <c r="AN178" i="2"/>
  <c r="AA178" i="2"/>
  <c r="R178" i="2"/>
  <c r="G178" i="2"/>
  <c r="D178" i="2"/>
  <c r="D177" i="2"/>
  <c r="D176" i="2"/>
  <c r="D175" i="2"/>
  <c r="D174" i="2"/>
  <c r="D173" i="2"/>
  <c r="D172" i="2"/>
  <c r="D171" i="2"/>
  <c r="D170" i="2"/>
  <c r="AS175" i="2"/>
  <c r="AR175" i="2"/>
  <c r="AQ175" i="2"/>
  <c r="AP175" i="2"/>
  <c r="AO175" i="2"/>
  <c r="AN175" i="2"/>
  <c r="AS174" i="2"/>
  <c r="AR174" i="2"/>
  <c r="AQ174" i="2"/>
  <c r="AP174" i="2"/>
  <c r="AO174" i="2"/>
  <c r="AN174" i="2"/>
  <c r="AS173" i="2"/>
  <c r="AR173" i="2"/>
  <c r="AQ173" i="2"/>
  <c r="AP173" i="2"/>
  <c r="AO173" i="2"/>
  <c r="AN173" i="2"/>
  <c r="AS172" i="2"/>
  <c r="AR172" i="2"/>
  <c r="AQ172" i="2"/>
  <c r="AP172" i="2"/>
  <c r="AO172" i="2"/>
  <c r="AN172" i="2"/>
  <c r="AS171" i="2"/>
  <c r="AR171" i="2"/>
  <c r="AQ171" i="2"/>
  <c r="AP171" i="2"/>
  <c r="AO171" i="2"/>
  <c r="AN171" i="2"/>
  <c r="AS170" i="2"/>
  <c r="AR170" i="2"/>
  <c r="AQ170" i="2"/>
  <c r="AP170" i="2"/>
  <c r="AO170" i="2"/>
  <c r="AN170" i="2"/>
  <c r="AS169" i="2"/>
  <c r="AR169" i="2"/>
  <c r="AQ169" i="2"/>
  <c r="AP169" i="2"/>
  <c r="AO169" i="2"/>
  <c r="AN169" i="2"/>
  <c r="AN169" i="2" a="1"/>
  <c r="AF175" i="2"/>
  <c r="AE175" i="2"/>
  <c r="AD175" i="2"/>
  <c r="AC175" i="2"/>
  <c r="AB175" i="2"/>
  <c r="AA175" i="2"/>
  <c r="AF174" i="2"/>
  <c r="AE174" i="2"/>
  <c r="AD174" i="2"/>
  <c r="AC174" i="2"/>
  <c r="AB174" i="2"/>
  <c r="AA174" i="2"/>
  <c r="AF173" i="2"/>
  <c r="AE173" i="2"/>
  <c r="AD173" i="2"/>
  <c r="AC173" i="2"/>
  <c r="AB173" i="2"/>
  <c r="AA173" i="2"/>
  <c r="AF172" i="2"/>
  <c r="AE172" i="2"/>
  <c r="AD172" i="2"/>
  <c r="AC172" i="2"/>
  <c r="AB172" i="2"/>
  <c r="AA172" i="2"/>
  <c r="AF171" i="2"/>
  <c r="AE171" i="2"/>
  <c r="AD171" i="2"/>
  <c r="AC171" i="2"/>
  <c r="AB171" i="2"/>
  <c r="AA171" i="2"/>
  <c r="AF170" i="2"/>
  <c r="AE170" i="2"/>
  <c r="AD170" i="2"/>
  <c r="AC170" i="2"/>
  <c r="AB170" i="2"/>
  <c r="AA170" i="2"/>
  <c r="AF169" i="2"/>
  <c r="AE169" i="2"/>
  <c r="AD169" i="2"/>
  <c r="AC169" i="2"/>
  <c r="AB169" i="2"/>
  <c r="AA169" i="2"/>
  <c r="AA169" i="2" a="1"/>
  <c r="W175" i="2"/>
  <c r="V175" i="2"/>
  <c r="U175" i="2"/>
  <c r="T175" i="2"/>
  <c r="S175" i="2"/>
  <c r="R175" i="2"/>
  <c r="W174" i="2"/>
  <c r="V174" i="2"/>
  <c r="U174" i="2"/>
  <c r="T174" i="2"/>
  <c r="S174" i="2"/>
  <c r="R174" i="2"/>
  <c r="W173" i="2"/>
  <c r="V173" i="2"/>
  <c r="U173" i="2"/>
  <c r="T173" i="2"/>
  <c r="S173" i="2"/>
  <c r="R173" i="2"/>
  <c r="W172" i="2"/>
  <c r="V172" i="2"/>
  <c r="U172" i="2"/>
  <c r="T172" i="2"/>
  <c r="S172" i="2"/>
  <c r="R172" i="2"/>
  <c r="W171" i="2"/>
  <c r="V171" i="2"/>
  <c r="U171" i="2"/>
  <c r="T171" i="2"/>
  <c r="S171" i="2"/>
  <c r="R171" i="2"/>
  <c r="W170" i="2"/>
  <c r="V170" i="2"/>
  <c r="U170" i="2"/>
  <c r="T170" i="2"/>
  <c r="S170" i="2"/>
  <c r="R170" i="2"/>
  <c r="W169" i="2"/>
  <c r="V169" i="2"/>
  <c r="U169" i="2"/>
  <c r="T169" i="2"/>
  <c r="S169" i="2"/>
  <c r="R169" i="2"/>
  <c r="R169" i="2" a="1"/>
  <c r="L175" i="2"/>
  <c r="K175" i="2"/>
  <c r="J175" i="2"/>
  <c r="I175" i="2"/>
  <c r="H175" i="2"/>
  <c r="G175" i="2"/>
  <c r="L174" i="2"/>
  <c r="K174" i="2"/>
  <c r="J174" i="2"/>
  <c r="I174" i="2"/>
  <c r="H174" i="2"/>
  <c r="G174" i="2"/>
  <c r="L173" i="2"/>
  <c r="K173" i="2"/>
  <c r="J173" i="2"/>
  <c r="I173" i="2"/>
  <c r="H173" i="2"/>
  <c r="G173" i="2"/>
  <c r="L172" i="2"/>
  <c r="K172" i="2"/>
  <c r="J172" i="2"/>
  <c r="I172" i="2"/>
  <c r="H172" i="2"/>
  <c r="G172" i="2"/>
  <c r="L171" i="2"/>
  <c r="K171" i="2"/>
  <c r="J171" i="2"/>
  <c r="I171" i="2"/>
  <c r="H171" i="2"/>
  <c r="G171" i="2"/>
  <c r="L170" i="2"/>
  <c r="K170" i="2"/>
  <c r="J170" i="2"/>
  <c r="I170" i="2"/>
  <c r="H170" i="2"/>
  <c r="G170" i="2"/>
  <c r="L169" i="2"/>
  <c r="K169" i="2"/>
  <c r="J169" i="2"/>
  <c r="I169" i="2"/>
  <c r="H169" i="2"/>
  <c r="G169" i="2"/>
  <c r="G169" i="2" a="1"/>
  <c r="D169" i="2"/>
  <c r="D168" i="2"/>
  <c r="D167" i="2"/>
  <c r="AS165" i="2"/>
  <c r="AR165" i="2"/>
  <c r="AQ165" i="2"/>
  <c r="AP165" i="2"/>
  <c r="AO165" i="2"/>
  <c r="AN165" i="2"/>
  <c r="AM165" i="2"/>
  <c r="AI165" i="2"/>
  <c r="AH165" i="2"/>
  <c r="AG165" i="2"/>
  <c r="AF165" i="2"/>
  <c r="AE165" i="2"/>
  <c r="AD165" i="2"/>
  <c r="AC165" i="2"/>
  <c r="Y165" i="2"/>
  <c r="X165" i="2"/>
  <c r="W165" i="2"/>
  <c r="V165" i="2"/>
  <c r="U165" i="2"/>
  <c r="T165" i="2"/>
  <c r="S165" i="2"/>
  <c r="O165" i="2"/>
  <c r="N165" i="2"/>
  <c r="M165" i="2"/>
  <c r="L165" i="2"/>
  <c r="K165" i="2"/>
  <c r="J165" i="2"/>
  <c r="I165" i="2"/>
  <c r="H165" i="2"/>
  <c r="G165" i="2"/>
  <c r="D162" i="2"/>
  <c r="U161" i="2"/>
  <c r="T161" i="2"/>
  <c r="D161" i="2"/>
  <c r="D160" i="2"/>
  <c r="D159" i="2"/>
  <c r="Q158" i="2"/>
  <c r="D158" i="2"/>
  <c r="Q157" i="2"/>
  <c r="D157" i="2"/>
  <c r="D156" i="2"/>
  <c r="D155" i="2"/>
  <c r="AN154" i="2"/>
  <c r="AA154" i="2"/>
  <c r="R154" i="2"/>
  <c r="G154" i="2"/>
  <c r="D154" i="2"/>
  <c r="D153" i="2"/>
  <c r="D152" i="2"/>
  <c r="D151" i="2"/>
  <c r="D150" i="2"/>
  <c r="D149" i="2"/>
  <c r="D148" i="2"/>
  <c r="D147" i="2"/>
  <c r="D146" i="2"/>
  <c r="AS151" i="2"/>
  <c r="AR151" i="2"/>
  <c r="AQ151" i="2"/>
  <c r="AP151" i="2"/>
  <c r="AO151" i="2"/>
  <c r="AN151" i="2"/>
  <c r="AS150" i="2"/>
  <c r="AR150" i="2"/>
  <c r="AQ150" i="2"/>
  <c r="AP150" i="2"/>
  <c r="AO150" i="2"/>
  <c r="AN150" i="2"/>
  <c r="AS149" i="2"/>
  <c r="AR149" i="2"/>
  <c r="AQ149" i="2"/>
  <c r="AP149" i="2"/>
  <c r="AO149" i="2"/>
  <c r="AN149" i="2"/>
  <c r="AS148" i="2"/>
  <c r="AR148" i="2"/>
  <c r="AQ148" i="2"/>
  <c r="AP148" i="2"/>
  <c r="AO148" i="2"/>
  <c r="AN148" i="2"/>
  <c r="AS147" i="2"/>
  <c r="AR147" i="2"/>
  <c r="AQ147" i="2"/>
  <c r="AP147" i="2"/>
  <c r="AO147" i="2"/>
  <c r="AN147" i="2"/>
  <c r="AS146" i="2"/>
  <c r="AR146" i="2"/>
  <c r="AQ146" i="2"/>
  <c r="AP146" i="2"/>
  <c r="AO146" i="2"/>
  <c r="AN146" i="2"/>
  <c r="AS145" i="2"/>
  <c r="AR145" i="2"/>
  <c r="AQ145" i="2"/>
  <c r="AP145" i="2"/>
  <c r="AO145" i="2"/>
  <c r="AN145" i="2"/>
  <c r="AN145" i="2" a="1"/>
  <c r="AF151" i="2"/>
  <c r="AE151" i="2"/>
  <c r="AD151" i="2"/>
  <c r="AC151" i="2"/>
  <c r="AB151" i="2"/>
  <c r="AA151" i="2"/>
  <c r="AF150" i="2"/>
  <c r="AE150" i="2"/>
  <c r="AD150" i="2"/>
  <c r="AC150" i="2"/>
  <c r="AB150" i="2"/>
  <c r="AA150" i="2"/>
  <c r="AF149" i="2"/>
  <c r="AE149" i="2"/>
  <c r="AD149" i="2"/>
  <c r="AC149" i="2"/>
  <c r="AB149" i="2"/>
  <c r="AA149" i="2"/>
  <c r="AF148" i="2"/>
  <c r="AE148" i="2"/>
  <c r="AD148" i="2"/>
  <c r="AC148" i="2"/>
  <c r="AB148" i="2"/>
  <c r="AA148" i="2"/>
  <c r="AF147" i="2"/>
  <c r="AE147" i="2"/>
  <c r="AD147" i="2"/>
  <c r="AC147" i="2"/>
  <c r="AB147" i="2"/>
  <c r="AA147" i="2"/>
  <c r="AF146" i="2"/>
  <c r="AE146" i="2"/>
  <c r="AD146" i="2"/>
  <c r="AC146" i="2"/>
  <c r="AB146" i="2"/>
  <c r="AA146" i="2"/>
  <c r="AF145" i="2"/>
  <c r="AE145" i="2"/>
  <c r="AD145" i="2"/>
  <c r="AC145" i="2"/>
  <c r="AB145" i="2"/>
  <c r="AA145" i="2"/>
  <c r="AA145" i="2" a="1"/>
  <c r="W151" i="2"/>
  <c r="V151" i="2"/>
  <c r="U151" i="2"/>
  <c r="T151" i="2"/>
  <c r="S151" i="2"/>
  <c r="R151" i="2"/>
  <c r="W150" i="2"/>
  <c r="V150" i="2"/>
  <c r="U150" i="2"/>
  <c r="T150" i="2"/>
  <c r="S150" i="2"/>
  <c r="R150" i="2"/>
  <c r="W149" i="2"/>
  <c r="V149" i="2"/>
  <c r="U149" i="2"/>
  <c r="T149" i="2"/>
  <c r="S149" i="2"/>
  <c r="R149" i="2"/>
  <c r="W148" i="2"/>
  <c r="V148" i="2"/>
  <c r="U148" i="2"/>
  <c r="T148" i="2"/>
  <c r="S148" i="2"/>
  <c r="R148" i="2"/>
  <c r="W147" i="2"/>
  <c r="V147" i="2"/>
  <c r="U147" i="2"/>
  <c r="T147" i="2"/>
  <c r="S147" i="2"/>
  <c r="R147" i="2"/>
  <c r="W146" i="2"/>
  <c r="V146" i="2"/>
  <c r="U146" i="2"/>
  <c r="T146" i="2"/>
  <c r="S146" i="2"/>
  <c r="R146" i="2"/>
  <c r="W145" i="2"/>
  <c r="V145" i="2"/>
  <c r="U145" i="2"/>
  <c r="T145" i="2"/>
  <c r="S145" i="2"/>
  <c r="R145" i="2"/>
  <c r="R145" i="2" a="1"/>
  <c r="L151" i="2"/>
  <c r="K151" i="2"/>
  <c r="J151" i="2"/>
  <c r="I151" i="2"/>
  <c r="H151" i="2"/>
  <c r="G151" i="2"/>
  <c r="L150" i="2"/>
  <c r="K150" i="2"/>
  <c r="J150" i="2"/>
  <c r="I150" i="2"/>
  <c r="H150" i="2"/>
  <c r="G150" i="2"/>
  <c r="L149" i="2"/>
  <c r="K149" i="2"/>
  <c r="J149" i="2"/>
  <c r="I149" i="2"/>
  <c r="H149" i="2"/>
  <c r="G149" i="2"/>
  <c r="L148" i="2"/>
  <c r="K148" i="2"/>
  <c r="J148" i="2"/>
  <c r="I148" i="2"/>
  <c r="H148" i="2"/>
  <c r="G148" i="2"/>
  <c r="L147" i="2"/>
  <c r="K147" i="2"/>
  <c r="J147" i="2"/>
  <c r="I147" i="2"/>
  <c r="H147" i="2"/>
  <c r="G147" i="2"/>
  <c r="L146" i="2"/>
  <c r="K146" i="2"/>
  <c r="J146" i="2"/>
  <c r="I146" i="2"/>
  <c r="H146" i="2"/>
  <c r="G146" i="2"/>
  <c r="L145" i="2"/>
  <c r="K145" i="2"/>
  <c r="J145" i="2"/>
  <c r="I145" i="2"/>
  <c r="H145" i="2"/>
  <c r="G145" i="2"/>
  <c r="G145" i="2" a="1"/>
  <c r="D145" i="2"/>
  <c r="D144" i="2"/>
  <c r="AS141" i="2"/>
  <c r="AR141" i="2"/>
  <c r="AQ141" i="2"/>
  <c r="AP141" i="2"/>
  <c r="AO141" i="2"/>
  <c r="AN141" i="2"/>
  <c r="AM141" i="2"/>
  <c r="AK141" i="2"/>
  <c r="AI141" i="2"/>
  <c r="AH141" i="2"/>
  <c r="AG141" i="2"/>
  <c r="AF141" i="2"/>
  <c r="AE141" i="2"/>
  <c r="AD141" i="2"/>
  <c r="AC141" i="2"/>
  <c r="AA141" i="2"/>
  <c r="Y141" i="2"/>
  <c r="X141" i="2"/>
  <c r="W141" i="2"/>
  <c r="V141" i="2"/>
  <c r="U141" i="2"/>
  <c r="T141" i="2"/>
  <c r="S141" i="2"/>
  <c r="Q141" i="2"/>
  <c r="O141" i="2"/>
  <c r="N141" i="2"/>
  <c r="M141" i="2"/>
  <c r="L141" i="2"/>
  <c r="K141" i="2"/>
  <c r="J141" i="2"/>
  <c r="I141" i="2"/>
  <c r="H141" i="2"/>
  <c r="G141" i="2"/>
  <c r="B141" i="2"/>
  <c r="D138" i="2"/>
  <c r="D137" i="2"/>
  <c r="D136" i="2"/>
  <c r="D135" i="2"/>
  <c r="D134" i="2"/>
  <c r="D133" i="2"/>
  <c r="D132" i="2"/>
  <c r="D131" i="2"/>
  <c r="D130" i="2"/>
  <c r="D129" i="2"/>
  <c r="D128" i="2"/>
  <c r="U127" i="2"/>
  <c r="T127" i="2"/>
  <c r="D127" i="2"/>
  <c r="D126" i="2"/>
  <c r="D125" i="2"/>
  <c r="Q124" i="2"/>
  <c r="D124" i="2"/>
  <c r="Q123" i="2"/>
  <c r="D123" i="2"/>
  <c r="D122" i="2"/>
  <c r="D121" i="2"/>
  <c r="D120" i="2"/>
  <c r="AN119" i="2"/>
  <c r="AA119" i="2"/>
  <c r="R119" i="2"/>
  <c r="G119" i="2"/>
  <c r="D119" i="2"/>
  <c r="D118" i="2"/>
  <c r="D117" i="2"/>
  <c r="D116" i="2"/>
  <c r="D115" i="2"/>
  <c r="D114" i="2"/>
  <c r="D113" i="2"/>
  <c r="D112" i="2"/>
  <c r="D111" i="2"/>
  <c r="AS116" i="2"/>
  <c r="AR116" i="2"/>
  <c r="AQ116" i="2"/>
  <c r="AP116" i="2"/>
  <c r="AO116" i="2"/>
  <c r="AN116" i="2"/>
  <c r="AS115" i="2"/>
  <c r="AR115" i="2"/>
  <c r="AQ115" i="2"/>
  <c r="AP115" i="2"/>
  <c r="AO115" i="2"/>
  <c r="AN115" i="2"/>
  <c r="AS114" i="2"/>
  <c r="AR114" i="2"/>
  <c r="AQ114" i="2"/>
  <c r="AP114" i="2"/>
  <c r="AO114" i="2"/>
  <c r="AN114" i="2"/>
  <c r="AS113" i="2"/>
  <c r="AR113" i="2"/>
  <c r="AQ113" i="2"/>
  <c r="AP113" i="2"/>
  <c r="AO113" i="2"/>
  <c r="AN113" i="2"/>
  <c r="AS112" i="2"/>
  <c r="AR112" i="2"/>
  <c r="AQ112" i="2"/>
  <c r="AP112" i="2"/>
  <c r="AO112" i="2"/>
  <c r="AN112" i="2"/>
  <c r="AS111" i="2"/>
  <c r="AR111" i="2"/>
  <c r="AQ111" i="2"/>
  <c r="AP111" i="2"/>
  <c r="AO111" i="2"/>
  <c r="AN111" i="2"/>
  <c r="AS110" i="2"/>
  <c r="AR110" i="2"/>
  <c r="AQ110" i="2"/>
  <c r="AP110" i="2"/>
  <c r="AO110" i="2"/>
  <c r="AN110" i="2"/>
  <c r="AN110" i="2" a="1"/>
  <c r="AF116" i="2"/>
  <c r="AE116" i="2"/>
  <c r="AD116" i="2"/>
  <c r="AC116" i="2"/>
  <c r="AB116" i="2"/>
  <c r="AA116" i="2"/>
  <c r="AF115" i="2"/>
  <c r="AE115" i="2"/>
  <c r="AD115" i="2"/>
  <c r="AC115" i="2"/>
  <c r="AB115" i="2"/>
  <c r="AA115" i="2"/>
  <c r="AF114" i="2"/>
  <c r="AE114" i="2"/>
  <c r="AD114" i="2"/>
  <c r="AC114" i="2"/>
  <c r="AB114" i="2"/>
  <c r="AA114" i="2"/>
  <c r="AF113" i="2"/>
  <c r="AE113" i="2"/>
  <c r="AD113" i="2"/>
  <c r="AC113" i="2"/>
  <c r="AB113" i="2"/>
  <c r="AA113" i="2"/>
  <c r="AF112" i="2"/>
  <c r="AE112" i="2"/>
  <c r="AD112" i="2"/>
  <c r="AC112" i="2"/>
  <c r="AB112" i="2"/>
  <c r="AA112" i="2"/>
  <c r="AF111" i="2"/>
  <c r="AE111" i="2"/>
  <c r="AD111" i="2"/>
  <c r="AC111" i="2"/>
  <c r="AB111" i="2"/>
  <c r="AA111" i="2"/>
  <c r="AF110" i="2"/>
  <c r="AE110" i="2"/>
  <c r="AD110" i="2"/>
  <c r="AC110" i="2"/>
  <c r="AB110" i="2"/>
  <c r="AA110" i="2"/>
  <c r="AA110" i="2" a="1"/>
  <c r="W116" i="2"/>
  <c r="V116" i="2"/>
  <c r="U116" i="2"/>
  <c r="T116" i="2"/>
  <c r="S116" i="2"/>
  <c r="R116" i="2"/>
  <c r="W115" i="2"/>
  <c r="V115" i="2"/>
  <c r="U115" i="2"/>
  <c r="T115" i="2"/>
  <c r="S115" i="2"/>
  <c r="R115" i="2"/>
  <c r="W114" i="2"/>
  <c r="V114" i="2"/>
  <c r="U114" i="2"/>
  <c r="T114" i="2"/>
  <c r="S114" i="2"/>
  <c r="R114" i="2"/>
  <c r="W113" i="2"/>
  <c r="V113" i="2"/>
  <c r="U113" i="2"/>
  <c r="T113" i="2"/>
  <c r="S113" i="2"/>
  <c r="R113" i="2"/>
  <c r="W112" i="2"/>
  <c r="V112" i="2"/>
  <c r="U112" i="2"/>
  <c r="T112" i="2"/>
  <c r="S112" i="2"/>
  <c r="R112" i="2"/>
  <c r="W111" i="2"/>
  <c r="V111" i="2"/>
  <c r="U111" i="2"/>
  <c r="T111" i="2"/>
  <c r="S111" i="2"/>
  <c r="R111" i="2"/>
  <c r="W110" i="2"/>
  <c r="V110" i="2"/>
  <c r="U110" i="2"/>
  <c r="T110" i="2"/>
  <c r="S110" i="2"/>
  <c r="R110" i="2"/>
  <c r="R110" i="2" a="1"/>
  <c r="L116" i="2"/>
  <c r="K116" i="2"/>
  <c r="J116" i="2"/>
  <c r="I116" i="2"/>
  <c r="H116" i="2"/>
  <c r="G116" i="2"/>
  <c r="L115" i="2"/>
  <c r="K115" i="2"/>
  <c r="J115" i="2"/>
  <c r="I115" i="2"/>
  <c r="H115" i="2"/>
  <c r="G115" i="2"/>
  <c r="L114" i="2"/>
  <c r="K114" i="2"/>
  <c r="J114" i="2"/>
  <c r="I114" i="2"/>
  <c r="H114" i="2"/>
  <c r="G114" i="2"/>
  <c r="L113" i="2"/>
  <c r="K113" i="2"/>
  <c r="J113" i="2"/>
  <c r="I113" i="2"/>
  <c r="H113" i="2"/>
  <c r="G113" i="2"/>
  <c r="L112" i="2"/>
  <c r="K112" i="2"/>
  <c r="J112" i="2"/>
  <c r="I112" i="2"/>
  <c r="H112" i="2"/>
  <c r="G112" i="2"/>
  <c r="L111" i="2"/>
  <c r="K111" i="2"/>
  <c r="J111" i="2"/>
  <c r="I111" i="2"/>
  <c r="H111" i="2"/>
  <c r="G111" i="2"/>
  <c r="L110" i="2"/>
  <c r="K110" i="2"/>
  <c r="J110" i="2"/>
  <c r="I110" i="2"/>
  <c r="H110" i="2"/>
  <c r="G110" i="2"/>
  <c r="G110" i="2" a="1"/>
  <c r="D110" i="2"/>
  <c r="D109" i="2"/>
  <c r="D108" i="2"/>
  <c r="AS106" i="2"/>
  <c r="AR106" i="2"/>
  <c r="AQ106" i="2"/>
  <c r="AP106" i="2"/>
  <c r="AO106" i="2"/>
  <c r="AN106" i="2"/>
  <c r="AM106" i="2"/>
  <c r="AK106" i="2"/>
  <c r="AI106" i="2"/>
  <c r="AH106" i="2"/>
  <c r="AG106" i="2"/>
  <c r="AF106" i="2"/>
  <c r="AE106" i="2"/>
  <c r="AD106" i="2"/>
  <c r="AC106" i="2"/>
  <c r="AA106" i="2"/>
  <c r="Y106" i="2"/>
  <c r="X106" i="2"/>
  <c r="W106" i="2"/>
  <c r="V106" i="2"/>
  <c r="U106" i="2"/>
  <c r="T106" i="2"/>
  <c r="S106" i="2"/>
  <c r="Q106" i="2"/>
  <c r="O106" i="2"/>
  <c r="N106" i="2"/>
  <c r="M106" i="2"/>
  <c r="L106" i="2"/>
  <c r="K106" i="2"/>
  <c r="J106" i="2"/>
  <c r="I106" i="2"/>
  <c r="H106" i="2"/>
  <c r="G106" i="2"/>
  <c r="B106" i="2"/>
  <c r="U91" i="2"/>
  <c r="Q88" i="2"/>
  <c r="AJ85" i="2"/>
  <c r="AI85" i="2"/>
  <c r="AH85" i="2"/>
  <c r="AG85" i="2"/>
  <c r="AF85" i="2"/>
  <c r="AE85" i="2"/>
  <c r="AD85" i="2"/>
  <c r="AC85" i="2"/>
  <c r="AC85" i="2" a="1"/>
  <c r="AB85" i="2"/>
  <c r="AA85" i="2"/>
  <c r="Z85" i="2"/>
  <c r="Y85" i="2"/>
  <c r="X85" i="2"/>
  <c r="W85" i="2"/>
  <c r="V85" i="2"/>
  <c r="U85" i="2"/>
  <c r="T85" i="2"/>
  <c r="S85" i="2"/>
  <c r="S85" i="2" a="1"/>
  <c r="R85" i="2"/>
  <c r="Q85" i="2"/>
  <c r="P85" i="2"/>
  <c r="O85" i="2"/>
  <c r="N85" i="2"/>
  <c r="M85" i="2"/>
  <c r="L85" i="2"/>
  <c r="K85" i="2"/>
  <c r="J85" i="2"/>
  <c r="I85" i="2"/>
  <c r="I85" i="2" a="1"/>
  <c r="H85" i="2"/>
  <c r="G85" i="2"/>
  <c r="B85" i="2"/>
  <c r="G81" i="2"/>
  <c r="G80" i="2"/>
  <c r="U75" i="2"/>
  <c r="T75" i="2"/>
  <c r="Q73" i="2"/>
  <c r="Q72" i="2"/>
  <c r="Z69" i="2"/>
  <c r="Y69" i="2"/>
  <c r="X69" i="2"/>
  <c r="W69" i="2"/>
  <c r="V69" i="2"/>
  <c r="U69" i="2"/>
  <c r="T69" i="2"/>
  <c r="S69" i="2"/>
  <c r="S69" i="2" a="1"/>
  <c r="R69" i="2"/>
  <c r="Q69" i="2"/>
  <c r="P69" i="2"/>
  <c r="O69" i="2"/>
  <c r="N69" i="2"/>
  <c r="M69" i="2"/>
  <c r="L69" i="2"/>
  <c r="K69" i="2"/>
  <c r="J69" i="2"/>
  <c r="I69" i="2"/>
  <c r="I69" i="2" a="1"/>
  <c r="H69" i="2"/>
  <c r="G69" i="2"/>
  <c r="B69" i="2"/>
  <c r="U61" i="2"/>
  <c r="T61" i="2"/>
  <c r="Q59" i="2"/>
  <c r="Q58" i="2"/>
  <c r="Z55" i="2"/>
  <c r="Y55" i="2"/>
  <c r="X55" i="2"/>
  <c r="W55" i="2"/>
  <c r="V55" i="2"/>
  <c r="U55" i="2"/>
  <c r="T55" i="2"/>
  <c r="S55" i="2"/>
  <c r="S55" i="2" a="1"/>
  <c r="R55" i="2"/>
  <c r="Q55" i="2"/>
  <c r="P55" i="2"/>
  <c r="O55" i="2"/>
  <c r="N55" i="2"/>
  <c r="M55" i="2"/>
  <c r="L55" i="2"/>
  <c r="K55" i="2"/>
  <c r="J55" i="2"/>
  <c r="I55" i="2"/>
  <c r="I55" i="2" a="1"/>
  <c r="H55" i="2"/>
  <c r="H55" i="2" a="1"/>
  <c r="G55" i="2"/>
  <c r="B55" i="2"/>
  <c r="U49" i="2"/>
  <c r="T49" i="2"/>
  <c r="Q49" i="2"/>
  <c r="Q47" i="2"/>
  <c r="Q44" i="2"/>
  <c r="Z41" i="2"/>
  <c r="Y41" i="2"/>
  <c r="X41" i="2"/>
  <c r="W41" i="2"/>
  <c r="V41" i="2"/>
  <c r="U41" i="2"/>
  <c r="T41" i="2"/>
  <c r="S41" i="2"/>
  <c r="S41" i="2" a="1"/>
  <c r="R41" i="2"/>
  <c r="Q41" i="2"/>
  <c r="P41" i="2"/>
  <c r="O41" i="2"/>
  <c r="N41" i="2"/>
  <c r="M41" i="2"/>
  <c r="L41" i="2"/>
  <c r="K41" i="2"/>
  <c r="J41" i="2"/>
  <c r="I41" i="2"/>
  <c r="I41" i="2" a="1"/>
  <c r="H41" i="2"/>
  <c r="G41" i="2"/>
  <c r="B41" i="2"/>
  <c r="Z37" i="2"/>
  <c r="Y37" i="2"/>
  <c r="X37" i="2"/>
  <c r="W37" i="2"/>
  <c r="V37" i="2"/>
  <c r="U37" i="2"/>
  <c r="T37" i="2"/>
  <c r="S37" i="2"/>
  <c r="R37" i="2"/>
  <c r="Q37" i="2"/>
  <c r="P37" i="2"/>
  <c r="O37" i="2"/>
  <c r="N37" i="2"/>
  <c r="M37" i="2"/>
  <c r="L37" i="2"/>
  <c r="K37" i="2"/>
  <c r="J37" i="2"/>
  <c r="I37" i="2"/>
  <c r="O31" i="1"/>
  <c r="O30" i="1"/>
  <c r="O29" i="1"/>
  <c r="O28" i="1"/>
  <c r="O27" i="1"/>
  <c r="O26" i="1"/>
  <c r="O25" i="1"/>
  <c r="O2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Steve-Local</author>
  </authors>
  <commentList>
    <comment ref="D2410" authorId="0" shapeId="0" xr:uid="{D542577B-3021-4BBC-9CE3-5627E68EA8FA}">
      <text>
        <r>
          <rPr>
            <b/>
            <sz val="9"/>
            <color indexed="81"/>
            <rFont val="Tahoma"/>
            <family val="2"/>
          </rPr>
          <t>Steve-Local:</t>
        </r>
        <r>
          <rPr>
            <sz val="9"/>
            <color indexed="81"/>
            <rFont val="Tahoma"/>
            <family val="2"/>
          </rPr>
          <t xml:space="preserve">
From NIST Webbook</t>
        </r>
      </text>
    </comment>
    <comment ref="D2411" authorId="0" shapeId="0" xr:uid="{00469693-E83E-49ED-AE85-E8658ED7D5D6}">
      <text>
        <r>
          <rPr>
            <b/>
            <sz val="9"/>
            <color indexed="81"/>
            <rFont val="Tahoma"/>
            <family val="2"/>
          </rPr>
          <t>Steve-Local:</t>
        </r>
        <r>
          <rPr>
            <sz val="9"/>
            <color indexed="81"/>
            <rFont val="Tahoma"/>
            <family val="2"/>
          </rPr>
          <t xml:space="preserve">
From: http://www-ferp.ucsd.edu/LIB/PROPS/PANOS/c.html</t>
        </r>
      </text>
    </comment>
    <comment ref="D2485" authorId="0" shapeId="0" xr:uid="{A89F95AD-253D-42C6-95F3-5CE4F2DE8A49}">
      <text>
        <r>
          <rPr>
            <b/>
            <sz val="9"/>
            <color indexed="81"/>
            <rFont val="Tahoma"/>
            <family val="2"/>
          </rPr>
          <t>Steve-Local:</t>
        </r>
        <r>
          <rPr>
            <sz val="9"/>
            <color indexed="81"/>
            <rFont val="Tahoma"/>
            <family val="2"/>
          </rPr>
          <t xml:space="preserve">
From: http://www-ferp.ucsd.edu/LIB/PROPS/PANOS/c.html</t>
        </r>
      </text>
    </comment>
  </commentList>
</comments>
</file>

<file path=xl/sharedStrings.xml><?xml version="1.0" encoding="utf-8"?>
<sst xmlns="http://schemas.openxmlformats.org/spreadsheetml/2006/main" count="5913" uniqueCount="1108">
  <si>
    <t>The Shomate equations - These are used for ideal gas and liquid enthalpy and entropy calculations</t>
  </si>
  <si>
    <t>Enthalpy and Entropy Calculation Path</t>
  </si>
  <si>
    <t>For a Vapor</t>
  </si>
  <si>
    <t>Gas @ 298 (K)</t>
  </si>
  <si>
    <t>Gas @ Temp (K)</t>
  </si>
  <si>
    <t>H = 0</t>
  </si>
  <si>
    <t>For a Liquid</t>
  </si>
  <si>
    <t>Phase Change @</t>
  </si>
  <si>
    <t>Normal Boiling Point</t>
  </si>
  <si>
    <t>Vapor @</t>
  </si>
  <si>
    <t>Liquid @</t>
  </si>
  <si>
    <t>298 (K)</t>
  </si>
  <si>
    <t>Temp(K)</t>
  </si>
  <si>
    <t>Steps for adding species</t>
  </si>
  <si>
    <t>&lt;= Cells with this format in PData worksheet are protected from modification (without password)</t>
  </si>
  <si>
    <t>If these cells are changed then the functions requiring them will no longer work.</t>
  </si>
  <si>
    <t>Add new species data to PData Worksheet</t>
  </si>
  <si>
    <t>Provide a unique formula name for the species (column A in PData worksheet)</t>
  </si>
  <si>
    <t>Add molecular weight (MW)</t>
  </si>
  <si>
    <t>Add following critical data at a minimum: TC, PC and Acentric</t>
  </si>
  <si>
    <t>Add normal boiling point</t>
  </si>
  <si>
    <t>Add heat of heat of vaporization at normal boiling point temperature (1 bara) data</t>
  </si>
  <si>
    <t>Add heat of formation at 25 C</t>
  </si>
  <si>
    <t>Optionally add HHV and LHV to use these functions associated HHV and LHV functions</t>
  </si>
  <si>
    <t>Find heat capacity data for vapor and liquid species as necessary.</t>
  </si>
  <si>
    <t>Regress data as shown in the 'Add_NIST_Data' worksheet.</t>
  </si>
  <si>
    <t>Add regressed temperature ranges and polynomial coefficients to PData worksheet</t>
  </si>
  <si>
    <t>After these steps are completed then create a dataset with CreateDataset function and optionally create a named range for the dataset.</t>
  </si>
  <si>
    <t>Back to Index</t>
  </si>
  <si>
    <t>If appropriate heat capacity data is not already available in the PData worksheet then add according to the method outlined here.</t>
  </si>
  <si>
    <t xml:space="preserve">The data required for calculations in these VBA functions is  defined in the table created by the CreateDataset function. Not all data found in the PData worksheet are needed for the VBA functions. </t>
  </si>
  <si>
    <t>Copyright protection on this compilation of data has been secured by the U.S. Department of Commerce in the United States and in other countries that are parties to the Universal Copyright Convention, pursuant to Section 290(e) of Title 15 of the United States Code.</t>
  </si>
  <si>
    <t>Any name can be chosen for the species formula name.</t>
  </si>
  <si>
    <t>The parameters k(i) and b(i) are calculated by the CreateDataset function and do not need to be added manually.</t>
  </si>
  <si>
    <t>NIST Standard Reference Data (SRD);</t>
  </si>
  <si>
    <t>NIST Disclaimer Statement</t>
  </si>
  <si>
    <t>The required units are in the top row of the resulting range of cells crated by the CreateDataset function (shown below).</t>
  </si>
  <si>
    <t> ©Copyright ©2013 by the U.S. Secretary of Commerce on behalf of the United States of America. All rights reserved.</t>
  </si>
  <si>
    <t>Heat Capacity (Shomate Equation)</t>
  </si>
  <si>
    <t>Share</t>
  </si>
  <si>
    <t>For SRD that is licensed, licensing information is available at https://www.nist.gov/srd.</t>
  </si>
  <si>
    <t>Facebook Google Plus Twitter </t>
  </si>
  <si>
    <t>Go To: Top, References, Notes / Error Report</t>
  </si>
  <si>
    <t>Any mention of commercial products within NIST web pages is for information only; it does not imply recommendation or endorsement by NIST.</t>
  </si>
  <si>
    <t>Data compilation copyright by the U.S. Secretary of Commerce on behalf of the U.S.A. All rights reserved.</t>
  </si>
  <si>
    <t>Use of NIST Information</t>
  </si>
  <si>
    <t>Cp° = A + B*t + C*t2 + D*t3 + E/t2</t>
  </si>
  <si>
    <t>These World Wide Web pages are provided as a public service by the National Institute of Standards and Technology (NIST). With the exception of material marked as copyrighted, information presented on these pages is considered public information and may be distributed or copied. Use of appropriate byline/photo/image credits is requested.</t>
  </si>
  <si>
    <t>H° − H°298.15= A*t + B*t2/2 + C*t3/3 + D*t4/4 − E/t + F − H</t>
  </si>
  <si>
    <t>&lt;= F is the temperature range bridge (or splice) term for enthalpy. H is the heat of formation not used below. H ideal gas = 0 @ 25 C and 1 bara here. Some systems use H ideal gas @ 25 C and 1 bara = heat of formation @ 25 C and 1 bara</t>
  </si>
  <si>
    <t>S° = A*ln(t) + B*t + C*t2/2 + D*t3/3 − E/(2*t2) + G</t>
  </si>
  <si>
    <t>&lt;= G is the temperature range bridge (or splice) term for entropy</t>
  </si>
  <si>
    <t>    Cp = heat capacity (J/mol*K)</t>
  </si>
  <si>
    <t>    H° = standard enthalpy (kJ/mol)</t>
  </si>
  <si>
    <t>    S° = standard entropy (J/mol*K)</t>
  </si>
  <si>
    <t>    t = temperature (K) / 1000. The HSC dataset does not divide T by 1000. If (CPDATA) = "HSC" then the code will not divide T by 1000.</t>
  </si>
  <si>
    <t>j vs kj in NIST: Notice that the NIST equations use t/1000. This makes the units of enthalpy equal to kj/mol while Cp and S have units of j/mole*K</t>
  </si>
  <si>
    <t>CreatDatabase table header row =&gt;</t>
  </si>
  <si>
    <t>(MW)</t>
  </si>
  <si>
    <t>(TC, K)</t>
  </si>
  <si>
    <t>(PC, bara)</t>
  </si>
  <si>
    <t>(OMEGA)</t>
  </si>
  <si>
    <t>(ZC)</t>
  </si>
  <si>
    <t>k(i)</t>
  </si>
  <si>
    <t>b(i)</t>
  </si>
  <si>
    <t>(TB, K)</t>
  </si>
  <si>
    <t>(Hvap, kJ/kg-mole)</t>
  </si>
  <si>
    <t>(Hf, kJ/g-mol)</t>
  </si>
  <si>
    <t>(HHV, kJ/kg-mole)</t>
  </si>
  <si>
    <t>(LHV, kJ/kg-mole)</t>
  </si>
  <si>
    <t>(CPData)</t>
  </si>
  <si>
    <t>(NIST-TMN1)</t>
  </si>
  <si>
    <t>(NIST-TMX1)</t>
  </si>
  <si>
    <t>(NIST-A1)</t>
  </si>
  <si>
    <t>(NIST-B1)</t>
  </si>
  <si>
    <t>(NIST-C1)</t>
  </si>
  <si>
    <t>(NIST-D1)</t>
  </si>
  <si>
    <t>(NIST-E1)</t>
  </si>
  <si>
    <t>(NIST-F1)</t>
  </si>
  <si>
    <t>(NIST-G1)</t>
  </si>
  <si>
    <t>(NIST-H1)</t>
  </si>
  <si>
    <t>(NIST-TMN2)</t>
  </si>
  <si>
    <t>(NIST-TMX2)</t>
  </si>
  <si>
    <t>(NIST-A2)</t>
  </si>
  <si>
    <t>(NIST-B2)</t>
  </si>
  <si>
    <t>(NIST-C2)</t>
  </si>
  <si>
    <t>(NIST-D2)</t>
  </si>
  <si>
    <t>(NIST-E2)</t>
  </si>
  <si>
    <t>(NIST-F2)</t>
  </si>
  <si>
    <t>(NIST-G2)</t>
  </si>
  <si>
    <t>(NIST-H2)</t>
  </si>
  <si>
    <t>(NIST-TMN3)</t>
  </si>
  <si>
    <t>(NIST-TMX3)</t>
  </si>
  <si>
    <t>(NIST-A3)</t>
  </si>
  <si>
    <t>(NIST-B3)</t>
  </si>
  <si>
    <t>(NIST-C3)</t>
  </si>
  <si>
    <t>(NIST-D3)</t>
  </si>
  <si>
    <t>(NIST-E3)</t>
  </si>
  <si>
    <t>(NIST-F3)</t>
  </si>
  <si>
    <t>(NIST-G3)</t>
  </si>
  <si>
    <t>(NIST-H3)</t>
  </si>
  <si>
    <t>(NIST-TMN4)</t>
  </si>
  <si>
    <t>(NIST-TMX4)</t>
  </si>
  <si>
    <t>(NIST-A4)</t>
  </si>
  <si>
    <t>(NIST-B4)</t>
  </si>
  <si>
    <t>(NIST-C4)</t>
  </si>
  <si>
    <t>(NIST-D4)</t>
  </si>
  <si>
    <t>(NIST-E4)</t>
  </si>
  <si>
    <t>(NIST-F4)</t>
  </si>
  <si>
    <t>(NIST-G4)</t>
  </si>
  <si>
    <t>(NIST-H4)</t>
  </si>
  <si>
    <t>(NIST-TMN5)</t>
  </si>
  <si>
    <t>(NIST-TMX5)</t>
  </si>
  <si>
    <t>(NIST-A5)</t>
  </si>
  <si>
    <t>(NIST-B5)</t>
  </si>
  <si>
    <t>(NIST-C5)</t>
  </si>
  <si>
    <t>(NIST-D5)</t>
  </si>
  <si>
    <t>(NIST-E5)</t>
  </si>
  <si>
    <t>(NIST-F5)</t>
  </si>
  <si>
    <t>(NIST-G5)</t>
  </si>
  <si>
    <t>(NIST-H5)</t>
  </si>
  <si>
    <t>(NIST-TMN6)</t>
  </si>
  <si>
    <t>(NIST-TMX6)</t>
  </si>
  <si>
    <t>(NIST-A6)</t>
  </si>
  <si>
    <t>(NIST-B6)</t>
  </si>
  <si>
    <t>(NIST-C6)</t>
  </si>
  <si>
    <t>(NIST-D6)</t>
  </si>
  <si>
    <t>(NIST-E6)</t>
  </si>
  <si>
    <t>(NIST-F6)</t>
  </si>
  <si>
    <t>(NIST-G6)</t>
  </si>
  <si>
    <t>(NIST-H6)</t>
  </si>
  <si>
    <t>The Cp heat capacity data is in units of kJ/kg-mole (j/g-mole).</t>
  </si>
  <si>
    <t>Examples of how to add this data is entered are presented below:</t>
  </si>
  <si>
    <t>For data taken from NIST already in the Shomate Equation format simply add species data as follows:</t>
  </si>
  <si>
    <t>The following data is found here =&gt; http://webbook.nist.gov/chemistry/</t>
  </si>
  <si>
    <t>PData uses this row for vlookup and match functions to populate the Cp data cells  =&gt;</t>
  </si>
  <si>
    <t>with the polynomial coefficients found below - do not move or erase</t>
  </si>
  <si>
    <t>&lt;= Offset for cells in Cp equation data in Pdata - do not erase!</t>
  </si>
  <si>
    <t>NH3(g)</t>
  </si>
  <si>
    <t>NIST</t>
  </si>
  <si>
    <t>A</t>
  </si>
  <si>
    <t>HSC</t>
  </si>
  <si>
    <t>B</t>
  </si>
  <si>
    <t>C</t>
  </si>
  <si>
    <t>D</t>
  </si>
  <si>
    <t>E</t>
  </si>
  <si>
    <t>F</t>
  </si>
  <si>
    <t>G</t>
  </si>
  <si>
    <t>Hf (kj/g-mole)</t>
  </si>
  <si>
    <t>S298, 1 bara (j/mole/K)</t>
  </si>
  <si>
    <t>S298 (j/mole/K)</t>
  </si>
  <si>
    <t>H</t>
  </si>
  <si>
    <t>Temperature (K)</t>
  </si>
  <si>
    <t>298. - 1400.</t>
  </si>
  <si>
    <t>1400. - 6000.</t>
  </si>
  <si>
    <t>Reference</t>
  </si>
  <si>
    <t>Chase, 1998</t>
  </si>
  <si>
    <t>Comment</t>
  </si>
  <si>
    <t>Data last reviewed in June, 1977</t>
  </si>
  <si>
    <t>http://webbook.nist.gov/cgi/cbook.cgi?ID=C7664417&amp;Units=SI&amp;Mask=1#Thermo-Gas</t>
  </si>
  <si>
    <t>COS(g)</t>
  </si>
  <si>
    <t>298. - 1200.</t>
  </si>
  <si>
    <t>1200. - 6000.</t>
  </si>
  <si>
    <t>Data last reviewed in March, 1966</t>
  </si>
  <si>
    <t>http://webbook.nist.gov/cgi/cbook.cgi?ID=C463581&amp;Units=SI&amp;Mask=1#Thermo-Gas</t>
  </si>
  <si>
    <t>H2S(g)</t>
  </si>
  <si>
    <t>T(K) =</t>
  </si>
  <si>
    <t>Cp(j/mol-K) =</t>
  </si>
  <si>
    <t>H (kj/mol)</t>
  </si>
  <si>
    <t>http://webbook.nist.gov/cgi/cbook.cgi?ID=C7783064&amp;Units=SI&amp;Mask=1#Thermo-Gas</t>
  </si>
  <si>
    <t>Cl2(g)</t>
  </si>
  <si>
    <t>Chlorine</t>
  </si>
  <si>
    <t>Data last reviewed in June, 1982</t>
  </si>
  <si>
    <t>http://webbook.nist.gov/cgi/cbook.cgi?ID=C7782505&amp;Units=SI&amp;Mask=1#Thermo-Gas</t>
  </si>
  <si>
    <t>298. - 1000.</t>
  </si>
  <si>
    <t>1000. - 3000.</t>
  </si>
  <si>
    <t>3000. - 6000.</t>
  </si>
  <si>
    <t>If NIST data is not available in the Shomate Equation format then fit it into this format as follows:</t>
  </si>
  <si>
    <t>Use LINEST() function to fit heat capacity for use in this program. Notice that the NIST data utilizes TempK/1000. This program assumes Tempk/1000 if the DataType label (CPData) is NIST. Any thing else in in this cell assumes only TempK.</t>
  </si>
  <si>
    <t>C2H6(g)</t>
  </si>
  <si>
    <t>kJ/kg-mole-K</t>
  </si>
  <si>
    <t>K</t>
  </si>
  <si>
    <t>K/1000</t>
  </si>
  <si>
    <t>ethane</t>
  </si>
  <si>
    <t>M4</t>
  </si>
  <si>
    <t>M3</t>
  </si>
  <si>
    <t>M2</t>
  </si>
  <si>
    <t>M1</t>
  </si>
  <si>
    <t>b</t>
  </si>
  <si>
    <t>C1O1(g)</t>
  </si>
  <si>
    <t>C2H6 S0 - from http://www2.ucdsb.on.ca/tiss/stretton/database/organic_thermo.htm</t>
  </si>
  <si>
    <t>The above data is found here =&gt; http://webbook.nist.gov/cgi/cbook.cgi?ID=C74840&amp;Units=SI&amp;Mask=1#Thermo-Gas</t>
  </si>
  <si>
    <t>C3H8(g)</t>
  </si>
  <si>
    <t>propane</t>
  </si>
  <si>
    <t>T/1000</t>
  </si>
  <si>
    <t>The above data is found here =&gt; http://webbook.nist.gov/cgi/cbook.cgi?ID=C74986&amp;Units=SI&amp;Mask=1#Thermo-Gas</t>
  </si>
  <si>
    <t>C3H6(g)</t>
  </si>
  <si>
    <t>C3H6(PPYg)</t>
  </si>
  <si>
    <t>k/1000</t>
  </si>
  <si>
    <t>propylene</t>
  </si>
  <si>
    <t>The above data is found here =&gt; http://webbook.nist.gov/cgi/cbook.cgi?ID=C115071&amp;Units=SI&amp;Mask=1#Thermo-Gas</t>
  </si>
  <si>
    <t>C4H10(NBg)</t>
  </si>
  <si>
    <t>C4H10(NBAg)</t>
  </si>
  <si>
    <t>j/mol*K</t>
  </si>
  <si>
    <t>T (K)</t>
  </si>
  <si>
    <t>n-butane</t>
  </si>
  <si>
    <t>The above data is found here =&gt; http://webbook.nist.gov/cgi/cbook.cgi?ID=C106978&amp;Units=SI&amp;Mask=1#Thermo-Gas</t>
  </si>
  <si>
    <t>C4H10(IBg)</t>
  </si>
  <si>
    <t>C4H10(2MPg)</t>
  </si>
  <si>
    <t>iso-butane</t>
  </si>
  <si>
    <t>The above data is found here =&gt; http://webbook.nist.gov/cgi/cbook.cgi?ID=C75285&amp;Units=SI&amp;Mask=1#Thermo-Gas</t>
  </si>
  <si>
    <t>C5H12(g)</t>
  </si>
  <si>
    <t>C5H12(PENg)</t>
  </si>
  <si>
    <t>n-pentane</t>
  </si>
  <si>
    <t>The above data is found here =&gt; http://webbook.nist.gov/cgi/cbook.cgi?ID=C109660&amp;Units=SI&amp;Mask=1#Thermo-Gas</t>
  </si>
  <si>
    <t>n-hexane</t>
  </si>
  <si>
    <t>C6H14(g)</t>
  </si>
  <si>
    <t>C6H14(HXAg)</t>
  </si>
  <si>
    <t>The above data is found here =&gt; http://webbook.nist.gov/cgi/cbook.cgi?ID=C110543&amp;Units=SI&amp;Mask=1#Thermo-Gas</t>
  </si>
  <si>
    <t>C7H16(g)</t>
  </si>
  <si>
    <t>C7H16(HTAg)</t>
  </si>
  <si>
    <t>n-heptane</t>
  </si>
  <si>
    <t>The above data is found here =&gt; http://webbook.nist.gov/cgi/cbook.cgi?ID=C142825&amp;Units=SI&amp;Mask=1#Thermo-Gas</t>
  </si>
  <si>
    <t>CH3OH(g)</t>
  </si>
  <si>
    <t>S(j/mol*K)</t>
  </si>
  <si>
    <t>g2040</t>
  </si>
  <si>
    <t>Thermodynamics Research Center, 1997</t>
  </si>
  <si>
    <t>p=1 bar. Recommended entropies and heat capacities are in good agreement with other statistically calculated values [ Ivash E.V., 1955, Zhuravlev E.Z., 1959, Chen S.S., 1977, Chao J., 1986, Gurvich, Veyts, et al., 1989]. Please also see Chao J., 1986, 2.; GT</t>
  </si>
  <si>
    <t>The above data is found here =&gt; http://webbook.nist.gov/cgi/cbook.cgi?ID=C67561&amp;Units=SI&amp;Mask=1#Thermo-Gas</t>
  </si>
  <si>
    <t>C6H6(BZg)</t>
  </si>
  <si>
    <t>C6H6(BZEg)</t>
  </si>
  <si>
    <t>Benzene</t>
  </si>
  <si>
    <t>=IFERROR(STREAMS(A419,1,25)/1000-(I419*LN(298.15/1000)+J419*298.15/1000+K419*(298.15/1000)^2/2+L419*(298.15/1000)^3/3-M419/(2*(298.15/1000)^2)),0)</t>
  </si>
  <si>
    <t>The above data is found here =&gt; http://webbook.nist.gov/cgi/cbook.cgi?ID=C71432&amp;Units=SI&amp;Mask=1#Thermo-Gas</t>
  </si>
  <si>
    <t>GT</t>
  </si>
  <si>
    <t>Carbon Monoxide (CO)</t>
  </si>
  <si>
    <t>CO(g)</t>
  </si>
  <si>
    <t>Enthalpy Reference Temperature = Tr = 298.15 K</t>
  </si>
  <si>
    <t>Standard State Pressure = p° = 0.1 MPa</t>
  </si>
  <si>
    <t>J·K-1 mol-1</t>
  </si>
  <si>
    <t>kJ·mol-1</t>
  </si>
  <si>
    <t>T/K</t>
  </si>
  <si>
    <t>Cp°</t>
  </si>
  <si>
    <t>S°</t>
  </si>
  <si>
    <t>-[G°-H°(Tr)]/T</t>
  </si>
  <si>
    <t>H-H°(Tr)</t>
  </si>
  <si>
    <t>fH°</t>
  </si>
  <si>
    <t>fG°</t>
  </si>
  <si>
    <t>log Kf</t>
  </si>
  <si>
    <t>INFINITE</t>
  </si>
  <si>
    <t>Source NIST: http://kinetics.nist.gov/janaf/html/C-093.html</t>
  </si>
  <si>
    <t>C3H4(g)</t>
  </si>
  <si>
    <t>C3H4(PPYg)</t>
  </si>
  <si>
    <t>p=1 bar. Recommended values are in good agreement with other statistically calculated values [ Wagman D.D., 1945, Daykin P.N., 1962].; GT</t>
  </si>
  <si>
    <t>http://webbook.nist.gov/cgi/cbook.cgi?ID=C74997&amp;Units=SI&amp;Mask=1#Thermo-Gas</t>
  </si>
  <si>
    <t>Hydrogen (H2)</t>
  </si>
  <si>
    <t>H2(g)</t>
  </si>
  <si>
    <t>1000. - 2500.</t>
  </si>
  <si>
    <t>2500. - 6000.</t>
  </si>
  <si>
    <t>Data last reviewed in March, 1977; New parameter fit October 2001</t>
  </si>
  <si>
    <t>http://webbook.nist.gov/cgi/cbook.cgi?ID=C1333740&amp;Units=SI&amp;Mask=1#Thermo-Gas</t>
  </si>
  <si>
    <t>PREVIOUS: March 1961 (1 atm)</t>
  </si>
  <si>
    <t>CURRENT: March 1977 (1 bar)</t>
  </si>
  <si>
    <t>Source NIST: http://kinetics.nist.gov/janaf/html/H-050.html</t>
  </si>
  <si>
    <t>H2(ref)</t>
  </si>
  <si>
    <t>Carbon Dioxide (CO2)</t>
  </si>
  <si>
    <t>CO2(g)</t>
  </si>
  <si>
    <t>PREVIOUS: September 1965 (1 atm)</t>
  </si>
  <si>
    <t>CURRENT: September 1965 (1 bar)</t>
  </si>
  <si>
    <t>Source NIST: http://kinetics.nist.gov/janaf/html/C-095.html</t>
  </si>
  <si>
    <t>C1O2(g)</t>
  </si>
  <si>
    <t>Methane (CH4)</t>
  </si>
  <si>
    <t>CH4(g)</t>
  </si>
  <si>
    <t>298. - 1300.</t>
  </si>
  <si>
    <t>1300. - 6000.</t>
  </si>
  <si>
    <t>Data last reviewed in March, 1961</t>
  </si>
  <si>
    <t>http://webbook.nist.gov/cgi/cbook.cgi?ID=C74828&amp;Units=SI&amp;Mask=1#ref-1</t>
  </si>
  <si>
    <t>CURRENT: March 1961 (1 bar)</t>
  </si>
  <si>
    <t>Source NIST: http://kinetics.nist.gov/janaf/html/C-067.html</t>
  </si>
  <si>
    <t>C1H4(g)</t>
  </si>
  <si>
    <t>Nitrogen (N2)</t>
  </si>
  <si>
    <t>N2(g)</t>
  </si>
  <si>
    <t>N2(ref)</t>
  </si>
  <si>
    <t>PREVIOUS: March 1977 (1 atm)</t>
  </si>
  <si>
    <t>Source NIST: http://kinetics.nist.gov/janaf/html/N-023.html</t>
  </si>
  <si>
    <t>Oxygen (O2)</t>
  </si>
  <si>
    <t>O2(g)</t>
  </si>
  <si>
    <t>Source NIST: http://kinetics.nist.gov/janaf/html/O-029.html</t>
  </si>
  <si>
    <t>O2(ref)</t>
  </si>
  <si>
    <t>Argon (Ar)</t>
  </si>
  <si>
    <t>Ar(g)</t>
  </si>
  <si>
    <t>Ar1(ref)</t>
  </si>
  <si>
    <t>CURRENT: March 1982 (1 bar)</t>
  </si>
  <si>
    <t>Source NIST: http://kinetics.nist.gov/janaf/html/Ar-001.html</t>
  </si>
  <si>
    <t>Hydrogen Cyanide (HCN)</t>
  </si>
  <si>
    <t>HCN(g)</t>
  </si>
  <si>
    <t>C1H1N1(g)</t>
  </si>
  <si>
    <t>PREVIOUS: December 1969 (1 atm)</t>
  </si>
  <si>
    <t>CURRENT: December 1969 (1 bar)</t>
  </si>
  <si>
    <t>Source NIST: http://kinetics.nist.gov/janaf/html/C-052.html</t>
  </si>
  <si>
    <t>Chlorine (Cl)</t>
  </si>
  <si>
    <t>Cl(g)</t>
  </si>
  <si>
    <t>Cl1(g)</t>
  </si>
  <si>
    <t>CHLORINE</t>
  </si>
  <si>
    <t>PREVIOUS: June 1972 (1 atm)</t>
  </si>
  <si>
    <t>CURRENT: June 1982 (1 bar)</t>
  </si>
  <si>
    <t>Source NIST: http://kinetics.nist.gov/janaf/html/Cl-001.html</t>
  </si>
  <si>
    <t>Hydrogen Chloride (HCl)</t>
  </si>
  <si>
    <t>HCl(g)</t>
  </si>
  <si>
    <t>Cl1H1(g)</t>
  </si>
  <si>
    <t>PREVIOUS: September 1964 (1 atm)</t>
  </si>
  <si>
    <t>CURRENT: September 1964 (1 bar)</t>
  </si>
  <si>
    <t>Source NIST: http://kinetics.nist.gov/janaf/html/Cl-026.html</t>
  </si>
  <si>
    <t>Ethyne (C2H2)</t>
  </si>
  <si>
    <t>C2H2(g)</t>
  </si>
  <si>
    <t>CURRENT: March 1961 (1 bar</t>
  </si>
  <si>
    <t>Source NIST: http://kinetics.nist.gov/janaf/html/C-127.html</t>
  </si>
  <si>
    <t>Ethene (C2H4)</t>
  </si>
  <si>
    <t>C2H4(g)</t>
  </si>
  <si>
    <t>Source NIST: http://kinetics.nist.gov/janaf/html/C-128.html</t>
  </si>
  <si>
    <t>Ethane Liquid</t>
  </si>
  <si>
    <t>C2H6(l)</t>
  </si>
  <si>
    <t>C2H6(20bar)</t>
  </si>
  <si>
    <t>T(K)</t>
  </si>
  <si>
    <t>T Boil(C)</t>
  </si>
  <si>
    <t>ETHANE</t>
  </si>
  <si>
    <t>Normal Boiling Point (K) =</t>
  </si>
  <si>
    <t>source NIST: https://www.nist.gov/sites/default/files/documents/srd/jpcrd412.pdf</t>
  </si>
  <si>
    <t>Propane Liquid</t>
  </si>
  <si>
    <t>C3H8(l)</t>
  </si>
  <si>
    <t>C3H8(20bar)</t>
  </si>
  <si>
    <t>PROPANE</t>
  </si>
  <si>
    <t>Methane Liquid</t>
  </si>
  <si>
    <t>CH4(l)</t>
  </si>
  <si>
    <t>CH4(20bar)</t>
  </si>
  <si>
    <t>C4H10(NBl)</t>
  </si>
  <si>
    <t>C4H10(20bar)</t>
  </si>
  <si>
    <t>n-Butane Liquid</t>
  </si>
  <si>
    <t>n-Pentane Liquid</t>
  </si>
  <si>
    <t>C5H12(l)</t>
  </si>
  <si>
    <t>C5H12(NPAl)</t>
  </si>
  <si>
    <t>n-Hexane Liquid</t>
  </si>
  <si>
    <t>C6H14(l)</t>
  </si>
  <si>
    <t>C6H14(HXAl)</t>
  </si>
  <si>
    <t>n_Heptane Liquid</t>
  </si>
  <si>
    <t>C7H16(l)</t>
  </si>
  <si>
    <t>C7H16(HTAl)</t>
  </si>
  <si>
    <t>n-Octane Liquid</t>
  </si>
  <si>
    <t>C8H18(l)</t>
  </si>
  <si>
    <t>C8H18(OCTl)</t>
  </si>
  <si>
    <t>n-Nonane Liquid</t>
  </si>
  <si>
    <t>C9H20(l)</t>
  </si>
  <si>
    <t>C9H20(NONl)</t>
  </si>
  <si>
    <t>n-Decane Liquid</t>
  </si>
  <si>
    <t>C10H22(l)</t>
  </si>
  <si>
    <t>C10H22(DECl)</t>
  </si>
  <si>
    <t>n-Undecane Liquid</t>
  </si>
  <si>
    <t>C11H24(l)</t>
  </si>
  <si>
    <t>C11H24(UNDl)</t>
  </si>
  <si>
    <t>n-Dodecane Liquid</t>
  </si>
  <si>
    <t>C12H26(l)</t>
  </si>
  <si>
    <t>C12H26(DODl)</t>
  </si>
  <si>
    <t>Tridecane Liquid</t>
  </si>
  <si>
    <t>C13H28(l)</t>
  </si>
  <si>
    <t>C13H28(TDEl)</t>
  </si>
  <si>
    <t>Tetradecane Liquid</t>
  </si>
  <si>
    <t>C14H30(l)</t>
  </si>
  <si>
    <t>C14H30(TDAl)</t>
  </si>
  <si>
    <t>Pentadecane Liquid</t>
  </si>
  <si>
    <t>C15H32(l)</t>
  </si>
  <si>
    <t>C15H32(PDAl)</t>
  </si>
  <si>
    <t>Hexadecane Liquid</t>
  </si>
  <si>
    <t>C16H34(l)</t>
  </si>
  <si>
    <t>C16H34(HDAl)</t>
  </si>
  <si>
    <t>Heptadecane Liquid</t>
  </si>
  <si>
    <t>C17H26(l)</t>
  </si>
  <si>
    <t>C17H36(HDAl)</t>
  </si>
  <si>
    <t>Octadecane Liquid</t>
  </si>
  <si>
    <t>C18H38(l)</t>
  </si>
  <si>
    <t>C18H38(ODAl)</t>
  </si>
  <si>
    <t>Water Vapor</t>
  </si>
  <si>
    <t>H2O(g)</t>
  </si>
  <si>
    <t>1 bara</t>
  </si>
  <si>
    <t>CURRENT: March 1979 (1 bar)</t>
  </si>
  <si>
    <t>Water (H2O)</t>
  </si>
  <si>
    <t>H2O1(g)</t>
  </si>
  <si>
    <t>Source NIST: http://kinetics.nist.gov/janaf/html/H-064.html</t>
  </si>
  <si>
    <t>=IFERROR(-(AM1986*LN(A1989/1000)+AN1986*A1989/1000+AO1986*(A1989/1000)^2/2+AP1986*(A1989/1000)^3/3-AQ1986/(2*(A1989/1000)^2)),0)</t>
  </si>
  <si>
    <t>=-(AM1986*A1989+AN1986*(A1989/1000)^2/2+AO1986*(A1989/1000)^3/3+AP1986*(A1989/1000)^4/4-AQ1986/(A1989/1000)-AT1986)</t>
  </si>
  <si>
    <t>CH3OH(l)</t>
  </si>
  <si>
    <t>bad</t>
  </si>
  <si>
    <t>good</t>
  </si>
  <si>
    <t>Liquid (337 to 283)</t>
  </si>
  <si>
    <t>Hvap @ 337</t>
  </si>
  <si>
    <t>Vapor (298.15 to 337)</t>
  </si>
  <si>
    <t>kj/g-mol</t>
  </si>
  <si>
    <t>Hvap (kj/kg-moles)</t>
  </si>
  <si>
    <t>g250</t>
  </si>
  <si>
    <t>https://www.nist.gov/sites/default/files/documents/srd/jpcrd332.pdf</t>
  </si>
  <si>
    <t>C8H18(g)</t>
  </si>
  <si>
    <t>C8H18(OCTg)</t>
  </si>
  <si>
    <t>T(K) T/1000</t>
  </si>
  <si>
    <t>Scott D.W., 1974, 2</t>
  </si>
  <si>
    <t>Recommended values were obtained from the consistent correlation scheme for alkanes [ Scott D.W., 1974, Scott D.W., 1974, 2]. This approach gives a better agreement with experimental data than the statistical thermodynamics calculation [ Pitzer K.S., 1944, Pitzer K.S., 1946].; GT</t>
  </si>
  <si>
    <t>http://webbook.nist.gov/cgi/cbook.cgi?ID=C111659&amp;Units=SI&amp;Mask=1#Thermo-Gas</t>
  </si>
  <si>
    <t>C9H20(g)</t>
  </si>
  <si>
    <t>C9H20(NONg)</t>
  </si>
  <si>
    <t>Recommended values were obtained from the consistent correlation scheme for alkanes [ Scott D.W., 1974, Scott D.W., 1974, 2]. This approach gives a good agreement with experimental data available for alkanes. However, large uncertainties could be expected at high temperatures.; GT</t>
  </si>
  <si>
    <t>http://webbook.nist.gov/cgi/cbook.cgi?ID=C111842&amp;Units=SI&amp;Mask=1#Thermo-Gas</t>
  </si>
  <si>
    <t>C10H22(g)</t>
  </si>
  <si>
    <t>C10H22(DECg)</t>
  </si>
  <si>
    <t>http://webbook.nist.gov/cgi/cbook.cgi?ID=C124185&amp;Units=SI&amp;Mask=1#Thermo-Gas</t>
  </si>
  <si>
    <t>C7H8(Tg)</t>
  </si>
  <si>
    <t>C7H8(TLUg)</t>
  </si>
  <si>
    <t>Draeger, 1985</t>
  </si>
  <si>
    <t>Recommended values agree better with experimental heat capacities than results of calculation [ Chao J., 1984]. All other statistically calculated values [ Pitzer K.S., 1943, Taylor W.J., 1946, Scott D.W., 1962] are in close agreement with selected ones, except for high temperatures.; GT</t>
  </si>
  <si>
    <t>http://webbook.nist.gov/cgi/cbook.cgi?ID=C142825&amp;Units=SI&amp;Mask=1#Thermo-Gas</t>
  </si>
  <si>
    <t>C8H10(OXg)</t>
  </si>
  <si>
    <t>C8H10(OXYg)</t>
  </si>
  <si>
    <t>Cp,gas (J/mol*K)</t>
  </si>
  <si>
    <t>o-xylene</t>
  </si>
  <si>
    <t>Discrepancies with other statistically calculated values of S(T) and Cp(T) [ Pitzer K.S., 1943, Taylor W.J., 1946, Hastings S.H., 1957, Chao J., 1984] do not exceed 1.5 J/mol*K.; GT</t>
  </si>
  <si>
    <t>http://webbook.nist.gov/cgi/cbook.cgi?ID=C95476&amp;Units=SI&amp;Mask=1#Thermo-Gas</t>
  </si>
  <si>
    <t>C8H10(EBg)</t>
  </si>
  <si>
    <t>C8H10(EBZg)</t>
  </si>
  <si>
    <t>ethyle benzene</t>
  </si>
  <si>
    <t>Recommended values are in good agreement with other statistically calculated data [ Miller A., 1978, Taylor W.J., 1946].; GT</t>
  </si>
  <si>
    <t>http://webbook.nist.gov/cgi/cbook.cgi?ID=C100414&amp;Units=SI&amp;Mask=1#Thermo-Gas</t>
  </si>
  <si>
    <t>(g</t>
  </si>
  <si>
    <t>C5H12(IPg)</t>
  </si>
  <si>
    <t>C5H12(2MBg)</t>
  </si>
  <si>
    <t>isopentane</t>
  </si>
  <si>
    <t>Scott D.W., 1974</t>
  </si>
  <si>
    <t>Recommended values were obtained from the consistent correlation scheme for alkanes [ Scott D.W., 1974, 2, Scott D.W., 1974]. This approach gives a better agreement with experimental data than the statistical thermodynamics calculations [ Pitzer K.S., 1946, Scott D.W., 1951].; GT</t>
  </si>
  <si>
    <t>Liquid Water</t>
  </si>
  <si>
    <t>H2O(l)</t>
  </si>
  <si>
    <t>Temperature </t>
  </si>
  <si>
    <t>T(K)/1000</t>
  </si>
  <si>
    <t>Specific Heat</t>
  </si>
  <si>
    <t>Absolute pressure</t>
  </si>
  <si>
    <t>Density</t>
  </si>
  <si>
    <t>Specific volume </t>
  </si>
  <si>
    <t>Specific entropy</t>
  </si>
  <si>
    <t>(oC)</t>
  </si>
  <si>
    <t>(kJ/(kg K))</t>
  </si>
  <si>
    <t>(kN/m2)</t>
  </si>
  <si>
    <t>(kg/m3)</t>
  </si>
  <si>
    <t>(10-3 m3/kg)</t>
  </si>
  <si>
    <t>WATER cal/mol*K</t>
  </si>
  <si>
    <t>http://www.engineeringtoolbox.com/water-thermal-properties-d_162.html</t>
  </si>
  <si>
    <t>carbon, graphite</t>
  </si>
  <si>
    <t>(C)</t>
  </si>
  <si>
    <t>j/g-mole/K</t>
  </si>
  <si>
    <t>kJ/g-mole/K</t>
  </si>
  <si>
    <t>http://www-ferp.ucsd.edu/LIB/PROPS/PANOS/c.html</t>
  </si>
  <si>
    <t>Cp=(-474+4.9532*(T)-3.6093*10^-3*(T)^2+9.3068*10^-7*(T)^3)/1000</t>
  </si>
  <si>
    <t>j/g/K</t>
  </si>
  <si>
    <t>300 k &lt; T &lt; 1500 K</t>
  </si>
  <si>
    <t>Cp=(1207.4+0.6876*(T)-1.16*10^-4*(T)^2)/1000</t>
  </si>
  <si>
    <t>1500 K &lt; T &lt; 3000 K</t>
  </si>
  <si>
    <t>C6H14(2MPg)</t>
  </si>
  <si>
    <t>T(K)/100</t>
  </si>
  <si>
    <t>Cp,gas(J/mol*K)</t>
  </si>
  <si>
    <t>Recommended values were obtained from the consistent correlation scheme for alkanes [ Scott D.W., 1974, 2, Scott D.W., 1974]. This approach gives a better agreement with experimental data than the statistical thermodynamics calculation [ Pitzer K.S., 1946] (see also [ Waddington G., 1949]).; GT</t>
  </si>
  <si>
    <t>http://webbook.nist.gov/cgi/cbook.cgi?ID=C107835&amp;Units=SI&amp;Mask=1#Thermo-Gas</t>
  </si>
  <si>
    <t>name</t>
  </si>
  <si>
    <t>2-methylpentane</t>
  </si>
  <si>
    <t>mw</t>
  </si>
  <si>
    <t>C6H14(3MPg)</t>
  </si>
  <si>
    <t>Recommended values were obtained from the consistent correlation scheme for alkanes [ Scott D.W., 1974, Scott D.W., 1974, 2]. This approach gives a better agreement with experimental data than the statistical thermodynamics calculation [ Pitzer K.S., 1946] (see also [ Waddington G., 1949]).; GT</t>
  </si>
  <si>
    <t>http://webbook.nist.gov/cgi/cbook.cgi?ID=C96140&amp;Units=SI&amp;Mask=1#Thermo-Gas</t>
  </si>
  <si>
    <t>3-methylpentane</t>
  </si>
  <si>
    <t>C6H14(22DMBg)</t>
  </si>
  <si>
    <t>http://webbook.nist.gov/cgi/cbook.cgi?ID=C75832&amp;Units=SI&amp;Mask=1#Thermo-Gas</t>
  </si>
  <si>
    <t>2,2-Dimethylbutane</t>
  </si>
  <si>
    <t>C6H14(23DMBg)</t>
  </si>
  <si>
    <t>http://webbook.nist.gov/cgi/cbook.cgi?ID=C79298&amp;Units=SI&amp;Mask=1#Thermo-Gas</t>
  </si>
  <si>
    <t>2,3-Dimethylbutane</t>
  </si>
  <si>
    <t>C6H12(MCPg)</t>
  </si>
  <si>
    <t>p=1 bar. Selected values of S(T) and Cp(T) are in close agreement with those calculated by [ Scott D.W., 1960] at low temperatures. Discrepancies increase up to 1.8 J/mol*K at 1000-1500 K.; GT</t>
  </si>
  <si>
    <t>Methylcyclopentane</t>
  </si>
  <si>
    <t>C6H12(CHg)</t>
  </si>
  <si>
    <t>C6H12(CHAg)</t>
  </si>
  <si>
    <t>Dorofeeva O.V., 1986</t>
  </si>
  <si>
    <t>There is an appreciable difference (up to 3.0-4.5 J/mol*K) between selected values of S(T) and Cp(T) and earlier statistically calculated values [ Brickwedde F.G., 1946, Beckett C.W., 1947, Kilpatrick J.E., 1947, Lippincott E.R., 1966] at high temperatures. It is due to using the most reliable molecular constants in [ Dorofeeva O.V., 1986].; GT</t>
  </si>
  <si>
    <t>Cyclohexane</t>
  </si>
  <si>
    <t>Pdata</t>
  </si>
  <si>
    <t>COMPONENT</t>
  </si>
  <si>
    <t>MOLE WT</t>
  </si>
  <si>
    <t>FREEZE</t>
  </si>
  <si>
    <t>BOILING</t>
  </si>
  <si>
    <t>CRITICAL</t>
  </si>
  <si>
    <t xml:space="preserve">CRITICAL </t>
  </si>
  <si>
    <t>ACENTRIC</t>
  </si>
  <si>
    <t>LIQ DEN</t>
  </si>
  <si>
    <t>REF T FOR</t>
  </si>
  <si>
    <t>DIPOLE</t>
  </si>
  <si>
    <t>VAPOR HEAT CAPACITY</t>
  </si>
  <si>
    <t xml:space="preserve">   LIQUID VISCOSITY</t>
  </si>
  <si>
    <t>STD HEAT</t>
  </si>
  <si>
    <t>STD ENERGY</t>
  </si>
  <si>
    <t>S298vap=S298liq+Hvap/TB</t>
  </si>
  <si>
    <t xml:space="preserve">    ANTOINE VAPOR PRESSURE EQN</t>
  </si>
  <si>
    <t>VAP PRESS</t>
  </si>
  <si>
    <t>HARLACHER VAPOR PRESSURE EQN</t>
  </si>
  <si>
    <t>HEAT VAPOR</t>
  </si>
  <si>
    <t>POINT</t>
  </si>
  <si>
    <t>TEMP</t>
  </si>
  <si>
    <t>PRESSURE</t>
  </si>
  <si>
    <t>VOLUME</t>
  </si>
  <si>
    <t>COMPRESS</t>
  </si>
  <si>
    <t>FACTOR</t>
  </si>
  <si>
    <t>@TDEN</t>
  </si>
  <si>
    <t>LIQDEN</t>
  </si>
  <si>
    <t>MOMENT</t>
  </si>
  <si>
    <t xml:space="preserve">    CP=A+(B*T)+(C*T^2)+(D*T^3)</t>
  </si>
  <si>
    <t xml:space="preserve">  LOG(V)=B*(1/T-1/C)</t>
  </si>
  <si>
    <t>FORM</t>
  </si>
  <si>
    <t>LN(P)=A-B/(T+C)</t>
  </si>
  <si>
    <t>MAX TEMP</t>
  </si>
  <si>
    <t>MIN TEMP</t>
  </si>
  <si>
    <t xml:space="preserve">       LN(PVP)=A+B/T+C*LN(T)+(D*PVP/(T^2))</t>
  </si>
  <si>
    <t>NORMAL BP</t>
  </si>
  <si>
    <t>ATM</t>
  </si>
  <si>
    <t>BARA</t>
  </si>
  <si>
    <t>CC/G-MOL</t>
  </si>
  <si>
    <t>G/CC</t>
  </si>
  <si>
    <t>DEBYES</t>
  </si>
  <si>
    <t xml:space="preserve">  T AS K AND Cpvap IN CAL/G-MOLE-K</t>
  </si>
  <si>
    <t xml:space="preserve">  T AS K AND V AS CP</t>
  </si>
  <si>
    <t xml:space="preserve"> KCAL/G-MOLE</t>
  </si>
  <si>
    <t xml:space="preserve"> KJ/G-MOLE</t>
  </si>
  <si>
    <t xml:space="preserve">        P AS mmHg AND T AS K</t>
  </si>
  <si>
    <t>PVP AS mmHg AND T AS K</t>
  </si>
  <si>
    <t>CAL/G-MOLE</t>
  </si>
  <si>
    <t>J/G-MOLE</t>
  </si>
  <si>
    <t>CH3</t>
  </si>
  <si>
    <t>CH2</t>
  </si>
  <si>
    <t>CH</t>
  </si>
  <si>
    <t>CH4</t>
  </si>
  <si>
    <t>C2H6</t>
  </si>
  <si>
    <t>CHaro</t>
  </si>
  <si>
    <t>Caro</t>
  </si>
  <si>
    <t>C, aro-fused rings</t>
  </si>
  <si>
    <t>CH2, cyclic</t>
  </si>
  <si>
    <t>CH/C, cyclic</t>
  </si>
  <si>
    <t>CO2</t>
  </si>
  <si>
    <t>N2</t>
  </si>
  <si>
    <t>H2S</t>
  </si>
  <si>
    <t>SH</t>
  </si>
  <si>
    <t>H2O</t>
  </si>
  <si>
    <t>C2H4</t>
  </si>
  <si>
    <t>CH2/CH, alkenic</t>
  </si>
  <si>
    <t>C, alkenic</t>
  </si>
  <si>
    <t>CH/C, cycloalkenic</t>
  </si>
  <si>
    <t>H2</t>
  </si>
  <si>
    <t>CO</t>
  </si>
  <si>
    <t>He</t>
  </si>
  <si>
    <t>Ar</t>
  </si>
  <si>
    <t>SO2</t>
  </si>
  <si>
    <t>O2</t>
  </si>
  <si>
    <t>NO</t>
  </si>
  <si>
    <t>COS</t>
  </si>
  <si>
    <t>NH3</t>
  </si>
  <si>
    <t>NO2/N2O4</t>
  </si>
  <si>
    <t>N2O</t>
  </si>
  <si>
    <t>(SPECIES)</t>
  </si>
  <si>
    <t>(TFP)</t>
  </si>
  <si>
    <t>(PC, atm)</t>
  </si>
  <si>
    <t>(VC, cc/g-mole)</t>
  </si>
  <si>
    <t>(LIQDEN, g/cc)</t>
  </si>
  <si>
    <t>(TDEN, K)</t>
  </si>
  <si>
    <t>(DIPM, debyes)</t>
  </si>
  <si>
    <t>(A)</t>
  </si>
  <si>
    <t>(B)</t>
  </si>
  <si>
    <t>(D)</t>
  </si>
  <si>
    <t>V as Cp</t>
  </si>
  <si>
    <t>T as C</t>
  </si>
  <si>
    <t>(Hf298, kCal/g-mole)</t>
  </si>
  <si>
    <t>(Hf298, kJ/g-mole)</t>
  </si>
  <si>
    <t>(Gf298, kCal/g-mole)</t>
  </si>
  <si>
    <t>(Gf298, kJ/g-mole)</t>
  </si>
  <si>
    <t>(S298, J/g-mole/K)</t>
  </si>
  <si>
    <t>(ANT-A)</t>
  </si>
  <si>
    <t>(ANT-B)</t>
  </si>
  <si>
    <t>(ANT-C)</t>
  </si>
  <si>
    <t>(ANT-TMX)</t>
  </si>
  <si>
    <t>(ANT-TMN)</t>
  </si>
  <si>
    <t>(Hvap, kcal/kg-mole)</t>
  </si>
  <si>
    <t>(GROUP 1)</t>
  </si>
  <si>
    <t>(GROUP 2)</t>
  </si>
  <si>
    <t>(GROUP 3)</t>
  </si>
  <si>
    <t>(GROUP 4)</t>
  </si>
  <si>
    <t>(GROUP 5)</t>
  </si>
  <si>
    <t>(GROUP 6)</t>
  </si>
  <si>
    <t>(GROUP 7)</t>
  </si>
  <si>
    <t>(GROUP 8)</t>
  </si>
  <si>
    <t>(GROUP 9)</t>
  </si>
  <si>
    <t>(GROUP 10)</t>
  </si>
  <si>
    <t>(GROUP 11)</t>
  </si>
  <si>
    <t>(GROUP 12)</t>
  </si>
  <si>
    <t>(GROUP 13)</t>
  </si>
  <si>
    <t>(GROUP 14)</t>
  </si>
  <si>
    <t>(GROUP 15)</t>
  </si>
  <si>
    <t>(GROUP 16)</t>
  </si>
  <si>
    <t>(GROUP 17)</t>
  </si>
  <si>
    <t>(GROUP 18)</t>
  </si>
  <si>
    <t>(GROUP 19)</t>
  </si>
  <si>
    <t>(GROUP 20)</t>
  </si>
  <si>
    <t>(GROUP 21)</t>
  </si>
  <si>
    <t>(GROUP 22)</t>
  </si>
  <si>
    <t>(GROUP 23)</t>
  </si>
  <si>
    <t>(GROUP 24)</t>
  </si>
  <si>
    <t>(GROUP 25)</t>
  </si>
  <si>
    <t>(GROUP 26)</t>
  </si>
  <si>
    <t>(GROUP 27)</t>
  </si>
  <si>
    <t>(GROUP 28)</t>
  </si>
  <si>
    <t>(GROUP 29)</t>
  </si>
  <si>
    <t>(GROUP 30)</t>
  </si>
  <si>
    <t>(GROUP 31)</t>
  </si>
  <si>
    <t>******************************************</t>
  </si>
  <si>
    <t>************</t>
  </si>
  <si>
    <t>1,1,1-TRIFLOUROETHANE</t>
  </si>
  <si>
    <t>1,1,2,2-TETRACHLORO-1,2-DIFLUOROETHANE</t>
  </si>
  <si>
    <t>1,1,2-TRICHLOROETHANE</t>
  </si>
  <si>
    <t>1,1,2-TRIMETHYLCLOPENTANE</t>
  </si>
  <si>
    <t>1,1,3-TRIMETHYLCLOPENTANE</t>
  </si>
  <si>
    <t>1,1-DICHLORO-1,2,2,2-TETRAFLUOROETHANE</t>
  </si>
  <si>
    <t>1,1-DICHLOROETHANE</t>
  </si>
  <si>
    <t>1,1-DIFLOUROETHANE</t>
  </si>
  <si>
    <t>1,1-DIFLUOROETHYLENE</t>
  </si>
  <si>
    <t>1,1-DIMETHYLCYCLOHEXANE</t>
  </si>
  <si>
    <t>1,1-DIMETHYLCYCLOPENTANE</t>
  </si>
  <si>
    <t>1,2,2-TRICHLORO-1,1,2TRIFLUOROETHANE</t>
  </si>
  <si>
    <t>1,2,3,4-TETRAHYDRONAPHTHALENE</t>
  </si>
  <si>
    <t>1,2,3-TRICHLOROPROPANE</t>
  </si>
  <si>
    <t>1,2,3-TRIMETHYLBENZENE</t>
  </si>
  <si>
    <t>1,2,4,5-TETRAMETHYLBEENZENE</t>
  </si>
  <si>
    <t>1,2,4-TRIMETHYLBENZENE</t>
  </si>
  <si>
    <t>1,2-BUTADIENE</t>
  </si>
  <si>
    <t>1,2-DICHLORO-1,1,2,2-TETRAFLUOROETHANE</t>
  </si>
  <si>
    <t>1,2-DICHLOROETHANE</t>
  </si>
  <si>
    <t>1,2-DICHLOROPROPANE</t>
  </si>
  <si>
    <t>1,2-DIMETHOXYETHANE</t>
  </si>
  <si>
    <t>1,2-PENTADIENE</t>
  </si>
  <si>
    <t>1,2-PROPANEDIOL</t>
  </si>
  <si>
    <t>1,3,5-TRIMETHYLBENZENE</t>
  </si>
  <si>
    <t>1,3-BUTADIENE</t>
  </si>
  <si>
    <t>1,3-PROPANEDIOL</t>
  </si>
  <si>
    <t>1,4 DIOXANE</t>
  </si>
  <si>
    <t>1,4-DIETHYLBENZENE</t>
  </si>
  <si>
    <t>1,4-PENTADIENE</t>
  </si>
  <si>
    <t>1,5 HEXADIENE</t>
  </si>
  <si>
    <t>1-BUTENE</t>
  </si>
  <si>
    <t>1-BUTYNE</t>
  </si>
  <si>
    <t>1-CHLORO-1,1-DIFLUOROETHANE</t>
  </si>
  <si>
    <t>1-CHLOROBUTANE</t>
  </si>
  <si>
    <t>1-DECANOL</t>
  </si>
  <si>
    <t>1-DECENE</t>
  </si>
  <si>
    <t>1-DODECENE</t>
  </si>
  <si>
    <t>1-EICOSANOL</t>
  </si>
  <si>
    <t>1-HEPTANOL</t>
  </si>
  <si>
    <t>1-HEPTENE</t>
  </si>
  <si>
    <t>1-HEXADECENE</t>
  </si>
  <si>
    <t>1-HEXANOL</t>
  </si>
  <si>
    <t>1-HEXENE</t>
  </si>
  <si>
    <t>1-METHYL-1-ETHYLCYCLOPENTANE</t>
  </si>
  <si>
    <t>1-METHYL-2-ETHYLBENZENE</t>
  </si>
  <si>
    <t>1-METHYL-2-ISOPROPYLBENZENE</t>
  </si>
  <si>
    <t>1-METHYL-3-ETHYLBENZENE</t>
  </si>
  <si>
    <t>1-METHYL-4-ETHYLBENZENE</t>
  </si>
  <si>
    <t>1-METHYL-4-ISOPROPYLBENZENE</t>
  </si>
  <si>
    <t>1-METHYLNAPHTHALENE</t>
  </si>
  <si>
    <t>1-NONENE</t>
  </si>
  <si>
    <t>1-OCTADECANOL</t>
  </si>
  <si>
    <t>1-OCTADECENE</t>
  </si>
  <si>
    <t>1-OCTANOL</t>
  </si>
  <si>
    <t>1-OCTENE</t>
  </si>
  <si>
    <t>1-PENTADECENE</t>
  </si>
  <si>
    <t>1-PENTANOL</t>
  </si>
  <si>
    <t>1-PENTENE</t>
  </si>
  <si>
    <t>1-PENTYNE</t>
  </si>
  <si>
    <t>1-PROPANOL</t>
  </si>
  <si>
    <t>1-TERADECENE</t>
  </si>
  <si>
    <t>1-TRANS-3-PENTADIENE</t>
  </si>
  <si>
    <t>1-TRIDECENE</t>
  </si>
  <si>
    <t>1-UNDECENE</t>
  </si>
  <si>
    <t>2,2 DIMETHYL BUTANE</t>
  </si>
  <si>
    <t>2,2,3 TRIMETHYLPETANE</t>
  </si>
  <si>
    <t>2,2,3,3-TETRAMETHYLHEPTANE</t>
  </si>
  <si>
    <t>2,2,3,3-TETRAMETHYLPENTANE</t>
  </si>
  <si>
    <t>2,2,3,4-TETRAMETHYLPENTANE</t>
  </si>
  <si>
    <t>2,2,3-TRIMETHYLBUTANE</t>
  </si>
  <si>
    <t>2,2,3-TRIMETHYLHEXANE</t>
  </si>
  <si>
    <t>2,2,4 TRIMETHYLPENTANE</t>
  </si>
  <si>
    <t>2,2,4,4-TETRAMETHYLPENTANE</t>
  </si>
  <si>
    <t>2,2,4-TRIMETHYLHEXANE</t>
  </si>
  <si>
    <t>2,2,5,5-TETRAMETHYLHEPTANE</t>
  </si>
  <si>
    <t>2,2,5-TRIMETHYLHEXANE</t>
  </si>
  <si>
    <t>2,2-DIMETHYL PROPANE</t>
  </si>
  <si>
    <t>2,2-DIMETHYL-1-PROPANOL</t>
  </si>
  <si>
    <t>2,2-DIMETHYLHEXANE</t>
  </si>
  <si>
    <t>2,2-DIMETHYLPENTANE</t>
  </si>
  <si>
    <t>2,3 DIMETHYL BUTANE</t>
  </si>
  <si>
    <t>2,3,3 TRIMETHYLPENTANE</t>
  </si>
  <si>
    <t>2,3,3,4-TETRAMETHYLPENTANE</t>
  </si>
  <si>
    <t>2,3,3-TRIMETHYL-1-BUTENE</t>
  </si>
  <si>
    <t>2,3,4 TRIMETHYLPENTANE</t>
  </si>
  <si>
    <t>2,3-DIMETHYL-1-BUTENE</t>
  </si>
  <si>
    <t>2,3-DIMETHYL-2-BUTENE</t>
  </si>
  <si>
    <t>2,3-DIMETHYLHEXANE</t>
  </si>
  <si>
    <t>2,3-DIMETHYLPENTANE</t>
  </si>
  <si>
    <t>2,3-DIMETHYLPYRIDINE</t>
  </si>
  <si>
    <t>2,3-XYLENOL</t>
  </si>
  <si>
    <t>2,4-DIMETHYLHEXANE</t>
  </si>
  <si>
    <t>C7H16(24DMPg)</t>
  </si>
  <si>
    <t>2,4-DIMETHYLPENTANE</t>
  </si>
  <si>
    <t>2,4-XYLENOL</t>
  </si>
  <si>
    <t>2,5-DIMETHYLHEXANE</t>
  </si>
  <si>
    <t>2,5-DIMETHYLPYRIDINE</t>
  </si>
  <si>
    <t>2,5-XYLENOL</t>
  </si>
  <si>
    <t>2,6-XYLENOL</t>
  </si>
  <si>
    <t>2-BUTANOL</t>
  </si>
  <si>
    <t>2-BUTYNE</t>
  </si>
  <si>
    <t>2-CHLOROBUTANE</t>
  </si>
  <si>
    <t>2-ETHYLHEXANOL</t>
  </si>
  <si>
    <t>2-METHYL BUTANE</t>
  </si>
  <si>
    <t>2-METHYL PENTANE</t>
  </si>
  <si>
    <t>2-METHYL-1,3-BUTADIENE</t>
  </si>
  <si>
    <t>2-METHYL-1-BUTANOL</t>
  </si>
  <si>
    <t>2-METHYL-1-BUTENE</t>
  </si>
  <si>
    <t>2-METHYL-2-BUTENE</t>
  </si>
  <si>
    <t>2-METHYL-2-PENTENE</t>
  </si>
  <si>
    <t>2-METHYL-3-ETHYLPENTANE</t>
  </si>
  <si>
    <t>2-METHYLHEPTANE</t>
  </si>
  <si>
    <t>2-METHYLHEXANE</t>
  </si>
  <si>
    <t>2-METHYLNAPHTHALENE</t>
  </si>
  <si>
    <t>2-OCTANOL</t>
  </si>
  <si>
    <t>3,3,5-TRIMETHYLHEPTANE</t>
  </si>
  <si>
    <t>3,3-DIETHYLPENTANE</t>
  </si>
  <si>
    <t>3,3-DIMETHYL-1-BUTENE</t>
  </si>
  <si>
    <t>3,3-DIMETHYLHEXANE</t>
  </si>
  <si>
    <t>3,3-DIMETHYLPENTANE</t>
  </si>
  <si>
    <t>3,4 DIMETHYLHEXANE</t>
  </si>
  <si>
    <t>3,4-DIMETHYLPYRIDINE</t>
  </si>
  <si>
    <t>3,4-XYLENOL</t>
  </si>
  <si>
    <t>3,5-DIMETHYLPYRIDINE</t>
  </si>
  <si>
    <t>3,5-XYLENOL</t>
  </si>
  <si>
    <t>3-ETHYLHEXANE</t>
  </si>
  <si>
    <t>3-ETHYLPENTANE</t>
  </si>
  <si>
    <t>3-METHYL PENTANE</t>
  </si>
  <si>
    <t>3-METHYL-1,2-BUTADIENE</t>
  </si>
  <si>
    <t>3-METHYL-1-BUTANOL</t>
  </si>
  <si>
    <t>3-METHYL-1-BUTENE</t>
  </si>
  <si>
    <t>3-METHYL-2-BUTANOL</t>
  </si>
  <si>
    <t>3-METHYL-3-ETHYLPENTANE</t>
  </si>
  <si>
    <t>3-METHYL-CIS-2-PENTENE</t>
  </si>
  <si>
    <t>3-METHYLHEPTANE</t>
  </si>
  <si>
    <t>3-METHYLHEXANE</t>
  </si>
  <si>
    <t>3-METHYL-TRANS-2-PENTENE</t>
  </si>
  <si>
    <t>4- METHYL PYRIDINE</t>
  </si>
  <si>
    <t>4-METHYL-CIS-2-PENTENE</t>
  </si>
  <si>
    <t>4-METHYLHEPTANE</t>
  </si>
  <si>
    <t>4-METHYL-TRANS-2-PENTENE</t>
  </si>
  <si>
    <t>ACETALDEHYDE</t>
  </si>
  <si>
    <t>ACETIC ACID</t>
  </si>
  <si>
    <t>ACETIC ANHYDRIDE</t>
  </si>
  <si>
    <t>ACETONE</t>
  </si>
  <si>
    <t>ACETONITRILE</t>
  </si>
  <si>
    <t>ACETYL CHLORIDE</t>
  </si>
  <si>
    <t>ACETYLENE</t>
  </si>
  <si>
    <t>ACROLEIN</t>
  </si>
  <si>
    <t>ACRYLIC ACID</t>
  </si>
  <si>
    <t>ACRYLONITRILE</t>
  </si>
  <si>
    <t>ALLYL ALCOHOL</t>
  </si>
  <si>
    <t>ALLYL CHLORIDE</t>
  </si>
  <si>
    <t>ALLYL CYANIDE</t>
  </si>
  <si>
    <t>ALPHA-METHYL STYRENE</t>
  </si>
  <si>
    <t>AMMONIA</t>
  </si>
  <si>
    <t>ANILINE</t>
  </si>
  <si>
    <t>ANTHRACENE</t>
  </si>
  <si>
    <t>ARGON</t>
  </si>
  <si>
    <t>BENZALDEHYDE</t>
  </si>
  <si>
    <t>BENZENE</t>
  </si>
  <si>
    <t>BENZOIC ACID</t>
  </si>
  <si>
    <t>BENZONITRILE</t>
  </si>
  <si>
    <t>BENZYL ALCOHOL</t>
  </si>
  <si>
    <t>BORON TRICHLORIDE</t>
  </si>
  <si>
    <t>BORON TRIFLUORIDE</t>
  </si>
  <si>
    <t>BROMINE</t>
  </si>
  <si>
    <t>BROMOBENZENE</t>
  </si>
  <si>
    <t>BUTYL BENZOATE</t>
  </si>
  <si>
    <t>BUTYL ETHER</t>
  </si>
  <si>
    <t>BUTYRONITRILE</t>
  </si>
  <si>
    <t>C,C,T-1,2,4-TRIMETHYLCYCLOPENTANE</t>
  </si>
  <si>
    <t>C,T,C-1,2,4-TRIMETHYLCYCLOPENTANE</t>
  </si>
  <si>
    <t>CAPRYLONITRILE</t>
  </si>
  <si>
    <t>CARBON DIOXIDE</t>
  </si>
  <si>
    <t>CARBON DISULFIDE</t>
  </si>
  <si>
    <t>CARBON MONOXIDE</t>
  </si>
  <si>
    <t>CARBON TETRACHLORIDE</t>
  </si>
  <si>
    <t>CARBON TETRAFLUORIDE</t>
  </si>
  <si>
    <t>CARBONYL SULFIDE</t>
  </si>
  <si>
    <t xml:space="preserve">CHLOROBENZENE </t>
  </si>
  <si>
    <t>CHLORODIFLUOROMETHANE</t>
  </si>
  <si>
    <t>CHLOROFORM</t>
  </si>
  <si>
    <t>CHLOROPENTAFLUOROETHANE</t>
  </si>
  <si>
    <t>CHLOROTRIFLUOROMETHANE</t>
  </si>
  <si>
    <t>CIS-1,2-DIMETHYLCYCLOHEXANE</t>
  </si>
  <si>
    <t>CIS-1,2-DIMETHYLCYCLOPENTANE</t>
  </si>
  <si>
    <t>CIS-1,3-DIMETHYLCYCLOHEXANE</t>
  </si>
  <si>
    <t>CIS-1,4-DIMETHYLCYCLOHEXANE</t>
  </si>
  <si>
    <t>CIS-2-BUTENE</t>
  </si>
  <si>
    <t>CIS-2-HEXENE</t>
  </si>
  <si>
    <t>CIS-2-PENTENE</t>
  </si>
  <si>
    <t>CIS-3-HEXENE</t>
  </si>
  <si>
    <t>CIS-DECALIN</t>
  </si>
  <si>
    <t>CYANOGEN</t>
  </si>
  <si>
    <t>CYCLOBUTANE</t>
  </si>
  <si>
    <t>CYCLOHEPTANE</t>
  </si>
  <si>
    <t>CYCLOHEXANE</t>
  </si>
  <si>
    <t>CYCLOHEXANOL</t>
  </si>
  <si>
    <t>CYCLOHEXANONE</t>
  </si>
  <si>
    <t>CYCLOHEXENE</t>
  </si>
  <si>
    <t>CYCLOPENTANE</t>
  </si>
  <si>
    <t>CYCLOPENTANONE</t>
  </si>
  <si>
    <t>CYCLOPENTENE</t>
  </si>
  <si>
    <t>CYCLOPROPANE</t>
  </si>
  <si>
    <t>DEUTERIUM</t>
  </si>
  <si>
    <t>DEUTERIUM OXIDE</t>
  </si>
  <si>
    <t>DIBROMOMETHANE</t>
  </si>
  <si>
    <t>DIBUTYLAMINE</t>
  </si>
  <si>
    <t>DIBUTYL-O-PHTHALATE</t>
  </si>
  <si>
    <t>DICHLORODIFLUOROMETHANE</t>
  </si>
  <si>
    <t>DICHLOROMETHANE</t>
  </si>
  <si>
    <t>DICHLOROMONOFLUOROMETHANE</t>
  </si>
  <si>
    <t>DIETHYL AMINE</t>
  </si>
  <si>
    <t>DIETHYL DISULFIDE</t>
  </si>
  <si>
    <t>DIETHYL KETONE</t>
  </si>
  <si>
    <t>DIETHYL SULFIDE</t>
  </si>
  <si>
    <t>DIETHYLENE GLYCOL</t>
  </si>
  <si>
    <t>DIHEXYL ETHER</t>
  </si>
  <si>
    <t>DIISOPROPYL ETHER</t>
  </si>
  <si>
    <t>DIMETHYL ETHER</t>
  </si>
  <si>
    <t>DIMETHYL OXALATE</t>
  </si>
  <si>
    <t>DIMETHYL SULFIDE</t>
  </si>
  <si>
    <t>DIPHENYL</t>
  </si>
  <si>
    <t>DIPHENYL ETHER</t>
  </si>
  <si>
    <t>DIPHENYLMETHANE</t>
  </si>
  <si>
    <t>DIPROPYLAMINE</t>
  </si>
  <si>
    <t>DODECANOL</t>
  </si>
  <si>
    <t>C2H5OH(g)</t>
  </si>
  <si>
    <t>ETHANOL</t>
  </si>
  <si>
    <t>ETHYL ACETATE</t>
  </si>
  <si>
    <t>ETHYL ACRYLATE</t>
  </si>
  <si>
    <t>ETHYL AMINE</t>
  </si>
  <si>
    <t>ETHYL BENZOATE</t>
  </si>
  <si>
    <t>ETHYL BROMIDE</t>
  </si>
  <si>
    <t>ETHYL BUTYL ETHER</t>
  </si>
  <si>
    <t>ETHYL BUTYRATE</t>
  </si>
  <si>
    <t>ETHYL CHLORIDE</t>
  </si>
  <si>
    <t>ETHYL ETHER</t>
  </si>
  <si>
    <t>ETHYL FLUORIDE</t>
  </si>
  <si>
    <t>ETHYL FORMATE</t>
  </si>
  <si>
    <t>ETHYL ISOBUTYRATE</t>
  </si>
  <si>
    <t>C2H6S(g)</t>
  </si>
  <si>
    <t>ETHYL MERCAPTAN</t>
  </si>
  <si>
    <t>ETHYL PROPIONATE</t>
  </si>
  <si>
    <t>ETHYL PROPYL ETHER</t>
  </si>
  <si>
    <t>ETHYLBENZENE</t>
  </si>
  <si>
    <t>ETHYLCYCLOHEXANE</t>
  </si>
  <si>
    <t>ETHYLCYCLOPENTANE</t>
  </si>
  <si>
    <t>ETHYLENE</t>
  </si>
  <si>
    <t>ETHYLENE GLYCOL</t>
  </si>
  <si>
    <t>ETHYLENE IMINE</t>
  </si>
  <si>
    <t>ETHYLENE OXIDE</t>
  </si>
  <si>
    <t>ETHYLENEDIAMINE</t>
  </si>
  <si>
    <t>FLUORINE</t>
  </si>
  <si>
    <t>FLUOROBENZENE</t>
  </si>
  <si>
    <t>FORMALDEHYDE</t>
  </si>
  <si>
    <t>FORMIC ACID</t>
  </si>
  <si>
    <t>FURAN</t>
  </si>
  <si>
    <t>GLYCEROL</t>
  </si>
  <si>
    <t>He(g)</t>
  </si>
  <si>
    <t>HELIUM-4</t>
  </si>
  <si>
    <t>HEPTADECANOL</t>
  </si>
  <si>
    <t>HYDRAZINE</t>
  </si>
  <si>
    <t>HYDROGEN</t>
  </si>
  <si>
    <t>HYDROGEN BROMIDE</t>
  </si>
  <si>
    <t>HYDROGEN CHLORIDE</t>
  </si>
  <si>
    <t>HYDROGEN CYANIDE</t>
  </si>
  <si>
    <t>HYDROGEN FLUORIDE</t>
  </si>
  <si>
    <t>HYDROGEN IODIDE</t>
  </si>
  <si>
    <t>HYDROGEN SULFIDE</t>
  </si>
  <si>
    <t>IODINE</t>
  </si>
  <si>
    <t>IODOBENZENE</t>
  </si>
  <si>
    <t>ISOBUTANE</t>
  </si>
  <si>
    <t>ISOBUTANOL</t>
  </si>
  <si>
    <t>ISOBUTYL ACETATE</t>
  </si>
  <si>
    <t>ISOBUTYL AMINE</t>
  </si>
  <si>
    <t>ISOBUTYL FORMATE</t>
  </si>
  <si>
    <t>ISOBUTYLBENZENE</t>
  </si>
  <si>
    <t>ISOBUTYLCYCLOHEXANE</t>
  </si>
  <si>
    <t>ISOBUTYLENE</t>
  </si>
  <si>
    <t>ISOBUTYRALDEHYDE</t>
  </si>
  <si>
    <t>ISOBUTYRIC ACID</t>
  </si>
  <si>
    <t>ISOPROPYL ALCOHOL</t>
  </si>
  <si>
    <t>ISOPROPYL AMINE</t>
  </si>
  <si>
    <t>ISOPROPYL CHLORIDE</t>
  </si>
  <si>
    <t>ISOPROPYLBENZENE</t>
  </si>
  <si>
    <t>ISOPROPYLCYCLOHEXANE</t>
  </si>
  <si>
    <t>ISOPROPYLCYCLOPENTANE</t>
  </si>
  <si>
    <t>KETENE</t>
  </si>
  <si>
    <t>KRYPTON</t>
  </si>
  <si>
    <t>MALEIC ANHYDRIDE</t>
  </si>
  <si>
    <t>M-CRESOL</t>
  </si>
  <si>
    <t>M-DICHLOROBENZENE</t>
  </si>
  <si>
    <t>METHANE</t>
  </si>
  <si>
    <t>METHANOL</t>
  </si>
  <si>
    <t>METHYCYCLOPENTANE</t>
  </si>
  <si>
    <t>METHYL ACETATE</t>
  </si>
  <si>
    <t>METHYL ACETYLENE</t>
  </si>
  <si>
    <t>METHYL ACRYLATE</t>
  </si>
  <si>
    <t>METHYL AMINE</t>
  </si>
  <si>
    <t>METHYL BENZOATE</t>
  </si>
  <si>
    <t>METHYL BROMIDE</t>
  </si>
  <si>
    <t>METHYL BUTYRATE</t>
  </si>
  <si>
    <t>METHYL CHLORIDE</t>
  </si>
  <si>
    <t>METHYL ETHYL ETHER</t>
  </si>
  <si>
    <t>METHYL ETHYL KETONE</t>
  </si>
  <si>
    <t>METHYL ETHYL SULFIDE</t>
  </si>
  <si>
    <t>METHYL FLUORIDE</t>
  </si>
  <si>
    <t>METHYL FORMATE</t>
  </si>
  <si>
    <t>METHYL HYDRAZINE</t>
  </si>
  <si>
    <t>METHYL IODIDE</t>
  </si>
  <si>
    <t>METHYL ISOBUTYL KETONE</t>
  </si>
  <si>
    <t>METHYL ISOBUTYRATE</t>
  </si>
  <si>
    <t>METHYL ISOCYANATE</t>
  </si>
  <si>
    <t>METHYL ISOPROPYL KETONE</t>
  </si>
  <si>
    <t>CH4S(g)</t>
  </si>
  <si>
    <t>METHYL MERCAPTAN</t>
  </si>
  <si>
    <t>METHYL N-PROPYL KETONE</t>
  </si>
  <si>
    <t>METHYL PHENYL ETHER</t>
  </si>
  <si>
    <t>METHYL PHENYL KETONE</t>
  </si>
  <si>
    <t>METHYL PROPIONATE</t>
  </si>
  <si>
    <t>METHYLAL</t>
  </si>
  <si>
    <t>METHYLCYCLOHEXANE</t>
  </si>
  <si>
    <t>M-ETHYLPHENOL</t>
  </si>
  <si>
    <t>METHYLPHENYLAMINE</t>
  </si>
  <si>
    <t>MONOETHANOLAMINE</t>
  </si>
  <si>
    <t>MORPHOLINE</t>
  </si>
  <si>
    <t>M-TERPHENYL</t>
  </si>
  <si>
    <t>M-TOLUIDINE</t>
  </si>
  <si>
    <t>M-XYLENE</t>
  </si>
  <si>
    <t>N,N-DIMETHYLANILINE</t>
  </si>
  <si>
    <t>NAPHTHALENE</t>
  </si>
  <si>
    <t>N-BUTANE</t>
  </si>
  <si>
    <t>N-BUTANOL</t>
  </si>
  <si>
    <t>N-BUTYL AMINE</t>
  </si>
  <si>
    <t>N-BUTYL-ACETATE</t>
  </si>
  <si>
    <t>N-BUTYLANILINE</t>
  </si>
  <si>
    <t>N-BUTYLBENZENE</t>
  </si>
  <si>
    <t>N-BUTYLCYCLOHEXANE</t>
  </si>
  <si>
    <t>N-BUTYRALDEHYDE</t>
  </si>
  <si>
    <t>N-BUTYRIC ACID</t>
  </si>
  <si>
    <t>N-DECANE</t>
  </si>
  <si>
    <t>N-DECYCLCYCLOPENTANE</t>
  </si>
  <si>
    <t>N-DECYCYCLOHEXANE</t>
  </si>
  <si>
    <t>N-DODECENE</t>
  </si>
  <si>
    <t>N-DODECYCLOPENTANE</t>
  </si>
  <si>
    <t>N-EICOSANE</t>
  </si>
  <si>
    <t>NEON</t>
  </si>
  <si>
    <t>C17H36(g)</t>
  </si>
  <si>
    <t>N-HEPTADECANE</t>
  </si>
  <si>
    <t>C17H36(l)</t>
  </si>
  <si>
    <t>N-HEPTANE</t>
  </si>
  <si>
    <t>N-HEPTYLCYCLOPENTANE</t>
  </si>
  <si>
    <t>C16H34(g)</t>
  </si>
  <si>
    <t>N-HEXADECANE</t>
  </si>
  <si>
    <t>N-HEXADECYLCYCLOPENTANE</t>
  </si>
  <si>
    <t>N-HEXANE</t>
  </si>
  <si>
    <t>N-HEXYLCYCLOPENTANE</t>
  </si>
  <si>
    <t>NITRIC OXIDE</t>
  </si>
  <si>
    <t>NITROGEN</t>
  </si>
  <si>
    <t>NITROGEN DIOXIDE</t>
  </si>
  <si>
    <t>NITROGEN TRIFLUORIDE</t>
  </si>
  <si>
    <t>NITROMETHANE</t>
  </si>
  <si>
    <t>NITROSYL CHLORIDE</t>
  </si>
  <si>
    <t>NITROUS OXIDE</t>
  </si>
  <si>
    <t>N-NONADECANE</t>
  </si>
  <si>
    <t>N-NONANE</t>
  </si>
  <si>
    <t>N-NONYCLYCLOPENTANE</t>
  </si>
  <si>
    <t>C18H38(g)</t>
  </si>
  <si>
    <t>N-OCTADECANE</t>
  </si>
  <si>
    <t>N-OCTANE</t>
  </si>
  <si>
    <t>N-OCTYLCYCLOPENTANE</t>
  </si>
  <si>
    <t>C15H32(g)</t>
  </si>
  <si>
    <t>N-PENTADECANE</t>
  </si>
  <si>
    <t>N-PENTADECYLCYCLOPENTANE</t>
  </si>
  <si>
    <t>N-PENTANE</t>
  </si>
  <si>
    <t>N-PROPYL ACETATE</t>
  </si>
  <si>
    <t>N-PROPYL AMINE</t>
  </si>
  <si>
    <t>N-PROPYL FORMATE</t>
  </si>
  <si>
    <t>N-PROPYL PROPIONATE</t>
  </si>
  <si>
    <t>N-PROPYLBENZENE</t>
  </si>
  <si>
    <t>N-PROPYLCYCLOHEXANE</t>
  </si>
  <si>
    <t>N-PROPYLCYCLOPENTANE</t>
  </si>
  <si>
    <t>C14H30(g)</t>
  </si>
  <si>
    <t>N-TETRADECANE</t>
  </si>
  <si>
    <t>N-TETRADECYCLOPENT</t>
  </si>
  <si>
    <t>C13H28(g)</t>
  </si>
  <si>
    <t>N-TRIDECANE</t>
  </si>
  <si>
    <t>N-TRIDECYLCYCLOPENTANE</t>
  </si>
  <si>
    <t>C11H24(g)</t>
  </si>
  <si>
    <t>N-UNDECANE</t>
  </si>
  <si>
    <t>N-VALERIC ACID</t>
  </si>
  <si>
    <t>O-CRESOL</t>
  </si>
  <si>
    <t>O-DICHLOROBENZENE</t>
  </si>
  <si>
    <t>O-ETHYLPHENOL</t>
  </si>
  <si>
    <t>O-TERPHENYL</t>
  </si>
  <si>
    <t>O-TOLUIDINE</t>
  </si>
  <si>
    <t>OXYGEN</t>
  </si>
  <si>
    <t>O-XYLENE</t>
  </si>
  <si>
    <t>OZONE</t>
  </si>
  <si>
    <t>P-CRESOL</t>
  </si>
  <si>
    <t>P-DICLOROBENZENE</t>
  </si>
  <si>
    <t>PERFLUOROBENZENE</t>
  </si>
  <si>
    <t>PERFLUOROCYCLOHEXANE</t>
  </si>
  <si>
    <t>PERFLUOROETHANE</t>
  </si>
  <si>
    <t>PERFLUOROMETHYLCYCLOHEXANE</t>
  </si>
  <si>
    <t>PERFLUORO-N-HEPTANE</t>
  </si>
  <si>
    <t>PERFLUORO-N-HEXANE</t>
  </si>
  <si>
    <t>P-ETHYLPHENOL</t>
  </si>
  <si>
    <t>PHENANTHRENE</t>
  </si>
  <si>
    <t>PHENETOLE</t>
  </si>
  <si>
    <t>PHENOL</t>
  </si>
  <si>
    <t>PHOSGENE</t>
  </si>
  <si>
    <t>PHOSPHORUS TRICHLORIDE</t>
  </si>
  <si>
    <t>PHTHALIC ANHYDRIDE</t>
  </si>
  <si>
    <t>PIPERIDINE</t>
  </si>
  <si>
    <t>PROPADIENE</t>
  </si>
  <si>
    <t>PROPIONALDEHYDE</t>
  </si>
  <si>
    <t>PROPIONIC ACID</t>
  </si>
  <si>
    <t>PROPIONITRILE</t>
  </si>
  <si>
    <t>PROPYL CHLORIDE</t>
  </si>
  <si>
    <t>PROPYLENE</t>
  </si>
  <si>
    <t>PROPYLENE OXIDE</t>
  </si>
  <si>
    <t>P-TERPHENYL</t>
  </si>
  <si>
    <t>P-TOLUIDINE</t>
  </si>
  <si>
    <t>P-XYLENE</t>
  </si>
  <si>
    <t>PYRIDINE</t>
  </si>
  <si>
    <t>PYRROLE</t>
  </si>
  <si>
    <t>PYRROLIDINE</t>
  </si>
  <si>
    <t>SEC-BUTYLBENZENE</t>
  </si>
  <si>
    <t>SEC-BUTYLCYCLOHEXANE</t>
  </si>
  <si>
    <t>SILICON TETRACHLORIDE</t>
  </si>
  <si>
    <t>SILICON TETRAFLUORIDE</t>
  </si>
  <si>
    <t>STYRENE</t>
  </si>
  <si>
    <t>SUCCINIC ACID</t>
  </si>
  <si>
    <t>SULFUR DIOXIDE</t>
  </si>
  <si>
    <t>SULFUR HEXAFLUORIDE</t>
  </si>
  <si>
    <t>SULFUR TRIOXIDE</t>
  </si>
  <si>
    <t>TERT-BUTANOL</t>
  </si>
  <si>
    <t>TERT-BUTYL CHLORIDE</t>
  </si>
  <si>
    <t>TERT-BUTYLBENZENE</t>
  </si>
  <si>
    <t>TERT-BUTYLCYCLOHEXANE</t>
  </si>
  <si>
    <t>TETRACHLOROETHYLENE</t>
  </si>
  <si>
    <t>TETRAHYDROFURAN</t>
  </si>
  <si>
    <t>THIOPHENE</t>
  </si>
  <si>
    <t>TOLUENE</t>
  </si>
  <si>
    <t>TRANS-1,2-DIMETHYLCYCLOHEXANE</t>
  </si>
  <si>
    <t>TRANS-1,2-DIMETHYLCYCLOPENTANE</t>
  </si>
  <si>
    <t>TRANS-1,3-DIMETHYLCYCLOHEXANE</t>
  </si>
  <si>
    <t>TRANS-1,4-DIMETHYLCYCLOHEXANE</t>
  </si>
  <si>
    <t>TRANS-2-BUTENE</t>
  </si>
  <si>
    <t>TRANS-2-HEXENE</t>
  </si>
  <si>
    <t>TRANS-2-OCTENE</t>
  </si>
  <si>
    <t>TRANS-2-PENTENE</t>
  </si>
  <si>
    <t>TRANS-3-HEXENE</t>
  </si>
  <si>
    <t>TRANS-DECALIN</t>
  </si>
  <si>
    <t>TRIBUTYLAMINE</t>
  </si>
  <si>
    <t>TRICHLOROETHYLENE</t>
  </si>
  <si>
    <t>TRICHLOROFLUOROMETHANE</t>
  </si>
  <si>
    <t>TRIETHYLAMINE</t>
  </si>
  <si>
    <t>TRIFLUOROACETIC ACID</t>
  </si>
  <si>
    <t>TRIFLUOROBROMOMETHANE</t>
  </si>
  <si>
    <t>TRIMETHYL AMINE</t>
  </si>
  <si>
    <t>VALERALDEHYDE</t>
  </si>
  <si>
    <t>VINYL ACETATE</t>
  </si>
  <si>
    <t>VINYL CHLORIDE</t>
  </si>
  <si>
    <t>VINYL ETHYL ETHER</t>
  </si>
  <si>
    <t>VINYL FLUORIDE</t>
  </si>
  <si>
    <t>VINYL FORMATE</t>
  </si>
  <si>
    <t>VINYL METHYL ETHER</t>
  </si>
  <si>
    <t>VINYLACETYLENE</t>
  </si>
  <si>
    <t>WATER</t>
  </si>
  <si>
    <t>XENON</t>
  </si>
  <si>
    <t>CARBON</t>
  </si>
  <si>
    <t>S</t>
  </si>
  <si>
    <t>SULFUR</t>
  </si>
  <si>
    <t>Use cells to the left starting under (CPDATA) column to collect data from CpDataCoefficients Worksheet then copy and flatten in place =&gt;</t>
  </si>
  <si>
    <t>Use these cells collect data from CpDataCoefficients Worksheet then copy and flatten in place =&gt;</t>
  </si>
  <si>
    <t>LeeKeslerZ</t>
  </si>
  <si>
    <t>Z0</t>
  </si>
  <si>
    <t>These highlighted cells are a named ranged used by VBA. The name of this range of cells must be 'Pdata_LK1_NonPolar'.</t>
  </si>
  <si>
    <t>Tr\Pr</t>
  </si>
  <si>
    <t>Z1</t>
  </si>
  <si>
    <t>These highlighted cells are a named ranged used by VBA. The name of this range of cells must be 'Pdata_LK1_NonPolar_Z1'.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</si>
</sst>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00%"/>
    <numFmt numFmtId="165" formatCode="#,##0.00000"/>
    <numFmt numFmtId="166" formatCode="#,##0.0000"/>
    <numFmt numFmtId="167" formatCode="#,##0.0000000"/>
    <numFmt numFmtId="168" formatCode="#,##0.000"/>
    <numFmt numFmtId="169" formatCode="0.000"/>
    <numFmt numFmtId="170" formatCode="0.0"/>
    <numFmt numFmtId="171" formatCode="0.0000"/>
    <numFmt numFmtId="172" formatCode="0.000E+00"/>
    <numFmt numFmtId="173" formatCode="0.0000000"/>
    <numFmt numFmtId="174" formatCode="#,##0.000000"/>
  </numFmts>
  <fonts count="15" x14ac:knownFonts="1">
    <font>
      <sz val="11"/>
      <color theme="1"/>
      <name val="Calibri"/>
      <family val="2"/>
      <scheme val="minor"/>
    </font>
    <font>
      <sz val="11"/>
      <color theme="1"/>
      <name val="Calibri"/>
      <family val="2"/>
      <scheme val="minor"/>
    </font>
    <font>
      <b/>
      <sz val="11"/>
      <color theme="1"/>
      <name val="Calibri"/>
      <family val="2"/>
      <scheme val="minor"/>
    </font>
    <font>
      <b/>
      <sz val="12"/>
      <color rgb="FF6A6A6A"/>
      <name val="Arial"/>
      <family val="2"/>
    </font>
    <font>
      <u/>
      <sz val="11"/>
      <color theme="10"/>
      <name val="Calibri"/>
      <family val="2"/>
      <scheme val="minor"/>
    </font>
    <font>
      <sz val="10"/>
      <color rgb="FF333333"/>
      <name val="Verdana"/>
      <family val="2"/>
    </font>
    <font>
      <sz val="11"/>
      <color rgb="FF0070C0"/>
      <name val="Calibri"/>
      <family val="2"/>
      <scheme val="minor"/>
    </font>
    <font>
      <b/>
      <sz val="13"/>
      <color rgb="FF000000"/>
      <name val="Arial"/>
      <family val="2"/>
    </font>
    <font>
      <sz val="13"/>
      <color rgb="FF000000"/>
      <name val="Arial"/>
      <family val="2"/>
    </font>
    <font>
      <b/>
      <sz val="9"/>
      <color indexed="81"/>
      <name val="Tahoma"/>
      <family val="2"/>
    </font>
    <font>
      <sz val="9"/>
      <color indexed="81"/>
      <name val="Tahoma"/>
      <family val="2"/>
    </font>
    <font>
      <sz val="12"/>
      <name val="Arial"/>
      <family val="2"/>
    </font>
    <font>
      <sz val="11"/>
      <name val="Calibri"/>
      <family val="2"/>
      <scheme val="minor"/>
    </font>
    <font>
      <sz val="10"/>
      <color indexed="12"/>
      <name val="Times New Roman"/>
      <family val="1"/>
    </font>
    <font>
      <sz val="11"/>
      <color rgb="FFC00000"/>
      <name val="Calibri"/>
      <family val="2"/>
      <scheme val="minor"/>
    </font>
  </fonts>
  <fills count="10">
    <fill>
      <patternFill patternType="none"/>
    </fill>
    <fill>
      <patternFill patternType="gray125"/>
    </fill>
    <fill>
      <patternFill patternType="solid">
        <fgColor theme="5" tint="0.39997558519241921"/>
        <bgColor indexed="64"/>
      </patternFill>
    </fill>
    <fill>
      <patternFill patternType="solid">
        <fgColor theme="0" tint="-0.14999847407452621"/>
        <bgColor indexed="64"/>
      </patternFill>
    </fill>
    <fill>
      <patternFill patternType="solid">
        <fgColor rgb="FFF9DEDE"/>
        <bgColor indexed="64"/>
      </patternFill>
    </fill>
    <fill>
      <patternFill patternType="solid">
        <fgColor rgb="FFFFFFFF"/>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0" tint="-0.249977111117893"/>
        <bgColor indexed="64"/>
      </patternFill>
    </fill>
  </fills>
  <borders count="2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style="thin">
        <color indexed="64"/>
      </top>
      <bottom/>
      <diagonal/>
    </border>
    <border>
      <left/>
      <right style="medium">
        <color indexed="64"/>
      </right>
      <top/>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0" fontId="1" fillId="0" borderId="0"/>
    <xf numFmtId="0" fontId="4" fillId="0" borderId="0" applyNumberFormat="0" applyFill="0" applyBorder="0" applyAlignment="0" applyProtection="0"/>
    <xf numFmtId="9" fontId="1" fillId="0" borderId="0" applyFont="0" applyFill="0" applyBorder="0" applyAlignment="0" applyProtection="0"/>
    <xf numFmtId="0" fontId="11" fillId="0" borderId="0"/>
    <xf numFmtId="0" fontId="1" fillId="0" borderId="0"/>
  </cellStyleXfs>
  <cellXfs count="266">
    <xf numFmtId="0" fontId="0" fillId="0" borderId="0" xfId="0"/>
    <xf numFmtId="0" fontId="3" fillId="0" borderId="0" xfId="0" applyFont="1"/>
    <xf numFmtId="0" fontId="2" fillId="0" borderId="0" xfId="0" applyFont="1" applyAlignment="1">
      <alignment horizontal="center"/>
    </xf>
    <xf numFmtId="0" fontId="2" fillId="0" borderId="1" xfId="0" applyFont="1" applyBorder="1"/>
    <xf numFmtId="0" fontId="0" fillId="0" borderId="2" xfId="0" applyBorder="1"/>
    <xf numFmtId="0" fontId="0" fillId="0" borderId="3" xfId="0" applyBorder="1"/>
    <xf numFmtId="0" fontId="0" fillId="0" borderId="4" xfId="0" applyBorder="1"/>
    <xf numFmtId="0" fontId="2" fillId="0" borderId="0" xfId="0" applyFont="1" applyBorder="1" applyAlignment="1">
      <alignment horizontal="right"/>
    </xf>
    <xf numFmtId="0" fontId="0" fillId="0" borderId="0" xfId="0" applyBorder="1" applyAlignment="1">
      <alignment horizontal="center"/>
    </xf>
    <xf numFmtId="0" fontId="2" fillId="0" borderId="0" xfId="0" applyFont="1" applyBorder="1" applyAlignment="1">
      <alignment horizontal="center"/>
    </xf>
    <xf numFmtId="0" fontId="0" fillId="0" borderId="0" xfId="0" applyBorder="1"/>
    <xf numFmtId="0" fontId="0" fillId="0" borderId="5" xfId="0" applyBorder="1"/>
    <xf numFmtId="0" fontId="2" fillId="0" borderId="4" xfId="0" applyFont="1" applyBorder="1"/>
    <xf numFmtId="0" fontId="2" fillId="0" borderId="5" xfId="0" applyFont="1" applyBorder="1" applyAlignment="1">
      <alignment horizontal="center"/>
    </xf>
    <xf numFmtId="0" fontId="0" fillId="0" borderId="6" xfId="0" applyBorder="1"/>
    <xf numFmtId="0" fontId="2" fillId="0" borderId="7" xfId="0" applyFont="1" applyBorder="1" applyAlignment="1">
      <alignment horizontal="center"/>
    </xf>
    <xf numFmtId="0" fontId="0" fillId="0" borderId="7" xfId="0" applyBorder="1"/>
    <xf numFmtId="0" fontId="0" fillId="0" borderId="8" xfId="0" applyBorder="1"/>
    <xf numFmtId="0" fontId="0" fillId="2" borderId="12" xfId="0" applyFill="1" applyBorder="1"/>
    <xf numFmtId="0" fontId="0" fillId="0" borderId="4" xfId="0" applyBorder="1" applyAlignment="1">
      <alignment horizontal="center"/>
    </xf>
    <xf numFmtId="0" fontId="0" fillId="0" borderId="6" xfId="0" applyBorder="1" applyAlignment="1">
      <alignment horizontal="left"/>
    </xf>
    <xf numFmtId="0" fontId="1" fillId="0" borderId="0" xfId="1" applyFont="1"/>
    <xf numFmtId="0" fontId="1" fillId="0" borderId="0" xfId="1"/>
    <xf numFmtId="0" fontId="0" fillId="0" borderId="0" xfId="1" applyFont="1"/>
    <xf numFmtId="0" fontId="5" fillId="0" borderId="0" xfId="1" applyFont="1"/>
    <xf numFmtId="0" fontId="1" fillId="0" borderId="0" xfId="1" applyAlignment="1">
      <alignment horizontal="right"/>
    </xf>
    <xf numFmtId="4" fontId="6" fillId="3" borderId="9" xfId="1" applyNumberFormat="1" applyFont="1" applyFill="1" applyBorder="1" applyAlignment="1">
      <alignment horizontal="center"/>
    </xf>
    <xf numFmtId="4" fontId="6" fillId="3" borderId="10" xfId="1" applyNumberFormat="1" applyFont="1" applyFill="1" applyBorder="1" applyAlignment="1">
      <alignment horizontal="center"/>
    </xf>
    <xf numFmtId="0" fontId="6" fillId="3" borderId="11" xfId="1" applyFont="1" applyFill="1" applyBorder="1"/>
    <xf numFmtId="0" fontId="1" fillId="0" borderId="0" xfId="1" applyFont="1" applyFill="1"/>
    <xf numFmtId="0" fontId="0" fillId="0" borderId="0" xfId="0" applyFont="1" applyFill="1"/>
    <xf numFmtId="0" fontId="1" fillId="0" borderId="0" xfId="1" applyFill="1"/>
    <xf numFmtId="0" fontId="0" fillId="0" borderId="0" xfId="0" applyFill="1"/>
    <xf numFmtId="11" fontId="1" fillId="0" borderId="0" xfId="1" applyNumberFormat="1"/>
    <xf numFmtId="4" fontId="1" fillId="0" borderId="0" xfId="1" applyNumberFormat="1"/>
    <xf numFmtId="0" fontId="1" fillId="3" borderId="9" xfId="1" applyFont="1" applyFill="1" applyBorder="1" applyAlignment="1">
      <alignment horizontal="center"/>
    </xf>
    <xf numFmtId="0" fontId="1" fillId="3" borderId="10" xfId="1" applyFill="1" applyBorder="1" applyAlignment="1">
      <alignment horizontal="center"/>
    </xf>
    <xf numFmtId="0" fontId="1" fillId="3" borderId="11" xfId="1" applyFill="1" applyBorder="1" applyAlignment="1">
      <alignment horizontal="center"/>
    </xf>
    <xf numFmtId="0" fontId="1" fillId="3" borderId="0" xfId="1" applyFont="1" applyFill="1"/>
    <xf numFmtId="0" fontId="1" fillId="3" borderId="0" xfId="1" applyFill="1"/>
    <xf numFmtId="4" fontId="1" fillId="0" borderId="12" xfId="1" applyNumberFormat="1" applyBorder="1" applyAlignment="1">
      <alignment horizontal="center"/>
    </xf>
    <xf numFmtId="4" fontId="0" fillId="0" borderId="12" xfId="0" applyNumberFormat="1" applyBorder="1" applyAlignment="1">
      <alignment horizontal="center"/>
    </xf>
    <xf numFmtId="0" fontId="1" fillId="0" borderId="0" xfId="1" applyAlignment="1">
      <alignment horizontal="center"/>
    </xf>
    <xf numFmtId="4" fontId="1" fillId="0" borderId="0" xfId="1" applyNumberFormat="1" applyAlignment="1">
      <alignment horizontal="center"/>
    </xf>
    <xf numFmtId="0" fontId="2" fillId="3" borderId="0" xfId="1" quotePrefix="1" applyFont="1" applyFill="1"/>
    <xf numFmtId="0" fontId="2" fillId="0" borderId="0" xfId="1" quotePrefix="1" applyFont="1" applyFill="1"/>
    <xf numFmtId="0" fontId="1" fillId="0" borderId="0" xfId="1" applyBorder="1"/>
    <xf numFmtId="0" fontId="1" fillId="0" borderId="0" xfId="1" applyBorder="1" applyAlignment="1">
      <alignment horizontal="center"/>
    </xf>
    <xf numFmtId="0" fontId="1" fillId="0" borderId="0" xfId="1" applyBorder="1" applyAlignment="1">
      <alignment horizontal="centerContinuous"/>
    </xf>
    <xf numFmtId="0" fontId="1" fillId="0" borderId="0" xfId="1" applyAlignment="1">
      <alignment horizontal="centerContinuous"/>
    </xf>
    <xf numFmtId="4" fontId="1" fillId="0" borderId="0" xfId="1" applyNumberFormat="1" applyBorder="1"/>
    <xf numFmtId="0" fontId="1" fillId="0" borderId="0" xfId="1" applyFill="1" applyAlignment="1">
      <alignment horizontal="center"/>
    </xf>
    <xf numFmtId="0" fontId="1" fillId="0" borderId="0" xfId="1" applyFont="1" applyAlignment="1">
      <alignment horizontal="center"/>
    </xf>
    <xf numFmtId="0" fontId="4" fillId="0" borderId="0" xfId="2"/>
    <xf numFmtId="0" fontId="1" fillId="0" borderId="0" xfId="1" quotePrefix="1"/>
    <xf numFmtId="0" fontId="7" fillId="4" borderId="13" xfId="1" applyFont="1" applyFill="1" applyBorder="1" applyAlignment="1">
      <alignment horizontal="left" vertical="center" wrapText="1"/>
    </xf>
    <xf numFmtId="0" fontId="8" fillId="5" borderId="13" xfId="1" applyFont="1" applyFill="1" applyBorder="1" applyAlignment="1">
      <alignment horizontal="right" vertical="center"/>
    </xf>
    <xf numFmtId="0" fontId="4" fillId="5" borderId="13" xfId="2" applyFill="1" applyBorder="1" applyAlignment="1">
      <alignment horizontal="right" vertical="center" wrapText="1"/>
    </xf>
    <xf numFmtId="0" fontId="8" fillId="5" borderId="13" xfId="1" applyFont="1" applyFill="1" applyBorder="1" applyAlignment="1">
      <alignment horizontal="left" vertical="center" wrapText="1"/>
    </xf>
    <xf numFmtId="164" fontId="0" fillId="0" borderId="0" xfId="3" applyNumberFormat="1" applyFont="1"/>
    <xf numFmtId="0" fontId="1" fillId="0" borderId="0" xfId="1" quotePrefix="1" applyFont="1"/>
    <xf numFmtId="0" fontId="1" fillId="0" borderId="0" xfId="1" applyFill="1" applyBorder="1"/>
    <xf numFmtId="0" fontId="1" fillId="0" borderId="0" xfId="1" applyFill="1" applyBorder="1" applyAlignment="1">
      <alignment horizontal="center"/>
    </xf>
    <xf numFmtId="0" fontId="1" fillId="0" borderId="0" xfId="1" quotePrefix="1" applyAlignment="1">
      <alignment horizontal="center"/>
    </xf>
    <xf numFmtId="4" fontId="1" fillId="0" borderId="0" xfId="1" applyNumberFormat="1" applyFill="1"/>
    <xf numFmtId="165" fontId="1" fillId="0" borderId="0" xfId="1" applyNumberFormat="1"/>
    <xf numFmtId="0" fontId="1" fillId="0" borderId="9" xfId="1" applyBorder="1"/>
    <xf numFmtId="0" fontId="1" fillId="0" borderId="9" xfId="1" applyBorder="1" applyAlignment="1">
      <alignment horizontal="center"/>
    </xf>
    <xf numFmtId="0" fontId="1" fillId="0" borderId="10" xfId="1" applyBorder="1" applyAlignment="1">
      <alignment horizontal="center"/>
    </xf>
    <xf numFmtId="4" fontId="1" fillId="0" borderId="10" xfId="1" applyNumberFormat="1" applyBorder="1" applyAlignment="1">
      <alignment horizontal="center"/>
    </xf>
    <xf numFmtId="0" fontId="1" fillId="0" borderId="11" xfId="1" applyBorder="1" applyAlignment="1">
      <alignment horizontal="center"/>
    </xf>
    <xf numFmtId="0" fontId="1" fillId="0" borderId="7" xfId="1" applyBorder="1" applyAlignment="1">
      <alignment horizontal="center"/>
    </xf>
    <xf numFmtId="0" fontId="2" fillId="0" borderId="0" xfId="1" applyFont="1" applyAlignment="1">
      <alignment horizontal="center"/>
    </xf>
    <xf numFmtId="4" fontId="1" fillId="0" borderId="0" xfId="1" applyNumberFormat="1" applyBorder="1" applyAlignment="1">
      <alignment horizontal="center"/>
    </xf>
    <xf numFmtId="0" fontId="1" fillId="0" borderId="0" xfId="1" quotePrefix="1" applyFont="1" applyAlignment="1">
      <alignment horizontal="center"/>
    </xf>
    <xf numFmtId="165" fontId="1" fillId="0" borderId="7" xfId="1" applyNumberFormat="1" applyBorder="1"/>
    <xf numFmtId="4" fontId="1" fillId="0" borderId="7" xfId="1" applyNumberFormat="1" applyBorder="1" applyAlignment="1">
      <alignment horizontal="center"/>
    </xf>
    <xf numFmtId="0" fontId="1" fillId="0" borderId="7" xfId="1" applyBorder="1"/>
    <xf numFmtId="4" fontId="1" fillId="0" borderId="7" xfId="1" applyNumberFormat="1" applyBorder="1"/>
    <xf numFmtId="4" fontId="1" fillId="0" borderId="0" xfId="1" applyNumberFormat="1" applyFill="1" applyBorder="1"/>
    <xf numFmtId="166" fontId="1" fillId="0" borderId="0" xfId="1" applyNumberFormat="1"/>
    <xf numFmtId="10" fontId="1" fillId="0" borderId="0" xfId="1" applyNumberFormat="1" applyFill="1" applyBorder="1"/>
    <xf numFmtId="3" fontId="1" fillId="0" borderId="0" xfId="1" applyNumberFormat="1" applyFill="1" applyBorder="1"/>
    <xf numFmtId="167" fontId="1" fillId="0" borderId="0" xfId="1" applyNumberFormat="1"/>
    <xf numFmtId="168" fontId="1" fillId="0" borderId="0" xfId="1" applyNumberFormat="1" applyFill="1" applyBorder="1"/>
    <xf numFmtId="168" fontId="1" fillId="0" borderId="0" xfId="1" applyNumberFormat="1" applyFill="1"/>
    <xf numFmtId="168" fontId="1" fillId="0" borderId="0" xfId="1" applyNumberFormat="1" applyBorder="1"/>
    <xf numFmtId="166" fontId="1" fillId="0" borderId="0" xfId="1" quotePrefix="1" applyNumberFormat="1"/>
    <xf numFmtId="10" fontId="1" fillId="0" borderId="0" xfId="1" quotePrefix="1" applyNumberFormat="1"/>
    <xf numFmtId="165" fontId="1" fillId="0" borderId="0" xfId="1" applyNumberFormat="1" applyAlignment="1">
      <alignment horizontal="center"/>
    </xf>
    <xf numFmtId="0" fontId="1" fillId="0" borderId="7" xfId="1" applyFont="1" applyBorder="1" applyAlignment="1">
      <alignment horizontal="center"/>
    </xf>
    <xf numFmtId="0" fontId="1" fillId="0" borderId="1" xfId="1" applyBorder="1"/>
    <xf numFmtId="0" fontId="1" fillId="0" borderId="2" xfId="1" applyBorder="1"/>
    <xf numFmtId="168" fontId="1" fillId="0" borderId="3" xfId="1" applyNumberFormat="1" applyBorder="1"/>
    <xf numFmtId="0" fontId="1" fillId="0" borderId="4" xfId="1" applyBorder="1"/>
    <xf numFmtId="168" fontId="1" fillId="0" borderId="5" xfId="1" applyNumberFormat="1" applyBorder="1"/>
    <xf numFmtId="0" fontId="1" fillId="0" borderId="6" xfId="1" applyBorder="1"/>
    <xf numFmtId="168" fontId="1" fillId="0" borderId="8" xfId="1" applyNumberFormat="1" applyBorder="1"/>
    <xf numFmtId="4" fontId="1" fillId="0" borderId="2" xfId="1" applyNumberFormat="1" applyBorder="1"/>
    <xf numFmtId="0" fontId="1" fillId="0" borderId="0" xfId="1" applyFont="1" applyBorder="1"/>
    <xf numFmtId="0" fontId="1" fillId="6" borderId="0" xfId="1" applyFill="1" applyBorder="1"/>
    <xf numFmtId="4" fontId="6" fillId="0" borderId="0" xfId="1" applyNumberFormat="1" applyFont="1" applyFill="1" applyBorder="1" applyAlignment="1">
      <alignment horizontal="center"/>
    </xf>
    <xf numFmtId="0" fontId="0" fillId="0" borderId="0" xfId="0" applyFill="1" applyBorder="1"/>
    <xf numFmtId="4" fontId="0" fillId="0" borderId="0" xfId="0" applyNumberFormat="1" applyFill="1" applyBorder="1"/>
    <xf numFmtId="0" fontId="1" fillId="0" borderId="0" xfId="1" applyFont="1" applyFill="1" applyBorder="1" applyAlignment="1">
      <alignment horizontal="right"/>
    </xf>
    <xf numFmtId="0" fontId="1" fillId="0" borderId="0" xfId="1" applyFont="1" applyAlignment="1">
      <alignment horizontal="right"/>
    </xf>
    <xf numFmtId="0" fontId="1" fillId="6" borderId="0" xfId="1" applyFill="1"/>
    <xf numFmtId="0" fontId="0" fillId="0" borderId="0" xfId="0" applyFont="1"/>
    <xf numFmtId="0" fontId="11" fillId="7" borderId="12" xfId="0" applyFont="1" applyFill="1" applyBorder="1" applyAlignment="1" applyProtection="1"/>
    <xf numFmtId="0" fontId="11" fillId="0" borderId="0" xfId="0" applyFont="1" applyAlignment="1" applyProtection="1">
      <alignment horizontal="center"/>
    </xf>
    <xf numFmtId="0" fontId="11" fillId="8" borderId="1" xfId="0" applyFont="1" applyFill="1" applyBorder="1" applyAlignment="1" applyProtection="1">
      <alignment horizontal="center"/>
    </xf>
    <xf numFmtId="0" fontId="11" fillId="8" borderId="3" xfId="0" applyFont="1" applyFill="1" applyBorder="1" applyAlignment="1" applyProtection="1">
      <alignment horizontal="center"/>
    </xf>
    <xf numFmtId="0" fontId="0" fillId="8" borderId="1" xfId="0" applyFill="1" applyBorder="1" applyAlignment="1" applyProtection="1"/>
    <xf numFmtId="0" fontId="11" fillId="8" borderId="2" xfId="0" applyFont="1" applyFill="1" applyBorder="1" applyAlignment="1" applyProtection="1"/>
    <xf numFmtId="0" fontId="0" fillId="8" borderId="2" xfId="0" applyFill="1" applyBorder="1" applyAlignment="1" applyProtection="1"/>
    <xf numFmtId="0" fontId="0" fillId="8" borderId="3" xfId="0" applyFill="1" applyBorder="1" applyAlignment="1" applyProtection="1"/>
    <xf numFmtId="169" fontId="0" fillId="3" borderId="1" xfId="0" applyNumberFormat="1" applyFill="1" applyBorder="1" applyAlignment="1" applyProtection="1"/>
    <xf numFmtId="1" fontId="0" fillId="3" borderId="2" xfId="0" applyNumberFormat="1" applyFill="1" applyBorder="1" applyAlignment="1" applyProtection="1"/>
    <xf numFmtId="0" fontId="11" fillId="3" borderId="2" xfId="0" applyFont="1" applyFill="1" applyBorder="1" applyAlignment="1" applyProtection="1"/>
    <xf numFmtId="0" fontId="0" fillId="3" borderId="2" xfId="0" applyFill="1" applyBorder="1" applyAlignment="1" applyProtection="1"/>
    <xf numFmtId="0" fontId="11" fillId="9" borderId="1" xfId="0" applyFont="1" applyFill="1" applyBorder="1" applyAlignment="1" applyProtection="1">
      <alignment horizontal="center"/>
    </xf>
    <xf numFmtId="0" fontId="11" fillId="9" borderId="3" xfId="0" applyFont="1" applyFill="1" applyBorder="1" applyAlignment="1" applyProtection="1">
      <alignment horizontal="center"/>
    </xf>
    <xf numFmtId="0" fontId="11" fillId="8" borderId="14" xfId="0" applyFont="1" applyFill="1" applyBorder="1" applyAlignment="1" applyProtection="1">
      <alignment horizontal="center"/>
    </xf>
    <xf numFmtId="0" fontId="11" fillId="3" borderId="2" xfId="0" applyFont="1" applyFill="1" applyBorder="1" applyAlignment="1" applyProtection="1">
      <alignment horizontal="center"/>
    </xf>
    <xf numFmtId="0" fontId="11" fillId="3" borderId="3" xfId="0" applyFont="1" applyFill="1" applyBorder="1" applyAlignment="1" applyProtection="1">
      <alignment horizontal="center"/>
    </xf>
    <xf numFmtId="0" fontId="11" fillId="8" borderId="2" xfId="0" applyFont="1" applyFill="1" applyBorder="1" applyAlignment="1" applyProtection="1">
      <alignment horizontal="center"/>
    </xf>
    <xf numFmtId="0" fontId="0" fillId="0" borderId="0" xfId="0" applyAlignment="1" applyProtection="1"/>
    <xf numFmtId="0" fontId="0" fillId="0" borderId="0" xfId="0" applyBorder="1" applyAlignment="1" applyProtection="1"/>
    <xf numFmtId="0" fontId="11" fillId="0" borderId="0" xfId="0" applyFont="1" applyBorder="1" applyAlignment="1" applyProtection="1"/>
    <xf numFmtId="0" fontId="0" fillId="0" borderId="0" xfId="0" applyFill="1" applyAlignment="1" applyProtection="1"/>
    <xf numFmtId="0" fontId="0" fillId="0" borderId="0" xfId="0" applyProtection="1"/>
    <xf numFmtId="0" fontId="11" fillId="0" borderId="0" xfId="0" applyFont="1" applyAlignment="1" applyProtection="1"/>
    <xf numFmtId="0" fontId="11" fillId="8" borderId="4" xfId="0" applyFont="1" applyFill="1" applyBorder="1" applyAlignment="1" applyProtection="1">
      <alignment horizontal="center"/>
    </xf>
    <xf numFmtId="0" fontId="11" fillId="8" borderId="5" xfId="0" applyFont="1" applyFill="1" applyBorder="1" applyAlignment="1" applyProtection="1">
      <alignment horizontal="center"/>
    </xf>
    <xf numFmtId="0" fontId="11" fillId="8" borderId="4" xfId="0" applyFont="1" applyFill="1" applyBorder="1" applyAlignment="1" applyProtection="1"/>
    <xf numFmtId="0" fontId="0" fillId="8" borderId="0" xfId="0" applyFill="1" applyBorder="1" applyAlignment="1" applyProtection="1"/>
    <xf numFmtId="0" fontId="0" fillId="8" borderId="5" xfId="0" applyFill="1" applyBorder="1" applyAlignment="1" applyProtection="1"/>
    <xf numFmtId="169" fontId="0" fillId="3" borderId="4" xfId="0" applyNumberFormat="1" applyFill="1" applyBorder="1" applyAlignment="1" applyProtection="1"/>
    <xf numFmtId="1" fontId="0" fillId="3" borderId="0" xfId="0" applyNumberFormat="1" applyFill="1" applyBorder="1" applyAlignment="1" applyProtection="1"/>
    <xf numFmtId="0" fontId="11" fillId="3" borderId="0" xfId="0" applyFont="1" applyFill="1" applyBorder="1" applyAlignment="1" applyProtection="1"/>
    <xf numFmtId="0" fontId="0" fillId="3" borderId="0" xfId="0" applyFill="1" applyBorder="1" applyAlignment="1" applyProtection="1"/>
    <xf numFmtId="0" fontId="11" fillId="9" borderId="4" xfId="0" applyFont="1" applyFill="1" applyBorder="1" applyAlignment="1" applyProtection="1">
      <alignment horizontal="center"/>
    </xf>
    <xf numFmtId="0" fontId="11" fillId="9" borderId="5" xfId="0" applyFont="1" applyFill="1" applyBorder="1" applyAlignment="1" applyProtection="1">
      <alignment horizontal="center"/>
    </xf>
    <xf numFmtId="0" fontId="11" fillId="8" borderId="15" xfId="0" applyFont="1" applyFill="1" applyBorder="1" applyAlignment="1" applyProtection="1">
      <alignment horizontal="center"/>
    </xf>
    <xf numFmtId="0" fontId="11" fillId="3" borderId="0" xfId="0" applyFont="1" applyFill="1" applyBorder="1" applyAlignment="1" applyProtection="1">
      <alignment horizontal="center"/>
    </xf>
    <xf numFmtId="0" fontId="11" fillId="3" borderId="5" xfId="0" applyFont="1" applyFill="1" applyBorder="1" applyAlignment="1" applyProtection="1">
      <alignment horizontal="center"/>
    </xf>
    <xf numFmtId="0" fontId="11" fillId="8" borderId="4" xfId="0" applyFont="1" applyFill="1" applyBorder="1" applyAlignment="1" applyProtection="1">
      <alignment horizontal="left"/>
    </xf>
    <xf numFmtId="0" fontId="11" fillId="8" borderId="6" xfId="0" applyFont="1" applyFill="1" applyBorder="1" applyAlignment="1" applyProtection="1">
      <alignment horizontal="center"/>
    </xf>
    <xf numFmtId="0" fontId="11" fillId="8" borderId="8" xfId="0" applyFont="1" applyFill="1" applyBorder="1" applyAlignment="1" applyProtection="1">
      <alignment horizontal="center"/>
    </xf>
    <xf numFmtId="0" fontId="11" fillId="9" borderId="6" xfId="0" applyFont="1" applyFill="1" applyBorder="1" applyAlignment="1" applyProtection="1">
      <alignment horizontal="center"/>
    </xf>
    <xf numFmtId="0" fontId="11" fillId="9" borderId="8" xfId="0" applyFont="1" applyFill="1" applyBorder="1" applyAlignment="1" applyProtection="1">
      <alignment horizontal="center"/>
    </xf>
    <xf numFmtId="0" fontId="0" fillId="8" borderId="4" xfId="0" applyFill="1" applyBorder="1" applyAlignment="1" applyProtection="1"/>
    <xf numFmtId="0" fontId="11" fillId="8" borderId="0" xfId="0" applyFont="1" applyFill="1" applyBorder="1" applyAlignment="1" applyProtection="1"/>
    <xf numFmtId="0" fontId="0" fillId="0" borderId="0" xfId="0" applyBorder="1" applyAlignment="1" applyProtection="1">
      <alignment horizontal="center"/>
    </xf>
    <xf numFmtId="0" fontId="0" fillId="0" borderId="0" xfId="0" applyFill="1" applyBorder="1" applyAlignment="1" applyProtection="1">
      <alignment horizontal="center"/>
    </xf>
    <xf numFmtId="0" fontId="0" fillId="0" borderId="0" xfId="0" applyAlignment="1" applyProtection="1">
      <alignment horizontal="center"/>
    </xf>
    <xf numFmtId="0" fontId="11" fillId="7" borderId="12" xfId="0" applyFont="1" applyFill="1" applyBorder="1" applyAlignment="1" applyProtection="1">
      <alignment horizontal="center"/>
    </xf>
    <xf numFmtId="0" fontId="11" fillId="0" borderId="12" xfId="0" applyFont="1" applyFill="1" applyBorder="1" applyAlignment="1" applyProtection="1">
      <alignment horizontal="center"/>
    </xf>
    <xf numFmtId="0" fontId="11" fillId="8" borderId="7" xfId="0" applyFont="1" applyFill="1" applyBorder="1" applyAlignment="1" applyProtection="1">
      <alignment horizontal="center"/>
    </xf>
    <xf numFmtId="169" fontId="11" fillId="3" borderId="6" xfId="0" applyNumberFormat="1" applyFont="1" applyFill="1" applyBorder="1" applyAlignment="1" applyProtection="1">
      <alignment horizontal="center"/>
    </xf>
    <xf numFmtId="1" fontId="11" fillId="3" borderId="7" xfId="0" applyNumberFormat="1" applyFont="1" applyFill="1" applyBorder="1" applyAlignment="1" applyProtection="1">
      <alignment horizontal="center"/>
    </xf>
    <xf numFmtId="0" fontId="11" fillId="3" borderId="7" xfId="0" applyFont="1" applyFill="1" applyBorder="1" applyAlignment="1" applyProtection="1">
      <alignment horizontal="center"/>
    </xf>
    <xf numFmtId="0" fontId="11" fillId="7" borderId="16" xfId="0" applyFont="1" applyFill="1" applyBorder="1" applyAlignment="1" applyProtection="1">
      <alignment horizontal="center"/>
    </xf>
    <xf numFmtId="0" fontId="11" fillId="0" borderId="7" xfId="0" applyFont="1" applyFill="1" applyBorder="1" applyAlignment="1" applyProtection="1">
      <alignment horizontal="center"/>
    </xf>
    <xf numFmtId="0" fontId="11" fillId="0" borderId="6" xfId="0" applyFont="1" applyFill="1" applyBorder="1" applyAlignment="1" applyProtection="1">
      <alignment horizontal="center"/>
    </xf>
    <xf numFmtId="0" fontId="0" fillId="7" borderId="12" xfId="0" applyFill="1" applyBorder="1" applyAlignment="1" applyProtection="1">
      <alignment horizontal="center"/>
    </xf>
    <xf numFmtId="0" fontId="11" fillId="0" borderId="0" xfId="0" applyFont="1" applyAlignment="1" applyProtection="1">
      <protection locked="0"/>
    </xf>
    <xf numFmtId="169" fontId="11" fillId="0" borderId="0" xfId="0" applyNumberFormat="1" applyFont="1" applyAlignment="1" applyProtection="1">
      <protection locked="0"/>
    </xf>
    <xf numFmtId="1" fontId="11" fillId="0" borderId="0" xfId="0" applyNumberFormat="1" applyFont="1" applyAlignment="1" applyProtection="1">
      <protection locked="0"/>
    </xf>
    <xf numFmtId="0" fontId="0" fillId="0" borderId="0" xfId="0" applyAlignment="1" applyProtection="1">
      <protection locked="0"/>
    </xf>
    <xf numFmtId="0" fontId="0" fillId="0" borderId="0" xfId="0" applyBorder="1" applyAlignment="1" applyProtection="1">
      <protection locked="0"/>
    </xf>
    <xf numFmtId="0" fontId="0" fillId="0" borderId="0" xfId="0" applyFill="1" applyAlignment="1" applyProtection="1">
      <protection locked="0"/>
    </xf>
    <xf numFmtId="169" fontId="0" fillId="0" borderId="0" xfId="0" applyNumberFormat="1" applyAlignment="1" applyProtection="1">
      <protection locked="0"/>
    </xf>
    <xf numFmtId="1" fontId="0" fillId="0" borderId="0" xfId="0" applyNumberFormat="1" applyAlignment="1" applyProtection="1">
      <protection locked="0"/>
    </xf>
    <xf numFmtId="0" fontId="11" fillId="0" borderId="0" xfId="0" applyFont="1" applyBorder="1" applyAlignment="1" applyProtection="1">
      <protection locked="0"/>
    </xf>
    <xf numFmtId="169" fontId="0" fillId="0" borderId="0" xfId="0" applyNumberFormat="1" applyProtection="1">
      <protection locked="0"/>
    </xf>
    <xf numFmtId="170" fontId="0" fillId="0" borderId="0" xfId="0" applyNumberFormat="1" applyProtection="1">
      <protection locked="0"/>
    </xf>
    <xf numFmtId="171" fontId="0" fillId="0" borderId="0" xfId="0" applyNumberFormat="1" applyProtection="1">
      <protection locked="0"/>
    </xf>
    <xf numFmtId="172" fontId="0" fillId="0" borderId="0" xfId="0" applyNumberFormat="1" applyProtection="1">
      <protection locked="0"/>
    </xf>
    <xf numFmtId="1" fontId="0" fillId="0" borderId="0" xfId="0" applyNumberFormat="1" applyProtection="1">
      <protection locked="0"/>
    </xf>
    <xf numFmtId="2" fontId="0" fillId="0" borderId="0" xfId="0" applyNumberFormat="1" applyProtection="1">
      <protection locked="0"/>
    </xf>
    <xf numFmtId="4" fontId="0" fillId="0" borderId="0" xfId="0" applyNumberFormat="1" applyAlignment="1" applyProtection="1">
      <protection locked="0"/>
    </xf>
    <xf numFmtId="0" fontId="11" fillId="0" borderId="0" xfId="0" applyFont="1" applyFill="1" applyAlignment="1" applyProtection="1">
      <protection locked="0"/>
    </xf>
    <xf numFmtId="169" fontId="0" fillId="0" borderId="0" xfId="0" applyNumberFormat="1" applyFill="1" applyProtection="1">
      <protection locked="0"/>
    </xf>
    <xf numFmtId="170" fontId="0" fillId="0" borderId="0" xfId="0" applyNumberFormat="1" applyFill="1" applyProtection="1">
      <protection locked="0"/>
    </xf>
    <xf numFmtId="171" fontId="0" fillId="0" borderId="0" xfId="0" applyNumberFormat="1" applyFill="1" applyProtection="1">
      <protection locked="0"/>
    </xf>
    <xf numFmtId="172" fontId="0" fillId="0" borderId="0" xfId="0" applyNumberFormat="1" applyFill="1" applyProtection="1">
      <protection locked="0"/>
    </xf>
    <xf numFmtId="1" fontId="0" fillId="0" borderId="0" xfId="0" applyNumberFormat="1" applyFill="1" applyProtection="1">
      <protection locked="0"/>
    </xf>
    <xf numFmtId="2" fontId="0" fillId="0" borderId="0" xfId="0" applyNumberFormat="1" applyFill="1" applyProtection="1">
      <protection locked="0"/>
    </xf>
    <xf numFmtId="4" fontId="0" fillId="0" borderId="0" xfId="0" applyNumberFormat="1" applyFill="1" applyAlignment="1" applyProtection="1">
      <protection locked="0"/>
    </xf>
    <xf numFmtId="0" fontId="0" fillId="0" borderId="9" xfId="1" applyFont="1" applyFill="1" applyBorder="1" applyAlignment="1" applyProtection="1">
      <alignment horizontal="center"/>
      <protection locked="0"/>
    </xf>
    <xf numFmtId="4" fontId="0" fillId="0" borderId="9" xfId="1" applyNumberFormat="1" applyFont="1" applyFill="1" applyBorder="1" applyAlignment="1" applyProtection="1">
      <alignment horizontal="center"/>
      <protection locked="0"/>
    </xf>
    <xf numFmtId="4" fontId="0" fillId="0" borderId="12" xfId="1" applyNumberFormat="1" applyFont="1" applyFill="1" applyBorder="1" applyAlignment="1" applyProtection="1">
      <alignment horizontal="center"/>
      <protection locked="0"/>
    </xf>
    <xf numFmtId="3" fontId="0" fillId="0" borderId="12" xfId="1" applyNumberFormat="1" applyFont="1" applyFill="1" applyBorder="1" applyAlignment="1" applyProtection="1">
      <alignment horizontal="center"/>
      <protection locked="0"/>
    </xf>
    <xf numFmtId="0" fontId="0" fillId="0" borderId="0" xfId="1" applyFont="1" applyFill="1" applyBorder="1" applyAlignment="1" applyProtection="1">
      <alignment horizontal="center"/>
      <protection locked="0"/>
    </xf>
    <xf numFmtId="4" fontId="0" fillId="0" borderId="0" xfId="1" applyNumberFormat="1" applyFont="1" applyFill="1" applyBorder="1" applyAlignment="1" applyProtection="1">
      <alignment horizontal="center"/>
      <protection locked="0"/>
    </xf>
    <xf numFmtId="170" fontId="0" fillId="0" borderId="0" xfId="0" applyNumberFormat="1" applyAlignment="1" applyProtection="1">
      <protection locked="0"/>
    </xf>
    <xf numFmtId="171" fontId="0" fillId="0" borderId="0" xfId="0" applyNumberFormat="1" applyAlignment="1" applyProtection="1">
      <protection locked="0"/>
    </xf>
    <xf numFmtId="0" fontId="11" fillId="0" borderId="0" xfId="4" applyFont="1" applyAlignment="1" applyProtection="1">
      <protection locked="0"/>
    </xf>
    <xf numFmtId="0" fontId="11" fillId="0" borderId="0" xfId="4" applyAlignment="1" applyProtection="1">
      <protection locked="0"/>
    </xf>
    <xf numFmtId="0" fontId="11" fillId="0" borderId="0" xfId="4" applyFill="1" applyAlignment="1" applyProtection="1">
      <protection locked="0"/>
    </xf>
    <xf numFmtId="0" fontId="1" fillId="0" borderId="0" xfId="1" applyFill="1" applyProtection="1">
      <protection locked="0"/>
    </xf>
    <xf numFmtId="0" fontId="12" fillId="0" borderId="0" xfId="1" applyFont="1" applyFill="1" applyBorder="1" applyProtection="1">
      <protection locked="0"/>
    </xf>
    <xf numFmtId="4" fontId="1" fillId="0" borderId="0" xfId="1" applyNumberFormat="1" applyFill="1" applyProtection="1">
      <protection locked="0"/>
    </xf>
    <xf numFmtId="169" fontId="1" fillId="0" borderId="0" xfId="1" applyNumberFormat="1" applyFill="1" applyProtection="1">
      <protection locked="0"/>
    </xf>
    <xf numFmtId="0" fontId="0" fillId="0" borderId="0" xfId="1" applyFont="1" applyFill="1" applyAlignment="1" applyProtection="1">
      <alignment horizontal="center"/>
      <protection locked="0"/>
    </xf>
    <xf numFmtId="0" fontId="1" fillId="0" borderId="0" xfId="1" applyFill="1" applyAlignment="1" applyProtection="1">
      <alignment horizontal="center"/>
      <protection locked="0"/>
    </xf>
    <xf numFmtId="4" fontId="0" fillId="3" borderId="0" xfId="1" applyNumberFormat="1" applyFont="1" applyFill="1" applyAlignment="1" applyProtection="1">
      <alignment horizontal="left"/>
      <protection locked="0"/>
    </xf>
    <xf numFmtId="0" fontId="1" fillId="3" borderId="0" xfId="1" applyFill="1" applyProtection="1">
      <protection locked="0"/>
    </xf>
    <xf numFmtId="0" fontId="12" fillId="3" borderId="0" xfId="1" applyFont="1" applyFill="1" applyBorder="1" applyProtection="1">
      <protection locked="0"/>
    </xf>
    <xf numFmtId="4" fontId="1" fillId="3" borderId="0" xfId="1" applyNumberFormat="1" applyFill="1" applyBorder="1" applyProtection="1">
      <protection locked="0"/>
    </xf>
    <xf numFmtId="4" fontId="1" fillId="3" borderId="0" xfId="1" applyNumberFormat="1" applyFill="1" applyProtection="1">
      <protection locked="0"/>
    </xf>
    <xf numFmtId="0" fontId="1" fillId="3" borderId="0" xfId="1" applyFill="1" applyBorder="1" applyProtection="1">
      <protection locked="0"/>
    </xf>
    <xf numFmtId="4" fontId="0" fillId="3" borderId="0" xfId="1" applyNumberFormat="1" applyFont="1" applyFill="1" applyAlignment="1" applyProtection="1">
      <alignment horizontal="right"/>
      <protection locked="0"/>
    </xf>
    <xf numFmtId="4" fontId="1" fillId="0" borderId="0" xfId="1" applyNumberFormat="1" applyFill="1" applyBorder="1" applyProtection="1">
      <protection locked="0"/>
    </xf>
    <xf numFmtId="0" fontId="1" fillId="0" borderId="0" xfId="1" applyFill="1" applyBorder="1" applyAlignment="1" applyProtection="1">
      <alignment horizontal="center"/>
      <protection locked="0"/>
    </xf>
    <xf numFmtId="0" fontId="1" fillId="0" borderId="0" xfId="1" applyFill="1" applyBorder="1" applyProtection="1">
      <protection locked="0"/>
    </xf>
    <xf numFmtId="0" fontId="0" fillId="0" borderId="0" xfId="5" applyFont="1" applyFill="1" applyProtection="1">
      <protection locked="0"/>
    </xf>
    <xf numFmtId="0" fontId="0" fillId="0" borderId="0" xfId="1" applyFont="1" applyFill="1" applyProtection="1">
      <protection locked="0"/>
    </xf>
    <xf numFmtId="0" fontId="13" fillId="0" borderId="0" xfId="1" applyFont="1" applyFill="1" applyBorder="1" applyProtection="1">
      <protection locked="0"/>
    </xf>
    <xf numFmtId="173" fontId="1" fillId="0" borderId="0" xfId="1" applyNumberFormat="1" applyFill="1" applyProtection="1">
      <protection locked="0"/>
    </xf>
    <xf numFmtId="0" fontId="14" fillId="0" borderId="0" xfId="1" applyFont="1" applyFill="1" applyProtection="1">
      <protection locked="0"/>
    </xf>
    <xf numFmtId="0" fontId="1" fillId="0" borderId="17" xfId="1" applyFill="1" applyBorder="1" applyProtection="1">
      <protection locked="0"/>
    </xf>
    <xf numFmtId="0" fontId="12" fillId="0" borderId="0" xfId="1" applyFont="1" applyFill="1" applyProtection="1">
      <protection locked="0"/>
    </xf>
    <xf numFmtId="3" fontId="1" fillId="0" borderId="0" xfId="1" applyNumberFormat="1" applyFill="1" applyProtection="1">
      <protection locked="0"/>
    </xf>
    <xf numFmtId="0" fontId="2" fillId="0" borderId="0" xfId="1" applyFont="1" applyFill="1" applyBorder="1" applyAlignment="1" applyProtection="1">
      <alignment horizontal="center"/>
      <protection locked="0"/>
    </xf>
    <xf numFmtId="0" fontId="2" fillId="0" borderId="0" xfId="1" quotePrefix="1" applyFont="1" applyFill="1" applyBorder="1" applyAlignment="1" applyProtection="1">
      <alignment horizontal="center"/>
      <protection locked="0"/>
    </xf>
    <xf numFmtId="3" fontId="1" fillId="0" borderId="0" xfId="1" applyNumberFormat="1" applyFill="1" applyBorder="1" applyAlignment="1" applyProtection="1">
      <alignment horizontal="center"/>
      <protection locked="0"/>
    </xf>
    <xf numFmtId="4" fontId="1" fillId="0" borderId="0" xfId="1" applyNumberFormat="1" applyFill="1" applyAlignment="1" applyProtection="1">
      <alignment horizontal="center"/>
      <protection locked="0"/>
    </xf>
    <xf numFmtId="0" fontId="1" fillId="0" borderId="0" xfId="1" applyFill="1" applyAlignment="1" applyProtection="1">
      <alignment horizontal="right"/>
      <protection locked="0"/>
    </xf>
    <xf numFmtId="3" fontId="1" fillId="0" borderId="0" xfId="1" applyNumberFormat="1" applyFill="1" applyAlignment="1" applyProtection="1">
      <alignment horizontal="center"/>
      <protection locked="0"/>
    </xf>
    <xf numFmtId="174" fontId="1" fillId="0" borderId="0" xfId="1" applyNumberFormat="1" applyFill="1" applyAlignment="1" applyProtection="1">
      <alignment horizontal="center"/>
      <protection locked="0"/>
    </xf>
    <xf numFmtId="3" fontId="1" fillId="0" borderId="0" xfId="1" applyNumberFormat="1" applyFill="1" applyBorder="1" applyProtection="1">
      <protection locked="0"/>
    </xf>
    <xf numFmtId="3" fontId="1" fillId="0" borderId="0" xfId="1" applyNumberFormat="1" applyFill="1" applyBorder="1" applyAlignment="1" applyProtection="1">
      <alignment horizontal="left"/>
      <protection locked="0"/>
    </xf>
    <xf numFmtId="4" fontId="0" fillId="0" borderId="0" xfId="1" applyNumberFormat="1" applyFont="1" applyFill="1" applyAlignment="1" applyProtection="1">
      <alignment horizontal="center"/>
      <protection locked="0"/>
    </xf>
    <xf numFmtId="0" fontId="0" fillId="0" borderId="0" xfId="1" applyFont="1" applyFill="1" applyProtection="1"/>
    <xf numFmtId="0" fontId="1" fillId="0" borderId="0" xfId="1" applyFill="1" applyProtection="1"/>
    <xf numFmtId="4" fontId="1" fillId="0" borderId="0" xfId="1" applyNumberFormat="1" applyFill="1" applyProtection="1"/>
    <xf numFmtId="0" fontId="1" fillId="0" borderId="0" xfId="1" applyFill="1" applyAlignment="1" applyProtection="1">
      <alignment horizontal="center"/>
    </xf>
    <xf numFmtId="169" fontId="11" fillId="0" borderId="0" xfId="4" applyNumberFormat="1" applyBorder="1" applyAlignment="1" applyProtection="1"/>
    <xf numFmtId="1" fontId="11" fillId="0" borderId="0" xfId="4" applyNumberFormat="1" applyBorder="1" applyAlignment="1" applyProtection="1"/>
    <xf numFmtId="0" fontId="11" fillId="0" borderId="0" xfId="4" applyFont="1" applyAlignment="1" applyProtection="1"/>
    <xf numFmtId="0" fontId="11" fillId="0" borderId="0" xfId="4" applyAlignment="1" applyProtection="1"/>
    <xf numFmtId="0" fontId="2" fillId="0" borderId="0" xfId="1" applyFont="1" applyFill="1" applyProtection="1"/>
    <xf numFmtId="0" fontId="2" fillId="0" borderId="0" xfId="1" applyFont="1" applyFill="1" applyAlignment="1" applyProtection="1">
      <alignment horizontal="right"/>
    </xf>
    <xf numFmtId="0" fontId="11" fillId="0" borderId="0" xfId="1" applyFont="1" applyFill="1" applyProtection="1"/>
    <xf numFmtId="0" fontId="2" fillId="0" borderId="18" xfId="1" applyFont="1" applyFill="1" applyBorder="1" applyAlignment="1" applyProtection="1">
      <alignment horizontal="right"/>
    </xf>
    <xf numFmtId="0" fontId="1" fillId="0" borderId="19" xfId="1" applyFill="1" applyBorder="1" applyProtection="1"/>
    <xf numFmtId="0" fontId="1" fillId="0" borderId="20" xfId="1" applyFill="1" applyBorder="1" applyProtection="1"/>
    <xf numFmtId="0" fontId="1" fillId="0" borderId="21" xfId="1" applyFill="1" applyBorder="1" applyProtection="1"/>
    <xf numFmtId="0" fontId="1" fillId="0" borderId="1" xfId="1" applyFill="1" applyBorder="1" applyProtection="1"/>
    <xf numFmtId="0" fontId="1" fillId="0" borderId="2" xfId="1" applyFill="1" applyBorder="1" applyProtection="1"/>
    <xf numFmtId="0" fontId="1" fillId="0" borderId="22" xfId="1" applyFill="1" applyBorder="1" applyProtection="1"/>
    <xf numFmtId="0" fontId="1" fillId="0" borderId="4" xfId="1" applyFill="1" applyBorder="1" applyProtection="1"/>
    <xf numFmtId="0" fontId="1" fillId="0" borderId="0" xfId="1" applyFill="1" applyBorder="1" applyProtection="1"/>
    <xf numFmtId="0" fontId="1" fillId="0" borderId="23" xfId="1" applyFill="1" applyBorder="1" applyProtection="1"/>
    <xf numFmtId="169" fontId="1" fillId="0" borderId="0" xfId="1" applyNumberFormat="1" applyFill="1" applyProtection="1"/>
    <xf numFmtId="0" fontId="1" fillId="0" borderId="24" xfId="1" applyFill="1" applyBorder="1" applyProtection="1"/>
    <xf numFmtId="0" fontId="1" fillId="0" borderId="25" xfId="1" applyFill="1" applyBorder="1" applyProtection="1"/>
    <xf numFmtId="0" fontId="1" fillId="0" borderId="26" xfId="1" applyFill="1" applyBorder="1" applyProtection="1"/>
    <xf numFmtId="0" fontId="1" fillId="0" borderId="27" xfId="1" applyFill="1" applyBorder="1" applyProtection="1"/>
    <xf numFmtId="0" fontId="2" fillId="0" borderId="2" xfId="0" applyFont="1" applyBorder="1" applyAlignment="1">
      <alignment horizontal="center"/>
    </xf>
    <xf numFmtId="0" fontId="2" fillId="0" borderId="0" xfId="0" applyFont="1" applyBorder="1" applyAlignment="1">
      <alignment horizontal="center"/>
    </xf>
    <xf numFmtId="0" fontId="2" fillId="0" borderId="9" xfId="0" quotePrefix="1" applyFont="1" applyBorder="1" applyAlignment="1">
      <alignment horizontal="center"/>
    </xf>
    <xf numFmtId="0" fontId="2" fillId="0" borderId="10" xfId="0" quotePrefix="1" applyFont="1" applyBorder="1" applyAlignment="1">
      <alignment horizontal="center"/>
    </xf>
    <xf numFmtId="0" fontId="2" fillId="0" borderId="11" xfId="0" quotePrefix="1" applyFont="1" applyBorder="1" applyAlignment="1">
      <alignment horizontal="center"/>
    </xf>
  </cellXfs>
  <cellStyles count="6">
    <cellStyle name="Hyperlink 2" xfId="2" xr:uid="{1B29EF89-D3EA-4CC2-8BFE-05B7682F447A}"/>
    <cellStyle name="Normal" xfId="0" builtinId="0"/>
    <cellStyle name="Normal 2 3" xfId="1" xr:uid="{C128D6A3-C7BB-4088-933B-2CA9CE018A7F}"/>
    <cellStyle name="Normal 4" xfId="5" xr:uid="{917A3792-1FE9-4A55-BB16-A6AB812E522E}"/>
    <cellStyle name="Normal 5" xfId="4" xr:uid="{F2F01707-498D-4AAC-A66F-4337A6246EC2}"/>
    <cellStyle name="Percent 2 4" xfId="3" xr:uid="{0205AF34-23BF-445D-A41A-33343E0B796B}"/>
  </cellStyles>
  <dxfs count="125">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00B0F0"/>
        </patternFill>
      </fill>
    </dxf>
    <dxf>
      <fill>
        <patternFill>
          <bgColor rgb="FF92D050"/>
        </patternFill>
      </fill>
    </dxf>
    <dxf>
      <fill>
        <patternFill>
          <bgColor rgb="FF00B050"/>
        </patternFill>
      </fill>
    </dxf>
    <dxf>
      <fill>
        <patternFill>
          <bgColor rgb="FFFF0000"/>
        </patternFill>
      </fill>
    </dxf>
    <dxf>
      <fill>
        <patternFill>
          <bgColor rgb="FF00B0F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95250</xdr:colOff>
      <xdr:row>6</xdr:row>
      <xdr:rowOff>171451</xdr:rowOff>
    </xdr:from>
    <xdr:to>
      <xdr:col>7</xdr:col>
      <xdr:colOff>285750</xdr:colOff>
      <xdr:row>9</xdr:row>
      <xdr:rowOff>180975</xdr:rowOff>
    </xdr:to>
    <mc:AlternateContent xmlns:mc="http://schemas.openxmlformats.org/markup-compatibility/2006" xmlns:a14="http://schemas.microsoft.com/office/drawing/2010/main">
      <mc:Choice Requires="a14">
        <xdr:sp macro="" textlink="">
          <xdr:nvSpPr>
            <xdr:cNvPr id="2" name="Rectangle 1">
              <a:extLst>
                <a:ext uri="{FF2B5EF4-FFF2-40B4-BE49-F238E27FC236}">
                  <a16:creationId xmlns:a16="http://schemas.microsoft.com/office/drawing/2014/main" id="{258209B9-6959-4D3E-8B44-339DDB83444C}"/>
                </a:ext>
              </a:extLst>
            </xdr:cNvPr>
            <xdr:cNvSpPr/>
          </xdr:nvSpPr>
          <xdr:spPr>
            <a:xfrm>
              <a:off x="704850" y="1323976"/>
              <a:ext cx="3848100" cy="5810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14:m>
                <m:oMathPara xmlns:m="http://schemas.openxmlformats.org/officeDocument/2006/math">
                  <m:oMathParaPr>
                    <m:jc m:val="centerGroup"/>
                  </m:oMathParaPr>
                  <m:oMath xmlns:m="http://schemas.openxmlformats.org/officeDocument/2006/math">
                    <m:r>
                      <a:rPr lang="en-US" sz="1100" b="0" i="1">
                        <a:solidFill>
                          <a:sysClr val="windowText" lastClr="000000"/>
                        </a:solidFill>
                        <a:latin typeface="Cambria Math"/>
                      </a:rPr>
                      <m:t>𝑇h𝑒𝑛</m:t>
                    </m:r>
                    <m:r>
                      <a:rPr lang="en-US" sz="1100" b="0" i="1">
                        <a:solidFill>
                          <a:sysClr val="windowText" lastClr="000000"/>
                        </a:solidFill>
                        <a:latin typeface="Cambria Math"/>
                      </a:rPr>
                      <m:t> </m:t>
                    </m:r>
                    <m:r>
                      <a:rPr lang="en-US" sz="1100" b="0" i="1">
                        <a:solidFill>
                          <a:sysClr val="windowText" lastClr="000000"/>
                        </a:solidFill>
                        <a:latin typeface="Cambria Math"/>
                      </a:rPr>
                      <m:t>𝐻</m:t>
                    </m:r>
                    <m:r>
                      <a:rPr lang="en-US" sz="1100" b="0" i="1">
                        <a:solidFill>
                          <a:sysClr val="windowText" lastClr="000000"/>
                        </a:solidFill>
                        <a:latin typeface="Cambria Math"/>
                      </a:rPr>
                      <m:t>=</m:t>
                    </m:r>
                    <m:nary>
                      <m:naryPr>
                        <m:subHide m:val="on"/>
                        <m:supHide m:val="on"/>
                        <m:ctrlPr>
                          <a:rPr lang="en-US" sz="1100" b="0" i="1">
                            <a:solidFill>
                              <a:sysClr val="windowText" lastClr="000000"/>
                            </a:solidFill>
                            <a:latin typeface="Cambria Math" panose="02040503050406030204" pitchFamily="18" charset="0"/>
                          </a:rPr>
                        </m:ctrlPr>
                      </m:naryPr>
                      <m:sub/>
                      <m:sup/>
                      <m:e>
                        <m:r>
                          <a:rPr lang="en-US" sz="1100" b="0" i="1">
                            <a:solidFill>
                              <a:sysClr val="windowText" lastClr="000000"/>
                            </a:solidFill>
                            <a:latin typeface="Cambria Math"/>
                          </a:rPr>
                          <m:t>𝐶</m:t>
                        </m:r>
                        <m:r>
                          <a:rPr lang="en-US" sz="1100" b="0" i="1" baseline="-25000">
                            <a:solidFill>
                              <a:sysClr val="windowText" lastClr="000000"/>
                            </a:solidFill>
                            <a:latin typeface="Cambria Math"/>
                          </a:rPr>
                          <m:t>𝑝</m:t>
                        </m:r>
                        <m:r>
                          <a:rPr lang="en-US" sz="1100" b="0" i="1">
                            <a:solidFill>
                              <a:sysClr val="windowText" lastClr="000000"/>
                            </a:solidFill>
                            <a:latin typeface="Cambria Math"/>
                          </a:rPr>
                          <m:t>𝑑𝑇</m:t>
                        </m:r>
                      </m:e>
                    </m:nary>
                    <m:r>
                      <a:rPr lang="en-US" sz="1100" b="0" i="1">
                        <a:solidFill>
                          <a:sysClr val="windowText" lastClr="000000"/>
                        </a:solidFill>
                        <a:latin typeface="Cambria Math"/>
                      </a:rPr>
                      <m:t>=</m:t>
                    </m:r>
                    <m:r>
                      <a:rPr lang="en-US" sz="1100" b="0" i="1">
                        <a:solidFill>
                          <a:sysClr val="windowText" lastClr="000000"/>
                        </a:solidFill>
                        <a:latin typeface="Cambria Math"/>
                      </a:rPr>
                      <m:t>𝐴𝑇</m:t>
                    </m:r>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𝐵</m:t>
                        </m:r>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2</m:t>
                            </m:r>
                          </m:sup>
                        </m:sSup>
                      </m:num>
                      <m:den>
                        <m:r>
                          <a:rPr lang="en-US" sz="1100" b="0" i="1">
                            <a:solidFill>
                              <a:sysClr val="windowText" lastClr="000000"/>
                            </a:solidFill>
                            <a:latin typeface="Cambria Math"/>
                          </a:rPr>
                          <m:t>2</m:t>
                        </m:r>
                      </m:den>
                    </m:f>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𝐶</m:t>
                        </m:r>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3</m:t>
                            </m:r>
                          </m:sup>
                        </m:sSup>
                      </m:num>
                      <m:den>
                        <m:r>
                          <a:rPr lang="en-US" sz="1100" b="0" i="1">
                            <a:solidFill>
                              <a:sysClr val="windowText" lastClr="000000"/>
                            </a:solidFill>
                            <a:latin typeface="Cambria Math"/>
                          </a:rPr>
                          <m:t>3</m:t>
                        </m:r>
                      </m:den>
                    </m:f>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𝐷</m:t>
                        </m:r>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4</m:t>
                            </m:r>
                          </m:sup>
                        </m:sSup>
                      </m:num>
                      <m:den>
                        <m:r>
                          <a:rPr lang="en-US" sz="1100" b="0" i="1">
                            <a:solidFill>
                              <a:sysClr val="windowText" lastClr="000000"/>
                            </a:solidFill>
                            <a:latin typeface="Cambria Math"/>
                          </a:rPr>
                          <m:t>4</m:t>
                        </m:r>
                      </m:den>
                    </m:f>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𝐸</m:t>
                        </m:r>
                      </m:num>
                      <m:den>
                        <m:r>
                          <a:rPr lang="en-US" sz="1100" b="0" i="1">
                            <a:solidFill>
                              <a:sysClr val="windowText" lastClr="000000"/>
                            </a:solidFill>
                            <a:latin typeface="Cambria Math"/>
                          </a:rPr>
                          <m:t>𝑇</m:t>
                        </m:r>
                      </m:den>
                    </m:f>
                  </m:oMath>
                </m:oMathPara>
              </a14:m>
              <a:br>
                <a:rPr lang="en-US" sz="1100" b="0" i="1">
                  <a:solidFill>
                    <a:sysClr val="windowText" lastClr="000000"/>
                  </a:solidFill>
                  <a:latin typeface="Cambria Math"/>
                </a:rPr>
              </a:br>
              <a:endParaRPr lang="en-US" sz="1100">
                <a:solidFill>
                  <a:sysClr val="windowText" lastClr="000000"/>
                </a:solidFill>
              </a:endParaRPr>
            </a:p>
          </xdr:txBody>
        </xdr:sp>
      </mc:Choice>
      <mc:Fallback xmlns="">
        <xdr:sp macro="" textlink="">
          <xdr:nvSpPr>
            <xdr:cNvPr id="2" name="Rectangle 1">
              <a:extLst>
                <a:ext uri="{FF2B5EF4-FFF2-40B4-BE49-F238E27FC236}">
                  <a16:creationId xmlns:a16="http://schemas.microsoft.com/office/drawing/2014/main" id="{258209B9-6959-4D3E-8B44-339DDB83444C}"/>
                </a:ext>
              </a:extLst>
            </xdr:cNvPr>
            <xdr:cNvSpPr/>
          </xdr:nvSpPr>
          <xdr:spPr>
            <a:xfrm>
              <a:off x="704850" y="1323976"/>
              <a:ext cx="3848100" cy="5810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ysClr val="windowText" lastClr="000000"/>
                  </a:solidFill>
                  <a:latin typeface="Cambria Math"/>
                </a:rPr>
                <a:t>𝑇ℎ𝑒𝑛 𝐻=</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𝐶</a:t>
              </a:r>
              <a:r>
                <a:rPr lang="en-US" sz="1100" b="0" i="0" baseline="-25000">
                  <a:solidFill>
                    <a:sysClr val="windowText" lastClr="000000"/>
                  </a:solidFill>
                  <a:latin typeface="Cambria Math"/>
                </a:rPr>
                <a:t>𝑝</a:t>
              </a:r>
              <a:r>
                <a:rPr lang="en-US" sz="1100" b="0" i="0">
                  <a:solidFill>
                    <a:sysClr val="windowText" lastClr="000000"/>
                  </a:solidFill>
                  <a:latin typeface="Cambria Math"/>
                </a:rPr>
                <a:t>𝑑𝑇=𝐴𝑇+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𝐵𝑇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2</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2+</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𝐶𝑇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3</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3+</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𝐷𝑇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4</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4−𝐸</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𝑇</a:t>
              </a:r>
              <a:br>
                <a:rPr lang="en-US" sz="1100" b="0" i="1">
                  <a:solidFill>
                    <a:sysClr val="windowText" lastClr="000000"/>
                  </a:solidFill>
                  <a:latin typeface="Cambria Math"/>
                </a:rPr>
              </a:br>
              <a:endParaRPr lang="en-US" sz="1100">
                <a:solidFill>
                  <a:sysClr val="windowText" lastClr="000000"/>
                </a:solidFill>
              </a:endParaRPr>
            </a:p>
          </xdr:txBody>
        </xdr:sp>
      </mc:Fallback>
    </mc:AlternateContent>
    <xdr:clientData/>
  </xdr:twoCellAnchor>
  <xdr:twoCellAnchor>
    <xdr:from>
      <xdr:col>1</xdr:col>
      <xdr:colOff>123825</xdr:colOff>
      <xdr:row>2</xdr:row>
      <xdr:rowOff>123826</xdr:rowOff>
    </xdr:from>
    <xdr:to>
      <xdr:col>7</xdr:col>
      <xdr:colOff>133350</xdr:colOff>
      <xdr:row>5</xdr:row>
      <xdr:rowOff>133350</xdr:rowOff>
    </xdr:to>
    <mc:AlternateContent xmlns:mc="http://schemas.openxmlformats.org/markup-compatibility/2006" xmlns:a14="http://schemas.microsoft.com/office/drawing/2010/main">
      <mc:Choice Requires="a14">
        <xdr:sp macro="" textlink="">
          <xdr:nvSpPr>
            <xdr:cNvPr id="3" name="Rectangle 2">
              <a:extLst>
                <a:ext uri="{FF2B5EF4-FFF2-40B4-BE49-F238E27FC236}">
                  <a16:creationId xmlns:a16="http://schemas.microsoft.com/office/drawing/2014/main" id="{861DEB71-97BA-4785-B496-E72057E24107}"/>
                </a:ext>
              </a:extLst>
            </xdr:cNvPr>
            <xdr:cNvSpPr/>
          </xdr:nvSpPr>
          <xdr:spPr>
            <a:xfrm>
              <a:off x="733425" y="514351"/>
              <a:ext cx="3667125" cy="5810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14:m>
                <m:oMathPara xmlns:m="http://schemas.openxmlformats.org/officeDocument/2006/math">
                  <m:oMathParaPr>
                    <m:jc m:val="centerGroup"/>
                  </m:oMathParaPr>
                  <m:oMath xmlns:m="http://schemas.openxmlformats.org/officeDocument/2006/math">
                    <m:r>
                      <a:rPr lang="en-US" sz="1100" b="0" i="1">
                        <a:solidFill>
                          <a:sysClr val="windowText" lastClr="000000"/>
                        </a:solidFill>
                        <a:latin typeface="Cambria Math"/>
                      </a:rPr>
                      <m:t>𝐼𝑓</m:t>
                    </m:r>
                    <m:r>
                      <a:rPr lang="en-US" sz="1100" b="0" i="1">
                        <a:solidFill>
                          <a:sysClr val="windowText" lastClr="000000"/>
                        </a:solidFill>
                        <a:latin typeface="Cambria Math"/>
                      </a:rPr>
                      <m:t> </m:t>
                    </m:r>
                    <m:r>
                      <a:rPr lang="en-US" sz="1100" b="0" i="1">
                        <a:solidFill>
                          <a:sysClr val="windowText" lastClr="000000"/>
                        </a:solidFill>
                        <a:latin typeface="Cambria Math"/>
                      </a:rPr>
                      <m:t>𝐶𝑝</m:t>
                    </m:r>
                    <m:r>
                      <a:rPr lang="en-US" sz="1100" b="0" i="1">
                        <a:solidFill>
                          <a:sysClr val="windowText" lastClr="000000"/>
                        </a:solidFill>
                        <a:latin typeface="Cambria Math"/>
                      </a:rPr>
                      <m:t>=</m:t>
                    </m:r>
                    <m:r>
                      <a:rPr lang="en-US" sz="1100" b="0" i="1">
                        <a:solidFill>
                          <a:sysClr val="windowText" lastClr="000000"/>
                        </a:solidFill>
                        <a:latin typeface="Cambria Math"/>
                      </a:rPr>
                      <m:t>𝐴</m:t>
                    </m:r>
                    <m:r>
                      <a:rPr lang="en-US" sz="1100" b="0" i="1">
                        <a:solidFill>
                          <a:sysClr val="windowText" lastClr="000000"/>
                        </a:solidFill>
                        <a:latin typeface="Cambria Math"/>
                      </a:rPr>
                      <m:t>+</m:t>
                    </m:r>
                    <m:r>
                      <a:rPr lang="en-US" sz="1100" b="0" i="1">
                        <a:solidFill>
                          <a:sysClr val="windowText" lastClr="000000"/>
                        </a:solidFill>
                        <a:latin typeface="Cambria Math"/>
                      </a:rPr>
                      <m:t>𝐵𝑇</m:t>
                    </m:r>
                    <m:r>
                      <a:rPr lang="en-US" sz="1100" b="0" i="1">
                        <a:solidFill>
                          <a:sysClr val="windowText" lastClr="000000"/>
                        </a:solidFill>
                        <a:latin typeface="Cambria Math"/>
                      </a:rPr>
                      <m:t>+</m:t>
                    </m:r>
                    <m:r>
                      <a:rPr lang="en-US" sz="1100" b="0" i="1">
                        <a:solidFill>
                          <a:sysClr val="windowText" lastClr="000000"/>
                        </a:solidFill>
                        <a:latin typeface="Cambria Math"/>
                      </a:rPr>
                      <m:t>𝐶</m:t>
                    </m:r>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2</m:t>
                        </m:r>
                      </m:sup>
                    </m:sSup>
                    <m:r>
                      <a:rPr lang="en-US" sz="1100" b="0" i="1">
                        <a:solidFill>
                          <a:sysClr val="windowText" lastClr="000000"/>
                        </a:solidFill>
                        <a:latin typeface="Cambria Math"/>
                      </a:rPr>
                      <m:t>+</m:t>
                    </m:r>
                    <m:r>
                      <a:rPr lang="en-US" sz="1100" b="0" i="1">
                        <a:solidFill>
                          <a:sysClr val="windowText" lastClr="000000"/>
                        </a:solidFill>
                        <a:latin typeface="Cambria Math"/>
                      </a:rPr>
                      <m:t>𝐷</m:t>
                    </m:r>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3</m:t>
                        </m:r>
                      </m:sup>
                    </m:sSup>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𝐸</m:t>
                        </m:r>
                      </m:num>
                      <m:den>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2</m:t>
                            </m:r>
                          </m:sup>
                        </m:sSup>
                      </m:den>
                    </m:f>
                    <m:r>
                      <a:rPr lang="en-US" sz="1100" b="0" i="1">
                        <a:solidFill>
                          <a:sysClr val="windowText" lastClr="000000"/>
                        </a:solidFill>
                        <a:latin typeface="Cambria Math"/>
                      </a:rPr>
                      <m:t> </m:t>
                    </m:r>
                  </m:oMath>
                </m:oMathPara>
              </a14:m>
              <a:br>
                <a:rPr lang="en-US" sz="1100" b="0" i="1">
                  <a:solidFill>
                    <a:sysClr val="windowText" lastClr="000000"/>
                  </a:solidFill>
                  <a:latin typeface="Cambria Math"/>
                </a:rPr>
              </a:br>
              <a:endParaRPr lang="en-US" sz="1100">
                <a:solidFill>
                  <a:sysClr val="windowText" lastClr="000000"/>
                </a:solidFill>
              </a:endParaRPr>
            </a:p>
          </xdr:txBody>
        </xdr:sp>
      </mc:Choice>
      <mc:Fallback xmlns="">
        <xdr:sp macro="" textlink="">
          <xdr:nvSpPr>
            <xdr:cNvPr id="3" name="Rectangle 2">
              <a:extLst>
                <a:ext uri="{FF2B5EF4-FFF2-40B4-BE49-F238E27FC236}">
                  <a16:creationId xmlns:a16="http://schemas.microsoft.com/office/drawing/2014/main" id="{861DEB71-97BA-4785-B496-E72057E24107}"/>
                </a:ext>
              </a:extLst>
            </xdr:cNvPr>
            <xdr:cNvSpPr/>
          </xdr:nvSpPr>
          <xdr:spPr>
            <a:xfrm>
              <a:off x="733425" y="514351"/>
              <a:ext cx="3667125" cy="5810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ysClr val="windowText" lastClr="000000"/>
                  </a:solidFill>
                  <a:latin typeface="Cambria Math"/>
                </a:rPr>
                <a:t>𝐼𝑓 𝐶𝑝=𝐴+𝐵𝑇+𝐶𝑇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2+𝐷𝑇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3+𝐸</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2</a:t>
              </a:r>
              <a:r>
                <a:rPr lang="en-US" sz="1100" b="0" i="0">
                  <a:solidFill>
                    <a:sysClr val="windowText" lastClr="000000"/>
                  </a:solidFill>
                  <a:latin typeface="Cambria Math" panose="02040503050406030204" pitchFamily="18" charset="0"/>
                </a:rPr>
                <a:t> </a:t>
              </a:r>
              <a:r>
                <a:rPr lang="en-US" sz="1100" b="0" i="0">
                  <a:solidFill>
                    <a:sysClr val="windowText" lastClr="000000"/>
                  </a:solidFill>
                  <a:latin typeface="Cambria Math"/>
                </a:rPr>
                <a:t>  </a:t>
              </a:r>
              <a:br>
                <a:rPr lang="en-US" sz="1100" b="0" i="1">
                  <a:solidFill>
                    <a:sysClr val="windowText" lastClr="000000"/>
                  </a:solidFill>
                  <a:latin typeface="Cambria Math"/>
                </a:rPr>
              </a:br>
              <a:endParaRPr lang="en-US" sz="1100">
                <a:solidFill>
                  <a:sysClr val="windowText" lastClr="000000"/>
                </a:solidFill>
              </a:endParaRPr>
            </a:p>
          </xdr:txBody>
        </xdr:sp>
      </mc:Fallback>
    </mc:AlternateContent>
    <xdr:clientData/>
  </xdr:twoCellAnchor>
  <xdr:twoCellAnchor>
    <xdr:from>
      <xdr:col>1</xdr:col>
      <xdr:colOff>9525</xdr:colOff>
      <xdr:row>11</xdr:row>
      <xdr:rowOff>57151</xdr:rowOff>
    </xdr:from>
    <xdr:to>
      <xdr:col>8</xdr:col>
      <xdr:colOff>76200</xdr:colOff>
      <xdr:row>14</xdr:row>
      <xdr:rowOff>66675</xdr:rowOff>
    </xdr:to>
    <mc:AlternateContent xmlns:mc="http://schemas.openxmlformats.org/markup-compatibility/2006" xmlns:a14="http://schemas.microsoft.com/office/drawing/2010/main">
      <mc:Choice Requires="a14">
        <xdr:sp macro="" textlink="">
          <xdr:nvSpPr>
            <xdr:cNvPr id="4" name="Rectangle 3">
              <a:extLst>
                <a:ext uri="{FF2B5EF4-FFF2-40B4-BE49-F238E27FC236}">
                  <a16:creationId xmlns:a16="http://schemas.microsoft.com/office/drawing/2014/main" id="{FCC3FEB9-BCC4-478D-9C3A-0357641D663F}"/>
                </a:ext>
              </a:extLst>
            </xdr:cNvPr>
            <xdr:cNvSpPr/>
          </xdr:nvSpPr>
          <xdr:spPr>
            <a:xfrm>
              <a:off x="619125" y="2162176"/>
              <a:ext cx="4333875" cy="5810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14:m>
                <m:oMathPara xmlns:m="http://schemas.openxmlformats.org/officeDocument/2006/math">
                  <m:oMathParaPr>
                    <m:jc m:val="centerGroup"/>
                  </m:oMathParaPr>
                  <m:oMath xmlns:m="http://schemas.openxmlformats.org/officeDocument/2006/math">
                    <m:r>
                      <a:rPr lang="en-US" sz="1100" b="0" i="1">
                        <a:solidFill>
                          <a:sysClr val="windowText" lastClr="000000"/>
                        </a:solidFill>
                        <a:latin typeface="Cambria Math"/>
                      </a:rPr>
                      <m:t>𝑎𝑛𝑑</m:t>
                    </m:r>
                    <m:r>
                      <a:rPr lang="en-US" sz="1100" b="0" i="1">
                        <a:solidFill>
                          <a:sysClr val="windowText" lastClr="000000"/>
                        </a:solidFill>
                        <a:latin typeface="Cambria Math"/>
                      </a:rPr>
                      <m:t>… </m:t>
                    </m:r>
                    <m:r>
                      <a:rPr lang="en-US" sz="1100" b="0" i="1">
                        <a:solidFill>
                          <a:sysClr val="windowText" lastClr="000000"/>
                        </a:solidFill>
                        <a:latin typeface="Cambria Math"/>
                      </a:rPr>
                      <m:t>𝑆</m:t>
                    </m:r>
                    <m:r>
                      <a:rPr lang="en-US" sz="1100" b="0" i="1">
                        <a:solidFill>
                          <a:sysClr val="windowText" lastClr="000000"/>
                        </a:solidFill>
                        <a:latin typeface="Cambria Math"/>
                      </a:rPr>
                      <m:t>=</m:t>
                    </m:r>
                    <m:nary>
                      <m:naryPr>
                        <m:subHide m:val="on"/>
                        <m:supHide m:val="on"/>
                        <m:ctrlPr>
                          <a:rPr lang="en-US" sz="1100" b="0" i="1">
                            <a:solidFill>
                              <a:sysClr val="windowText" lastClr="000000"/>
                            </a:solidFill>
                            <a:latin typeface="Cambria Math" panose="02040503050406030204" pitchFamily="18" charset="0"/>
                          </a:rPr>
                        </m:ctrlPr>
                      </m:naryPr>
                      <m:sub/>
                      <m:sup/>
                      <m:e>
                        <m:f>
                          <m:fPr>
                            <m:ctrlPr>
                              <a:rPr lang="en-US" sz="1100" b="0" i="1" baseline="-25000">
                                <a:solidFill>
                                  <a:sysClr val="windowText" lastClr="000000"/>
                                </a:solidFill>
                                <a:latin typeface="Cambria Math" panose="02040503050406030204" pitchFamily="18" charset="0"/>
                              </a:rPr>
                            </m:ctrlPr>
                          </m:fPr>
                          <m:num>
                            <m:r>
                              <a:rPr lang="en-US" sz="1100" b="0" i="1" baseline="0">
                                <a:solidFill>
                                  <a:sysClr val="windowText" lastClr="000000"/>
                                </a:solidFill>
                                <a:latin typeface="Cambria Math"/>
                              </a:rPr>
                              <m:t>𝐶</m:t>
                            </m:r>
                            <m:r>
                              <a:rPr lang="en-US" sz="1100" b="0" i="1" baseline="-25000">
                                <a:solidFill>
                                  <a:sysClr val="windowText" lastClr="000000"/>
                                </a:solidFill>
                                <a:latin typeface="Cambria Math"/>
                              </a:rPr>
                              <m:t>𝑝</m:t>
                            </m:r>
                          </m:num>
                          <m:den>
                            <m:r>
                              <a:rPr lang="en-US" sz="1100" b="0" i="1" baseline="-25000">
                                <a:solidFill>
                                  <a:sysClr val="windowText" lastClr="000000"/>
                                </a:solidFill>
                                <a:latin typeface="Cambria Math"/>
                              </a:rPr>
                              <m:t>𝑇</m:t>
                            </m:r>
                          </m:den>
                        </m:f>
                        <m:r>
                          <a:rPr lang="en-US" sz="1100" b="0" i="1">
                            <a:solidFill>
                              <a:sysClr val="windowText" lastClr="000000"/>
                            </a:solidFill>
                            <a:latin typeface="Cambria Math"/>
                          </a:rPr>
                          <m:t>𝑑𝑇</m:t>
                        </m:r>
                      </m:e>
                    </m:nary>
                    <m:r>
                      <a:rPr lang="en-US" sz="1100" b="0" i="1">
                        <a:solidFill>
                          <a:sysClr val="windowText" lastClr="000000"/>
                        </a:solidFill>
                        <a:latin typeface="Cambria Math"/>
                      </a:rPr>
                      <m:t>=</m:t>
                    </m:r>
                    <m:r>
                      <a:rPr lang="en-US" sz="1100" b="0" i="1">
                        <a:solidFill>
                          <a:sysClr val="windowText" lastClr="000000"/>
                        </a:solidFill>
                        <a:latin typeface="Cambria Math"/>
                      </a:rPr>
                      <m:t>𝐴𝑙𝑛</m:t>
                    </m:r>
                    <m:d>
                      <m:dPr>
                        <m:ctrlPr>
                          <a:rPr lang="en-US" sz="1100" b="0" i="1">
                            <a:solidFill>
                              <a:sysClr val="windowText" lastClr="000000"/>
                            </a:solidFill>
                            <a:latin typeface="Cambria Math" panose="02040503050406030204" pitchFamily="18" charset="0"/>
                          </a:rPr>
                        </m:ctrlPr>
                      </m:dPr>
                      <m:e>
                        <m:r>
                          <a:rPr lang="en-US" sz="1100" b="0" i="1">
                            <a:solidFill>
                              <a:sysClr val="windowText" lastClr="000000"/>
                            </a:solidFill>
                            <a:latin typeface="Cambria Math"/>
                          </a:rPr>
                          <m:t>𝑇</m:t>
                        </m:r>
                      </m:e>
                    </m:d>
                    <m:r>
                      <a:rPr lang="en-US" sz="1100" b="0" i="1">
                        <a:solidFill>
                          <a:sysClr val="windowText" lastClr="000000"/>
                        </a:solidFill>
                        <a:latin typeface="Cambria Math"/>
                      </a:rPr>
                      <m:t>+</m:t>
                    </m:r>
                    <m:r>
                      <a:rPr lang="en-US" sz="1100" b="0" i="1">
                        <a:solidFill>
                          <a:sysClr val="windowText" lastClr="000000"/>
                        </a:solidFill>
                        <a:latin typeface="Cambria Math"/>
                      </a:rPr>
                      <m:t>𝐵𝑇</m:t>
                    </m:r>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𝐶</m:t>
                        </m:r>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2</m:t>
                            </m:r>
                          </m:sup>
                        </m:sSup>
                      </m:num>
                      <m:den>
                        <m:r>
                          <a:rPr lang="en-US" sz="1100" b="0" i="1">
                            <a:solidFill>
                              <a:sysClr val="windowText" lastClr="000000"/>
                            </a:solidFill>
                            <a:latin typeface="Cambria Math"/>
                          </a:rPr>
                          <m:t>2</m:t>
                        </m:r>
                      </m:den>
                    </m:f>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𝐷</m:t>
                        </m:r>
                        <m:sSup>
                          <m:sSupPr>
                            <m:ctrlPr>
                              <a:rPr lang="en-US" sz="1100" b="0" i="1">
                                <a:solidFill>
                                  <a:sysClr val="windowText" lastClr="000000"/>
                                </a:solidFill>
                                <a:latin typeface="Cambria Math" panose="02040503050406030204" pitchFamily="18" charset="0"/>
                              </a:rPr>
                            </m:ctrlPr>
                          </m:sSupPr>
                          <m:e>
                            <m:r>
                              <a:rPr lang="en-US" sz="1100" b="0" i="1">
                                <a:solidFill>
                                  <a:sysClr val="windowText" lastClr="000000"/>
                                </a:solidFill>
                                <a:latin typeface="Cambria Math"/>
                              </a:rPr>
                              <m:t>𝑇</m:t>
                            </m:r>
                          </m:e>
                          <m:sup>
                            <m:r>
                              <a:rPr lang="en-US" sz="1100" b="0" i="1">
                                <a:solidFill>
                                  <a:sysClr val="windowText" lastClr="000000"/>
                                </a:solidFill>
                                <a:latin typeface="Cambria Math"/>
                              </a:rPr>
                              <m:t>3</m:t>
                            </m:r>
                          </m:sup>
                        </m:sSup>
                      </m:num>
                      <m:den>
                        <m:r>
                          <a:rPr lang="en-US" sz="1100" b="0" i="1">
                            <a:solidFill>
                              <a:sysClr val="windowText" lastClr="000000"/>
                            </a:solidFill>
                            <a:latin typeface="Cambria Math"/>
                          </a:rPr>
                          <m:t>3</m:t>
                        </m:r>
                      </m:den>
                    </m:f>
                    <m:r>
                      <a:rPr lang="en-US" sz="1100" b="0" i="1">
                        <a:solidFill>
                          <a:sysClr val="windowText" lastClr="000000"/>
                        </a:solidFill>
                        <a:latin typeface="Cambria Math"/>
                      </a:rPr>
                      <m:t>−</m:t>
                    </m:r>
                    <m:f>
                      <m:fPr>
                        <m:ctrlPr>
                          <a:rPr lang="en-US" sz="1100" b="0" i="1">
                            <a:solidFill>
                              <a:sysClr val="windowText" lastClr="000000"/>
                            </a:solidFill>
                            <a:latin typeface="Cambria Math" panose="02040503050406030204" pitchFamily="18" charset="0"/>
                          </a:rPr>
                        </m:ctrlPr>
                      </m:fPr>
                      <m:num>
                        <m:r>
                          <a:rPr lang="en-US" sz="1100" b="0" i="1">
                            <a:solidFill>
                              <a:sysClr val="windowText" lastClr="000000"/>
                            </a:solidFill>
                            <a:latin typeface="Cambria Math"/>
                          </a:rPr>
                          <m:t>𝐸</m:t>
                        </m:r>
                      </m:num>
                      <m:den>
                        <m:r>
                          <a:rPr lang="en-US" sz="1100" b="0" i="1">
                            <a:solidFill>
                              <a:sysClr val="windowText" lastClr="000000"/>
                            </a:solidFill>
                            <a:latin typeface="Cambria Math"/>
                          </a:rPr>
                          <m:t>𝑇</m:t>
                        </m:r>
                        <m:r>
                          <a:rPr lang="en-US" sz="1100" b="0" i="1">
                            <a:solidFill>
                              <a:sysClr val="windowText" lastClr="000000"/>
                            </a:solidFill>
                            <a:latin typeface="Cambria Math"/>
                          </a:rPr>
                          <m:t>2</m:t>
                        </m:r>
                      </m:den>
                    </m:f>
                  </m:oMath>
                </m:oMathPara>
              </a14:m>
              <a:br>
                <a:rPr lang="en-US" sz="1100" b="0" i="1">
                  <a:solidFill>
                    <a:sysClr val="windowText" lastClr="000000"/>
                  </a:solidFill>
                  <a:latin typeface="Cambria Math"/>
                </a:rPr>
              </a:br>
              <a:endParaRPr lang="en-US" sz="1100">
                <a:solidFill>
                  <a:sysClr val="windowText" lastClr="000000"/>
                </a:solidFill>
              </a:endParaRPr>
            </a:p>
          </xdr:txBody>
        </xdr:sp>
      </mc:Choice>
      <mc:Fallback xmlns="">
        <xdr:sp macro="" textlink="">
          <xdr:nvSpPr>
            <xdr:cNvPr id="4" name="Rectangle 3">
              <a:extLst>
                <a:ext uri="{FF2B5EF4-FFF2-40B4-BE49-F238E27FC236}">
                  <a16:creationId xmlns:a16="http://schemas.microsoft.com/office/drawing/2014/main" id="{FCC3FEB9-BCC4-478D-9C3A-0357641D663F}"/>
                </a:ext>
              </a:extLst>
            </xdr:cNvPr>
            <xdr:cNvSpPr/>
          </xdr:nvSpPr>
          <xdr:spPr>
            <a:xfrm>
              <a:off x="619125" y="2162176"/>
              <a:ext cx="4333875" cy="5810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ysClr val="windowText" lastClr="000000"/>
                  </a:solidFill>
                  <a:latin typeface="Cambria Math"/>
                </a:rPr>
                <a:t>𝑎𝑛𝑑… 𝑆=</a:t>
              </a:r>
              <a:r>
                <a:rPr lang="en-US" sz="1100" b="0" i="0">
                  <a:solidFill>
                    <a:sysClr val="windowText" lastClr="000000"/>
                  </a:solidFill>
                  <a:latin typeface="Cambria Math" panose="02040503050406030204" pitchFamily="18" charset="0"/>
                </a:rPr>
                <a:t>∫▒〖</a:t>
              </a:r>
              <a:r>
                <a:rPr lang="en-US" sz="1100" b="0" i="0" baseline="0">
                  <a:solidFill>
                    <a:sysClr val="windowText" lastClr="000000"/>
                  </a:solidFill>
                  <a:latin typeface="Cambria Math"/>
                </a:rPr>
                <a:t>𝐶</a:t>
              </a:r>
              <a:r>
                <a:rPr lang="en-US" sz="1100" b="0" i="0" baseline="-25000">
                  <a:solidFill>
                    <a:sysClr val="windowText" lastClr="000000"/>
                  </a:solidFill>
                  <a:latin typeface="Cambria Math"/>
                </a:rPr>
                <a:t>𝑝</a:t>
              </a:r>
              <a:r>
                <a:rPr lang="en-US" sz="1100" b="0" i="0" baseline="-25000">
                  <a:solidFill>
                    <a:sysClr val="windowText" lastClr="000000"/>
                  </a:solidFill>
                  <a:latin typeface="Cambria Math" panose="02040503050406030204" pitchFamily="18" charset="0"/>
                </a:rPr>
                <a:t>/</a:t>
              </a:r>
              <a:r>
                <a:rPr lang="en-US" sz="1100" b="0" i="0" baseline="-25000">
                  <a:solidFill>
                    <a:sysClr val="windowText" lastClr="000000"/>
                  </a:solidFill>
                  <a:latin typeface="Cambria Math"/>
                </a:rPr>
                <a:t>𝑇 </a:t>
              </a:r>
              <a:r>
                <a:rPr lang="en-US" sz="1100" b="0" i="0">
                  <a:solidFill>
                    <a:sysClr val="windowText" lastClr="000000"/>
                  </a:solidFill>
                  <a:latin typeface="Cambria Math"/>
                </a:rPr>
                <a:t>𝑑𝑇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=𝐴𝑙𝑛</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+𝐵𝑇+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𝐶𝑇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2</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2+</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𝐷𝑇</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3</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3−𝐸</a:t>
              </a:r>
              <a:r>
                <a:rPr lang="en-US" sz="1100" b="0" i="0">
                  <a:solidFill>
                    <a:sysClr val="windowText" lastClr="000000"/>
                  </a:solidFill>
                  <a:latin typeface="Cambria Math" panose="02040503050406030204" pitchFamily="18" charset="0"/>
                </a:rPr>
                <a:t>/</a:t>
              </a:r>
              <a:r>
                <a:rPr lang="en-US" sz="1100" b="0" i="0">
                  <a:solidFill>
                    <a:sysClr val="windowText" lastClr="000000"/>
                  </a:solidFill>
                  <a:latin typeface="Cambria Math"/>
                </a:rPr>
                <a:t>𝑇2</a:t>
              </a:r>
              <a:br>
                <a:rPr lang="en-US" sz="1100" b="0" i="1">
                  <a:solidFill>
                    <a:sysClr val="windowText" lastClr="000000"/>
                  </a:solidFill>
                  <a:latin typeface="Cambria Math"/>
                </a:rPr>
              </a:br>
              <a:endParaRPr lang="en-US" sz="1100">
                <a:solidFill>
                  <a:sysClr val="windowText" lastClr="000000"/>
                </a:solidFill>
              </a:endParaRPr>
            </a:p>
          </xdr:txBody>
        </xdr:sp>
      </mc:Fallback>
    </mc:AlternateContent>
    <xdr:clientData/>
  </xdr:twoCellAnchor>
  <xdr:twoCellAnchor>
    <xdr:from>
      <xdr:col>0</xdr:col>
      <xdr:colOff>571500</xdr:colOff>
      <xdr:row>16</xdr:row>
      <xdr:rowOff>161924</xdr:rowOff>
    </xdr:from>
    <xdr:to>
      <xdr:col>13</xdr:col>
      <xdr:colOff>19050</xdr:colOff>
      <xdr:row>32</xdr:row>
      <xdr:rowOff>180975</xdr:rowOff>
    </xdr:to>
    <xdr:sp macro="" textlink="">
      <xdr:nvSpPr>
        <xdr:cNvPr id="5" name="TextBox 4">
          <a:extLst>
            <a:ext uri="{FF2B5EF4-FFF2-40B4-BE49-F238E27FC236}">
              <a16:creationId xmlns:a16="http://schemas.microsoft.com/office/drawing/2014/main" id="{8EE99662-F0F9-4E23-AAE5-3D2D80C3B181}"/>
            </a:ext>
          </a:extLst>
        </xdr:cNvPr>
        <xdr:cNvSpPr txBox="1"/>
      </xdr:nvSpPr>
      <xdr:spPr>
        <a:xfrm>
          <a:off x="571500" y="3219449"/>
          <a:ext cx="7372350" cy="30670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In the PData worksheet  there are polynomial coefficients lettered A through H for the heat capacity equations for each temperature range available.  These also can be found in the range of cells created by the CreatDataset function. These coefficients are labeled (NIST-A1) through (NIST-H1) for the first temperature range. The minimum and maximum temperature for the first range is labeled (NIST-TMN1) and (NIST_TMX1).  The coefficients A through E are defined above. Coefficient F and G are splice terms that connect the previous temperature range equation to the next temperature range equation. These splice terms are necessary to have a monotonic curve that can be integrated across all valid temperatures for heat capacity,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enthalpy and entropy. Coefficient H is the heat of formation. Some software programs allow for different settings for the reference enthalpy. One of the references generally available is equal to the heat of formation of the ideal gas at 25 C and 1 bara. This program always set the enthalpy equal to zero at 25 C and 1 bara.</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When the the enthalpy or entropy functions find that either the</a:t>
          </a:r>
          <a:r>
            <a:rPr lang="en-US" sz="1100" baseline="0">
              <a:solidFill>
                <a:schemeClr val="dk1"/>
              </a:solidFill>
              <a:effectLst/>
              <a:latin typeface="+mn-lt"/>
              <a:ea typeface="+mn-ea"/>
              <a:cs typeface="+mn-cs"/>
            </a:rPr>
            <a:t> NIST</a:t>
          </a:r>
          <a:r>
            <a:rPr lang="en-US" sz="1100">
              <a:solidFill>
                <a:schemeClr val="dk1"/>
              </a:solidFill>
              <a:effectLst/>
              <a:latin typeface="+mn-lt"/>
              <a:ea typeface="+mn-ea"/>
              <a:cs typeface="+mn-cs"/>
            </a:rPr>
            <a:t> vapor phase or liquid phase</a:t>
          </a:r>
          <a:r>
            <a:rPr lang="en-US" sz="1100" baseline="0">
              <a:solidFill>
                <a:schemeClr val="dk1"/>
              </a:solidFill>
              <a:effectLst/>
              <a:latin typeface="+mn-lt"/>
              <a:ea typeface="+mn-ea"/>
              <a:cs typeface="+mn-cs"/>
            </a:rPr>
            <a:t> max temperature range is lower than the supplied temperature the function passes the lower temp (NIST_TMX) and range coefficents to the function with a flag indicating the lower NIST_TMX temperature is to be used in place of the tempK for calculation. This mean that the enthalpy or entropy between the  passed NIST_TMX temperature and the supplied temperature will not be included in the enthalpy or entropy calculating for the the flagged species. This will increase the error of the calculation.</a:t>
          </a:r>
          <a:endParaRPr lang="en-US" sz="1100">
            <a:solidFill>
              <a:schemeClr val="dk1"/>
            </a:solidFill>
            <a:effectLst/>
            <a:latin typeface="+mn-lt"/>
            <a:ea typeface="+mn-ea"/>
            <a:cs typeface="+mn-cs"/>
          </a:endParaRPr>
        </a:p>
      </xdr:txBody>
    </xdr:sp>
    <xdr:clientData/>
  </xdr:twoCellAnchor>
  <xdr:twoCellAnchor>
    <xdr:from>
      <xdr:col>15</xdr:col>
      <xdr:colOff>85726</xdr:colOff>
      <xdr:row>12</xdr:row>
      <xdr:rowOff>47624</xdr:rowOff>
    </xdr:from>
    <xdr:to>
      <xdr:col>16</xdr:col>
      <xdr:colOff>561976</xdr:colOff>
      <xdr:row>13</xdr:row>
      <xdr:rowOff>141731</xdr:rowOff>
    </xdr:to>
    <xdr:sp macro="" textlink="">
      <xdr:nvSpPr>
        <xdr:cNvPr id="6" name="Right Arrow 6">
          <a:extLst>
            <a:ext uri="{FF2B5EF4-FFF2-40B4-BE49-F238E27FC236}">
              <a16:creationId xmlns:a16="http://schemas.microsoft.com/office/drawing/2014/main" id="{B1ADBFF9-7335-440D-9F67-1DB927B37274}"/>
            </a:ext>
          </a:extLst>
        </xdr:cNvPr>
        <xdr:cNvSpPr/>
      </xdr:nvSpPr>
      <xdr:spPr>
        <a:xfrm>
          <a:off x="9229726" y="2343149"/>
          <a:ext cx="1905000" cy="284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76201</xdr:colOff>
      <xdr:row>12</xdr:row>
      <xdr:rowOff>47624</xdr:rowOff>
    </xdr:from>
    <xdr:to>
      <xdr:col>19</xdr:col>
      <xdr:colOff>552451</xdr:colOff>
      <xdr:row>13</xdr:row>
      <xdr:rowOff>141731</xdr:rowOff>
    </xdr:to>
    <xdr:sp macro="" textlink="">
      <xdr:nvSpPr>
        <xdr:cNvPr id="7" name="Right Arrow 7">
          <a:extLst>
            <a:ext uri="{FF2B5EF4-FFF2-40B4-BE49-F238E27FC236}">
              <a16:creationId xmlns:a16="http://schemas.microsoft.com/office/drawing/2014/main" id="{682E4BDA-3A82-40C3-A9B0-4A1B4E5B2654}"/>
            </a:ext>
          </a:extLst>
        </xdr:cNvPr>
        <xdr:cNvSpPr/>
      </xdr:nvSpPr>
      <xdr:spPr>
        <a:xfrm>
          <a:off x="12563476" y="2343149"/>
          <a:ext cx="1209675" cy="284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85726</xdr:colOff>
      <xdr:row>7</xdr:row>
      <xdr:rowOff>142874</xdr:rowOff>
    </xdr:from>
    <xdr:to>
      <xdr:col>16</xdr:col>
      <xdr:colOff>561976</xdr:colOff>
      <xdr:row>9</xdr:row>
      <xdr:rowOff>46481</xdr:rowOff>
    </xdr:to>
    <xdr:sp macro="" textlink="">
      <xdr:nvSpPr>
        <xdr:cNvPr id="8" name="Right Arrow 9">
          <a:extLst>
            <a:ext uri="{FF2B5EF4-FFF2-40B4-BE49-F238E27FC236}">
              <a16:creationId xmlns:a16="http://schemas.microsoft.com/office/drawing/2014/main" id="{C7C18298-7C50-49BC-B0B3-40C12E07AB02}"/>
            </a:ext>
          </a:extLst>
        </xdr:cNvPr>
        <xdr:cNvSpPr/>
      </xdr:nvSpPr>
      <xdr:spPr>
        <a:xfrm>
          <a:off x="9229726" y="1485899"/>
          <a:ext cx="1905000" cy="284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104776</xdr:colOff>
      <xdr:row>12</xdr:row>
      <xdr:rowOff>47624</xdr:rowOff>
    </xdr:from>
    <xdr:to>
      <xdr:col>21</xdr:col>
      <xdr:colOff>1314451</xdr:colOff>
      <xdr:row>13</xdr:row>
      <xdr:rowOff>141731</xdr:rowOff>
    </xdr:to>
    <xdr:sp macro="" textlink="">
      <xdr:nvSpPr>
        <xdr:cNvPr id="9" name="Right Arrow 10">
          <a:extLst>
            <a:ext uri="{FF2B5EF4-FFF2-40B4-BE49-F238E27FC236}">
              <a16:creationId xmlns:a16="http://schemas.microsoft.com/office/drawing/2014/main" id="{182B345A-C3B9-4A1D-92BD-9566F32BB9E6}"/>
            </a:ext>
          </a:extLst>
        </xdr:cNvPr>
        <xdr:cNvSpPr/>
      </xdr:nvSpPr>
      <xdr:spPr>
        <a:xfrm>
          <a:off x="15373351" y="2343149"/>
          <a:ext cx="1209675" cy="2846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webbook.nist.gov/cgi/cbook.cgi?ID=C1333740&amp;Units=SI&amp;Mask=1" TargetMode="External"/><Relationship Id="rId7" Type="http://schemas.openxmlformats.org/officeDocument/2006/relationships/vmlDrawing" Target="../drawings/vmlDrawing1.vml"/><Relationship Id="rId2" Type="http://schemas.openxmlformats.org/officeDocument/2006/relationships/hyperlink" Target="http://webbook.nist.gov/cgi/cbook.cgi?ID=C74828&amp;Units=SI&amp;Mask=1" TargetMode="External"/><Relationship Id="rId1" Type="http://schemas.openxmlformats.org/officeDocument/2006/relationships/hyperlink" Target="http://webbook.nist.gov/cgi/cbook.cgi?ID=C74828&amp;Units=SI&amp;Mask=1" TargetMode="External"/><Relationship Id="rId6" Type="http://schemas.openxmlformats.org/officeDocument/2006/relationships/printerSettings" Target="../printerSettings/printerSettings1.bin"/><Relationship Id="rId5" Type="http://schemas.openxmlformats.org/officeDocument/2006/relationships/hyperlink" Target="http://webbook.nist.gov/cgi/cbook.cgi?ID=C1333740&amp;Units=SI&amp;Mask=1" TargetMode="External"/><Relationship Id="rId4" Type="http://schemas.openxmlformats.org/officeDocument/2006/relationships/hyperlink" Target="http://webbook.nist.gov/cgi/cbook.cgi?ID=C1333740&amp;Units=SI&amp;Mask=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BDDD-66FD-406F-83DC-89A53EE3092C}">
  <sheetPr codeName="Sheet18"/>
  <dimension ref="B2:W34"/>
  <sheetViews>
    <sheetView zoomScale="85" zoomScaleNormal="85" workbookViewId="0">
      <selection activeCell="K10" sqref="K10"/>
    </sheetView>
  </sheetViews>
  <sheetFormatPr defaultRowHeight="15" x14ac:dyDescent="0.25"/>
  <cols>
    <col min="16" max="16" width="21.42578125" customWidth="1"/>
    <col min="18" max="18" width="19.5703125" bestFit="1" customWidth="1"/>
    <col min="19" max="19" width="11" customWidth="1"/>
    <col min="20" max="20" width="9.7109375" customWidth="1"/>
    <col min="21" max="22" width="21" customWidth="1"/>
    <col min="23" max="23" width="13.42578125" customWidth="1"/>
  </cols>
  <sheetData>
    <row r="2" spans="2:23" ht="15.75" x14ac:dyDescent="0.25">
      <c r="B2" s="1" t="s">
        <v>0</v>
      </c>
    </row>
    <row r="6" spans="2:23" x14ac:dyDescent="0.25">
      <c r="R6" s="2" t="s">
        <v>1</v>
      </c>
    </row>
    <row r="8" spans="2:23" x14ac:dyDescent="0.25">
      <c r="N8" s="3" t="s">
        <v>2</v>
      </c>
      <c r="O8" s="4"/>
      <c r="P8" s="4"/>
      <c r="Q8" s="4"/>
      <c r="R8" s="4"/>
      <c r="S8" s="4"/>
      <c r="T8" s="4"/>
      <c r="U8" s="4"/>
      <c r="V8" s="4"/>
      <c r="W8" s="5"/>
    </row>
    <row r="9" spans="2:23" x14ac:dyDescent="0.25">
      <c r="N9" s="6"/>
      <c r="O9" s="7" t="s">
        <v>3</v>
      </c>
      <c r="P9" s="8"/>
      <c r="Q9" s="8"/>
      <c r="R9" s="9" t="s">
        <v>4</v>
      </c>
      <c r="S9" s="10"/>
      <c r="T9" s="10"/>
      <c r="U9" s="10"/>
      <c r="V9" s="10"/>
      <c r="W9" s="11"/>
    </row>
    <row r="10" spans="2:23" x14ac:dyDescent="0.25">
      <c r="N10" s="6"/>
      <c r="O10" s="9" t="s">
        <v>5</v>
      </c>
      <c r="P10" s="8"/>
      <c r="Q10" s="8"/>
      <c r="R10" s="9"/>
      <c r="S10" s="10"/>
      <c r="T10" s="10"/>
      <c r="U10" s="10"/>
      <c r="V10" s="10"/>
      <c r="W10" s="11"/>
    </row>
    <row r="11" spans="2:23" x14ac:dyDescent="0.25">
      <c r="N11" s="3" t="s">
        <v>6</v>
      </c>
      <c r="O11" s="4"/>
      <c r="P11" s="4"/>
      <c r="Q11" s="4"/>
      <c r="R11" s="4"/>
      <c r="S11" s="261" t="s">
        <v>7</v>
      </c>
      <c r="T11" s="261"/>
      <c r="U11" s="4"/>
      <c r="V11" s="4"/>
      <c r="W11" s="5"/>
    </row>
    <row r="12" spans="2:23" x14ac:dyDescent="0.25">
      <c r="N12" s="12"/>
      <c r="O12" s="10"/>
      <c r="P12" s="10"/>
      <c r="Q12" s="10"/>
      <c r="R12" s="10"/>
      <c r="S12" s="262" t="s">
        <v>8</v>
      </c>
      <c r="T12" s="262"/>
      <c r="U12" s="10"/>
      <c r="V12" s="10"/>
      <c r="W12" s="11"/>
    </row>
    <row r="13" spans="2:23" x14ac:dyDescent="0.25">
      <c r="N13" s="6"/>
      <c r="O13" s="9" t="s">
        <v>9</v>
      </c>
      <c r="P13" s="10"/>
      <c r="Q13" s="10"/>
      <c r="R13" s="9" t="s">
        <v>9</v>
      </c>
      <c r="S13" s="10"/>
      <c r="T13" s="10"/>
      <c r="U13" s="9" t="s">
        <v>10</v>
      </c>
      <c r="V13" s="9"/>
      <c r="W13" s="13" t="s">
        <v>10</v>
      </c>
    </row>
    <row r="14" spans="2:23" x14ac:dyDescent="0.25">
      <c r="N14" s="6"/>
      <c r="O14" s="9" t="s">
        <v>11</v>
      </c>
      <c r="P14" s="10"/>
      <c r="Q14" s="10"/>
      <c r="R14" s="9" t="s">
        <v>8</v>
      </c>
      <c r="S14" s="10"/>
      <c r="T14" s="10"/>
      <c r="U14" s="9" t="s">
        <v>8</v>
      </c>
      <c r="V14" s="9"/>
      <c r="W14" s="13" t="s">
        <v>12</v>
      </c>
    </row>
    <row r="15" spans="2:23" x14ac:dyDescent="0.25">
      <c r="N15" s="14"/>
      <c r="O15" s="15" t="s">
        <v>5</v>
      </c>
      <c r="P15" s="16"/>
      <c r="Q15" s="16"/>
      <c r="R15" s="16"/>
      <c r="S15" s="16"/>
      <c r="T15" s="16"/>
      <c r="U15" s="16"/>
      <c r="V15" s="16"/>
      <c r="W15" s="17"/>
    </row>
    <row r="17" spans="15:23" x14ac:dyDescent="0.25">
      <c r="O17" s="263" t="s">
        <v>13</v>
      </c>
      <c r="P17" s="264"/>
      <c r="Q17" s="264"/>
      <c r="R17" s="264"/>
      <c r="S17" s="264"/>
      <c r="T17" s="264"/>
      <c r="U17" s="264"/>
      <c r="V17" s="264"/>
      <c r="W17" s="265"/>
    </row>
    <row r="18" spans="15:23" x14ac:dyDescent="0.25">
      <c r="O18" s="6"/>
      <c r="P18" s="10"/>
      <c r="Q18" s="10"/>
      <c r="R18" s="10"/>
      <c r="S18" s="10"/>
      <c r="T18" s="10"/>
      <c r="U18" s="10"/>
      <c r="V18" s="10"/>
      <c r="W18" s="11"/>
    </row>
    <row r="19" spans="15:23" x14ac:dyDescent="0.25">
      <c r="O19" s="6"/>
      <c r="P19" s="18"/>
      <c r="Q19" s="10" t="s">
        <v>14</v>
      </c>
      <c r="R19" s="10"/>
      <c r="S19" s="10"/>
      <c r="T19" s="10"/>
      <c r="U19" s="10"/>
      <c r="V19" s="10"/>
      <c r="W19" s="11"/>
    </row>
    <row r="20" spans="15:23" x14ac:dyDescent="0.25">
      <c r="O20" s="6"/>
      <c r="P20" s="10"/>
      <c r="Q20" s="10"/>
      <c r="R20" s="10" t="s">
        <v>15</v>
      </c>
      <c r="S20" s="10"/>
      <c r="T20" s="10"/>
      <c r="U20" s="10"/>
      <c r="V20" s="10"/>
      <c r="W20" s="11"/>
    </row>
    <row r="21" spans="15:23" x14ac:dyDescent="0.25">
      <c r="O21" s="6"/>
      <c r="P21" s="10"/>
      <c r="Q21" s="10"/>
      <c r="R21" s="10"/>
      <c r="S21" s="10"/>
      <c r="T21" s="10"/>
      <c r="U21" s="10"/>
      <c r="V21" s="10"/>
      <c r="W21" s="11"/>
    </row>
    <row r="22" spans="15:23" x14ac:dyDescent="0.25">
      <c r="O22" s="6" t="s">
        <v>16</v>
      </c>
      <c r="P22" s="10"/>
      <c r="Q22" s="10"/>
      <c r="R22" s="10"/>
      <c r="S22" s="10"/>
      <c r="T22" s="10"/>
      <c r="U22" s="10"/>
      <c r="V22" s="10"/>
      <c r="W22" s="11"/>
    </row>
    <row r="23" spans="15:23" x14ac:dyDescent="0.25">
      <c r="O23" s="19">
        <v>1</v>
      </c>
      <c r="P23" s="10" t="s">
        <v>17</v>
      </c>
      <c r="Q23" s="10"/>
      <c r="R23" s="10"/>
      <c r="S23" s="10"/>
      <c r="T23" s="10"/>
      <c r="U23" s="10"/>
      <c r="V23" s="10"/>
      <c r="W23" s="11"/>
    </row>
    <row r="24" spans="15:23" x14ac:dyDescent="0.25">
      <c r="O24" s="19">
        <f ca="1">O23+1</f>
        <v>2</v>
      </c>
      <c r="P24" s="10" t="s">
        <v>18</v>
      </c>
      <c r="Q24" s="10"/>
      <c r="R24" s="10"/>
      <c r="S24" s="10"/>
      <c r="T24" s="10"/>
      <c r="U24" s="10"/>
      <c r="V24" s="10"/>
      <c r="W24" s="11"/>
    </row>
    <row r="25" spans="15:23" x14ac:dyDescent="0.25">
      <c r="O25" s="19">
        <f t="shared" ref="O25:O31" ca="1" si="0">O24+1</f>
        <v>3</v>
      </c>
      <c r="P25" s="10" t="s">
        <v>19</v>
      </c>
      <c r="Q25" s="10"/>
      <c r="R25" s="10"/>
      <c r="S25" s="10"/>
      <c r="T25" s="10"/>
      <c r="U25" s="10"/>
      <c r="V25" s="10"/>
      <c r="W25" s="11"/>
    </row>
    <row r="26" spans="15:23" x14ac:dyDescent="0.25">
      <c r="O26" s="19">
        <f t="shared" ca="1" si="0"/>
        <v>4</v>
      </c>
      <c r="P26" s="10" t="s">
        <v>20</v>
      </c>
      <c r="Q26" s="10"/>
      <c r="R26" s="10"/>
      <c r="S26" s="10"/>
      <c r="T26" s="10"/>
      <c r="U26" s="10"/>
      <c r="V26" s="10"/>
      <c r="W26" s="11"/>
    </row>
    <row r="27" spans="15:23" x14ac:dyDescent="0.25">
      <c r="O27" s="19">
        <f t="shared" ca="1" si="0"/>
        <v>5</v>
      </c>
      <c r="P27" s="10" t="s">
        <v>21</v>
      </c>
      <c r="Q27" s="10"/>
      <c r="R27" s="10"/>
      <c r="S27" s="10"/>
      <c r="T27" s="10"/>
      <c r="U27" s="10"/>
      <c r="V27" s="10"/>
      <c r="W27" s="11"/>
    </row>
    <row r="28" spans="15:23" x14ac:dyDescent="0.25">
      <c r="O28" s="19">
        <f t="shared" ca="1" si="0"/>
        <v>6</v>
      </c>
      <c r="P28" s="10" t="s">
        <v>22</v>
      </c>
      <c r="Q28" s="10"/>
      <c r="R28" s="10"/>
      <c r="S28" s="10"/>
      <c r="T28" s="10"/>
      <c r="U28" s="10"/>
      <c r="V28" s="10"/>
      <c r="W28" s="11"/>
    </row>
    <row r="29" spans="15:23" x14ac:dyDescent="0.25">
      <c r="O29" s="19">
        <f t="shared" ca="1" si="0"/>
        <v>7</v>
      </c>
      <c r="P29" s="10" t="s">
        <v>23</v>
      </c>
      <c r="Q29" s="10"/>
      <c r="R29" s="10"/>
      <c r="S29" s="10"/>
      <c r="T29" s="10"/>
      <c r="U29" s="10"/>
      <c r="V29" s="10"/>
      <c r="W29" s="11"/>
    </row>
    <row r="30" spans="15:23" x14ac:dyDescent="0.25">
      <c r="O30" s="19">
        <f t="shared" ca="1" si="0"/>
        <v>8</v>
      </c>
      <c r="P30" s="10" t="s">
        <v>24</v>
      </c>
      <c r="Q30" s="10"/>
      <c r="R30" s="10"/>
      <c r="S30" s="10"/>
      <c r="T30" s="10"/>
      <c r="U30" s="10"/>
      <c r="V30" s="10"/>
      <c r="W30" s="11"/>
    </row>
    <row r="31" spans="15:23" x14ac:dyDescent="0.25">
      <c r="O31" s="19">
        <f t="shared" ca="1" si="0"/>
        <v>9</v>
      </c>
      <c r="P31" s="10" t="s">
        <v>25</v>
      </c>
      <c r="Q31" s="10"/>
      <c r="R31" s="10"/>
      <c r="S31" s="10"/>
      <c r="T31" s="10"/>
      <c r="U31" s="10"/>
      <c r="V31" s="10"/>
      <c r="W31" s="11"/>
    </row>
    <row r="32" spans="15:23" x14ac:dyDescent="0.25">
      <c r="O32" s="19">
        <v>10</v>
      </c>
      <c r="P32" s="10" t="s">
        <v>26</v>
      </c>
      <c r="Q32" s="10"/>
      <c r="R32" s="10"/>
      <c r="S32" s="10"/>
      <c r="T32" s="10"/>
      <c r="U32" s="10"/>
      <c r="V32" s="10"/>
      <c r="W32" s="11"/>
    </row>
    <row r="33" spans="15:23" x14ac:dyDescent="0.25">
      <c r="O33" s="19"/>
      <c r="P33" s="10"/>
      <c r="Q33" s="10"/>
      <c r="R33" s="10"/>
      <c r="S33" s="10"/>
      <c r="T33" s="10"/>
      <c r="U33" s="10"/>
      <c r="V33" s="10"/>
      <c r="W33" s="11"/>
    </row>
    <row r="34" spans="15:23" x14ac:dyDescent="0.25">
      <c r="O34" s="20" t="s">
        <v>27</v>
      </c>
      <c r="P34" s="16"/>
      <c r="Q34" s="16"/>
      <c r="R34" s="16"/>
      <c r="S34" s="16"/>
      <c r="T34" s="16"/>
      <c r="U34" s="16"/>
      <c r="V34" s="16"/>
      <c r="W34" s="17"/>
    </row>
  </sheetData>
  <mergeCells count="3">
    <mergeCell ref="S11:T11"/>
    <mergeCell ref="S12:T12"/>
    <mergeCell ref="O17:W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3B122-61C8-44F2-B98C-B0AF1D2AE25E}">
  <sheetPr codeName="Sheet23"/>
  <dimension ref="A1:BZ2756"/>
  <sheetViews>
    <sheetView tabSelected="1" zoomScale="55" zoomScaleNormal="55" workbookViewId="0">
      <selection activeCell="G20" sqref="G20"/>
    </sheetView>
  </sheetViews>
  <sheetFormatPr defaultRowHeight="15" x14ac:dyDescent="0.25"/>
  <cols>
    <col min="1" max="1" width="22.42578125" style="107" customWidth="1"/>
    <col min="2" max="2" width="27.140625" customWidth="1"/>
    <col min="3" max="3" width="40.28515625" bestFit="1" customWidth="1"/>
    <col min="4" max="4" width="14" customWidth="1"/>
    <col min="5" max="5" width="29.28515625" customWidth="1"/>
    <col min="6" max="6" width="15.85546875" customWidth="1"/>
    <col min="7" max="7" width="21.42578125" customWidth="1"/>
    <col min="8" max="8" width="15.85546875" customWidth="1"/>
    <col min="9" max="9" width="18.85546875" bestFit="1" customWidth="1"/>
    <col min="10" max="10" width="20.7109375" customWidth="1"/>
    <col min="11" max="11" width="21.7109375" bestFit="1" customWidth="1"/>
    <col min="12" max="12" width="18.5703125" bestFit="1" customWidth="1"/>
    <col min="13" max="13" width="18.28515625" bestFit="1" customWidth="1"/>
    <col min="14" max="14" width="12.140625" customWidth="1"/>
    <col min="15" max="15" width="13.5703125" customWidth="1"/>
    <col min="16" max="16" width="12.140625" customWidth="1"/>
    <col min="17" max="17" width="34.140625" bestFit="1" customWidth="1"/>
    <col min="18" max="18" width="23.7109375" customWidth="1"/>
    <col min="19" max="19" width="26.7109375" customWidth="1"/>
    <col min="20" max="20" width="17.28515625" customWidth="1"/>
    <col min="21" max="21" width="16.7109375" bestFit="1" customWidth="1"/>
    <col min="22" max="22" width="14.85546875" customWidth="1"/>
    <col min="23" max="23" width="16.7109375" bestFit="1" customWidth="1"/>
    <col min="24" max="24" width="12.140625" customWidth="1"/>
    <col min="25" max="25" width="13.5703125" customWidth="1"/>
    <col min="26" max="26" width="12.140625" customWidth="1"/>
    <col min="27" max="27" width="13.140625" customWidth="1"/>
    <col min="28" max="28" width="13.85546875" bestFit="1" customWidth="1"/>
    <col min="29" max="29" width="11.140625" customWidth="1"/>
    <col min="30" max="32" width="12.140625" customWidth="1"/>
    <col min="33" max="34" width="13.42578125" customWidth="1"/>
    <col min="35" max="35" width="13.5703125" customWidth="1"/>
    <col min="36" max="36" width="10.7109375" bestFit="1" customWidth="1"/>
    <col min="37" max="38" width="13.5703125" bestFit="1" customWidth="1"/>
    <col min="39" max="39" width="15.85546875" customWidth="1"/>
    <col min="40" max="40" width="22.42578125" customWidth="1"/>
    <col min="41" max="42" width="14.85546875" bestFit="1" customWidth="1"/>
    <col min="43" max="43" width="20.140625" bestFit="1" customWidth="1"/>
    <col min="44" max="44" width="25.140625" customWidth="1"/>
    <col min="45" max="45" width="30.85546875" customWidth="1"/>
    <col min="46" max="46" width="30.28515625" customWidth="1"/>
    <col min="47" max="48" width="13.5703125" bestFit="1" customWidth="1"/>
    <col min="49" max="49" width="19.28515625" customWidth="1"/>
    <col min="52" max="52" width="12.85546875" bestFit="1" customWidth="1"/>
    <col min="53" max="53" width="20.42578125" bestFit="1" customWidth="1"/>
    <col min="54" max="54" width="22.42578125" customWidth="1"/>
    <col min="55" max="55" width="14.42578125" customWidth="1"/>
    <col min="57" max="58" width="15" bestFit="1" customWidth="1"/>
    <col min="59" max="59" width="15.42578125" customWidth="1"/>
    <col min="61" max="61" width="15.7109375" bestFit="1" customWidth="1"/>
    <col min="62" max="62" width="14.85546875" bestFit="1" customWidth="1"/>
    <col min="63" max="63" width="21.140625" bestFit="1" customWidth="1"/>
    <col min="64" max="64" width="14.7109375" bestFit="1" customWidth="1"/>
    <col min="65" max="65" width="16.7109375" bestFit="1" customWidth="1"/>
  </cols>
  <sheetData>
    <row r="1" spans="1:78" x14ac:dyDescent="0.25">
      <c r="A1" s="21"/>
      <c r="B1" s="22"/>
      <c r="C1" s="22"/>
      <c r="D1" s="22"/>
      <c r="E1" s="22"/>
      <c r="F1" s="22"/>
      <c r="G1" s="22"/>
      <c r="H1" s="22" t="s">
        <v>28</v>
      </c>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c r="BQ1" s="22"/>
      <c r="BR1" s="22"/>
      <c r="BS1" s="22"/>
      <c r="BT1" s="22"/>
      <c r="BU1" s="22"/>
      <c r="BV1" s="22"/>
      <c r="BW1" s="22"/>
      <c r="BX1" s="22"/>
      <c r="BY1" s="22"/>
      <c r="BZ1" s="22"/>
    </row>
    <row r="2" spans="1:78" x14ac:dyDescent="0.25">
      <c r="A2" s="21" t="s">
        <v>29</v>
      </c>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row>
    <row r="3" spans="1:78" x14ac:dyDescent="0.25">
      <c r="A3" s="21" t="s">
        <v>30</v>
      </c>
      <c r="B3" s="22"/>
      <c r="C3" s="22"/>
      <c r="D3" s="22"/>
      <c r="E3" s="22"/>
      <c r="F3" s="22"/>
      <c r="G3" s="22"/>
      <c r="H3" s="22"/>
      <c r="I3" s="22" t="s">
        <v>31</v>
      </c>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row>
    <row r="4" spans="1:78" x14ac:dyDescent="0.25">
      <c r="A4" s="21" t="s">
        <v>32</v>
      </c>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row>
    <row r="5" spans="1:78" x14ac:dyDescent="0.25">
      <c r="A5" s="21" t="s">
        <v>33</v>
      </c>
      <c r="B5" s="22"/>
      <c r="C5" s="22"/>
      <c r="D5" s="22"/>
      <c r="E5" s="22"/>
      <c r="F5" s="22"/>
      <c r="G5" s="22"/>
      <c r="H5" s="22"/>
      <c r="I5" s="22" t="s">
        <v>34</v>
      </c>
      <c r="J5" s="22"/>
      <c r="K5" s="22"/>
      <c r="L5" s="22"/>
      <c r="M5" s="22"/>
      <c r="N5" s="22"/>
      <c r="O5" s="22"/>
      <c r="P5" s="22" t="s">
        <v>35</v>
      </c>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row>
    <row r="6" spans="1:78" x14ac:dyDescent="0.25">
      <c r="A6" s="21" t="s">
        <v>36</v>
      </c>
      <c r="B6" s="22"/>
      <c r="C6" s="22"/>
      <c r="D6" s="22"/>
      <c r="E6" s="22"/>
      <c r="F6" s="22"/>
      <c r="G6" s="22"/>
      <c r="H6" s="22"/>
      <c r="I6" s="22" t="s">
        <v>37</v>
      </c>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row>
    <row r="7" spans="1:78" x14ac:dyDescent="0.25">
      <c r="A7" s="21"/>
      <c r="B7" s="23" t="s">
        <v>38</v>
      </c>
      <c r="C7" s="22"/>
      <c r="D7" s="22"/>
      <c r="E7" s="22"/>
      <c r="F7" s="22"/>
      <c r="G7" s="22"/>
      <c r="H7" s="22"/>
      <c r="I7" s="22"/>
      <c r="J7" s="22"/>
      <c r="K7" s="22"/>
      <c r="L7" s="22"/>
      <c r="M7" s="22"/>
      <c r="N7" s="22"/>
      <c r="O7" s="22"/>
      <c r="P7" s="22" t="s">
        <v>39</v>
      </c>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row>
    <row r="8" spans="1:78" x14ac:dyDescent="0.25">
      <c r="A8" s="21"/>
      <c r="B8" s="22"/>
      <c r="C8" s="22"/>
      <c r="D8" s="22"/>
      <c r="E8" s="22"/>
      <c r="F8" s="22"/>
      <c r="G8" s="22"/>
      <c r="H8" s="22"/>
      <c r="I8" s="22" t="s">
        <v>40</v>
      </c>
      <c r="J8" s="22"/>
      <c r="K8" s="22"/>
      <c r="L8" s="22"/>
      <c r="M8" s="22"/>
      <c r="N8" s="22"/>
      <c r="O8" s="22"/>
      <c r="P8" s="22" t="s">
        <v>41</v>
      </c>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row>
    <row r="9" spans="1:78" x14ac:dyDescent="0.25">
      <c r="A9" s="21"/>
      <c r="B9" s="22" t="s">
        <v>42</v>
      </c>
      <c r="C9" s="22"/>
      <c r="D9" s="22"/>
      <c r="E9" s="22"/>
      <c r="F9" s="22"/>
      <c r="G9" s="22"/>
      <c r="H9" s="22"/>
      <c r="I9" s="22"/>
      <c r="J9" s="22"/>
      <c r="K9" s="22"/>
      <c r="L9" s="22"/>
      <c r="M9" s="22"/>
      <c r="N9" s="22"/>
      <c r="O9" s="22"/>
      <c r="P9" s="22" t="s">
        <v>43</v>
      </c>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row>
    <row r="10" spans="1:78" x14ac:dyDescent="0.25">
      <c r="A10" s="21"/>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row>
    <row r="11" spans="1:78" x14ac:dyDescent="0.25">
      <c r="A11" s="21"/>
      <c r="B11" s="22" t="s">
        <v>44</v>
      </c>
      <c r="C11" s="22"/>
      <c r="D11" s="22"/>
      <c r="E11" s="22"/>
      <c r="F11" s="22"/>
      <c r="G11" s="22"/>
      <c r="H11" s="22"/>
      <c r="I11" s="22"/>
      <c r="J11" s="22"/>
      <c r="K11" s="22"/>
      <c r="L11" s="22"/>
      <c r="M11" s="22"/>
      <c r="N11" s="22"/>
      <c r="O11" s="22"/>
      <c r="P11" s="22" t="s">
        <v>45</v>
      </c>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row>
    <row r="12" spans="1:78" x14ac:dyDescent="0.25">
      <c r="A12" s="21"/>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row>
    <row r="13" spans="1:78" x14ac:dyDescent="0.25">
      <c r="A13" s="21"/>
      <c r="B13" s="22" t="s">
        <v>46</v>
      </c>
      <c r="C13" s="22"/>
      <c r="D13" s="22"/>
      <c r="E13" s="22"/>
      <c r="F13" s="22"/>
      <c r="G13" s="22"/>
      <c r="H13" s="22"/>
      <c r="I13" s="22"/>
      <c r="J13" s="22"/>
      <c r="K13" s="22"/>
      <c r="L13" s="22"/>
      <c r="M13" s="22"/>
      <c r="N13" s="22"/>
      <c r="O13" s="22"/>
      <c r="P13" s="22" t="s">
        <v>47</v>
      </c>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row>
    <row r="14" spans="1:78" x14ac:dyDescent="0.25">
      <c r="A14" s="21"/>
      <c r="B14" s="22" t="s">
        <v>48</v>
      </c>
      <c r="C14" s="22"/>
      <c r="D14" s="22" t="s">
        <v>49</v>
      </c>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row>
    <row r="15" spans="1:78" x14ac:dyDescent="0.25">
      <c r="A15" s="21"/>
      <c r="B15" s="22" t="s">
        <v>50</v>
      </c>
      <c r="C15" s="22"/>
      <c r="D15" s="22" t="s">
        <v>51</v>
      </c>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row>
    <row r="16" spans="1:78" x14ac:dyDescent="0.25">
      <c r="A16" s="21"/>
      <c r="B16" s="22" t="s">
        <v>52</v>
      </c>
      <c r="C16" s="22"/>
      <c r="D16" s="22"/>
      <c r="E16" s="22"/>
      <c r="F16" s="22"/>
      <c r="G16" s="22"/>
      <c r="H16" s="22"/>
      <c r="I16" s="22"/>
      <c r="J16" s="22"/>
      <c r="K16" s="21"/>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row>
    <row r="17" spans="1:78" x14ac:dyDescent="0.25">
      <c r="A17" s="21"/>
      <c r="B17" s="22" t="s">
        <v>53</v>
      </c>
      <c r="C17" s="22"/>
      <c r="D17" s="22"/>
      <c r="E17" s="22"/>
      <c r="F17" s="22"/>
      <c r="G17" s="22"/>
      <c r="H17" s="22"/>
      <c r="I17" s="22"/>
      <c r="J17" s="22"/>
      <c r="K17" s="24"/>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row>
    <row r="18" spans="1:78" x14ac:dyDescent="0.25">
      <c r="A18" s="21"/>
      <c r="B18" s="22" t="s">
        <v>54</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row>
    <row r="19" spans="1:78" x14ac:dyDescent="0.25">
      <c r="A19" s="21"/>
      <c r="B19" s="23" t="s">
        <v>55</v>
      </c>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row>
    <row r="20" spans="1:78" x14ac:dyDescent="0.25">
      <c r="A20" s="21"/>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row>
    <row r="21" spans="1:78" x14ac:dyDescent="0.25">
      <c r="A21" s="21"/>
      <c r="B21" s="22" t="s">
        <v>56</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row>
    <row r="22" spans="1:78" x14ac:dyDescent="0.25">
      <c r="A22" s="21"/>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row>
    <row r="23" spans="1:78" x14ac:dyDescent="0.25">
      <c r="A23" s="21"/>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row>
    <row r="24" spans="1:78" x14ac:dyDescent="0.25">
      <c r="A24" s="21"/>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row>
    <row r="25" spans="1:78" x14ac:dyDescent="0.25">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row>
    <row r="26" spans="1:78" x14ac:dyDescent="0.25">
      <c r="A26" s="21"/>
      <c r="B26" s="22"/>
      <c r="C26" s="22"/>
      <c r="D26" s="22"/>
      <c r="E26" s="25" t="s">
        <v>57</v>
      </c>
      <c r="F26" s="26" t="s">
        <v>58</v>
      </c>
      <c r="G26" s="27" t="s">
        <v>59</v>
      </c>
      <c r="H26" s="27" t="s">
        <v>60</v>
      </c>
      <c r="I26" s="27" t="s">
        <v>61</v>
      </c>
      <c r="J26" s="27" t="s">
        <v>62</v>
      </c>
      <c r="K26" s="27" t="s">
        <v>63</v>
      </c>
      <c r="L26" s="27" t="s">
        <v>64</v>
      </c>
      <c r="M26" s="27" t="s">
        <v>65</v>
      </c>
      <c r="N26" s="27" t="s">
        <v>66</v>
      </c>
      <c r="O26" s="27" t="s">
        <v>67</v>
      </c>
      <c r="P26" s="27" t="s">
        <v>68</v>
      </c>
      <c r="Q26" s="27" t="s">
        <v>69</v>
      </c>
      <c r="R26" s="27" t="s">
        <v>70</v>
      </c>
      <c r="S26" s="27" t="s">
        <v>71</v>
      </c>
      <c r="T26" s="27" t="s">
        <v>72</v>
      </c>
      <c r="U26" s="27" t="s">
        <v>73</v>
      </c>
      <c r="V26" s="27" t="s">
        <v>74</v>
      </c>
      <c r="W26" s="27" t="s">
        <v>75</v>
      </c>
      <c r="X26" s="27" t="s">
        <v>76</v>
      </c>
      <c r="Y26" s="27" t="s">
        <v>77</v>
      </c>
      <c r="Z26" s="27" t="s">
        <v>78</v>
      </c>
      <c r="AA26" s="27" t="s">
        <v>79</v>
      </c>
      <c r="AB26" s="27" t="s">
        <v>80</v>
      </c>
      <c r="AC26" s="27" t="s">
        <v>81</v>
      </c>
      <c r="AD26" s="27" t="s">
        <v>82</v>
      </c>
      <c r="AE26" s="27" t="s">
        <v>83</v>
      </c>
      <c r="AF26" s="27" t="s">
        <v>84</v>
      </c>
      <c r="AG26" s="27" t="s">
        <v>85</v>
      </c>
      <c r="AH26" s="27" t="s">
        <v>86</v>
      </c>
      <c r="AI26" s="27" t="s">
        <v>87</v>
      </c>
      <c r="AJ26" s="27" t="s">
        <v>88</v>
      </c>
      <c r="AK26" s="27" t="s">
        <v>89</v>
      </c>
      <c r="AL26" s="27" t="s">
        <v>90</v>
      </c>
      <c r="AM26" s="27" t="s">
        <v>91</v>
      </c>
      <c r="AN26" s="27" t="s">
        <v>92</v>
      </c>
      <c r="AO26" s="27" t="s">
        <v>93</v>
      </c>
      <c r="AP26" s="27" t="s">
        <v>94</v>
      </c>
      <c r="AQ26" s="27" t="s">
        <v>95</v>
      </c>
      <c r="AR26" s="27" t="s">
        <v>96</v>
      </c>
      <c r="AS26" s="27" t="s">
        <v>97</v>
      </c>
      <c r="AT26" s="27" t="s">
        <v>98</v>
      </c>
      <c r="AU26" s="27" t="s">
        <v>99</v>
      </c>
      <c r="AV26" s="27" t="s">
        <v>100</v>
      </c>
      <c r="AW26" s="27" t="s">
        <v>101</v>
      </c>
      <c r="AX26" s="27" t="s">
        <v>102</v>
      </c>
      <c r="AY26" s="27" t="s">
        <v>103</v>
      </c>
      <c r="AZ26" s="27" t="s">
        <v>104</v>
      </c>
      <c r="BA26" s="27" t="s">
        <v>105</v>
      </c>
      <c r="BB26" s="27" t="s">
        <v>106</v>
      </c>
      <c r="BC26" s="27" t="s">
        <v>107</v>
      </c>
      <c r="BD26" s="27" t="s">
        <v>108</v>
      </c>
      <c r="BE26" s="27" t="s">
        <v>109</v>
      </c>
      <c r="BF26" s="27" t="s">
        <v>110</v>
      </c>
      <c r="BG26" s="27" t="s">
        <v>111</v>
      </c>
      <c r="BH26" s="27" t="s">
        <v>112</v>
      </c>
      <c r="BI26" s="27" t="s">
        <v>113</v>
      </c>
      <c r="BJ26" s="27" t="s">
        <v>114</v>
      </c>
      <c r="BK26" s="27" t="s">
        <v>115</v>
      </c>
      <c r="BL26" s="27" t="s">
        <v>116</v>
      </c>
      <c r="BM26" s="27" t="s">
        <v>117</v>
      </c>
      <c r="BN26" s="27" t="s">
        <v>118</v>
      </c>
      <c r="BO26" s="27" t="s">
        <v>119</v>
      </c>
      <c r="BP26" s="27" t="s">
        <v>120</v>
      </c>
      <c r="BQ26" s="27" t="s">
        <v>121</v>
      </c>
      <c r="BR26" s="27" t="s">
        <v>122</v>
      </c>
      <c r="BS26" s="27" t="s">
        <v>123</v>
      </c>
      <c r="BT26" s="27" t="s">
        <v>124</v>
      </c>
      <c r="BU26" s="27" t="s">
        <v>125</v>
      </c>
      <c r="BV26" s="27" t="s">
        <v>126</v>
      </c>
      <c r="BW26" s="27" t="s">
        <v>127</v>
      </c>
      <c r="BX26" s="27" t="s">
        <v>128</v>
      </c>
      <c r="BY26" s="27" t="s">
        <v>129</v>
      </c>
      <c r="BZ26" s="28" t="s">
        <v>130</v>
      </c>
    </row>
    <row r="27" spans="1:78" x14ac:dyDescent="0.25">
      <c r="A27" s="21"/>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row>
    <row r="28" spans="1:78" x14ac:dyDescent="0.25">
      <c r="A28" s="21" t="s">
        <v>131</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row>
    <row r="29" spans="1:78" x14ac:dyDescent="0.25">
      <c r="A29" s="21" t="s">
        <v>132</v>
      </c>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row>
    <row r="30" spans="1:78" x14ac:dyDescent="0.25">
      <c r="A30" s="21"/>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row>
    <row r="31" spans="1:78" s="30" customFormat="1" x14ac:dyDescent="0.25">
      <c r="A31" s="29" t="s">
        <v>133</v>
      </c>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row>
    <row r="32" spans="1:78" s="30" customFormat="1" x14ac:dyDescent="0.25">
      <c r="A32" s="29" t="s">
        <v>134</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row>
    <row r="33" spans="1:78" s="32" customFormat="1" x14ac:dyDescent="0.25">
      <c r="A33" s="29"/>
      <c r="B33" s="31"/>
      <c r="C33" s="31"/>
      <c r="D33" s="31"/>
      <c r="E33" s="25" t="s">
        <v>135</v>
      </c>
      <c r="F33" s="26" t="s">
        <v>70</v>
      </c>
      <c r="G33" s="27" t="s">
        <v>71</v>
      </c>
      <c r="H33" s="27" t="s">
        <v>72</v>
      </c>
      <c r="I33" s="27" t="s">
        <v>73</v>
      </c>
      <c r="J33" s="27" t="s">
        <v>74</v>
      </c>
      <c r="K33" s="27" t="s">
        <v>75</v>
      </c>
      <c r="L33" s="27" t="s">
        <v>76</v>
      </c>
      <c r="M33" s="27" t="s">
        <v>77</v>
      </c>
      <c r="N33" s="27" t="s">
        <v>78</v>
      </c>
      <c r="O33" s="27" t="s">
        <v>79</v>
      </c>
      <c r="P33" s="27" t="s">
        <v>80</v>
      </c>
      <c r="Q33" s="27" t="s">
        <v>81</v>
      </c>
      <c r="R33" s="27" t="s">
        <v>82</v>
      </c>
      <c r="S33" s="27" t="s">
        <v>83</v>
      </c>
      <c r="T33" s="27" t="s">
        <v>84</v>
      </c>
      <c r="U33" s="27" t="s">
        <v>85</v>
      </c>
      <c r="V33" s="27" t="s">
        <v>86</v>
      </c>
      <c r="W33" s="27" t="s">
        <v>87</v>
      </c>
      <c r="X33" s="27" t="s">
        <v>88</v>
      </c>
      <c r="Y33" s="27" t="s">
        <v>89</v>
      </c>
      <c r="Z33" s="27" t="s">
        <v>90</v>
      </c>
      <c r="AA33" s="27" t="s">
        <v>91</v>
      </c>
      <c r="AB33" s="27" t="s">
        <v>92</v>
      </c>
      <c r="AC33" s="27" t="s">
        <v>93</v>
      </c>
      <c r="AD33" s="27" t="s">
        <v>94</v>
      </c>
      <c r="AE33" s="27" t="s">
        <v>95</v>
      </c>
      <c r="AF33" s="27" t="s">
        <v>96</v>
      </c>
      <c r="AG33" s="27" t="s">
        <v>97</v>
      </c>
      <c r="AH33" s="27" t="s">
        <v>98</v>
      </c>
      <c r="AI33" s="27" t="s">
        <v>99</v>
      </c>
      <c r="AJ33" s="27" t="s">
        <v>100</v>
      </c>
      <c r="AK33" s="27" t="s">
        <v>101</v>
      </c>
      <c r="AL33" s="27" t="s">
        <v>102</v>
      </c>
      <c r="AM33" s="27" t="s">
        <v>103</v>
      </c>
      <c r="AN33" s="27" t="s">
        <v>104</v>
      </c>
      <c r="AO33" s="27" t="s">
        <v>105</v>
      </c>
      <c r="AP33" s="27" t="s">
        <v>106</v>
      </c>
      <c r="AQ33" s="27" t="s">
        <v>107</v>
      </c>
      <c r="AR33" s="27" t="s">
        <v>108</v>
      </c>
      <c r="AS33" s="27" t="s">
        <v>109</v>
      </c>
      <c r="AT33" s="27" t="s">
        <v>110</v>
      </c>
      <c r="AU33" s="27" t="s">
        <v>111</v>
      </c>
      <c r="AV33" s="27" t="s">
        <v>112</v>
      </c>
      <c r="AW33" s="27" t="s">
        <v>113</v>
      </c>
      <c r="AX33" s="27" t="s">
        <v>114</v>
      </c>
      <c r="AY33" s="27" t="s">
        <v>115</v>
      </c>
      <c r="AZ33" s="27" t="s">
        <v>116</v>
      </c>
      <c r="BA33" s="27" t="s">
        <v>117</v>
      </c>
      <c r="BB33" s="27" t="s">
        <v>118</v>
      </c>
      <c r="BC33" s="27" t="s">
        <v>119</v>
      </c>
      <c r="BD33" s="27" t="s">
        <v>120</v>
      </c>
      <c r="BE33" s="27" t="s">
        <v>121</v>
      </c>
      <c r="BF33" s="27" t="s">
        <v>122</v>
      </c>
      <c r="BG33" s="27" t="s">
        <v>123</v>
      </c>
      <c r="BH33" s="27" t="s">
        <v>124</v>
      </c>
      <c r="BI33" s="27" t="s">
        <v>125</v>
      </c>
      <c r="BJ33" s="27" t="s">
        <v>126</v>
      </c>
      <c r="BK33" s="27" t="s">
        <v>127</v>
      </c>
      <c r="BL33" s="27" t="s">
        <v>128</v>
      </c>
      <c r="BM33" s="27" t="s">
        <v>129</v>
      </c>
      <c r="BN33" s="28" t="s">
        <v>130</v>
      </c>
      <c r="BO33" s="31"/>
      <c r="BP33" s="31"/>
      <c r="BQ33" s="31"/>
      <c r="BR33" s="31"/>
      <c r="BS33" s="31"/>
      <c r="BT33" s="31"/>
      <c r="BU33" s="31"/>
      <c r="BV33" s="31"/>
      <c r="BW33" s="31"/>
      <c r="BX33" s="31"/>
      <c r="BY33" s="31"/>
      <c r="BZ33" s="31"/>
    </row>
    <row r="34" spans="1:78" x14ac:dyDescent="0.25">
      <c r="A34" s="21"/>
      <c r="B34" s="22"/>
      <c r="C34" s="22"/>
      <c r="D34" s="22"/>
      <c r="E34" s="25" t="s">
        <v>136</v>
      </c>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row>
    <row r="35" spans="1:78" x14ac:dyDescent="0.25">
      <c r="A35" s="21"/>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row>
    <row r="36" spans="1:78" x14ac:dyDescent="0.25">
      <c r="A36" s="21"/>
      <c r="B36" s="22"/>
      <c r="C36" s="22"/>
      <c r="D36" s="22"/>
      <c r="E36" s="22"/>
      <c r="F36" s="22"/>
      <c r="G36" s="22">
        <v>100</v>
      </c>
      <c r="H36" s="22">
        <v>1000</v>
      </c>
      <c r="I36" s="22">
        <v>24.903890811920167</v>
      </c>
      <c r="J36" s="22">
        <v>3.6320640609741217E-2</v>
      </c>
      <c r="K36" s="33">
        <v>-4.6088217849731452E-6</v>
      </c>
      <c r="L36" s="22">
        <v>0</v>
      </c>
      <c r="M36" s="34">
        <v>48712.899631261826</v>
      </c>
      <c r="N36" s="34">
        <v>-8881.2677231844955</v>
      </c>
      <c r="O36" s="22">
        <v>40.535320756304742</v>
      </c>
      <c r="P36" s="22">
        <v>-45.940267576718902</v>
      </c>
      <c r="Q36" s="22">
        <v>1000</v>
      </c>
      <c r="R36" s="22">
        <v>6000</v>
      </c>
      <c r="S36" s="22">
        <v>65.063981948852543</v>
      </c>
      <c r="T36" s="22">
        <v>7.6441311826705941E-3</v>
      </c>
      <c r="U36" s="33">
        <v>-8.5094648623466491E-7</v>
      </c>
      <c r="V36" s="22">
        <v>0</v>
      </c>
      <c r="W36" s="34">
        <v>-16583659.970092773</v>
      </c>
      <c r="X36" s="34">
        <v>-52588.1021158851</v>
      </c>
      <c r="Y36" s="22">
        <v>-218.39937545640424</v>
      </c>
      <c r="Z36" s="22">
        <v>-45.940267576718902</v>
      </c>
      <c r="AA36" s="22">
        <v>0</v>
      </c>
      <c r="AB36" s="22">
        <v>0</v>
      </c>
      <c r="AC36" s="22">
        <v>0</v>
      </c>
      <c r="AD36" s="22">
        <v>0</v>
      </c>
      <c r="AE36" s="22">
        <v>0</v>
      </c>
      <c r="AF36" s="22">
        <v>0</v>
      </c>
      <c r="AG36" s="22">
        <v>0</v>
      </c>
      <c r="AH36" s="22" t="e">
        <v>#DIV/0!</v>
      </c>
      <c r="AI36" s="22">
        <v>378.4037740394154</v>
      </c>
      <c r="AJ36" s="22">
        <v>-45.940267576718902</v>
      </c>
      <c r="AK36" s="22">
        <v>0</v>
      </c>
      <c r="AL36" s="22">
        <v>0</v>
      </c>
      <c r="AM36" s="22">
        <v>0</v>
      </c>
      <c r="AN36" s="22">
        <v>0</v>
      </c>
      <c r="AO36" s="22">
        <v>0</v>
      </c>
      <c r="AP36" s="22">
        <v>0</v>
      </c>
      <c r="AQ36" s="22">
        <v>0</v>
      </c>
      <c r="AR36" s="22" t="e">
        <v>#DIV/0!</v>
      </c>
      <c r="AS36" s="22">
        <v>0</v>
      </c>
      <c r="AT36" s="22">
        <v>-45.940267576718902</v>
      </c>
      <c r="AU36" s="22">
        <v>0</v>
      </c>
      <c r="AV36" s="22">
        <v>0</v>
      </c>
      <c r="AW36" s="22">
        <v>0</v>
      </c>
      <c r="AX36" s="22">
        <v>0</v>
      </c>
      <c r="AY36" s="22">
        <v>0</v>
      </c>
      <c r="AZ36" s="22">
        <v>0</v>
      </c>
      <c r="BA36" s="22">
        <v>0</v>
      </c>
      <c r="BB36" s="22">
        <v>0</v>
      </c>
      <c r="BC36" s="22">
        <v>0</v>
      </c>
      <c r="BD36" s="22">
        <v>-45.940267576718902</v>
      </c>
      <c r="BE36" s="22">
        <v>0</v>
      </c>
      <c r="BF36" s="22">
        <v>0</v>
      </c>
      <c r="BG36" s="22">
        <v>0</v>
      </c>
      <c r="BH36" s="22">
        <v>0</v>
      </c>
      <c r="BI36" s="22">
        <v>0</v>
      </c>
      <c r="BJ36" s="22">
        <v>0</v>
      </c>
      <c r="BK36" s="22">
        <v>0</v>
      </c>
      <c r="BL36" s="22" t="e">
        <v>#DIV/0!</v>
      </c>
      <c r="BM36" s="22">
        <v>0</v>
      </c>
      <c r="BN36" s="22">
        <v>-45.940267576718902</v>
      </c>
      <c r="BO36" s="22"/>
      <c r="BP36" s="22"/>
      <c r="BQ36" s="22"/>
      <c r="BR36" s="22"/>
      <c r="BS36" s="22"/>
      <c r="BT36" s="22"/>
      <c r="BU36" s="22"/>
      <c r="BV36" s="22"/>
      <c r="BW36" s="22"/>
      <c r="BX36" s="22"/>
      <c r="BY36" s="22"/>
      <c r="BZ36" s="22"/>
    </row>
    <row r="37" spans="1:78" x14ac:dyDescent="0.25">
      <c r="A37" s="21"/>
      <c r="B37" s="22"/>
      <c r="C37" s="22"/>
      <c r="D37" s="22"/>
      <c r="E37" s="22"/>
      <c r="F37" s="22"/>
      <c r="G37" s="22"/>
      <c r="H37" s="22"/>
      <c r="I37" s="34">
        <f t="shared" ref="I37:Z37" ca="1" si="0">I42-I36</f>
        <v>0</v>
      </c>
      <c r="J37" s="34">
        <f t="shared" ca="1" si="0"/>
        <v>0</v>
      </c>
      <c r="K37" s="34">
        <f t="shared" ca="1" si="0"/>
        <v>0</v>
      </c>
      <c r="L37" s="34">
        <f t="shared" ca="1" si="0"/>
        <v>0</v>
      </c>
      <c r="M37" s="34">
        <f t="shared" ca="1" si="0"/>
        <v>0</v>
      </c>
      <c r="N37" s="34">
        <f t="shared" ca="1" si="0"/>
        <v>45.940267576719634</v>
      </c>
      <c r="O37" s="34">
        <f t="shared" ca="1" si="0"/>
        <v>0</v>
      </c>
      <c r="P37" s="34">
        <f t="shared" ca="1" si="0"/>
        <v>45.940267576718902</v>
      </c>
      <c r="Q37" s="34">
        <f t="shared" ca="1" si="0"/>
        <v>0</v>
      </c>
      <c r="R37" s="34">
        <f t="shared" ca="1" si="0"/>
        <v>0</v>
      </c>
      <c r="S37" s="34">
        <f t="shared" ca="1" si="0"/>
        <v>0</v>
      </c>
      <c r="T37" s="34">
        <f t="shared" ca="1" si="0"/>
        <v>0</v>
      </c>
      <c r="U37" s="34">
        <f t="shared" ca="1" si="0"/>
        <v>0</v>
      </c>
      <c r="V37" s="34">
        <f t="shared" ca="1" si="0"/>
        <v>0</v>
      </c>
      <c r="W37" s="34">
        <f t="shared" ca="1" si="0"/>
        <v>0</v>
      </c>
      <c r="X37" s="34">
        <f t="shared" ca="1" si="0"/>
        <v>45.940267576719634</v>
      </c>
      <c r="Y37" s="34">
        <f t="shared" ca="1" si="0"/>
        <v>0</v>
      </c>
      <c r="Z37" s="34">
        <f t="shared" ca="1" si="0"/>
        <v>45.940267576718902</v>
      </c>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row>
    <row r="38" spans="1:78" x14ac:dyDescent="0.25">
      <c r="A38" s="21"/>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row>
    <row r="39" spans="1:78" x14ac:dyDescent="0.25">
      <c r="A39" s="35">
        <v>1</v>
      </c>
      <c r="B39" s="36">
        <v>2</v>
      </c>
      <c r="C39" s="36">
        <v>3</v>
      </c>
      <c r="D39" s="36">
        <v>4</v>
      </c>
      <c r="E39" s="36">
        <v>5</v>
      </c>
      <c r="F39" s="37">
        <v>6</v>
      </c>
      <c r="G39" s="22" t="s">
        <v>137</v>
      </c>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row>
    <row r="40" spans="1:78" x14ac:dyDescent="0.25">
      <c r="A40" s="38"/>
      <c r="B40" s="39"/>
      <c r="C40" s="39">
        <v>298</v>
      </c>
      <c r="D40" s="39">
        <v>1400</v>
      </c>
      <c r="E40" s="39"/>
      <c r="F40" s="26" t="s">
        <v>70</v>
      </c>
      <c r="G40" s="27" t="s">
        <v>71</v>
      </c>
      <c r="H40" s="27" t="s">
        <v>72</v>
      </c>
      <c r="I40" s="27" t="s">
        <v>73</v>
      </c>
      <c r="J40" s="27" t="s">
        <v>74</v>
      </c>
      <c r="K40" s="27" t="s">
        <v>75</v>
      </c>
      <c r="L40" s="27" t="s">
        <v>76</v>
      </c>
      <c r="M40" s="27" t="s">
        <v>77</v>
      </c>
      <c r="N40" s="27" t="s">
        <v>78</v>
      </c>
      <c r="O40" s="27" t="s">
        <v>79</v>
      </c>
      <c r="P40" s="27" t="s">
        <v>80</v>
      </c>
      <c r="Q40" s="27" t="s">
        <v>81</v>
      </c>
      <c r="R40" s="27" t="s">
        <v>82</v>
      </c>
      <c r="S40" s="27" t="s">
        <v>83</v>
      </c>
      <c r="T40" s="27" t="s">
        <v>84</v>
      </c>
      <c r="U40" s="27" t="s">
        <v>85</v>
      </c>
      <c r="V40" s="27" t="s">
        <v>86</v>
      </c>
      <c r="W40" s="27" t="s">
        <v>87</v>
      </c>
      <c r="X40" s="27" t="s">
        <v>88</v>
      </c>
      <c r="Y40" s="27" t="s">
        <v>89</v>
      </c>
      <c r="Z40" s="27" t="s">
        <v>90</v>
      </c>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2"/>
      <c r="BP40" s="22"/>
      <c r="BQ40" s="22"/>
      <c r="BR40" s="22"/>
      <c r="BS40" s="22"/>
      <c r="BT40" s="22"/>
      <c r="BU40" s="22"/>
      <c r="BV40" s="22"/>
      <c r="BW40" s="22"/>
      <c r="BX40" s="22"/>
      <c r="BY40" s="22"/>
      <c r="BZ40" s="22"/>
    </row>
    <row r="41" spans="1:78" x14ac:dyDescent="0.25">
      <c r="A41" s="21" t="s">
        <v>138</v>
      </c>
      <c r="B41" s="21" t="str">
        <f ca="1">A41</f>
        <v>NH3(g)</v>
      </c>
      <c r="C41" s="22">
        <v>1400</v>
      </c>
      <c r="D41" s="22">
        <v>6000</v>
      </c>
      <c r="E41" s="22"/>
      <c r="F41" s="40" t="s">
        <v>139</v>
      </c>
      <c r="G41" s="40">
        <f ca="1">C40</f>
        <v>298</v>
      </c>
      <c r="H41" s="40">
        <f ca="1">C41</f>
        <v>1400</v>
      </c>
      <c r="I41" s="40">
        <f t="array" aca="1" ref="I41:P41" ca="1">TRANSPOSE(C42:C49)</f>
        <v>19.995629999999998</v>
      </c>
      <c r="J41" s="40">
        <f ca="1"/>
        <v>49.771189999999997</v>
      </c>
      <c r="K41" s="40">
        <f ca="1"/>
        <v>-15.37599</v>
      </c>
      <c r="L41" s="40">
        <f ca="1"/>
        <v>1.921168</v>
      </c>
      <c r="M41" s="40">
        <f ca="1"/>
        <v>0.18917400000000001</v>
      </c>
      <c r="N41" s="40">
        <f ca="1"/>
        <v>-53.306669999999997</v>
      </c>
      <c r="O41" s="40">
        <f ca="1"/>
        <v>203.85910000000001</v>
      </c>
      <c r="P41" s="40">
        <f ca="1"/>
        <v>-45.898060000000001</v>
      </c>
      <c r="Q41" s="40">
        <f ca="1">D40</f>
        <v>1400</v>
      </c>
      <c r="R41" s="40">
        <f ca="1">D41</f>
        <v>6000</v>
      </c>
      <c r="S41" s="40">
        <f t="array" aca="1" ref="S41:Z41" ca="1">TRANSPOSE(D42:D49)</f>
        <v>52.024270000000001</v>
      </c>
      <c r="T41" s="40">
        <f ca="1"/>
        <v>18.488009999999999</v>
      </c>
      <c r="U41" s="40">
        <f ca="1"/>
        <v>-3.7651279999999998</v>
      </c>
      <c r="V41" s="40">
        <f ca="1"/>
        <v>0.24854100000000001</v>
      </c>
      <c r="W41" s="40">
        <f ca="1"/>
        <v>-12.457990000000001</v>
      </c>
      <c r="X41" s="40">
        <f ca="1"/>
        <v>-85.53895</v>
      </c>
      <c r="Y41" s="40">
        <f ca="1"/>
        <v>223.8022</v>
      </c>
      <c r="Z41" s="40">
        <f ca="1"/>
        <v>-45.898060000000001</v>
      </c>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22"/>
      <c r="BP41" s="22"/>
      <c r="BQ41" s="22"/>
      <c r="BR41" s="22"/>
      <c r="BS41" s="22"/>
      <c r="BT41" s="22"/>
      <c r="BU41" s="22"/>
      <c r="BV41" s="22"/>
      <c r="BW41" s="22"/>
      <c r="BX41" s="22"/>
      <c r="BY41" s="22"/>
      <c r="BZ41" s="22"/>
    </row>
    <row r="42" spans="1:78" x14ac:dyDescent="0.25">
      <c r="A42" s="21"/>
      <c r="B42" s="22" t="s">
        <v>140</v>
      </c>
      <c r="C42" s="22">
        <v>19.995629999999998</v>
      </c>
      <c r="D42" s="22">
        <v>52.024270000000001</v>
      </c>
      <c r="E42" s="22"/>
      <c r="F42" s="41" t="s">
        <v>141</v>
      </c>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22"/>
      <c r="BP42" s="22"/>
      <c r="BQ42" s="22"/>
      <c r="BR42" s="22"/>
      <c r="BS42" s="22"/>
      <c r="BT42" s="22"/>
      <c r="BU42" s="22"/>
      <c r="BV42" s="22"/>
      <c r="BW42" s="22"/>
      <c r="BX42" s="22"/>
      <c r="BY42" s="22"/>
      <c r="BZ42" s="22"/>
    </row>
    <row r="43" spans="1:78" x14ac:dyDescent="0.25">
      <c r="A43" s="21"/>
      <c r="B43" s="22" t="s">
        <v>142</v>
      </c>
      <c r="C43" s="22">
        <v>49.771189999999997</v>
      </c>
      <c r="D43" s="22">
        <v>18.488009999999999</v>
      </c>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row>
    <row r="44" spans="1:78" x14ac:dyDescent="0.25">
      <c r="A44" s="21"/>
      <c r="B44" s="22" t="s">
        <v>143</v>
      </c>
      <c r="C44" s="22">
        <v>-15.37599</v>
      </c>
      <c r="D44" s="22">
        <v>-3.7651279999999998</v>
      </c>
      <c r="E44" s="22"/>
      <c r="F44" s="22"/>
      <c r="G44" s="22"/>
      <c r="H44" s="22"/>
      <c r="I44" s="22"/>
      <c r="J44" s="22"/>
      <c r="K44" s="22"/>
      <c r="L44" s="22"/>
      <c r="M44" s="22"/>
      <c r="N44" s="22"/>
      <c r="O44" s="22"/>
      <c r="P44" s="22"/>
      <c r="Q44" s="22" t="str">
        <f ca="1">A41</f>
        <v>NH3(g)</v>
      </c>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row>
    <row r="45" spans="1:78" x14ac:dyDescent="0.25">
      <c r="A45" s="21"/>
      <c r="B45" s="22" t="s">
        <v>144</v>
      </c>
      <c r="C45" s="22">
        <v>1.921168</v>
      </c>
      <c r="D45" s="22">
        <v>0.24854100000000001</v>
      </c>
      <c r="E45" s="22"/>
      <c r="F45" s="22"/>
      <c r="G45" s="22"/>
      <c r="H45" s="22"/>
      <c r="I45" s="22"/>
      <c r="J45" s="22"/>
      <c r="K45" s="33"/>
      <c r="L45" s="22"/>
      <c r="M45" s="34"/>
      <c r="N45" s="34"/>
      <c r="O45" s="34"/>
      <c r="P45" s="22"/>
      <c r="Q45" s="22"/>
      <c r="R45" s="22"/>
      <c r="S45" s="22"/>
      <c r="T45" s="34"/>
      <c r="U45" s="22"/>
      <c r="V45" s="22"/>
      <c r="W45" s="34"/>
      <c r="X45" s="34"/>
      <c r="Y45" s="22"/>
      <c r="Z45" s="22"/>
      <c r="AA45" s="22"/>
      <c r="AB45" s="22"/>
      <c r="AC45" s="34"/>
      <c r="AD45" s="22"/>
      <c r="AE45" s="22"/>
      <c r="AF45" s="22"/>
      <c r="AG45" s="34"/>
      <c r="AH45" s="34"/>
      <c r="AI45" s="22"/>
      <c r="AJ45" s="22"/>
      <c r="AK45" s="22"/>
      <c r="AL45" s="22"/>
      <c r="AM45" s="34"/>
      <c r="AN45" s="22"/>
      <c r="AO45" s="22"/>
      <c r="AP45" s="22"/>
      <c r="AQ45" s="34"/>
      <c r="AR45" s="34"/>
      <c r="AS45" s="22"/>
      <c r="AT45" s="22"/>
      <c r="AU45" s="22"/>
      <c r="AV45" s="22"/>
      <c r="AW45" s="34"/>
      <c r="AX45" s="22"/>
      <c r="AY45" s="22"/>
      <c r="AZ45" s="22"/>
      <c r="BA45" s="34"/>
      <c r="BB45" s="34"/>
      <c r="BC45" s="22"/>
      <c r="BD45" s="22"/>
      <c r="BE45" s="22"/>
      <c r="BF45" s="22"/>
      <c r="BG45" s="34"/>
      <c r="BH45" s="22"/>
      <c r="BI45" s="22"/>
      <c r="BJ45" s="22"/>
      <c r="BK45" s="34"/>
      <c r="BL45" s="34"/>
      <c r="BM45" s="22"/>
      <c r="BN45" s="22"/>
      <c r="BO45" s="22"/>
      <c r="BP45" s="22"/>
      <c r="BQ45" s="22"/>
      <c r="BR45" s="22"/>
      <c r="BS45" s="22"/>
      <c r="BT45" s="22"/>
      <c r="BU45" s="22"/>
      <c r="BV45" s="22"/>
      <c r="BW45" s="22"/>
      <c r="BX45" s="22"/>
      <c r="BY45" s="22"/>
      <c r="BZ45" s="22"/>
    </row>
    <row r="46" spans="1:78" x14ac:dyDescent="0.25">
      <c r="A46" s="21"/>
      <c r="B46" s="22" t="s">
        <v>145</v>
      </c>
      <c r="C46" s="22">
        <v>0.18917400000000001</v>
      </c>
      <c r="D46" s="22">
        <v>-12.457990000000001</v>
      </c>
      <c r="E46" s="22"/>
      <c r="F46" s="22"/>
      <c r="G46" s="22"/>
      <c r="H46" s="22"/>
      <c r="I46" s="22"/>
      <c r="J46" s="22"/>
      <c r="K46" s="22"/>
      <c r="L46" s="22"/>
      <c r="M46" s="22"/>
      <c r="N46" s="22"/>
      <c r="O46" s="22"/>
      <c r="P46" s="22"/>
      <c r="Q46" s="22" t="s">
        <v>139</v>
      </c>
      <c r="R46" s="22"/>
      <c r="S46" s="22"/>
      <c r="T46" s="22" t="s">
        <v>141</v>
      </c>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row>
    <row r="47" spans="1:78" x14ac:dyDescent="0.25">
      <c r="A47" s="21"/>
      <c r="B47" s="22" t="s">
        <v>146</v>
      </c>
      <c r="C47" s="22">
        <v>-53.306669999999997</v>
      </c>
      <c r="D47" s="22">
        <v>-85.53895</v>
      </c>
      <c r="E47" s="22"/>
      <c r="F47" s="22"/>
      <c r="G47" s="22"/>
      <c r="H47" s="22"/>
      <c r="I47" s="22"/>
      <c r="J47" s="22"/>
      <c r="K47" s="22"/>
      <c r="L47" s="22"/>
      <c r="M47" s="22"/>
      <c r="N47" s="22"/>
      <c r="O47" s="22"/>
      <c r="P47" s="22"/>
      <c r="Q47" s="22" t="str">
        <f ca="1">_xll.BAL("N2(g)+H2(g)=NH3(g)",0.5)</f>
        <v>0.5N2(g) + 1.5H2(g) = NH3(g)</v>
      </c>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row>
    <row r="48" spans="1:78" x14ac:dyDescent="0.25">
      <c r="A48" s="21"/>
      <c r="B48" s="22" t="s">
        <v>147</v>
      </c>
      <c r="C48" s="22">
        <v>203.85910000000001</v>
      </c>
      <c r="D48" s="22">
        <v>223.8022</v>
      </c>
      <c r="E48" s="22"/>
      <c r="F48" s="22"/>
      <c r="G48" s="22"/>
      <c r="H48" s="22"/>
      <c r="I48" s="22"/>
      <c r="J48" s="22"/>
      <c r="K48" s="22"/>
      <c r="L48" s="22"/>
      <c r="M48" s="22"/>
      <c r="N48" s="22"/>
      <c r="O48" s="22"/>
      <c r="P48" s="22"/>
      <c r="Q48" s="42" t="s">
        <v>148</v>
      </c>
      <c r="R48" s="42" t="s">
        <v>149</v>
      </c>
      <c r="S48" s="22"/>
      <c r="T48" s="42" t="s">
        <v>148</v>
      </c>
      <c r="U48" s="42" t="s">
        <v>150</v>
      </c>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row>
    <row r="49" spans="1:78" x14ac:dyDescent="0.25">
      <c r="A49" s="21"/>
      <c r="B49" s="22" t="s">
        <v>151</v>
      </c>
      <c r="C49" s="22">
        <v>-45.898060000000001</v>
      </c>
      <c r="D49" s="22">
        <v>-45.898060000000001</v>
      </c>
      <c r="E49" s="22"/>
      <c r="F49" s="22"/>
      <c r="G49" s="22"/>
      <c r="H49" s="22"/>
      <c r="I49" s="22"/>
      <c r="J49" s="22"/>
      <c r="K49" s="22"/>
      <c r="L49" s="22"/>
      <c r="M49" s="22"/>
      <c r="N49" s="22"/>
      <c r="O49" s="22"/>
      <c r="P49" s="22"/>
      <c r="Q49" s="43">
        <f ca="1">-45.9</f>
        <v>-45.9</v>
      </c>
      <c r="R49" s="42">
        <v>192.77</v>
      </c>
      <c r="S49" s="22"/>
      <c r="T49" s="43">
        <f ca="1">_xll.H(Q47,25)/1000</f>
        <v>-45.9403180847168</v>
      </c>
      <c r="U49" s="43">
        <f ca="1">_xll.S(Q44,25)/1000</f>
        <v>192.77780319213866</v>
      </c>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row>
    <row r="50" spans="1:78" x14ac:dyDescent="0.25">
      <c r="A50" s="21"/>
      <c r="B50" s="22" t="s">
        <v>152</v>
      </c>
      <c r="C50" s="22" t="s">
        <v>153</v>
      </c>
      <c r="D50" s="22" t="s">
        <v>154</v>
      </c>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c r="BO50" s="22"/>
      <c r="BP50" s="22"/>
      <c r="BQ50" s="22"/>
      <c r="BR50" s="22"/>
      <c r="BS50" s="22"/>
      <c r="BT50" s="22"/>
      <c r="BU50" s="22"/>
      <c r="BV50" s="22"/>
      <c r="BW50" s="22"/>
      <c r="BX50" s="22"/>
      <c r="BY50" s="22"/>
      <c r="BZ50" s="22"/>
    </row>
    <row r="51" spans="1:78" x14ac:dyDescent="0.25">
      <c r="A51" s="21"/>
      <c r="B51" s="22" t="s">
        <v>155</v>
      </c>
      <c r="C51" s="22" t="s">
        <v>156</v>
      </c>
      <c r="D51" s="22" t="s">
        <v>156</v>
      </c>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row>
    <row r="52" spans="1:78" x14ac:dyDescent="0.25">
      <c r="A52" s="21"/>
      <c r="B52" s="22" t="s">
        <v>157</v>
      </c>
      <c r="C52" s="22" t="s">
        <v>158</v>
      </c>
      <c r="D52" s="22" t="s">
        <v>158</v>
      </c>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c r="BO52" s="22"/>
      <c r="BP52" s="22"/>
      <c r="BQ52" s="22"/>
      <c r="BR52" s="22"/>
      <c r="BS52" s="22"/>
      <c r="BT52" s="22"/>
      <c r="BU52" s="22"/>
      <c r="BV52" s="22"/>
      <c r="BW52" s="22"/>
      <c r="BX52" s="22"/>
      <c r="BY52" s="22"/>
      <c r="BZ52" s="22"/>
    </row>
    <row r="53" spans="1:78" x14ac:dyDescent="0.25">
      <c r="A53" s="21"/>
      <c r="B53" s="22" t="s">
        <v>159</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row>
    <row r="54" spans="1:78" x14ac:dyDescent="0.25">
      <c r="A54" s="38"/>
      <c r="B54" s="39"/>
      <c r="C54" s="39">
        <v>298</v>
      </c>
      <c r="D54" s="39">
        <v>1200</v>
      </c>
      <c r="E54" s="39"/>
      <c r="F54" s="26" t="s">
        <v>70</v>
      </c>
      <c r="G54" s="27" t="s">
        <v>71</v>
      </c>
      <c r="H54" s="27" t="s">
        <v>72</v>
      </c>
      <c r="I54" s="27" t="s">
        <v>73</v>
      </c>
      <c r="J54" s="27" t="s">
        <v>74</v>
      </c>
      <c r="K54" s="27" t="s">
        <v>75</v>
      </c>
      <c r="L54" s="27" t="s">
        <v>76</v>
      </c>
      <c r="M54" s="27" t="s">
        <v>77</v>
      </c>
      <c r="N54" s="27" t="s">
        <v>78</v>
      </c>
      <c r="O54" s="27" t="s">
        <v>79</v>
      </c>
      <c r="P54" s="27" t="s">
        <v>80</v>
      </c>
      <c r="Q54" s="27" t="s">
        <v>81</v>
      </c>
      <c r="R54" s="27" t="s">
        <v>82</v>
      </c>
      <c r="S54" s="27" t="s">
        <v>83</v>
      </c>
      <c r="T54" s="27" t="s">
        <v>84</v>
      </c>
      <c r="U54" s="27" t="s">
        <v>85</v>
      </c>
      <c r="V54" s="27" t="s">
        <v>86</v>
      </c>
      <c r="W54" s="27" t="s">
        <v>87</v>
      </c>
      <c r="X54" s="27" t="s">
        <v>88</v>
      </c>
      <c r="Y54" s="27" t="s">
        <v>89</v>
      </c>
      <c r="Z54" s="27" t="s">
        <v>90</v>
      </c>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2"/>
      <c r="BP54" s="22"/>
      <c r="BQ54" s="22"/>
      <c r="BR54" s="22"/>
      <c r="BS54" s="22"/>
      <c r="BT54" s="22"/>
      <c r="BU54" s="22"/>
      <c r="BV54" s="22"/>
      <c r="BW54" s="22"/>
      <c r="BX54" s="22"/>
      <c r="BY54" s="22"/>
      <c r="BZ54" s="22"/>
    </row>
    <row r="55" spans="1:78" x14ac:dyDescent="0.25">
      <c r="A55" s="21" t="s">
        <v>160</v>
      </c>
      <c r="B55" s="21" t="str">
        <f ca="1">A55</f>
        <v>COS(g)</v>
      </c>
      <c r="C55" s="22">
        <v>1200</v>
      </c>
      <c r="D55" s="22">
        <v>6000</v>
      </c>
      <c r="E55" s="22"/>
      <c r="F55" s="40" t="s">
        <v>139</v>
      </c>
      <c r="G55" s="40">
        <f ca="1">C54</f>
        <v>298</v>
      </c>
      <c r="H55" s="40">
        <f t="array" aca="1" ref="H55" ca="1">C55</f>
        <v>1200</v>
      </c>
      <c r="I55" s="40">
        <f t="array" aca="1" ref="I55:P55" ca="1">TRANSPOSE(C56:C63)</f>
        <v>34.538919999999997</v>
      </c>
      <c r="J55" s="40">
        <f ca="1"/>
        <v>43.053780000000003</v>
      </c>
      <c r="K55" s="40">
        <f ca="1"/>
        <v>-26.617730000000002</v>
      </c>
      <c r="L55" s="40">
        <f ca="1"/>
        <v>6.3388439999999999</v>
      </c>
      <c r="M55" s="40">
        <f ca="1"/>
        <v>-0.327515</v>
      </c>
      <c r="N55" s="40">
        <f ca="1"/>
        <v>-151.5001</v>
      </c>
      <c r="O55" s="40">
        <f ca="1"/>
        <v>259.81180000000001</v>
      </c>
      <c r="P55" s="40">
        <f ca="1"/>
        <v>-138.40710000000001</v>
      </c>
      <c r="Q55" s="40">
        <f ca="1">D54</f>
        <v>1200</v>
      </c>
      <c r="R55" s="40">
        <f ca="1">D55</f>
        <v>6000</v>
      </c>
      <c r="S55" s="40">
        <f t="array" aca="1" ref="S55:Z55" ca="1">TRANSPOSE(D56:D63)</f>
        <v>60.322400000000002</v>
      </c>
      <c r="T55" s="40">
        <f ca="1"/>
        <v>1.738332</v>
      </c>
      <c r="U55" s="40">
        <f ca="1"/>
        <v>-0.209982</v>
      </c>
      <c r="V55" s="40">
        <f ca="1"/>
        <v>1.4109999999999999E-2</v>
      </c>
      <c r="W55" s="40">
        <f ca="1"/>
        <v>-5.1288729999999996</v>
      </c>
      <c r="X55" s="40">
        <f ca="1"/>
        <v>-168.63069999999999</v>
      </c>
      <c r="Y55" s="40">
        <f ca="1"/>
        <v>287.6454</v>
      </c>
      <c r="Z55" s="40">
        <f ca="1"/>
        <v>-138.40710000000001</v>
      </c>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22"/>
      <c r="BP55" s="22"/>
      <c r="BQ55" s="22"/>
      <c r="BR55" s="22"/>
      <c r="BS55" s="22"/>
      <c r="BT55" s="22"/>
      <c r="BU55" s="22"/>
      <c r="BV55" s="22"/>
      <c r="BW55" s="22"/>
      <c r="BX55" s="22"/>
      <c r="BY55" s="22"/>
      <c r="BZ55" s="22"/>
    </row>
    <row r="56" spans="1:78" x14ac:dyDescent="0.25">
      <c r="A56" s="21"/>
      <c r="B56" s="22" t="s">
        <v>140</v>
      </c>
      <c r="C56" s="22">
        <v>34.538919999999997</v>
      </c>
      <c r="D56" s="22">
        <v>60.322400000000002</v>
      </c>
      <c r="E56" s="22"/>
      <c r="F56" s="41" t="s">
        <v>141</v>
      </c>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22"/>
      <c r="BP56" s="22"/>
      <c r="BQ56" s="22"/>
      <c r="BR56" s="22"/>
      <c r="BS56" s="22"/>
      <c r="BT56" s="22"/>
      <c r="BU56" s="22"/>
      <c r="BV56" s="22"/>
      <c r="BW56" s="22"/>
      <c r="BX56" s="22"/>
      <c r="BY56" s="22"/>
      <c r="BZ56" s="22"/>
    </row>
    <row r="57" spans="1:78" x14ac:dyDescent="0.25">
      <c r="A57" s="21"/>
      <c r="B57" s="22" t="s">
        <v>142</v>
      </c>
      <c r="C57" s="22">
        <v>43.053780000000003</v>
      </c>
      <c r="D57" s="22">
        <v>1.738332</v>
      </c>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c r="BT57" s="22"/>
      <c r="BU57" s="22"/>
      <c r="BV57" s="22"/>
      <c r="BW57" s="22"/>
      <c r="BX57" s="22"/>
      <c r="BY57" s="22"/>
      <c r="BZ57" s="22"/>
    </row>
    <row r="58" spans="1:78" x14ac:dyDescent="0.25">
      <c r="A58" s="21"/>
      <c r="B58" s="22" t="s">
        <v>143</v>
      </c>
      <c r="C58" s="22">
        <v>-26.617730000000002</v>
      </c>
      <c r="D58" s="22">
        <v>-0.209982</v>
      </c>
      <c r="E58" s="22"/>
      <c r="F58" s="22"/>
      <c r="G58" s="22"/>
      <c r="H58" s="22"/>
      <c r="I58" s="22"/>
      <c r="J58" s="22"/>
      <c r="K58" s="22"/>
      <c r="L58" s="22"/>
      <c r="M58" s="22"/>
      <c r="N58" s="22"/>
      <c r="O58" s="22"/>
      <c r="P58" s="22"/>
      <c r="Q58" s="22" t="str">
        <f ca="1">A55</f>
        <v>COS(g)</v>
      </c>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c r="BT58" s="22"/>
      <c r="BU58" s="22"/>
      <c r="BV58" s="22"/>
      <c r="BW58" s="22"/>
      <c r="BX58" s="22"/>
      <c r="BY58" s="22"/>
      <c r="BZ58" s="22"/>
    </row>
    <row r="59" spans="1:78" x14ac:dyDescent="0.25">
      <c r="A59" s="21"/>
      <c r="B59" s="22" t="s">
        <v>144</v>
      </c>
      <c r="C59" s="22">
        <v>6.3388439999999999</v>
      </c>
      <c r="D59" s="22">
        <v>1.4109999999999999E-2</v>
      </c>
      <c r="E59" s="22"/>
      <c r="F59" s="22"/>
      <c r="G59" s="22"/>
      <c r="H59" s="22"/>
      <c r="I59" s="22"/>
      <c r="J59" s="22"/>
      <c r="K59" s="22"/>
      <c r="L59" s="22"/>
      <c r="M59" s="22"/>
      <c r="N59" s="22"/>
      <c r="O59" s="22"/>
      <c r="P59" s="22"/>
      <c r="Q59" s="22" t="str">
        <f ca="1">_xll.BAL("O2(g)+C+S=COS(g)",0.5)</f>
        <v>0.5O2(g) + C + S = COS(g)</v>
      </c>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c r="BT59" s="22"/>
      <c r="BU59" s="22"/>
      <c r="BV59" s="22"/>
      <c r="BW59" s="22"/>
      <c r="BX59" s="22"/>
      <c r="BY59" s="22"/>
      <c r="BZ59" s="22"/>
    </row>
    <row r="60" spans="1:78" x14ac:dyDescent="0.25">
      <c r="A60" s="21"/>
      <c r="B60" s="22" t="s">
        <v>145</v>
      </c>
      <c r="C60" s="22">
        <v>-0.327515</v>
      </c>
      <c r="D60" s="22">
        <v>-5.1288729999999996</v>
      </c>
      <c r="E60" s="22"/>
      <c r="F60" s="22"/>
      <c r="G60" s="22"/>
      <c r="H60" s="22"/>
      <c r="I60" s="22"/>
      <c r="J60" s="22"/>
      <c r="K60" s="22"/>
      <c r="L60" s="22"/>
      <c r="M60" s="22"/>
      <c r="N60" s="22"/>
      <c r="O60" s="22"/>
      <c r="P60" s="22"/>
      <c r="Q60" s="42" t="s">
        <v>148</v>
      </c>
      <c r="R60" s="42" t="s">
        <v>149</v>
      </c>
      <c r="S60" s="22"/>
      <c r="T60" s="42" t="s">
        <v>148</v>
      </c>
      <c r="U60" s="42" t="s">
        <v>150</v>
      </c>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row>
    <row r="61" spans="1:78" x14ac:dyDescent="0.25">
      <c r="A61" s="21"/>
      <c r="B61" s="22" t="s">
        <v>146</v>
      </c>
      <c r="C61" s="22">
        <v>-151.5001</v>
      </c>
      <c r="D61" s="22">
        <v>-168.63069999999999</v>
      </c>
      <c r="E61" s="22"/>
      <c r="F61" s="22"/>
      <c r="G61" s="22"/>
      <c r="H61" s="22"/>
      <c r="I61" s="22"/>
      <c r="J61" s="22"/>
      <c r="K61" s="22"/>
      <c r="L61" s="22"/>
      <c r="M61" s="22"/>
      <c r="N61" s="22"/>
      <c r="O61" s="22"/>
      <c r="P61" s="22"/>
      <c r="Q61" s="43">
        <v>-138.41</v>
      </c>
      <c r="R61" s="42">
        <v>231.57</v>
      </c>
      <c r="S61" s="22"/>
      <c r="T61" s="43">
        <f ca="1">_xll.H(Q59,25)/1000</f>
        <v>-142.00000643920899</v>
      </c>
      <c r="U61" s="43">
        <f ca="1">_xll.S(Q58,25)/1000</f>
        <v>231.64399084472657</v>
      </c>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row>
    <row r="62" spans="1:78" x14ac:dyDescent="0.25">
      <c r="A62" s="21"/>
      <c r="B62" s="22" t="s">
        <v>147</v>
      </c>
      <c r="C62" s="22">
        <v>259.81180000000001</v>
      </c>
      <c r="D62" s="22">
        <v>287.6454</v>
      </c>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c r="BT62" s="22"/>
      <c r="BU62" s="22"/>
      <c r="BV62" s="22"/>
      <c r="BW62" s="22"/>
      <c r="BX62" s="22"/>
      <c r="BY62" s="22"/>
      <c r="BZ62" s="22"/>
    </row>
    <row r="63" spans="1:78" x14ac:dyDescent="0.25">
      <c r="A63" s="21"/>
      <c r="B63" s="22" t="s">
        <v>151</v>
      </c>
      <c r="C63" s="22">
        <v>-138.40710000000001</v>
      </c>
      <c r="D63" s="22">
        <v>-138.40710000000001</v>
      </c>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c r="BT63" s="22"/>
      <c r="BU63" s="22"/>
      <c r="BV63" s="22"/>
      <c r="BW63" s="22"/>
      <c r="BX63" s="22"/>
      <c r="BY63" s="22"/>
      <c r="BZ63" s="22"/>
    </row>
    <row r="64" spans="1:78" x14ac:dyDescent="0.25">
      <c r="A64" s="21"/>
      <c r="B64" s="22" t="s">
        <v>152</v>
      </c>
      <c r="C64" s="22" t="s">
        <v>161</v>
      </c>
      <c r="D64" s="22" t="s">
        <v>162</v>
      </c>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row>
    <row r="65" spans="1:78" x14ac:dyDescent="0.25">
      <c r="A65" s="21"/>
      <c r="B65" s="22" t="s">
        <v>155</v>
      </c>
      <c r="C65" s="22" t="s">
        <v>156</v>
      </c>
      <c r="D65" s="22" t="s">
        <v>156</v>
      </c>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row>
    <row r="66" spans="1:78" x14ac:dyDescent="0.25">
      <c r="A66" s="21"/>
      <c r="B66" s="22" t="s">
        <v>157</v>
      </c>
      <c r="C66" s="22" t="s">
        <v>163</v>
      </c>
      <c r="D66" s="22" t="s">
        <v>163</v>
      </c>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row>
    <row r="67" spans="1:78" x14ac:dyDescent="0.25">
      <c r="A67" s="21"/>
      <c r="B67" s="22"/>
      <c r="C67" s="22" t="s">
        <v>164</v>
      </c>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row>
    <row r="68" spans="1:78" x14ac:dyDescent="0.25">
      <c r="A68" s="38"/>
      <c r="B68" s="39"/>
      <c r="C68" s="39">
        <v>298</v>
      </c>
      <c r="D68" s="39">
        <v>1400</v>
      </c>
      <c r="E68" s="39"/>
      <c r="F68" s="26" t="s">
        <v>70</v>
      </c>
      <c r="G68" s="27" t="s">
        <v>71</v>
      </c>
      <c r="H68" s="27" t="s">
        <v>72</v>
      </c>
      <c r="I68" s="27" t="s">
        <v>73</v>
      </c>
      <c r="J68" s="27" t="s">
        <v>74</v>
      </c>
      <c r="K68" s="27" t="s">
        <v>75</v>
      </c>
      <c r="L68" s="27" t="s">
        <v>76</v>
      </c>
      <c r="M68" s="27" t="s">
        <v>77</v>
      </c>
      <c r="N68" s="27" t="s">
        <v>78</v>
      </c>
      <c r="O68" s="27" t="s">
        <v>79</v>
      </c>
      <c r="P68" s="27" t="s">
        <v>80</v>
      </c>
      <c r="Q68" s="27" t="s">
        <v>81</v>
      </c>
      <c r="R68" s="27" t="s">
        <v>82</v>
      </c>
      <c r="S68" s="27" t="s">
        <v>83</v>
      </c>
      <c r="T68" s="27" t="s">
        <v>84</v>
      </c>
      <c r="U68" s="27" t="s">
        <v>85</v>
      </c>
      <c r="V68" s="27" t="s">
        <v>86</v>
      </c>
      <c r="W68" s="27" t="s">
        <v>87</v>
      </c>
      <c r="X68" s="27" t="s">
        <v>88</v>
      </c>
      <c r="Y68" s="27" t="s">
        <v>89</v>
      </c>
      <c r="Z68" s="27" t="s">
        <v>90</v>
      </c>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2"/>
      <c r="BP68" s="22"/>
      <c r="BQ68" s="22"/>
      <c r="BR68" s="22"/>
      <c r="BS68" s="22"/>
      <c r="BT68" s="22"/>
      <c r="BU68" s="22"/>
      <c r="BV68" s="22"/>
      <c r="BW68" s="22"/>
      <c r="BX68" s="22"/>
      <c r="BY68" s="22"/>
      <c r="BZ68" s="22"/>
    </row>
    <row r="69" spans="1:78" x14ac:dyDescent="0.25">
      <c r="A69" s="21" t="s">
        <v>165</v>
      </c>
      <c r="B69" s="21" t="str">
        <f ca="1">A69</f>
        <v>H2S(g)</v>
      </c>
      <c r="C69" s="22">
        <v>1400</v>
      </c>
      <c r="D69" s="22">
        <v>6000</v>
      </c>
      <c r="E69" s="22"/>
      <c r="F69" s="40" t="s">
        <v>139</v>
      </c>
      <c r="G69" s="40">
        <f ca="1">C68</f>
        <v>298</v>
      </c>
      <c r="H69" s="40">
        <f ca="1">C69</f>
        <v>1400</v>
      </c>
      <c r="I69" s="40">
        <f t="array" aca="1" ref="I69:P69" ca="1">TRANSPOSE(C70:C77)</f>
        <v>26.884119999999999</v>
      </c>
      <c r="J69" s="40">
        <f ca="1"/>
        <v>18.678090000000001</v>
      </c>
      <c r="K69" s="40">
        <f ca="1"/>
        <v>3.4342030000000001</v>
      </c>
      <c r="L69" s="40">
        <f ca="1"/>
        <v>-3.3787020000000001</v>
      </c>
      <c r="M69" s="40">
        <f ca="1"/>
        <v>0.135882</v>
      </c>
      <c r="N69" s="40">
        <f ca="1"/>
        <v>-28.912109999999998</v>
      </c>
      <c r="O69" s="40">
        <f ca="1"/>
        <v>233.37469999999999</v>
      </c>
      <c r="P69" s="40">
        <f ca="1"/>
        <v>-20.502020000000002</v>
      </c>
      <c r="Q69" s="40">
        <f ca="1">D68</f>
        <v>1400</v>
      </c>
      <c r="R69" s="40">
        <f ca="1">D69</f>
        <v>6000</v>
      </c>
      <c r="S69" s="40">
        <f t="array" aca="1" ref="S69:Z69" ca="1">TRANSPOSE(D70:D77)</f>
        <v>51.221359999999997</v>
      </c>
      <c r="T69" s="40">
        <f ca="1"/>
        <v>4.1474859999999998</v>
      </c>
      <c r="U69" s="40">
        <f ca="1"/>
        <v>-0.64356599999999997</v>
      </c>
      <c r="V69" s="40">
        <f ca="1"/>
        <v>4.1620999999999998E-2</v>
      </c>
      <c r="W69" s="40">
        <f ca="1"/>
        <v>-10.463850000000001</v>
      </c>
      <c r="X69" s="40">
        <f ca="1"/>
        <v>-55.876060000000003</v>
      </c>
      <c r="Y69" s="40">
        <f ca="1"/>
        <v>243.69</v>
      </c>
      <c r="Z69" s="40">
        <f ca="1"/>
        <v>-20.502020000000002</v>
      </c>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22"/>
      <c r="BP69" s="22"/>
      <c r="BQ69" s="22"/>
      <c r="BR69" s="22"/>
      <c r="BS69" s="22"/>
      <c r="BT69" s="22"/>
      <c r="BU69" s="22"/>
      <c r="BV69" s="22"/>
      <c r="BW69" s="22"/>
      <c r="BX69" s="22"/>
      <c r="BY69" s="22"/>
      <c r="BZ69" s="22"/>
    </row>
    <row r="70" spans="1:78" x14ac:dyDescent="0.25">
      <c r="A70" s="21"/>
      <c r="B70" s="22" t="s">
        <v>140</v>
      </c>
      <c r="C70" s="22">
        <v>26.884119999999999</v>
      </c>
      <c r="D70" s="22">
        <v>51.221359999999997</v>
      </c>
      <c r="E70" s="22"/>
      <c r="F70" s="41" t="s">
        <v>141</v>
      </c>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22"/>
      <c r="BP70" s="22"/>
      <c r="BQ70" s="22"/>
      <c r="BR70" s="22"/>
      <c r="BS70" s="22"/>
      <c r="BT70" s="22"/>
      <c r="BU70" s="22"/>
      <c r="BV70" s="22"/>
      <c r="BW70" s="22"/>
      <c r="BX70" s="22"/>
      <c r="BY70" s="22"/>
      <c r="BZ70" s="22"/>
    </row>
    <row r="71" spans="1:78" x14ac:dyDescent="0.25">
      <c r="A71" s="21"/>
      <c r="B71" s="22" t="s">
        <v>142</v>
      </c>
      <c r="C71" s="22">
        <v>18.678090000000001</v>
      </c>
      <c r="D71" s="22">
        <v>4.1474859999999998</v>
      </c>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row>
    <row r="72" spans="1:78" x14ac:dyDescent="0.25">
      <c r="A72" s="21"/>
      <c r="B72" s="22" t="s">
        <v>143</v>
      </c>
      <c r="C72" s="22">
        <v>3.4342030000000001</v>
      </c>
      <c r="D72" s="22">
        <v>-0.64356599999999997</v>
      </c>
      <c r="E72" s="22"/>
      <c r="F72" s="22"/>
      <c r="G72" s="22"/>
      <c r="H72" s="22"/>
      <c r="I72" s="22"/>
      <c r="J72" s="22"/>
      <c r="K72" s="22"/>
      <c r="L72" s="22"/>
      <c r="M72" s="22"/>
      <c r="N72" s="22"/>
      <c r="O72" s="22"/>
      <c r="P72" s="22"/>
      <c r="Q72" s="22" t="str">
        <f ca="1">A69</f>
        <v>H2S(g)</v>
      </c>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c r="BT72" s="22"/>
      <c r="BU72" s="22"/>
      <c r="BV72" s="22"/>
      <c r="BW72" s="22"/>
      <c r="BX72" s="22"/>
      <c r="BY72" s="22"/>
      <c r="BZ72" s="22"/>
    </row>
    <row r="73" spans="1:78" x14ac:dyDescent="0.25">
      <c r="A73" s="21"/>
      <c r="B73" s="22" t="s">
        <v>144</v>
      </c>
      <c r="C73" s="22">
        <v>-3.3787020000000001</v>
      </c>
      <c r="D73" s="22">
        <v>4.1620999999999998E-2</v>
      </c>
      <c r="E73" s="22"/>
      <c r="F73" s="22"/>
      <c r="G73" s="22"/>
      <c r="H73" s="22"/>
      <c r="I73" s="22"/>
      <c r="J73" s="22"/>
      <c r="K73" s="22"/>
      <c r="L73" s="22"/>
      <c r="M73" s="22"/>
      <c r="N73" s="22"/>
      <c r="O73" s="22"/>
      <c r="P73" s="22"/>
      <c r="Q73" s="22" t="str">
        <f ca="1">_xll.BAL("H2(g)+S=H2S(g)")</f>
        <v>H2(g) + S = H2S(g)</v>
      </c>
      <c r="R73" s="42" t="s">
        <v>149</v>
      </c>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row>
    <row r="74" spans="1:78" x14ac:dyDescent="0.25">
      <c r="A74" s="21"/>
      <c r="B74" s="22" t="s">
        <v>145</v>
      </c>
      <c r="C74" s="22">
        <v>0.135882</v>
      </c>
      <c r="D74" s="22">
        <v>-10.463850000000001</v>
      </c>
      <c r="E74" s="22"/>
      <c r="F74" s="22"/>
      <c r="G74" s="22"/>
      <c r="H74" s="22"/>
      <c r="I74" s="22"/>
      <c r="J74" s="22"/>
      <c r="K74" s="22"/>
      <c r="L74" s="22"/>
      <c r="M74" s="22"/>
      <c r="N74" s="22"/>
      <c r="O74" s="22"/>
      <c r="P74" s="22"/>
      <c r="Q74" s="42" t="s">
        <v>148</v>
      </c>
      <c r="R74" s="42" t="s">
        <v>150</v>
      </c>
      <c r="S74" s="22"/>
      <c r="T74" s="42" t="s">
        <v>148</v>
      </c>
      <c r="U74" s="42" t="s">
        <v>150</v>
      </c>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c r="BT74" s="22"/>
      <c r="BU74" s="22"/>
      <c r="BV74" s="22"/>
      <c r="BW74" s="22"/>
      <c r="BX74" s="22"/>
      <c r="BY74" s="22"/>
      <c r="BZ74" s="22"/>
    </row>
    <row r="75" spans="1:78" x14ac:dyDescent="0.25">
      <c r="A75" s="21"/>
      <c r="B75" s="22" t="s">
        <v>146</v>
      </c>
      <c r="C75" s="22">
        <v>-28.912109999999998</v>
      </c>
      <c r="D75" s="22">
        <v>-55.876060000000003</v>
      </c>
      <c r="E75" s="22"/>
      <c r="F75" s="22"/>
      <c r="G75" s="22"/>
      <c r="H75" s="22"/>
      <c r="I75" s="22"/>
      <c r="J75" s="22"/>
      <c r="K75" s="22"/>
      <c r="L75" s="22"/>
      <c r="M75" s="22"/>
      <c r="N75" s="22"/>
      <c r="O75" s="22"/>
      <c r="P75" s="22"/>
      <c r="Q75" s="43">
        <v>-20.5</v>
      </c>
      <c r="R75" s="42">
        <v>205.77</v>
      </c>
      <c r="S75" s="22"/>
      <c r="T75" s="43">
        <f ca="1">_xll.H(Q73,25)/1000</f>
        <v>-20.501600399017335</v>
      </c>
      <c r="U75" s="43">
        <f ca="1">_xll.S(Q72,25)/1000</f>
        <v>205.75239447021485</v>
      </c>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row>
    <row r="76" spans="1:78" x14ac:dyDescent="0.25">
      <c r="A76" s="21"/>
      <c r="B76" s="22" t="s">
        <v>147</v>
      </c>
      <c r="C76" s="22">
        <v>233.37469999999999</v>
      </c>
      <c r="D76" s="22">
        <v>243.69</v>
      </c>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c r="BT76" s="22"/>
      <c r="BU76" s="22"/>
      <c r="BV76" s="22"/>
      <c r="BW76" s="22"/>
      <c r="BX76" s="22"/>
      <c r="BY76" s="22"/>
      <c r="BZ76" s="22"/>
    </row>
    <row r="77" spans="1:78" x14ac:dyDescent="0.25">
      <c r="A77" s="21"/>
      <c r="B77" s="22" t="s">
        <v>151</v>
      </c>
      <c r="C77" s="22">
        <v>-20.502020000000002</v>
      </c>
      <c r="D77" s="22">
        <v>-20.502020000000002</v>
      </c>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c r="BT77" s="22"/>
      <c r="BU77" s="22"/>
      <c r="BV77" s="22"/>
      <c r="BW77" s="22"/>
      <c r="BX77" s="22"/>
      <c r="BY77" s="22"/>
      <c r="BZ77" s="22"/>
    </row>
    <row r="78" spans="1:78" x14ac:dyDescent="0.25">
      <c r="A78" s="21"/>
      <c r="B78" s="22" t="s">
        <v>152</v>
      </c>
      <c r="C78" s="22" t="s">
        <v>153</v>
      </c>
      <c r="D78" s="22" t="s">
        <v>154</v>
      </c>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row>
    <row r="79" spans="1:78" x14ac:dyDescent="0.25">
      <c r="A79" s="21"/>
      <c r="B79" s="22" t="s">
        <v>155</v>
      </c>
      <c r="C79" s="22" t="s">
        <v>156</v>
      </c>
      <c r="D79" s="22" t="s">
        <v>156</v>
      </c>
      <c r="E79" s="22"/>
      <c r="F79" s="25" t="s">
        <v>166</v>
      </c>
      <c r="G79" s="42">
        <v>337.8</v>
      </c>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row>
    <row r="80" spans="1:78" x14ac:dyDescent="0.25">
      <c r="A80" s="21"/>
      <c r="B80" s="22" t="s">
        <v>157</v>
      </c>
      <c r="C80" s="22" t="s">
        <v>158</v>
      </c>
      <c r="D80" s="22" t="s">
        <v>158</v>
      </c>
      <c r="E80" s="22"/>
      <c r="F80" s="25" t="s">
        <v>167</v>
      </c>
      <c r="G80" s="43">
        <f ca="1">I69+J69*(G79/1000)+K69*(G79/1000)^2+L69*(G79/1000)^3+M69/(G79/1000)^2</f>
        <v>34.646026847529846</v>
      </c>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c r="BT80" s="22"/>
      <c r="BU80" s="22"/>
      <c r="BV80" s="22"/>
      <c r="BW80" s="22"/>
      <c r="BX80" s="22"/>
      <c r="BY80" s="22"/>
      <c r="BZ80" s="22"/>
    </row>
    <row r="81" spans="1:78" x14ac:dyDescent="0.25">
      <c r="A81" s="21"/>
      <c r="B81" s="22"/>
      <c r="C81" s="22"/>
      <c r="D81" s="22"/>
      <c r="E81" s="22"/>
      <c r="F81" s="22" t="s">
        <v>168</v>
      </c>
      <c r="G81" s="43">
        <f ca="1">I328*(G79/1000)+J328*(G79/1000)^2/2+K328*(G79/1000)^3/3+L328*(G79/1000)^4/4-M328/(G79/1000)+N328-P328</f>
        <v>0</v>
      </c>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c r="BT81" s="22"/>
      <c r="BU81" s="22"/>
      <c r="BV81" s="22"/>
      <c r="BW81" s="22"/>
      <c r="BX81" s="22"/>
      <c r="BY81" s="22"/>
      <c r="BZ81" s="22"/>
    </row>
    <row r="82" spans="1:78" x14ac:dyDescent="0.25">
      <c r="A82" s="21"/>
      <c r="B82" s="22"/>
      <c r="C82" s="22" t="s">
        <v>169</v>
      </c>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c r="BT82" s="22"/>
      <c r="BU82" s="22"/>
      <c r="BV82" s="22"/>
      <c r="BW82" s="22"/>
      <c r="BX82" s="22"/>
      <c r="BY82" s="22"/>
      <c r="BZ82" s="22"/>
    </row>
    <row r="83" spans="1:78" x14ac:dyDescent="0.25">
      <c r="A83" s="21"/>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c r="BT83" s="22"/>
      <c r="BU83" s="22"/>
      <c r="BV83" s="22"/>
      <c r="BW83" s="22"/>
      <c r="BX83" s="22"/>
      <c r="BY83" s="22"/>
      <c r="BZ83" s="22"/>
    </row>
    <row r="84" spans="1:78" x14ac:dyDescent="0.25">
      <c r="A84" s="38"/>
      <c r="B84" s="39"/>
      <c r="C84" s="39">
        <v>298</v>
      </c>
      <c r="D84" s="39">
        <v>1400</v>
      </c>
      <c r="E84" s="39"/>
      <c r="F84" s="26" t="s">
        <v>70</v>
      </c>
      <c r="G84" s="27" t="s">
        <v>71</v>
      </c>
      <c r="H84" s="27" t="s">
        <v>72</v>
      </c>
      <c r="I84" s="27" t="s">
        <v>73</v>
      </c>
      <c r="J84" s="27" t="s">
        <v>74</v>
      </c>
      <c r="K84" s="27" t="s">
        <v>75</v>
      </c>
      <c r="L84" s="27" t="s">
        <v>76</v>
      </c>
      <c r="M84" s="27" t="s">
        <v>77</v>
      </c>
      <c r="N84" s="27" t="s">
        <v>78</v>
      </c>
      <c r="O84" s="27" t="s">
        <v>79</v>
      </c>
      <c r="P84" s="27" t="s">
        <v>80</v>
      </c>
      <c r="Q84" s="27" t="s">
        <v>81</v>
      </c>
      <c r="R84" s="27" t="s">
        <v>82</v>
      </c>
      <c r="S84" s="27" t="s">
        <v>83</v>
      </c>
      <c r="T84" s="27" t="s">
        <v>84</v>
      </c>
      <c r="U84" s="27" t="s">
        <v>85</v>
      </c>
      <c r="V84" s="27" t="s">
        <v>86</v>
      </c>
      <c r="W84" s="27" t="s">
        <v>87</v>
      </c>
      <c r="X84" s="27" t="s">
        <v>88</v>
      </c>
      <c r="Y84" s="27" t="s">
        <v>89</v>
      </c>
      <c r="Z84" s="27" t="s">
        <v>90</v>
      </c>
      <c r="AA84" s="27" t="s">
        <v>81</v>
      </c>
      <c r="AB84" s="27" t="s">
        <v>82</v>
      </c>
      <c r="AC84" s="27" t="s">
        <v>83</v>
      </c>
      <c r="AD84" s="27" t="s">
        <v>84</v>
      </c>
      <c r="AE84" s="27" t="s">
        <v>85</v>
      </c>
      <c r="AF84" s="27" t="s">
        <v>86</v>
      </c>
      <c r="AG84" s="27" t="s">
        <v>87</v>
      </c>
      <c r="AH84" s="27" t="s">
        <v>88</v>
      </c>
      <c r="AI84" s="27" t="s">
        <v>89</v>
      </c>
      <c r="AJ84" s="27" t="s">
        <v>90</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2"/>
      <c r="BP84" s="22"/>
      <c r="BQ84" s="22"/>
      <c r="BR84" s="22"/>
      <c r="BS84" s="22"/>
      <c r="BT84" s="22"/>
      <c r="BU84" s="22"/>
      <c r="BV84" s="22"/>
      <c r="BW84" s="22"/>
      <c r="BX84" s="22"/>
      <c r="BY84" s="22"/>
      <c r="BZ84" s="22"/>
    </row>
    <row r="85" spans="1:78" x14ac:dyDescent="0.25">
      <c r="A85" s="21" t="s">
        <v>170</v>
      </c>
      <c r="B85" s="21" t="str">
        <f ca="1">A85</f>
        <v>Cl2(g)</v>
      </c>
      <c r="C85" s="22">
        <v>1400</v>
      </c>
      <c r="D85" s="22">
        <v>6000</v>
      </c>
      <c r="E85" s="22"/>
      <c r="F85" s="40" t="s">
        <v>139</v>
      </c>
      <c r="G85" s="40">
        <f ca="1">C84</f>
        <v>298</v>
      </c>
      <c r="H85" s="40">
        <f ca="1">C85</f>
        <v>1400</v>
      </c>
      <c r="I85" s="40">
        <f t="array" aca="1" ref="I85:P85" ca="1">TRANSPOSE(D89:D96)</f>
        <v>33.050600000000003</v>
      </c>
      <c r="J85" s="40">
        <f ca="1"/>
        <v>12.2294</v>
      </c>
      <c r="K85" s="40">
        <f ca="1"/>
        <v>-12.065099999999999</v>
      </c>
      <c r="L85" s="40">
        <f ca="1"/>
        <v>4.3853299999999997</v>
      </c>
      <c r="M85" s="40">
        <f ca="1"/>
        <v>-0.159494</v>
      </c>
      <c r="N85" s="40">
        <f ca="1"/>
        <v>-10.8348</v>
      </c>
      <c r="O85" s="40">
        <f ca="1"/>
        <v>259.029</v>
      </c>
      <c r="P85" s="40">
        <f ca="1"/>
        <v>0</v>
      </c>
      <c r="Q85" s="40">
        <f ca="1">D84</f>
        <v>1400</v>
      </c>
      <c r="R85" s="40">
        <f ca="1">D85</f>
        <v>6000</v>
      </c>
      <c r="S85" s="40">
        <f t="array" aca="1" ref="S85:Z85" ca="1">TRANSPOSE(E89:E96)</f>
        <v>42.677300000000002</v>
      </c>
      <c r="T85" s="40">
        <f ca="1"/>
        <v>-5.0095700000000001</v>
      </c>
      <c r="U85" s="40">
        <f ca="1"/>
        <v>1.9046209999999999</v>
      </c>
      <c r="V85" s="40">
        <f ca="1"/>
        <v>-0.16564100000000001</v>
      </c>
      <c r="W85" s="40">
        <f ca="1"/>
        <v>-2.0984799999999999</v>
      </c>
      <c r="X85" s="40">
        <f ca="1"/>
        <v>-17.2898</v>
      </c>
      <c r="Y85" s="40">
        <f ca="1"/>
        <v>269.83999999999997</v>
      </c>
      <c r="Z85" s="40">
        <f ca="1"/>
        <v>0</v>
      </c>
      <c r="AA85" s="40">
        <f ca="1">F87</f>
        <v>3000</v>
      </c>
      <c r="AB85" s="40">
        <f ca="1">F88</f>
        <v>6000</v>
      </c>
      <c r="AC85" s="40">
        <f t="array" aca="1" ref="AC85:AJ85" ca="1">TRANSPOSE(F89:F96)</f>
        <v>-42.5535</v>
      </c>
      <c r="AD85" s="40">
        <f ca="1"/>
        <v>41.685699999999997</v>
      </c>
      <c r="AE85" s="40">
        <f ca="1"/>
        <v>-7.12683</v>
      </c>
      <c r="AF85" s="40">
        <f ca="1"/>
        <v>0.38783899999999999</v>
      </c>
      <c r="AG85" s="40">
        <f ca="1"/>
        <v>101.14400000000001</v>
      </c>
      <c r="AH85" s="40">
        <f ca="1"/>
        <v>132.76400000000001</v>
      </c>
      <c r="AI85" s="40">
        <f ca="1"/>
        <v>264.786</v>
      </c>
      <c r="AJ85" s="40">
        <f ca="1"/>
        <v>0</v>
      </c>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22"/>
      <c r="BP85" s="22"/>
      <c r="BQ85" s="22"/>
      <c r="BR85" s="22"/>
      <c r="BS85" s="22"/>
      <c r="BT85" s="22"/>
      <c r="BU85" s="22"/>
      <c r="BV85" s="22"/>
      <c r="BW85" s="22"/>
      <c r="BX85" s="22"/>
      <c r="BY85" s="22"/>
      <c r="BZ85" s="22"/>
    </row>
    <row r="86" spans="1:78" x14ac:dyDescent="0.25">
      <c r="A86" s="21"/>
      <c r="B86" s="22"/>
      <c r="C86" s="22"/>
      <c r="D86" s="22"/>
      <c r="E86" s="22"/>
      <c r="F86" s="41" t="s">
        <v>141</v>
      </c>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22"/>
      <c r="BP86" s="22"/>
      <c r="BQ86" s="22"/>
      <c r="BR86" s="22"/>
      <c r="BS86" s="22"/>
      <c r="BT86" s="22"/>
      <c r="BU86" s="22"/>
      <c r="BV86" s="22"/>
      <c r="BW86" s="22"/>
      <c r="BX86" s="22"/>
      <c r="BY86" s="22"/>
      <c r="BZ86" s="22"/>
    </row>
    <row r="87" spans="1:78" x14ac:dyDescent="0.25">
      <c r="A87" s="21"/>
      <c r="B87" s="22"/>
      <c r="C87" s="22" t="s">
        <v>171</v>
      </c>
      <c r="D87" s="22">
        <v>298</v>
      </c>
      <c r="E87" s="22">
        <v>1000</v>
      </c>
      <c r="F87" s="22">
        <v>3000</v>
      </c>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c r="BT87" s="22"/>
      <c r="BU87" s="22"/>
      <c r="BV87" s="22"/>
      <c r="BW87" s="22"/>
      <c r="BX87" s="22"/>
      <c r="BY87" s="22"/>
      <c r="BZ87" s="22"/>
    </row>
    <row r="88" spans="1:78" x14ac:dyDescent="0.25">
      <c r="A88" s="21"/>
      <c r="B88" s="22"/>
      <c r="C88" s="22"/>
      <c r="D88" s="22">
        <v>1000</v>
      </c>
      <c r="E88" s="22">
        <v>3000</v>
      </c>
      <c r="F88" s="22">
        <v>6000</v>
      </c>
      <c r="G88" s="22"/>
      <c r="H88" s="22"/>
      <c r="I88" s="22"/>
      <c r="J88" s="22"/>
      <c r="K88" s="22"/>
      <c r="L88" s="22"/>
      <c r="M88" s="22"/>
      <c r="N88" s="22"/>
      <c r="O88" s="22"/>
      <c r="P88" s="22"/>
      <c r="Q88" s="22" t="str">
        <f ca="1">A85</f>
        <v>Cl2(g)</v>
      </c>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c r="BT88" s="22"/>
      <c r="BU88" s="22"/>
      <c r="BV88" s="22"/>
      <c r="BW88" s="22"/>
      <c r="BX88" s="22"/>
      <c r="BY88" s="22"/>
      <c r="BZ88" s="22"/>
    </row>
    <row r="89" spans="1:78" x14ac:dyDescent="0.25">
      <c r="A89" s="21"/>
      <c r="B89" s="22"/>
      <c r="C89" s="22" t="s">
        <v>140</v>
      </c>
      <c r="D89" s="22">
        <v>33.050600000000003</v>
      </c>
      <c r="E89" s="22">
        <v>42.677300000000002</v>
      </c>
      <c r="F89" s="22">
        <v>-42.5535</v>
      </c>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c r="BT89" s="22"/>
      <c r="BU89" s="22"/>
      <c r="BV89" s="22"/>
      <c r="BW89" s="22"/>
      <c r="BX89" s="22"/>
      <c r="BY89" s="22"/>
      <c r="BZ89" s="22"/>
    </row>
    <row r="90" spans="1:78" x14ac:dyDescent="0.25">
      <c r="A90" s="21"/>
      <c r="B90" s="22"/>
      <c r="C90" s="22" t="s">
        <v>142</v>
      </c>
      <c r="D90" s="22">
        <v>12.2294</v>
      </c>
      <c r="E90" s="22">
        <v>-5.0095700000000001</v>
      </c>
      <c r="F90" s="22">
        <v>41.685699999999997</v>
      </c>
      <c r="G90" s="22"/>
      <c r="H90" s="22"/>
      <c r="I90" s="22"/>
      <c r="J90" s="22"/>
      <c r="K90" s="22"/>
      <c r="L90" s="22"/>
      <c r="M90" s="22"/>
      <c r="N90" s="22"/>
      <c r="O90" s="22"/>
      <c r="P90" s="22"/>
      <c r="Q90" s="42" t="s">
        <v>148</v>
      </c>
      <c r="R90" s="42" t="s">
        <v>149</v>
      </c>
      <c r="S90" s="22"/>
      <c r="T90" s="42" t="s">
        <v>148</v>
      </c>
      <c r="U90" s="42" t="s">
        <v>150</v>
      </c>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c r="BT90" s="22"/>
      <c r="BU90" s="22"/>
      <c r="BV90" s="22"/>
      <c r="BW90" s="22"/>
      <c r="BX90" s="22"/>
      <c r="BY90" s="22"/>
      <c r="BZ90" s="22"/>
    </row>
    <row r="91" spans="1:78" x14ac:dyDescent="0.25">
      <c r="A91" s="21"/>
      <c r="B91" s="22"/>
      <c r="C91" s="22" t="s">
        <v>143</v>
      </c>
      <c r="D91" s="22">
        <v>-12.065099999999999</v>
      </c>
      <c r="E91" s="22">
        <v>1.9046209999999999</v>
      </c>
      <c r="F91" s="22">
        <v>-7.12683</v>
      </c>
      <c r="G91" s="22"/>
      <c r="H91" s="22"/>
      <c r="I91" s="22"/>
      <c r="J91" s="22"/>
      <c r="K91" s="22"/>
      <c r="L91" s="22"/>
      <c r="M91" s="22"/>
      <c r="N91" s="22"/>
      <c r="O91" s="22"/>
      <c r="P91" s="22"/>
      <c r="Q91" s="43">
        <v>0</v>
      </c>
      <c r="R91" s="42">
        <v>223.08099999999999</v>
      </c>
      <c r="S91" s="22"/>
      <c r="T91" s="43">
        <v>0</v>
      </c>
      <c r="U91" s="43">
        <f ca="1">_xll.S(Q88,25)/1000</f>
        <v>223.0789880065918</v>
      </c>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c r="BT91" s="22"/>
      <c r="BU91" s="22"/>
      <c r="BV91" s="22"/>
      <c r="BW91" s="22"/>
      <c r="BX91" s="22"/>
      <c r="BY91" s="22"/>
      <c r="BZ91" s="22"/>
    </row>
    <row r="92" spans="1:78" x14ac:dyDescent="0.25">
      <c r="A92" s="21"/>
      <c r="B92" s="22"/>
      <c r="C92" s="22" t="s">
        <v>144</v>
      </c>
      <c r="D92" s="22">
        <v>4.3853299999999997</v>
      </c>
      <c r="E92" s="22">
        <v>-0.16564100000000001</v>
      </c>
      <c r="F92" s="22">
        <v>0.38783899999999999</v>
      </c>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row>
    <row r="93" spans="1:78" x14ac:dyDescent="0.25">
      <c r="A93" s="21"/>
      <c r="B93" s="22"/>
      <c r="C93" s="22" t="s">
        <v>145</v>
      </c>
      <c r="D93" s="22">
        <v>-0.159494</v>
      </c>
      <c r="E93" s="22">
        <v>-2.0984799999999999</v>
      </c>
      <c r="F93" s="22">
        <v>101.14400000000001</v>
      </c>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c r="BT93" s="22"/>
      <c r="BU93" s="22"/>
      <c r="BV93" s="22"/>
      <c r="BW93" s="22"/>
      <c r="BX93" s="22"/>
      <c r="BY93" s="22"/>
      <c r="BZ93" s="22"/>
    </row>
    <row r="94" spans="1:78" x14ac:dyDescent="0.25">
      <c r="A94" s="21"/>
      <c r="B94" s="22"/>
      <c r="C94" s="22" t="s">
        <v>146</v>
      </c>
      <c r="D94" s="22">
        <v>-10.8348</v>
      </c>
      <c r="E94" s="22">
        <v>-17.2898</v>
      </c>
      <c r="F94" s="22">
        <v>132.76400000000001</v>
      </c>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c r="BT94" s="22"/>
      <c r="BU94" s="22"/>
      <c r="BV94" s="22"/>
      <c r="BW94" s="22"/>
      <c r="BX94" s="22"/>
      <c r="BY94" s="22"/>
      <c r="BZ94" s="22"/>
    </row>
    <row r="95" spans="1:78" x14ac:dyDescent="0.25">
      <c r="A95" s="21"/>
      <c r="B95" s="22"/>
      <c r="C95" s="22" t="s">
        <v>147</v>
      </c>
      <c r="D95" s="22">
        <v>259.029</v>
      </c>
      <c r="E95" s="22">
        <v>269.83999999999997</v>
      </c>
      <c r="F95" s="22">
        <v>264.786</v>
      </c>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row>
    <row r="96" spans="1:78" x14ac:dyDescent="0.25">
      <c r="A96" s="21"/>
      <c r="B96" s="22"/>
      <c r="C96" s="22" t="s">
        <v>151</v>
      </c>
      <c r="D96" s="22">
        <v>0</v>
      </c>
      <c r="E96" s="22">
        <v>0</v>
      </c>
      <c r="F96" s="22">
        <v>0</v>
      </c>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c r="BT96" s="22"/>
      <c r="BU96" s="22"/>
      <c r="BV96" s="22"/>
      <c r="BW96" s="22"/>
      <c r="BX96" s="22"/>
      <c r="BY96" s="22"/>
      <c r="BZ96" s="22"/>
    </row>
    <row r="97" spans="1:78" x14ac:dyDescent="0.25">
      <c r="A97" s="21"/>
      <c r="B97" s="22"/>
      <c r="C97" s="22" t="s">
        <v>155</v>
      </c>
      <c r="D97" s="22" t="s">
        <v>156</v>
      </c>
      <c r="E97" s="22" t="s">
        <v>156</v>
      </c>
      <c r="F97" s="22" t="s">
        <v>156</v>
      </c>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row>
    <row r="98" spans="1:78" x14ac:dyDescent="0.25">
      <c r="A98" s="21"/>
      <c r="B98" s="22"/>
      <c r="C98" s="22" t="s">
        <v>157</v>
      </c>
      <c r="D98" s="22" t="s">
        <v>172</v>
      </c>
      <c r="E98" s="22" t="s">
        <v>172</v>
      </c>
      <c r="F98" s="22" t="s">
        <v>172</v>
      </c>
      <c r="G98" s="22"/>
      <c r="H98" s="22" t="s">
        <v>173</v>
      </c>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row>
    <row r="99" spans="1:78" x14ac:dyDescent="0.25">
      <c r="A99" s="21"/>
      <c r="B99" s="22"/>
      <c r="C99" s="22" t="s">
        <v>152</v>
      </c>
      <c r="D99" s="22" t="s">
        <v>174</v>
      </c>
      <c r="E99" s="22" t="s">
        <v>175</v>
      </c>
      <c r="F99" s="22" t="s">
        <v>176</v>
      </c>
      <c r="G99" s="43"/>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row>
    <row r="100" spans="1:78" x14ac:dyDescent="0.25">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row>
    <row r="101" spans="1:78" x14ac:dyDescent="0.25">
      <c r="A101" s="38" t="s">
        <v>177</v>
      </c>
      <c r="B101" s="39"/>
      <c r="C101" s="39"/>
      <c r="D101" s="39"/>
      <c r="E101" s="39"/>
      <c r="F101" s="39"/>
      <c r="G101" s="39"/>
      <c r="H101" s="39"/>
      <c r="I101" s="39"/>
      <c r="J101" s="39"/>
      <c r="K101" s="39"/>
      <c r="L101" s="39"/>
      <c r="M101" s="39"/>
      <c r="N101" s="39"/>
      <c r="O101" s="39"/>
      <c r="P101" s="39"/>
      <c r="Q101" s="39"/>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c r="BT101" s="22"/>
      <c r="BU101" s="22"/>
      <c r="BV101" s="22"/>
      <c r="BW101" s="22"/>
      <c r="BX101" s="22"/>
      <c r="BY101" s="22"/>
      <c r="BZ101" s="22"/>
    </row>
    <row r="102" spans="1:78" x14ac:dyDescent="0.25">
      <c r="A102" s="38" t="s">
        <v>178</v>
      </c>
      <c r="B102" s="39"/>
      <c r="C102" s="39"/>
      <c r="D102" s="39"/>
      <c r="E102" s="39"/>
      <c r="F102" s="39"/>
      <c r="G102" s="39"/>
      <c r="H102" s="39"/>
      <c r="I102" s="39"/>
      <c r="J102" s="39"/>
      <c r="K102" s="39"/>
      <c r="L102" s="39"/>
      <c r="M102" s="39"/>
      <c r="N102" s="39"/>
      <c r="O102" s="39"/>
      <c r="P102" s="39"/>
      <c r="Q102" s="39"/>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c r="BT102" s="22"/>
      <c r="BU102" s="22"/>
      <c r="BV102" s="22"/>
      <c r="BW102" s="22"/>
      <c r="BX102" s="22"/>
      <c r="BY102" s="22"/>
      <c r="BZ102" s="22"/>
    </row>
    <row r="103" spans="1:78" x14ac:dyDescent="0.25">
      <c r="A103" s="21"/>
      <c r="B103" s="22"/>
      <c r="C103" s="22"/>
      <c r="D103" s="22"/>
      <c r="E103" s="44"/>
      <c r="F103" s="39"/>
      <c r="G103" s="39"/>
      <c r="H103" s="39"/>
      <c r="I103" s="39"/>
      <c r="J103" s="39"/>
      <c r="K103" s="39"/>
      <c r="L103" s="39"/>
      <c r="M103" s="39"/>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row>
    <row r="104" spans="1:78" x14ac:dyDescent="0.25">
      <c r="A104" s="29"/>
      <c r="B104" s="31"/>
      <c r="C104" s="31"/>
      <c r="D104" s="31"/>
      <c r="E104" s="45"/>
      <c r="F104" s="31"/>
      <c r="G104" s="31"/>
      <c r="H104" s="31"/>
      <c r="I104" s="31"/>
      <c r="J104" s="31"/>
      <c r="K104" s="31"/>
      <c r="L104" s="31"/>
      <c r="M104" s="31"/>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c r="BT104" s="22"/>
      <c r="BU104" s="22"/>
      <c r="BV104" s="22"/>
      <c r="BW104" s="22"/>
      <c r="BX104" s="22"/>
      <c r="BY104" s="22"/>
      <c r="BZ104" s="22"/>
    </row>
    <row r="105" spans="1:78" x14ac:dyDescent="0.25">
      <c r="A105" s="38"/>
      <c r="B105" s="39"/>
      <c r="C105" s="39"/>
      <c r="D105" s="39"/>
      <c r="E105" s="39"/>
      <c r="F105" s="26" t="s">
        <v>70</v>
      </c>
      <c r="G105" s="27" t="s">
        <v>71</v>
      </c>
      <c r="H105" s="27" t="s">
        <v>72</v>
      </c>
      <c r="I105" s="27" t="s">
        <v>73</v>
      </c>
      <c r="J105" s="27" t="s">
        <v>74</v>
      </c>
      <c r="K105" s="27" t="s">
        <v>75</v>
      </c>
      <c r="L105" s="27" t="s">
        <v>76</v>
      </c>
      <c r="M105" s="27" t="s">
        <v>77</v>
      </c>
      <c r="N105" s="27" t="s">
        <v>78</v>
      </c>
      <c r="O105" s="27" t="s">
        <v>79</v>
      </c>
      <c r="P105" s="27" t="s">
        <v>80</v>
      </c>
      <c r="Q105" s="27" t="s">
        <v>81</v>
      </c>
      <c r="R105" s="27" t="s">
        <v>82</v>
      </c>
      <c r="S105" s="27" t="s">
        <v>83</v>
      </c>
      <c r="T105" s="27" t="s">
        <v>84</v>
      </c>
      <c r="U105" s="27" t="s">
        <v>85</v>
      </c>
      <c r="V105" s="27" t="s">
        <v>86</v>
      </c>
      <c r="W105" s="27" t="s">
        <v>87</v>
      </c>
      <c r="X105" s="27" t="s">
        <v>88</v>
      </c>
      <c r="Y105" s="27" t="s">
        <v>89</v>
      </c>
      <c r="Z105" s="27" t="s">
        <v>90</v>
      </c>
      <c r="AA105" s="27" t="s">
        <v>91</v>
      </c>
      <c r="AB105" s="27" t="s">
        <v>92</v>
      </c>
      <c r="AC105" s="27" t="s">
        <v>93</v>
      </c>
      <c r="AD105" s="27" t="s">
        <v>94</v>
      </c>
      <c r="AE105" s="27" t="s">
        <v>95</v>
      </c>
      <c r="AF105" s="27" t="s">
        <v>96</v>
      </c>
      <c r="AG105" s="27" t="s">
        <v>97</v>
      </c>
      <c r="AH105" s="27" t="s">
        <v>98</v>
      </c>
      <c r="AI105" s="27" t="s">
        <v>99</v>
      </c>
      <c r="AJ105" s="27" t="s">
        <v>100</v>
      </c>
      <c r="AK105" s="27" t="s">
        <v>101</v>
      </c>
      <c r="AL105" s="27" t="s">
        <v>102</v>
      </c>
      <c r="AM105" s="27" t="s">
        <v>103</v>
      </c>
      <c r="AN105" s="27" t="s">
        <v>104</v>
      </c>
      <c r="AO105" s="27" t="s">
        <v>105</v>
      </c>
      <c r="AP105" s="27" t="s">
        <v>106</v>
      </c>
      <c r="AQ105" s="27" t="s">
        <v>107</v>
      </c>
      <c r="AR105" s="27" t="s">
        <v>108</v>
      </c>
      <c r="AS105" s="27" t="s">
        <v>109</v>
      </c>
      <c r="AT105" s="27" t="s">
        <v>110</v>
      </c>
      <c r="AU105" s="27" t="s">
        <v>111</v>
      </c>
      <c r="AV105" s="27" t="s">
        <v>112</v>
      </c>
      <c r="AW105" s="27" t="s">
        <v>113</v>
      </c>
      <c r="AX105" s="27" t="s">
        <v>114</v>
      </c>
      <c r="AY105" s="27" t="s">
        <v>115</v>
      </c>
      <c r="AZ105" s="27" t="s">
        <v>116</v>
      </c>
      <c r="BA105" s="27" t="s">
        <v>117</v>
      </c>
      <c r="BB105" s="27" t="s">
        <v>118</v>
      </c>
      <c r="BC105" s="27" t="s">
        <v>119</v>
      </c>
      <c r="BD105" s="27" t="s">
        <v>120</v>
      </c>
      <c r="BE105" s="27" t="s">
        <v>121</v>
      </c>
      <c r="BF105" s="27" t="s">
        <v>122</v>
      </c>
      <c r="BG105" s="27" t="s">
        <v>123</v>
      </c>
      <c r="BH105" s="27" t="s">
        <v>124</v>
      </c>
      <c r="BI105" s="27" t="s">
        <v>125</v>
      </c>
      <c r="BJ105" s="27" t="s">
        <v>126</v>
      </c>
      <c r="BK105" s="27" t="s">
        <v>127</v>
      </c>
      <c r="BL105" s="27" t="s">
        <v>128</v>
      </c>
      <c r="BM105" s="27" t="s">
        <v>129</v>
      </c>
      <c r="BN105" s="27" t="s">
        <v>130</v>
      </c>
      <c r="BO105" s="22"/>
      <c r="BP105" s="22"/>
      <c r="BQ105" s="22"/>
      <c r="BR105" s="22"/>
      <c r="BS105" s="22"/>
      <c r="BT105" s="22"/>
      <c r="BU105" s="22"/>
      <c r="BV105" s="22"/>
      <c r="BW105" s="22"/>
      <c r="BX105" s="22"/>
      <c r="BY105" s="22"/>
      <c r="BZ105" s="22"/>
    </row>
    <row r="106" spans="1:78" s="32" customFormat="1" x14ac:dyDescent="0.25">
      <c r="A106" s="21" t="s">
        <v>179</v>
      </c>
      <c r="B106" s="21" t="str">
        <f ca="1">A106</f>
        <v>C2H6(g)</v>
      </c>
      <c r="C106" s="22"/>
      <c r="D106" s="22"/>
      <c r="E106" s="22"/>
      <c r="F106" s="40" t="s">
        <v>139</v>
      </c>
      <c r="G106" s="40">
        <f ca="1">C108</f>
        <v>100</v>
      </c>
      <c r="H106" s="40">
        <f ca="1">C113</f>
        <v>500</v>
      </c>
      <c r="I106" s="40">
        <f ca="1">K110</f>
        <v>41.549552324080409</v>
      </c>
      <c r="J106" s="40">
        <f ca="1">J110</f>
        <v>-83.341305530535863</v>
      </c>
      <c r="K106" s="40">
        <f ca="1">I110</f>
        <v>543.25520214125345</v>
      </c>
      <c r="L106" s="40">
        <f ca="1">H110</f>
        <v>-461.22582566461193</v>
      </c>
      <c r="M106" s="40">
        <f ca="1">G110</f>
        <v>-2.4867482335698275E-2</v>
      </c>
      <c r="N106" s="40">
        <f ca="1">-(I106*H106+J106*(H106/1000)^2/2+K106*(H106/1000)^3/3+L106*(H106/1000)^4/4-M106/(H106/1000)-P106)</f>
        <v>-20779.837213710103</v>
      </c>
      <c r="O106" s="40">
        <f ca="1">IFERROR(-(I106*LN(H106/1000)+J106*H106/1000+K106*(H106/1000)^2/2+L106*(H106/1000)^3/3-M106/(2*(H106/1000)^2)),0)</f>
        <v>21.731715315929605</v>
      </c>
      <c r="P106" s="40"/>
      <c r="Q106" s="40">
        <f ca="1">H106</f>
        <v>500</v>
      </c>
      <c r="R106" s="40">
        <v>1500</v>
      </c>
      <c r="S106" s="40">
        <f ca="1">V110</f>
        <v>5.1158921743072732</v>
      </c>
      <c r="T106" s="40">
        <f ca="1">U110</f>
        <v>185.66194697574889</v>
      </c>
      <c r="U106" s="40">
        <f ca="1">T110</f>
        <v>-81.404127390629156</v>
      </c>
      <c r="V106" s="40">
        <f ca="1">S110</f>
        <v>13.511799001978936</v>
      </c>
      <c r="W106" s="40">
        <f ca="1">R110</f>
        <v>-0.33635419187661475</v>
      </c>
      <c r="X106" s="40">
        <f ca="1">(I106*Q106/1000+J106*(Q106/1000)^2/2+K106*(Q106/1000)^3/3+L106*(Q106/1000)^4/4-M106/(Q106/1000)-P106+N106)-(S106*Q106/1000+T106*(Q106/1000)^2/2+U106*(Q106/1000)^3/3+V106*(Q106/1000)^4/4-W106/(Q106/1000)-Z106)</f>
        <v>-20777.259066939172</v>
      </c>
      <c r="Y106" s="40">
        <f ca="1">IFERROR((I106*LN(H106/1000)+J106*H106/1000+K106*(H106/1000)^2/2+L106*(H106/1000)^3/3-M106/(2*(H106/1000)^2)+O106)-(S106*LN(H106/1000)+T106*H106/1000+U106*(H106/1000)^2/2+V106*(H106/1000)^3/3-W106/(2*(H106/1000)^2)),0)</f>
        <v>-80.345091336211723</v>
      </c>
      <c r="Z106" s="40"/>
      <c r="AA106" s="40">
        <f ca="1">R106</f>
        <v>1500</v>
      </c>
      <c r="AB106" s="40">
        <v>2300</v>
      </c>
      <c r="AC106" s="40">
        <f ca="1">AE110</f>
        <v>116.75357574200157</v>
      </c>
      <c r="AD106" s="40">
        <f ca="1">AD110</f>
        <v>41.675367420570652</v>
      </c>
      <c r="AE106" s="40">
        <f ca="1">AC110</f>
        <v>-10.626251987244373</v>
      </c>
      <c r="AF106" s="40">
        <f ca="1">AB110</f>
        <v>0.93721315988279053</v>
      </c>
      <c r="AG106" s="40">
        <f ca="1">AA110</f>
        <v>-28.395048779720884</v>
      </c>
      <c r="AH106" s="40">
        <f ca="1">(S106*AA106/1000+T106*(AA106/1000)^2/2+U106*(AA106/1000)^3/3+V106*(AA106/1000)^4/4-W106/(AA106/1000)-Z106+X106)-(AC106*AA106/1000+AD106*(AA106/1000)^2/2+AE106*(AA106/1000)^3/3+AF106*(AA106/1000)^4/4-AG106/(AA106/1000)-AJ106)</f>
        <v>-20865.14688630544</v>
      </c>
      <c r="AI106" s="40">
        <f ca="1">IFERROR((S106*LN(R106/1000)+T106*R106/1000+U106*(R106/1000)^2/2+V106*(R106/1000)^3/3-W106/(2*(R106/1000)^2)+Y106)-(AC106*LN(R106/1000)+AD106*R106/1000+AE106*(R106/1000)^2/2+AF106*(R106/1000)^3/3-AG106/(2*(R106/1000)^2)),0)</f>
        <v>18.655626339420337</v>
      </c>
      <c r="AJ106" s="40"/>
      <c r="AK106" s="40">
        <f ca="1">AB106</f>
        <v>2300</v>
      </c>
      <c r="AL106" s="40">
        <v>3000</v>
      </c>
      <c r="AM106" s="40">
        <f ca="1">AR110</f>
        <v>200.81404261610385</v>
      </c>
      <c r="AN106" s="40">
        <f ca="1">AQ110</f>
        <v>-22.388777080501249</v>
      </c>
      <c r="AO106" s="40">
        <f ca="1">AP110</f>
        <v>7.3385114130838236</v>
      </c>
      <c r="AP106" s="40">
        <f ca="1">AO110</f>
        <v>-0.80264632734749508</v>
      </c>
      <c r="AQ106" s="40">
        <f ca="1">AN110</f>
        <v>-84.349819751838382</v>
      </c>
      <c r="AR106" s="40">
        <f ca="1">(AC106*AK106/1000+AD106*(AK106/1000)^2/2+AE106*(AK106/1000)^3/3+AF106*(AK106/1000)^4/4-AG106/(AK106/1000)-AJ106+AH106)-(AM106*AK106/1000+AN106*(AK106/1000)^2/2+AO106*(AK106/1000)^3/3+AP106*(AK106/1000)^4/4-AQ106/(AK106/1000)-AT106)</f>
        <v>-20974.051450830881</v>
      </c>
      <c r="AS106" s="40">
        <f ca="1">IFERROR((AC106*LN(AB106/1000)+AD106*AB106/1000+AE106*(AB106/1000)^2/2+AF106*(AB106/1000)^3/3-AG106/(2*(AB106/1000)^2)+AI106)-(AM106*LN(AB106/1000)+AN106*AB106/1000+AO106*(AB106/1000)^2/2+AP106*(AB106/1000)^3/3-AQ106/(2*(AB106/1000)^2)),0)</f>
        <v>50.239189171736285</v>
      </c>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22"/>
      <c r="BP106" s="22"/>
      <c r="BQ106" s="22"/>
      <c r="BR106" s="22"/>
      <c r="BS106" s="22"/>
      <c r="BT106" s="22"/>
      <c r="BU106" s="22"/>
      <c r="BV106" s="22"/>
      <c r="BW106" s="22"/>
      <c r="BX106" s="22"/>
      <c r="BY106" s="22"/>
      <c r="BZ106" s="22"/>
    </row>
    <row r="107" spans="1:78" s="32" customFormat="1" x14ac:dyDescent="0.25">
      <c r="A107" s="21"/>
      <c r="B107" s="42" t="s">
        <v>180</v>
      </c>
      <c r="C107" s="42" t="s">
        <v>181</v>
      </c>
      <c r="D107" s="22" t="s">
        <v>182</v>
      </c>
      <c r="E107" s="22"/>
      <c r="F107" s="41" t="s">
        <v>141</v>
      </c>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22"/>
      <c r="BP107" s="22"/>
      <c r="BQ107" s="22"/>
      <c r="BR107" s="22"/>
      <c r="BS107" s="22"/>
      <c r="BT107" s="22"/>
      <c r="BU107" s="22"/>
      <c r="BV107" s="22"/>
      <c r="BW107" s="22"/>
      <c r="BX107" s="22"/>
      <c r="BY107" s="22"/>
      <c r="BZ107" s="22"/>
    </row>
    <row r="108" spans="1:78" s="32" customFormat="1" x14ac:dyDescent="0.25">
      <c r="A108" s="29" t="s">
        <v>183</v>
      </c>
      <c r="B108" s="22">
        <v>35.700000000000003</v>
      </c>
      <c r="C108" s="22">
        <v>100</v>
      </c>
      <c r="D108" s="22">
        <f ca="1">C108/1000</f>
        <v>0.1</v>
      </c>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c r="BT108" s="22"/>
      <c r="BU108" s="22"/>
      <c r="BV108" s="22"/>
      <c r="BW108" s="22"/>
      <c r="BX108" s="22"/>
      <c r="BY108" s="22"/>
      <c r="BZ108" s="22"/>
    </row>
    <row r="109" spans="1:78" x14ac:dyDescent="0.25">
      <c r="A109" s="21"/>
      <c r="B109" s="22">
        <v>42.3</v>
      </c>
      <c r="C109" s="22">
        <v>200</v>
      </c>
      <c r="D109" s="22">
        <f t="shared" ref="D109:D138" ca="1" si="1">C109/1000</f>
        <v>0.2</v>
      </c>
      <c r="E109" s="22"/>
      <c r="F109" s="22"/>
      <c r="G109" s="42" t="s">
        <v>184</v>
      </c>
      <c r="H109" s="42" t="s">
        <v>185</v>
      </c>
      <c r="I109" s="42" t="s">
        <v>186</v>
      </c>
      <c r="J109" s="42" t="s">
        <v>187</v>
      </c>
      <c r="K109" s="42" t="s">
        <v>188</v>
      </c>
      <c r="L109" s="22"/>
      <c r="M109" s="22"/>
      <c r="N109" s="22"/>
      <c r="O109" s="22"/>
      <c r="P109" s="22"/>
      <c r="Q109" s="22"/>
      <c r="R109" s="42" t="s">
        <v>184</v>
      </c>
      <c r="S109" s="42" t="s">
        <v>185</v>
      </c>
      <c r="T109" s="42" t="s">
        <v>186</v>
      </c>
      <c r="U109" s="42" t="s">
        <v>187</v>
      </c>
      <c r="V109" s="42" t="s">
        <v>188</v>
      </c>
      <c r="W109" s="22"/>
      <c r="X109" s="22"/>
      <c r="Y109" s="22"/>
      <c r="Z109" s="22"/>
      <c r="AA109" s="42" t="s">
        <v>184</v>
      </c>
      <c r="AB109" s="42" t="s">
        <v>185</v>
      </c>
      <c r="AC109" s="42" t="s">
        <v>186</v>
      </c>
      <c r="AD109" s="42" t="s">
        <v>187</v>
      </c>
      <c r="AE109" s="42" t="s">
        <v>188</v>
      </c>
      <c r="AF109" s="22"/>
      <c r="AG109" s="22"/>
      <c r="AH109" s="22"/>
      <c r="AI109" s="22"/>
      <c r="AJ109" s="22"/>
      <c r="AK109" s="22"/>
      <c r="AL109" s="22"/>
      <c r="AM109" s="22"/>
      <c r="AN109" s="42" t="s">
        <v>184</v>
      </c>
      <c r="AO109" s="42" t="s">
        <v>185</v>
      </c>
      <c r="AP109" s="42" t="s">
        <v>186</v>
      </c>
      <c r="AQ109" s="42" t="s">
        <v>187</v>
      </c>
      <c r="AR109" s="42" t="s">
        <v>188</v>
      </c>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row>
    <row r="110" spans="1:78" x14ac:dyDescent="0.25">
      <c r="A110" s="21"/>
      <c r="B110" s="22">
        <v>52.49</v>
      </c>
      <c r="C110" s="22">
        <v>298.14999999999998</v>
      </c>
      <c r="D110" s="22">
        <f t="shared" ca="1" si="1"/>
        <v>0.29814999999999997</v>
      </c>
      <c r="E110" s="22"/>
      <c r="F110" s="22"/>
      <c r="G110" s="22">
        <f t="array" aca="1" ref="G110:L116" ca="1">LINEST(B108:B113,D108:D113^{1,2,3,-2},1,1)</f>
        <v>-2.4867482335698275E-2</v>
      </c>
      <c r="H110" s="22">
        <f ca="1"/>
        <v>-461.22582566461193</v>
      </c>
      <c r="I110" s="22">
        <f ca="1"/>
        <v>543.25520214125345</v>
      </c>
      <c r="J110" s="22">
        <f ca="1"/>
        <v>-83.341305530535863</v>
      </c>
      <c r="K110" s="22">
        <f ca="1"/>
        <v>41.549552324080409</v>
      </c>
      <c r="L110" s="22" t="e">
        <f ca="1"/>
        <v>#N/A</v>
      </c>
      <c r="M110" s="22"/>
      <c r="N110" s="22"/>
      <c r="O110" s="22"/>
      <c r="P110" s="22"/>
      <c r="Q110" s="22"/>
      <c r="R110" s="22">
        <f t="array" aca="1" ref="R110:W116" ca="1">LINEST(B113:B123,D113:D123^{1,2,3,-2},1,1)</f>
        <v>-0.33635419187661475</v>
      </c>
      <c r="S110" s="22">
        <f ca="1"/>
        <v>13.511799001978936</v>
      </c>
      <c r="T110" s="22">
        <f ca="1"/>
        <v>-81.404127390629156</v>
      </c>
      <c r="U110" s="22">
        <f ca="1"/>
        <v>185.66194697574889</v>
      </c>
      <c r="V110" s="22">
        <f ca="1"/>
        <v>5.1158921743072732</v>
      </c>
      <c r="W110" s="22" t="e">
        <f ca="1"/>
        <v>#N/A</v>
      </c>
      <c r="X110" s="22"/>
      <c r="Y110" s="22"/>
      <c r="Z110" s="22"/>
      <c r="AA110" s="22">
        <f t="array" aca="1" ref="AA110:AF116" ca="1">LINEST(B123:B131,D123:D131^{1,2,3,-2},1,1)</f>
        <v>-28.395048779720884</v>
      </c>
      <c r="AB110" s="22">
        <f ca="1"/>
        <v>0.93721315988279053</v>
      </c>
      <c r="AC110" s="22">
        <f ca="1"/>
        <v>-10.626251987244373</v>
      </c>
      <c r="AD110" s="22">
        <f ca="1"/>
        <v>41.675367420570652</v>
      </c>
      <c r="AE110" s="22">
        <f ca="1"/>
        <v>116.75357574200157</v>
      </c>
      <c r="AF110" s="22" t="e">
        <f ca="1"/>
        <v>#N/A</v>
      </c>
      <c r="AG110" s="22"/>
      <c r="AH110" s="22"/>
      <c r="AI110" s="22"/>
      <c r="AJ110" s="22"/>
      <c r="AK110" s="22"/>
      <c r="AL110" s="22"/>
      <c r="AM110" s="22"/>
      <c r="AN110" s="22">
        <f t="array" aca="1" ref="AN110:AS116" ca="1">LINEST(B131:B138,D131:D138^{1,2,3,-2},1,1)</f>
        <v>-84.349819751838382</v>
      </c>
      <c r="AO110" s="22">
        <f ca="1"/>
        <v>-0.80264632734749508</v>
      </c>
      <c r="AP110" s="22">
        <f ca="1"/>
        <v>7.3385114130838236</v>
      </c>
      <c r="AQ110" s="22">
        <f ca="1"/>
        <v>-22.388777080501249</v>
      </c>
      <c r="AR110" s="22">
        <f ca="1"/>
        <v>200.81404261610385</v>
      </c>
      <c r="AS110" s="22" t="e">
        <f ca="1"/>
        <v>#N/A</v>
      </c>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c r="BT110" s="22"/>
      <c r="BU110" s="22"/>
      <c r="BV110" s="22"/>
      <c r="BW110" s="22"/>
      <c r="BX110" s="22"/>
      <c r="BY110" s="22"/>
      <c r="BZ110" s="22"/>
    </row>
    <row r="111" spans="1:78" x14ac:dyDescent="0.25">
      <c r="A111" s="21"/>
      <c r="B111" s="22">
        <v>52.71</v>
      </c>
      <c r="C111" s="22">
        <v>300</v>
      </c>
      <c r="D111" s="22">
        <f t="shared" ca="1" si="1"/>
        <v>0.3</v>
      </c>
      <c r="E111" s="22"/>
      <c r="F111" s="22"/>
      <c r="G111" s="22">
        <f ca="1"/>
        <v>1.6110679365776781E-4</v>
      </c>
      <c r="H111" s="22">
        <f ca="1"/>
        <v>0.8286500829516843</v>
      </c>
      <c r="I111" s="22">
        <f ca="1"/>
        <v>0.91012480243196747</v>
      </c>
      <c r="J111" s="22">
        <f ca="1"/>
        <v>0.32844515173460076</v>
      </c>
      <c r="K111" s="22">
        <f ca="1"/>
        <v>4.0479130699323837E-2</v>
      </c>
      <c r="L111" s="22" t="e">
        <f ca="1"/>
        <v>#N/A</v>
      </c>
      <c r="M111" s="22"/>
      <c r="N111" s="22"/>
      <c r="O111" s="22"/>
      <c r="P111" s="22"/>
      <c r="Q111" s="22"/>
      <c r="R111" s="22">
        <f ca="1"/>
        <v>1.4059861073509912E-2</v>
      </c>
      <c r="S111" s="22">
        <f ca="1"/>
        <v>0.10301570551642009</v>
      </c>
      <c r="T111" s="22">
        <f ca="1"/>
        <v>0.37414763188203259</v>
      </c>
      <c r="U111" s="22">
        <f ca="1"/>
        <v>0.46371729928128835</v>
      </c>
      <c r="V111" s="22">
        <f ca="1"/>
        <v>0.20600488232895997</v>
      </c>
      <c r="W111" s="22" t="e">
        <f ca="1"/>
        <v>#N/A</v>
      </c>
      <c r="X111" s="22"/>
      <c r="Y111" s="22"/>
      <c r="Z111" s="22"/>
      <c r="AA111" s="22">
        <f ca="1"/>
        <v>2.2811038209591223</v>
      </c>
      <c r="AB111" s="22">
        <f ca="1"/>
        <v>0.40580410506177506</v>
      </c>
      <c r="AC111" s="22">
        <f ca="1"/>
        <v>2.8764768494720707</v>
      </c>
      <c r="AD111" s="22">
        <f ca="1"/>
        <v>7.199209642003364</v>
      </c>
      <c r="AE111" s="22">
        <f ca="1"/>
        <v>6.709074374971153</v>
      </c>
      <c r="AF111" s="22" t="e">
        <f ca="1"/>
        <v>#N/A</v>
      </c>
      <c r="AG111" s="22"/>
      <c r="AH111" s="22"/>
      <c r="AI111" s="22"/>
      <c r="AJ111" s="22"/>
      <c r="AK111" s="22"/>
      <c r="AL111" s="22"/>
      <c r="AM111" s="22"/>
      <c r="AN111" s="22">
        <f ca="1"/>
        <v>47.531974247144781</v>
      </c>
      <c r="AO111" s="22">
        <f ca="1"/>
        <v>1.5104713885626948</v>
      </c>
      <c r="AP111" s="22">
        <f ca="1"/>
        <v>14.981545911237379</v>
      </c>
      <c r="AQ111" s="22">
        <f ca="1"/>
        <v>52.686766636246126</v>
      </c>
      <c r="AR111" s="22">
        <f ca="1"/>
        <v>69.288814230647432</v>
      </c>
      <c r="AS111" s="22" t="e">
        <f ca="1"/>
        <v>#N/A</v>
      </c>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row>
    <row r="112" spans="1:78" x14ac:dyDescent="0.25">
      <c r="A112" s="21"/>
      <c r="B112" s="22">
        <v>65.459999999999994</v>
      </c>
      <c r="C112" s="22">
        <v>400</v>
      </c>
      <c r="D112" s="22">
        <f t="shared" ca="1" si="1"/>
        <v>0.4</v>
      </c>
      <c r="E112" s="22"/>
      <c r="F112" s="22"/>
      <c r="G112" s="22">
        <f ca="1"/>
        <v>0.99999999911119286</v>
      </c>
      <c r="H112" s="22">
        <f ca="1"/>
        <v>1.0236945256598129E-3</v>
      </c>
      <c r="I112" s="22" t="e">
        <f ca="1"/>
        <v>#N/A</v>
      </c>
      <c r="J112" s="22" t="e">
        <f ca="1"/>
        <v>#N/A</v>
      </c>
      <c r="K112" s="22" t="e">
        <f ca="1"/>
        <v>#N/A</v>
      </c>
      <c r="L112" s="22" t="e">
        <f ca="1"/>
        <v>#N/A</v>
      </c>
      <c r="M112" s="22"/>
      <c r="N112" s="22"/>
      <c r="O112" s="22"/>
      <c r="P112" s="22"/>
      <c r="Q112" s="22"/>
      <c r="R112" s="22">
        <f ca="1"/>
        <v>0.9999999911424825</v>
      </c>
      <c r="S112" s="22">
        <f ca="1"/>
        <v>2.7349944015685767E-3</v>
      </c>
      <c r="T112" s="22" t="e">
        <f ca="1"/>
        <v>#N/A</v>
      </c>
      <c r="U112" s="22" t="e">
        <f ca="1"/>
        <v>#N/A</v>
      </c>
      <c r="V112" s="22" t="e">
        <f ca="1"/>
        <v>#N/A</v>
      </c>
      <c r="W112" s="22" t="e">
        <f ca="1"/>
        <v>#N/A</v>
      </c>
      <c r="X112" s="22"/>
      <c r="Y112" s="22"/>
      <c r="Z112" s="22"/>
      <c r="AA112" s="22">
        <f ca="1"/>
        <v>0.99999993333036774</v>
      </c>
      <c r="AB112" s="22">
        <f ca="1"/>
        <v>2.0603387739953336E-3</v>
      </c>
      <c r="AC112" s="22" t="e">
        <f ca="1"/>
        <v>#N/A</v>
      </c>
      <c r="AD112" s="22" t="e">
        <f ca="1"/>
        <v>#N/A</v>
      </c>
      <c r="AE112" s="22" t="e">
        <f ca="1"/>
        <v>#N/A</v>
      </c>
      <c r="AF112" s="22" t="e">
        <f ca="1"/>
        <v>#N/A</v>
      </c>
      <c r="AG112" s="22"/>
      <c r="AH112" s="22"/>
      <c r="AI112" s="22"/>
      <c r="AJ112" s="22"/>
      <c r="AK112" s="22"/>
      <c r="AL112" s="22"/>
      <c r="AM112" s="22"/>
      <c r="AN112" s="22">
        <f ca="1"/>
        <v>0.99999916341782835</v>
      </c>
      <c r="AO112" s="22">
        <f ca="1"/>
        <v>3.0368355761443821E-3</v>
      </c>
      <c r="AP112" s="22" t="e">
        <f ca="1"/>
        <v>#N/A</v>
      </c>
      <c r="AQ112" s="22" t="e">
        <f ca="1"/>
        <v>#N/A</v>
      </c>
      <c r="AR112" s="22" t="e">
        <f ca="1"/>
        <v>#N/A</v>
      </c>
      <c r="AS112" s="22" t="e">
        <f ca="1"/>
        <v>#N/A</v>
      </c>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c r="BT112" s="22"/>
      <c r="BU112" s="22"/>
      <c r="BV112" s="22"/>
      <c r="BW112" s="22"/>
      <c r="BX112" s="22"/>
      <c r="BY112" s="22"/>
      <c r="BZ112" s="22"/>
    </row>
    <row r="113" spans="1:78" x14ac:dyDescent="0.25">
      <c r="A113" s="21"/>
      <c r="B113" s="22">
        <v>77.94</v>
      </c>
      <c r="C113" s="22">
        <v>500</v>
      </c>
      <c r="D113" s="22">
        <f t="shared" ca="1" si="1"/>
        <v>0.5</v>
      </c>
      <c r="E113" s="22"/>
      <c r="F113" s="22"/>
      <c r="G113" s="22">
        <f ca="1"/>
        <v>281275869.58738893</v>
      </c>
      <c r="H113" s="22">
        <f ca="1"/>
        <v>1</v>
      </c>
      <c r="I113" s="22" t="e">
        <f ca="1"/>
        <v>#N/A</v>
      </c>
      <c r="J113" s="22" t="e">
        <f ca="1"/>
        <v>#N/A</v>
      </c>
      <c r="K113" s="22" t="e">
        <f ca="1"/>
        <v>#N/A</v>
      </c>
      <c r="L113" s="22" t="e">
        <f ca="1"/>
        <v>#N/A</v>
      </c>
      <c r="M113" s="22"/>
      <c r="N113" s="22"/>
      <c r="O113" s="22"/>
      <c r="P113" s="22"/>
      <c r="Q113" s="22"/>
      <c r="R113" s="22">
        <f ca="1"/>
        <v>169347673.03210419</v>
      </c>
      <c r="S113" s="22">
        <f ca="1"/>
        <v>6</v>
      </c>
      <c r="T113" s="22" t="e">
        <f ca="1"/>
        <v>#N/A</v>
      </c>
      <c r="U113" s="22" t="e">
        <f ca="1"/>
        <v>#N/A</v>
      </c>
      <c r="V113" s="22" t="e">
        <f ca="1"/>
        <v>#N/A</v>
      </c>
      <c r="W113" s="22" t="e">
        <f ca="1"/>
        <v>#N/A</v>
      </c>
      <c r="X113" s="22"/>
      <c r="Y113" s="22"/>
      <c r="Z113" s="22"/>
      <c r="AA113" s="22">
        <f ca="1"/>
        <v>14999331.76757757</v>
      </c>
      <c r="AB113" s="22">
        <f ca="1"/>
        <v>4</v>
      </c>
      <c r="AC113" s="22" t="e">
        <f ca="1"/>
        <v>#N/A</v>
      </c>
      <c r="AD113" s="22" t="e">
        <f ca="1"/>
        <v>#N/A</v>
      </c>
      <c r="AE113" s="22" t="e">
        <f ca="1"/>
        <v>#N/A</v>
      </c>
      <c r="AF113" s="22" t="e">
        <f ca="1"/>
        <v>#N/A</v>
      </c>
      <c r="AG113" s="22"/>
      <c r="AH113" s="22"/>
      <c r="AI113" s="22"/>
      <c r="AJ113" s="22"/>
      <c r="AK113" s="22"/>
      <c r="AL113" s="22"/>
      <c r="AM113" s="22"/>
      <c r="AN113" s="22">
        <f ca="1"/>
        <v>896504.1306568986</v>
      </c>
      <c r="AO113" s="22">
        <f ca="1"/>
        <v>3</v>
      </c>
      <c r="AP113" s="22" t="e">
        <f ca="1"/>
        <v>#N/A</v>
      </c>
      <c r="AQ113" s="22" t="e">
        <f ca="1"/>
        <v>#N/A</v>
      </c>
      <c r="AR113" s="22" t="e">
        <f ca="1"/>
        <v>#N/A</v>
      </c>
      <c r="AS113" s="22" t="e">
        <f ca="1"/>
        <v>#N/A</v>
      </c>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c r="BT113" s="22"/>
      <c r="BU113" s="22"/>
      <c r="BV113" s="22"/>
      <c r="BW113" s="22"/>
      <c r="BX113" s="22"/>
      <c r="BY113" s="22"/>
      <c r="BZ113" s="22"/>
    </row>
    <row r="114" spans="1:78" x14ac:dyDescent="0.25">
      <c r="A114" s="21"/>
      <c r="B114" s="22">
        <v>89.19</v>
      </c>
      <c r="C114" s="22">
        <v>600</v>
      </c>
      <c r="D114" s="22">
        <f t="shared" ca="1" si="1"/>
        <v>0.6</v>
      </c>
      <c r="E114" s="22"/>
      <c r="F114" s="22"/>
      <c r="G114" s="22">
        <f ca="1"/>
        <v>1179.0527322853825</v>
      </c>
      <c r="H114" s="22">
        <f ca="1"/>
        <v>1.0479504818658693E-6</v>
      </c>
      <c r="I114" s="22" t="e">
        <f ca="1"/>
        <v>#N/A</v>
      </c>
      <c r="J114" s="22" t="e">
        <f ca="1"/>
        <v>#N/A</v>
      </c>
      <c r="K114" s="22" t="e">
        <f ca="1"/>
        <v>#N/A</v>
      </c>
      <c r="L114" s="22" t="e">
        <f ca="1"/>
        <v>#N/A</v>
      </c>
      <c r="M114" s="22"/>
      <c r="N114" s="22"/>
      <c r="O114" s="22"/>
      <c r="P114" s="22"/>
      <c r="Q114" s="22"/>
      <c r="R114" s="22">
        <f ca="1"/>
        <v>5067.0140460279263</v>
      </c>
      <c r="S114" s="22">
        <f ca="1"/>
        <v>4.4881166259668745E-5</v>
      </c>
      <c r="T114" s="22" t="e">
        <f ca="1"/>
        <v>#N/A</v>
      </c>
      <c r="U114" s="22" t="e">
        <f ca="1"/>
        <v>#N/A</v>
      </c>
      <c r="V114" s="22" t="e">
        <f ca="1"/>
        <v>#N/A</v>
      </c>
      <c r="W114" s="22" t="e">
        <f ca="1"/>
        <v>#N/A</v>
      </c>
      <c r="X114" s="22"/>
      <c r="Y114" s="22"/>
      <c r="Z114" s="22"/>
      <c r="AA114" s="22">
        <f ca="1"/>
        <v>254.68840524223907</v>
      </c>
      <c r="AB114" s="22">
        <f ca="1"/>
        <v>1.697998345451438E-5</v>
      </c>
      <c r="AC114" s="22" t="e">
        <f ca="1"/>
        <v>#N/A</v>
      </c>
      <c r="AD114" s="22" t="e">
        <f ca="1"/>
        <v>#N/A</v>
      </c>
      <c r="AE114" s="22" t="e">
        <f ca="1"/>
        <v>#N/A</v>
      </c>
      <c r="AF114" s="22" t="e">
        <f ca="1"/>
        <v>#N/A</v>
      </c>
      <c r="AG114" s="22"/>
      <c r="AH114" s="22"/>
      <c r="AI114" s="22"/>
      <c r="AJ114" s="22"/>
      <c r="AK114" s="22"/>
      <c r="AL114" s="22"/>
      <c r="AM114" s="22"/>
      <c r="AN114" s="22">
        <f ca="1"/>
        <v>33.071572332889019</v>
      </c>
      <c r="AO114" s="22">
        <f ca="1"/>
        <v>2.7667110949608541E-5</v>
      </c>
      <c r="AP114" s="22" t="e">
        <f ca="1"/>
        <v>#N/A</v>
      </c>
      <c r="AQ114" s="22" t="e">
        <f ca="1"/>
        <v>#N/A</v>
      </c>
      <c r="AR114" s="22" t="e">
        <f ca="1"/>
        <v>#N/A</v>
      </c>
      <c r="AS114" s="22" t="e">
        <f ca="1"/>
        <v>#N/A</v>
      </c>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c r="BT114" s="22"/>
      <c r="BU114" s="22"/>
      <c r="BV114" s="22"/>
      <c r="BW114" s="22"/>
      <c r="BX114" s="22"/>
      <c r="BY114" s="22"/>
      <c r="BZ114" s="22"/>
    </row>
    <row r="115" spans="1:78" x14ac:dyDescent="0.25">
      <c r="A115" s="21"/>
      <c r="B115" s="22">
        <v>99.14</v>
      </c>
      <c r="C115" s="22">
        <v>700</v>
      </c>
      <c r="D115" s="22">
        <f t="shared" ca="1" si="1"/>
        <v>0.7</v>
      </c>
      <c r="E115" s="22"/>
      <c r="F115" s="22"/>
      <c r="G115" s="22" t="e">
        <f ca="1"/>
        <v>#N/A</v>
      </c>
      <c r="H115" s="22" t="e">
        <f ca="1"/>
        <v>#N/A</v>
      </c>
      <c r="I115" s="22" t="e">
        <f ca="1"/>
        <v>#N/A</v>
      </c>
      <c r="J115" s="22" t="e">
        <f ca="1"/>
        <v>#N/A</v>
      </c>
      <c r="K115" s="22" t="e">
        <f ca="1"/>
        <v>#N/A</v>
      </c>
      <c r="L115" s="22" t="e">
        <f ca="1"/>
        <v>#N/A</v>
      </c>
      <c r="M115" s="22"/>
      <c r="N115" s="22"/>
      <c r="O115" s="22"/>
      <c r="P115" s="22"/>
      <c r="Q115" s="22"/>
      <c r="R115" s="22" t="e">
        <f ca="1"/>
        <v>#N/A</v>
      </c>
      <c r="S115" s="22" t="e">
        <f ca="1"/>
        <v>#N/A</v>
      </c>
      <c r="T115" s="22" t="e">
        <f ca="1"/>
        <v>#N/A</v>
      </c>
      <c r="U115" s="22" t="e">
        <f ca="1"/>
        <v>#N/A</v>
      </c>
      <c r="V115" s="22" t="e">
        <f ca="1"/>
        <v>#N/A</v>
      </c>
      <c r="W115" s="22" t="e">
        <f ca="1"/>
        <v>#N/A</v>
      </c>
      <c r="X115" s="22"/>
      <c r="Y115" s="22"/>
      <c r="Z115" s="22"/>
      <c r="AA115" s="22" t="e">
        <f ca="1"/>
        <v>#N/A</v>
      </c>
      <c r="AB115" s="22" t="e">
        <f ca="1"/>
        <v>#N/A</v>
      </c>
      <c r="AC115" s="22" t="e">
        <f ca="1"/>
        <v>#N/A</v>
      </c>
      <c r="AD115" s="22" t="e">
        <f ca="1"/>
        <v>#N/A</v>
      </c>
      <c r="AE115" s="22" t="e">
        <f ca="1"/>
        <v>#N/A</v>
      </c>
      <c r="AF115" s="22" t="e">
        <f ca="1"/>
        <v>#N/A</v>
      </c>
      <c r="AG115" s="22"/>
      <c r="AH115" s="22"/>
      <c r="AI115" s="22"/>
      <c r="AJ115" s="22"/>
      <c r="AK115" s="22"/>
      <c r="AL115" s="22"/>
      <c r="AM115" s="22"/>
      <c r="AN115" s="22" t="e">
        <f ca="1"/>
        <v>#N/A</v>
      </c>
      <c r="AO115" s="22" t="e">
        <f ca="1"/>
        <v>#N/A</v>
      </c>
      <c r="AP115" s="22" t="e">
        <f ca="1"/>
        <v>#N/A</v>
      </c>
      <c r="AQ115" s="22" t="e">
        <f ca="1"/>
        <v>#N/A</v>
      </c>
      <c r="AR115" s="22" t="e">
        <f ca="1"/>
        <v>#N/A</v>
      </c>
      <c r="AS115" s="22" t="e">
        <f ca="1"/>
        <v>#N/A</v>
      </c>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row>
    <row r="116" spans="1:78" x14ac:dyDescent="0.25">
      <c r="A116" s="21"/>
      <c r="B116" s="22">
        <v>107.94</v>
      </c>
      <c r="C116" s="22">
        <v>800</v>
      </c>
      <c r="D116" s="22">
        <f t="shared" ca="1" si="1"/>
        <v>0.8</v>
      </c>
      <c r="E116" s="22"/>
      <c r="F116" s="22"/>
      <c r="G116" s="22" t="e">
        <f ca="1"/>
        <v>#N/A</v>
      </c>
      <c r="H116" s="22" t="e">
        <f ca="1"/>
        <v>#N/A</v>
      </c>
      <c r="I116" s="22" t="e">
        <f ca="1"/>
        <v>#N/A</v>
      </c>
      <c r="J116" s="22" t="e">
        <f ca="1"/>
        <v>#N/A</v>
      </c>
      <c r="K116" s="22" t="e">
        <f ca="1"/>
        <v>#N/A</v>
      </c>
      <c r="L116" s="22" t="e">
        <f ca="1"/>
        <v>#N/A</v>
      </c>
      <c r="M116" s="22"/>
      <c r="N116" s="22"/>
      <c r="O116" s="22"/>
      <c r="P116" s="22"/>
      <c r="Q116" s="22"/>
      <c r="R116" s="22" t="e">
        <f ca="1"/>
        <v>#N/A</v>
      </c>
      <c r="S116" s="22" t="e">
        <f ca="1"/>
        <v>#N/A</v>
      </c>
      <c r="T116" s="22" t="e">
        <f ca="1"/>
        <v>#N/A</v>
      </c>
      <c r="U116" s="22" t="e">
        <f ca="1"/>
        <v>#N/A</v>
      </c>
      <c r="V116" s="22" t="e">
        <f ca="1"/>
        <v>#N/A</v>
      </c>
      <c r="W116" s="22" t="e">
        <f ca="1"/>
        <v>#N/A</v>
      </c>
      <c r="X116" s="22"/>
      <c r="Y116" s="22"/>
      <c r="Z116" s="22"/>
      <c r="AA116" s="22" t="e">
        <f ca="1"/>
        <v>#N/A</v>
      </c>
      <c r="AB116" s="22" t="e">
        <f ca="1"/>
        <v>#N/A</v>
      </c>
      <c r="AC116" s="22" t="e">
        <f ca="1"/>
        <v>#N/A</v>
      </c>
      <c r="AD116" s="22" t="e">
        <f ca="1"/>
        <v>#N/A</v>
      </c>
      <c r="AE116" s="22" t="e">
        <f ca="1"/>
        <v>#N/A</v>
      </c>
      <c r="AF116" s="22" t="e">
        <f ca="1"/>
        <v>#N/A</v>
      </c>
      <c r="AG116" s="22"/>
      <c r="AH116" s="22"/>
      <c r="AI116" s="22"/>
      <c r="AJ116" s="22"/>
      <c r="AK116" s="22"/>
      <c r="AL116" s="22"/>
      <c r="AM116" s="22"/>
      <c r="AN116" s="22" t="e">
        <f ca="1"/>
        <v>#N/A</v>
      </c>
      <c r="AO116" s="22" t="e">
        <f ca="1"/>
        <v>#N/A</v>
      </c>
      <c r="AP116" s="22" t="e">
        <f ca="1"/>
        <v>#N/A</v>
      </c>
      <c r="AQ116" s="22" t="e">
        <f ca="1"/>
        <v>#N/A</v>
      </c>
      <c r="AR116" s="22" t="e">
        <f ca="1"/>
        <v>#N/A</v>
      </c>
      <c r="AS116" s="22" t="e">
        <f ca="1"/>
        <v>#N/A</v>
      </c>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c r="BT116" s="22"/>
      <c r="BU116" s="22"/>
      <c r="BV116" s="22"/>
      <c r="BW116" s="22"/>
      <c r="BX116" s="22"/>
      <c r="BY116" s="22"/>
      <c r="BZ116" s="22"/>
    </row>
    <row r="117" spans="1:78" x14ac:dyDescent="0.25">
      <c r="A117" s="21"/>
      <c r="B117" s="22">
        <v>115.71</v>
      </c>
      <c r="C117" s="22">
        <v>900</v>
      </c>
      <c r="D117" s="22">
        <f t="shared" ca="1" si="1"/>
        <v>0.9</v>
      </c>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c r="BT117" s="22"/>
      <c r="BU117" s="22"/>
      <c r="BV117" s="22"/>
      <c r="BW117" s="22"/>
      <c r="BX117" s="22"/>
      <c r="BY117" s="22"/>
      <c r="BZ117" s="22"/>
    </row>
    <row r="118" spans="1:78" x14ac:dyDescent="0.25">
      <c r="A118" s="21"/>
      <c r="B118" s="22">
        <v>122.55</v>
      </c>
      <c r="C118" s="22">
        <v>1000</v>
      </c>
      <c r="D118" s="22">
        <f t="shared" ca="1" si="1"/>
        <v>1</v>
      </c>
      <c r="E118" s="22"/>
      <c r="F118" s="25" t="s">
        <v>166</v>
      </c>
      <c r="G118" s="42">
        <v>150</v>
      </c>
      <c r="H118" s="22"/>
      <c r="I118" s="22"/>
      <c r="J118" s="22"/>
      <c r="K118" s="22"/>
      <c r="L118" s="22"/>
      <c r="M118" s="22"/>
      <c r="N118" s="22"/>
      <c r="O118" s="22"/>
      <c r="P118" s="22"/>
      <c r="Q118" s="25" t="s">
        <v>166</v>
      </c>
      <c r="R118" s="42">
        <v>550</v>
      </c>
      <c r="S118" s="22"/>
      <c r="T118" s="22"/>
      <c r="U118" s="22"/>
      <c r="V118" s="22"/>
      <c r="W118" s="22"/>
      <c r="X118" s="22"/>
      <c r="Y118" s="22"/>
      <c r="Z118" s="25" t="s">
        <v>166</v>
      </c>
      <c r="AA118" s="42">
        <v>550</v>
      </c>
      <c r="AB118" s="22"/>
      <c r="AC118" s="22"/>
      <c r="AD118" s="22"/>
      <c r="AE118" s="22"/>
      <c r="AF118" s="22"/>
      <c r="AG118" s="22"/>
      <c r="AH118" s="22"/>
      <c r="AI118" s="22"/>
      <c r="AJ118" s="22"/>
      <c r="AK118" s="22"/>
      <c r="AL118" s="22"/>
      <c r="AM118" s="25" t="s">
        <v>166</v>
      </c>
      <c r="AN118" s="42">
        <v>550</v>
      </c>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c r="BT118" s="22"/>
      <c r="BU118" s="22"/>
      <c r="BV118" s="22"/>
      <c r="BW118" s="22"/>
      <c r="BX118" s="22"/>
      <c r="BY118" s="22"/>
      <c r="BZ118" s="22"/>
    </row>
    <row r="119" spans="1:78" x14ac:dyDescent="0.25">
      <c r="A119" s="21"/>
      <c r="B119" s="22">
        <v>128.55000000000001</v>
      </c>
      <c r="C119" s="22">
        <v>1100</v>
      </c>
      <c r="D119" s="22">
        <f t="shared" ca="1" si="1"/>
        <v>1.1000000000000001</v>
      </c>
      <c r="E119" s="22"/>
      <c r="F119" s="25" t="s">
        <v>167</v>
      </c>
      <c r="G119" s="43">
        <f ca="1">I106+J106*(G118/1000)+K106*(G118/1000)^2+L106*(G118/1000)^3+M106/(G118/1000)^2</f>
        <v>38.609739943918022</v>
      </c>
      <c r="H119" s="22"/>
      <c r="I119" s="22"/>
      <c r="J119" s="22"/>
      <c r="K119" s="22"/>
      <c r="L119" s="22"/>
      <c r="M119" s="22"/>
      <c r="N119" s="22"/>
      <c r="O119" s="22"/>
      <c r="P119" s="22"/>
      <c r="Q119" s="25" t="s">
        <v>167</v>
      </c>
      <c r="R119" s="43">
        <f ca="1">T106+U106*(R118/1000)+V106*(R118/1000)^2+W106*(R118/1000)^3+AA106/(R118/1000)^2</f>
        <v>5103.5987211307402</v>
      </c>
      <c r="S119" s="22"/>
      <c r="T119" s="22"/>
      <c r="U119" s="22"/>
      <c r="V119" s="22"/>
      <c r="W119" s="22"/>
      <c r="X119" s="22"/>
      <c r="Y119" s="22"/>
      <c r="Z119" s="25" t="s">
        <v>167</v>
      </c>
      <c r="AA119" s="43">
        <f ca="1">AC106+AD106*(AA118/1000)+AE106*(AA118/1000)^2+AF106*(AA118/1000)^3+AG106/(AA118/1000)^2</f>
        <v>42.748585586332553</v>
      </c>
      <c r="AB119" s="22"/>
      <c r="AC119" s="22"/>
      <c r="AD119" s="22"/>
      <c r="AE119" s="22"/>
      <c r="AF119" s="22"/>
      <c r="AG119" s="22"/>
      <c r="AH119" s="22"/>
      <c r="AI119" s="22"/>
      <c r="AJ119" s="22"/>
      <c r="AK119" s="22"/>
      <c r="AL119" s="22"/>
      <c r="AM119" s="25" t="s">
        <v>167</v>
      </c>
      <c r="AN119" s="43">
        <f ca="1">AP106+AQ106*(AN118/1000)+AR106*(AN118/1000)^2+AS106*(AN118/1000)^3+AT106/(AN118/1000)^2</f>
        <v>-6383.4870659687531</v>
      </c>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row>
    <row r="120" spans="1:78" x14ac:dyDescent="0.25">
      <c r="A120" s="21"/>
      <c r="B120" s="22">
        <v>133.80000000000001</v>
      </c>
      <c r="C120" s="22">
        <v>1200</v>
      </c>
      <c r="D120" s="22">
        <f t="shared" ca="1" si="1"/>
        <v>1.2</v>
      </c>
      <c r="E120" s="22"/>
      <c r="F120" s="22" t="s">
        <v>46</v>
      </c>
      <c r="G120" s="22"/>
      <c r="H120" s="22"/>
      <c r="I120" s="22"/>
      <c r="J120" s="22" t="s">
        <v>189</v>
      </c>
      <c r="K120" s="22"/>
      <c r="L120" s="22"/>
      <c r="M120" s="22"/>
      <c r="N120" s="22"/>
      <c r="O120" s="22"/>
      <c r="P120" s="22"/>
      <c r="Q120" s="22" t="s">
        <v>46</v>
      </c>
      <c r="R120" s="22"/>
      <c r="S120" s="22"/>
      <c r="T120" s="22"/>
      <c r="U120" s="22" t="s">
        <v>189</v>
      </c>
      <c r="V120" s="22"/>
      <c r="W120" s="22"/>
      <c r="X120" s="22"/>
      <c r="Y120" s="22"/>
      <c r="Z120" s="22" t="s">
        <v>46</v>
      </c>
      <c r="AA120" s="22"/>
      <c r="AB120" s="22"/>
      <c r="AC120" s="22"/>
      <c r="AD120" s="22" t="s">
        <v>189</v>
      </c>
      <c r="AE120" s="22"/>
      <c r="AF120" s="22"/>
      <c r="AG120" s="22"/>
      <c r="AH120" s="22"/>
      <c r="AI120" s="22"/>
      <c r="AJ120" s="22"/>
      <c r="AK120" s="22"/>
      <c r="AL120" s="22"/>
      <c r="AM120" s="22" t="s">
        <v>46</v>
      </c>
      <c r="AN120" s="22"/>
      <c r="AO120" s="22"/>
      <c r="AP120" s="22"/>
      <c r="AQ120" s="22" t="s">
        <v>189</v>
      </c>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row>
    <row r="121" spans="1:78" x14ac:dyDescent="0.25">
      <c r="A121" s="21"/>
      <c r="B121" s="22">
        <v>138.38999999999999</v>
      </c>
      <c r="C121" s="22">
        <v>1300</v>
      </c>
      <c r="D121" s="22">
        <f t="shared" ca="1" si="1"/>
        <v>1.3</v>
      </c>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c r="BT121" s="22"/>
      <c r="BU121" s="22"/>
      <c r="BV121" s="22"/>
      <c r="BW121" s="22"/>
      <c r="BX121" s="22"/>
      <c r="BY121" s="22"/>
      <c r="BZ121" s="22"/>
    </row>
    <row r="122" spans="1:78" x14ac:dyDescent="0.25">
      <c r="A122" s="21"/>
      <c r="B122" s="22">
        <v>142.4</v>
      </c>
      <c r="C122" s="22">
        <v>1400</v>
      </c>
      <c r="D122" s="22">
        <f t="shared" ca="1" si="1"/>
        <v>1.4</v>
      </c>
      <c r="E122" s="22"/>
      <c r="F122" s="46"/>
      <c r="G122" s="47"/>
      <c r="H122" s="47"/>
      <c r="I122" s="47"/>
      <c r="J122" s="47"/>
      <c r="K122" s="47"/>
      <c r="L122" s="47"/>
      <c r="M122" s="47"/>
      <c r="N122" s="47"/>
      <c r="O122" s="47"/>
      <c r="P122" s="47"/>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c r="BT122" s="22"/>
      <c r="BU122" s="22"/>
      <c r="BV122" s="22"/>
      <c r="BW122" s="22"/>
      <c r="BX122" s="22"/>
      <c r="BY122" s="22"/>
      <c r="BZ122" s="22"/>
    </row>
    <row r="123" spans="1:78" x14ac:dyDescent="0.25">
      <c r="A123" s="21"/>
      <c r="B123" s="22">
        <v>145.9</v>
      </c>
      <c r="C123" s="22">
        <v>1500</v>
      </c>
      <c r="D123" s="22">
        <f t="shared" ca="1" si="1"/>
        <v>1.5</v>
      </c>
      <c r="E123" s="22"/>
      <c r="F123" s="46"/>
      <c r="G123" s="47"/>
      <c r="H123" s="47"/>
      <c r="I123" s="47"/>
      <c r="J123" s="47"/>
      <c r="K123" s="47"/>
      <c r="L123" s="47"/>
      <c r="M123" s="47"/>
      <c r="N123" s="47"/>
      <c r="O123" s="47"/>
      <c r="P123" s="47"/>
      <c r="Q123" s="22" t="str">
        <f ca="1">A106</f>
        <v>C2H6(g)</v>
      </c>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c r="BT123" s="22"/>
      <c r="BU123" s="22"/>
      <c r="BV123" s="22"/>
      <c r="BW123" s="22"/>
      <c r="BX123" s="22"/>
      <c r="BY123" s="22"/>
      <c r="BZ123" s="22"/>
    </row>
    <row r="124" spans="1:78" x14ac:dyDescent="0.25">
      <c r="A124" s="21"/>
      <c r="B124" s="22">
        <v>148.97999999999999</v>
      </c>
      <c r="C124" s="22">
        <v>1600</v>
      </c>
      <c r="D124" s="22">
        <f t="shared" ca="1" si="1"/>
        <v>1.6</v>
      </c>
      <c r="E124" s="22"/>
      <c r="F124" s="46"/>
      <c r="G124" s="46"/>
      <c r="H124" s="46"/>
      <c r="I124" s="46"/>
      <c r="J124" s="46"/>
      <c r="K124" s="46"/>
      <c r="L124" s="46"/>
      <c r="M124" s="46"/>
      <c r="N124" s="46"/>
      <c r="O124" s="46"/>
      <c r="P124" s="22"/>
      <c r="Q124" s="22" t="str">
        <f ca="1">_xll.BAL("H2(g)+C=C2H6(g)")</f>
        <v>3H2(g) + 2C = C2H6(g)</v>
      </c>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c r="BT124" s="22"/>
      <c r="BU124" s="22"/>
      <c r="BV124" s="22"/>
      <c r="BW124" s="22"/>
      <c r="BX124" s="22"/>
      <c r="BY124" s="22"/>
      <c r="BZ124" s="22"/>
    </row>
    <row r="125" spans="1:78" x14ac:dyDescent="0.25">
      <c r="A125" s="21"/>
      <c r="B125" s="22">
        <v>151.66999999999999</v>
      </c>
      <c r="C125" s="22">
        <v>1700</v>
      </c>
      <c r="D125" s="22">
        <f t="shared" ca="1" si="1"/>
        <v>1.7</v>
      </c>
      <c r="E125" s="22"/>
      <c r="F125" s="46"/>
      <c r="G125" s="46"/>
      <c r="H125" s="46"/>
      <c r="I125" s="46"/>
      <c r="J125" s="46"/>
      <c r="K125" s="46"/>
      <c r="L125" s="46"/>
      <c r="M125" s="46"/>
      <c r="N125" s="46"/>
      <c r="O125" s="46"/>
      <c r="P125" s="46"/>
      <c r="Q125" s="48" t="s">
        <v>139</v>
      </c>
      <c r="R125" s="49"/>
      <c r="S125" s="22"/>
      <c r="T125" s="49" t="s">
        <v>141</v>
      </c>
      <c r="U125" s="49"/>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row>
    <row r="126" spans="1:78" x14ac:dyDescent="0.25">
      <c r="A126" s="21"/>
      <c r="B126" s="22">
        <v>154.04</v>
      </c>
      <c r="C126" s="22">
        <v>1800</v>
      </c>
      <c r="D126" s="22">
        <f t="shared" ca="1" si="1"/>
        <v>1.8</v>
      </c>
      <c r="E126" s="22"/>
      <c r="F126" s="46"/>
      <c r="G126" s="46"/>
      <c r="H126" s="46"/>
      <c r="I126" s="46"/>
      <c r="J126" s="46"/>
      <c r="K126" s="46"/>
      <c r="L126" s="46"/>
      <c r="M126" s="46"/>
      <c r="N126" s="46"/>
      <c r="O126" s="46"/>
      <c r="P126" s="46"/>
      <c r="Q126" s="42" t="s">
        <v>148</v>
      </c>
      <c r="R126" s="42" t="s">
        <v>149</v>
      </c>
      <c r="S126" s="22"/>
      <c r="T126" s="42" t="s">
        <v>148</v>
      </c>
      <c r="U126" s="42" t="s">
        <v>150</v>
      </c>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c r="BT126" s="22"/>
      <c r="BU126" s="22"/>
      <c r="BV126" s="22"/>
      <c r="BW126" s="22"/>
      <c r="BX126" s="22"/>
      <c r="BY126" s="22"/>
      <c r="BZ126" s="22"/>
    </row>
    <row r="127" spans="1:78" x14ac:dyDescent="0.25">
      <c r="A127" s="21"/>
      <c r="B127" s="22">
        <v>156.13999999999999</v>
      </c>
      <c r="C127" s="22">
        <v>1900</v>
      </c>
      <c r="D127" s="22">
        <f t="shared" ca="1" si="1"/>
        <v>1.9</v>
      </c>
      <c r="E127" s="22"/>
      <c r="F127" s="46"/>
      <c r="G127" s="46"/>
      <c r="H127" s="46"/>
      <c r="I127" s="46"/>
      <c r="J127" s="46"/>
      <c r="K127" s="46"/>
      <c r="L127" s="46"/>
      <c r="M127" s="46"/>
      <c r="N127" s="46"/>
      <c r="O127" s="46"/>
      <c r="P127" s="46"/>
      <c r="Q127" s="43">
        <v>-84</v>
      </c>
      <c r="R127" s="42">
        <v>229.5</v>
      </c>
      <c r="S127" s="22"/>
      <c r="T127" s="43">
        <f ca="1">_xll.H(Q124,25)/1000</f>
        <v>-83.680000000000021</v>
      </c>
      <c r="U127" s="43">
        <f ca="1">_xll.S(Q123,25)/1000</f>
        <v>229.6011976623536</v>
      </c>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row>
    <row r="128" spans="1:78" x14ac:dyDescent="0.25">
      <c r="A128" s="21"/>
      <c r="B128" s="22">
        <v>158</v>
      </c>
      <c r="C128" s="22">
        <v>2000</v>
      </c>
      <c r="D128" s="22">
        <f t="shared" ca="1" si="1"/>
        <v>2</v>
      </c>
      <c r="E128" s="22"/>
      <c r="F128" s="46"/>
      <c r="G128" s="46"/>
      <c r="H128" s="46"/>
      <c r="I128" s="46"/>
      <c r="J128" s="46"/>
      <c r="K128" s="46"/>
      <c r="L128" s="46"/>
      <c r="M128" s="46"/>
      <c r="N128" s="46"/>
      <c r="O128" s="46"/>
      <c r="P128" s="46"/>
      <c r="Q128" s="22"/>
      <c r="R128" s="22" t="s">
        <v>190</v>
      </c>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c r="BT128" s="22"/>
      <c r="BU128" s="22"/>
      <c r="BV128" s="22"/>
      <c r="BW128" s="22"/>
      <c r="BX128" s="22"/>
      <c r="BY128" s="22"/>
      <c r="BZ128" s="22"/>
    </row>
    <row r="129" spans="1:78" x14ac:dyDescent="0.25">
      <c r="A129" s="21"/>
      <c r="B129" s="22">
        <v>159.65</v>
      </c>
      <c r="C129" s="22">
        <v>2100</v>
      </c>
      <c r="D129" s="22">
        <f t="shared" ca="1" si="1"/>
        <v>2.1</v>
      </c>
      <c r="E129" s="22"/>
      <c r="F129" s="46"/>
      <c r="G129" s="46"/>
      <c r="H129" s="46"/>
      <c r="I129" s="46"/>
      <c r="J129" s="46"/>
      <c r="K129" s="46"/>
      <c r="L129" s="46"/>
      <c r="M129" s="46"/>
      <c r="N129" s="46"/>
      <c r="O129" s="46"/>
      <c r="P129" s="46"/>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c r="BT129" s="22"/>
      <c r="BU129" s="22"/>
      <c r="BV129" s="22"/>
      <c r="BW129" s="22"/>
      <c r="BX129" s="22"/>
      <c r="BY129" s="22"/>
      <c r="BZ129" s="22"/>
    </row>
    <row r="130" spans="1:78" x14ac:dyDescent="0.25">
      <c r="A130" s="21"/>
      <c r="B130" s="22">
        <v>161.12</v>
      </c>
      <c r="C130" s="22">
        <v>2200</v>
      </c>
      <c r="D130" s="22">
        <f t="shared" ca="1" si="1"/>
        <v>2.2000000000000002</v>
      </c>
      <c r="E130" s="22"/>
      <c r="F130" s="46"/>
      <c r="G130" s="46"/>
      <c r="H130" s="46"/>
      <c r="I130" s="46"/>
      <c r="J130" s="46"/>
      <c r="K130" s="46"/>
      <c r="L130" s="46"/>
      <c r="M130" s="46"/>
      <c r="N130" s="46"/>
      <c r="O130" s="46"/>
      <c r="P130" s="46"/>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c r="BT130" s="22"/>
      <c r="BU130" s="22"/>
      <c r="BV130" s="22"/>
      <c r="BW130" s="22"/>
      <c r="BX130" s="22"/>
      <c r="BY130" s="22"/>
      <c r="BZ130" s="22"/>
    </row>
    <row r="131" spans="1:78" x14ac:dyDescent="0.25">
      <c r="A131" s="21"/>
      <c r="B131" s="22">
        <v>162.43</v>
      </c>
      <c r="C131" s="22">
        <v>2300</v>
      </c>
      <c r="D131" s="22">
        <f t="shared" ca="1" si="1"/>
        <v>2.2999999999999998</v>
      </c>
      <c r="E131" s="22"/>
      <c r="F131" s="46"/>
      <c r="G131" s="50"/>
      <c r="H131" s="46"/>
      <c r="I131" s="46"/>
      <c r="J131" s="46"/>
      <c r="K131" s="46"/>
      <c r="L131" s="46"/>
      <c r="M131" s="46"/>
      <c r="N131" s="46"/>
      <c r="O131" s="46"/>
      <c r="P131" s="46"/>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c r="BT131" s="22"/>
      <c r="BU131" s="22"/>
      <c r="BV131" s="22"/>
      <c r="BW131" s="22"/>
      <c r="BX131" s="22"/>
      <c r="BY131" s="22"/>
      <c r="BZ131" s="22"/>
    </row>
    <row r="132" spans="1:78" x14ac:dyDescent="0.25">
      <c r="A132" s="21"/>
      <c r="B132" s="22">
        <v>163.61000000000001</v>
      </c>
      <c r="C132" s="22">
        <v>2400</v>
      </c>
      <c r="D132" s="22">
        <f t="shared" ca="1" si="1"/>
        <v>2.4</v>
      </c>
      <c r="E132" s="22"/>
      <c r="F132" s="46"/>
      <c r="G132" s="50"/>
      <c r="H132" s="46"/>
      <c r="I132" s="46"/>
      <c r="J132" s="46"/>
      <c r="K132" s="46"/>
      <c r="L132" s="46"/>
      <c r="M132" s="46"/>
      <c r="N132" s="46"/>
      <c r="O132" s="46"/>
      <c r="P132" s="46"/>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c r="BT132" s="22"/>
      <c r="BU132" s="22"/>
      <c r="BV132" s="22"/>
      <c r="BW132" s="22"/>
      <c r="BX132" s="22"/>
      <c r="BY132" s="22"/>
      <c r="BZ132" s="22"/>
    </row>
    <row r="133" spans="1:78" x14ac:dyDescent="0.25">
      <c r="A133" s="21"/>
      <c r="B133" s="22">
        <v>164.67</v>
      </c>
      <c r="C133" s="22">
        <v>2500</v>
      </c>
      <c r="D133" s="22">
        <f t="shared" ca="1" si="1"/>
        <v>2.5</v>
      </c>
      <c r="E133" s="22"/>
      <c r="F133" s="46"/>
      <c r="G133" s="50"/>
      <c r="H133" s="46"/>
      <c r="I133" s="46"/>
      <c r="J133" s="46"/>
      <c r="K133" s="46"/>
      <c r="L133" s="46"/>
      <c r="M133" s="46"/>
      <c r="N133" s="46"/>
      <c r="O133" s="46"/>
      <c r="P133" s="46"/>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c r="BT133" s="22"/>
      <c r="BU133" s="22"/>
      <c r="BV133" s="22"/>
      <c r="BW133" s="22"/>
      <c r="BX133" s="22"/>
      <c r="BY133" s="22"/>
      <c r="BZ133" s="22"/>
    </row>
    <row r="134" spans="1:78" x14ac:dyDescent="0.25">
      <c r="A134" s="21"/>
      <c r="B134" s="22">
        <v>165.63</v>
      </c>
      <c r="C134" s="22">
        <v>2600</v>
      </c>
      <c r="D134" s="22">
        <f t="shared" ca="1" si="1"/>
        <v>2.6</v>
      </c>
      <c r="E134" s="22"/>
      <c r="F134" s="46"/>
      <c r="G134" s="46"/>
      <c r="H134" s="46"/>
      <c r="I134" s="46"/>
      <c r="J134" s="46"/>
      <c r="K134" s="46"/>
      <c r="L134" s="46"/>
      <c r="M134" s="46"/>
      <c r="N134" s="46"/>
      <c r="O134" s="46"/>
      <c r="P134" s="46"/>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c r="BT134" s="22"/>
      <c r="BU134" s="22"/>
      <c r="BV134" s="22"/>
      <c r="BW134" s="22"/>
      <c r="BX134" s="22"/>
      <c r="BY134" s="22"/>
      <c r="BZ134" s="22"/>
    </row>
    <row r="135" spans="1:78" x14ac:dyDescent="0.25">
      <c r="A135" s="21"/>
      <c r="B135" s="22">
        <v>166.49</v>
      </c>
      <c r="C135" s="22">
        <v>2700</v>
      </c>
      <c r="D135" s="22">
        <f t="shared" ca="1" si="1"/>
        <v>2.7</v>
      </c>
      <c r="E135" s="22"/>
      <c r="F135" s="46"/>
      <c r="G135" s="46"/>
      <c r="H135" s="46"/>
      <c r="I135" s="46"/>
      <c r="J135" s="46"/>
      <c r="K135" s="46"/>
      <c r="L135" s="46"/>
      <c r="M135" s="46"/>
      <c r="N135" s="46"/>
      <c r="O135" s="46"/>
      <c r="P135" s="46"/>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row>
    <row r="136" spans="1:78" x14ac:dyDescent="0.25">
      <c r="A136" s="21"/>
      <c r="B136" s="22">
        <v>167.28</v>
      </c>
      <c r="C136" s="22">
        <v>2800</v>
      </c>
      <c r="D136" s="22">
        <f t="shared" ca="1" si="1"/>
        <v>2.8</v>
      </c>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c r="BT136" s="22"/>
      <c r="BU136" s="22"/>
      <c r="BV136" s="22"/>
      <c r="BW136" s="22"/>
      <c r="BX136" s="22"/>
      <c r="BY136" s="22"/>
      <c r="BZ136" s="22"/>
    </row>
    <row r="137" spans="1:78" x14ac:dyDescent="0.25">
      <c r="A137" s="21"/>
      <c r="B137" s="22">
        <v>168</v>
      </c>
      <c r="C137" s="22">
        <v>2900</v>
      </c>
      <c r="D137" s="22">
        <f t="shared" ca="1" si="1"/>
        <v>2.9</v>
      </c>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c r="BT137" s="22"/>
      <c r="BU137" s="22"/>
      <c r="BV137" s="22"/>
      <c r="BW137" s="22"/>
      <c r="BX137" s="22"/>
      <c r="BY137" s="22"/>
      <c r="BZ137" s="22"/>
    </row>
    <row r="138" spans="1:78" x14ac:dyDescent="0.25">
      <c r="A138" s="21"/>
      <c r="B138" s="22">
        <v>168.65</v>
      </c>
      <c r="C138" s="22">
        <v>3000</v>
      </c>
      <c r="D138" s="22">
        <f t="shared" ca="1" si="1"/>
        <v>3</v>
      </c>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c r="BT138" s="22"/>
      <c r="BU138" s="22"/>
      <c r="BV138" s="22"/>
      <c r="BW138" s="22"/>
      <c r="BX138" s="22"/>
      <c r="BY138" s="22"/>
      <c r="BZ138" s="22"/>
    </row>
    <row r="139" spans="1:78" x14ac:dyDescent="0.25">
      <c r="A139" s="21"/>
      <c r="B139" s="22" t="s">
        <v>191</v>
      </c>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c r="BT139" s="22"/>
      <c r="BU139" s="22"/>
      <c r="BV139" s="22"/>
      <c r="BW139" s="22"/>
      <c r="BX139" s="22"/>
      <c r="BY139" s="22"/>
      <c r="BZ139" s="22"/>
    </row>
    <row r="140" spans="1:78" x14ac:dyDescent="0.25">
      <c r="A140" s="38"/>
      <c r="B140" s="38"/>
      <c r="C140" s="38"/>
      <c r="D140" s="38"/>
      <c r="E140" s="39"/>
      <c r="F140" s="26" t="s">
        <v>70</v>
      </c>
      <c r="G140" s="27" t="s">
        <v>71</v>
      </c>
      <c r="H140" s="27" t="s">
        <v>72</v>
      </c>
      <c r="I140" s="27" t="s">
        <v>73</v>
      </c>
      <c r="J140" s="27" t="s">
        <v>74</v>
      </c>
      <c r="K140" s="27" t="s">
        <v>75</v>
      </c>
      <c r="L140" s="27" t="s">
        <v>76</v>
      </c>
      <c r="M140" s="27" t="s">
        <v>77</v>
      </c>
      <c r="N140" s="27" t="s">
        <v>78</v>
      </c>
      <c r="O140" s="27" t="s">
        <v>79</v>
      </c>
      <c r="P140" s="27" t="s">
        <v>80</v>
      </c>
      <c r="Q140" s="27" t="s">
        <v>81</v>
      </c>
      <c r="R140" s="27" t="s">
        <v>82</v>
      </c>
      <c r="S140" s="27" t="s">
        <v>83</v>
      </c>
      <c r="T140" s="27" t="s">
        <v>84</v>
      </c>
      <c r="U140" s="27" t="s">
        <v>85</v>
      </c>
      <c r="V140" s="27" t="s">
        <v>86</v>
      </c>
      <c r="W140" s="27" t="s">
        <v>87</v>
      </c>
      <c r="X140" s="27" t="s">
        <v>88</v>
      </c>
      <c r="Y140" s="27" t="s">
        <v>89</v>
      </c>
      <c r="Z140" s="27" t="s">
        <v>90</v>
      </c>
      <c r="AA140" s="27" t="s">
        <v>91</v>
      </c>
      <c r="AB140" s="27" t="s">
        <v>92</v>
      </c>
      <c r="AC140" s="27" t="s">
        <v>93</v>
      </c>
      <c r="AD140" s="27" t="s">
        <v>94</v>
      </c>
      <c r="AE140" s="27" t="s">
        <v>95</v>
      </c>
      <c r="AF140" s="27" t="s">
        <v>96</v>
      </c>
      <c r="AG140" s="27" t="s">
        <v>97</v>
      </c>
      <c r="AH140" s="27" t="s">
        <v>98</v>
      </c>
      <c r="AI140" s="27" t="s">
        <v>99</v>
      </c>
      <c r="AJ140" s="27" t="s">
        <v>100</v>
      </c>
      <c r="AK140" s="27" t="s">
        <v>101</v>
      </c>
      <c r="AL140" s="27" t="s">
        <v>102</v>
      </c>
      <c r="AM140" s="27" t="s">
        <v>103</v>
      </c>
      <c r="AN140" s="27" t="s">
        <v>104</v>
      </c>
      <c r="AO140" s="27" t="s">
        <v>105</v>
      </c>
      <c r="AP140" s="27" t="s">
        <v>106</v>
      </c>
      <c r="AQ140" s="27" t="s">
        <v>107</v>
      </c>
      <c r="AR140" s="27" t="s">
        <v>108</v>
      </c>
      <c r="AS140" s="27" t="s">
        <v>109</v>
      </c>
      <c r="AT140" s="27" t="s">
        <v>110</v>
      </c>
      <c r="AU140" s="27" t="s">
        <v>111</v>
      </c>
      <c r="AV140" s="27" t="s">
        <v>112</v>
      </c>
      <c r="AW140" s="27" t="s">
        <v>113</v>
      </c>
      <c r="AX140" s="27" t="s">
        <v>114</v>
      </c>
      <c r="AY140" s="27" t="s">
        <v>115</v>
      </c>
      <c r="AZ140" s="27" t="s">
        <v>116</v>
      </c>
      <c r="BA140" s="27" t="s">
        <v>117</v>
      </c>
      <c r="BB140" s="27" t="s">
        <v>118</v>
      </c>
      <c r="BC140" s="27" t="s">
        <v>119</v>
      </c>
      <c r="BD140" s="27" t="s">
        <v>120</v>
      </c>
      <c r="BE140" s="27" t="s">
        <v>121</v>
      </c>
      <c r="BF140" s="27" t="s">
        <v>122</v>
      </c>
      <c r="BG140" s="27" t="s">
        <v>123</v>
      </c>
      <c r="BH140" s="27" t="s">
        <v>124</v>
      </c>
      <c r="BI140" s="27" t="s">
        <v>125</v>
      </c>
      <c r="BJ140" s="27" t="s">
        <v>126</v>
      </c>
      <c r="BK140" s="27" t="s">
        <v>127</v>
      </c>
      <c r="BL140" s="27" t="s">
        <v>128</v>
      </c>
      <c r="BM140" s="27" t="s">
        <v>129</v>
      </c>
      <c r="BN140" s="27" t="s">
        <v>130</v>
      </c>
      <c r="BO140" s="22"/>
      <c r="BP140" s="22"/>
      <c r="BQ140" s="22"/>
      <c r="BR140" s="22"/>
      <c r="BS140" s="22"/>
      <c r="BT140" s="22"/>
      <c r="BU140" s="22"/>
      <c r="BV140" s="22"/>
      <c r="BW140" s="22"/>
      <c r="BX140" s="22"/>
      <c r="BY140" s="22"/>
      <c r="BZ140" s="22"/>
    </row>
    <row r="141" spans="1:78" x14ac:dyDescent="0.25">
      <c r="A141" s="21" t="s">
        <v>192</v>
      </c>
      <c r="B141" s="21" t="str">
        <f ca="1">A141</f>
        <v>C3H8(g)</v>
      </c>
      <c r="C141" s="22"/>
      <c r="D141" s="22"/>
      <c r="E141" s="22"/>
      <c r="F141" s="40" t="s">
        <v>139</v>
      </c>
      <c r="G141" s="40">
        <f ca="1">C144</f>
        <v>50</v>
      </c>
      <c r="H141" s="40">
        <f ca="1">C149</f>
        <v>298.14999999999998</v>
      </c>
      <c r="I141" s="40">
        <f ca="1">K145</f>
        <v>23.079523283968683</v>
      </c>
      <c r="J141" s="40">
        <f ca="1">J145</f>
        <v>212.17988207384516</v>
      </c>
      <c r="K141" s="40">
        <f ca="1">I145</f>
        <v>-423.48644507233132</v>
      </c>
      <c r="L141" s="40">
        <f ca="1">H145</f>
        <v>940.18851869964726</v>
      </c>
      <c r="M141" s="40">
        <f ca="1">G145</f>
        <v>3.2758644389673961E-3</v>
      </c>
      <c r="N141" s="40">
        <f ca="1">-(I141*H141+J141*(H141/1000)^2/2+K141*(H141/1000)^3/3+L141*(H141/1000)^4/4-M141/(H141/1000)-P141)</f>
        <v>-6888.6956282833107</v>
      </c>
      <c r="O141" s="40">
        <f ca="1">IFERROR(-(I141*LN(H141/1000)+J141*H141/1000+K141*(H141/1000)^2/2+L141*(H141/1000)^3/3-M141/(2*(H141/1000)^2)),0)</f>
        <v>-24.796662192805034</v>
      </c>
      <c r="P141" s="40"/>
      <c r="Q141" s="40">
        <f ca="1">H141</f>
        <v>298.14999999999998</v>
      </c>
      <c r="R141" s="40">
        <v>700</v>
      </c>
      <c r="S141" s="40">
        <f ca="1">V145</f>
        <v>-58.574146054072919</v>
      </c>
      <c r="T141" s="40">
        <f ca="1">U145</f>
        <v>513.27181948100247</v>
      </c>
      <c r="U141" s="40">
        <f ca="1">T145</f>
        <v>-448.74963398008765</v>
      </c>
      <c r="V141" s="40">
        <f ca="1">S145</f>
        <v>172.65723247200904</v>
      </c>
      <c r="W141" s="40">
        <f ca="1">R145</f>
        <v>1.2837819250411735</v>
      </c>
      <c r="X141" s="40">
        <f ca="1">(I141*Q141/1000+J141*(Q141/1000)^2/2+K141*(Q141/1000)^3/3+L141*(Q141/1000)^4/4-M141/(Q141/1000)-P141+N141)-(S141*Q141/1000+T141*(Q141/1000)^2/2+U141*(Q141/1000)^3/3+V141*(Q141/1000)^4/4-W141/(Q141/1000)-Z141)</f>
        <v>-6871.6988406955361</v>
      </c>
      <c r="Y141" s="40">
        <f ca="1">IFERROR((I141*LN(H141/1000)+J141*H141/1000+K141*(H141/1000)^2/2+L141*(H141/1000)^3/3-M141/(2*(H141/1000)^2)+O141)-(S141*LN(H141/1000)+T141*H141/1000+U141*(H141/1000)^2/2+V141*(H141/1000)^3/3-W141/(2*(H141/1000)^2)),0)</f>
        <v>-198.27499154996653</v>
      </c>
      <c r="Z141" s="40"/>
      <c r="AA141" s="40">
        <f ca="1">R141</f>
        <v>700</v>
      </c>
      <c r="AB141" s="40">
        <v>1100</v>
      </c>
      <c r="AC141" s="40">
        <f ca="1">AE145</f>
        <v>22.78111118150154</v>
      </c>
      <c r="AD141" s="40">
        <f ca="1">AD145</f>
        <v>240.00974446612685</v>
      </c>
      <c r="AE141" s="40">
        <f ca="1">AC145</f>
        <v>-102.82739338682657</v>
      </c>
      <c r="AF141" s="40">
        <f ca="1">AB145</f>
        <v>16.257939271138675</v>
      </c>
      <c r="AG141" s="40">
        <f ca="1">AA145</f>
        <v>-1.6214015319404909</v>
      </c>
      <c r="AH141" s="40">
        <f ca="1">(S141*AA141/1000+T141*(AA141/1000)^2/2+U141*(AA141/1000)^3/3+V141*(AA141/1000)^4/4-W141/(AA141/1000)-Z141+X141)-(AC141*AA141/1000+AD141*(AA141/1000)^2/2+AE141*(AA141/1000)^3/3+AF141*(AA141/1000)^4/4-AG141/(AA141/1000)-AJ141)</f>
        <v>-6896.0111497299768</v>
      </c>
      <c r="AI141" s="40">
        <f ca="1">IFERROR((S141*LN(R141/1000)+T141*R141/1000+U141*(R141/1000)^2/2+V141*(R141/1000)^3/3-W141/(2*(R141/1000)^2)+Y141)-(AC141*LN(R141/1000)+AD141*R141/1000+AE141*(R141/1000)^2/2+AF141*(R141/1000)^3/3-AG141/(2*(R141/1000)^2)),0)</f>
        <v>-47.807926563937457</v>
      </c>
      <c r="AJ141" s="40"/>
      <c r="AK141" s="40">
        <f ca="1">AB141</f>
        <v>1100</v>
      </c>
      <c r="AL141" s="40">
        <v>1500</v>
      </c>
      <c r="AM141" s="40">
        <f ca="1">AR145</f>
        <v>333.29201612604822</v>
      </c>
      <c r="AN141" s="40">
        <f ca="1">AQ145</f>
        <v>-233.66644531488663</v>
      </c>
      <c r="AO141" s="40">
        <f ca="1">AP145</f>
        <v>166.09313914237609</v>
      </c>
      <c r="AP141" s="40">
        <f ca="1">AO145</f>
        <v>-37.514329098847448</v>
      </c>
      <c r="AQ141" s="40">
        <f ca="1">AN145</f>
        <v>-54.002363659772314</v>
      </c>
      <c r="AR141" s="40">
        <f ca="1">(AC141*AK141/1000+AD141*(AK141/1000)^2/2+AE141*(AK141/1000)^3/3+AF141*(AK141/1000)^4/4-AG141/(AK141/1000)-AJ141+AH141)-(AM141*AK141/1000+AN141*(AK141/1000)^2/2+AO141*(AK141/1000)^3/3+AP141*(AK141/1000)^4/4-AQ141/(AK141/1000)-AT141)</f>
        <v>-7098.2471885666437</v>
      </c>
      <c r="AS141" s="40">
        <f ca="1">IFERROR((AC141*LN(AB141/1000)+AD141*AB141/1000+AE141*(AB141/1000)^2/2+AF141*(AB141/1000)^3/3-AG141/(2*(AB141/1000)^2)+AI141)-(AM141*LN(AB141/1000)+AN141*AB141/1000+AO141*(AB141/1000)^2/2+AP141*(AB141/1000)^3/3-AQ141/(2*(AB141/1000)^2)),0)</f>
        <v>283.1560472277007</v>
      </c>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22"/>
      <c r="BP141" s="22"/>
      <c r="BQ141" s="22"/>
      <c r="BR141" s="22"/>
      <c r="BS141" s="22"/>
      <c r="BT141" s="22"/>
      <c r="BU141" s="22"/>
      <c r="BV141" s="22"/>
      <c r="BW141" s="22"/>
      <c r="BX141" s="22"/>
      <c r="BY141" s="22"/>
      <c r="BZ141" s="22"/>
    </row>
    <row r="142" spans="1:78" x14ac:dyDescent="0.25">
      <c r="A142" s="21"/>
      <c r="B142" s="22"/>
      <c r="C142" s="22"/>
      <c r="D142" s="22"/>
      <c r="E142" s="22"/>
      <c r="F142" s="41" t="s">
        <v>141</v>
      </c>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22"/>
      <c r="BP142" s="22"/>
      <c r="BQ142" s="22"/>
      <c r="BR142" s="22"/>
      <c r="BS142" s="22"/>
      <c r="BT142" s="22"/>
      <c r="BU142" s="22"/>
      <c r="BV142" s="22"/>
      <c r="BW142" s="22"/>
      <c r="BX142" s="22"/>
      <c r="BY142" s="22"/>
      <c r="BZ142" s="22"/>
    </row>
    <row r="143" spans="1:78" x14ac:dyDescent="0.25">
      <c r="A143" s="21" t="s">
        <v>193</v>
      </c>
      <c r="B143" s="51" t="s">
        <v>180</v>
      </c>
      <c r="C143" s="51" t="s">
        <v>181</v>
      </c>
      <c r="D143" s="31" t="s">
        <v>194</v>
      </c>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row>
    <row r="144" spans="1:78" x14ac:dyDescent="0.25">
      <c r="A144" s="21"/>
      <c r="B144" s="22">
        <v>34.06</v>
      </c>
      <c r="C144" s="22">
        <v>50</v>
      </c>
      <c r="D144" s="22">
        <f ca="1">C144/1000</f>
        <v>0.05</v>
      </c>
      <c r="E144" s="22"/>
      <c r="F144" s="22"/>
      <c r="G144" s="42" t="s">
        <v>184</v>
      </c>
      <c r="H144" s="42" t="s">
        <v>185</v>
      </c>
      <c r="I144" s="42" t="s">
        <v>186</v>
      </c>
      <c r="J144" s="42" t="s">
        <v>187</v>
      </c>
      <c r="K144" s="42" t="s">
        <v>188</v>
      </c>
      <c r="L144" s="22"/>
      <c r="M144" s="22"/>
      <c r="N144" s="22"/>
      <c r="O144" s="22"/>
      <c r="P144" s="22"/>
      <c r="Q144" s="22"/>
      <c r="R144" s="42" t="s">
        <v>184</v>
      </c>
      <c r="S144" s="42" t="s">
        <v>185</v>
      </c>
      <c r="T144" s="42" t="s">
        <v>186</v>
      </c>
      <c r="U144" s="42" t="s">
        <v>187</v>
      </c>
      <c r="V144" s="42" t="s">
        <v>188</v>
      </c>
      <c r="W144" s="22"/>
      <c r="X144" s="22"/>
      <c r="Y144" s="22"/>
      <c r="Z144" s="22"/>
      <c r="AA144" s="42" t="s">
        <v>184</v>
      </c>
      <c r="AB144" s="42" t="s">
        <v>185</v>
      </c>
      <c r="AC144" s="42" t="s">
        <v>186</v>
      </c>
      <c r="AD144" s="42" t="s">
        <v>187</v>
      </c>
      <c r="AE144" s="42" t="s">
        <v>188</v>
      </c>
      <c r="AF144" s="22"/>
      <c r="AG144" s="22"/>
      <c r="AH144" s="22"/>
      <c r="AI144" s="22"/>
      <c r="AJ144" s="22"/>
      <c r="AK144" s="22"/>
      <c r="AL144" s="22"/>
      <c r="AM144" s="22"/>
      <c r="AN144" s="42" t="s">
        <v>184</v>
      </c>
      <c r="AO144" s="42" t="s">
        <v>185</v>
      </c>
      <c r="AP144" s="42" t="s">
        <v>186</v>
      </c>
      <c r="AQ144" s="42" t="s">
        <v>187</v>
      </c>
      <c r="AR144" s="42" t="s">
        <v>188</v>
      </c>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c r="BT144" s="22"/>
      <c r="BU144" s="22"/>
      <c r="BV144" s="22"/>
      <c r="BW144" s="22"/>
      <c r="BX144" s="22"/>
      <c r="BY144" s="22"/>
      <c r="BZ144" s="22"/>
    </row>
    <row r="145" spans="1:78" x14ac:dyDescent="0.25">
      <c r="A145" s="21"/>
      <c r="B145" s="22">
        <v>41.3</v>
      </c>
      <c r="C145" s="22">
        <v>100</v>
      </c>
      <c r="D145" s="22">
        <f t="shared" ref="D145:D162" ca="1" si="2">C145/1000</f>
        <v>0.1</v>
      </c>
      <c r="E145" s="22"/>
      <c r="F145" s="22"/>
      <c r="G145" s="22">
        <f t="array" aca="1" ref="G145:L151" ca="1">LINEST(B144:B149,D144:D149^{1,2,3,-2},1,1)</f>
        <v>3.2758644389673961E-3</v>
      </c>
      <c r="H145" s="22">
        <f ca="1"/>
        <v>940.18851869964726</v>
      </c>
      <c r="I145" s="22">
        <f ca="1"/>
        <v>-423.48644507233132</v>
      </c>
      <c r="J145" s="22">
        <f ca="1"/>
        <v>212.17988207384516</v>
      </c>
      <c r="K145" s="22">
        <f ca="1"/>
        <v>23.079523283968683</v>
      </c>
      <c r="L145" s="22" t="e">
        <f ca="1"/>
        <v>#N/A</v>
      </c>
      <c r="M145" s="22"/>
      <c r="N145" s="22"/>
      <c r="O145" s="22"/>
      <c r="P145" s="22"/>
      <c r="Q145" s="22"/>
      <c r="R145" s="22">
        <f t="array" aca="1" ref="R145:W151" ca="1">LINEST(B149:B154,D149:D154^{1,2,3,-2},1,1)</f>
        <v>1.2837819250411735</v>
      </c>
      <c r="S145" s="22">
        <f ca="1"/>
        <v>172.65723247200904</v>
      </c>
      <c r="T145" s="22">
        <f ca="1"/>
        <v>-448.74963398008765</v>
      </c>
      <c r="U145" s="22">
        <f ca="1"/>
        <v>513.27181948100247</v>
      </c>
      <c r="V145" s="22">
        <f ca="1"/>
        <v>-58.574146054072919</v>
      </c>
      <c r="W145" s="22" t="e">
        <f ca="1"/>
        <v>#N/A</v>
      </c>
      <c r="X145" s="22"/>
      <c r="Y145" s="22"/>
      <c r="Z145" s="22"/>
      <c r="AA145" s="22">
        <f t="array" aca="1" ref="AA145:AF151" ca="1">LINEST(B154:B158,D154:D158^{1,2,3,-2},1,1)</f>
        <v>-1.6214015319404909</v>
      </c>
      <c r="AB145" s="22">
        <f ca="1"/>
        <v>16.257939271138675</v>
      </c>
      <c r="AC145" s="22">
        <f ca="1"/>
        <v>-102.82739338682657</v>
      </c>
      <c r="AD145" s="22">
        <f ca="1"/>
        <v>240.00974446612685</v>
      </c>
      <c r="AE145" s="22">
        <f ca="1"/>
        <v>22.78111118150154</v>
      </c>
      <c r="AF145" s="22" t="e">
        <f ca="1"/>
        <v>#N/A</v>
      </c>
      <c r="AG145" s="22"/>
      <c r="AH145" s="22"/>
      <c r="AI145" s="22"/>
      <c r="AJ145" s="22"/>
      <c r="AK145" s="22"/>
      <c r="AL145" s="22"/>
      <c r="AM145" s="22"/>
      <c r="AN145" s="22">
        <f t="array" aca="1" ref="AN145:AS151" ca="1">LINEST(B158:B162,D158:D162^{1,2,3,-2},1,1)</f>
        <v>-54.002363659772314</v>
      </c>
      <c r="AO145" s="22">
        <f ca="1"/>
        <v>-37.514329098847448</v>
      </c>
      <c r="AP145" s="22">
        <f ca="1"/>
        <v>166.09313914237609</v>
      </c>
      <c r="AQ145" s="22">
        <f ca="1"/>
        <v>-233.66644531488663</v>
      </c>
      <c r="AR145" s="22">
        <f ca="1"/>
        <v>333.29201612604822</v>
      </c>
      <c r="AS145" s="22" t="e">
        <f ca="1"/>
        <v>#N/A</v>
      </c>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row>
    <row r="146" spans="1:78" ht="18.75" customHeight="1" x14ac:dyDescent="0.25">
      <c r="A146" s="21"/>
      <c r="B146" s="22">
        <v>48.79</v>
      </c>
      <c r="C146" s="22">
        <v>150</v>
      </c>
      <c r="D146" s="22">
        <f t="shared" ca="1" si="2"/>
        <v>0.15</v>
      </c>
      <c r="E146" s="22"/>
      <c r="F146" s="22"/>
      <c r="G146" s="22">
        <f ca="1"/>
        <v>4.8885415351596229E-3</v>
      </c>
      <c r="H146" s="22">
        <f ca="1"/>
        <v>548.41627039982359</v>
      </c>
      <c r="I146" s="22">
        <f ca="1"/>
        <v>339.45687886280729</v>
      </c>
      <c r="J146" s="22">
        <f ca="1"/>
        <v>67.875276770731119</v>
      </c>
      <c r="K146" s="22">
        <f ca="1"/>
        <v>4.5273632271288369</v>
      </c>
      <c r="L146" s="22" t="e">
        <f ca="1"/>
        <v>#N/A</v>
      </c>
      <c r="M146" s="22"/>
      <c r="N146" s="22"/>
      <c r="O146" s="22"/>
      <c r="P146" s="22"/>
      <c r="Q146" s="22"/>
      <c r="R146" s="22">
        <f ca="1"/>
        <v>0.17466369287987343</v>
      </c>
      <c r="S146" s="22">
        <f ca="1"/>
        <v>31.735618235238508</v>
      </c>
      <c r="T146" s="22">
        <f ca="1"/>
        <v>59.065588224625515</v>
      </c>
      <c r="U146" s="22">
        <f ca="1"/>
        <v>37.971004396547606</v>
      </c>
      <c r="V146" s="22">
        <f ca="1"/>
        <v>8.8709697656589217</v>
      </c>
      <c r="W146" s="22" t="e">
        <f ca="1"/>
        <v>#N/A</v>
      </c>
      <c r="X146" s="22"/>
      <c r="Y146" s="22"/>
      <c r="Z146" s="22"/>
      <c r="AA146" s="22">
        <f ca="1"/>
        <v>0</v>
      </c>
      <c r="AB146" s="22">
        <f ca="1"/>
        <v>0</v>
      </c>
      <c r="AC146" s="22">
        <f ca="1"/>
        <v>0</v>
      </c>
      <c r="AD146" s="22">
        <f ca="1"/>
        <v>0</v>
      </c>
      <c r="AE146" s="22">
        <f ca="1"/>
        <v>0</v>
      </c>
      <c r="AF146" s="22" t="e">
        <f ca="1"/>
        <v>#N/A</v>
      </c>
      <c r="AG146" s="22"/>
      <c r="AH146" s="22"/>
      <c r="AI146" s="22"/>
      <c r="AJ146" s="22"/>
      <c r="AK146" s="22"/>
      <c r="AL146" s="22"/>
      <c r="AM146" s="22"/>
      <c r="AN146" s="22">
        <f ca="1"/>
        <v>0</v>
      </c>
      <c r="AO146" s="22">
        <f ca="1"/>
        <v>0</v>
      </c>
      <c r="AP146" s="22">
        <f ca="1"/>
        <v>0</v>
      </c>
      <c r="AQ146" s="22">
        <f ca="1"/>
        <v>0</v>
      </c>
      <c r="AR146" s="22">
        <f ca="1"/>
        <v>0</v>
      </c>
      <c r="AS146" s="22" t="e">
        <f ca="1"/>
        <v>#N/A</v>
      </c>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c r="BT146" s="22"/>
      <c r="BU146" s="22"/>
      <c r="BV146" s="22"/>
      <c r="BW146" s="22"/>
      <c r="BX146" s="22"/>
      <c r="BY146" s="22"/>
      <c r="BZ146" s="22"/>
    </row>
    <row r="147" spans="1:78" x14ac:dyDescent="0.25">
      <c r="A147" s="21"/>
      <c r="B147" s="22">
        <v>56.07</v>
      </c>
      <c r="C147" s="22">
        <v>200</v>
      </c>
      <c r="D147" s="22">
        <f t="shared" ca="1" si="2"/>
        <v>0.2</v>
      </c>
      <c r="E147" s="22"/>
      <c r="F147" s="22"/>
      <c r="G147" s="22">
        <f ca="1"/>
        <v>0.99997206054825771</v>
      </c>
      <c r="H147" s="22">
        <f ca="1"/>
        <v>0.18244777698603598</v>
      </c>
      <c r="I147" s="22" t="e">
        <f ca="1"/>
        <v>#N/A</v>
      </c>
      <c r="J147" s="22" t="e">
        <f ca="1"/>
        <v>#N/A</v>
      </c>
      <c r="K147" s="22" t="e">
        <f ca="1"/>
        <v>#N/A</v>
      </c>
      <c r="L147" s="22" t="e">
        <f ca="1"/>
        <v>#N/A</v>
      </c>
      <c r="M147" s="22"/>
      <c r="N147" s="22"/>
      <c r="O147" s="22"/>
      <c r="P147" s="22"/>
      <c r="Q147" s="22"/>
      <c r="R147" s="22">
        <f ca="1"/>
        <v>0.99999988049184541</v>
      </c>
      <c r="S147" s="22">
        <f ca="1"/>
        <v>2.2154557377377551E-2</v>
      </c>
      <c r="T147" s="22" t="e">
        <f ca="1"/>
        <v>#N/A</v>
      </c>
      <c r="U147" s="22" t="e">
        <f ca="1"/>
        <v>#N/A</v>
      </c>
      <c r="V147" s="22" t="e">
        <f ca="1"/>
        <v>#N/A</v>
      </c>
      <c r="W147" s="22" t="e">
        <f ca="1"/>
        <v>#N/A</v>
      </c>
      <c r="X147" s="22"/>
      <c r="Y147" s="22"/>
      <c r="Z147" s="22"/>
      <c r="AA147" s="22">
        <f ca="1"/>
        <v>1</v>
      </c>
      <c r="AB147" s="22">
        <f ca="1"/>
        <v>0</v>
      </c>
      <c r="AC147" s="22" t="e">
        <f ca="1"/>
        <v>#N/A</v>
      </c>
      <c r="AD147" s="22" t="e">
        <f ca="1"/>
        <v>#N/A</v>
      </c>
      <c r="AE147" s="22" t="e">
        <f ca="1"/>
        <v>#N/A</v>
      </c>
      <c r="AF147" s="22" t="e">
        <f ca="1"/>
        <v>#N/A</v>
      </c>
      <c r="AG147" s="22"/>
      <c r="AH147" s="22"/>
      <c r="AI147" s="22"/>
      <c r="AJ147" s="22"/>
      <c r="AK147" s="22"/>
      <c r="AL147" s="22"/>
      <c r="AM147" s="22"/>
      <c r="AN147" s="22">
        <f ca="1"/>
        <v>1</v>
      </c>
      <c r="AO147" s="22">
        <f ca="1"/>
        <v>0</v>
      </c>
      <c r="AP147" s="22" t="e">
        <f ca="1"/>
        <v>#N/A</v>
      </c>
      <c r="AQ147" s="22" t="e">
        <f ca="1"/>
        <v>#N/A</v>
      </c>
      <c r="AR147" s="22" t="e">
        <f ca="1"/>
        <v>#N/A</v>
      </c>
      <c r="AS147" s="22" t="e">
        <f ca="1"/>
        <v>#N/A</v>
      </c>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c r="BT147" s="22"/>
      <c r="BU147" s="22"/>
      <c r="BV147" s="22"/>
      <c r="BW147" s="22"/>
      <c r="BX147" s="22"/>
      <c r="BY147" s="22"/>
      <c r="BZ147" s="22"/>
    </row>
    <row r="148" spans="1:78" x14ac:dyDescent="0.25">
      <c r="A148" s="21"/>
      <c r="B148" s="22">
        <v>68.739999999999995</v>
      </c>
      <c r="C148" s="22">
        <v>273.14999999999998</v>
      </c>
      <c r="D148" s="22">
        <f t="shared" ca="1" si="2"/>
        <v>0.27315</v>
      </c>
      <c r="E148" s="22"/>
      <c r="F148" s="22"/>
      <c r="G148" s="22">
        <f ca="1"/>
        <v>8947.6707504388269</v>
      </c>
      <c r="H148" s="22">
        <f ca="1"/>
        <v>1</v>
      </c>
      <c r="I148" s="22" t="e">
        <f ca="1"/>
        <v>#N/A</v>
      </c>
      <c r="J148" s="22" t="e">
        <f ca="1"/>
        <v>#N/A</v>
      </c>
      <c r="K148" s="22" t="e">
        <f ca="1"/>
        <v>#N/A</v>
      </c>
      <c r="L148" s="22" t="e">
        <f ca="1"/>
        <v>#N/A</v>
      </c>
      <c r="M148" s="22"/>
      <c r="N148" s="22"/>
      <c r="O148" s="22"/>
      <c r="P148" s="22"/>
      <c r="Q148" s="22"/>
      <c r="R148" s="22">
        <f ca="1"/>
        <v>2091907.2095070761</v>
      </c>
      <c r="S148" s="22">
        <f ca="1"/>
        <v>1</v>
      </c>
      <c r="T148" s="22" t="e">
        <f ca="1"/>
        <v>#N/A</v>
      </c>
      <c r="U148" s="22" t="e">
        <f ca="1"/>
        <v>#N/A</v>
      </c>
      <c r="V148" s="22" t="e">
        <f ca="1"/>
        <v>#N/A</v>
      </c>
      <c r="W148" s="22" t="e">
        <f ca="1"/>
        <v>#N/A</v>
      </c>
      <c r="X148" s="22"/>
      <c r="Y148" s="22"/>
      <c r="Z148" s="22"/>
      <c r="AA148" s="22" t="e">
        <f ca="1"/>
        <v>#NUM!</v>
      </c>
      <c r="AB148" s="22">
        <f ca="1"/>
        <v>0</v>
      </c>
      <c r="AC148" s="22" t="e">
        <f ca="1"/>
        <v>#N/A</v>
      </c>
      <c r="AD148" s="22" t="e">
        <f ca="1"/>
        <v>#N/A</v>
      </c>
      <c r="AE148" s="22" t="e">
        <f ca="1"/>
        <v>#N/A</v>
      </c>
      <c r="AF148" s="22" t="e">
        <f ca="1"/>
        <v>#N/A</v>
      </c>
      <c r="AG148" s="22"/>
      <c r="AH148" s="22"/>
      <c r="AI148" s="22"/>
      <c r="AJ148" s="22"/>
      <c r="AK148" s="22"/>
      <c r="AL148" s="22"/>
      <c r="AM148" s="22"/>
      <c r="AN148" s="22" t="e">
        <f ca="1"/>
        <v>#NUM!</v>
      </c>
      <c r="AO148" s="22">
        <f ca="1"/>
        <v>0</v>
      </c>
      <c r="AP148" s="22" t="e">
        <f ca="1"/>
        <v>#N/A</v>
      </c>
      <c r="AQ148" s="22" t="e">
        <f ca="1"/>
        <v>#N/A</v>
      </c>
      <c r="AR148" s="22" t="e">
        <f ca="1"/>
        <v>#N/A</v>
      </c>
      <c r="AS148" s="22" t="e">
        <f ca="1"/>
        <v>#N/A</v>
      </c>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c r="BT148" s="22"/>
      <c r="BU148" s="22"/>
      <c r="BV148" s="22"/>
      <c r="BW148" s="22"/>
      <c r="BX148" s="22"/>
      <c r="BY148" s="22"/>
      <c r="BZ148" s="22"/>
    </row>
    <row r="149" spans="1:78" x14ac:dyDescent="0.25">
      <c r="A149" s="21"/>
      <c r="B149" s="22">
        <v>73.599999999999994</v>
      </c>
      <c r="C149" s="22">
        <v>298.14999999999998</v>
      </c>
      <c r="D149" s="22">
        <f t="shared" ca="1" si="2"/>
        <v>0.29814999999999997</v>
      </c>
      <c r="E149" s="22"/>
      <c r="F149" s="22"/>
      <c r="G149" s="22">
        <f ca="1"/>
        <v>1191.3713128086724</v>
      </c>
      <c r="H149" s="22">
        <f ca="1"/>
        <v>3.3287191327146318E-2</v>
      </c>
      <c r="I149" s="22" t="e">
        <f ca="1"/>
        <v>#N/A</v>
      </c>
      <c r="J149" s="22" t="e">
        <f ca="1"/>
        <v>#N/A</v>
      </c>
      <c r="K149" s="22" t="e">
        <f ca="1"/>
        <v>#N/A</v>
      </c>
      <c r="L149" s="22" t="e">
        <f ca="1"/>
        <v>#N/A</v>
      </c>
      <c r="M149" s="22"/>
      <c r="N149" s="22"/>
      <c r="O149" s="22"/>
      <c r="P149" s="22"/>
      <c r="Q149" s="22"/>
      <c r="R149" s="22">
        <f ca="1"/>
        <v>4107.0365091755857</v>
      </c>
      <c r="S149" s="22">
        <f ca="1"/>
        <v>4.9082441258751412E-4</v>
      </c>
      <c r="T149" s="22" t="e">
        <f ca="1"/>
        <v>#N/A</v>
      </c>
      <c r="U149" s="22" t="e">
        <f ca="1"/>
        <v>#N/A</v>
      </c>
      <c r="V149" s="22" t="e">
        <f ca="1"/>
        <v>#N/A</v>
      </c>
      <c r="W149" s="22" t="e">
        <f ca="1"/>
        <v>#N/A</v>
      </c>
      <c r="X149" s="22"/>
      <c r="Y149" s="22"/>
      <c r="Z149" s="22"/>
      <c r="AA149" s="22">
        <f ca="1"/>
        <v>1002.9124799999997</v>
      </c>
      <c r="AB149" s="22">
        <f ca="1"/>
        <v>0</v>
      </c>
      <c r="AC149" s="22" t="e">
        <f ca="1"/>
        <v>#N/A</v>
      </c>
      <c r="AD149" s="22" t="e">
        <f ca="1"/>
        <v>#N/A</v>
      </c>
      <c r="AE149" s="22" t="e">
        <f ca="1"/>
        <v>#N/A</v>
      </c>
      <c r="AF149" s="22" t="e">
        <f ca="1"/>
        <v>#N/A</v>
      </c>
      <c r="AG149" s="22"/>
      <c r="AH149" s="22"/>
      <c r="AI149" s="22"/>
      <c r="AJ149" s="22"/>
      <c r="AK149" s="22"/>
      <c r="AL149" s="22"/>
      <c r="AM149" s="22"/>
      <c r="AN149" s="22">
        <f ca="1"/>
        <v>337.54928000000001</v>
      </c>
      <c r="AO149" s="22">
        <f ca="1"/>
        <v>0</v>
      </c>
      <c r="AP149" s="22" t="e">
        <f ca="1"/>
        <v>#N/A</v>
      </c>
      <c r="AQ149" s="22" t="e">
        <f ca="1"/>
        <v>#N/A</v>
      </c>
      <c r="AR149" s="22" t="e">
        <f ca="1"/>
        <v>#N/A</v>
      </c>
      <c r="AS149" s="22" t="e">
        <f ca="1"/>
        <v>#N/A</v>
      </c>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c r="BT149" s="22"/>
      <c r="BU149" s="22"/>
      <c r="BV149" s="22"/>
      <c r="BW149" s="22"/>
      <c r="BX149" s="22"/>
      <c r="BY149" s="22"/>
      <c r="BZ149" s="22"/>
    </row>
    <row r="150" spans="1:78" x14ac:dyDescent="0.25">
      <c r="A150" s="21"/>
      <c r="B150" s="22">
        <v>73.930000000000007</v>
      </c>
      <c r="C150" s="22">
        <v>300</v>
      </c>
      <c r="D150" s="22">
        <f t="shared" ca="1" si="2"/>
        <v>0.3</v>
      </c>
      <c r="E150" s="22"/>
      <c r="F150" s="22"/>
      <c r="G150" s="22" t="e">
        <f ca="1"/>
        <v>#N/A</v>
      </c>
      <c r="H150" s="22" t="e">
        <f ca="1"/>
        <v>#N/A</v>
      </c>
      <c r="I150" s="22" t="e">
        <f ca="1"/>
        <v>#N/A</v>
      </c>
      <c r="J150" s="22" t="e">
        <f ca="1"/>
        <v>#N/A</v>
      </c>
      <c r="K150" s="22" t="e">
        <f ca="1"/>
        <v>#N/A</v>
      </c>
      <c r="L150" s="22" t="e">
        <f ca="1"/>
        <v>#N/A</v>
      </c>
      <c r="M150" s="22"/>
      <c r="N150" s="22"/>
      <c r="O150" s="22"/>
      <c r="P150" s="22"/>
      <c r="Q150" s="22"/>
      <c r="R150" s="22" t="e">
        <f ca="1"/>
        <v>#N/A</v>
      </c>
      <c r="S150" s="22" t="e">
        <f ca="1"/>
        <v>#N/A</v>
      </c>
      <c r="T150" s="22" t="e">
        <f ca="1"/>
        <v>#N/A</v>
      </c>
      <c r="U150" s="22" t="e">
        <f ca="1"/>
        <v>#N/A</v>
      </c>
      <c r="V150" s="22" t="e">
        <f ca="1"/>
        <v>#N/A</v>
      </c>
      <c r="W150" s="22" t="e">
        <f ca="1"/>
        <v>#N/A</v>
      </c>
      <c r="X150" s="22"/>
      <c r="Y150" s="22"/>
      <c r="Z150" s="22"/>
      <c r="AA150" s="22" t="e">
        <f ca="1"/>
        <v>#N/A</v>
      </c>
      <c r="AB150" s="22" t="e">
        <f ca="1"/>
        <v>#N/A</v>
      </c>
      <c r="AC150" s="22" t="e">
        <f ca="1"/>
        <v>#N/A</v>
      </c>
      <c r="AD150" s="22" t="e">
        <f ca="1"/>
        <v>#N/A</v>
      </c>
      <c r="AE150" s="22" t="e">
        <f ca="1"/>
        <v>#N/A</v>
      </c>
      <c r="AF150" s="22" t="e">
        <f ca="1"/>
        <v>#N/A</v>
      </c>
      <c r="AG150" s="22"/>
      <c r="AH150" s="22"/>
      <c r="AI150" s="22"/>
      <c r="AJ150" s="22"/>
      <c r="AK150" s="22"/>
      <c r="AL150" s="22"/>
      <c r="AM150" s="22"/>
      <c r="AN150" s="22" t="e">
        <f ca="1"/>
        <v>#N/A</v>
      </c>
      <c r="AO150" s="22" t="e">
        <f ca="1"/>
        <v>#N/A</v>
      </c>
      <c r="AP150" s="22" t="e">
        <f ca="1"/>
        <v>#N/A</v>
      </c>
      <c r="AQ150" s="22" t="e">
        <f ca="1"/>
        <v>#N/A</v>
      </c>
      <c r="AR150" s="22" t="e">
        <f ca="1"/>
        <v>#N/A</v>
      </c>
      <c r="AS150" s="22" t="e">
        <f ca="1"/>
        <v>#N/A</v>
      </c>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c r="BT150" s="22"/>
      <c r="BU150" s="22"/>
      <c r="BV150" s="22"/>
      <c r="BW150" s="22"/>
      <c r="BX150" s="22"/>
      <c r="BY150" s="22"/>
      <c r="BZ150" s="22"/>
    </row>
    <row r="151" spans="1:78" x14ac:dyDescent="0.25">
      <c r="A151" s="21"/>
      <c r="B151" s="22">
        <v>94.01</v>
      </c>
      <c r="C151" s="22">
        <v>400</v>
      </c>
      <c r="D151" s="22">
        <f t="shared" ca="1" si="2"/>
        <v>0.4</v>
      </c>
      <c r="E151" s="22"/>
      <c r="F151" s="22"/>
      <c r="G151" s="22" t="e">
        <f ca="1"/>
        <v>#N/A</v>
      </c>
      <c r="H151" s="22" t="e">
        <f ca="1"/>
        <v>#N/A</v>
      </c>
      <c r="I151" s="22" t="e">
        <f ca="1"/>
        <v>#N/A</v>
      </c>
      <c r="J151" s="22" t="e">
        <f ca="1"/>
        <v>#N/A</v>
      </c>
      <c r="K151" s="22" t="e">
        <f ca="1"/>
        <v>#N/A</v>
      </c>
      <c r="L151" s="22" t="e">
        <f ca="1"/>
        <v>#N/A</v>
      </c>
      <c r="M151" s="22"/>
      <c r="N151" s="22"/>
      <c r="O151" s="22"/>
      <c r="P151" s="22"/>
      <c r="Q151" s="22"/>
      <c r="R151" s="22" t="e">
        <f ca="1"/>
        <v>#N/A</v>
      </c>
      <c r="S151" s="22" t="e">
        <f ca="1"/>
        <v>#N/A</v>
      </c>
      <c r="T151" s="22" t="e">
        <f ca="1"/>
        <v>#N/A</v>
      </c>
      <c r="U151" s="22" t="e">
        <f ca="1"/>
        <v>#N/A</v>
      </c>
      <c r="V151" s="22" t="e">
        <f ca="1"/>
        <v>#N/A</v>
      </c>
      <c r="W151" s="22" t="e">
        <f ca="1"/>
        <v>#N/A</v>
      </c>
      <c r="X151" s="22"/>
      <c r="Y151" s="22"/>
      <c r="Z151" s="22"/>
      <c r="AA151" s="22" t="e">
        <f ca="1"/>
        <v>#N/A</v>
      </c>
      <c r="AB151" s="22" t="e">
        <f ca="1"/>
        <v>#N/A</v>
      </c>
      <c r="AC151" s="22" t="e">
        <f ca="1"/>
        <v>#N/A</v>
      </c>
      <c r="AD151" s="22" t="e">
        <f ca="1"/>
        <v>#N/A</v>
      </c>
      <c r="AE151" s="22" t="e">
        <f ca="1"/>
        <v>#N/A</v>
      </c>
      <c r="AF151" s="22" t="e">
        <f ca="1"/>
        <v>#N/A</v>
      </c>
      <c r="AG151" s="22"/>
      <c r="AH151" s="22"/>
      <c r="AI151" s="22"/>
      <c r="AJ151" s="22"/>
      <c r="AK151" s="22"/>
      <c r="AL151" s="22"/>
      <c r="AM151" s="22"/>
      <c r="AN151" s="22" t="e">
        <f ca="1"/>
        <v>#N/A</v>
      </c>
      <c r="AO151" s="22" t="e">
        <f ca="1"/>
        <v>#N/A</v>
      </c>
      <c r="AP151" s="22" t="e">
        <f ca="1"/>
        <v>#N/A</v>
      </c>
      <c r="AQ151" s="22" t="e">
        <f ca="1"/>
        <v>#N/A</v>
      </c>
      <c r="AR151" s="22" t="e">
        <f ca="1"/>
        <v>#N/A</v>
      </c>
      <c r="AS151" s="22" t="e">
        <f ca="1"/>
        <v>#N/A</v>
      </c>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c r="BT151" s="22"/>
      <c r="BU151" s="22"/>
      <c r="BV151" s="22"/>
      <c r="BW151" s="22"/>
      <c r="BX151" s="22"/>
      <c r="BY151" s="22"/>
      <c r="BZ151" s="22"/>
    </row>
    <row r="152" spans="1:78" x14ac:dyDescent="0.25">
      <c r="A152" s="21"/>
      <c r="B152" s="22">
        <v>112.59</v>
      </c>
      <c r="C152" s="22">
        <v>500</v>
      </c>
      <c r="D152" s="22">
        <f t="shared" ca="1" si="2"/>
        <v>0.5</v>
      </c>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row>
    <row r="153" spans="1:78" x14ac:dyDescent="0.25">
      <c r="A153" s="21"/>
      <c r="B153" s="22">
        <v>128.69999999999999</v>
      </c>
      <c r="C153" s="22">
        <v>600</v>
      </c>
      <c r="D153" s="22">
        <f t="shared" ca="1" si="2"/>
        <v>0.6</v>
      </c>
      <c r="E153" s="22"/>
      <c r="F153" s="25" t="s">
        <v>166</v>
      </c>
      <c r="G153" s="42">
        <v>150</v>
      </c>
      <c r="H153" s="22"/>
      <c r="I153" s="22"/>
      <c r="J153" s="22"/>
      <c r="K153" s="22"/>
      <c r="L153" s="22"/>
      <c r="M153" s="22"/>
      <c r="N153" s="22"/>
      <c r="O153" s="22"/>
      <c r="P153" s="22"/>
      <c r="Q153" s="25" t="s">
        <v>166</v>
      </c>
      <c r="R153" s="42">
        <v>550</v>
      </c>
      <c r="S153" s="22"/>
      <c r="T153" s="22"/>
      <c r="U153" s="22"/>
      <c r="V153" s="22"/>
      <c r="W153" s="22"/>
      <c r="X153" s="22"/>
      <c r="Y153" s="22"/>
      <c r="Z153" s="25" t="s">
        <v>166</v>
      </c>
      <c r="AA153" s="42">
        <v>550</v>
      </c>
      <c r="AB153" s="22"/>
      <c r="AC153" s="22"/>
      <c r="AD153" s="22"/>
      <c r="AE153" s="22"/>
      <c r="AF153" s="22"/>
      <c r="AG153" s="22"/>
      <c r="AH153" s="22"/>
      <c r="AI153" s="22"/>
      <c r="AJ153" s="22"/>
      <c r="AK153" s="22"/>
      <c r="AL153" s="22"/>
      <c r="AM153" s="25" t="s">
        <v>166</v>
      </c>
      <c r="AN153" s="42">
        <v>550</v>
      </c>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row>
    <row r="154" spans="1:78" x14ac:dyDescent="0.25">
      <c r="A154" s="21"/>
      <c r="B154" s="22">
        <v>142.66999999999999</v>
      </c>
      <c r="C154" s="22">
        <v>700</v>
      </c>
      <c r="D154" s="22">
        <f t="shared" ca="1" si="2"/>
        <v>0.7</v>
      </c>
      <c r="E154" s="22"/>
      <c r="F154" s="25" t="s">
        <v>167</v>
      </c>
      <c r="G154" s="43">
        <f ca="1">I141+J141*(G153/1000)+K141*(G153/1000)^2+L141*(G153/1000)^3+M141/(G153/1000)^2</f>
        <v>48.696790806594528</v>
      </c>
      <c r="H154" s="22"/>
      <c r="I154" s="22"/>
      <c r="J154" s="22"/>
      <c r="K154" s="22"/>
      <c r="L154" s="22"/>
      <c r="M154" s="22"/>
      <c r="N154" s="22"/>
      <c r="O154" s="22"/>
      <c r="P154" s="22"/>
      <c r="Q154" s="25" t="s">
        <v>167</v>
      </c>
      <c r="R154" s="43">
        <f ca="1">T141+U141*(R153/1000)+V141*(R153/1000)^2+W141*(R153/1000)^3+AA141/(R153/1000)^2</f>
        <v>2632.9515096093746</v>
      </c>
      <c r="S154" s="22"/>
      <c r="T154" s="22"/>
      <c r="U154" s="22"/>
      <c r="V154" s="22"/>
      <c r="W154" s="22"/>
      <c r="X154" s="22"/>
      <c r="Y154" s="22"/>
      <c r="Z154" s="25" t="s">
        <v>167</v>
      </c>
      <c r="AA154" s="43">
        <f ca="1">AC141+AD141*(AA153/1000)+AE141*(AA153/1000)^2+AF141*(AA153/1000)^3+AG141/(AA153/1000)^2</f>
        <v>121.02609372032586</v>
      </c>
      <c r="AB154" s="22"/>
      <c r="AC154" s="22"/>
      <c r="AD154" s="22"/>
      <c r="AE154" s="22"/>
      <c r="AF154" s="22"/>
      <c r="AG154" s="22"/>
      <c r="AH154" s="22"/>
      <c r="AI154" s="22"/>
      <c r="AJ154" s="22"/>
      <c r="AK154" s="22"/>
      <c r="AL154" s="22"/>
      <c r="AM154" s="25" t="s">
        <v>167</v>
      </c>
      <c r="AN154" s="43">
        <f ca="1">AP141+AQ141*(AN153/1000)+AR141*(AN153/1000)^2+AS141*(AN153/1000)^3+AT141/(AN153/1000)^2</f>
        <v>-2167.3253162956235</v>
      </c>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row>
    <row r="155" spans="1:78" x14ac:dyDescent="0.25">
      <c r="A155" s="21"/>
      <c r="B155" s="22">
        <v>154.77000000000001</v>
      </c>
      <c r="C155" s="22">
        <v>800</v>
      </c>
      <c r="D155" s="22">
        <f t="shared" ca="1" si="2"/>
        <v>0.8</v>
      </c>
      <c r="E155" s="22"/>
      <c r="F155" s="22" t="s">
        <v>46</v>
      </c>
      <c r="G155" s="22"/>
      <c r="H155" s="22"/>
      <c r="I155" s="22"/>
      <c r="J155" s="22" t="s">
        <v>189</v>
      </c>
      <c r="K155" s="22"/>
      <c r="L155" s="22"/>
      <c r="M155" s="22"/>
      <c r="N155" s="22"/>
      <c r="O155" s="22"/>
      <c r="P155" s="22"/>
      <c r="Q155" s="22" t="s">
        <v>46</v>
      </c>
      <c r="R155" s="22"/>
      <c r="S155" s="22"/>
      <c r="T155" s="22"/>
      <c r="U155" s="22" t="s">
        <v>189</v>
      </c>
      <c r="V155" s="22"/>
      <c r="W155" s="22"/>
      <c r="X155" s="22"/>
      <c r="Y155" s="22"/>
      <c r="Z155" s="22" t="s">
        <v>46</v>
      </c>
      <c r="AA155" s="22"/>
      <c r="AB155" s="22"/>
      <c r="AC155" s="22"/>
      <c r="AD155" s="22" t="s">
        <v>189</v>
      </c>
      <c r="AE155" s="22"/>
      <c r="AF155" s="22"/>
      <c r="AG155" s="22"/>
      <c r="AH155" s="22"/>
      <c r="AI155" s="22"/>
      <c r="AJ155" s="22"/>
      <c r="AK155" s="22"/>
      <c r="AL155" s="22"/>
      <c r="AM155" s="22" t="s">
        <v>46</v>
      </c>
      <c r="AN155" s="22"/>
      <c r="AO155" s="22"/>
      <c r="AP155" s="22"/>
      <c r="AQ155" s="22" t="s">
        <v>189</v>
      </c>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row>
    <row r="156" spans="1:78" x14ac:dyDescent="0.25">
      <c r="A156" s="21"/>
      <c r="B156" s="22">
        <v>165.35</v>
      </c>
      <c r="C156" s="22">
        <v>900</v>
      </c>
      <c r="D156" s="22">
        <f t="shared" ca="1" si="2"/>
        <v>0.9</v>
      </c>
      <c r="E156" s="22"/>
      <c r="F156" s="46"/>
      <c r="G156" s="47"/>
      <c r="H156" s="47"/>
      <c r="I156" s="47"/>
      <c r="J156" s="47"/>
      <c r="K156" s="47"/>
      <c r="L156" s="47"/>
      <c r="M156" s="47"/>
      <c r="N156" s="47"/>
      <c r="O156" s="47"/>
      <c r="P156" s="47"/>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c r="BT156" s="22"/>
      <c r="BU156" s="22"/>
      <c r="BV156" s="22"/>
      <c r="BW156" s="22"/>
      <c r="BX156" s="22"/>
      <c r="BY156" s="22"/>
      <c r="BZ156" s="22"/>
    </row>
    <row r="157" spans="1:78" x14ac:dyDescent="0.25">
      <c r="A157" s="21"/>
      <c r="B157" s="22">
        <v>174.6</v>
      </c>
      <c r="C157" s="22">
        <v>1000</v>
      </c>
      <c r="D157" s="22">
        <f t="shared" ca="1" si="2"/>
        <v>1</v>
      </c>
      <c r="E157" s="22"/>
      <c r="F157" s="46"/>
      <c r="G157" s="46"/>
      <c r="H157" s="46"/>
      <c r="I157" s="46"/>
      <c r="J157" s="46"/>
      <c r="K157" s="46"/>
      <c r="L157" s="46"/>
      <c r="M157" s="46"/>
      <c r="N157" s="46"/>
      <c r="O157" s="46"/>
      <c r="P157" s="46"/>
      <c r="Q157" s="22" t="str">
        <f ca="1">A141</f>
        <v>C3H8(g)</v>
      </c>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row>
    <row r="158" spans="1:78" x14ac:dyDescent="0.25">
      <c r="A158" s="21"/>
      <c r="B158" s="22">
        <v>182.67</v>
      </c>
      <c r="C158" s="22">
        <v>1100</v>
      </c>
      <c r="D158" s="22">
        <f t="shared" ca="1" si="2"/>
        <v>1.1000000000000001</v>
      </c>
      <c r="E158" s="22"/>
      <c r="F158" s="46"/>
      <c r="G158" s="47"/>
      <c r="H158" s="47"/>
      <c r="I158" s="47"/>
      <c r="J158" s="47"/>
      <c r="K158" s="47"/>
      <c r="L158" s="46"/>
      <c r="M158" s="46"/>
      <c r="N158" s="46"/>
      <c r="O158" s="46"/>
      <c r="P158" s="46"/>
      <c r="Q158" s="22" t="str">
        <f ca="1">_xll.BAL("H2(g)+C=C3H8(g)")</f>
        <v>4H2(g) + 3C = C3H8(g)</v>
      </c>
      <c r="R158" s="42" t="s">
        <v>149</v>
      </c>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row>
    <row r="159" spans="1:78" x14ac:dyDescent="0.25">
      <c r="A159" s="21"/>
      <c r="B159" s="22">
        <v>189.74</v>
      </c>
      <c r="C159" s="22">
        <v>1200</v>
      </c>
      <c r="D159" s="22">
        <f t="shared" ca="1" si="2"/>
        <v>1.2</v>
      </c>
      <c r="E159" s="22"/>
      <c r="F159" s="46"/>
      <c r="G159" s="46"/>
      <c r="H159" s="46"/>
      <c r="I159" s="46"/>
      <c r="J159" s="46"/>
      <c r="K159" s="46"/>
      <c r="L159" s="46"/>
      <c r="M159" s="46"/>
      <c r="N159" s="46"/>
      <c r="O159" s="46"/>
      <c r="P159" s="46"/>
      <c r="Q159" s="48" t="s">
        <v>139</v>
      </c>
      <c r="R159" s="49"/>
      <c r="S159" s="22"/>
      <c r="T159" s="49" t="s">
        <v>141</v>
      </c>
      <c r="U159" s="49"/>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row>
    <row r="160" spans="1:78" x14ac:dyDescent="0.25">
      <c r="A160" s="21"/>
      <c r="B160" s="22">
        <v>195.85</v>
      </c>
      <c r="C160" s="22">
        <v>1300</v>
      </c>
      <c r="D160" s="22">
        <f t="shared" ca="1" si="2"/>
        <v>1.3</v>
      </c>
      <c r="E160" s="22"/>
      <c r="F160" s="22"/>
      <c r="G160" s="22"/>
      <c r="H160" s="22"/>
      <c r="I160" s="22"/>
      <c r="J160" s="22"/>
      <c r="K160" s="22"/>
      <c r="L160" s="22"/>
      <c r="M160" s="22"/>
      <c r="N160" s="22"/>
      <c r="O160" s="22"/>
      <c r="P160" s="22"/>
      <c r="Q160" s="42" t="s">
        <v>148</v>
      </c>
      <c r="R160" s="42" t="s">
        <v>150</v>
      </c>
      <c r="S160" s="22"/>
      <c r="T160" s="42" t="s">
        <v>148</v>
      </c>
      <c r="U160" s="42" t="s">
        <v>150</v>
      </c>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row>
    <row r="161" spans="1:78" x14ac:dyDescent="0.25">
      <c r="A161" s="21"/>
      <c r="B161" s="22">
        <v>201.21</v>
      </c>
      <c r="C161" s="22">
        <v>1400</v>
      </c>
      <c r="D161" s="22">
        <f t="shared" ca="1" si="2"/>
        <v>1.4</v>
      </c>
      <c r="E161" s="22"/>
      <c r="F161" s="22"/>
      <c r="G161" s="22"/>
      <c r="H161" s="22"/>
      <c r="I161" s="22"/>
      <c r="J161" s="22"/>
      <c r="K161" s="22"/>
      <c r="L161" s="22"/>
      <c r="M161" s="22"/>
      <c r="N161" s="22"/>
      <c r="O161" s="22"/>
      <c r="P161" s="22"/>
      <c r="Q161" s="43">
        <v>-103.8</v>
      </c>
      <c r="R161" s="42">
        <v>269.89999999999998</v>
      </c>
      <c r="S161" s="22"/>
      <c r="T161" s="43">
        <f ca="1">_xll.H(Q158,25)/1000</f>
        <v>-104.69999374389647</v>
      </c>
      <c r="U161" s="43">
        <f ca="1">_xll.S(Q157,25)/1000</f>
        <v>270.28000933837893</v>
      </c>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row>
    <row r="162" spans="1:78" x14ac:dyDescent="0.25">
      <c r="A162" s="21"/>
      <c r="B162" s="22">
        <v>205.89</v>
      </c>
      <c r="C162" s="22">
        <v>1500</v>
      </c>
      <c r="D162" s="22">
        <f t="shared" ca="1" si="2"/>
        <v>1.5</v>
      </c>
      <c r="E162" s="22"/>
      <c r="F162" s="22"/>
      <c r="G162" s="22"/>
      <c r="H162" s="22"/>
      <c r="I162" s="22"/>
      <c r="J162" s="22"/>
      <c r="K162" s="22"/>
      <c r="L162" s="22"/>
      <c r="M162" s="22"/>
      <c r="N162" s="22"/>
      <c r="O162" s="22"/>
      <c r="P162" s="22"/>
      <c r="Q162" s="22"/>
      <c r="R162" s="22" t="s">
        <v>190</v>
      </c>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c r="BT162" s="22"/>
      <c r="BU162" s="22"/>
      <c r="BV162" s="22"/>
      <c r="BW162" s="22"/>
      <c r="BX162" s="22"/>
      <c r="BY162" s="22"/>
      <c r="BZ162" s="22"/>
    </row>
    <row r="163" spans="1:78" x14ac:dyDescent="0.25">
      <c r="A163" s="21"/>
      <c r="B163" s="22" t="s">
        <v>195</v>
      </c>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row>
    <row r="164" spans="1:78" x14ac:dyDescent="0.25">
      <c r="A164" s="38"/>
      <c r="B164" s="38"/>
      <c r="C164" s="38"/>
      <c r="D164" s="38"/>
      <c r="E164" s="39"/>
      <c r="F164" s="26" t="s">
        <v>70</v>
      </c>
      <c r="G164" s="27" t="s">
        <v>71</v>
      </c>
      <c r="H164" s="27" t="s">
        <v>72</v>
      </c>
      <c r="I164" s="27" t="s">
        <v>73</v>
      </c>
      <c r="J164" s="27" t="s">
        <v>74</v>
      </c>
      <c r="K164" s="27" t="s">
        <v>75</v>
      </c>
      <c r="L164" s="27" t="s">
        <v>76</v>
      </c>
      <c r="M164" s="27" t="s">
        <v>77</v>
      </c>
      <c r="N164" s="27" t="s">
        <v>78</v>
      </c>
      <c r="O164" s="27" t="s">
        <v>79</v>
      </c>
      <c r="P164" s="27" t="s">
        <v>80</v>
      </c>
      <c r="Q164" s="27" t="s">
        <v>81</v>
      </c>
      <c r="R164" s="27" t="s">
        <v>82</v>
      </c>
      <c r="S164" s="27" t="s">
        <v>83</v>
      </c>
      <c r="T164" s="27" t="s">
        <v>84</v>
      </c>
      <c r="U164" s="27" t="s">
        <v>85</v>
      </c>
      <c r="V164" s="27" t="s">
        <v>86</v>
      </c>
      <c r="W164" s="27" t="s">
        <v>87</v>
      </c>
      <c r="X164" s="27" t="s">
        <v>88</v>
      </c>
      <c r="Y164" s="27" t="s">
        <v>89</v>
      </c>
      <c r="Z164" s="27" t="s">
        <v>90</v>
      </c>
      <c r="AA164" s="27" t="s">
        <v>91</v>
      </c>
      <c r="AB164" s="27" t="s">
        <v>92</v>
      </c>
      <c r="AC164" s="27" t="s">
        <v>93</v>
      </c>
      <c r="AD164" s="27" t="s">
        <v>94</v>
      </c>
      <c r="AE164" s="27" t="s">
        <v>95</v>
      </c>
      <c r="AF164" s="27" t="s">
        <v>96</v>
      </c>
      <c r="AG164" s="27" t="s">
        <v>97</v>
      </c>
      <c r="AH164" s="27" t="s">
        <v>98</v>
      </c>
      <c r="AI164" s="27" t="s">
        <v>99</v>
      </c>
      <c r="AJ164" s="27" t="s">
        <v>100</v>
      </c>
      <c r="AK164" s="27" t="s">
        <v>101</v>
      </c>
      <c r="AL164" s="27" t="s">
        <v>102</v>
      </c>
      <c r="AM164" s="27" t="s">
        <v>103</v>
      </c>
      <c r="AN164" s="27" t="s">
        <v>104</v>
      </c>
      <c r="AO164" s="27" t="s">
        <v>105</v>
      </c>
      <c r="AP164" s="27" t="s">
        <v>106</v>
      </c>
      <c r="AQ164" s="27" t="s">
        <v>107</v>
      </c>
      <c r="AR164" s="27" t="s">
        <v>108</v>
      </c>
      <c r="AS164" s="27" t="s">
        <v>109</v>
      </c>
      <c r="AT164" s="27" t="s">
        <v>110</v>
      </c>
      <c r="AU164" s="27" t="s">
        <v>111</v>
      </c>
      <c r="AV164" s="27" t="s">
        <v>112</v>
      </c>
      <c r="AW164" s="27" t="s">
        <v>113</v>
      </c>
      <c r="AX164" s="27" t="s">
        <v>114</v>
      </c>
      <c r="AY164" s="27" t="s">
        <v>115</v>
      </c>
      <c r="AZ164" s="27" t="s">
        <v>116</v>
      </c>
      <c r="BA164" s="27" t="s">
        <v>117</v>
      </c>
      <c r="BB164" s="27" t="s">
        <v>118</v>
      </c>
      <c r="BC164" s="27" t="s">
        <v>119</v>
      </c>
      <c r="BD164" s="27" t="s">
        <v>120</v>
      </c>
      <c r="BE164" s="27" t="s">
        <v>121</v>
      </c>
      <c r="BF164" s="27" t="s">
        <v>122</v>
      </c>
      <c r="BG164" s="27" t="s">
        <v>123</v>
      </c>
      <c r="BH164" s="27" t="s">
        <v>124</v>
      </c>
      <c r="BI164" s="27" t="s">
        <v>125</v>
      </c>
      <c r="BJ164" s="27" t="s">
        <v>126</v>
      </c>
      <c r="BK164" s="27" t="s">
        <v>127</v>
      </c>
      <c r="BL164" s="27" t="s">
        <v>128</v>
      </c>
      <c r="BM164" s="27" t="s">
        <v>129</v>
      </c>
      <c r="BN164" s="27" t="s">
        <v>130</v>
      </c>
      <c r="BO164" s="22"/>
      <c r="BP164" s="22"/>
      <c r="BQ164" s="22"/>
      <c r="BR164" s="22"/>
      <c r="BS164" s="22"/>
      <c r="BT164" s="22"/>
      <c r="BU164" s="22"/>
      <c r="BV164" s="22"/>
      <c r="BW164" s="22"/>
      <c r="BX164" s="22"/>
      <c r="BY164" s="22"/>
      <c r="BZ164" s="22"/>
    </row>
    <row r="165" spans="1:78" x14ac:dyDescent="0.25">
      <c r="A165" s="21" t="s">
        <v>196</v>
      </c>
      <c r="B165" s="51" t="s">
        <v>197</v>
      </c>
      <c r="C165" s="22"/>
      <c r="D165" s="22"/>
      <c r="E165" s="22"/>
      <c r="F165" s="40" t="s">
        <v>139</v>
      </c>
      <c r="G165" s="40">
        <f ca="1">C167</f>
        <v>50</v>
      </c>
      <c r="H165" s="40">
        <f ca="1">C173</f>
        <v>300</v>
      </c>
      <c r="I165" s="40">
        <f ca="1">K169</f>
        <v>31.008656993980267</v>
      </c>
      <c r="J165" s="40">
        <f ca="1">J169</f>
        <v>67.778345119799269</v>
      </c>
      <c r="K165" s="40">
        <f ca="1">I169</f>
        <v>134.82440352258811</v>
      </c>
      <c r="L165" s="40">
        <f ca="1">H169</f>
        <v>42.782994291921149</v>
      </c>
      <c r="M165" s="40">
        <f ca="1">G169</f>
        <v>-9.7684260021561084E-4</v>
      </c>
      <c r="N165" s="40">
        <f ca="1">-(I165*H165+J165*(H165/1000)^2/2+K165*(H165/1000)^3/3+L165*(H165/1000)^4/4-M165/(H165/1000)-P165)</f>
        <v>-9306.9504350616171</v>
      </c>
      <c r="O165" s="40">
        <f ca="1">IFERROR(-(I165*LN(H165/1000)+J165*H165/1000+K165*(H165/1000)^2/2+L165*(H165/1000)^3/3-M165/(2*(H165/1000)^2)),0)</f>
        <v>10.54250417300541</v>
      </c>
      <c r="P165" s="40"/>
      <c r="Q165" s="40">
        <v>300</v>
      </c>
      <c r="R165" s="40">
        <v>800</v>
      </c>
      <c r="S165" s="40">
        <f ca="1">V169</f>
        <v>-27.273209263318996</v>
      </c>
      <c r="T165" s="40">
        <f ca="1">U169</f>
        <v>348.06579178064288</v>
      </c>
      <c r="U165" s="40">
        <f ca="1">T169</f>
        <v>-261.71924981056947</v>
      </c>
      <c r="V165" s="40">
        <f ca="1">S169</f>
        <v>85.581665105831831</v>
      </c>
      <c r="W165" s="40">
        <f ca="1">R169</f>
        <v>0.78363802252955372</v>
      </c>
      <c r="X165" s="40">
        <f ca="1">(I165*Q165/1000+J165*(Q165/1000)^2/2+K165*(Q165/1000)^3/3+L165*(Q165/1000)^4/4-M165/(Q165/1000)-P165+N165)-(S165*Q165/1000+T165*(Q165/1000)^2/2+U165*(Q165/1000)^3/3+V165*(Q165/1000)^4/4-W165/(Q165/1000)-Z165)</f>
        <v>-9295.9812018287994</v>
      </c>
      <c r="Y165" s="40">
        <f ca="1">IFERROR((I165*LN(H165/1000)+J165*H165/1000+K165*(H165/1000)^2/2+L165*(H165/1000)^3/3-M165/(2*(H165/1000)^2)+O165)-(S165*LN(H165/1000)+T165*H165/1000+U165*(H165/1000)^2/2+V165*(H165/1000)^3/3-W165/(2*(H165/1000)^2)),0)</f>
        <v>-121.89526394878739</v>
      </c>
      <c r="Z165" s="40"/>
      <c r="AA165" s="40">
        <v>800</v>
      </c>
      <c r="AB165" s="40">
        <v>1500</v>
      </c>
      <c r="AC165" s="40">
        <f ca="1">AE169</f>
        <v>26.970221474638503</v>
      </c>
      <c r="AD165" s="40">
        <f ca="1">AD169</f>
        <v>187.29141537856731</v>
      </c>
      <c r="AE165" s="40">
        <f ca="1">AC169</f>
        <v>-81.391477505415693</v>
      </c>
      <c r="AF165" s="40">
        <f ca="1">AB169</f>
        <v>13.39683006069389</v>
      </c>
      <c r="AG165" s="40">
        <f ca="1">AA169</f>
        <v>-1.8250566867534626</v>
      </c>
      <c r="AH165" s="40">
        <f ca="1">(S165*AA165/1000+T165*(AA165/1000)^2/2+U165*(AA165/1000)^3/3+V165*(AA165/1000)^4/4-W165/(AA165/1000)-Z165+X165)-(AC165*AA165/1000+AD165*(AA165/1000)^2/2+AE165*(AA165/1000)^3/3+AF165*(AA165/1000)^4/4-AG165/(AA165/1000)-AJ165)</f>
        <v>-9314.5732270552289</v>
      </c>
      <c r="AI165" s="40">
        <f ca="1">IFERROR((S165*LN(R165/1000)+T165*R165/1000+U165*(R165/1000)^2/2+V165*(R165/1000)^3/3-W165/(2*(R165/1000)^2)+Y165)-(AC165*LN(R165/1000)+AD165*R165/1000+AE165*(R165/1000)^2/2+AF165*(R165/1000)^3/3-AG165/(2*(R165/1000)^2)),0)</f>
        <v>-28.595075755032425</v>
      </c>
      <c r="AJ165" s="40"/>
      <c r="AK165" s="40">
        <v>1500</v>
      </c>
      <c r="AL165" s="40">
        <v>3000</v>
      </c>
      <c r="AM165" s="40">
        <f ca="1">AR169</f>
        <v>137.15310805971481</v>
      </c>
      <c r="AN165" s="40">
        <f ca="1">AQ169</f>
        <v>46.499763709117133</v>
      </c>
      <c r="AO165" s="40">
        <f ca="1">AP169</f>
        <v>-12.713693376910532</v>
      </c>
      <c r="AP165" s="40">
        <f ca="1">AO169</f>
        <v>1.2666459912674961</v>
      </c>
      <c r="AQ165" s="40">
        <f ca="1">AN169</f>
        <v>-30.132312922074043</v>
      </c>
      <c r="AR165" s="40">
        <f ca="1">(AC165*AK165/1000+AD165*(AK165/1000)^2/2+AE165*(AK165/1000)^3/3+AF165*(AK165/1000)^4/4-AG165/(AK165/1000)-AJ165+AH165)-(AM165*AK165/1000+AN165*(AK165/1000)^2/2+AO165*(AK165/1000)^3/3+AP165*(AK165/1000)^4/4-AQ165/(AK165/1000)-AT165)</f>
        <v>-9402.238695893293</v>
      </c>
      <c r="AS165" s="40">
        <f ca="1">IFERROR((AC165*LN(AB165/1000)+AD165*AB165/1000+AE165*(AB165/1000)^2/2+AF165*(AB165/1000)^3/3-AG165/(2*(AB165/1000)^2)+AI165)-(AM165*LN(AB165/1000)+AN165*AB165/1000+AO165*(AB165/1000)^2/2+AP165*(AB165/1000)^3/3-AQ165/(2*(AB165/1000)^2)),0)</f>
        <v>68.010534276164876</v>
      </c>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22"/>
      <c r="BP165" s="22"/>
      <c r="BQ165" s="22"/>
      <c r="BR165" s="22"/>
      <c r="BS165" s="22"/>
      <c r="BT165" s="22"/>
      <c r="BU165" s="22"/>
      <c r="BV165" s="22"/>
      <c r="BW165" s="22"/>
      <c r="BX165" s="22"/>
      <c r="BY165" s="22"/>
      <c r="BZ165" s="22"/>
    </row>
    <row r="166" spans="1:78" x14ac:dyDescent="0.25">
      <c r="A166" s="21"/>
      <c r="B166" s="52" t="s">
        <v>180</v>
      </c>
      <c r="C166" s="51" t="s">
        <v>181</v>
      </c>
      <c r="D166" s="31" t="s">
        <v>198</v>
      </c>
      <c r="E166" s="22"/>
      <c r="F166" s="41" t="s">
        <v>141</v>
      </c>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22"/>
      <c r="BP166" s="22"/>
      <c r="BQ166" s="22"/>
      <c r="BR166" s="22"/>
      <c r="BS166" s="22"/>
      <c r="BT166" s="22"/>
      <c r="BU166" s="22"/>
      <c r="BV166" s="22"/>
      <c r="BW166" s="22"/>
      <c r="BX166" s="22"/>
      <c r="BY166" s="22"/>
      <c r="BZ166" s="22"/>
    </row>
    <row r="167" spans="1:78" x14ac:dyDescent="0.25">
      <c r="A167" s="21" t="s">
        <v>199</v>
      </c>
      <c r="B167" s="22">
        <v>34.35</v>
      </c>
      <c r="C167" s="22">
        <v>50</v>
      </c>
      <c r="D167" s="22">
        <f ca="1">C167/1000</f>
        <v>0.05</v>
      </c>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row>
    <row r="168" spans="1:78" x14ac:dyDescent="0.25">
      <c r="A168" s="21"/>
      <c r="B168" s="22">
        <v>39.07</v>
      </c>
      <c r="C168" s="22">
        <v>100</v>
      </c>
      <c r="D168" s="22">
        <f t="shared" ref="D168:D191" ca="1" si="3">C168/1000</f>
        <v>0.1</v>
      </c>
      <c r="E168" s="22"/>
      <c r="F168" s="22"/>
      <c r="G168" s="42" t="s">
        <v>184</v>
      </c>
      <c r="H168" s="42" t="s">
        <v>185</v>
      </c>
      <c r="I168" s="42" t="s">
        <v>186</v>
      </c>
      <c r="J168" s="42" t="s">
        <v>187</v>
      </c>
      <c r="K168" s="42" t="s">
        <v>188</v>
      </c>
      <c r="L168" s="22"/>
      <c r="M168" s="22"/>
      <c r="N168" s="22"/>
      <c r="O168" s="22"/>
      <c r="P168" s="22"/>
      <c r="Q168" s="22"/>
      <c r="R168" s="42" t="s">
        <v>184</v>
      </c>
      <c r="S168" s="42" t="s">
        <v>185</v>
      </c>
      <c r="T168" s="42" t="s">
        <v>186</v>
      </c>
      <c r="U168" s="42" t="s">
        <v>187</v>
      </c>
      <c r="V168" s="42" t="s">
        <v>188</v>
      </c>
      <c r="W168" s="22"/>
      <c r="X168" s="22"/>
      <c r="Y168" s="22"/>
      <c r="Z168" s="22"/>
      <c r="AA168" s="42" t="s">
        <v>184</v>
      </c>
      <c r="AB168" s="42" t="s">
        <v>185</v>
      </c>
      <c r="AC168" s="42" t="s">
        <v>186</v>
      </c>
      <c r="AD168" s="42" t="s">
        <v>187</v>
      </c>
      <c r="AE168" s="42" t="s">
        <v>188</v>
      </c>
      <c r="AF168" s="22"/>
      <c r="AG168" s="22"/>
      <c r="AH168" s="22"/>
      <c r="AI168" s="22"/>
      <c r="AJ168" s="22"/>
      <c r="AK168" s="22"/>
      <c r="AL168" s="22"/>
      <c r="AM168" s="22"/>
      <c r="AN168" s="42" t="s">
        <v>184</v>
      </c>
      <c r="AO168" s="42" t="s">
        <v>185</v>
      </c>
      <c r="AP168" s="42" t="s">
        <v>186</v>
      </c>
      <c r="AQ168" s="42" t="s">
        <v>187</v>
      </c>
      <c r="AR168" s="42" t="s">
        <v>188</v>
      </c>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c r="BT168" s="22"/>
      <c r="BU168" s="22"/>
      <c r="BV168" s="22"/>
      <c r="BW168" s="22"/>
      <c r="BX168" s="22"/>
      <c r="BY168" s="22"/>
      <c r="BZ168" s="22"/>
    </row>
    <row r="169" spans="1:78" x14ac:dyDescent="0.25">
      <c r="A169" s="21"/>
      <c r="B169" s="22">
        <v>44.34</v>
      </c>
      <c r="C169" s="22">
        <v>150</v>
      </c>
      <c r="D169" s="22">
        <f t="shared" ca="1" si="3"/>
        <v>0.15</v>
      </c>
      <c r="E169" s="22"/>
      <c r="F169" s="22"/>
      <c r="G169" s="22">
        <f t="array" aca="1" ref="G169:L175" ca="1">LINEST(B167:B173,D167:D173^{1,2,3,-2},1,1)</f>
        <v>-9.7684260021561084E-4</v>
      </c>
      <c r="H169" s="22">
        <f ca="1"/>
        <v>42.782994291921149</v>
      </c>
      <c r="I169" s="22">
        <f ca="1"/>
        <v>134.82440352258811</v>
      </c>
      <c r="J169" s="22">
        <f ca="1"/>
        <v>67.778345119799269</v>
      </c>
      <c r="K169" s="22">
        <f ca="1"/>
        <v>31.008656993980267</v>
      </c>
      <c r="L169" s="22" t="e">
        <f ca="1"/>
        <v>#N/A</v>
      </c>
      <c r="M169" s="22"/>
      <c r="N169" s="22"/>
      <c r="O169" s="22"/>
      <c r="P169" s="22"/>
      <c r="Q169" s="22"/>
      <c r="R169" s="22">
        <f t="array" aca="1" ref="R169:W175" ca="1">LINEST(B173:B178,D173:D178^{1,2,3,-2},1,1)</f>
        <v>0.78363802252955372</v>
      </c>
      <c r="S169" s="22">
        <f ca="1"/>
        <v>85.581665105831831</v>
      </c>
      <c r="T169" s="22">
        <f ca="1"/>
        <v>-261.71924981056947</v>
      </c>
      <c r="U169" s="22">
        <f ca="1"/>
        <v>348.06579178064288</v>
      </c>
      <c r="V169" s="22">
        <f ca="1"/>
        <v>-27.273209263318996</v>
      </c>
      <c r="W169" s="22" t="e">
        <f ca="1"/>
        <v>#N/A</v>
      </c>
      <c r="X169" s="22"/>
      <c r="Y169" s="22"/>
      <c r="Z169" s="22"/>
      <c r="AA169" s="22">
        <f t="array" aca="1" ref="AA169:AF175" ca="1">LINEST(B178:B185,D178:D185^{1,2,3,-2},1,1)</f>
        <v>-1.8250566867534626</v>
      </c>
      <c r="AB169" s="22">
        <f ca="1"/>
        <v>13.39683006069389</v>
      </c>
      <c r="AC169" s="22">
        <f ca="1"/>
        <v>-81.391477505415693</v>
      </c>
      <c r="AD169" s="22">
        <f ca="1"/>
        <v>187.29141537856731</v>
      </c>
      <c r="AE169" s="22">
        <f ca="1"/>
        <v>26.970221474638503</v>
      </c>
      <c r="AF169" s="22" t="e">
        <f ca="1"/>
        <v>#N/A</v>
      </c>
      <c r="AG169" s="22"/>
      <c r="AH169" s="22"/>
      <c r="AI169" s="22"/>
      <c r="AJ169" s="22"/>
      <c r="AK169" s="22"/>
      <c r="AL169" s="22"/>
      <c r="AM169" s="22"/>
      <c r="AN169" s="22">
        <f t="array" aca="1" ref="AN169:AS175" ca="1">LINEST(B185:B191,D185:D191^{1,2,3,-2},1,1)</f>
        <v>-30.132312922074043</v>
      </c>
      <c r="AO169" s="22">
        <f ca="1"/>
        <v>1.2666459912674961</v>
      </c>
      <c r="AP169" s="22">
        <f ca="1"/>
        <v>-12.713693376910532</v>
      </c>
      <c r="AQ169" s="22">
        <f ca="1"/>
        <v>46.499763709117133</v>
      </c>
      <c r="AR169" s="22">
        <f ca="1"/>
        <v>137.15310805971481</v>
      </c>
      <c r="AS169" s="22" t="e">
        <f ca="1"/>
        <v>#N/A</v>
      </c>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row>
    <row r="170" spans="1:78" x14ac:dyDescent="0.25">
      <c r="A170" s="21"/>
      <c r="B170" s="22">
        <v>50.24</v>
      </c>
      <c r="C170" s="22">
        <v>200</v>
      </c>
      <c r="D170" s="22">
        <f t="shared" ca="1" si="3"/>
        <v>0.2</v>
      </c>
      <c r="E170" s="22"/>
      <c r="F170" s="22"/>
      <c r="G170" s="22">
        <f ca="1"/>
        <v>1.0359934367869554E-3</v>
      </c>
      <c r="H170" s="22">
        <f ca="1"/>
        <v>111.71041739562598</v>
      </c>
      <c r="I170" s="22">
        <f ca="1"/>
        <v>69.940062496023273</v>
      </c>
      <c r="J170" s="22">
        <f ca="1"/>
        <v>14.128006233657368</v>
      </c>
      <c r="K170" s="22">
        <f ca="1"/>
        <v>0.95052233226957705</v>
      </c>
      <c r="L170" s="22" t="e">
        <f ca="1"/>
        <v>#N/A</v>
      </c>
      <c r="M170" s="22"/>
      <c r="N170" s="22"/>
      <c r="O170" s="22"/>
      <c r="P170" s="22"/>
      <c r="Q170" s="22"/>
      <c r="R170" s="22">
        <f ca="1"/>
        <v>5.4525976348851805E-2</v>
      </c>
      <c r="S170" s="22">
        <f ca="1"/>
        <v>6.9865206238134743</v>
      </c>
      <c r="T170" s="22">
        <f ca="1"/>
        <v>14.181115412576677</v>
      </c>
      <c r="U170" s="22">
        <f ca="1"/>
        <v>9.8681942710008173</v>
      </c>
      <c r="V170" s="22">
        <f ca="1"/>
        <v>2.4741132896785323</v>
      </c>
      <c r="W170" s="22" t="e">
        <f ca="1"/>
        <v>#N/A</v>
      </c>
      <c r="X170" s="22"/>
      <c r="Y170" s="22"/>
      <c r="Z170" s="22"/>
      <c r="AA170" s="22">
        <f ca="1"/>
        <v>0.15083773238725209</v>
      </c>
      <c r="AB170" s="22">
        <f ca="1"/>
        <v>0.36890461022055882</v>
      </c>
      <c r="AC170" s="22">
        <f ca="1"/>
        <v>1.574703204879464</v>
      </c>
      <c r="AD170" s="22">
        <f ca="1"/>
        <v>2.3541201614786469</v>
      </c>
      <c r="AE170" s="22">
        <f ca="1"/>
        <v>1.2992356068340576</v>
      </c>
      <c r="AF170" s="22" t="e">
        <f ca="1"/>
        <v>#N/A</v>
      </c>
      <c r="AG170" s="22"/>
      <c r="AH170" s="22"/>
      <c r="AI170" s="22"/>
      <c r="AJ170" s="22"/>
      <c r="AK170" s="22"/>
      <c r="AL170" s="22"/>
      <c r="AM170" s="22"/>
      <c r="AN170" s="22">
        <f ca="1"/>
        <v>0.66151456985205337</v>
      </c>
      <c r="AO170" s="22">
        <f ca="1"/>
        <v>5.8877708441341728E-2</v>
      </c>
      <c r="AP170" s="22">
        <f ca="1"/>
        <v>0.49132667779548522</v>
      </c>
      <c r="AQ170" s="22">
        <f ca="1"/>
        <v>1.4308402271644014</v>
      </c>
      <c r="AR170" s="22">
        <f ca="1"/>
        <v>1.53235531543754</v>
      </c>
      <c r="AS170" s="22" t="e">
        <f ca="1"/>
        <v>#N/A</v>
      </c>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c r="BT170" s="22"/>
      <c r="BU170" s="22"/>
      <c r="BV170" s="22"/>
      <c r="BW170" s="22"/>
      <c r="BX170" s="22"/>
      <c r="BY170" s="22"/>
      <c r="BZ170" s="22"/>
    </row>
    <row r="171" spans="1:78" x14ac:dyDescent="0.25">
      <c r="A171" s="21"/>
      <c r="B171" s="22">
        <v>60.47</v>
      </c>
      <c r="C171" s="22">
        <v>273.14999999999998</v>
      </c>
      <c r="D171" s="22">
        <f t="shared" ca="1" si="3"/>
        <v>0.27315</v>
      </c>
      <c r="E171" s="22"/>
      <c r="F171" s="22"/>
      <c r="G171" s="22">
        <f ca="1"/>
        <v>0.99999646449261603</v>
      </c>
      <c r="H171" s="22">
        <f ca="1"/>
        <v>4.0257477107917397E-2</v>
      </c>
      <c r="I171" s="22" t="e">
        <f ca="1"/>
        <v>#N/A</v>
      </c>
      <c r="J171" s="22" t="e">
        <f ca="1"/>
        <v>#N/A</v>
      </c>
      <c r="K171" s="22" t="e">
        <f ca="1"/>
        <v>#N/A</v>
      </c>
      <c r="L171" s="22" t="e">
        <f ca="1"/>
        <v>#N/A</v>
      </c>
      <c r="M171" s="22"/>
      <c r="N171" s="22"/>
      <c r="O171" s="22"/>
      <c r="P171" s="22"/>
      <c r="Q171" s="22"/>
      <c r="R171" s="22">
        <f ca="1"/>
        <v>0.99999993067324744</v>
      </c>
      <c r="S171" s="22">
        <f ca="1"/>
        <v>1.4200222392634881E-2</v>
      </c>
      <c r="T171" s="22" t="e">
        <f ca="1"/>
        <v>#N/A</v>
      </c>
      <c r="U171" s="22" t="e">
        <f ca="1"/>
        <v>#N/A</v>
      </c>
      <c r="V171" s="22" t="e">
        <f ca="1"/>
        <v>#N/A</v>
      </c>
      <c r="W171" s="22" t="e">
        <f ca="1"/>
        <v>#N/A</v>
      </c>
      <c r="X171" s="22"/>
      <c r="Y171" s="22"/>
      <c r="Z171" s="22"/>
      <c r="AA171" s="22">
        <f ca="1"/>
        <v>0.99999999366084014</v>
      </c>
      <c r="AB171" s="22">
        <f ca="1"/>
        <v>1.7217124471872892E-3</v>
      </c>
      <c r="AC171" s="22" t="e">
        <f ca="1"/>
        <v>#N/A</v>
      </c>
      <c r="AD171" s="22" t="e">
        <f ca="1"/>
        <v>#N/A</v>
      </c>
      <c r="AE171" s="22" t="e">
        <f ca="1"/>
        <v>#N/A</v>
      </c>
      <c r="AF171" s="22" t="e">
        <f ca="1"/>
        <v>#N/A</v>
      </c>
      <c r="AG171" s="22"/>
      <c r="AH171" s="22"/>
      <c r="AI171" s="22"/>
      <c r="AJ171" s="22"/>
      <c r="AK171" s="22"/>
      <c r="AL171" s="22"/>
      <c r="AM171" s="22"/>
      <c r="AN171" s="22">
        <f ca="1"/>
        <v>0.99999996628763388</v>
      </c>
      <c r="AO171" s="22">
        <f ca="1"/>
        <v>2.7295833174634347E-3</v>
      </c>
      <c r="AP171" s="22" t="e">
        <f ca="1"/>
        <v>#N/A</v>
      </c>
      <c r="AQ171" s="22" t="e">
        <f ca="1"/>
        <v>#N/A</v>
      </c>
      <c r="AR171" s="22" t="e">
        <f ca="1"/>
        <v>#N/A</v>
      </c>
      <c r="AS171" s="22" t="e">
        <f ca="1"/>
        <v>#N/A</v>
      </c>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row>
    <row r="172" spans="1:78" x14ac:dyDescent="0.25">
      <c r="A172" s="21"/>
      <c r="B172" s="22">
        <v>64.319999999999993</v>
      </c>
      <c r="C172" s="22">
        <v>298.14999999999998</v>
      </c>
      <c r="D172" s="22">
        <f t="shared" ca="1" si="3"/>
        <v>0.29814999999999997</v>
      </c>
      <c r="E172" s="22"/>
      <c r="F172" s="22"/>
      <c r="G172" s="22">
        <f ca="1"/>
        <v>141421.9171218359</v>
      </c>
      <c r="H172" s="22">
        <f ca="1"/>
        <v>2</v>
      </c>
      <c r="I172" s="22" t="e">
        <f ca="1"/>
        <v>#N/A</v>
      </c>
      <c r="J172" s="22" t="e">
        <f ca="1"/>
        <v>#N/A</v>
      </c>
      <c r="K172" s="22" t="e">
        <f ca="1"/>
        <v>#N/A</v>
      </c>
      <c r="L172" s="22" t="e">
        <f ca="1"/>
        <v>#N/A</v>
      </c>
      <c r="M172" s="22"/>
      <c r="N172" s="22"/>
      <c r="O172" s="22"/>
      <c r="P172" s="22"/>
      <c r="Q172" s="22"/>
      <c r="R172" s="22">
        <f ca="1"/>
        <v>3606111.2546552964</v>
      </c>
      <c r="S172" s="22">
        <f ca="1"/>
        <v>1</v>
      </c>
      <c r="T172" s="22" t="e">
        <f ca="1"/>
        <v>#N/A</v>
      </c>
      <c r="U172" s="22" t="e">
        <f ca="1"/>
        <v>#N/A</v>
      </c>
      <c r="V172" s="22" t="e">
        <f ca="1"/>
        <v>#N/A</v>
      </c>
      <c r="W172" s="22" t="e">
        <f ca="1"/>
        <v>#N/A</v>
      </c>
      <c r="X172" s="22"/>
      <c r="Y172" s="22"/>
      <c r="Z172" s="22"/>
      <c r="AA172" s="22">
        <f ca="1"/>
        <v>118312206.80547334</v>
      </c>
      <c r="AB172" s="22">
        <f ca="1"/>
        <v>3</v>
      </c>
      <c r="AC172" s="22" t="e">
        <f ca="1"/>
        <v>#N/A</v>
      </c>
      <c r="AD172" s="22" t="e">
        <f ca="1"/>
        <v>#N/A</v>
      </c>
      <c r="AE172" s="22" t="e">
        <f ca="1"/>
        <v>#N/A</v>
      </c>
      <c r="AF172" s="22" t="e">
        <f ca="1"/>
        <v>#N/A</v>
      </c>
      <c r="AG172" s="22"/>
      <c r="AH172" s="22"/>
      <c r="AI172" s="22"/>
      <c r="AJ172" s="22"/>
      <c r="AK172" s="22"/>
      <c r="AL172" s="22"/>
      <c r="AM172" s="22"/>
      <c r="AN172" s="22">
        <f ca="1"/>
        <v>14831352.401273081</v>
      </c>
      <c r="AO172" s="22">
        <f ca="1"/>
        <v>2</v>
      </c>
      <c r="AP172" s="22" t="e">
        <f ca="1"/>
        <v>#N/A</v>
      </c>
      <c r="AQ172" s="22" t="e">
        <f ca="1"/>
        <v>#N/A</v>
      </c>
      <c r="AR172" s="22" t="e">
        <f ca="1"/>
        <v>#N/A</v>
      </c>
      <c r="AS172" s="22" t="e">
        <f ca="1"/>
        <v>#N/A</v>
      </c>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c r="BT172" s="22"/>
      <c r="BU172" s="22"/>
      <c r="BV172" s="22"/>
      <c r="BW172" s="22"/>
      <c r="BX172" s="22"/>
      <c r="BY172" s="22"/>
      <c r="BZ172" s="22"/>
    </row>
    <row r="173" spans="1:78" x14ac:dyDescent="0.25">
      <c r="A173" s="21"/>
      <c r="B173" s="22">
        <v>64.61</v>
      </c>
      <c r="C173" s="22">
        <v>300</v>
      </c>
      <c r="D173" s="22">
        <f t="shared" ca="1" si="3"/>
        <v>0.3</v>
      </c>
      <c r="E173" s="22"/>
      <c r="F173" s="22"/>
      <c r="G173" s="22">
        <f ca="1"/>
        <v>916.78990152821643</v>
      </c>
      <c r="H173" s="22">
        <f ca="1"/>
        <v>3.2413289261889865E-3</v>
      </c>
      <c r="I173" s="22" t="e">
        <f ca="1"/>
        <v>#N/A</v>
      </c>
      <c r="J173" s="22" t="e">
        <f ca="1"/>
        <v>#N/A</v>
      </c>
      <c r="K173" s="22" t="e">
        <f ca="1"/>
        <v>#N/A</v>
      </c>
      <c r="L173" s="22" t="e">
        <f ca="1"/>
        <v>#N/A</v>
      </c>
      <c r="M173" s="22"/>
      <c r="N173" s="22"/>
      <c r="O173" s="22"/>
      <c r="P173" s="22"/>
      <c r="Q173" s="22"/>
      <c r="R173" s="22">
        <f ca="1"/>
        <v>2908.636198353684</v>
      </c>
      <c r="S173" s="22">
        <f ca="1"/>
        <v>2.0164631600028913E-4</v>
      </c>
      <c r="T173" s="22" t="e">
        <f ca="1"/>
        <v>#N/A</v>
      </c>
      <c r="U173" s="22" t="e">
        <f ca="1"/>
        <v>#N/A</v>
      </c>
      <c r="V173" s="22" t="e">
        <f ca="1"/>
        <v>#N/A</v>
      </c>
      <c r="W173" s="22" t="e">
        <f ca="1"/>
        <v>#N/A</v>
      </c>
      <c r="X173" s="22"/>
      <c r="Y173" s="22"/>
      <c r="Z173" s="22"/>
      <c r="AA173" s="22">
        <f ca="1"/>
        <v>1402.8485411071188</v>
      </c>
      <c r="AB173" s="22">
        <f ca="1"/>
        <v>8.8928812523989307E-6</v>
      </c>
      <c r="AC173" s="22" t="e">
        <f ca="1"/>
        <v>#N/A</v>
      </c>
      <c r="AD173" s="22" t="e">
        <f ca="1"/>
        <v>#N/A</v>
      </c>
      <c r="AE173" s="22" t="e">
        <f ca="1"/>
        <v>#N/A</v>
      </c>
      <c r="AF173" s="22" t="e">
        <f ca="1"/>
        <v>#N/A</v>
      </c>
      <c r="AG173" s="22"/>
      <c r="AH173" s="22"/>
      <c r="AI173" s="22"/>
      <c r="AJ173" s="22"/>
      <c r="AK173" s="22"/>
      <c r="AL173" s="22"/>
      <c r="AM173" s="22"/>
      <c r="AN173" s="22">
        <f ca="1"/>
        <v>442.01138509875005</v>
      </c>
      <c r="AO173" s="22">
        <f ca="1"/>
        <v>1.4901250173949379E-5</v>
      </c>
      <c r="AP173" s="22" t="e">
        <f ca="1"/>
        <v>#N/A</v>
      </c>
      <c r="AQ173" s="22" t="e">
        <f ca="1"/>
        <v>#N/A</v>
      </c>
      <c r="AR173" s="22" t="e">
        <f ca="1"/>
        <v>#N/A</v>
      </c>
      <c r="AS173" s="22" t="e">
        <f ca="1"/>
        <v>#N/A</v>
      </c>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row>
    <row r="174" spans="1:78" x14ac:dyDescent="0.25">
      <c r="A174" s="21"/>
      <c r="B174" s="22">
        <v>80.45</v>
      </c>
      <c r="C174" s="22">
        <v>400</v>
      </c>
      <c r="D174" s="22">
        <f t="shared" ca="1" si="3"/>
        <v>0.4</v>
      </c>
      <c r="E174" s="22"/>
      <c r="F174" s="22"/>
      <c r="G174" s="22" t="e">
        <f ca="1"/>
        <v>#N/A</v>
      </c>
      <c r="H174" s="22" t="e">
        <f ca="1"/>
        <v>#N/A</v>
      </c>
      <c r="I174" s="22" t="e">
        <f ca="1"/>
        <v>#N/A</v>
      </c>
      <c r="J174" s="22" t="e">
        <f ca="1"/>
        <v>#N/A</v>
      </c>
      <c r="K174" s="22" t="e">
        <f ca="1"/>
        <v>#N/A</v>
      </c>
      <c r="L174" s="22" t="e">
        <f ca="1"/>
        <v>#N/A</v>
      </c>
      <c r="M174" s="22"/>
      <c r="N174" s="22"/>
      <c r="O174" s="22"/>
      <c r="P174" s="22"/>
      <c r="Q174" s="22"/>
      <c r="R174" s="22" t="e">
        <f ca="1"/>
        <v>#N/A</v>
      </c>
      <c r="S174" s="22" t="e">
        <f ca="1"/>
        <v>#N/A</v>
      </c>
      <c r="T174" s="22" t="e">
        <f ca="1"/>
        <v>#N/A</v>
      </c>
      <c r="U174" s="22" t="e">
        <f ca="1"/>
        <v>#N/A</v>
      </c>
      <c r="V174" s="22" t="e">
        <f ca="1"/>
        <v>#N/A</v>
      </c>
      <c r="W174" s="22" t="e">
        <f ca="1"/>
        <v>#N/A</v>
      </c>
      <c r="X174" s="22"/>
      <c r="Y174" s="22"/>
      <c r="Z174" s="22"/>
      <c r="AA174" s="22" t="e">
        <f ca="1"/>
        <v>#N/A</v>
      </c>
      <c r="AB174" s="22" t="e">
        <f ca="1"/>
        <v>#N/A</v>
      </c>
      <c r="AC174" s="22" t="e">
        <f ca="1"/>
        <v>#N/A</v>
      </c>
      <c r="AD174" s="22" t="e">
        <f ca="1"/>
        <v>#N/A</v>
      </c>
      <c r="AE174" s="22" t="e">
        <f ca="1"/>
        <v>#N/A</v>
      </c>
      <c r="AF174" s="22" t="e">
        <f ca="1"/>
        <v>#N/A</v>
      </c>
      <c r="AG174" s="22"/>
      <c r="AH174" s="22"/>
      <c r="AI174" s="22"/>
      <c r="AJ174" s="22"/>
      <c r="AK174" s="22"/>
      <c r="AL174" s="22"/>
      <c r="AM174" s="22"/>
      <c r="AN174" s="22" t="e">
        <f ca="1"/>
        <v>#N/A</v>
      </c>
      <c r="AO174" s="22" t="e">
        <f ca="1"/>
        <v>#N/A</v>
      </c>
      <c r="AP174" s="22" t="e">
        <f ca="1"/>
        <v>#N/A</v>
      </c>
      <c r="AQ174" s="22" t="e">
        <f ca="1"/>
        <v>#N/A</v>
      </c>
      <c r="AR174" s="22" t="e">
        <f ca="1"/>
        <v>#N/A</v>
      </c>
      <c r="AS174" s="22" t="e">
        <f ca="1"/>
        <v>#N/A</v>
      </c>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c r="BT174" s="22"/>
      <c r="BU174" s="22"/>
      <c r="BV174" s="22"/>
      <c r="BW174" s="22"/>
      <c r="BX174" s="22"/>
      <c r="BY174" s="22"/>
      <c r="BZ174" s="22"/>
    </row>
    <row r="175" spans="1:78" x14ac:dyDescent="0.25">
      <c r="A175" s="21"/>
      <c r="B175" s="22">
        <v>95.17</v>
      </c>
      <c r="C175" s="22">
        <v>500</v>
      </c>
      <c r="D175" s="22">
        <f t="shared" ca="1" si="3"/>
        <v>0.5</v>
      </c>
      <c r="E175" s="22"/>
      <c r="F175" s="22"/>
      <c r="G175" s="22" t="e">
        <f ca="1"/>
        <v>#N/A</v>
      </c>
      <c r="H175" s="22" t="e">
        <f ca="1"/>
        <v>#N/A</v>
      </c>
      <c r="I175" s="22" t="e">
        <f ca="1"/>
        <v>#N/A</v>
      </c>
      <c r="J175" s="22" t="e">
        <f ca="1"/>
        <v>#N/A</v>
      </c>
      <c r="K175" s="22" t="e">
        <f ca="1"/>
        <v>#N/A</v>
      </c>
      <c r="L175" s="22" t="e">
        <f ca="1"/>
        <v>#N/A</v>
      </c>
      <c r="M175" s="22"/>
      <c r="N175" s="22"/>
      <c r="O175" s="22"/>
      <c r="P175" s="22"/>
      <c r="Q175" s="22"/>
      <c r="R175" s="22" t="e">
        <f ca="1"/>
        <v>#N/A</v>
      </c>
      <c r="S175" s="22" t="e">
        <f ca="1"/>
        <v>#N/A</v>
      </c>
      <c r="T175" s="22" t="e">
        <f ca="1"/>
        <v>#N/A</v>
      </c>
      <c r="U175" s="22" t="e">
        <f ca="1"/>
        <v>#N/A</v>
      </c>
      <c r="V175" s="22" t="e">
        <f ca="1"/>
        <v>#N/A</v>
      </c>
      <c r="W175" s="22" t="e">
        <f ca="1"/>
        <v>#N/A</v>
      </c>
      <c r="X175" s="22"/>
      <c r="Y175" s="22"/>
      <c r="Z175" s="22"/>
      <c r="AA175" s="22" t="e">
        <f ca="1"/>
        <v>#N/A</v>
      </c>
      <c r="AB175" s="22" t="e">
        <f ca="1"/>
        <v>#N/A</v>
      </c>
      <c r="AC175" s="22" t="e">
        <f ca="1"/>
        <v>#N/A</v>
      </c>
      <c r="AD175" s="22" t="e">
        <f ca="1"/>
        <v>#N/A</v>
      </c>
      <c r="AE175" s="22" t="e">
        <f ca="1"/>
        <v>#N/A</v>
      </c>
      <c r="AF175" s="22" t="e">
        <f ca="1"/>
        <v>#N/A</v>
      </c>
      <c r="AG175" s="22"/>
      <c r="AH175" s="22"/>
      <c r="AI175" s="22"/>
      <c r="AJ175" s="22"/>
      <c r="AK175" s="22"/>
      <c r="AL175" s="22"/>
      <c r="AM175" s="22"/>
      <c r="AN175" s="22" t="e">
        <f ca="1"/>
        <v>#N/A</v>
      </c>
      <c r="AO175" s="22" t="e">
        <f ca="1"/>
        <v>#N/A</v>
      </c>
      <c r="AP175" s="22" t="e">
        <f ca="1"/>
        <v>#N/A</v>
      </c>
      <c r="AQ175" s="22" t="e">
        <f ca="1"/>
        <v>#N/A</v>
      </c>
      <c r="AR175" s="22" t="e">
        <f ca="1"/>
        <v>#N/A</v>
      </c>
      <c r="AS175" s="22" t="e">
        <f ca="1"/>
        <v>#N/A</v>
      </c>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c r="BT175" s="22"/>
      <c r="BU175" s="22"/>
      <c r="BV175" s="22"/>
      <c r="BW175" s="22"/>
      <c r="BX175" s="22"/>
      <c r="BY175" s="22"/>
      <c r="BZ175" s="22"/>
    </row>
    <row r="176" spans="1:78" x14ac:dyDescent="0.25">
      <c r="A176" s="21"/>
      <c r="B176" s="22">
        <v>108</v>
      </c>
      <c r="C176" s="22">
        <v>600</v>
      </c>
      <c r="D176" s="22">
        <f t="shared" ca="1" si="3"/>
        <v>0.6</v>
      </c>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c r="BT176" s="22"/>
      <c r="BU176" s="22"/>
      <c r="BV176" s="22"/>
      <c r="BW176" s="22"/>
      <c r="BX176" s="22"/>
      <c r="BY176" s="22"/>
      <c r="BZ176" s="22"/>
    </row>
    <row r="177" spans="1:78" x14ac:dyDescent="0.25">
      <c r="A177" s="21"/>
      <c r="B177" s="22">
        <v>119.09</v>
      </c>
      <c r="C177" s="22">
        <v>700</v>
      </c>
      <c r="D177" s="22">
        <f t="shared" ca="1" si="3"/>
        <v>0.7</v>
      </c>
      <c r="E177" s="22"/>
      <c r="F177" s="25" t="s">
        <v>166</v>
      </c>
      <c r="G177" s="42">
        <v>150</v>
      </c>
      <c r="H177" s="22"/>
      <c r="I177" s="22"/>
      <c r="J177" s="22"/>
      <c r="K177" s="22"/>
      <c r="L177" s="22"/>
      <c r="M177" s="22"/>
      <c r="N177" s="22"/>
      <c r="O177" s="22"/>
      <c r="P177" s="22"/>
      <c r="Q177" s="25" t="s">
        <v>166</v>
      </c>
      <c r="R177" s="42">
        <v>550</v>
      </c>
      <c r="S177" s="22"/>
      <c r="T177" s="22"/>
      <c r="U177" s="22"/>
      <c r="V177" s="22"/>
      <c r="W177" s="22"/>
      <c r="X177" s="22"/>
      <c r="Y177" s="22"/>
      <c r="Z177" s="25" t="s">
        <v>166</v>
      </c>
      <c r="AA177" s="42">
        <v>550</v>
      </c>
      <c r="AB177" s="22"/>
      <c r="AC177" s="22"/>
      <c r="AD177" s="22"/>
      <c r="AE177" s="22"/>
      <c r="AF177" s="22"/>
      <c r="AG177" s="22"/>
      <c r="AH177" s="22"/>
      <c r="AI177" s="22"/>
      <c r="AJ177" s="22"/>
      <c r="AK177" s="22"/>
      <c r="AL177" s="22"/>
      <c r="AM177" s="25" t="s">
        <v>166</v>
      </c>
      <c r="AN177" s="42">
        <v>550</v>
      </c>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c r="BT177" s="22"/>
      <c r="BU177" s="22"/>
      <c r="BV177" s="22"/>
      <c r="BW177" s="22"/>
      <c r="BX177" s="22"/>
      <c r="BY177" s="22"/>
      <c r="BZ177" s="22"/>
    </row>
    <row r="178" spans="1:78" x14ac:dyDescent="0.25">
      <c r="A178" s="21"/>
      <c r="B178" s="22">
        <v>128.72</v>
      </c>
      <c r="C178" s="22">
        <v>800</v>
      </c>
      <c r="D178" s="22">
        <f t="shared" ca="1" si="3"/>
        <v>0.8</v>
      </c>
      <c r="E178" s="22"/>
      <c r="F178" s="25" t="s">
        <v>167</v>
      </c>
      <c r="G178" s="43">
        <f ca="1">I165+J165*(G177/1000)+K165*(G177/1000)^2+L165*(G177/1000)^3+M165/(G177/1000)^2</f>
        <v>44.30993522026737</v>
      </c>
      <c r="H178" s="22"/>
      <c r="I178" s="22"/>
      <c r="J178" s="22"/>
      <c r="K178" s="22"/>
      <c r="L178" s="22"/>
      <c r="M178" s="22"/>
      <c r="N178" s="22"/>
      <c r="O178" s="22"/>
      <c r="P178" s="22"/>
      <c r="Q178" s="25" t="s">
        <v>167</v>
      </c>
      <c r="R178" s="43">
        <f ca="1">T165+U165*(R177/1000)+V165*(R177/1000)^2+W165*(R177/1000)^3+AA165/(R177/1000)^2</f>
        <v>2874.7671350288956</v>
      </c>
      <c r="S178" s="22"/>
      <c r="T178" s="22"/>
      <c r="U178" s="22"/>
      <c r="V178" s="22"/>
      <c r="W178" s="22"/>
      <c r="X178" s="22"/>
      <c r="Y178" s="22"/>
      <c r="Z178" s="25" t="s">
        <v>167</v>
      </c>
      <c r="AA178" s="43">
        <f ca="1">AC165+AD165*(AA177/1000)+AE165*(AA177/1000)^2+AF165*(AA177/1000)^3+AG165/(AA177/1000)^2</f>
        <v>101.55523034334425</v>
      </c>
      <c r="AB178" s="22"/>
      <c r="AC178" s="22"/>
      <c r="AD178" s="22"/>
      <c r="AE178" s="22"/>
      <c r="AF178" s="22"/>
      <c r="AG178" s="22"/>
      <c r="AH178" s="22"/>
      <c r="AI178" s="22"/>
      <c r="AJ178" s="22"/>
      <c r="AK178" s="22"/>
      <c r="AL178" s="22"/>
      <c r="AM178" s="25" t="s">
        <v>167</v>
      </c>
      <c r="AN178" s="43">
        <f ca="1">AP165+AQ165*(AN177/1000)+AR165*(AN177/1000)^2+AS165*(AN177/1000)^3+AT165/(AN177/1000)^2</f>
        <v>-2848.1680789833981</v>
      </c>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row>
    <row r="179" spans="1:78" x14ac:dyDescent="0.25">
      <c r="A179" s="21"/>
      <c r="B179" s="22">
        <v>137.12</v>
      </c>
      <c r="C179" s="22">
        <v>900</v>
      </c>
      <c r="D179" s="22">
        <f t="shared" ca="1" si="3"/>
        <v>0.9</v>
      </c>
      <c r="E179" s="22"/>
      <c r="F179" s="22" t="s">
        <v>46</v>
      </c>
      <c r="G179" s="22"/>
      <c r="H179" s="22"/>
      <c r="I179" s="22"/>
      <c r="J179" s="22" t="s">
        <v>189</v>
      </c>
      <c r="K179" s="22"/>
      <c r="L179" s="22"/>
      <c r="M179" s="22"/>
      <c r="N179" s="22"/>
      <c r="O179" s="22"/>
      <c r="P179" s="22"/>
      <c r="Q179" s="22" t="s">
        <v>46</v>
      </c>
      <c r="R179" s="22"/>
      <c r="S179" s="22"/>
      <c r="T179" s="22"/>
      <c r="U179" s="22" t="s">
        <v>189</v>
      </c>
      <c r="V179" s="22"/>
      <c r="W179" s="22"/>
      <c r="X179" s="22"/>
      <c r="Y179" s="22"/>
      <c r="Z179" s="22" t="s">
        <v>46</v>
      </c>
      <c r="AA179" s="22"/>
      <c r="AB179" s="22"/>
      <c r="AC179" s="22"/>
      <c r="AD179" s="22" t="s">
        <v>189</v>
      </c>
      <c r="AE179" s="22"/>
      <c r="AF179" s="22"/>
      <c r="AG179" s="22"/>
      <c r="AH179" s="22"/>
      <c r="AI179" s="22"/>
      <c r="AJ179" s="22"/>
      <c r="AK179" s="22"/>
      <c r="AL179" s="22"/>
      <c r="AM179" s="22" t="s">
        <v>46</v>
      </c>
      <c r="AN179" s="22"/>
      <c r="AO179" s="22"/>
      <c r="AP179" s="22"/>
      <c r="AQ179" s="22" t="s">
        <v>189</v>
      </c>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row>
    <row r="180" spans="1:78" x14ac:dyDescent="0.25">
      <c r="A180" s="21"/>
      <c r="B180" s="22">
        <v>144.44</v>
      </c>
      <c r="C180" s="22">
        <v>1000</v>
      </c>
      <c r="D180" s="22">
        <f t="shared" ca="1" si="3"/>
        <v>1</v>
      </c>
      <c r="E180" s="22"/>
      <c r="F180" s="25"/>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c r="BT180" s="22"/>
      <c r="BU180" s="22"/>
      <c r="BV180" s="22"/>
      <c r="BW180" s="22"/>
      <c r="BX180" s="22"/>
      <c r="BY180" s="22"/>
      <c r="BZ180" s="22"/>
    </row>
    <row r="181" spans="1:78" x14ac:dyDescent="0.25">
      <c r="A181" s="21"/>
      <c r="B181" s="22">
        <v>150.83000000000001</v>
      </c>
      <c r="C181" s="22">
        <v>1100</v>
      </c>
      <c r="D181" s="22">
        <f t="shared" ca="1" si="3"/>
        <v>1.1000000000000001</v>
      </c>
      <c r="E181" s="22"/>
      <c r="F181" s="22"/>
      <c r="G181" s="22"/>
      <c r="H181" s="22"/>
      <c r="I181" s="22"/>
      <c r="J181" s="22"/>
      <c r="K181" s="22"/>
      <c r="L181" s="22"/>
      <c r="M181" s="22"/>
      <c r="N181" s="22"/>
      <c r="O181" s="22"/>
      <c r="P181" s="22"/>
      <c r="Q181" s="22" t="str">
        <f ca="1">A165</f>
        <v>C3H6(g)</v>
      </c>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c r="BT181" s="22"/>
      <c r="BU181" s="22"/>
      <c r="BV181" s="22"/>
      <c r="BW181" s="22"/>
      <c r="BX181" s="22"/>
      <c r="BY181" s="22"/>
      <c r="BZ181" s="22"/>
    </row>
    <row r="182" spans="1:78" x14ac:dyDescent="0.25">
      <c r="A182" s="21"/>
      <c r="B182" s="22">
        <v>156.4</v>
      </c>
      <c r="C182" s="22">
        <v>1200</v>
      </c>
      <c r="D182" s="22">
        <f t="shared" ca="1" si="3"/>
        <v>1.2</v>
      </c>
      <c r="E182" s="22"/>
      <c r="F182" s="22"/>
      <c r="G182" s="22"/>
      <c r="H182" s="22"/>
      <c r="I182" s="22"/>
      <c r="J182" s="22"/>
      <c r="K182" s="22"/>
      <c r="L182" s="22"/>
      <c r="M182" s="22"/>
      <c r="N182" s="22"/>
      <c r="O182" s="22"/>
      <c r="P182" s="22"/>
      <c r="Q182" s="22" t="str">
        <f ca="1">_xll.BAL("H2(g)+C=C3H6(PPYg)")</f>
        <v>3H2(g) + 3C = C3H6(PPYg)</v>
      </c>
      <c r="R182" s="42" t="s">
        <v>149</v>
      </c>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c r="BT182" s="22"/>
      <c r="BU182" s="22"/>
      <c r="BV182" s="22"/>
      <c r="BW182" s="22"/>
      <c r="BX182" s="22"/>
      <c r="BY182" s="22"/>
      <c r="BZ182" s="22"/>
    </row>
    <row r="183" spans="1:78" x14ac:dyDescent="0.25">
      <c r="A183" s="21"/>
      <c r="B183" s="22">
        <v>161.25</v>
      </c>
      <c r="C183" s="22">
        <v>1300</v>
      </c>
      <c r="D183" s="22">
        <f t="shared" ca="1" si="3"/>
        <v>1.3</v>
      </c>
      <c r="E183" s="22"/>
      <c r="F183" s="22"/>
      <c r="G183" s="22"/>
      <c r="H183" s="22"/>
      <c r="I183" s="22"/>
      <c r="J183" s="22"/>
      <c r="K183" s="22"/>
      <c r="L183" s="22"/>
      <c r="M183" s="22"/>
      <c r="N183" s="22"/>
      <c r="O183" s="22"/>
      <c r="P183" s="22"/>
      <c r="Q183" s="48" t="s">
        <v>139</v>
      </c>
      <c r="R183" s="49"/>
      <c r="S183" s="22"/>
      <c r="T183" s="49" t="s">
        <v>141</v>
      </c>
      <c r="U183" s="49"/>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row>
    <row r="184" spans="1:78" x14ac:dyDescent="0.25">
      <c r="A184" s="21"/>
      <c r="B184" s="22">
        <v>165.48</v>
      </c>
      <c r="C184" s="22">
        <v>1400</v>
      </c>
      <c r="D184" s="22">
        <f t="shared" ca="1" si="3"/>
        <v>1.4</v>
      </c>
      <c r="E184" s="22"/>
      <c r="F184" s="22"/>
      <c r="G184" s="22"/>
      <c r="H184" s="22"/>
      <c r="I184" s="22"/>
      <c r="J184" s="22"/>
      <c r="K184" s="22"/>
      <c r="L184" s="22"/>
      <c r="M184" s="22"/>
      <c r="N184" s="22"/>
      <c r="O184" s="22"/>
      <c r="P184" s="22"/>
      <c r="Q184" s="42" t="s">
        <v>148</v>
      </c>
      <c r="R184" s="42" t="s">
        <v>150</v>
      </c>
      <c r="S184" s="22"/>
      <c r="T184" s="42" t="s">
        <v>148</v>
      </c>
      <c r="U184" s="42" t="s">
        <v>150</v>
      </c>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row>
    <row r="185" spans="1:78" x14ac:dyDescent="0.25">
      <c r="A185" s="21"/>
      <c r="B185" s="22">
        <v>169.18</v>
      </c>
      <c r="C185" s="22">
        <v>1500</v>
      </c>
      <c r="D185" s="22">
        <f t="shared" ca="1" si="3"/>
        <v>1.5</v>
      </c>
      <c r="E185" s="22"/>
      <c r="F185" s="22"/>
      <c r="G185" s="22"/>
      <c r="H185" s="22"/>
      <c r="I185" s="22"/>
      <c r="J185" s="22"/>
      <c r="K185" s="22"/>
      <c r="L185" s="22"/>
      <c r="M185" s="22"/>
      <c r="N185" s="22"/>
      <c r="O185" s="22"/>
      <c r="P185" s="22"/>
      <c r="Q185" s="43">
        <v>20.41</v>
      </c>
      <c r="R185" s="42">
        <v>266.89999999999998</v>
      </c>
      <c r="S185" s="22"/>
      <c r="T185" s="43">
        <f ca="1">_xll.H(Q182,25)/1000</f>
        <v>20.379999866485591</v>
      </c>
      <c r="U185" s="43">
        <f ca="1">_xll.S("C3H6(PPYg)",25)/1000</f>
        <v>266.75900057983392</v>
      </c>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c r="BT185" s="22"/>
      <c r="BU185" s="22"/>
      <c r="BV185" s="22"/>
      <c r="BW185" s="22"/>
      <c r="BX185" s="22"/>
      <c r="BY185" s="22"/>
      <c r="BZ185" s="22"/>
    </row>
    <row r="186" spans="1:78" x14ac:dyDescent="0.25">
      <c r="A186" s="21"/>
      <c r="B186" s="22">
        <v>176.54</v>
      </c>
      <c r="C186" s="22">
        <v>1750</v>
      </c>
      <c r="D186" s="22">
        <f t="shared" ca="1" si="3"/>
        <v>1.75</v>
      </c>
      <c r="E186" s="22"/>
      <c r="F186" s="22"/>
      <c r="G186" s="22"/>
      <c r="H186" s="22"/>
      <c r="I186" s="22"/>
      <c r="J186" s="22"/>
      <c r="K186" s="22"/>
      <c r="L186" s="22"/>
      <c r="M186" s="22"/>
      <c r="N186" s="22"/>
      <c r="O186" s="22"/>
      <c r="P186" s="22"/>
      <c r="Q186" s="22"/>
      <c r="R186" s="22" t="s">
        <v>190</v>
      </c>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c r="BT186" s="22"/>
      <c r="BU186" s="22"/>
      <c r="BV186" s="22"/>
      <c r="BW186" s="22"/>
      <c r="BX186" s="22"/>
      <c r="BY186" s="22"/>
      <c r="BZ186" s="22"/>
    </row>
    <row r="187" spans="1:78" x14ac:dyDescent="0.25">
      <c r="A187" s="21"/>
      <c r="B187" s="22">
        <v>181.9</v>
      </c>
      <c r="C187" s="22">
        <v>2000</v>
      </c>
      <c r="D187" s="22">
        <f t="shared" ca="1" si="3"/>
        <v>2</v>
      </c>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row>
    <row r="188" spans="1:78" x14ac:dyDescent="0.25">
      <c r="A188" s="21"/>
      <c r="B188" s="22">
        <v>185.89</v>
      </c>
      <c r="C188" s="22">
        <v>2250</v>
      </c>
      <c r="D188" s="22">
        <f t="shared" ca="1" si="3"/>
        <v>2.25</v>
      </c>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c r="BT188" s="22"/>
      <c r="BU188" s="22"/>
      <c r="BV188" s="22"/>
      <c r="BW188" s="22"/>
      <c r="BX188" s="22"/>
      <c r="BY188" s="22"/>
      <c r="BZ188" s="22"/>
    </row>
    <row r="189" spans="1:78" x14ac:dyDescent="0.25">
      <c r="A189" s="21"/>
      <c r="B189" s="22">
        <v>188.91</v>
      </c>
      <c r="C189" s="22">
        <v>2500</v>
      </c>
      <c r="D189" s="22">
        <f t="shared" ca="1" si="3"/>
        <v>2.5</v>
      </c>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c r="BT189" s="22"/>
      <c r="BU189" s="22"/>
      <c r="BV189" s="22"/>
      <c r="BW189" s="22"/>
      <c r="BX189" s="22"/>
      <c r="BY189" s="22"/>
      <c r="BZ189" s="22"/>
    </row>
    <row r="190" spans="1:78" x14ac:dyDescent="0.25">
      <c r="A190" s="21"/>
      <c r="B190" s="22">
        <v>191.24</v>
      </c>
      <c r="C190" s="22">
        <v>2750</v>
      </c>
      <c r="D190" s="22">
        <f t="shared" ca="1" si="3"/>
        <v>2.75</v>
      </c>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c r="BT190" s="22"/>
      <c r="BU190" s="22"/>
      <c r="BV190" s="22"/>
      <c r="BW190" s="22"/>
      <c r="BX190" s="22"/>
      <c r="BY190" s="22"/>
      <c r="BZ190" s="22"/>
    </row>
    <row r="191" spans="1:78" x14ac:dyDescent="0.25">
      <c r="A191" s="21"/>
      <c r="B191" s="22">
        <v>193.08</v>
      </c>
      <c r="C191" s="22">
        <v>3000</v>
      </c>
      <c r="D191" s="22">
        <f t="shared" ca="1" si="3"/>
        <v>3</v>
      </c>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row>
    <row r="192" spans="1:78" x14ac:dyDescent="0.25">
      <c r="A192" s="21"/>
      <c r="B192" s="22" t="s">
        <v>200</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c r="BT192" s="22"/>
      <c r="BU192" s="22"/>
      <c r="BV192" s="22"/>
      <c r="BW192" s="22"/>
      <c r="BX192" s="22"/>
      <c r="BY192" s="22"/>
      <c r="BZ192" s="22"/>
    </row>
    <row r="193" spans="1:78" x14ac:dyDescent="0.25">
      <c r="A193" s="38"/>
      <c r="B193" s="38"/>
      <c r="C193" s="38"/>
      <c r="D193" s="38"/>
      <c r="E193" s="39"/>
      <c r="F193" s="26" t="s">
        <v>70</v>
      </c>
      <c r="G193" s="27" t="s">
        <v>71</v>
      </c>
      <c r="H193" s="27" t="s">
        <v>72</v>
      </c>
      <c r="I193" s="27" t="s">
        <v>73</v>
      </c>
      <c r="J193" s="27" t="s">
        <v>74</v>
      </c>
      <c r="K193" s="27" t="s">
        <v>75</v>
      </c>
      <c r="L193" s="27" t="s">
        <v>76</v>
      </c>
      <c r="M193" s="27" t="s">
        <v>77</v>
      </c>
      <c r="N193" s="27" t="s">
        <v>78</v>
      </c>
      <c r="O193" s="27" t="s">
        <v>79</v>
      </c>
      <c r="P193" s="27" t="s">
        <v>80</v>
      </c>
      <c r="Q193" s="27" t="s">
        <v>81</v>
      </c>
      <c r="R193" s="27" t="s">
        <v>82</v>
      </c>
      <c r="S193" s="27" t="s">
        <v>83</v>
      </c>
      <c r="T193" s="27" t="s">
        <v>84</v>
      </c>
      <c r="U193" s="27" t="s">
        <v>85</v>
      </c>
      <c r="V193" s="27" t="s">
        <v>86</v>
      </c>
      <c r="W193" s="27" t="s">
        <v>87</v>
      </c>
      <c r="X193" s="27" t="s">
        <v>88</v>
      </c>
      <c r="Y193" s="27" t="s">
        <v>89</v>
      </c>
      <c r="Z193" s="27" t="s">
        <v>90</v>
      </c>
      <c r="AA193" s="27" t="s">
        <v>91</v>
      </c>
      <c r="AB193" s="27" t="s">
        <v>92</v>
      </c>
      <c r="AC193" s="27" t="s">
        <v>93</v>
      </c>
      <c r="AD193" s="27" t="s">
        <v>94</v>
      </c>
      <c r="AE193" s="27" t="s">
        <v>95</v>
      </c>
      <c r="AF193" s="27" t="s">
        <v>96</v>
      </c>
      <c r="AG193" s="27" t="s">
        <v>97</v>
      </c>
      <c r="AH193" s="27" t="s">
        <v>98</v>
      </c>
      <c r="AI193" s="27" t="s">
        <v>99</v>
      </c>
      <c r="AJ193" s="27" t="s">
        <v>100</v>
      </c>
      <c r="AK193" s="27" t="s">
        <v>101</v>
      </c>
      <c r="AL193" s="27" t="s">
        <v>102</v>
      </c>
      <c r="AM193" s="27" t="s">
        <v>103</v>
      </c>
      <c r="AN193" s="27" t="s">
        <v>104</v>
      </c>
      <c r="AO193" s="27" t="s">
        <v>105</v>
      </c>
      <c r="AP193" s="27" t="s">
        <v>106</v>
      </c>
      <c r="AQ193" s="27" t="s">
        <v>107</v>
      </c>
      <c r="AR193" s="27" t="s">
        <v>108</v>
      </c>
      <c r="AS193" s="27" t="s">
        <v>109</v>
      </c>
      <c r="AT193" s="27" t="s">
        <v>110</v>
      </c>
      <c r="AU193" s="27" t="s">
        <v>111</v>
      </c>
      <c r="AV193" s="27" t="s">
        <v>112</v>
      </c>
      <c r="AW193" s="27" t="s">
        <v>113</v>
      </c>
      <c r="AX193" s="27" t="s">
        <v>114</v>
      </c>
      <c r="AY193" s="27" t="s">
        <v>115</v>
      </c>
      <c r="AZ193" s="27" t="s">
        <v>116</v>
      </c>
      <c r="BA193" s="27" t="s">
        <v>117</v>
      </c>
      <c r="BB193" s="27" t="s">
        <v>118</v>
      </c>
      <c r="BC193" s="27" t="s">
        <v>119</v>
      </c>
      <c r="BD193" s="27" t="s">
        <v>120</v>
      </c>
      <c r="BE193" s="27" t="s">
        <v>121</v>
      </c>
      <c r="BF193" s="27" t="s">
        <v>122</v>
      </c>
      <c r="BG193" s="27" t="s">
        <v>123</v>
      </c>
      <c r="BH193" s="27" t="s">
        <v>124</v>
      </c>
      <c r="BI193" s="27" t="s">
        <v>125</v>
      </c>
      <c r="BJ193" s="27" t="s">
        <v>126</v>
      </c>
      <c r="BK193" s="27" t="s">
        <v>127</v>
      </c>
      <c r="BL193" s="27" t="s">
        <v>128</v>
      </c>
      <c r="BM193" s="27" t="s">
        <v>129</v>
      </c>
      <c r="BN193" s="27" t="s">
        <v>130</v>
      </c>
      <c r="BO193" s="22"/>
      <c r="BP193" s="22"/>
      <c r="BQ193" s="22"/>
      <c r="BR193" s="22"/>
      <c r="BS193" s="22"/>
      <c r="BT193" s="22"/>
      <c r="BU193" s="22"/>
      <c r="BV193" s="22"/>
      <c r="BW193" s="22"/>
      <c r="BX193" s="22"/>
      <c r="BY193" s="22"/>
      <c r="BZ193" s="22"/>
    </row>
    <row r="194" spans="1:78" x14ac:dyDescent="0.25">
      <c r="A194" s="21" t="s">
        <v>201</v>
      </c>
      <c r="B194" s="51" t="s">
        <v>202</v>
      </c>
      <c r="C194" s="22"/>
      <c r="D194" s="22"/>
      <c r="E194" s="22"/>
      <c r="F194" s="40" t="s">
        <v>139</v>
      </c>
      <c r="G194" s="40">
        <f ca="1">C196</f>
        <v>50</v>
      </c>
      <c r="H194" s="40">
        <f ca="1">C201</f>
        <v>298.14999999999998</v>
      </c>
      <c r="I194" s="40">
        <f ca="1">K198</f>
        <v>20.465154491619906</v>
      </c>
      <c r="J194" s="40">
        <f ca="1">J198</f>
        <v>488.64283057323763</v>
      </c>
      <c r="K194" s="40">
        <f ca="1">I198</f>
        <v>-1587.4370114101537</v>
      </c>
      <c r="L194" s="40">
        <f ca="1">H198</f>
        <v>2779.8591717667068</v>
      </c>
      <c r="M194" s="40">
        <f ca="1">G198</f>
        <v>-8.0311257814279832E-3</v>
      </c>
      <c r="N194" s="40">
        <f ca="1">-(I194*H194+J194*(H194/1000)^2/2+K194*(H194/1000)^3/3+L194*(H194/1000)^4/4-M194/(H194/1000)-P194)</f>
        <v>-6114.8987035925265</v>
      </c>
      <c r="O194" s="40">
        <f ca="1">IFERROR(-(I194*LN(H194/1000)+J194*H194/1000+K194*(H194/1000)^2/2+L194*(H194/1000)^3/3-M194/(2*(H194/1000)^2)),0)</f>
        <v>-74.970330627861301</v>
      </c>
      <c r="P194" s="40"/>
      <c r="Q194" s="40">
        <f ca="1">H194</f>
        <v>298.14999999999998</v>
      </c>
      <c r="R194" s="40">
        <f ca="1">C207</f>
        <v>800</v>
      </c>
      <c r="S194" s="40">
        <f ca="1">V198</f>
        <v>-57.475265913056539</v>
      </c>
      <c r="T194" s="40">
        <f ca="1">U198</f>
        <v>597.57510986930231</v>
      </c>
      <c r="U194" s="40">
        <f ca="1">T198</f>
        <v>-473.91182447486432</v>
      </c>
      <c r="V194" s="40">
        <f ca="1">S198</f>
        <v>161.97645201417188</v>
      </c>
      <c r="W194" s="40">
        <f ca="1">R198</f>
        <v>1.3892085024944192</v>
      </c>
      <c r="X194" s="40">
        <f ca="1">(I194*Q194/1000+J194*(Q194/1000)^2/2+K194*(Q194/1000)^3/3+L194*(Q194/1000)^4/4-M194/(Q194/1000)-P194+N194)-(S194*Q194/1000+T194*(Q194/1000)^2/2+U194*(Q194/1000)^3/3+V194*(Q194/1000)^4/4-W194/(Q194/1000)-Z194)</f>
        <v>-6096.4818959760969</v>
      </c>
      <c r="Y194" s="40">
        <f ca="1">IFERROR((I194*LN(H194/1000)+J194*H194/1000+K194*(H194/1000)^2/2+L194*(H194/1000)^3/3-M194/(2*(H194/1000)^2)+O194)-(S194*LN(H194/1000)+T194*H194/1000+U194*(H194/1000)^2/2+V194*(H194/1000)^3/3-W194/(2*(H194/1000)^2)),0)</f>
        <v>-220.27446787934596</v>
      </c>
      <c r="Z194" s="40"/>
      <c r="AA194" s="40">
        <f ca="1">R194</f>
        <v>800</v>
      </c>
      <c r="AB194" s="40">
        <v>1100</v>
      </c>
      <c r="AC194" s="40">
        <f ca="1">AE198</f>
        <v>180.10954377904577</v>
      </c>
      <c r="AD194" s="40">
        <f ca="1">AD198</f>
        <v>0</v>
      </c>
      <c r="AE194" s="40">
        <f ca="1">AC198</f>
        <v>108.2448923675024</v>
      </c>
      <c r="AF194" s="40">
        <f ca="1">AB198</f>
        <v>-45.975755911217675</v>
      </c>
      <c r="AG194" s="40">
        <f ca="1">AA198</f>
        <v>-15.018680235330459</v>
      </c>
      <c r="AH194" s="40">
        <f ca="1">(S194*AA194/1000+T194*(AA194/1000)^2/2+U194*(AA194/1000)^3/3+V194*(AA194/1000)^4/4-W194/(AA194/1000)-Z194+X194)-(AC194*AA194/1000+AD194*(AA194/1000)^2/2+AE194*(AA194/1000)^3/3+AF194*(AA194/1000)^4/4-AG194/(AA194/1000)-AJ194)</f>
        <v>-6193.8960097434201</v>
      </c>
      <c r="AI194" s="40">
        <f ca="1">IFERROR((S194*LN(R194/1000)+T194*R194/1000+U194*(R194/1000)^2/2+V194*(R194/1000)^3/3-W194/(2*(R194/1000)^2)+Y194)-(AC194*LN(R194/1000)+AD194*R194/1000+AE194*(R194/1000)^2/2+AF194*(R194/1000)^3/3-AG194/(2*(R194/1000)^2)),0)</f>
        <v>147.18283587571904</v>
      </c>
      <c r="AJ194" s="40"/>
      <c r="AK194" s="40">
        <v>1100</v>
      </c>
      <c r="AL194" s="40">
        <v>1500</v>
      </c>
      <c r="AM194" s="40">
        <f ca="1">AR198</f>
        <v>-118.88657833965922</v>
      </c>
      <c r="AN194" s="40">
        <f ca="1">AQ198</f>
        <v>546.4570479919679</v>
      </c>
      <c r="AO194" s="40">
        <f ca="1">AP198</f>
        <v>-274.25420248951093</v>
      </c>
      <c r="AP194" s="40">
        <f ca="1">AO198</f>
        <v>51.077569613774351</v>
      </c>
      <c r="AQ194" s="40">
        <f ca="1">AN198</f>
        <v>23.143870139891543</v>
      </c>
      <c r="AR194" s="40">
        <f ca="1">(AC194*AK194/1000+AD194*(AK194/1000)^2/2+AE194*(AK194/1000)^3/3+AF194*(AK194/1000)^4/4-AG194/(AK194/1000)-AJ194+AH194)-(AM194*AK194/1000+AN194*(AK194/1000)^2/2+AO194*(AK194/1000)^3/3+AP194*(AK194/1000)^4/4-AQ194/(AK194/1000)-AT194)</f>
        <v>-6026.7354068912036</v>
      </c>
      <c r="AS194" s="40">
        <f ca="1">IFERROR((AC194*LN(AB194/1000)+AD194*AB194/1000+AE194*(AB194/1000)^2/2+AF194*(AB194/1000)^3/3-AG194/(2*(AB194/1000)^2)+AI194)-(AM194*LN(AB194/1000)+AN194*AB194/1000+AO194*(AB194/1000)^2/2+AP194*(AB194/1000)^3/3-AQ194/(2*(AB194/1000)^2)),0)</f>
        <v>-221.30026687623004</v>
      </c>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22"/>
      <c r="BP194" s="22"/>
      <c r="BQ194" s="22"/>
      <c r="BR194" s="22"/>
      <c r="BS194" s="22"/>
      <c r="BT194" s="22"/>
      <c r="BU194" s="22"/>
      <c r="BV194" s="22"/>
      <c r="BW194" s="22"/>
      <c r="BX194" s="22"/>
      <c r="BY194" s="22"/>
      <c r="BZ194" s="22"/>
    </row>
    <row r="195" spans="1:78" x14ac:dyDescent="0.25">
      <c r="A195" s="21"/>
      <c r="B195" s="52" t="s">
        <v>203</v>
      </c>
      <c r="C195" s="51" t="s">
        <v>204</v>
      </c>
      <c r="D195" s="31" t="s">
        <v>198</v>
      </c>
      <c r="E195" s="22"/>
      <c r="F195" s="41" t="s">
        <v>141</v>
      </c>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22"/>
      <c r="BP195" s="22"/>
      <c r="BQ195" s="22"/>
      <c r="BR195" s="22"/>
      <c r="BS195" s="22"/>
      <c r="BT195" s="22"/>
      <c r="BU195" s="22"/>
      <c r="BV195" s="22"/>
      <c r="BW195" s="22"/>
      <c r="BX195" s="22"/>
      <c r="BY195" s="22"/>
      <c r="BZ195" s="22"/>
    </row>
    <row r="196" spans="1:78" x14ac:dyDescent="0.25">
      <c r="A196" s="21" t="s">
        <v>205</v>
      </c>
      <c r="B196" s="22">
        <v>38.07</v>
      </c>
      <c r="C196" s="22">
        <v>50</v>
      </c>
      <c r="D196" s="22">
        <f ca="1">C196/1000</f>
        <v>0.05</v>
      </c>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c r="BN196" s="22"/>
      <c r="BO196" s="22"/>
      <c r="BP196" s="22"/>
      <c r="BQ196" s="22"/>
      <c r="BR196" s="22"/>
      <c r="BS196" s="22"/>
      <c r="BT196" s="22"/>
      <c r="BU196" s="22"/>
      <c r="BV196" s="22"/>
      <c r="BW196" s="22"/>
      <c r="BX196" s="22"/>
      <c r="BY196" s="22"/>
      <c r="BZ196" s="22"/>
    </row>
    <row r="197" spans="1:78" x14ac:dyDescent="0.25">
      <c r="A197" s="21"/>
      <c r="B197" s="22">
        <v>55.35</v>
      </c>
      <c r="C197" s="22">
        <v>100</v>
      </c>
      <c r="D197" s="22">
        <f t="shared" ref="D197:D214" ca="1" si="4">C197/1000</f>
        <v>0.1</v>
      </c>
      <c r="E197" s="22"/>
      <c r="F197" s="22"/>
      <c r="G197" s="42" t="s">
        <v>184</v>
      </c>
      <c r="H197" s="42" t="s">
        <v>185</v>
      </c>
      <c r="I197" s="42" t="s">
        <v>186</v>
      </c>
      <c r="J197" s="42" t="s">
        <v>187</v>
      </c>
      <c r="K197" s="42" t="s">
        <v>188</v>
      </c>
      <c r="L197" s="22"/>
      <c r="M197" s="22"/>
      <c r="N197" s="22"/>
      <c r="O197" s="22"/>
      <c r="P197" s="22"/>
      <c r="Q197" s="22"/>
      <c r="R197" s="42" t="s">
        <v>184</v>
      </c>
      <c r="S197" s="42" t="s">
        <v>185</v>
      </c>
      <c r="T197" s="42" t="s">
        <v>186</v>
      </c>
      <c r="U197" s="42" t="s">
        <v>187</v>
      </c>
      <c r="V197" s="42" t="s">
        <v>188</v>
      </c>
      <c r="W197" s="22"/>
      <c r="X197" s="22"/>
      <c r="Y197" s="22"/>
      <c r="Z197" s="22"/>
      <c r="AA197" s="42" t="s">
        <v>184</v>
      </c>
      <c r="AB197" s="42" t="s">
        <v>185</v>
      </c>
      <c r="AC197" s="42" t="s">
        <v>186</v>
      </c>
      <c r="AD197" s="42" t="s">
        <v>187</v>
      </c>
      <c r="AE197" s="42" t="s">
        <v>188</v>
      </c>
      <c r="AF197" s="22"/>
      <c r="AG197" s="22"/>
      <c r="AH197" s="22"/>
      <c r="AI197" s="22"/>
      <c r="AJ197" s="22"/>
      <c r="AK197" s="22"/>
      <c r="AL197" s="22"/>
      <c r="AM197" s="22"/>
      <c r="AN197" s="42" t="s">
        <v>184</v>
      </c>
      <c r="AO197" s="42" t="s">
        <v>185</v>
      </c>
      <c r="AP197" s="42" t="s">
        <v>186</v>
      </c>
      <c r="AQ197" s="42" t="s">
        <v>187</v>
      </c>
      <c r="AR197" s="42" t="s">
        <v>188</v>
      </c>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c r="BO197" s="22"/>
      <c r="BP197" s="22"/>
      <c r="BQ197" s="22"/>
      <c r="BR197" s="22"/>
      <c r="BS197" s="22"/>
      <c r="BT197" s="22"/>
      <c r="BU197" s="22"/>
      <c r="BV197" s="22"/>
      <c r="BW197" s="22"/>
      <c r="BX197" s="22"/>
      <c r="BY197" s="22"/>
      <c r="BZ197" s="22"/>
    </row>
    <row r="198" spans="1:78" x14ac:dyDescent="0.25">
      <c r="A198" s="21"/>
      <c r="B198" s="22">
        <v>67.319999999999993</v>
      </c>
      <c r="C198" s="22">
        <v>150</v>
      </c>
      <c r="D198" s="22">
        <f t="shared" ca="1" si="4"/>
        <v>0.15</v>
      </c>
      <c r="E198" s="22"/>
      <c r="F198" s="22"/>
      <c r="G198" s="22">
        <f t="array" aca="1" ref="G198:L204" ca="1">LINEST(B196:B201,D196:D201^{1,2,3,-2},1,1)</f>
        <v>-8.0311257814279832E-3</v>
      </c>
      <c r="H198" s="22">
        <f ca="1"/>
        <v>2779.8591717667068</v>
      </c>
      <c r="I198" s="22">
        <f ca="1"/>
        <v>-1587.4370114101537</v>
      </c>
      <c r="J198" s="22">
        <f ca="1"/>
        <v>488.64283057323763</v>
      </c>
      <c r="K198" s="22">
        <f ca="1"/>
        <v>20.465154491619906</v>
      </c>
      <c r="L198" s="22" t="e">
        <f ca="1"/>
        <v>#N/A</v>
      </c>
      <c r="M198" s="22"/>
      <c r="N198" s="22"/>
      <c r="O198" s="22"/>
      <c r="P198" s="22"/>
      <c r="Q198" s="22"/>
      <c r="R198" s="22">
        <f t="array" aca="1" ref="R198:W204" ca="1">LINEST(B201:B207,D201:D207^{1,2,3,-2},1,1)</f>
        <v>1.3892085024944192</v>
      </c>
      <c r="S198" s="22">
        <f ca="1"/>
        <v>161.97645201417188</v>
      </c>
      <c r="T198" s="22">
        <f ca="1"/>
        <v>-473.91182447486432</v>
      </c>
      <c r="U198" s="22">
        <f ca="1"/>
        <v>597.57510986930231</v>
      </c>
      <c r="V198" s="22">
        <f ca="1"/>
        <v>-57.475265913056539</v>
      </c>
      <c r="W198" s="22" t="e">
        <f ca="1"/>
        <v>#N/A</v>
      </c>
      <c r="X198" s="22"/>
      <c r="Y198" s="22"/>
      <c r="Z198" s="22"/>
      <c r="AA198" s="22">
        <f t="array" aca="1" ref="AA198:AF204" ca="1">LINEST(B207:B210,D207:D210^{1,2,3,-2},1,1)</f>
        <v>-15.018680235330459</v>
      </c>
      <c r="AB198" s="22">
        <f ca="1"/>
        <v>-45.975755911217675</v>
      </c>
      <c r="AC198" s="22">
        <f ca="1"/>
        <v>108.2448923675024</v>
      </c>
      <c r="AD198" s="22">
        <f ca="1"/>
        <v>0</v>
      </c>
      <c r="AE198" s="22">
        <f ca="1"/>
        <v>180.10954377904577</v>
      </c>
      <c r="AF198" s="22" t="e">
        <f ca="1"/>
        <v>#N/A</v>
      </c>
      <c r="AG198" s="22"/>
      <c r="AH198" s="22"/>
      <c r="AI198" s="22"/>
      <c r="AJ198" s="22"/>
      <c r="AK198" s="22"/>
      <c r="AL198" s="22"/>
      <c r="AM198" s="22"/>
      <c r="AN198" s="22">
        <f t="array" aca="1" ref="AN198:AS204" ca="1">LINEST(B210:B214,D210:D214^{1,2,3,-2},1,1)</f>
        <v>23.143870139891543</v>
      </c>
      <c r="AO198" s="22">
        <f ca="1"/>
        <v>51.077569613774351</v>
      </c>
      <c r="AP198" s="22">
        <f ca="1"/>
        <v>-274.25420248951093</v>
      </c>
      <c r="AQ198" s="22">
        <f ca="1"/>
        <v>546.4570479919679</v>
      </c>
      <c r="AR198" s="22">
        <f ca="1"/>
        <v>-118.88657833965922</v>
      </c>
      <c r="AS198" s="22" t="e">
        <f ca="1"/>
        <v>#N/A</v>
      </c>
      <c r="AT198" s="22"/>
      <c r="AU198" s="22"/>
      <c r="AV198" s="22"/>
      <c r="AW198" s="22"/>
      <c r="AX198" s="22"/>
      <c r="AY198" s="22"/>
      <c r="AZ198" s="22"/>
      <c r="BA198" s="22"/>
      <c r="BB198" s="22"/>
      <c r="BC198" s="22"/>
      <c r="BD198" s="22"/>
      <c r="BE198" s="22"/>
      <c r="BF198" s="22"/>
      <c r="BG198" s="22"/>
      <c r="BH198" s="22"/>
      <c r="BI198" s="22"/>
      <c r="BJ198" s="22"/>
      <c r="BK198" s="22"/>
      <c r="BL198" s="22"/>
      <c r="BM198" s="22"/>
      <c r="BN198" s="22"/>
      <c r="BO198" s="22"/>
      <c r="BP198" s="22"/>
      <c r="BQ198" s="22"/>
      <c r="BR198" s="22"/>
      <c r="BS198" s="22"/>
      <c r="BT198" s="22"/>
      <c r="BU198" s="22"/>
      <c r="BV198" s="22"/>
      <c r="BW198" s="22"/>
      <c r="BX198" s="22"/>
      <c r="BY198" s="22"/>
      <c r="BZ198" s="22"/>
    </row>
    <row r="199" spans="1:78" x14ac:dyDescent="0.25">
      <c r="A199" s="21"/>
      <c r="B199" s="22">
        <v>76.44</v>
      </c>
      <c r="C199" s="22">
        <v>200</v>
      </c>
      <c r="D199" s="22">
        <f t="shared" ca="1" si="4"/>
        <v>0.2</v>
      </c>
      <c r="E199" s="22"/>
      <c r="F199" s="22"/>
      <c r="G199" s="22">
        <f ca="1"/>
        <v>1.3146776474255191E-2</v>
      </c>
      <c r="H199" s="22">
        <f ca="1"/>
        <v>1474.8583130440259</v>
      </c>
      <c r="I199" s="22">
        <f ca="1"/>
        <v>912.90289280766626</v>
      </c>
      <c r="J199" s="22">
        <f ca="1"/>
        <v>182.53728344436999</v>
      </c>
      <c r="K199" s="22">
        <f ca="1"/>
        <v>12.175458045460159</v>
      </c>
      <c r="L199" s="22" t="e">
        <f ca="1"/>
        <v>#N/A</v>
      </c>
      <c r="M199" s="22"/>
      <c r="N199" s="22"/>
      <c r="O199" s="22"/>
      <c r="P199" s="22"/>
      <c r="Q199" s="22"/>
      <c r="R199" s="22">
        <f ca="1"/>
        <v>0.10670984014944936</v>
      </c>
      <c r="S199" s="22">
        <f ca="1"/>
        <v>13.860262784050096</v>
      </c>
      <c r="T199" s="22">
        <f ca="1"/>
        <v>28.097524497229497</v>
      </c>
      <c r="U199" s="22">
        <f ca="1"/>
        <v>19.518870200912929</v>
      </c>
      <c r="V199" s="22">
        <f ca="1"/>
        <v>4.8821967354275717</v>
      </c>
      <c r="W199" s="22" t="e">
        <f ca="1"/>
        <v>#N/A</v>
      </c>
      <c r="X199" s="22"/>
      <c r="Y199" s="22"/>
      <c r="Z199" s="22"/>
      <c r="AA199" s="22">
        <f ca="1"/>
        <v>0</v>
      </c>
      <c r="AB199" s="22">
        <f ca="1"/>
        <v>0</v>
      </c>
      <c r="AC199" s="22">
        <f ca="1"/>
        <v>0</v>
      </c>
      <c r="AD199" s="22">
        <f ca="1"/>
        <v>0</v>
      </c>
      <c r="AE199" s="22">
        <f ca="1"/>
        <v>0</v>
      </c>
      <c r="AF199" s="22" t="e">
        <f ca="1"/>
        <v>#N/A</v>
      </c>
      <c r="AG199" s="22"/>
      <c r="AH199" s="22"/>
      <c r="AI199" s="22"/>
      <c r="AJ199" s="22"/>
      <c r="AK199" s="22"/>
      <c r="AL199" s="22"/>
      <c r="AM199" s="22"/>
      <c r="AN199" s="22">
        <f ca="1"/>
        <v>0</v>
      </c>
      <c r="AO199" s="22">
        <f ca="1"/>
        <v>0</v>
      </c>
      <c r="AP199" s="22">
        <f ca="1"/>
        <v>0</v>
      </c>
      <c r="AQ199" s="22">
        <f ca="1"/>
        <v>0</v>
      </c>
      <c r="AR199" s="22">
        <f ca="1"/>
        <v>0</v>
      </c>
      <c r="AS199" s="22" t="e">
        <f ca="1"/>
        <v>#N/A</v>
      </c>
      <c r="AT199" s="22"/>
      <c r="AU199" s="22"/>
      <c r="AV199" s="22"/>
      <c r="AW199" s="22"/>
      <c r="AX199" s="22"/>
      <c r="AY199" s="22"/>
      <c r="AZ199" s="22"/>
      <c r="BA199" s="22"/>
      <c r="BB199" s="22"/>
      <c r="BC199" s="22"/>
      <c r="BD199" s="22"/>
      <c r="BE199" s="22"/>
      <c r="BF199" s="22"/>
      <c r="BG199" s="22"/>
      <c r="BH199" s="22"/>
      <c r="BI199" s="22"/>
      <c r="BJ199" s="22"/>
      <c r="BK199" s="22"/>
      <c r="BL199" s="22"/>
      <c r="BM199" s="22"/>
      <c r="BN199" s="22"/>
      <c r="BO199" s="22"/>
      <c r="BP199" s="22"/>
      <c r="BQ199" s="22"/>
      <c r="BR199" s="22"/>
      <c r="BS199" s="22"/>
      <c r="BT199" s="22"/>
      <c r="BU199" s="22"/>
      <c r="BV199" s="22"/>
      <c r="BW199" s="22"/>
      <c r="BX199" s="22"/>
      <c r="BY199" s="22"/>
      <c r="BZ199" s="22"/>
    </row>
    <row r="200" spans="1:78" x14ac:dyDescent="0.25">
      <c r="A200" s="21"/>
      <c r="B200" s="22">
        <v>92.3</v>
      </c>
      <c r="C200" s="22">
        <v>273.14999999999998</v>
      </c>
      <c r="D200" s="22">
        <f t="shared" ca="1" si="4"/>
        <v>0.27315</v>
      </c>
      <c r="E200" s="22"/>
      <c r="F200" s="22"/>
      <c r="G200" s="22">
        <f ca="1"/>
        <v>0.99990673092377291</v>
      </c>
      <c r="H200" s="22">
        <f ca="1"/>
        <v>0.49065761741182695</v>
      </c>
      <c r="I200" s="22" t="e">
        <f ca="1"/>
        <v>#N/A</v>
      </c>
      <c r="J200" s="22" t="e">
        <f ca="1"/>
        <v>#N/A</v>
      </c>
      <c r="K200" s="22" t="e">
        <f ca="1"/>
        <v>#N/A</v>
      </c>
      <c r="L200" s="22" t="e">
        <f ca="1"/>
        <v>#N/A</v>
      </c>
      <c r="M200" s="22"/>
      <c r="N200" s="22"/>
      <c r="O200" s="22"/>
      <c r="P200" s="22"/>
      <c r="Q200" s="22"/>
      <c r="R200" s="22">
        <f ca="1"/>
        <v>0.99999984352691085</v>
      </c>
      <c r="S200" s="22">
        <f ca="1"/>
        <v>2.8420106189681348E-2</v>
      </c>
      <c r="T200" s="22" t="e">
        <f ca="1"/>
        <v>#N/A</v>
      </c>
      <c r="U200" s="22" t="e">
        <f ca="1"/>
        <v>#N/A</v>
      </c>
      <c r="V200" s="22" t="e">
        <f ca="1"/>
        <v>#N/A</v>
      </c>
      <c r="W200" s="22" t="e">
        <f ca="1"/>
        <v>#N/A</v>
      </c>
      <c r="X200" s="22"/>
      <c r="Y200" s="22"/>
      <c r="Z200" s="22"/>
      <c r="AA200" s="22">
        <f ca="1"/>
        <v>1</v>
      </c>
      <c r="AB200" s="22">
        <f ca="1"/>
        <v>0</v>
      </c>
      <c r="AC200" s="22" t="e">
        <f ca="1"/>
        <v>#N/A</v>
      </c>
      <c r="AD200" s="22" t="e">
        <f ca="1"/>
        <v>#N/A</v>
      </c>
      <c r="AE200" s="22" t="e">
        <f ca="1"/>
        <v>#N/A</v>
      </c>
      <c r="AF200" s="22" t="e">
        <f ca="1"/>
        <v>#N/A</v>
      </c>
      <c r="AG200" s="22"/>
      <c r="AH200" s="22"/>
      <c r="AI200" s="22"/>
      <c r="AJ200" s="22"/>
      <c r="AK200" s="22"/>
      <c r="AL200" s="22"/>
      <c r="AM200" s="22"/>
      <c r="AN200" s="22">
        <f ca="1"/>
        <v>1</v>
      </c>
      <c r="AO200" s="22">
        <f ca="1"/>
        <v>0</v>
      </c>
      <c r="AP200" s="22" t="e">
        <f ca="1"/>
        <v>#N/A</v>
      </c>
      <c r="AQ200" s="22" t="e">
        <f ca="1"/>
        <v>#N/A</v>
      </c>
      <c r="AR200" s="22" t="e">
        <f ca="1"/>
        <v>#N/A</v>
      </c>
      <c r="AS200" s="22" t="e">
        <f ca="1"/>
        <v>#N/A</v>
      </c>
      <c r="AT200" s="22"/>
      <c r="AU200" s="22"/>
      <c r="AV200" s="22"/>
      <c r="AW200" s="22"/>
      <c r="AX200" s="22"/>
      <c r="AY200" s="22"/>
      <c r="AZ200" s="22"/>
      <c r="BA200" s="22"/>
      <c r="BB200" s="22"/>
      <c r="BC200" s="22"/>
      <c r="BD200" s="22"/>
      <c r="BE200" s="22"/>
      <c r="BF200" s="22"/>
      <c r="BG200" s="22"/>
      <c r="BH200" s="22"/>
      <c r="BI200" s="22"/>
      <c r="BJ200" s="22"/>
      <c r="BK200" s="22"/>
      <c r="BL200" s="22"/>
      <c r="BM200" s="22"/>
      <c r="BN200" s="22"/>
      <c r="BO200" s="22"/>
      <c r="BP200" s="22"/>
      <c r="BQ200" s="22"/>
      <c r="BR200" s="22"/>
      <c r="BS200" s="22"/>
      <c r="BT200" s="22"/>
      <c r="BU200" s="22"/>
      <c r="BV200" s="22"/>
      <c r="BW200" s="22"/>
      <c r="BX200" s="22"/>
      <c r="BY200" s="22"/>
      <c r="BZ200" s="22"/>
    </row>
    <row r="201" spans="1:78" x14ac:dyDescent="0.25">
      <c r="A201" s="21"/>
      <c r="B201" s="22">
        <v>98.49</v>
      </c>
      <c r="C201" s="22">
        <v>298.14999999999998</v>
      </c>
      <c r="D201" s="22">
        <f t="shared" ca="1" si="4"/>
        <v>0.29814999999999997</v>
      </c>
      <c r="E201" s="22"/>
      <c r="F201" s="22"/>
      <c r="G201" s="22">
        <f ca="1"/>
        <v>2680.1668124407756</v>
      </c>
      <c r="H201" s="22">
        <f ca="1"/>
        <v>1</v>
      </c>
      <c r="I201" s="22" t="e">
        <f ca="1"/>
        <v>#N/A</v>
      </c>
      <c r="J201" s="22" t="e">
        <f ca="1"/>
        <v>#N/A</v>
      </c>
      <c r="K201" s="22" t="e">
        <f ca="1"/>
        <v>#N/A</v>
      </c>
      <c r="L201" s="22" t="e">
        <f ca="1"/>
        <v>#N/A</v>
      </c>
      <c r="M201" s="22"/>
      <c r="N201" s="22"/>
      <c r="O201" s="22"/>
      <c r="P201" s="22"/>
      <c r="Q201" s="22"/>
      <c r="R201" s="22">
        <f ca="1"/>
        <v>3195437.1474889866</v>
      </c>
      <c r="S201" s="22">
        <f ca="1"/>
        <v>2</v>
      </c>
      <c r="T201" s="22" t="e">
        <f ca="1"/>
        <v>#N/A</v>
      </c>
      <c r="U201" s="22" t="e">
        <f ca="1"/>
        <v>#N/A</v>
      </c>
      <c r="V201" s="22" t="e">
        <f ca="1"/>
        <v>#N/A</v>
      </c>
      <c r="W201" s="22" t="e">
        <f ca="1"/>
        <v>#N/A</v>
      </c>
      <c r="X201" s="22"/>
      <c r="Y201" s="22"/>
      <c r="Z201" s="22"/>
      <c r="AA201" s="22" t="e">
        <f ca="1"/>
        <v>#NUM!</v>
      </c>
      <c r="AB201" s="22">
        <f ca="1"/>
        <v>0</v>
      </c>
      <c r="AC201" s="22" t="e">
        <f ca="1"/>
        <v>#N/A</v>
      </c>
      <c r="AD201" s="22" t="e">
        <f ca="1"/>
        <v>#N/A</v>
      </c>
      <c r="AE201" s="22" t="e">
        <f ca="1"/>
        <v>#N/A</v>
      </c>
      <c r="AF201" s="22" t="e">
        <f ca="1"/>
        <v>#N/A</v>
      </c>
      <c r="AG201" s="22"/>
      <c r="AH201" s="22"/>
      <c r="AI201" s="22"/>
      <c r="AJ201" s="22"/>
      <c r="AK201" s="22"/>
      <c r="AL201" s="22"/>
      <c r="AM201" s="22"/>
      <c r="AN201" s="22" t="e">
        <f ca="1"/>
        <v>#NUM!</v>
      </c>
      <c r="AO201" s="22">
        <f ca="1"/>
        <v>0</v>
      </c>
      <c r="AP201" s="22" t="e">
        <f ca="1"/>
        <v>#N/A</v>
      </c>
      <c r="AQ201" s="22" t="e">
        <f ca="1"/>
        <v>#N/A</v>
      </c>
      <c r="AR201" s="22" t="e">
        <f ca="1"/>
        <v>#N/A</v>
      </c>
      <c r="AS201" s="22" t="e">
        <f ca="1"/>
        <v>#N/A</v>
      </c>
      <c r="AT201" s="22"/>
      <c r="AU201" s="22"/>
      <c r="AV201" s="22"/>
      <c r="AW201" s="22"/>
      <c r="AX201" s="22"/>
      <c r="AY201" s="22"/>
      <c r="AZ201" s="22"/>
      <c r="BA201" s="22"/>
      <c r="BB201" s="22"/>
      <c r="BC201" s="22"/>
      <c r="BD201" s="22"/>
      <c r="BE201" s="22"/>
      <c r="BF201" s="22"/>
      <c r="BG201" s="22"/>
      <c r="BH201" s="22"/>
      <c r="BI201" s="22"/>
      <c r="BJ201" s="22"/>
      <c r="BK201" s="22"/>
      <c r="BL201" s="22"/>
      <c r="BM201" s="22"/>
      <c r="BN201" s="22"/>
      <c r="BO201" s="22"/>
      <c r="BP201" s="22"/>
      <c r="BQ201" s="22"/>
      <c r="BR201" s="22"/>
      <c r="BS201" s="22"/>
      <c r="BT201" s="22"/>
      <c r="BU201" s="22"/>
      <c r="BV201" s="22"/>
      <c r="BW201" s="22"/>
      <c r="BX201" s="22"/>
      <c r="BY201" s="22"/>
      <c r="BZ201" s="22"/>
    </row>
    <row r="202" spans="1:78" x14ac:dyDescent="0.25">
      <c r="A202" s="21"/>
      <c r="B202" s="22">
        <v>98.95</v>
      </c>
      <c r="C202" s="22">
        <v>300</v>
      </c>
      <c r="D202" s="22">
        <f t="shared" ca="1" si="4"/>
        <v>0.3</v>
      </c>
      <c r="E202" s="22"/>
      <c r="F202" s="22"/>
      <c r="G202" s="22">
        <f ca="1"/>
        <v>2580.9459384358092</v>
      </c>
      <c r="H202" s="22">
        <f ca="1"/>
        <v>0.24074489752425074</v>
      </c>
      <c r="I202" s="22" t="e">
        <f ca="1"/>
        <v>#N/A</v>
      </c>
      <c r="J202" s="22" t="e">
        <f ca="1"/>
        <v>#N/A</v>
      </c>
      <c r="K202" s="22" t="e">
        <f ca="1"/>
        <v>#N/A</v>
      </c>
      <c r="L202" s="22" t="e">
        <f ca="1"/>
        <v>#N/A</v>
      </c>
      <c r="M202" s="22"/>
      <c r="N202" s="22"/>
      <c r="O202" s="22"/>
      <c r="P202" s="22"/>
      <c r="Q202" s="22"/>
      <c r="R202" s="22">
        <f ca="1"/>
        <v>10323.849470309415</v>
      </c>
      <c r="S202" s="22">
        <f ca="1"/>
        <v>1.6154048716655281E-3</v>
      </c>
      <c r="T202" s="22" t="e">
        <f ca="1"/>
        <v>#N/A</v>
      </c>
      <c r="U202" s="22" t="e">
        <f ca="1"/>
        <v>#N/A</v>
      </c>
      <c r="V202" s="22" t="e">
        <f ca="1"/>
        <v>#N/A</v>
      </c>
      <c r="W202" s="22" t="e">
        <f ca="1"/>
        <v>#N/A</v>
      </c>
      <c r="X202" s="22"/>
      <c r="Y202" s="22"/>
      <c r="Z202" s="22"/>
      <c r="AA202" s="22">
        <f ca="1"/>
        <v>686.2416750000001</v>
      </c>
      <c r="AB202" s="22">
        <f ca="1"/>
        <v>0</v>
      </c>
      <c r="AC202" s="22" t="e">
        <f ca="1"/>
        <v>#N/A</v>
      </c>
      <c r="AD202" s="22" t="e">
        <f ca="1"/>
        <v>#N/A</v>
      </c>
      <c r="AE202" s="22" t="e">
        <f ca="1"/>
        <v>#N/A</v>
      </c>
      <c r="AF202" s="22" t="e">
        <f ca="1"/>
        <v>#N/A</v>
      </c>
      <c r="AG202" s="22"/>
      <c r="AH202" s="22"/>
      <c r="AI202" s="22"/>
      <c r="AJ202" s="22"/>
      <c r="AK202" s="22"/>
      <c r="AL202" s="22"/>
      <c r="AM202" s="22"/>
      <c r="AN202" s="22">
        <f ca="1"/>
        <v>524.02147999999931</v>
      </c>
      <c r="AO202" s="22">
        <f ca="1"/>
        <v>0</v>
      </c>
      <c r="AP202" s="22" t="e">
        <f ca="1"/>
        <v>#N/A</v>
      </c>
      <c r="AQ202" s="22" t="e">
        <f ca="1"/>
        <v>#N/A</v>
      </c>
      <c r="AR202" s="22" t="e">
        <f ca="1"/>
        <v>#N/A</v>
      </c>
      <c r="AS202" s="22" t="e">
        <f ca="1"/>
        <v>#N/A</v>
      </c>
      <c r="AT202" s="22"/>
      <c r="AU202" s="22"/>
      <c r="AV202" s="22"/>
      <c r="AW202" s="22"/>
      <c r="AX202" s="22"/>
      <c r="AY202" s="22"/>
      <c r="AZ202" s="22"/>
      <c r="BA202" s="22"/>
      <c r="BB202" s="22"/>
      <c r="BC202" s="22"/>
      <c r="BD202" s="22"/>
      <c r="BE202" s="22"/>
      <c r="BF202" s="22"/>
      <c r="BG202" s="22"/>
      <c r="BH202" s="22"/>
      <c r="BI202" s="22"/>
      <c r="BJ202" s="22"/>
      <c r="BK202" s="22"/>
      <c r="BL202" s="22"/>
      <c r="BM202" s="22"/>
      <c r="BN202" s="22"/>
      <c r="BO202" s="22"/>
      <c r="BP202" s="22"/>
      <c r="BQ202" s="22"/>
      <c r="BR202" s="22"/>
      <c r="BS202" s="22"/>
      <c r="BT202" s="22"/>
      <c r="BU202" s="22"/>
      <c r="BV202" s="22"/>
      <c r="BW202" s="22"/>
      <c r="BX202" s="22"/>
      <c r="BY202" s="22"/>
      <c r="BZ202" s="22"/>
    </row>
    <row r="203" spans="1:78" x14ac:dyDescent="0.25">
      <c r="A203" s="21"/>
      <c r="B203" s="22">
        <v>124.77</v>
      </c>
      <c r="C203" s="22">
        <v>400</v>
      </c>
      <c r="D203" s="22">
        <f t="shared" ca="1" si="4"/>
        <v>0.4</v>
      </c>
      <c r="E203" s="22"/>
      <c r="F203" s="22"/>
      <c r="G203" s="22" t="e">
        <f ca="1"/>
        <v>#N/A</v>
      </c>
      <c r="H203" s="22" t="e">
        <f ca="1"/>
        <v>#N/A</v>
      </c>
      <c r="I203" s="22" t="e">
        <f ca="1"/>
        <v>#N/A</v>
      </c>
      <c r="J203" s="22" t="e">
        <f ca="1"/>
        <v>#N/A</v>
      </c>
      <c r="K203" s="22" t="e">
        <f ca="1"/>
        <v>#N/A</v>
      </c>
      <c r="L203" s="22" t="e">
        <f ca="1"/>
        <v>#N/A</v>
      </c>
      <c r="M203" s="22"/>
      <c r="N203" s="22"/>
      <c r="O203" s="22"/>
      <c r="P203" s="22"/>
      <c r="Q203" s="22"/>
      <c r="R203" s="22" t="e">
        <f ca="1"/>
        <v>#N/A</v>
      </c>
      <c r="S203" s="22" t="e">
        <f ca="1"/>
        <v>#N/A</v>
      </c>
      <c r="T203" s="22" t="e">
        <f ca="1"/>
        <v>#N/A</v>
      </c>
      <c r="U203" s="22" t="e">
        <f ca="1"/>
        <v>#N/A</v>
      </c>
      <c r="V203" s="22" t="e">
        <f ca="1"/>
        <v>#N/A</v>
      </c>
      <c r="W203" s="22" t="e">
        <f ca="1"/>
        <v>#N/A</v>
      </c>
      <c r="X203" s="22"/>
      <c r="Y203" s="22"/>
      <c r="Z203" s="22"/>
      <c r="AA203" s="22" t="e">
        <f ca="1"/>
        <v>#N/A</v>
      </c>
      <c r="AB203" s="22" t="e">
        <f ca="1"/>
        <v>#N/A</v>
      </c>
      <c r="AC203" s="22" t="e">
        <f ca="1"/>
        <v>#N/A</v>
      </c>
      <c r="AD203" s="22" t="e">
        <f ca="1"/>
        <v>#N/A</v>
      </c>
      <c r="AE203" s="22" t="e">
        <f ca="1"/>
        <v>#N/A</v>
      </c>
      <c r="AF203" s="22" t="e">
        <f ca="1"/>
        <v>#N/A</v>
      </c>
      <c r="AG203" s="22"/>
      <c r="AH203" s="22"/>
      <c r="AI203" s="22"/>
      <c r="AJ203" s="22"/>
      <c r="AK203" s="22"/>
      <c r="AL203" s="22"/>
      <c r="AM203" s="22"/>
      <c r="AN203" s="22" t="e">
        <f ca="1"/>
        <v>#N/A</v>
      </c>
      <c r="AO203" s="22" t="e">
        <f ca="1"/>
        <v>#N/A</v>
      </c>
      <c r="AP203" s="22" t="e">
        <f ca="1"/>
        <v>#N/A</v>
      </c>
      <c r="AQ203" s="22" t="e">
        <f ca="1"/>
        <v>#N/A</v>
      </c>
      <c r="AR203" s="22" t="e">
        <f ca="1"/>
        <v>#N/A</v>
      </c>
      <c r="AS203" s="22" t="e">
        <f ca="1"/>
        <v>#N/A</v>
      </c>
      <c r="AT203" s="22"/>
      <c r="AU203" s="22"/>
      <c r="AV203" s="22"/>
      <c r="AW203" s="22"/>
      <c r="AX203" s="22"/>
      <c r="AY203" s="22"/>
      <c r="AZ203" s="22"/>
      <c r="BA203" s="22"/>
      <c r="BB203" s="22"/>
      <c r="BC203" s="22"/>
      <c r="BD203" s="22"/>
      <c r="BE203" s="22"/>
      <c r="BF203" s="22"/>
      <c r="BG203" s="22"/>
      <c r="BH203" s="22"/>
      <c r="BI203" s="22"/>
      <c r="BJ203" s="22"/>
      <c r="BK203" s="22"/>
      <c r="BL203" s="22"/>
      <c r="BM203" s="22"/>
      <c r="BN203" s="22"/>
      <c r="BO203" s="22"/>
      <c r="BP203" s="22"/>
      <c r="BQ203" s="22"/>
      <c r="BR203" s="22"/>
      <c r="BS203" s="22"/>
      <c r="BT203" s="22"/>
      <c r="BU203" s="22"/>
      <c r="BV203" s="22"/>
      <c r="BW203" s="22"/>
      <c r="BX203" s="22"/>
      <c r="BY203" s="22"/>
      <c r="BZ203" s="22"/>
    </row>
    <row r="204" spans="1:78" x14ac:dyDescent="0.25">
      <c r="A204" s="21"/>
      <c r="B204" s="22">
        <v>148.66</v>
      </c>
      <c r="C204" s="22">
        <v>500</v>
      </c>
      <c r="D204" s="22">
        <f t="shared" ca="1" si="4"/>
        <v>0.5</v>
      </c>
      <c r="E204" s="22"/>
      <c r="F204" s="22"/>
      <c r="G204" s="22" t="e">
        <f ca="1"/>
        <v>#N/A</v>
      </c>
      <c r="H204" s="22" t="e">
        <f ca="1"/>
        <v>#N/A</v>
      </c>
      <c r="I204" s="22" t="e">
        <f ca="1"/>
        <v>#N/A</v>
      </c>
      <c r="J204" s="22" t="e">
        <f ca="1"/>
        <v>#N/A</v>
      </c>
      <c r="K204" s="22" t="e">
        <f ca="1"/>
        <v>#N/A</v>
      </c>
      <c r="L204" s="22" t="e">
        <f ca="1"/>
        <v>#N/A</v>
      </c>
      <c r="M204" s="22"/>
      <c r="N204" s="22"/>
      <c r="O204" s="22"/>
      <c r="P204" s="22"/>
      <c r="Q204" s="22"/>
      <c r="R204" s="22" t="e">
        <f ca="1"/>
        <v>#N/A</v>
      </c>
      <c r="S204" s="22" t="e">
        <f ca="1"/>
        <v>#N/A</v>
      </c>
      <c r="T204" s="22" t="e">
        <f ca="1"/>
        <v>#N/A</v>
      </c>
      <c r="U204" s="22" t="e">
        <f ca="1"/>
        <v>#N/A</v>
      </c>
      <c r="V204" s="22" t="e">
        <f ca="1"/>
        <v>#N/A</v>
      </c>
      <c r="W204" s="22" t="e">
        <f ca="1"/>
        <v>#N/A</v>
      </c>
      <c r="X204" s="22"/>
      <c r="Y204" s="22"/>
      <c r="Z204" s="22"/>
      <c r="AA204" s="22" t="e">
        <f ca="1"/>
        <v>#N/A</v>
      </c>
      <c r="AB204" s="22" t="e">
        <f ca="1"/>
        <v>#N/A</v>
      </c>
      <c r="AC204" s="22" t="e">
        <f ca="1"/>
        <v>#N/A</v>
      </c>
      <c r="AD204" s="22" t="e">
        <f ca="1"/>
        <v>#N/A</v>
      </c>
      <c r="AE204" s="22" t="e">
        <f ca="1"/>
        <v>#N/A</v>
      </c>
      <c r="AF204" s="22" t="e">
        <f ca="1"/>
        <v>#N/A</v>
      </c>
      <c r="AG204" s="22"/>
      <c r="AH204" s="22"/>
      <c r="AI204" s="22"/>
      <c r="AJ204" s="22"/>
      <c r="AK204" s="22"/>
      <c r="AL204" s="22"/>
      <c r="AM204" s="22"/>
      <c r="AN204" s="22" t="e">
        <f ca="1"/>
        <v>#N/A</v>
      </c>
      <c r="AO204" s="22" t="e">
        <f ca="1"/>
        <v>#N/A</v>
      </c>
      <c r="AP204" s="22" t="e">
        <f ca="1"/>
        <v>#N/A</v>
      </c>
      <c r="AQ204" s="22" t="e">
        <f ca="1"/>
        <v>#N/A</v>
      </c>
      <c r="AR204" s="22" t="e">
        <f ca="1"/>
        <v>#N/A</v>
      </c>
      <c r="AS204" s="22" t="e">
        <f ca="1"/>
        <v>#N/A</v>
      </c>
      <c r="AT204" s="22"/>
      <c r="AU204" s="22"/>
      <c r="AV204" s="22"/>
      <c r="AW204" s="22"/>
      <c r="AX204" s="22"/>
      <c r="AY204" s="22"/>
      <c r="AZ204" s="22"/>
      <c r="BA204" s="22"/>
      <c r="BB204" s="22"/>
      <c r="BC204" s="22"/>
      <c r="BD204" s="22"/>
      <c r="BE204" s="22"/>
      <c r="BF204" s="22"/>
      <c r="BG204" s="22"/>
      <c r="BH204" s="22"/>
      <c r="BI204" s="22"/>
      <c r="BJ204" s="22"/>
      <c r="BK204" s="22"/>
      <c r="BL204" s="22"/>
      <c r="BM204" s="22"/>
      <c r="BN204" s="22"/>
      <c r="BO204" s="22"/>
      <c r="BP204" s="22"/>
      <c r="BQ204" s="22"/>
      <c r="BR204" s="22"/>
      <c r="BS204" s="22"/>
      <c r="BT204" s="22"/>
      <c r="BU204" s="22"/>
      <c r="BV204" s="22"/>
      <c r="BW204" s="22"/>
      <c r="BX204" s="22"/>
      <c r="BY204" s="22"/>
      <c r="BZ204" s="22"/>
    </row>
    <row r="205" spans="1:78" x14ac:dyDescent="0.25">
      <c r="A205" s="21"/>
      <c r="B205" s="22">
        <v>169.28</v>
      </c>
      <c r="C205" s="22">
        <v>600</v>
      </c>
      <c r="D205" s="22">
        <f t="shared" ca="1" si="4"/>
        <v>0.6</v>
      </c>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c r="BN205" s="22"/>
      <c r="BO205" s="22"/>
      <c r="BP205" s="22"/>
      <c r="BQ205" s="22"/>
      <c r="BR205" s="22"/>
      <c r="BS205" s="22"/>
      <c r="BT205" s="22"/>
      <c r="BU205" s="22"/>
      <c r="BV205" s="22"/>
      <c r="BW205" s="22"/>
      <c r="BX205" s="22"/>
      <c r="BY205" s="22"/>
      <c r="BZ205" s="22"/>
    </row>
    <row r="206" spans="1:78" x14ac:dyDescent="0.25">
      <c r="A206" s="21"/>
      <c r="B206" s="22">
        <v>187.02</v>
      </c>
      <c r="C206" s="22">
        <v>700</v>
      </c>
      <c r="D206" s="22">
        <f t="shared" ca="1" si="4"/>
        <v>0.7</v>
      </c>
      <c r="E206" s="22"/>
      <c r="F206" s="25" t="s">
        <v>166</v>
      </c>
      <c r="G206" s="42">
        <v>150</v>
      </c>
      <c r="H206" s="22"/>
      <c r="I206" s="22"/>
      <c r="J206" s="22"/>
      <c r="K206" s="22"/>
      <c r="L206" s="22"/>
      <c r="M206" s="22"/>
      <c r="N206" s="22"/>
      <c r="O206" s="22"/>
      <c r="P206" s="22"/>
      <c r="Q206" s="25" t="s">
        <v>166</v>
      </c>
      <c r="R206" s="42">
        <v>550</v>
      </c>
      <c r="S206" s="22"/>
      <c r="T206" s="22"/>
      <c r="U206" s="22"/>
      <c r="V206" s="22"/>
      <c r="W206" s="22"/>
      <c r="X206" s="22"/>
      <c r="Y206" s="22"/>
      <c r="Z206" s="25" t="s">
        <v>166</v>
      </c>
      <c r="AA206" s="42">
        <v>550</v>
      </c>
      <c r="AB206" s="22"/>
      <c r="AC206" s="22"/>
      <c r="AD206" s="22"/>
      <c r="AE206" s="22"/>
      <c r="AF206" s="22"/>
      <c r="AG206" s="22"/>
      <c r="AH206" s="22"/>
      <c r="AI206" s="22"/>
      <c r="AJ206" s="22"/>
      <c r="AK206" s="22"/>
      <c r="AL206" s="22"/>
      <c r="AM206" s="25" t="s">
        <v>166</v>
      </c>
      <c r="AN206" s="42">
        <v>550</v>
      </c>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c r="BN206" s="22"/>
      <c r="BO206" s="22"/>
      <c r="BP206" s="22"/>
      <c r="BQ206" s="22"/>
      <c r="BR206" s="22"/>
      <c r="BS206" s="22"/>
      <c r="BT206" s="22"/>
      <c r="BU206" s="22"/>
      <c r="BV206" s="22"/>
      <c r="BW206" s="22"/>
      <c r="BX206" s="22"/>
      <c r="BY206" s="22"/>
      <c r="BZ206" s="22"/>
    </row>
    <row r="207" spans="1:78" x14ac:dyDescent="0.25">
      <c r="A207" s="21"/>
      <c r="B207" s="22">
        <v>202.38</v>
      </c>
      <c r="C207" s="22">
        <v>800</v>
      </c>
      <c r="D207" s="22">
        <f t="shared" ca="1" si="4"/>
        <v>0.8</v>
      </c>
      <c r="E207" s="22"/>
      <c r="F207" s="25" t="s">
        <v>167</v>
      </c>
      <c r="G207" s="43">
        <f ca="1">I194+J194*(G206/1000)+K194*(G206/1000)^2+L194*(G206/1000)^3+M194/(G206/1000)^2</f>
        <v>67.069332101970701</v>
      </c>
      <c r="H207" s="22"/>
      <c r="I207" s="22"/>
      <c r="J207" s="22"/>
      <c r="K207" s="22"/>
      <c r="L207" s="22"/>
      <c r="M207" s="22"/>
      <c r="N207" s="22"/>
      <c r="O207" s="22"/>
      <c r="P207" s="22"/>
      <c r="Q207" s="25" t="s">
        <v>167</v>
      </c>
      <c r="R207" s="43">
        <f ca="1">T194+U194*(R206/1000)+V194*(R206/1000)^2+W194*(R206/1000)^3+AA194/(R206/1000)^2</f>
        <v>3030.7807118805699</v>
      </c>
      <c r="S207" s="22"/>
      <c r="T207" s="22"/>
      <c r="U207" s="22"/>
      <c r="V207" s="22"/>
      <c r="W207" s="22"/>
      <c r="X207" s="22"/>
      <c r="Y207" s="22"/>
      <c r="Z207" s="25" t="s">
        <v>167</v>
      </c>
      <c r="AA207" s="43">
        <f ca="1">AC194+AD194*(AA206/1000)+AE194*(AA206/1000)^2+AF194*(AA206/1000)^3+AG194/(AA206/1000)^2</f>
        <v>155.55587762691462</v>
      </c>
      <c r="AB207" s="22"/>
      <c r="AC207" s="22"/>
      <c r="AD207" s="22"/>
      <c r="AE207" s="22"/>
      <c r="AF207" s="22"/>
      <c r="AG207" s="22"/>
      <c r="AH207" s="22"/>
      <c r="AI207" s="22"/>
      <c r="AJ207" s="22"/>
      <c r="AK207" s="22"/>
      <c r="AL207" s="22"/>
      <c r="AM207" s="25" t="s">
        <v>167</v>
      </c>
      <c r="AN207" s="43">
        <f ca="1">AP194+AQ194*(AN206/1000)+AR194*(AN206/1000)^2+AS194*(AN206/1000)^3+AT194/(AN206/1000)^2</f>
        <v>-1796.0995942954073</v>
      </c>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c r="BT207" s="22"/>
      <c r="BU207" s="22"/>
      <c r="BV207" s="22"/>
      <c r="BW207" s="22"/>
      <c r="BX207" s="22"/>
      <c r="BY207" s="22"/>
      <c r="BZ207" s="22"/>
    </row>
    <row r="208" spans="1:78" x14ac:dyDescent="0.25">
      <c r="A208" s="21"/>
      <c r="B208" s="22">
        <v>215.73</v>
      </c>
      <c r="C208" s="22">
        <v>900</v>
      </c>
      <c r="D208" s="22">
        <f t="shared" ca="1" si="4"/>
        <v>0.9</v>
      </c>
      <c r="E208" s="22"/>
      <c r="F208" s="22" t="s">
        <v>46</v>
      </c>
      <c r="G208" s="22"/>
      <c r="H208" s="22"/>
      <c r="I208" s="22"/>
      <c r="J208" s="22" t="s">
        <v>189</v>
      </c>
      <c r="K208" s="22"/>
      <c r="L208" s="22"/>
      <c r="M208" s="22"/>
      <c r="N208" s="22"/>
      <c r="O208" s="22"/>
      <c r="P208" s="22"/>
      <c r="Q208" s="22" t="s">
        <v>46</v>
      </c>
      <c r="R208" s="22"/>
      <c r="S208" s="22"/>
      <c r="T208" s="22"/>
      <c r="U208" s="22" t="s">
        <v>189</v>
      </c>
      <c r="V208" s="22"/>
      <c r="W208" s="22"/>
      <c r="X208" s="22"/>
      <c r="Y208" s="22"/>
      <c r="Z208" s="22" t="s">
        <v>46</v>
      </c>
      <c r="AA208" s="22"/>
      <c r="AB208" s="22"/>
      <c r="AC208" s="22"/>
      <c r="AD208" s="22" t="s">
        <v>189</v>
      </c>
      <c r="AE208" s="22"/>
      <c r="AF208" s="22"/>
      <c r="AG208" s="22"/>
      <c r="AH208" s="22"/>
      <c r="AI208" s="22"/>
      <c r="AJ208" s="22"/>
      <c r="AK208" s="22"/>
      <c r="AL208" s="22"/>
      <c r="AM208" s="22" t="s">
        <v>46</v>
      </c>
      <c r="AN208" s="22"/>
      <c r="AO208" s="22"/>
      <c r="AP208" s="22"/>
      <c r="AQ208" s="22" t="s">
        <v>189</v>
      </c>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c r="BN208" s="22"/>
      <c r="BO208" s="22"/>
      <c r="BP208" s="22"/>
      <c r="BQ208" s="22"/>
      <c r="BR208" s="22"/>
      <c r="BS208" s="22"/>
      <c r="BT208" s="22"/>
      <c r="BU208" s="22"/>
      <c r="BV208" s="22"/>
      <c r="BW208" s="22"/>
      <c r="BX208" s="22"/>
      <c r="BY208" s="22"/>
      <c r="BZ208" s="22"/>
    </row>
    <row r="209" spans="1:78" x14ac:dyDescent="0.25">
      <c r="A209" s="21"/>
      <c r="B209" s="22">
        <v>227.36</v>
      </c>
      <c r="C209" s="22">
        <v>1000</v>
      </c>
      <c r="D209" s="22">
        <f t="shared" ca="1" si="4"/>
        <v>1</v>
      </c>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c r="BN209" s="22"/>
      <c r="BO209" s="22"/>
      <c r="BP209" s="22"/>
      <c r="BQ209" s="22"/>
      <c r="BR209" s="22"/>
      <c r="BS209" s="22"/>
      <c r="BT209" s="22"/>
      <c r="BU209" s="22"/>
      <c r="BV209" s="22"/>
      <c r="BW209" s="22"/>
      <c r="BX209" s="22"/>
      <c r="BY209" s="22"/>
      <c r="BZ209" s="22"/>
    </row>
    <row r="210" spans="1:78" x14ac:dyDescent="0.25">
      <c r="A210" s="21"/>
      <c r="B210" s="22">
        <v>237.48</v>
      </c>
      <c r="C210" s="22">
        <v>1100</v>
      </c>
      <c r="D210" s="22">
        <f t="shared" ca="1" si="4"/>
        <v>1.1000000000000001</v>
      </c>
      <c r="E210" s="22"/>
      <c r="F210" s="22"/>
      <c r="G210" s="22"/>
      <c r="H210" s="22"/>
      <c r="I210" s="22"/>
      <c r="J210" s="22"/>
      <c r="K210" s="22"/>
      <c r="L210" s="22"/>
      <c r="M210" s="22"/>
      <c r="N210" s="22"/>
      <c r="O210" s="22"/>
      <c r="P210" s="22"/>
      <c r="Q210" s="22" t="str">
        <f ca="1">A194</f>
        <v>C4H10(NBg)</v>
      </c>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c r="BX210" s="22"/>
      <c r="BY210" s="22"/>
      <c r="BZ210" s="22"/>
    </row>
    <row r="211" spans="1:78" x14ac:dyDescent="0.25">
      <c r="A211" s="21"/>
      <c r="B211" s="22">
        <v>246.27</v>
      </c>
      <c r="C211" s="22">
        <v>1200</v>
      </c>
      <c r="D211" s="22">
        <f t="shared" ca="1" si="4"/>
        <v>1.2</v>
      </c>
      <c r="E211" s="22"/>
      <c r="F211" s="22"/>
      <c r="G211" s="22"/>
      <c r="H211" s="22"/>
      <c r="I211" s="22"/>
      <c r="J211" s="22"/>
      <c r="K211" s="22"/>
      <c r="L211" s="22"/>
      <c r="M211" s="22"/>
      <c r="N211" s="22"/>
      <c r="O211" s="22"/>
      <c r="P211" s="22"/>
      <c r="Q211" s="22" t="str">
        <f ca="1">_xll.BAL("H2(g)+C=C4H10(NBAg)")</f>
        <v>5H2(g) + 4C = C4H10(NBAg)</v>
      </c>
      <c r="R211" s="42" t="s">
        <v>149</v>
      </c>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c r="BN211" s="22"/>
      <c r="BO211" s="22"/>
      <c r="BP211" s="22"/>
      <c r="BQ211" s="22"/>
      <c r="BR211" s="22"/>
      <c r="BS211" s="22"/>
      <c r="BT211" s="22"/>
      <c r="BU211" s="22"/>
      <c r="BV211" s="22"/>
      <c r="BW211" s="22"/>
      <c r="BX211" s="22"/>
      <c r="BY211" s="22"/>
      <c r="BZ211" s="22"/>
    </row>
    <row r="212" spans="1:78" x14ac:dyDescent="0.25">
      <c r="A212" s="21"/>
      <c r="B212" s="22">
        <v>253.93</v>
      </c>
      <c r="C212" s="22">
        <v>1300</v>
      </c>
      <c r="D212" s="22">
        <f t="shared" ca="1" si="4"/>
        <v>1.3</v>
      </c>
      <c r="E212" s="22"/>
      <c r="F212" s="22"/>
      <c r="G212" s="22"/>
      <c r="H212" s="22"/>
      <c r="I212" s="22"/>
      <c r="J212" s="22"/>
      <c r="K212" s="22"/>
      <c r="L212" s="22"/>
      <c r="M212" s="22"/>
      <c r="N212" s="22"/>
      <c r="O212" s="22"/>
      <c r="P212" s="22"/>
      <c r="Q212" s="48" t="s">
        <v>139</v>
      </c>
      <c r="R212" s="49"/>
      <c r="S212" s="22"/>
      <c r="T212" s="49" t="s">
        <v>141</v>
      </c>
      <c r="U212" s="49"/>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c r="BN212" s="22"/>
      <c r="BO212" s="22"/>
      <c r="BP212" s="22"/>
      <c r="BQ212" s="22"/>
      <c r="BR212" s="22"/>
      <c r="BS212" s="22"/>
      <c r="BT212" s="22"/>
      <c r="BU212" s="22"/>
      <c r="BV212" s="22"/>
      <c r="BW212" s="22"/>
      <c r="BX212" s="22"/>
      <c r="BY212" s="22"/>
      <c r="BZ212" s="22"/>
    </row>
    <row r="213" spans="1:78" x14ac:dyDescent="0.25">
      <c r="A213" s="21"/>
      <c r="B213" s="22">
        <v>260.58</v>
      </c>
      <c r="C213" s="22">
        <v>1400</v>
      </c>
      <c r="D213" s="22">
        <f t="shared" ca="1" si="4"/>
        <v>1.4</v>
      </c>
      <c r="E213" s="22"/>
      <c r="F213" s="22"/>
      <c r="G213" s="22"/>
      <c r="H213" s="22"/>
      <c r="I213" s="22"/>
      <c r="J213" s="22"/>
      <c r="K213" s="22"/>
      <c r="L213" s="22"/>
      <c r="M213" s="22"/>
      <c r="N213" s="22"/>
      <c r="O213" s="22"/>
      <c r="P213" s="22"/>
      <c r="Q213" s="42" t="s">
        <v>148</v>
      </c>
      <c r="R213" s="42" t="s">
        <v>150</v>
      </c>
      <c r="S213" s="22"/>
      <c r="T213" s="42" t="s">
        <v>148</v>
      </c>
      <c r="U213" s="42" t="s">
        <v>150</v>
      </c>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row>
    <row r="214" spans="1:78" x14ac:dyDescent="0.25">
      <c r="A214" s="21"/>
      <c r="B214" s="22">
        <v>266.39999999999998</v>
      </c>
      <c r="C214" s="22">
        <v>1500</v>
      </c>
      <c r="D214" s="22">
        <f t="shared" ca="1" si="4"/>
        <v>1.5</v>
      </c>
      <c r="E214" s="22"/>
      <c r="F214" s="22"/>
      <c r="G214" s="22"/>
      <c r="H214" s="22"/>
      <c r="I214" s="22"/>
      <c r="J214" s="22"/>
      <c r="K214" s="22"/>
      <c r="L214" s="22"/>
      <c r="M214" s="22"/>
      <c r="N214" s="22"/>
      <c r="O214" s="22"/>
      <c r="P214" s="22"/>
      <c r="Q214" s="43">
        <v>20.41</v>
      </c>
      <c r="R214" s="42">
        <v>310.10000000000002</v>
      </c>
      <c r="S214" s="22"/>
      <c r="T214" s="43">
        <f ca="1">_xll.H(Q211,25)/1000</f>
        <v>-126.14759840393066</v>
      </c>
      <c r="U214" s="43">
        <f ca="1">_xll.S("C4H10(NBAg)",25)/1000</f>
        <v>310.22691149902346</v>
      </c>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c r="BN214" s="22"/>
      <c r="BO214" s="22"/>
      <c r="BP214" s="22"/>
      <c r="BQ214" s="22"/>
      <c r="BR214" s="22"/>
      <c r="BS214" s="22"/>
      <c r="BT214" s="22"/>
      <c r="BU214" s="22"/>
      <c r="BV214" s="22"/>
      <c r="BW214" s="22"/>
      <c r="BX214" s="22"/>
      <c r="BY214" s="22"/>
      <c r="BZ214" s="22"/>
    </row>
    <row r="215" spans="1:78" x14ac:dyDescent="0.25">
      <c r="A215" s="21"/>
      <c r="B215" s="22" t="s">
        <v>206</v>
      </c>
      <c r="C215" s="22"/>
      <c r="D215" s="22"/>
      <c r="E215" s="22"/>
      <c r="F215" s="22"/>
      <c r="G215" s="22"/>
      <c r="H215" s="22"/>
      <c r="I215" s="22"/>
      <c r="J215" s="22"/>
      <c r="K215" s="22"/>
      <c r="L215" s="22"/>
      <c r="M215" s="22"/>
      <c r="N215" s="22"/>
      <c r="O215" s="22"/>
      <c r="P215" s="22"/>
      <c r="Q215" s="22"/>
      <c r="R215" s="22" t="s">
        <v>190</v>
      </c>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c r="BN215" s="22"/>
      <c r="BO215" s="22"/>
      <c r="BP215" s="22"/>
      <c r="BQ215" s="22"/>
      <c r="BR215" s="22"/>
      <c r="BS215" s="22"/>
      <c r="BT215" s="22"/>
      <c r="BU215" s="22"/>
      <c r="BV215" s="22"/>
      <c r="BW215" s="22"/>
      <c r="BX215" s="22"/>
      <c r="BY215" s="22"/>
      <c r="BZ215" s="22"/>
    </row>
    <row r="216" spans="1:78" x14ac:dyDescent="0.25">
      <c r="A216" s="38"/>
      <c r="B216" s="39"/>
      <c r="C216" s="39"/>
      <c r="D216" s="39"/>
      <c r="E216" s="39"/>
      <c r="F216" s="26" t="s">
        <v>70</v>
      </c>
      <c r="G216" s="27" t="s">
        <v>71</v>
      </c>
      <c r="H216" s="27" t="s">
        <v>72</v>
      </c>
      <c r="I216" s="27" t="s">
        <v>73</v>
      </c>
      <c r="J216" s="27" t="s">
        <v>74</v>
      </c>
      <c r="K216" s="27" t="s">
        <v>75</v>
      </c>
      <c r="L216" s="27" t="s">
        <v>76</v>
      </c>
      <c r="M216" s="27" t="s">
        <v>77</v>
      </c>
      <c r="N216" s="27" t="s">
        <v>78</v>
      </c>
      <c r="O216" s="27" t="s">
        <v>79</v>
      </c>
      <c r="P216" s="27" t="s">
        <v>80</v>
      </c>
      <c r="Q216" s="27" t="s">
        <v>81</v>
      </c>
      <c r="R216" s="27" t="s">
        <v>82</v>
      </c>
      <c r="S216" s="27" t="s">
        <v>83</v>
      </c>
      <c r="T216" s="27" t="s">
        <v>84</v>
      </c>
      <c r="U216" s="27" t="s">
        <v>85</v>
      </c>
      <c r="V216" s="27" t="s">
        <v>86</v>
      </c>
      <c r="W216" s="27" t="s">
        <v>87</v>
      </c>
      <c r="X216" s="27" t="s">
        <v>88</v>
      </c>
      <c r="Y216" s="27" t="s">
        <v>89</v>
      </c>
      <c r="Z216" s="27" t="s">
        <v>90</v>
      </c>
      <c r="AA216" s="27" t="s">
        <v>91</v>
      </c>
      <c r="AB216" s="27" t="s">
        <v>92</v>
      </c>
      <c r="AC216" s="27" t="s">
        <v>93</v>
      </c>
      <c r="AD216" s="27" t="s">
        <v>94</v>
      </c>
      <c r="AE216" s="27" t="s">
        <v>95</v>
      </c>
      <c r="AF216" s="27" t="s">
        <v>96</v>
      </c>
      <c r="AG216" s="27" t="s">
        <v>97</v>
      </c>
      <c r="AH216" s="27" t="s">
        <v>98</v>
      </c>
      <c r="AI216" s="27" t="s">
        <v>99</v>
      </c>
      <c r="AJ216" s="27" t="s">
        <v>100</v>
      </c>
      <c r="AK216" s="27" t="s">
        <v>101</v>
      </c>
      <c r="AL216" s="27" t="s">
        <v>102</v>
      </c>
      <c r="AM216" s="27" t="s">
        <v>103</v>
      </c>
      <c r="AN216" s="27" t="s">
        <v>104</v>
      </c>
      <c r="AO216" s="27" t="s">
        <v>105</v>
      </c>
      <c r="AP216" s="27" t="s">
        <v>106</v>
      </c>
      <c r="AQ216" s="27" t="s">
        <v>107</v>
      </c>
      <c r="AR216" s="27" t="s">
        <v>108</v>
      </c>
      <c r="AS216" s="27" t="s">
        <v>109</v>
      </c>
      <c r="AT216" s="27" t="s">
        <v>110</v>
      </c>
      <c r="AU216" s="27" t="s">
        <v>111</v>
      </c>
      <c r="AV216" s="27" t="s">
        <v>112</v>
      </c>
      <c r="AW216" s="27" t="s">
        <v>113</v>
      </c>
      <c r="AX216" s="27" t="s">
        <v>114</v>
      </c>
      <c r="AY216" s="27" t="s">
        <v>115</v>
      </c>
      <c r="AZ216" s="27" t="s">
        <v>116</v>
      </c>
      <c r="BA216" s="27" t="s">
        <v>117</v>
      </c>
      <c r="BB216" s="27" t="s">
        <v>118</v>
      </c>
      <c r="BC216" s="27" t="s">
        <v>119</v>
      </c>
      <c r="BD216" s="27" t="s">
        <v>120</v>
      </c>
      <c r="BE216" s="27" t="s">
        <v>121</v>
      </c>
      <c r="BF216" s="27" t="s">
        <v>122</v>
      </c>
      <c r="BG216" s="27" t="s">
        <v>123</v>
      </c>
      <c r="BH216" s="27" t="s">
        <v>124</v>
      </c>
      <c r="BI216" s="27" t="s">
        <v>125</v>
      </c>
      <c r="BJ216" s="27" t="s">
        <v>126</v>
      </c>
      <c r="BK216" s="27" t="s">
        <v>127</v>
      </c>
      <c r="BL216" s="27" t="s">
        <v>128</v>
      </c>
      <c r="BM216" s="27" t="s">
        <v>129</v>
      </c>
      <c r="BN216" s="27" t="s">
        <v>130</v>
      </c>
      <c r="BO216" s="22"/>
      <c r="BP216" s="22"/>
      <c r="BQ216" s="22"/>
      <c r="BR216" s="22"/>
      <c r="BS216" s="22"/>
      <c r="BT216" s="22"/>
      <c r="BU216" s="22"/>
      <c r="BV216" s="22"/>
      <c r="BW216" s="22"/>
      <c r="BX216" s="22"/>
      <c r="BY216" s="22"/>
      <c r="BZ216" s="22"/>
    </row>
    <row r="217" spans="1:78" x14ac:dyDescent="0.25">
      <c r="A217" s="21" t="s">
        <v>207</v>
      </c>
      <c r="B217" s="21" t="s">
        <v>208</v>
      </c>
      <c r="C217" s="22"/>
      <c r="D217" s="22"/>
      <c r="E217" s="22"/>
      <c r="F217" s="40" t="s">
        <v>139</v>
      </c>
      <c r="G217" s="40">
        <f ca="1">C220</f>
        <v>50</v>
      </c>
      <c r="H217" s="40">
        <f ca="1">C225</f>
        <v>298.14999999999998</v>
      </c>
      <c r="I217" s="40">
        <f ca="1">K221</f>
        <v>8.0353951447258769</v>
      </c>
      <c r="J217" s="40">
        <f ca="1">J221</f>
        <v>479.79679645603051</v>
      </c>
      <c r="K217" s="40">
        <f ca="1">I221</f>
        <v>-1207.9021955521803</v>
      </c>
      <c r="L217" s="40">
        <f ca="1">H221</f>
        <v>1993.8962058390732</v>
      </c>
      <c r="M217" s="40">
        <f ca="1">G221</f>
        <v>1.3880926692865636E-2</v>
      </c>
      <c r="N217" s="40">
        <f ca="1">-(I217*H217+J217*(H217/1000)^2/2+K217*(H217/1000)^3/3+L217*(H217/1000)^4/4-M217/(H217/1000)-P217)</f>
        <v>-2410.299615680477</v>
      </c>
      <c r="O217" s="40">
        <f ca="1">IFERROR(-(I217*LN(H217/1000)+J217*H217/1000+K217*(H217/1000)^2/2+L217*(H217/1000)^3/3-M217/(2*(H217/1000)^2)),0)</f>
        <v>-97.177081443111419</v>
      </c>
      <c r="P217" s="40"/>
      <c r="Q217" s="40">
        <f ca="1">H217</f>
        <v>298.14999999999998</v>
      </c>
      <c r="R217" s="40">
        <f ca="1">C231</f>
        <v>800</v>
      </c>
      <c r="S217" s="40">
        <f ca="1">V221</f>
        <v>-68.864846527500916</v>
      </c>
      <c r="T217" s="40">
        <f ca="1">U221</f>
        <v>643.34723887922678</v>
      </c>
      <c r="U217" s="40">
        <f ca="1">T221</f>
        <v>-528.53691363919779</v>
      </c>
      <c r="V217" s="40">
        <f ca="1">S221</f>
        <v>183.39004029258516</v>
      </c>
      <c r="W217" s="40">
        <f ca="1">R221</f>
        <v>1.4065197077936251</v>
      </c>
      <c r="X217" s="40">
        <f ca="1">(I217*Q217/1000+J217*(Q217/1000)^2/2+K217*(Q217/1000)^3/3+L217*(Q217/1000)^4/4-M217/(Q217/1000)-P217+N217)-(S217*Q217/1000+T217*(Q217/1000)^2/2+U217*(Q217/1000)^3/3+V217*(Q217/1000)^4/4-W217/(Q217/1000)-Z217)</f>
        <v>-2392.3953505876907</v>
      </c>
      <c r="Y217" s="40">
        <f ca="1">IFERROR((I217*LN(H217/1000)+J217*H217/1000+K217*(H217/1000)^2/2+L217*(H217/1000)^3/3-M217/(2*(H217/1000)^2)+O217)-(S217*LN(H217/1000)+T217*H217/1000+U217*(H217/1000)^2/2+V217*(H217/1000)^3/3-W217/(2*(H217/1000)^2)),0)</f>
        <v>-245.36852940247499</v>
      </c>
      <c r="Z217" s="40"/>
      <c r="AA217" s="40">
        <f ca="1">R217</f>
        <v>800</v>
      </c>
      <c r="AB217" s="40">
        <v>1100</v>
      </c>
      <c r="AC217" s="40">
        <f ca="1">AE221</f>
        <v>189.51553748357261</v>
      </c>
      <c r="AD217" s="40">
        <f ca="1">AD221</f>
        <v>0</v>
      </c>
      <c r="AE217" s="40">
        <f ca="1">AC221</f>
        <v>94.718844219226995</v>
      </c>
      <c r="AF217" s="40">
        <f ca="1">AB221</f>
        <v>-38.71251654140552</v>
      </c>
      <c r="AG217" s="40">
        <f ca="1">AA221</f>
        <v>-17.071865161394104</v>
      </c>
      <c r="AH217" s="40">
        <f ca="1">(S217*AA217/1000+T217*(AA217/1000)^2/2+U217*(AA217/1000)^3/3+V217*(AA217/1000)^4/4-W217/(AA217/1000)-Z217+X217)-(AC217*AA217/1000+AD217*(AA217/1000)^2/2+AE217*(AA217/1000)^3/3+AF217*(AA217/1000)^4/4-AG217/(AA217/1000)-AJ217)</f>
        <v>-2499.9522032963855</v>
      </c>
      <c r="AI217" s="40">
        <f ca="1">IFERROR((S217*LN(R217/1000)+T217*R217/1000+U217*(R217/1000)^2/2+V217*(R217/1000)^3/3-W217/(2*(R217/1000)^2)+Y217)-(AC217*LN(R217/1000)+AD217*R217/1000+AE217*(R217/1000)^2/2+AF217*(R217/1000)^3/3-AG217/(2*(R217/1000)^2)),0)</f>
        <v>150.99260051831885</v>
      </c>
      <c r="AJ217" s="40"/>
      <c r="AK217" s="40">
        <v>1100</v>
      </c>
      <c r="AL217" s="40">
        <v>1500</v>
      </c>
      <c r="AM217" s="40">
        <f ca="1">AR221</f>
        <v>-130.35600806255195</v>
      </c>
      <c r="AN217" s="40">
        <f ca="1">AQ221</f>
        <v>559.40822265668908</v>
      </c>
      <c r="AO217" s="40">
        <f ca="1">AP221</f>
        <v>-278.54656957073814</v>
      </c>
      <c r="AP217" s="40">
        <f ca="1">AO221</f>
        <v>51.257164549328728</v>
      </c>
      <c r="AQ217" s="40">
        <f ca="1">AN221</f>
        <v>27.001181829813088</v>
      </c>
      <c r="AR217" s="40">
        <f ca="1">(AC217*AK217/1000+AD217*(AK217/1000)^2/2+AE217*(AK217/1000)^3/3+AF217*(AK217/1000)^4/4-AG217/(AK217/1000)-AJ217+AH217)-(AM217*AK217/1000+AN217*(AK217/1000)^2/2+AO217*(AK217/1000)^3/3+AP217*(AK217/1000)^4/4-AQ217/(AK217/1000)-AT217)</f>
        <v>-2313.7948021503908</v>
      </c>
      <c r="AS217" s="40">
        <f ca="1">IFERROR((AC217*LN(AB217/1000)+AD217*AB217/1000+AE217*(AB217/1000)^2/2+AF217*(AB217/1000)^3/3-AG217/(2*(AB217/1000)^2)+AI217)-(AM217*LN(AB217/1000)+AN217*AB217/1000+AO217*(AB217/1000)^2/2+AP217*(AB217/1000)^3/3-AQ217/(2*(AB217/1000)^2)),0)</f>
        <v>-229.74840016248226</v>
      </c>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22"/>
      <c r="BP217" s="22"/>
      <c r="BQ217" s="22"/>
      <c r="BR217" s="22"/>
      <c r="BS217" s="22"/>
      <c r="BT217" s="22"/>
      <c r="BU217" s="22"/>
      <c r="BV217" s="22"/>
      <c r="BW217" s="22"/>
      <c r="BX217" s="22"/>
      <c r="BY217" s="22"/>
      <c r="BZ217" s="22"/>
    </row>
    <row r="218" spans="1:78" x14ac:dyDescent="0.25">
      <c r="A218" s="21"/>
      <c r="B218" s="22"/>
      <c r="C218" s="22"/>
      <c r="D218" s="22"/>
      <c r="E218" s="22"/>
      <c r="F218" s="41" t="s">
        <v>141</v>
      </c>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22"/>
      <c r="BP218" s="22"/>
      <c r="BQ218" s="22"/>
      <c r="BR218" s="22"/>
      <c r="BS218" s="22"/>
      <c r="BT218" s="22"/>
      <c r="BU218" s="22"/>
      <c r="BV218" s="22"/>
      <c r="BW218" s="22"/>
      <c r="BX218" s="22"/>
      <c r="BY218" s="22"/>
      <c r="BZ218" s="22"/>
    </row>
    <row r="219" spans="1:78" x14ac:dyDescent="0.25">
      <c r="A219" s="21"/>
      <c r="B219" s="22" t="s">
        <v>203</v>
      </c>
      <c r="C219" s="22" t="s">
        <v>204</v>
      </c>
      <c r="D219" s="22" t="s">
        <v>198</v>
      </c>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row>
    <row r="220" spans="1:78" x14ac:dyDescent="0.25">
      <c r="A220" s="21" t="s">
        <v>209</v>
      </c>
      <c r="B220" s="22">
        <v>34.81</v>
      </c>
      <c r="C220" s="22">
        <v>50</v>
      </c>
      <c r="D220" s="22">
        <f ca="1">C220/1000</f>
        <v>0.05</v>
      </c>
      <c r="E220" s="22"/>
      <c r="F220" s="22"/>
      <c r="G220" s="42" t="s">
        <v>184</v>
      </c>
      <c r="H220" s="42" t="s">
        <v>185</v>
      </c>
      <c r="I220" s="42" t="s">
        <v>186</v>
      </c>
      <c r="J220" s="42" t="s">
        <v>187</v>
      </c>
      <c r="K220" s="42" t="s">
        <v>188</v>
      </c>
      <c r="L220" s="22"/>
      <c r="M220" s="22"/>
      <c r="N220" s="22"/>
      <c r="O220" s="22"/>
      <c r="P220" s="22"/>
      <c r="Q220" s="22"/>
      <c r="R220" s="42" t="s">
        <v>184</v>
      </c>
      <c r="S220" s="42" t="s">
        <v>185</v>
      </c>
      <c r="T220" s="42" t="s">
        <v>186</v>
      </c>
      <c r="U220" s="42" t="s">
        <v>187</v>
      </c>
      <c r="V220" s="42" t="s">
        <v>188</v>
      </c>
      <c r="W220" s="22"/>
      <c r="X220" s="22"/>
      <c r="Y220" s="22"/>
      <c r="Z220" s="22"/>
      <c r="AA220" s="42" t="s">
        <v>184</v>
      </c>
      <c r="AB220" s="42" t="s">
        <v>185</v>
      </c>
      <c r="AC220" s="42" t="s">
        <v>186</v>
      </c>
      <c r="AD220" s="42" t="s">
        <v>187</v>
      </c>
      <c r="AE220" s="42" t="s">
        <v>188</v>
      </c>
      <c r="AF220" s="22"/>
      <c r="AG220" s="22"/>
      <c r="AH220" s="22"/>
      <c r="AI220" s="22"/>
      <c r="AJ220" s="22"/>
      <c r="AK220" s="22"/>
      <c r="AL220" s="22"/>
      <c r="AM220" s="22"/>
      <c r="AN220" s="42" t="s">
        <v>184</v>
      </c>
      <c r="AO220" s="42" t="s">
        <v>185</v>
      </c>
      <c r="AP220" s="42" t="s">
        <v>186</v>
      </c>
      <c r="AQ220" s="42" t="s">
        <v>187</v>
      </c>
      <c r="AR220" s="42" t="s">
        <v>188</v>
      </c>
      <c r="AS220" s="22"/>
      <c r="AT220" s="22"/>
      <c r="AU220" s="22"/>
      <c r="AV220" s="22"/>
      <c r="AW220" s="22"/>
      <c r="AX220" s="22"/>
      <c r="AY220" s="22"/>
      <c r="AZ220" s="22"/>
      <c r="BA220" s="22"/>
      <c r="BB220" s="22"/>
      <c r="BC220" s="22"/>
      <c r="BD220" s="22"/>
      <c r="BE220" s="22"/>
      <c r="BF220" s="22"/>
      <c r="BG220" s="22"/>
      <c r="BH220" s="22"/>
      <c r="BI220" s="22"/>
      <c r="BJ220" s="22"/>
      <c r="BK220" s="22"/>
      <c r="BL220" s="22"/>
      <c r="BM220" s="22"/>
      <c r="BN220" s="22"/>
      <c r="BO220" s="22"/>
      <c r="BP220" s="22"/>
      <c r="BQ220" s="22"/>
      <c r="BR220" s="22"/>
      <c r="BS220" s="22"/>
      <c r="BT220" s="22"/>
      <c r="BU220" s="22"/>
      <c r="BV220" s="22"/>
      <c r="BW220" s="22"/>
      <c r="BX220" s="22"/>
      <c r="BY220" s="22"/>
      <c r="BZ220" s="22"/>
    </row>
    <row r="221" spans="1:78" x14ac:dyDescent="0.25">
      <c r="A221" s="21"/>
      <c r="B221" s="22">
        <v>47.28</v>
      </c>
      <c r="C221" s="22">
        <v>100</v>
      </c>
      <c r="D221" s="22">
        <f t="shared" ref="D221:D238" ca="1" si="5">C221/1000</f>
        <v>0.1</v>
      </c>
      <c r="E221" s="22"/>
      <c r="F221" s="22"/>
      <c r="G221" s="22">
        <f t="array" aca="1" ref="G221:L227" ca="1">LINEST(B220:B225,D220:D225^{1,2,3,-2},1,1)</f>
        <v>1.3880926692865636E-2</v>
      </c>
      <c r="H221" s="22">
        <f ca="1"/>
        <v>1993.8962058390732</v>
      </c>
      <c r="I221" s="22">
        <f ca="1"/>
        <v>-1207.9021955521803</v>
      </c>
      <c r="J221" s="22">
        <f ca="1"/>
        <v>479.79679645603051</v>
      </c>
      <c r="K221" s="22">
        <f ca="1"/>
        <v>8.0353951447258769</v>
      </c>
      <c r="L221" s="22" t="e">
        <f ca="1"/>
        <v>#N/A</v>
      </c>
      <c r="M221" s="22"/>
      <c r="N221" s="22"/>
      <c r="O221" s="22"/>
      <c r="P221" s="22"/>
      <c r="Q221" s="22"/>
      <c r="R221" s="22">
        <f t="array" aca="1" ref="R221:W227" ca="1">LINEST(B225:B231,D225:D231^{1,2,3,-2},1,1)</f>
        <v>1.4065197077936251</v>
      </c>
      <c r="S221" s="22">
        <f ca="1"/>
        <v>183.39004029258516</v>
      </c>
      <c r="T221" s="22">
        <f ca="1"/>
        <v>-528.53691363919779</v>
      </c>
      <c r="U221" s="22">
        <f ca="1"/>
        <v>643.34723887922678</v>
      </c>
      <c r="V221" s="22">
        <f ca="1"/>
        <v>-68.864846527500916</v>
      </c>
      <c r="W221" s="22" t="e">
        <f ca="1"/>
        <v>#N/A</v>
      </c>
      <c r="X221" s="22"/>
      <c r="Y221" s="22"/>
      <c r="Z221" s="22"/>
      <c r="AA221" s="22">
        <f t="array" aca="1" ref="AA221:AF227" ca="1">LINEST(B231:B234,D231:D234^{1,2,3,-2},1,1)</f>
        <v>-17.071865161394104</v>
      </c>
      <c r="AB221" s="22">
        <f ca="1"/>
        <v>-38.71251654140552</v>
      </c>
      <c r="AC221" s="22">
        <f ca="1"/>
        <v>94.718844219226995</v>
      </c>
      <c r="AD221" s="22">
        <f ca="1"/>
        <v>0</v>
      </c>
      <c r="AE221" s="22">
        <f ca="1"/>
        <v>189.51553748357261</v>
      </c>
      <c r="AF221" s="22" t="e">
        <f ca="1"/>
        <v>#N/A</v>
      </c>
      <c r="AG221" s="22"/>
      <c r="AH221" s="22"/>
      <c r="AI221" s="22"/>
      <c r="AJ221" s="22"/>
      <c r="AK221" s="22"/>
      <c r="AL221" s="22"/>
      <c r="AM221" s="22"/>
      <c r="AN221" s="22">
        <f t="array" aca="1" ref="AN221:AS227" ca="1">LINEST(B234:B238,D234:D238^{1,2,3,-2},1,1)</f>
        <v>27.001181829813088</v>
      </c>
      <c r="AO221" s="22">
        <f ca="1"/>
        <v>51.257164549328728</v>
      </c>
      <c r="AP221" s="22">
        <f ca="1"/>
        <v>-278.54656957073814</v>
      </c>
      <c r="AQ221" s="22">
        <f ca="1"/>
        <v>559.40822265668908</v>
      </c>
      <c r="AR221" s="22">
        <f ca="1"/>
        <v>-130.35600806255195</v>
      </c>
      <c r="AS221" s="22" t="e">
        <f ca="1"/>
        <v>#N/A</v>
      </c>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c r="BX221" s="22"/>
      <c r="BY221" s="22"/>
      <c r="BZ221" s="22"/>
    </row>
    <row r="222" spans="1:78" x14ac:dyDescent="0.25">
      <c r="A222" s="21"/>
      <c r="B222" s="22">
        <v>60.29</v>
      </c>
      <c r="C222" s="22">
        <v>150</v>
      </c>
      <c r="D222" s="22">
        <f t="shared" ca="1" si="5"/>
        <v>0.15</v>
      </c>
      <c r="E222" s="22"/>
      <c r="F222" s="22"/>
      <c r="G222" s="22">
        <f ca="1"/>
        <v>6.1129596789385359E-3</v>
      </c>
      <c r="H222" s="22">
        <f ca="1"/>
        <v>685.77642720560607</v>
      </c>
      <c r="I222" s="22">
        <f ca="1"/>
        <v>424.47961182330579</v>
      </c>
      <c r="J222" s="22">
        <f ca="1"/>
        <v>84.875791094761482</v>
      </c>
      <c r="K222" s="22">
        <f ca="1"/>
        <v>5.6613181375872141</v>
      </c>
      <c r="L222" s="22" t="e">
        <f ca="1"/>
        <v>#N/A</v>
      </c>
      <c r="M222" s="22"/>
      <c r="N222" s="22"/>
      <c r="O222" s="22"/>
      <c r="P222" s="22"/>
      <c r="Q222" s="22"/>
      <c r="R222" s="22">
        <f ca="1"/>
        <v>7.5163821250269713E-2</v>
      </c>
      <c r="S222" s="22">
        <f ca="1"/>
        <v>9.7628326771276015</v>
      </c>
      <c r="T222" s="22">
        <f ca="1"/>
        <v>19.791214249098751</v>
      </c>
      <c r="U222" s="22">
        <f ca="1"/>
        <v>13.748618391086644</v>
      </c>
      <c r="V222" s="22">
        <f ca="1"/>
        <v>3.4389008756492085</v>
      </c>
      <c r="W222" s="22" t="e">
        <f ca="1"/>
        <v>#N/A</v>
      </c>
      <c r="X222" s="22"/>
      <c r="Y222" s="22"/>
      <c r="Z222" s="22"/>
      <c r="AA222" s="22">
        <f ca="1"/>
        <v>0</v>
      </c>
      <c r="AB222" s="22">
        <f ca="1"/>
        <v>0</v>
      </c>
      <c r="AC222" s="22">
        <f ca="1"/>
        <v>0</v>
      </c>
      <c r="AD222" s="22">
        <f ca="1"/>
        <v>0</v>
      </c>
      <c r="AE222" s="22">
        <f ca="1"/>
        <v>0</v>
      </c>
      <c r="AF222" s="22" t="e">
        <f ca="1"/>
        <v>#N/A</v>
      </c>
      <c r="AG222" s="22"/>
      <c r="AH222" s="22"/>
      <c r="AI222" s="22"/>
      <c r="AJ222" s="22"/>
      <c r="AK222" s="22"/>
      <c r="AL222" s="22"/>
      <c r="AM222" s="22"/>
      <c r="AN222" s="22">
        <f ca="1"/>
        <v>0</v>
      </c>
      <c r="AO222" s="22">
        <f ca="1"/>
        <v>0</v>
      </c>
      <c r="AP222" s="22">
        <f ca="1"/>
        <v>0</v>
      </c>
      <c r="AQ222" s="22">
        <f ca="1"/>
        <v>0</v>
      </c>
      <c r="AR222" s="22">
        <f ca="1"/>
        <v>0</v>
      </c>
      <c r="AS222" s="22" t="e">
        <f ca="1"/>
        <v>#N/A</v>
      </c>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c r="BT222" s="22"/>
      <c r="BU222" s="22"/>
      <c r="BV222" s="22"/>
      <c r="BW222" s="22"/>
      <c r="BX222" s="22"/>
      <c r="BY222" s="22"/>
      <c r="BZ222" s="22"/>
    </row>
    <row r="223" spans="1:78" x14ac:dyDescent="0.25">
      <c r="A223" s="21"/>
      <c r="B223" s="22">
        <v>71.84</v>
      </c>
      <c r="C223" s="22">
        <v>200</v>
      </c>
      <c r="D223" s="22">
        <f t="shared" ca="1" si="5"/>
        <v>0.2</v>
      </c>
      <c r="E223" s="22"/>
      <c r="F223" s="22"/>
      <c r="G223" s="22">
        <f ca="1"/>
        <v>0.9999820347561762</v>
      </c>
      <c r="H223" s="22">
        <f ca="1"/>
        <v>0.22814491729406794</v>
      </c>
      <c r="I223" s="22" t="e">
        <f ca="1"/>
        <v>#N/A</v>
      </c>
      <c r="J223" s="22" t="e">
        <f ca="1"/>
        <v>#N/A</v>
      </c>
      <c r="K223" s="22" t="e">
        <f ca="1"/>
        <v>#N/A</v>
      </c>
      <c r="L223" s="22" t="e">
        <f ca="1"/>
        <v>#N/A</v>
      </c>
      <c r="M223" s="22"/>
      <c r="N223" s="22"/>
      <c r="O223" s="22"/>
      <c r="P223" s="22"/>
      <c r="Q223" s="22"/>
      <c r="R223" s="22">
        <f ca="1"/>
        <v>0.99999992709068553</v>
      </c>
      <c r="S223" s="22">
        <f ca="1"/>
        <v>2.0018432963287647E-2</v>
      </c>
      <c r="T223" s="22" t="e">
        <f ca="1"/>
        <v>#N/A</v>
      </c>
      <c r="U223" s="22" t="e">
        <f ca="1"/>
        <v>#N/A</v>
      </c>
      <c r="V223" s="22" t="e">
        <f ca="1"/>
        <v>#N/A</v>
      </c>
      <c r="W223" s="22" t="e">
        <f ca="1"/>
        <v>#N/A</v>
      </c>
      <c r="X223" s="22"/>
      <c r="Y223" s="22"/>
      <c r="Z223" s="22"/>
      <c r="AA223" s="22">
        <f ca="1"/>
        <v>1</v>
      </c>
      <c r="AB223" s="22">
        <f ca="1"/>
        <v>0</v>
      </c>
      <c r="AC223" s="22" t="e">
        <f ca="1"/>
        <v>#N/A</v>
      </c>
      <c r="AD223" s="22" t="e">
        <f ca="1"/>
        <v>#N/A</v>
      </c>
      <c r="AE223" s="22" t="e">
        <f ca="1"/>
        <v>#N/A</v>
      </c>
      <c r="AF223" s="22" t="e">
        <f ca="1"/>
        <v>#N/A</v>
      </c>
      <c r="AG223" s="22"/>
      <c r="AH223" s="22"/>
      <c r="AI223" s="22"/>
      <c r="AJ223" s="22"/>
      <c r="AK223" s="22"/>
      <c r="AL223" s="22"/>
      <c r="AM223" s="22"/>
      <c r="AN223" s="22">
        <f ca="1"/>
        <v>1</v>
      </c>
      <c r="AO223" s="22">
        <f ca="1"/>
        <v>0</v>
      </c>
      <c r="AP223" s="22" t="e">
        <f ca="1"/>
        <v>#N/A</v>
      </c>
      <c r="AQ223" s="22" t="e">
        <f ca="1"/>
        <v>#N/A</v>
      </c>
      <c r="AR223" s="22" t="e">
        <f ca="1"/>
        <v>#N/A</v>
      </c>
      <c r="AS223" s="22" t="e">
        <f ca="1"/>
        <v>#N/A</v>
      </c>
      <c r="AT223" s="22"/>
      <c r="AU223" s="22"/>
      <c r="AV223" s="22"/>
      <c r="AW223" s="22"/>
      <c r="AX223" s="22"/>
      <c r="AY223" s="22"/>
      <c r="AZ223" s="22"/>
      <c r="BA223" s="22"/>
      <c r="BB223" s="22"/>
      <c r="BC223" s="22"/>
      <c r="BD223" s="22"/>
      <c r="BE223" s="22"/>
      <c r="BF223" s="22"/>
      <c r="BG223" s="22"/>
      <c r="BH223" s="22"/>
      <c r="BI223" s="22"/>
      <c r="BJ223" s="22"/>
      <c r="BK223" s="22"/>
      <c r="BL223" s="22"/>
      <c r="BM223" s="22"/>
      <c r="BN223" s="22"/>
      <c r="BO223" s="22"/>
      <c r="BP223" s="22"/>
      <c r="BQ223" s="22"/>
      <c r="BR223" s="22"/>
      <c r="BS223" s="22"/>
      <c r="BT223" s="22"/>
      <c r="BU223" s="22"/>
      <c r="BV223" s="22"/>
      <c r="BW223" s="22"/>
      <c r="BX223" s="22"/>
      <c r="BY223" s="22"/>
      <c r="BZ223" s="22"/>
    </row>
    <row r="224" spans="1:78" x14ac:dyDescent="0.25">
      <c r="A224" s="21"/>
      <c r="B224" s="22">
        <v>89.91</v>
      </c>
      <c r="C224" s="22">
        <v>273.14999999999998</v>
      </c>
      <c r="D224" s="22">
        <f t="shared" ca="1" si="5"/>
        <v>0.27315</v>
      </c>
      <c r="E224" s="22"/>
      <c r="F224" s="22"/>
      <c r="G224" s="22">
        <f ca="1"/>
        <v>13915.508809120533</v>
      </c>
      <c r="H224" s="22">
        <f ca="1"/>
        <v>1</v>
      </c>
      <c r="I224" s="22" t="e">
        <f ca="1"/>
        <v>#N/A</v>
      </c>
      <c r="J224" s="22" t="e">
        <f ca="1"/>
        <v>#N/A</v>
      </c>
      <c r="K224" s="22" t="e">
        <f ca="1"/>
        <v>#N/A</v>
      </c>
      <c r="L224" s="22" t="e">
        <f ca="1"/>
        <v>#N/A</v>
      </c>
      <c r="M224" s="22"/>
      <c r="N224" s="22"/>
      <c r="O224" s="22"/>
      <c r="P224" s="22"/>
      <c r="Q224" s="22"/>
      <c r="R224" s="22">
        <f ca="1"/>
        <v>6857833.8324363399</v>
      </c>
      <c r="S224" s="22">
        <f ca="1"/>
        <v>2</v>
      </c>
      <c r="T224" s="22" t="e">
        <f ca="1"/>
        <v>#N/A</v>
      </c>
      <c r="U224" s="22" t="e">
        <f ca="1"/>
        <v>#N/A</v>
      </c>
      <c r="V224" s="22" t="e">
        <f ca="1"/>
        <v>#N/A</v>
      </c>
      <c r="W224" s="22" t="e">
        <f ca="1"/>
        <v>#N/A</v>
      </c>
      <c r="X224" s="22"/>
      <c r="Y224" s="22"/>
      <c r="Z224" s="22"/>
      <c r="AA224" s="22" t="e">
        <f ca="1"/>
        <v>#NUM!</v>
      </c>
      <c r="AB224" s="22">
        <f ca="1"/>
        <v>0</v>
      </c>
      <c r="AC224" s="22" t="e">
        <f ca="1"/>
        <v>#N/A</v>
      </c>
      <c r="AD224" s="22" t="e">
        <f ca="1"/>
        <v>#N/A</v>
      </c>
      <c r="AE224" s="22" t="e">
        <f ca="1"/>
        <v>#N/A</v>
      </c>
      <c r="AF224" s="22" t="e">
        <f ca="1"/>
        <v>#N/A</v>
      </c>
      <c r="AG224" s="22"/>
      <c r="AH224" s="22"/>
      <c r="AI224" s="22"/>
      <c r="AJ224" s="22"/>
      <c r="AK224" s="22"/>
      <c r="AL224" s="22"/>
      <c r="AM224" s="22"/>
      <c r="AN224" s="22" t="e">
        <f ca="1"/>
        <v>#NUM!</v>
      </c>
      <c r="AO224" s="22">
        <f ca="1"/>
        <v>0</v>
      </c>
      <c r="AP224" s="22" t="e">
        <f ca="1"/>
        <v>#N/A</v>
      </c>
      <c r="AQ224" s="22" t="e">
        <f ca="1"/>
        <v>#N/A</v>
      </c>
      <c r="AR224" s="22" t="e">
        <f ca="1"/>
        <v>#N/A</v>
      </c>
      <c r="AS224" s="22" t="e">
        <f ca="1"/>
        <v>#N/A</v>
      </c>
      <c r="AT224" s="22"/>
      <c r="AU224" s="22"/>
      <c r="AV224" s="22"/>
      <c r="AW224" s="22"/>
      <c r="AX224" s="22"/>
      <c r="AY224" s="22"/>
      <c r="AZ224" s="22"/>
      <c r="BA224" s="22"/>
      <c r="BB224" s="22"/>
      <c r="BC224" s="22"/>
      <c r="BD224" s="22"/>
      <c r="BE224" s="22"/>
      <c r="BF224" s="22"/>
      <c r="BG224" s="22"/>
      <c r="BH224" s="22"/>
      <c r="BI224" s="22"/>
      <c r="BJ224" s="22"/>
      <c r="BK224" s="22"/>
      <c r="BL224" s="22"/>
      <c r="BM224" s="22"/>
      <c r="BN224" s="22"/>
      <c r="BO224" s="22"/>
      <c r="BP224" s="22"/>
      <c r="BQ224" s="22"/>
      <c r="BR224" s="22"/>
      <c r="BS224" s="22"/>
      <c r="BT224" s="22"/>
      <c r="BU224" s="22"/>
      <c r="BV224" s="22"/>
      <c r="BW224" s="22"/>
      <c r="BX224" s="22"/>
      <c r="BY224" s="22"/>
      <c r="BZ224" s="22"/>
    </row>
    <row r="225" spans="1:78" x14ac:dyDescent="0.25">
      <c r="A225" s="21"/>
      <c r="B225" s="22">
        <v>96.65</v>
      </c>
      <c r="C225" s="22">
        <v>298.14999999999998</v>
      </c>
      <c r="D225" s="22">
        <f t="shared" ca="1" si="5"/>
        <v>0.29814999999999997</v>
      </c>
      <c r="E225" s="22"/>
      <c r="F225" s="22"/>
      <c r="G225" s="22">
        <f ca="1"/>
        <v>2897.2146832300464</v>
      </c>
      <c r="H225" s="22">
        <f ca="1"/>
        <v>5.2050103287117101E-2</v>
      </c>
      <c r="I225" s="22" t="e">
        <f ca="1"/>
        <v>#N/A</v>
      </c>
      <c r="J225" s="22" t="e">
        <f ca="1"/>
        <v>#N/A</v>
      </c>
      <c r="K225" s="22" t="e">
        <f ca="1"/>
        <v>#N/A</v>
      </c>
      <c r="L225" s="22" t="e">
        <f ca="1"/>
        <v>#N/A</v>
      </c>
      <c r="M225" s="22"/>
      <c r="N225" s="22"/>
      <c r="O225" s="22"/>
      <c r="P225" s="22"/>
      <c r="Q225" s="22"/>
      <c r="R225" s="22">
        <f ca="1"/>
        <v>10992.769084238966</v>
      </c>
      <c r="S225" s="22">
        <f ca="1"/>
        <v>8.0147531661128282E-4</v>
      </c>
      <c r="T225" s="22" t="e">
        <f ca="1"/>
        <v>#N/A</v>
      </c>
      <c r="U225" s="22" t="e">
        <f ca="1"/>
        <v>#N/A</v>
      </c>
      <c r="V225" s="22" t="e">
        <f ca="1"/>
        <v>#N/A</v>
      </c>
      <c r="W225" s="22" t="e">
        <f ca="1"/>
        <v>#N/A</v>
      </c>
      <c r="X225" s="22"/>
      <c r="Y225" s="22"/>
      <c r="Z225" s="22"/>
      <c r="AA225" s="22">
        <f ca="1"/>
        <v>676.15820000000065</v>
      </c>
      <c r="AB225" s="22">
        <f ca="1"/>
        <v>0</v>
      </c>
      <c r="AC225" s="22" t="e">
        <f ca="1"/>
        <v>#N/A</v>
      </c>
      <c r="AD225" s="22" t="e">
        <f ca="1"/>
        <v>#N/A</v>
      </c>
      <c r="AE225" s="22" t="e">
        <f ca="1"/>
        <v>#N/A</v>
      </c>
      <c r="AF225" s="22" t="e">
        <f ca="1"/>
        <v>#N/A</v>
      </c>
      <c r="AG225" s="22"/>
      <c r="AH225" s="22"/>
      <c r="AI225" s="22"/>
      <c r="AJ225" s="22"/>
      <c r="AK225" s="22"/>
      <c r="AL225" s="22"/>
      <c r="AM225" s="22"/>
      <c r="AN225" s="22">
        <f ca="1"/>
        <v>510.31171999999953</v>
      </c>
      <c r="AO225" s="22">
        <f ca="1"/>
        <v>0</v>
      </c>
      <c r="AP225" s="22" t="e">
        <f ca="1"/>
        <v>#N/A</v>
      </c>
      <c r="AQ225" s="22" t="e">
        <f ca="1"/>
        <v>#N/A</v>
      </c>
      <c r="AR225" s="22" t="e">
        <f ca="1"/>
        <v>#N/A</v>
      </c>
      <c r="AS225" s="22" t="e">
        <f ca="1"/>
        <v>#N/A</v>
      </c>
      <c r="AT225" s="22"/>
      <c r="AU225" s="22"/>
      <c r="AV225" s="22"/>
      <c r="AW225" s="22"/>
      <c r="AX225" s="22"/>
      <c r="AY225" s="22"/>
      <c r="AZ225" s="22"/>
      <c r="BA225" s="22"/>
      <c r="BB225" s="22"/>
      <c r="BC225" s="22"/>
      <c r="BD225" s="22"/>
      <c r="BE225" s="22"/>
      <c r="BF225" s="22"/>
      <c r="BG225" s="22"/>
      <c r="BH225" s="22"/>
      <c r="BI225" s="22"/>
      <c r="BJ225" s="22"/>
      <c r="BK225" s="22"/>
      <c r="BL225" s="22"/>
      <c r="BM225" s="22"/>
      <c r="BN225" s="22"/>
      <c r="BO225" s="22"/>
      <c r="BP225" s="22"/>
      <c r="BQ225" s="22"/>
      <c r="BR225" s="22"/>
      <c r="BS225" s="22"/>
      <c r="BT225" s="22"/>
      <c r="BU225" s="22"/>
      <c r="BV225" s="22"/>
      <c r="BW225" s="22"/>
      <c r="BX225" s="22"/>
      <c r="BY225" s="22"/>
      <c r="BZ225" s="22"/>
    </row>
    <row r="226" spans="1:78" x14ac:dyDescent="0.25">
      <c r="A226" s="21"/>
      <c r="B226" s="22">
        <v>97.15</v>
      </c>
      <c r="C226" s="22">
        <v>300</v>
      </c>
      <c r="D226" s="22">
        <f t="shared" ca="1" si="5"/>
        <v>0.3</v>
      </c>
      <c r="E226" s="22"/>
      <c r="F226" s="22"/>
      <c r="G226" s="22" t="e">
        <f ca="1"/>
        <v>#N/A</v>
      </c>
      <c r="H226" s="22" t="e">
        <f ca="1"/>
        <v>#N/A</v>
      </c>
      <c r="I226" s="22" t="e">
        <f ca="1"/>
        <v>#N/A</v>
      </c>
      <c r="J226" s="22" t="e">
        <f ca="1"/>
        <v>#N/A</v>
      </c>
      <c r="K226" s="22" t="e">
        <f ca="1"/>
        <v>#N/A</v>
      </c>
      <c r="L226" s="22" t="e">
        <f ca="1"/>
        <v>#N/A</v>
      </c>
      <c r="M226" s="22"/>
      <c r="N226" s="22"/>
      <c r="O226" s="22"/>
      <c r="P226" s="22"/>
      <c r="Q226" s="22"/>
      <c r="R226" s="22" t="e">
        <f ca="1"/>
        <v>#N/A</v>
      </c>
      <c r="S226" s="22" t="e">
        <f ca="1"/>
        <v>#N/A</v>
      </c>
      <c r="T226" s="22" t="e">
        <f ca="1"/>
        <v>#N/A</v>
      </c>
      <c r="U226" s="22" t="e">
        <f ca="1"/>
        <v>#N/A</v>
      </c>
      <c r="V226" s="22" t="e">
        <f ca="1"/>
        <v>#N/A</v>
      </c>
      <c r="W226" s="22" t="e">
        <f ca="1"/>
        <v>#N/A</v>
      </c>
      <c r="X226" s="22"/>
      <c r="Y226" s="22"/>
      <c r="Z226" s="22"/>
      <c r="AA226" s="22" t="e">
        <f ca="1"/>
        <v>#N/A</v>
      </c>
      <c r="AB226" s="22" t="e">
        <f ca="1"/>
        <v>#N/A</v>
      </c>
      <c r="AC226" s="22" t="e">
        <f ca="1"/>
        <v>#N/A</v>
      </c>
      <c r="AD226" s="22" t="e">
        <f ca="1"/>
        <v>#N/A</v>
      </c>
      <c r="AE226" s="22" t="e">
        <f ca="1"/>
        <v>#N/A</v>
      </c>
      <c r="AF226" s="22" t="e">
        <f ca="1"/>
        <v>#N/A</v>
      </c>
      <c r="AG226" s="22"/>
      <c r="AH226" s="22"/>
      <c r="AI226" s="22"/>
      <c r="AJ226" s="22"/>
      <c r="AK226" s="22"/>
      <c r="AL226" s="22"/>
      <c r="AM226" s="22"/>
      <c r="AN226" s="22" t="e">
        <f ca="1"/>
        <v>#N/A</v>
      </c>
      <c r="AO226" s="22" t="e">
        <f ca="1"/>
        <v>#N/A</v>
      </c>
      <c r="AP226" s="22" t="e">
        <f ca="1"/>
        <v>#N/A</v>
      </c>
      <c r="AQ226" s="22" t="e">
        <f ca="1"/>
        <v>#N/A</v>
      </c>
      <c r="AR226" s="22" t="e">
        <f ca="1"/>
        <v>#N/A</v>
      </c>
      <c r="AS226" s="22" t="e">
        <f ca="1"/>
        <v>#N/A</v>
      </c>
      <c r="AT226" s="22"/>
      <c r="AU226" s="22"/>
      <c r="AV226" s="22"/>
      <c r="AW226" s="22"/>
      <c r="AX226" s="22"/>
      <c r="AY226" s="22"/>
      <c r="AZ226" s="22"/>
      <c r="BA226" s="22"/>
      <c r="BB226" s="22"/>
      <c r="BC226" s="22"/>
      <c r="BD226" s="22"/>
      <c r="BE226" s="22"/>
      <c r="BF226" s="22"/>
      <c r="BG226" s="22"/>
      <c r="BH226" s="22"/>
      <c r="BI226" s="22"/>
      <c r="BJ226" s="22"/>
      <c r="BK226" s="22"/>
      <c r="BL226" s="22"/>
      <c r="BM226" s="22"/>
      <c r="BN226" s="22"/>
      <c r="BO226" s="22"/>
      <c r="BP226" s="22"/>
      <c r="BQ226" s="22"/>
      <c r="BR226" s="22"/>
      <c r="BS226" s="22"/>
      <c r="BT226" s="22"/>
      <c r="BU226" s="22"/>
      <c r="BV226" s="22"/>
      <c r="BW226" s="22"/>
      <c r="BX226" s="22"/>
      <c r="BY226" s="22"/>
      <c r="BZ226" s="22"/>
    </row>
    <row r="227" spans="1:78" x14ac:dyDescent="0.25">
      <c r="A227" s="21"/>
      <c r="B227" s="22">
        <v>124.43</v>
      </c>
      <c r="C227" s="22">
        <v>400</v>
      </c>
      <c r="D227" s="22">
        <f t="shared" ca="1" si="5"/>
        <v>0.4</v>
      </c>
      <c r="E227" s="22"/>
      <c r="F227" s="22"/>
      <c r="G227" s="22" t="e">
        <f ca="1"/>
        <v>#N/A</v>
      </c>
      <c r="H227" s="22" t="e">
        <f ca="1"/>
        <v>#N/A</v>
      </c>
      <c r="I227" s="22" t="e">
        <f ca="1"/>
        <v>#N/A</v>
      </c>
      <c r="J227" s="22" t="e">
        <f ca="1"/>
        <v>#N/A</v>
      </c>
      <c r="K227" s="22" t="e">
        <f ca="1"/>
        <v>#N/A</v>
      </c>
      <c r="L227" s="22" t="e">
        <f ca="1"/>
        <v>#N/A</v>
      </c>
      <c r="M227" s="22"/>
      <c r="N227" s="22"/>
      <c r="O227" s="22"/>
      <c r="P227" s="22"/>
      <c r="Q227" s="22"/>
      <c r="R227" s="22" t="e">
        <f ca="1"/>
        <v>#N/A</v>
      </c>
      <c r="S227" s="22" t="e">
        <f ca="1"/>
        <v>#N/A</v>
      </c>
      <c r="T227" s="22" t="e">
        <f ca="1"/>
        <v>#N/A</v>
      </c>
      <c r="U227" s="22" t="e">
        <f ca="1"/>
        <v>#N/A</v>
      </c>
      <c r="V227" s="22" t="e">
        <f ca="1"/>
        <v>#N/A</v>
      </c>
      <c r="W227" s="22" t="e">
        <f ca="1"/>
        <v>#N/A</v>
      </c>
      <c r="X227" s="22"/>
      <c r="Y227" s="22"/>
      <c r="Z227" s="22"/>
      <c r="AA227" s="22" t="e">
        <f ca="1"/>
        <v>#N/A</v>
      </c>
      <c r="AB227" s="22" t="e">
        <f ca="1"/>
        <v>#N/A</v>
      </c>
      <c r="AC227" s="22" t="e">
        <f ca="1"/>
        <v>#N/A</v>
      </c>
      <c r="AD227" s="22" t="e">
        <f ca="1"/>
        <v>#N/A</v>
      </c>
      <c r="AE227" s="22" t="e">
        <f ca="1"/>
        <v>#N/A</v>
      </c>
      <c r="AF227" s="22" t="e">
        <f ca="1"/>
        <v>#N/A</v>
      </c>
      <c r="AG227" s="22"/>
      <c r="AH227" s="22"/>
      <c r="AI227" s="22"/>
      <c r="AJ227" s="22"/>
      <c r="AK227" s="22"/>
      <c r="AL227" s="22"/>
      <c r="AM227" s="22"/>
      <c r="AN227" s="22" t="e">
        <f ca="1"/>
        <v>#N/A</v>
      </c>
      <c r="AO227" s="22" t="e">
        <f ca="1"/>
        <v>#N/A</v>
      </c>
      <c r="AP227" s="22" t="e">
        <f ca="1"/>
        <v>#N/A</v>
      </c>
      <c r="AQ227" s="22" t="e">
        <f ca="1"/>
        <v>#N/A</v>
      </c>
      <c r="AR227" s="22" t="e">
        <f ca="1"/>
        <v>#N/A</v>
      </c>
      <c r="AS227" s="22" t="e">
        <f ca="1"/>
        <v>#N/A</v>
      </c>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c r="BT227" s="22"/>
      <c r="BU227" s="22"/>
      <c r="BV227" s="22"/>
      <c r="BW227" s="22"/>
      <c r="BX227" s="22"/>
      <c r="BY227" s="22"/>
      <c r="BZ227" s="22"/>
    </row>
    <row r="228" spans="1:78" x14ac:dyDescent="0.25">
      <c r="A228" s="21"/>
      <c r="B228" s="22">
        <v>149.24</v>
      </c>
      <c r="C228" s="22">
        <v>500</v>
      </c>
      <c r="D228" s="22">
        <f t="shared" ca="1" si="5"/>
        <v>0.5</v>
      </c>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c r="BN228" s="22"/>
      <c r="BO228" s="22"/>
      <c r="BP228" s="22"/>
      <c r="BQ228" s="22"/>
      <c r="BR228" s="22"/>
      <c r="BS228" s="22"/>
      <c r="BT228" s="22"/>
      <c r="BU228" s="22"/>
      <c r="BV228" s="22"/>
      <c r="BW228" s="22"/>
      <c r="BX228" s="22"/>
      <c r="BY228" s="22"/>
      <c r="BZ228" s="22"/>
    </row>
    <row r="229" spans="1:78" x14ac:dyDescent="0.25">
      <c r="A229" s="21"/>
      <c r="B229" s="22">
        <v>170.37</v>
      </c>
      <c r="C229" s="22">
        <v>600</v>
      </c>
      <c r="D229" s="22">
        <f t="shared" ca="1" si="5"/>
        <v>0.6</v>
      </c>
      <c r="E229" s="22"/>
      <c r="F229" s="25" t="s">
        <v>166</v>
      </c>
      <c r="G229" s="42">
        <v>150</v>
      </c>
      <c r="H229" s="22"/>
      <c r="I229" s="22"/>
      <c r="J229" s="22"/>
      <c r="K229" s="22"/>
      <c r="L229" s="22"/>
      <c r="M229" s="22"/>
      <c r="N229" s="22"/>
      <c r="O229" s="22"/>
      <c r="P229" s="22"/>
      <c r="Q229" s="25" t="s">
        <v>166</v>
      </c>
      <c r="R229" s="42">
        <v>550</v>
      </c>
      <c r="S229" s="22"/>
      <c r="T229" s="22"/>
      <c r="U229" s="22"/>
      <c r="V229" s="22"/>
      <c r="W229" s="22"/>
      <c r="X229" s="22"/>
      <c r="Y229" s="22"/>
      <c r="Z229" s="25" t="s">
        <v>166</v>
      </c>
      <c r="AA229" s="42">
        <v>550</v>
      </c>
      <c r="AB229" s="22"/>
      <c r="AC229" s="22"/>
      <c r="AD229" s="22"/>
      <c r="AE229" s="22"/>
      <c r="AF229" s="22"/>
      <c r="AG229" s="22"/>
      <c r="AH229" s="22"/>
      <c r="AI229" s="22"/>
      <c r="AJ229" s="22"/>
      <c r="AK229" s="22"/>
      <c r="AL229" s="22"/>
      <c r="AM229" s="25" t="s">
        <v>166</v>
      </c>
      <c r="AN229" s="42">
        <v>550</v>
      </c>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c r="BX229" s="22"/>
      <c r="BY229" s="22"/>
      <c r="BZ229" s="22"/>
    </row>
    <row r="230" spans="1:78" x14ac:dyDescent="0.25">
      <c r="A230" s="21"/>
      <c r="B230" s="22">
        <v>188.28</v>
      </c>
      <c r="C230" s="22">
        <v>700</v>
      </c>
      <c r="D230" s="22">
        <f t="shared" ca="1" si="5"/>
        <v>0.7</v>
      </c>
      <c r="E230" s="22"/>
      <c r="F230" s="25" t="s">
        <v>167</v>
      </c>
      <c r="G230" s="43">
        <f ca="1">I217+J217*(G229/1000)+K217*(G229/1000)^2+L217*(G229/1000)^3+M217/(G229/1000)^2</f>
        <v>60.17344498315174</v>
      </c>
      <c r="H230" s="22"/>
      <c r="I230" s="22"/>
      <c r="J230" s="22"/>
      <c r="K230" s="22"/>
      <c r="L230" s="22"/>
      <c r="M230" s="22"/>
      <c r="N230" s="22"/>
      <c r="O230" s="22"/>
      <c r="P230" s="22"/>
      <c r="Q230" s="25" t="s">
        <v>167</v>
      </c>
      <c r="R230" s="43">
        <f ca="1">T217+U217*(R229/1000)+V217*(R229/1000)^2+W217*(R229/1000)^3+AA217/(R229/1000)^2</f>
        <v>3052.9895324561126</v>
      </c>
      <c r="S230" s="22"/>
      <c r="T230" s="22"/>
      <c r="U230" s="22"/>
      <c r="V230" s="22"/>
      <c r="W230" s="22"/>
      <c r="X230" s="22"/>
      <c r="Y230" s="22"/>
      <c r="Z230" s="25" t="s">
        <v>167</v>
      </c>
      <c r="AA230" s="43">
        <f ca="1">AC217+AD217*(AA229/1000)+AE217*(AA229/1000)^2+AF217*(AA229/1000)^3+AG217/(AA229/1000)^2</f>
        <v>155.29127503140634</v>
      </c>
      <c r="AB230" s="22"/>
      <c r="AC230" s="22"/>
      <c r="AD230" s="22"/>
      <c r="AE230" s="22"/>
      <c r="AF230" s="22"/>
      <c r="AG230" s="22"/>
      <c r="AH230" s="22"/>
      <c r="AI230" s="22"/>
      <c r="AJ230" s="22"/>
      <c r="AK230" s="22"/>
      <c r="AL230" s="22"/>
      <c r="AM230" s="25" t="s">
        <v>167</v>
      </c>
      <c r="AN230" s="43">
        <f ca="1">AP217+AQ217*(AN229/1000)+AR217*(AN229/1000)^2+AS217*(AN229/1000)^3+AT217/(AN229/1000)^2</f>
        <v>-672.03950317180045</v>
      </c>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c r="BN230" s="22"/>
      <c r="BO230" s="22"/>
      <c r="BP230" s="22"/>
      <c r="BQ230" s="22"/>
      <c r="BR230" s="22"/>
      <c r="BS230" s="22"/>
      <c r="BT230" s="22"/>
      <c r="BU230" s="22"/>
      <c r="BV230" s="22"/>
      <c r="BW230" s="22"/>
      <c r="BX230" s="22"/>
      <c r="BY230" s="22"/>
      <c r="BZ230" s="22"/>
    </row>
    <row r="231" spans="1:78" x14ac:dyDescent="0.25">
      <c r="A231" s="21"/>
      <c r="B231" s="22">
        <v>203.64</v>
      </c>
      <c r="C231" s="22">
        <v>800</v>
      </c>
      <c r="D231" s="22">
        <f t="shared" ca="1" si="5"/>
        <v>0.8</v>
      </c>
      <c r="E231" s="22"/>
      <c r="F231" s="22" t="s">
        <v>46</v>
      </c>
      <c r="G231" s="22"/>
      <c r="H231" s="22"/>
      <c r="I231" s="22"/>
      <c r="J231" s="22" t="s">
        <v>189</v>
      </c>
      <c r="K231" s="22"/>
      <c r="L231" s="22"/>
      <c r="M231" s="22"/>
      <c r="N231" s="22"/>
      <c r="O231" s="22"/>
      <c r="P231" s="22"/>
      <c r="Q231" s="22" t="s">
        <v>46</v>
      </c>
      <c r="R231" s="22"/>
      <c r="S231" s="22"/>
      <c r="T231" s="22"/>
      <c r="U231" s="22" t="s">
        <v>189</v>
      </c>
      <c r="V231" s="22"/>
      <c r="W231" s="22"/>
      <c r="X231" s="22"/>
      <c r="Y231" s="22"/>
      <c r="Z231" s="22" t="s">
        <v>46</v>
      </c>
      <c r="AA231" s="22"/>
      <c r="AB231" s="22"/>
      <c r="AC231" s="22"/>
      <c r="AD231" s="22" t="s">
        <v>189</v>
      </c>
      <c r="AE231" s="22"/>
      <c r="AF231" s="22"/>
      <c r="AG231" s="22"/>
      <c r="AH231" s="22"/>
      <c r="AI231" s="22"/>
      <c r="AJ231" s="22"/>
      <c r="AK231" s="22"/>
      <c r="AL231" s="22"/>
      <c r="AM231" s="22" t="s">
        <v>46</v>
      </c>
      <c r="AN231" s="22"/>
      <c r="AO231" s="22"/>
      <c r="AP231" s="22"/>
      <c r="AQ231" s="22" t="s">
        <v>189</v>
      </c>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c r="BT231" s="22"/>
      <c r="BU231" s="22"/>
      <c r="BV231" s="22"/>
      <c r="BW231" s="22"/>
      <c r="BX231" s="22"/>
      <c r="BY231" s="22"/>
      <c r="BZ231" s="22"/>
    </row>
    <row r="232" spans="1:78" x14ac:dyDescent="0.25">
      <c r="A232" s="21"/>
      <c r="B232" s="22">
        <v>216.94</v>
      </c>
      <c r="C232" s="22">
        <v>900</v>
      </c>
      <c r="D232" s="22">
        <f t="shared" ca="1" si="5"/>
        <v>0.9</v>
      </c>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c r="BN232" s="22"/>
      <c r="BO232" s="22"/>
      <c r="BP232" s="22"/>
      <c r="BQ232" s="22"/>
      <c r="BR232" s="22"/>
      <c r="BS232" s="22"/>
      <c r="BT232" s="22"/>
      <c r="BU232" s="22"/>
      <c r="BV232" s="22"/>
      <c r="BW232" s="22"/>
      <c r="BX232" s="22"/>
      <c r="BY232" s="22"/>
      <c r="BZ232" s="22"/>
    </row>
    <row r="233" spans="1:78" x14ac:dyDescent="0.25">
      <c r="A233" s="21"/>
      <c r="B233" s="22">
        <v>228.45</v>
      </c>
      <c r="C233" s="22">
        <v>1000</v>
      </c>
      <c r="D233" s="22">
        <f t="shared" ca="1" si="5"/>
        <v>1</v>
      </c>
      <c r="E233" s="22"/>
      <c r="F233" s="22"/>
      <c r="G233" s="22"/>
      <c r="H233" s="22"/>
      <c r="I233" s="22"/>
      <c r="J233" s="22"/>
      <c r="K233" s="22"/>
      <c r="L233" s="22"/>
      <c r="M233" s="22"/>
      <c r="N233" s="22"/>
      <c r="O233" s="22"/>
      <c r="P233" s="22"/>
      <c r="Q233" s="22" t="str">
        <f ca="1">A217</f>
        <v>C4H10(IBg)</v>
      </c>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c r="BN233" s="22"/>
      <c r="BO233" s="22"/>
      <c r="BP233" s="22"/>
      <c r="BQ233" s="22"/>
      <c r="BR233" s="22"/>
      <c r="BS233" s="22"/>
      <c r="BT233" s="22"/>
      <c r="BU233" s="22"/>
      <c r="BV233" s="22"/>
      <c r="BW233" s="22"/>
      <c r="BX233" s="22"/>
      <c r="BY233" s="22"/>
      <c r="BZ233" s="22"/>
    </row>
    <row r="234" spans="1:78" x14ac:dyDescent="0.25">
      <c r="A234" s="21"/>
      <c r="B234" s="22">
        <v>238.49</v>
      </c>
      <c r="C234" s="22">
        <v>1100</v>
      </c>
      <c r="D234" s="22">
        <f t="shared" ca="1" si="5"/>
        <v>1.1000000000000001</v>
      </c>
      <c r="E234" s="22"/>
      <c r="F234" s="22"/>
      <c r="G234" s="22"/>
      <c r="H234" s="22"/>
      <c r="I234" s="22"/>
      <c r="J234" s="22"/>
      <c r="K234" s="22"/>
      <c r="L234" s="22"/>
      <c r="M234" s="22"/>
      <c r="N234" s="22"/>
      <c r="O234" s="22"/>
      <c r="P234" s="22"/>
      <c r="Q234" s="22" t="str">
        <f ca="1">_xll.BAL("H2(g)+C=C4H10(NBAg)")</f>
        <v>5H2(g) + 4C = C4H10(NBAg)</v>
      </c>
      <c r="R234" s="42" t="s">
        <v>149</v>
      </c>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c r="BN234" s="22"/>
      <c r="BO234" s="22"/>
      <c r="BP234" s="22"/>
      <c r="BQ234" s="22"/>
      <c r="BR234" s="22"/>
      <c r="BS234" s="22"/>
      <c r="BT234" s="22"/>
      <c r="BU234" s="22"/>
      <c r="BV234" s="22"/>
      <c r="BW234" s="22"/>
      <c r="BX234" s="22"/>
      <c r="BY234" s="22"/>
      <c r="BZ234" s="22"/>
    </row>
    <row r="235" spans="1:78" x14ac:dyDescent="0.25">
      <c r="A235" s="21"/>
      <c r="B235" s="22">
        <v>247.15</v>
      </c>
      <c r="C235" s="22">
        <v>1200</v>
      </c>
      <c r="D235" s="22">
        <f t="shared" ca="1" si="5"/>
        <v>1.2</v>
      </c>
      <c r="E235" s="22"/>
      <c r="F235" s="22"/>
      <c r="G235" s="22"/>
      <c r="H235" s="22"/>
      <c r="I235" s="22"/>
      <c r="J235" s="22"/>
      <c r="K235" s="22"/>
      <c r="L235" s="22"/>
      <c r="M235" s="22"/>
      <c r="N235" s="22"/>
      <c r="O235" s="22"/>
      <c r="P235" s="22"/>
      <c r="Q235" s="48" t="s">
        <v>139</v>
      </c>
      <c r="R235" s="49"/>
      <c r="S235" s="22"/>
      <c r="T235" s="49" t="s">
        <v>141</v>
      </c>
      <c r="U235" s="49"/>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c r="BT235" s="22"/>
      <c r="BU235" s="22"/>
      <c r="BV235" s="22"/>
      <c r="BW235" s="22"/>
      <c r="BX235" s="22"/>
      <c r="BY235" s="22"/>
      <c r="BZ235" s="22"/>
    </row>
    <row r="236" spans="1:78" x14ac:dyDescent="0.25">
      <c r="A236" s="21"/>
      <c r="B236" s="22">
        <v>254.72</v>
      </c>
      <c r="C236" s="22">
        <v>1300</v>
      </c>
      <c r="D236" s="22">
        <f t="shared" ca="1" si="5"/>
        <v>1.3</v>
      </c>
      <c r="E236" s="22"/>
      <c r="F236" s="22"/>
      <c r="G236" s="22"/>
      <c r="H236" s="22"/>
      <c r="I236" s="22"/>
      <c r="J236" s="22"/>
      <c r="K236" s="22"/>
      <c r="L236" s="22"/>
      <c r="M236" s="22"/>
      <c r="N236" s="22"/>
      <c r="O236" s="22"/>
      <c r="P236" s="22"/>
      <c r="Q236" s="42" t="s">
        <v>148</v>
      </c>
      <c r="R236" s="42" t="s">
        <v>150</v>
      </c>
      <c r="S236" s="22"/>
      <c r="T236" s="42" t="s">
        <v>148</v>
      </c>
      <c r="U236" s="42" t="s">
        <v>150</v>
      </c>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c r="BT236" s="22"/>
      <c r="BU236" s="22"/>
      <c r="BV236" s="22"/>
      <c r="BW236" s="22"/>
      <c r="BX236" s="22"/>
      <c r="BY236" s="22"/>
      <c r="BZ236" s="22"/>
    </row>
    <row r="237" spans="1:78" x14ac:dyDescent="0.25">
      <c r="A237" s="21"/>
      <c r="B237" s="22">
        <v>261.29000000000002</v>
      </c>
      <c r="C237" s="22">
        <v>1400</v>
      </c>
      <c r="D237" s="22">
        <f t="shared" ca="1" si="5"/>
        <v>1.4</v>
      </c>
      <c r="E237" s="22"/>
      <c r="F237" s="22"/>
      <c r="G237" s="22"/>
      <c r="H237" s="22"/>
      <c r="I237" s="22"/>
      <c r="J237" s="22"/>
      <c r="K237" s="22"/>
      <c r="L237" s="22"/>
      <c r="M237" s="22"/>
      <c r="N237" s="22"/>
      <c r="O237" s="22"/>
      <c r="P237" s="22"/>
      <c r="Q237" s="43">
        <v>20.41</v>
      </c>
      <c r="R237" s="42">
        <v>310.10000000000002</v>
      </c>
      <c r="S237" s="22"/>
      <c r="T237" s="43">
        <f ca="1">_xll.H(Q234,25)/1000</f>
        <v>-126.14759840393066</v>
      </c>
      <c r="U237" s="43">
        <f ca="1">_xll.S("C4H10(2MPg)",25)/1000</f>
        <v>295.50001165771482</v>
      </c>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c r="BN237" s="22"/>
      <c r="BO237" s="22"/>
      <c r="BP237" s="22"/>
      <c r="BQ237" s="22"/>
      <c r="BR237" s="22"/>
      <c r="BS237" s="22"/>
      <c r="BT237" s="22"/>
      <c r="BU237" s="22"/>
      <c r="BV237" s="22"/>
      <c r="BW237" s="22"/>
      <c r="BX237" s="22"/>
      <c r="BY237" s="22"/>
      <c r="BZ237" s="22"/>
    </row>
    <row r="238" spans="1:78" x14ac:dyDescent="0.25">
      <c r="A238" s="21"/>
      <c r="B238" s="22">
        <v>267.02</v>
      </c>
      <c r="C238" s="22">
        <v>1500</v>
      </c>
      <c r="D238" s="22">
        <f t="shared" ca="1" si="5"/>
        <v>1.5</v>
      </c>
      <c r="E238" s="22"/>
      <c r="F238" s="22"/>
      <c r="G238" s="22"/>
      <c r="H238" s="22"/>
      <c r="I238" s="22"/>
      <c r="J238" s="22"/>
      <c r="K238" s="22"/>
      <c r="L238" s="22"/>
      <c r="M238" s="22"/>
      <c r="N238" s="22"/>
      <c r="O238" s="22"/>
      <c r="P238" s="22"/>
      <c r="Q238" s="22"/>
      <c r="R238" s="22" t="s">
        <v>190</v>
      </c>
      <c r="S238" s="22"/>
      <c r="T238" s="22"/>
      <c r="U238" s="53"/>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c r="BT238" s="22"/>
      <c r="BU238" s="22"/>
      <c r="BV238" s="22"/>
      <c r="BW238" s="22"/>
      <c r="BX238" s="22"/>
      <c r="BY238" s="22"/>
      <c r="BZ238" s="22"/>
    </row>
    <row r="239" spans="1:78" x14ac:dyDescent="0.25">
      <c r="A239" s="21"/>
      <c r="B239" s="22" t="s">
        <v>210</v>
      </c>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c r="BN239" s="22"/>
      <c r="BO239" s="22"/>
      <c r="BP239" s="22"/>
      <c r="BQ239" s="22"/>
      <c r="BR239" s="22"/>
      <c r="BS239" s="22"/>
      <c r="BT239" s="22"/>
      <c r="BU239" s="22"/>
      <c r="BV239" s="22"/>
      <c r="BW239" s="22"/>
      <c r="BX239" s="22"/>
      <c r="BY239" s="22"/>
      <c r="BZ239" s="22"/>
    </row>
    <row r="240" spans="1:78" x14ac:dyDescent="0.25">
      <c r="A240" s="38"/>
      <c r="B240" s="39"/>
      <c r="C240" s="39"/>
      <c r="D240" s="39"/>
      <c r="E240" s="39"/>
      <c r="F240" s="26" t="s">
        <v>70</v>
      </c>
      <c r="G240" s="27" t="s">
        <v>71</v>
      </c>
      <c r="H240" s="27" t="s">
        <v>72</v>
      </c>
      <c r="I240" s="27" t="s">
        <v>73</v>
      </c>
      <c r="J240" s="27" t="s">
        <v>74</v>
      </c>
      <c r="K240" s="27" t="s">
        <v>75</v>
      </c>
      <c r="L240" s="27" t="s">
        <v>76</v>
      </c>
      <c r="M240" s="27" t="s">
        <v>77</v>
      </c>
      <c r="N240" s="27" t="s">
        <v>78</v>
      </c>
      <c r="O240" s="27" t="s">
        <v>79</v>
      </c>
      <c r="P240" s="27" t="s">
        <v>80</v>
      </c>
      <c r="Q240" s="27" t="s">
        <v>81</v>
      </c>
      <c r="R240" s="27" t="s">
        <v>82</v>
      </c>
      <c r="S240" s="27" t="s">
        <v>83</v>
      </c>
      <c r="T240" s="27" t="s">
        <v>84</v>
      </c>
      <c r="U240" s="27" t="s">
        <v>85</v>
      </c>
      <c r="V240" s="27" t="s">
        <v>86</v>
      </c>
      <c r="W240" s="27" t="s">
        <v>87</v>
      </c>
      <c r="X240" s="27" t="s">
        <v>88</v>
      </c>
      <c r="Y240" s="27" t="s">
        <v>89</v>
      </c>
      <c r="Z240" s="27" t="s">
        <v>90</v>
      </c>
      <c r="AA240" s="27" t="s">
        <v>91</v>
      </c>
      <c r="AB240" s="27" t="s">
        <v>92</v>
      </c>
      <c r="AC240" s="27" t="s">
        <v>93</v>
      </c>
      <c r="AD240" s="27" t="s">
        <v>94</v>
      </c>
      <c r="AE240" s="27" t="s">
        <v>95</v>
      </c>
      <c r="AF240" s="27" t="s">
        <v>96</v>
      </c>
      <c r="AG240" s="27" t="s">
        <v>97</v>
      </c>
      <c r="AH240" s="27" t="s">
        <v>98</v>
      </c>
      <c r="AI240" s="27" t="s">
        <v>99</v>
      </c>
      <c r="AJ240" s="27" t="s">
        <v>100</v>
      </c>
      <c r="AK240" s="27" t="s">
        <v>101</v>
      </c>
      <c r="AL240" s="27" t="s">
        <v>102</v>
      </c>
      <c r="AM240" s="27" t="s">
        <v>103</v>
      </c>
      <c r="AN240" s="27" t="s">
        <v>104</v>
      </c>
      <c r="AO240" s="27" t="s">
        <v>105</v>
      </c>
      <c r="AP240" s="27" t="s">
        <v>106</v>
      </c>
      <c r="AQ240" s="27" t="s">
        <v>107</v>
      </c>
      <c r="AR240" s="27" t="s">
        <v>108</v>
      </c>
      <c r="AS240" s="27" t="s">
        <v>109</v>
      </c>
      <c r="AT240" s="27" t="s">
        <v>110</v>
      </c>
      <c r="AU240" s="27" t="s">
        <v>111</v>
      </c>
      <c r="AV240" s="27" t="s">
        <v>112</v>
      </c>
      <c r="AW240" s="27" t="s">
        <v>113</v>
      </c>
      <c r="AX240" s="27" t="s">
        <v>114</v>
      </c>
      <c r="AY240" s="27" t="s">
        <v>115</v>
      </c>
      <c r="AZ240" s="27" t="s">
        <v>116</v>
      </c>
      <c r="BA240" s="27" t="s">
        <v>117</v>
      </c>
      <c r="BB240" s="27" t="s">
        <v>118</v>
      </c>
      <c r="BC240" s="27" t="s">
        <v>119</v>
      </c>
      <c r="BD240" s="27" t="s">
        <v>120</v>
      </c>
      <c r="BE240" s="27" t="s">
        <v>121</v>
      </c>
      <c r="BF240" s="27" t="s">
        <v>122</v>
      </c>
      <c r="BG240" s="27" t="s">
        <v>123</v>
      </c>
      <c r="BH240" s="27" t="s">
        <v>124</v>
      </c>
      <c r="BI240" s="27" t="s">
        <v>125</v>
      </c>
      <c r="BJ240" s="27" t="s">
        <v>126</v>
      </c>
      <c r="BK240" s="27" t="s">
        <v>127</v>
      </c>
      <c r="BL240" s="27" t="s">
        <v>128</v>
      </c>
      <c r="BM240" s="27" t="s">
        <v>129</v>
      </c>
      <c r="BN240" s="27" t="s">
        <v>130</v>
      </c>
      <c r="BO240" s="22"/>
      <c r="BP240" s="22"/>
      <c r="BQ240" s="22"/>
      <c r="BR240" s="22"/>
      <c r="BS240" s="22"/>
      <c r="BT240" s="22"/>
      <c r="BU240" s="22"/>
      <c r="BV240" s="22"/>
      <c r="BW240" s="22"/>
      <c r="BX240" s="22"/>
      <c r="BY240" s="22"/>
      <c r="BZ240" s="22"/>
    </row>
    <row r="241" spans="1:78" x14ac:dyDescent="0.25">
      <c r="A241" s="21" t="s">
        <v>211</v>
      </c>
      <c r="B241" s="21" t="s">
        <v>212</v>
      </c>
      <c r="C241" s="22"/>
      <c r="D241" s="22"/>
      <c r="E241" s="22"/>
      <c r="F241" s="40" t="s">
        <v>139</v>
      </c>
      <c r="G241" s="40">
        <f ca="1">C244</f>
        <v>200</v>
      </c>
      <c r="H241" s="40">
        <f ca="1">C249</f>
        <v>500</v>
      </c>
      <c r="I241" s="40">
        <f ca="1">K245</f>
        <v>74.588998823961973</v>
      </c>
      <c r="J241" s="40">
        <f ca="1">J245</f>
        <v>-106.08478162936589</v>
      </c>
      <c r="K241" s="40">
        <f ca="1">I245</f>
        <v>1177.0426620187948</v>
      </c>
      <c r="L241" s="40">
        <f ca="1">H245</f>
        <v>-1067.8362118904054</v>
      </c>
      <c r="M241" s="40">
        <f ca="1">G245</f>
        <v>6.5559051847535479E-2</v>
      </c>
      <c r="N241" s="40">
        <f ca="1">-(I241*H241+J241*(H241/1000)^2/2+K241*(H241/1000)^3/3+L241*(H241/1000)^4/4-M241/(H241/1000)-P241)</f>
        <v>-37313.466199613613</v>
      </c>
      <c r="O241" s="40">
        <f ca="1">IFERROR(-(I241*LN(H241/1000)+J241*H241/1000+K241*(H241/1000)^2/2+L241*(H241/1000)^3/3-M241/(2*(H241/1000)^2)),0)</f>
        <v>2.2375058970805437</v>
      </c>
      <c r="P241" s="40"/>
      <c r="Q241" s="40">
        <f ca="1">H241</f>
        <v>500</v>
      </c>
      <c r="R241" s="40">
        <f ca="1">C254</f>
        <v>1000</v>
      </c>
      <c r="S241" s="40">
        <f ca="1">V245</f>
        <v>-146.75779688654981</v>
      </c>
      <c r="T241" s="40">
        <f ca="1">U245</f>
        <v>914.15751083371799</v>
      </c>
      <c r="U241" s="40">
        <f ca="1">T245</f>
        <v>-712.80130491024306</v>
      </c>
      <c r="V241" s="40">
        <f ca="1">S245</f>
        <v>221.27306132455755</v>
      </c>
      <c r="W241" s="40">
        <f ca="1">R245</f>
        <v>5.7031419035313249</v>
      </c>
      <c r="X241" s="40">
        <f ca="1">(I241*Q241/1000+J241*(Q241/1000)^2/2+K241*(Q241/1000)^3/3+L241*(Q241/1000)^4/4-M241/(Q241/1000)-P241+N241)-(S241*Q241/1000+T241*(Q241/1000)^2/2+U241*(Q241/1000)^3/3+V241*(Q241/1000)^4/4-W241/(Q241/1000)-Z241)</f>
        <v>-37260.446756384816</v>
      </c>
      <c r="Y241" s="40">
        <f ca="1">IFERROR((I241*LN(H241/1000)+J241*H241/1000+K241*(H241/1000)^2/2+L241*(H241/1000)^3/3-M241/(2*(H241/1000)^2)+O241)-(S241*LN(H241/1000)+T241*H241/1000+U241*(H241/1000)^2/2+V241*(H241/1000)^3/3-W241/(2*(H241/1000)^2)),0)</f>
        <v>-467.51677252164035</v>
      </c>
      <c r="Z241" s="40"/>
      <c r="AA241" s="40">
        <f ca="1">R241</f>
        <v>1000</v>
      </c>
      <c r="AB241" s="40">
        <f ca="1">C259</f>
        <v>1500</v>
      </c>
      <c r="AC241" s="40">
        <f ca="1">AE245</f>
        <v>-1312.4512464598411</v>
      </c>
      <c r="AD241" s="40">
        <f ca="1">AD245</f>
        <v>2661.8890334134812</v>
      </c>
      <c r="AE241" s="40">
        <f ca="1">AC245</f>
        <v>-1602.691200715878</v>
      </c>
      <c r="AF241" s="40">
        <f ca="1">AB245</f>
        <v>347.55025235177834</v>
      </c>
      <c r="AG241" s="40">
        <f ca="1">AA245</f>
        <v>187.28018761315184</v>
      </c>
      <c r="AH241" s="40">
        <f ca="1">(S241*AA241/1000+T241*(AA241/1000)^2/2+U241*(AA241/1000)^3/3+V241*(AA241/1000)^4/4-W241/(AA241/1000)-Z241+X241)-(AC241*AA241/1000+AD241*(AA241/1000)^2/2+AE241*(AA241/1000)^3/3+AF241*(AA241/1000)^4/4-AG241/(AA241/1000)-AJ241)</f>
        <v>-36521.981354880045</v>
      </c>
      <c r="AI241" s="40">
        <f ca="1">IFERROR((S241*LN(R241/1000)+T241*R241/1000+U241*(R241/1000)^2/2+V241*(R241/1000)^3/3-W241/(2*(R241/1000)^2)+Y241)-(AC241*LN(R241/1000)+AD241*R241/1000+AE241*(R241/1000)^2/2+AF241*(R241/1000)^3/3-AG241/(2*(R241/1000)^2)),0)</f>
        <v>-1721.6072213528496</v>
      </c>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22"/>
      <c r="BP241" s="22"/>
      <c r="BQ241" s="22"/>
      <c r="BR241" s="22"/>
      <c r="BS241" s="22"/>
      <c r="BT241" s="22"/>
      <c r="BU241" s="22"/>
      <c r="BV241" s="22"/>
      <c r="BW241" s="22"/>
      <c r="BX241" s="22"/>
      <c r="BY241" s="22"/>
      <c r="BZ241" s="22"/>
    </row>
    <row r="242" spans="1:78" x14ac:dyDescent="0.25">
      <c r="A242" s="21"/>
      <c r="B242" s="22"/>
      <c r="C242" s="22"/>
      <c r="D242" s="22"/>
      <c r="E242" s="22"/>
      <c r="F242" s="41" t="s">
        <v>141</v>
      </c>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22"/>
      <c r="BP242" s="22"/>
      <c r="BQ242" s="22"/>
      <c r="BR242" s="22"/>
      <c r="BS242" s="22"/>
      <c r="BT242" s="22"/>
      <c r="BU242" s="22"/>
      <c r="BV242" s="22"/>
      <c r="BW242" s="22"/>
      <c r="BX242" s="22"/>
      <c r="BY242" s="22"/>
      <c r="BZ242" s="22"/>
    </row>
    <row r="243" spans="1:78" x14ac:dyDescent="0.25">
      <c r="A243" s="21" t="s">
        <v>213</v>
      </c>
      <c r="B243" s="22" t="s">
        <v>203</v>
      </c>
      <c r="C243" s="22" t="s">
        <v>204</v>
      </c>
      <c r="D243" s="22" t="s">
        <v>198</v>
      </c>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c r="BT243" s="22"/>
      <c r="BU243" s="22"/>
      <c r="BV243" s="22"/>
      <c r="BW243" s="22"/>
      <c r="BX243" s="22"/>
      <c r="BY243" s="22"/>
      <c r="BZ243" s="22"/>
    </row>
    <row r="244" spans="1:78" x14ac:dyDescent="0.25">
      <c r="A244" s="21"/>
      <c r="B244" s="22">
        <v>93.55</v>
      </c>
      <c r="C244" s="22">
        <v>200</v>
      </c>
      <c r="D244" s="22">
        <f ca="1">C244/1000</f>
        <v>0.2</v>
      </c>
      <c r="E244" s="22"/>
      <c r="F244" s="22"/>
      <c r="G244" s="42" t="s">
        <v>184</v>
      </c>
      <c r="H244" s="42" t="s">
        <v>185</v>
      </c>
      <c r="I244" s="42" t="s">
        <v>186</v>
      </c>
      <c r="J244" s="42" t="s">
        <v>187</v>
      </c>
      <c r="K244" s="42" t="s">
        <v>188</v>
      </c>
      <c r="L244" s="22"/>
      <c r="M244" s="22"/>
      <c r="N244" s="22"/>
      <c r="O244" s="22"/>
      <c r="P244" s="22"/>
      <c r="Q244" s="22"/>
      <c r="R244" s="42" t="s">
        <v>184</v>
      </c>
      <c r="S244" s="42" t="s">
        <v>185</v>
      </c>
      <c r="T244" s="42" t="s">
        <v>186</v>
      </c>
      <c r="U244" s="42" t="s">
        <v>187</v>
      </c>
      <c r="V244" s="42" t="s">
        <v>188</v>
      </c>
      <c r="W244" s="22"/>
      <c r="X244" s="22"/>
      <c r="Y244" s="22"/>
      <c r="Z244" s="22"/>
      <c r="AA244" s="42" t="s">
        <v>184</v>
      </c>
      <c r="AB244" s="42" t="s">
        <v>185</v>
      </c>
      <c r="AC244" s="42" t="s">
        <v>186</v>
      </c>
      <c r="AD244" s="42" t="s">
        <v>187</v>
      </c>
      <c r="AE244" s="42" t="s">
        <v>188</v>
      </c>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c r="BN244" s="22"/>
      <c r="BO244" s="22"/>
      <c r="BP244" s="22"/>
      <c r="BQ244" s="22"/>
      <c r="BR244" s="22"/>
      <c r="BS244" s="22"/>
      <c r="BT244" s="22"/>
      <c r="BU244" s="22"/>
      <c r="BV244" s="22"/>
      <c r="BW244" s="22"/>
      <c r="BX244" s="22"/>
      <c r="BY244" s="22"/>
      <c r="BZ244" s="22"/>
    </row>
    <row r="245" spans="1:78" x14ac:dyDescent="0.25">
      <c r="A245" s="21"/>
      <c r="B245" s="22">
        <v>112.55</v>
      </c>
      <c r="C245" s="22">
        <v>273.14999999999998</v>
      </c>
      <c r="D245" s="22">
        <f t="shared" ref="D245:D259" ca="1" si="6">C245/1000</f>
        <v>0.27315</v>
      </c>
      <c r="E245" s="22"/>
      <c r="F245" s="22"/>
      <c r="G245" s="22">
        <f t="array" aca="1" ref="G245:L251" ca="1">LINEST(B244:B249,D244:D249^{1,2,3,-2},1,1)</f>
        <v>6.5559051847535479E-2</v>
      </c>
      <c r="H245" s="22">
        <f ca="1"/>
        <v>-1067.8362118904054</v>
      </c>
      <c r="I245" s="22">
        <f ca="1"/>
        <v>1177.0426620187948</v>
      </c>
      <c r="J245" s="22">
        <f ca="1"/>
        <v>-106.08478162936589</v>
      </c>
      <c r="K245" s="22">
        <f ca="1"/>
        <v>74.588998823961973</v>
      </c>
      <c r="L245" s="22" t="e">
        <f ca="1"/>
        <v>#N/A</v>
      </c>
      <c r="M245" s="22"/>
      <c r="N245" s="22"/>
      <c r="O245" s="22"/>
      <c r="P245" s="22"/>
      <c r="Q245" s="22"/>
      <c r="R245" s="22">
        <f t="array" aca="1" ref="R245:W251" ca="1">LINEST(B249:B254,D249:D254^{1,2,3,-2},1,1)</f>
        <v>5.7031419035313249</v>
      </c>
      <c r="S245" s="22">
        <f ca="1"/>
        <v>221.27306132455755</v>
      </c>
      <c r="T245" s="22">
        <f ca="1"/>
        <v>-712.80130491024306</v>
      </c>
      <c r="U245" s="22">
        <f ca="1"/>
        <v>914.15751083371799</v>
      </c>
      <c r="V245" s="22">
        <f ca="1"/>
        <v>-146.75779688654981</v>
      </c>
      <c r="W245" s="22" t="e">
        <f ca="1"/>
        <v>#N/A</v>
      </c>
      <c r="X245" s="22"/>
      <c r="Y245" s="22"/>
      <c r="Z245" s="22"/>
      <c r="AA245" s="22">
        <f t="array" aca="1" ref="AA245:AF251" ca="1">LINEST(B254:B259,D254:D259^{1,2,3,-2},1,1)</f>
        <v>187.28018761315184</v>
      </c>
      <c r="AB245" s="22">
        <f ca="1"/>
        <v>347.55025235177834</v>
      </c>
      <c r="AC245" s="22">
        <f ca="1"/>
        <v>-1602.691200715878</v>
      </c>
      <c r="AD245" s="22">
        <f ca="1"/>
        <v>2661.8890334134812</v>
      </c>
      <c r="AE245" s="22">
        <f ca="1"/>
        <v>-1312.4512464598411</v>
      </c>
      <c r="AF245" s="22" t="e">
        <f ca="1"/>
        <v>#N/A</v>
      </c>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c r="BT245" s="22"/>
      <c r="BU245" s="22"/>
      <c r="BV245" s="22"/>
      <c r="BW245" s="22"/>
      <c r="BX245" s="22"/>
      <c r="BY245" s="22"/>
      <c r="BZ245" s="22"/>
    </row>
    <row r="246" spans="1:78" x14ac:dyDescent="0.25">
      <c r="A246" s="21"/>
      <c r="B246" s="22">
        <v>120</v>
      </c>
      <c r="C246" s="22">
        <v>298.14999999999998</v>
      </c>
      <c r="D246" s="22">
        <f t="shared" ca="1" si="6"/>
        <v>0.29814999999999997</v>
      </c>
      <c r="E246" s="22"/>
      <c r="F246" s="22"/>
      <c r="G246" s="22">
        <f ca="1"/>
        <v>0.17247282173117212</v>
      </c>
      <c r="H246" s="22">
        <f ca="1"/>
        <v>196.81088456847834</v>
      </c>
      <c r="I246" s="22">
        <f ca="1"/>
        <v>256.68456979369068</v>
      </c>
      <c r="J246" s="22">
        <f ca="1"/>
        <v>115.00542435567301</v>
      </c>
      <c r="K246" s="22">
        <f ca="1"/>
        <v>18.614714129802774</v>
      </c>
      <c r="L246" s="22" t="e">
        <f ca="1"/>
        <v>#N/A</v>
      </c>
      <c r="M246" s="22"/>
      <c r="N246" s="22"/>
      <c r="O246" s="22"/>
      <c r="P246" s="22"/>
      <c r="Q246" s="22"/>
      <c r="R246" s="22">
        <f ca="1"/>
        <v>1.911920482603074</v>
      </c>
      <c r="S246" s="22">
        <f ca="1"/>
        <v>41.160786465230913</v>
      </c>
      <c r="T246" s="22">
        <f ca="1"/>
        <v>114.74456262778885</v>
      </c>
      <c r="U246" s="22">
        <f ca="1"/>
        <v>111.57131177621862</v>
      </c>
      <c r="V246" s="22">
        <f ca="1"/>
        <v>39.870636856448726</v>
      </c>
      <c r="W246" s="22" t="e">
        <f ca="1"/>
        <v>#N/A</v>
      </c>
      <c r="X246" s="22"/>
      <c r="Y246" s="22"/>
      <c r="Z246" s="22"/>
      <c r="AA246" s="22">
        <f ca="1"/>
        <v>48.177625099380194</v>
      </c>
      <c r="AB246" s="22">
        <f ca="1"/>
        <v>68.762852038764166</v>
      </c>
      <c r="AC246" s="22">
        <f ca="1"/>
        <v>321.28136279973705</v>
      </c>
      <c r="AD246" s="22">
        <f ca="1"/>
        <v>530.11904751963846</v>
      </c>
      <c r="AE246" s="22">
        <f ca="1"/>
        <v>325.7544862811942</v>
      </c>
      <c r="AF246" s="22" t="e">
        <f ca="1"/>
        <v>#N/A</v>
      </c>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c r="BN246" s="22"/>
      <c r="BO246" s="22"/>
      <c r="BP246" s="22"/>
      <c r="BQ246" s="22"/>
      <c r="BR246" s="22"/>
      <c r="BS246" s="22"/>
      <c r="BT246" s="22"/>
      <c r="BU246" s="22"/>
      <c r="BV246" s="22"/>
      <c r="BW246" s="22"/>
      <c r="BX246" s="22"/>
      <c r="BY246" s="22"/>
      <c r="BZ246" s="22"/>
    </row>
    <row r="247" spans="1:78" x14ac:dyDescent="0.25">
      <c r="A247" s="21"/>
      <c r="B247" s="22">
        <v>120.62</v>
      </c>
      <c r="C247" s="22">
        <v>300</v>
      </c>
      <c r="D247" s="22">
        <f t="shared" ca="1" si="6"/>
        <v>0.3</v>
      </c>
      <c r="E247" s="22"/>
      <c r="F247" s="22"/>
      <c r="G247" s="22">
        <f ca="1"/>
        <v>0.99999972424805306</v>
      </c>
      <c r="H247" s="22">
        <f ca="1"/>
        <v>3.7481727506238238E-2</v>
      </c>
      <c r="I247" s="22" t="e">
        <f ca="1"/>
        <v>#N/A</v>
      </c>
      <c r="J247" s="22" t="e">
        <f ca="1"/>
        <v>#N/A</v>
      </c>
      <c r="K247" s="22" t="e">
        <f ca="1"/>
        <v>#N/A</v>
      </c>
      <c r="L247" s="22" t="e">
        <f ca="1"/>
        <v>#N/A</v>
      </c>
      <c r="M247" s="22"/>
      <c r="N247" s="22"/>
      <c r="O247" s="22"/>
      <c r="P247" s="22"/>
      <c r="Q247" s="22"/>
      <c r="R247" s="22">
        <f ca="1"/>
        <v>0.99999944291016096</v>
      </c>
      <c r="S247" s="22">
        <f ca="1"/>
        <v>6.1808944949106229E-2</v>
      </c>
      <c r="T247" s="22" t="e">
        <f ca="1"/>
        <v>#N/A</v>
      </c>
      <c r="U247" s="22" t="e">
        <f ca="1"/>
        <v>#N/A</v>
      </c>
      <c r="V247" s="22" t="e">
        <f ca="1"/>
        <v>#N/A</v>
      </c>
      <c r="W247" s="22" t="e">
        <f ca="1"/>
        <v>#N/A</v>
      </c>
      <c r="X247" s="22"/>
      <c r="Y247" s="22"/>
      <c r="Z247" s="22"/>
      <c r="AA247" s="22">
        <f ca="1"/>
        <v>0.99999766025377645</v>
      </c>
      <c r="AB247" s="22">
        <f ca="1"/>
        <v>6.2238059919867292E-2</v>
      </c>
      <c r="AC247" s="22" t="e">
        <f ca="1"/>
        <v>#N/A</v>
      </c>
      <c r="AD247" s="22" t="e">
        <f ca="1"/>
        <v>#N/A</v>
      </c>
      <c r="AE247" s="22" t="e">
        <f ca="1"/>
        <v>#N/A</v>
      </c>
      <c r="AF247" s="22" t="e">
        <f ca="1"/>
        <v>#N/A</v>
      </c>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c r="BT247" s="22"/>
      <c r="BU247" s="22"/>
      <c r="BV247" s="22"/>
      <c r="BW247" s="22"/>
      <c r="BX247" s="22"/>
      <c r="BY247" s="22"/>
      <c r="BZ247" s="22"/>
    </row>
    <row r="248" spans="1:78" x14ac:dyDescent="0.25">
      <c r="A248" s="21"/>
      <c r="B248" s="22">
        <v>152.55000000000001</v>
      </c>
      <c r="C248" s="22">
        <v>400</v>
      </c>
      <c r="D248" s="22">
        <f t="shared" ca="1" si="6"/>
        <v>0.4</v>
      </c>
      <c r="E248" s="22"/>
      <c r="F248" s="22"/>
      <c r="G248" s="22">
        <f ca="1"/>
        <v>906611.66241622064</v>
      </c>
      <c r="H248" s="22">
        <f ca="1"/>
        <v>1</v>
      </c>
      <c r="I248" s="22" t="e">
        <f ca="1"/>
        <v>#N/A</v>
      </c>
      <c r="J248" s="22" t="e">
        <f ca="1"/>
        <v>#N/A</v>
      </c>
      <c r="K248" s="22" t="e">
        <f ca="1"/>
        <v>#N/A</v>
      </c>
      <c r="L248" s="22" t="e">
        <f ca="1"/>
        <v>#N/A</v>
      </c>
      <c r="M248" s="22"/>
      <c r="N248" s="22"/>
      <c r="O248" s="22"/>
      <c r="P248" s="22"/>
      <c r="Q248" s="22"/>
      <c r="R248" s="22">
        <f ca="1"/>
        <v>448760.4031860464</v>
      </c>
      <c r="S248" s="22">
        <f ca="1"/>
        <v>1</v>
      </c>
      <c r="T248" s="22" t="e">
        <f ca="1"/>
        <v>#N/A</v>
      </c>
      <c r="U248" s="22" t="e">
        <f ca="1"/>
        <v>#N/A</v>
      </c>
      <c r="V248" s="22" t="e">
        <f ca="1"/>
        <v>#N/A</v>
      </c>
      <c r="W248" s="22" t="e">
        <f ca="1"/>
        <v>#N/A</v>
      </c>
      <c r="X248" s="22"/>
      <c r="Y248" s="22"/>
      <c r="Z248" s="22"/>
      <c r="AA248" s="22">
        <f ca="1"/>
        <v>106848.94478498661</v>
      </c>
      <c r="AB248" s="22">
        <f ca="1"/>
        <v>1</v>
      </c>
      <c r="AC248" s="22" t="e">
        <f ca="1"/>
        <v>#N/A</v>
      </c>
      <c r="AD248" s="22" t="e">
        <f ca="1"/>
        <v>#N/A</v>
      </c>
      <c r="AE248" s="22" t="e">
        <f ca="1"/>
        <v>#N/A</v>
      </c>
      <c r="AF248" s="22" t="e">
        <f ca="1"/>
        <v>#N/A</v>
      </c>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c r="BR248" s="22"/>
      <c r="BS248" s="22"/>
      <c r="BT248" s="22"/>
      <c r="BU248" s="22"/>
      <c r="BV248" s="22"/>
      <c r="BW248" s="22"/>
      <c r="BX248" s="22"/>
      <c r="BY248" s="22"/>
      <c r="BZ248" s="22"/>
    </row>
    <row r="249" spans="1:78" x14ac:dyDescent="0.25">
      <c r="A249" s="21"/>
      <c r="B249" s="22">
        <v>182.59</v>
      </c>
      <c r="C249" s="22">
        <v>500</v>
      </c>
      <c r="D249" s="22">
        <f t="shared" ca="1" si="6"/>
        <v>0.5</v>
      </c>
      <c r="E249" s="22"/>
      <c r="F249" s="22"/>
      <c r="G249" s="22">
        <f ca="1"/>
        <v>5094.7219951201041</v>
      </c>
      <c r="H249" s="22">
        <f ca="1"/>
        <v>1.4048798968518961E-3</v>
      </c>
      <c r="I249" s="22" t="e">
        <f ca="1"/>
        <v>#N/A</v>
      </c>
      <c r="J249" s="22" t="e">
        <f ca="1"/>
        <v>#N/A</v>
      </c>
      <c r="K249" s="22" t="e">
        <f ca="1"/>
        <v>#N/A</v>
      </c>
      <c r="L249" s="22" t="e">
        <f ca="1"/>
        <v>#N/A</v>
      </c>
      <c r="M249" s="22"/>
      <c r="N249" s="22"/>
      <c r="O249" s="22"/>
      <c r="P249" s="22"/>
      <c r="Q249" s="22"/>
      <c r="R249" s="22">
        <f ca="1"/>
        <v>6857.6794629876558</v>
      </c>
      <c r="S249" s="22">
        <f ca="1"/>
        <v>3.8203456757216442E-3</v>
      </c>
      <c r="T249" s="22" t="e">
        <f ca="1"/>
        <v>#N/A</v>
      </c>
      <c r="U249" s="22" t="e">
        <f ca="1"/>
        <v>#N/A</v>
      </c>
      <c r="V249" s="22" t="e">
        <f ca="1"/>
        <v>#N/A</v>
      </c>
      <c r="W249" s="22" t="e">
        <f ca="1"/>
        <v>#N/A</v>
      </c>
      <c r="X249" s="22"/>
      <c r="Y249" s="22"/>
      <c r="Z249" s="22"/>
      <c r="AA249" s="22">
        <f ca="1"/>
        <v>1655.5500764238991</v>
      </c>
      <c r="AB249" s="22">
        <f ca="1"/>
        <v>3.8735761025889912E-3</v>
      </c>
      <c r="AC249" s="22" t="e">
        <f ca="1"/>
        <v>#N/A</v>
      </c>
      <c r="AD249" s="22" t="e">
        <f ca="1"/>
        <v>#N/A</v>
      </c>
      <c r="AE249" s="22" t="e">
        <f ca="1"/>
        <v>#N/A</v>
      </c>
      <c r="AF249" s="22" t="e">
        <f ca="1"/>
        <v>#N/A</v>
      </c>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c r="BX249" s="22"/>
      <c r="BY249" s="22"/>
      <c r="BZ249" s="22"/>
    </row>
    <row r="250" spans="1:78" x14ac:dyDescent="0.25">
      <c r="A250" s="21"/>
      <c r="B250" s="22">
        <v>208.78</v>
      </c>
      <c r="C250" s="22">
        <v>600</v>
      </c>
      <c r="D250" s="22">
        <f t="shared" ca="1" si="6"/>
        <v>0.6</v>
      </c>
      <c r="E250" s="22"/>
      <c r="F250" s="22"/>
      <c r="G250" s="22" t="e">
        <f ca="1"/>
        <v>#N/A</v>
      </c>
      <c r="H250" s="22" t="e">
        <f ca="1"/>
        <v>#N/A</v>
      </c>
      <c r="I250" s="22" t="e">
        <f ca="1"/>
        <v>#N/A</v>
      </c>
      <c r="J250" s="22" t="e">
        <f ca="1"/>
        <v>#N/A</v>
      </c>
      <c r="K250" s="22" t="e">
        <f ca="1"/>
        <v>#N/A</v>
      </c>
      <c r="L250" s="22" t="e">
        <f ca="1"/>
        <v>#N/A</v>
      </c>
      <c r="M250" s="22"/>
      <c r="N250" s="22"/>
      <c r="O250" s="22"/>
      <c r="P250" s="22"/>
      <c r="Q250" s="22"/>
      <c r="R250" s="22" t="e">
        <f ca="1"/>
        <v>#N/A</v>
      </c>
      <c r="S250" s="22" t="e">
        <f ca="1"/>
        <v>#N/A</v>
      </c>
      <c r="T250" s="22" t="e">
        <f ca="1"/>
        <v>#N/A</v>
      </c>
      <c r="U250" s="22" t="e">
        <f ca="1"/>
        <v>#N/A</v>
      </c>
      <c r="V250" s="22" t="e">
        <f ca="1"/>
        <v>#N/A</v>
      </c>
      <c r="W250" s="22" t="e">
        <f ca="1"/>
        <v>#N/A</v>
      </c>
      <c r="X250" s="22"/>
      <c r="Y250" s="22"/>
      <c r="Z250" s="22"/>
      <c r="AA250" s="22" t="e">
        <f ca="1"/>
        <v>#N/A</v>
      </c>
      <c r="AB250" s="22" t="e">
        <f ca="1"/>
        <v>#N/A</v>
      </c>
      <c r="AC250" s="22" t="e">
        <f ca="1"/>
        <v>#N/A</v>
      </c>
      <c r="AD250" s="22" t="e">
        <f ca="1"/>
        <v>#N/A</v>
      </c>
      <c r="AE250" s="22" t="e">
        <f ca="1"/>
        <v>#N/A</v>
      </c>
      <c r="AF250" s="22" t="e">
        <f ca="1"/>
        <v>#N/A</v>
      </c>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c r="BN250" s="22"/>
      <c r="BO250" s="22"/>
      <c r="BP250" s="22"/>
      <c r="BQ250" s="22"/>
      <c r="BR250" s="22"/>
      <c r="BS250" s="22"/>
      <c r="BT250" s="22"/>
      <c r="BU250" s="22"/>
      <c r="BV250" s="22"/>
      <c r="BW250" s="22"/>
      <c r="BX250" s="22"/>
      <c r="BY250" s="22"/>
      <c r="BZ250" s="22"/>
    </row>
    <row r="251" spans="1:78" x14ac:dyDescent="0.25">
      <c r="A251" s="21"/>
      <c r="B251" s="22">
        <v>231.38</v>
      </c>
      <c r="C251" s="22">
        <v>700</v>
      </c>
      <c r="D251" s="22">
        <f t="shared" ca="1" si="6"/>
        <v>0.7</v>
      </c>
      <c r="E251" s="22"/>
      <c r="F251" s="22"/>
      <c r="G251" s="22" t="e">
        <f ca="1"/>
        <v>#N/A</v>
      </c>
      <c r="H251" s="22" t="e">
        <f ca="1"/>
        <v>#N/A</v>
      </c>
      <c r="I251" s="22" t="e">
        <f ca="1"/>
        <v>#N/A</v>
      </c>
      <c r="J251" s="22" t="e">
        <f ca="1"/>
        <v>#N/A</v>
      </c>
      <c r="K251" s="22" t="e">
        <f ca="1"/>
        <v>#N/A</v>
      </c>
      <c r="L251" s="22" t="e">
        <f ca="1"/>
        <v>#N/A</v>
      </c>
      <c r="M251" s="22"/>
      <c r="N251" s="22"/>
      <c r="O251" s="22"/>
      <c r="P251" s="22"/>
      <c r="Q251" s="22"/>
      <c r="R251" s="22" t="e">
        <f ca="1"/>
        <v>#N/A</v>
      </c>
      <c r="S251" s="22" t="e">
        <f ca="1"/>
        <v>#N/A</v>
      </c>
      <c r="T251" s="22" t="e">
        <f ca="1"/>
        <v>#N/A</v>
      </c>
      <c r="U251" s="22" t="e">
        <f ca="1"/>
        <v>#N/A</v>
      </c>
      <c r="V251" s="22" t="e">
        <f ca="1"/>
        <v>#N/A</v>
      </c>
      <c r="W251" s="22" t="e">
        <f ca="1"/>
        <v>#N/A</v>
      </c>
      <c r="X251" s="22"/>
      <c r="Y251" s="22"/>
      <c r="Z251" s="22"/>
      <c r="AA251" s="22" t="e">
        <f ca="1"/>
        <v>#N/A</v>
      </c>
      <c r="AB251" s="22" t="e">
        <f ca="1"/>
        <v>#N/A</v>
      </c>
      <c r="AC251" s="22" t="e">
        <f ca="1"/>
        <v>#N/A</v>
      </c>
      <c r="AD251" s="22" t="e">
        <f ca="1"/>
        <v>#N/A</v>
      </c>
      <c r="AE251" s="22" t="e">
        <f ca="1"/>
        <v>#N/A</v>
      </c>
      <c r="AF251" s="22" t="e">
        <f ca="1"/>
        <v>#N/A</v>
      </c>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c r="BO251" s="22"/>
      <c r="BP251" s="22"/>
      <c r="BQ251" s="22"/>
      <c r="BR251" s="22"/>
      <c r="BS251" s="22"/>
      <c r="BT251" s="22"/>
      <c r="BU251" s="22"/>
      <c r="BV251" s="22"/>
      <c r="BW251" s="22"/>
      <c r="BX251" s="22"/>
      <c r="BY251" s="22"/>
      <c r="BZ251" s="22"/>
    </row>
    <row r="252" spans="1:78" x14ac:dyDescent="0.25">
      <c r="A252" s="21"/>
      <c r="B252" s="22">
        <v>250.62</v>
      </c>
      <c r="C252" s="22">
        <v>800</v>
      </c>
      <c r="D252" s="22">
        <f t="shared" ca="1" si="6"/>
        <v>0.8</v>
      </c>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c r="BN252" s="22"/>
      <c r="BO252" s="22"/>
      <c r="BP252" s="22"/>
      <c r="BQ252" s="22"/>
      <c r="BR252" s="22"/>
      <c r="BS252" s="22"/>
      <c r="BT252" s="22"/>
      <c r="BU252" s="22"/>
      <c r="BV252" s="22"/>
      <c r="BW252" s="22"/>
      <c r="BX252" s="22"/>
      <c r="BY252" s="22"/>
      <c r="BZ252" s="22"/>
    </row>
    <row r="253" spans="1:78" x14ac:dyDescent="0.25">
      <c r="A253" s="21"/>
      <c r="B253" s="22">
        <v>266.94</v>
      </c>
      <c r="C253" s="22">
        <v>900</v>
      </c>
      <c r="D253" s="22">
        <f t="shared" ca="1" si="6"/>
        <v>0.9</v>
      </c>
      <c r="E253" s="22"/>
      <c r="F253" s="25" t="s">
        <v>166</v>
      </c>
      <c r="G253" s="42">
        <v>500</v>
      </c>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c r="BT253" s="22"/>
      <c r="BU253" s="22"/>
      <c r="BV253" s="22"/>
      <c r="BW253" s="22"/>
      <c r="BX253" s="22"/>
      <c r="BY253" s="22"/>
      <c r="BZ253" s="22"/>
    </row>
    <row r="254" spans="1:78" x14ac:dyDescent="0.25">
      <c r="A254" s="21"/>
      <c r="B254" s="22">
        <v>281.58</v>
      </c>
      <c r="C254" s="22">
        <v>1000</v>
      </c>
      <c r="D254" s="22">
        <f t="shared" ca="1" si="6"/>
        <v>1</v>
      </c>
      <c r="E254" s="22"/>
      <c r="F254" s="25" t="s">
        <v>167</v>
      </c>
      <c r="G254" s="43">
        <f ca="1">I241+J241*(G253/1000)+K241*(G253/1000)^2+L241*(G253/1000)^3+M241/(G253/1000)^2</f>
        <v>182.58998323506722</v>
      </c>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c r="BO254" s="22"/>
      <c r="BP254" s="22"/>
      <c r="BQ254" s="22"/>
      <c r="BR254" s="22"/>
      <c r="BS254" s="22"/>
      <c r="BT254" s="22"/>
      <c r="BU254" s="22"/>
      <c r="BV254" s="22"/>
      <c r="BW254" s="22"/>
      <c r="BX254" s="22"/>
      <c r="BY254" s="22"/>
      <c r="BZ254" s="22"/>
    </row>
    <row r="255" spans="1:78" x14ac:dyDescent="0.25">
      <c r="A255" s="21"/>
      <c r="B255" s="22">
        <v>293.72000000000003</v>
      </c>
      <c r="C255" s="22">
        <v>1100</v>
      </c>
      <c r="D255" s="22">
        <f t="shared" ca="1" si="6"/>
        <v>1.1000000000000001</v>
      </c>
      <c r="E255" s="22"/>
      <c r="F255" s="22" t="s">
        <v>46</v>
      </c>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c r="BN255" s="22"/>
      <c r="BO255" s="22"/>
      <c r="BP255" s="22"/>
      <c r="BQ255" s="22"/>
      <c r="BR255" s="22"/>
      <c r="BS255" s="22"/>
      <c r="BT255" s="22"/>
      <c r="BU255" s="22"/>
      <c r="BV255" s="22"/>
      <c r="BW255" s="22"/>
      <c r="BX255" s="22"/>
      <c r="BY255" s="22"/>
      <c r="BZ255" s="22"/>
    </row>
    <row r="256" spans="1:78" x14ac:dyDescent="0.25">
      <c r="A256" s="21"/>
      <c r="B256" s="22">
        <v>304.60000000000002</v>
      </c>
      <c r="C256" s="22">
        <v>1200</v>
      </c>
      <c r="D256" s="22">
        <f t="shared" ca="1" si="6"/>
        <v>1.2</v>
      </c>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c r="BT256" s="22"/>
      <c r="BU256" s="22"/>
      <c r="BV256" s="22"/>
      <c r="BW256" s="22"/>
      <c r="BX256" s="22"/>
      <c r="BY256" s="22"/>
      <c r="BZ256" s="22"/>
    </row>
    <row r="257" spans="1:78" x14ac:dyDescent="0.25">
      <c r="A257" s="21"/>
      <c r="B257" s="22">
        <v>313.8</v>
      </c>
      <c r="C257" s="22">
        <v>1300</v>
      </c>
      <c r="D257" s="22">
        <f t="shared" ca="1" si="6"/>
        <v>1.3</v>
      </c>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c r="BN257" s="22"/>
      <c r="BO257" s="22"/>
      <c r="BP257" s="22"/>
      <c r="BQ257" s="22"/>
      <c r="BR257" s="22"/>
      <c r="BS257" s="22"/>
      <c r="BT257" s="22"/>
      <c r="BU257" s="22"/>
      <c r="BV257" s="22"/>
      <c r="BW257" s="22"/>
      <c r="BX257" s="22"/>
      <c r="BY257" s="22"/>
      <c r="BZ257" s="22"/>
    </row>
    <row r="258" spans="1:78" x14ac:dyDescent="0.25">
      <c r="A258" s="21"/>
      <c r="B258" s="22">
        <v>322.17</v>
      </c>
      <c r="C258" s="22">
        <v>1400</v>
      </c>
      <c r="D258" s="22">
        <f t="shared" ca="1" si="6"/>
        <v>1.4</v>
      </c>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c r="BN258" s="22"/>
      <c r="BO258" s="22"/>
      <c r="BP258" s="22"/>
      <c r="BQ258" s="22"/>
      <c r="BR258" s="22"/>
      <c r="BS258" s="22"/>
      <c r="BT258" s="22"/>
      <c r="BU258" s="22"/>
      <c r="BV258" s="22"/>
      <c r="BW258" s="22"/>
      <c r="BX258" s="22"/>
      <c r="BY258" s="22"/>
      <c r="BZ258" s="22"/>
    </row>
    <row r="259" spans="1:78" x14ac:dyDescent="0.25">
      <c r="A259" s="21"/>
      <c r="B259" s="22">
        <v>330.54</v>
      </c>
      <c r="C259" s="22">
        <v>1500</v>
      </c>
      <c r="D259" s="22">
        <f t="shared" ca="1" si="6"/>
        <v>1.5</v>
      </c>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c r="BO259" s="22"/>
      <c r="BP259" s="22"/>
      <c r="BQ259" s="22"/>
      <c r="BR259" s="22"/>
      <c r="BS259" s="22"/>
      <c r="BT259" s="22"/>
      <c r="BU259" s="22"/>
      <c r="BV259" s="22"/>
      <c r="BW259" s="22"/>
      <c r="BX259" s="22"/>
      <c r="BY259" s="22"/>
      <c r="BZ259" s="22"/>
    </row>
    <row r="260" spans="1:78" x14ac:dyDescent="0.25">
      <c r="A260" s="21"/>
      <c r="B260" s="22" t="s">
        <v>214</v>
      </c>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c r="BT260" s="22"/>
      <c r="BU260" s="22"/>
      <c r="BV260" s="22"/>
      <c r="BW260" s="22"/>
      <c r="BX260" s="22"/>
      <c r="BY260" s="22"/>
      <c r="BZ260" s="22"/>
    </row>
    <row r="261" spans="1:78" x14ac:dyDescent="0.25">
      <c r="A261" s="38"/>
      <c r="B261" s="39" t="s">
        <v>215</v>
      </c>
      <c r="C261" s="39"/>
      <c r="D261" s="39"/>
      <c r="E261" s="39"/>
      <c r="F261" s="26" t="s">
        <v>70</v>
      </c>
      <c r="G261" s="27" t="s">
        <v>71</v>
      </c>
      <c r="H261" s="27" t="s">
        <v>72</v>
      </c>
      <c r="I261" s="27" t="s">
        <v>73</v>
      </c>
      <c r="J261" s="27" t="s">
        <v>74</v>
      </c>
      <c r="K261" s="27" t="s">
        <v>75</v>
      </c>
      <c r="L261" s="27" t="s">
        <v>76</v>
      </c>
      <c r="M261" s="27" t="s">
        <v>77</v>
      </c>
      <c r="N261" s="27" t="s">
        <v>78</v>
      </c>
      <c r="O261" s="27" t="s">
        <v>79</v>
      </c>
      <c r="P261" s="27" t="s">
        <v>80</v>
      </c>
      <c r="Q261" s="27" t="s">
        <v>81</v>
      </c>
      <c r="R261" s="27" t="s">
        <v>82</v>
      </c>
      <c r="S261" s="27" t="s">
        <v>83</v>
      </c>
      <c r="T261" s="27" t="s">
        <v>84</v>
      </c>
      <c r="U261" s="27" t="s">
        <v>85</v>
      </c>
      <c r="V261" s="27" t="s">
        <v>86</v>
      </c>
      <c r="W261" s="27" t="s">
        <v>87</v>
      </c>
      <c r="X261" s="27" t="s">
        <v>88</v>
      </c>
      <c r="Y261" s="27" t="s">
        <v>89</v>
      </c>
      <c r="Z261" s="27" t="s">
        <v>90</v>
      </c>
      <c r="AA261" s="27" t="s">
        <v>91</v>
      </c>
      <c r="AB261" s="27" t="s">
        <v>92</v>
      </c>
      <c r="AC261" s="27" t="s">
        <v>93</v>
      </c>
      <c r="AD261" s="27" t="s">
        <v>94</v>
      </c>
      <c r="AE261" s="27" t="s">
        <v>95</v>
      </c>
      <c r="AF261" s="27" t="s">
        <v>96</v>
      </c>
      <c r="AG261" s="27" t="s">
        <v>97</v>
      </c>
      <c r="AH261" s="27" t="s">
        <v>98</v>
      </c>
      <c r="AI261" s="27" t="s">
        <v>99</v>
      </c>
      <c r="AJ261" s="27" t="s">
        <v>100</v>
      </c>
      <c r="AK261" s="27" t="s">
        <v>101</v>
      </c>
      <c r="AL261" s="27" t="s">
        <v>102</v>
      </c>
      <c r="AM261" s="27" t="s">
        <v>103</v>
      </c>
      <c r="AN261" s="27" t="s">
        <v>104</v>
      </c>
      <c r="AO261" s="27" t="s">
        <v>105</v>
      </c>
      <c r="AP261" s="27" t="s">
        <v>106</v>
      </c>
      <c r="AQ261" s="27" t="s">
        <v>107</v>
      </c>
      <c r="AR261" s="27" t="s">
        <v>108</v>
      </c>
      <c r="AS261" s="27" t="s">
        <v>109</v>
      </c>
      <c r="AT261" s="27" t="s">
        <v>110</v>
      </c>
      <c r="AU261" s="27" t="s">
        <v>111</v>
      </c>
      <c r="AV261" s="27" t="s">
        <v>112</v>
      </c>
      <c r="AW261" s="27" t="s">
        <v>113</v>
      </c>
      <c r="AX261" s="27" t="s">
        <v>114</v>
      </c>
      <c r="AY261" s="27" t="s">
        <v>115</v>
      </c>
      <c r="AZ261" s="27" t="s">
        <v>116</v>
      </c>
      <c r="BA261" s="27" t="s">
        <v>117</v>
      </c>
      <c r="BB261" s="27" t="s">
        <v>118</v>
      </c>
      <c r="BC261" s="27" t="s">
        <v>119</v>
      </c>
      <c r="BD261" s="27" t="s">
        <v>120</v>
      </c>
      <c r="BE261" s="27" t="s">
        <v>121</v>
      </c>
      <c r="BF261" s="27" t="s">
        <v>122</v>
      </c>
      <c r="BG261" s="27" t="s">
        <v>123</v>
      </c>
      <c r="BH261" s="27" t="s">
        <v>124</v>
      </c>
      <c r="BI261" s="27" t="s">
        <v>125</v>
      </c>
      <c r="BJ261" s="27" t="s">
        <v>126</v>
      </c>
      <c r="BK261" s="27" t="s">
        <v>127</v>
      </c>
      <c r="BL261" s="27" t="s">
        <v>128</v>
      </c>
      <c r="BM261" s="27" t="s">
        <v>129</v>
      </c>
      <c r="BN261" s="27" t="s">
        <v>130</v>
      </c>
      <c r="BO261" s="22"/>
      <c r="BP261" s="22"/>
      <c r="BQ261" s="22"/>
      <c r="BR261" s="22"/>
      <c r="BS261" s="22"/>
      <c r="BT261" s="22"/>
      <c r="BU261" s="22"/>
      <c r="BV261" s="22"/>
      <c r="BW261" s="22"/>
      <c r="BX261" s="22"/>
      <c r="BY261" s="22"/>
      <c r="BZ261" s="22"/>
    </row>
    <row r="262" spans="1:78" x14ac:dyDescent="0.25">
      <c r="A262" s="21" t="s">
        <v>216</v>
      </c>
      <c r="B262" s="21" t="s">
        <v>217</v>
      </c>
      <c r="C262" s="22"/>
      <c r="D262" s="22"/>
      <c r="E262" s="22"/>
      <c r="F262" s="40" t="s">
        <v>139</v>
      </c>
      <c r="G262" s="40">
        <f ca="1">C264</f>
        <v>200</v>
      </c>
      <c r="H262" s="40">
        <f ca="1">C269</f>
        <v>500</v>
      </c>
      <c r="I262" s="40">
        <f ca="1">K266</f>
        <v>72.457413141684043</v>
      </c>
      <c r="J262" s="40">
        <f ca="1">J266</f>
        <v>-30.414730987210877</v>
      </c>
      <c r="K262" s="40">
        <f ca="1">I266</f>
        <v>1201.2963646493383</v>
      </c>
      <c r="L262" s="40">
        <f ca="1">H266</f>
        <v>-1128.9906015371682</v>
      </c>
      <c r="M262" s="40">
        <f ca="1">G266</f>
        <v>0.20742348847311912</v>
      </c>
      <c r="N262" s="40">
        <f ca="1">-(I262*H262+J262*(H262/1000)^2/2+K262*(H262/1000)^3/3+L262*(H262/1000)^4/4-M262/(H262/1000)-P262)</f>
        <v>-36256.903419536371</v>
      </c>
      <c r="O262" s="40">
        <f ca="1">IFERROR(-(I262*LN(H262/1000)+J262*H262/1000+K262*(H262/1000)^2/2+L262*(H262/1000)^3/3-M262/(2*(H262/1000)^2)),0)</f>
        <v>-37.274906416741516</v>
      </c>
      <c r="P262" s="40"/>
      <c r="Q262" s="40">
        <f ca="1">H262</f>
        <v>500</v>
      </c>
      <c r="R262" s="40">
        <f ca="1">C274</f>
        <v>1000</v>
      </c>
      <c r="S262" s="40">
        <f ca="1">V266</f>
        <v>9.7790470784425132</v>
      </c>
      <c r="T262" s="40">
        <f ca="1">U266</f>
        <v>577.96204473147316</v>
      </c>
      <c r="U262" s="40">
        <f ca="1">T266</f>
        <v>-332.54051001124321</v>
      </c>
      <c r="V262" s="40">
        <f ca="1">S266</f>
        <v>78.19302419518192</v>
      </c>
      <c r="W262" s="40">
        <f ca="1">R266</f>
        <v>-2.0291657292364427</v>
      </c>
      <c r="X262" s="40">
        <f ca="1">(I262*Q262/1000+J262*(Q262/1000)^2/2+K262*(Q262/1000)^3/3+L262*(Q262/1000)^4/4-M262/(Q262/1000)-P262+N262)-(S262*Q262/1000+T262*(Q262/1000)^2/2+U262*(Q262/1000)^3/3+V262*(Q262/1000)^4/4-W262/(Q262/1000)-Z262)</f>
        <v>-36261.036886279551</v>
      </c>
      <c r="Y262" s="40">
        <f ca="1">IFERROR((I262*LN(H262/1000)+J262*H262/1000+K262*(H262/1000)^2/2+L262*(H262/1000)^3/3-M262/(2*(H262/1000)^2)+O262)-(S262*LN(H262/1000)+T262*H262/1000+U262*(H262/1000)^2/2+V262*(H262/1000)^3/3-W262/(2*(H262/1000)^2)),0)</f>
        <v>-247.95151383661792</v>
      </c>
      <c r="Z262" s="40"/>
      <c r="AA262" s="40">
        <f ca="1">R262</f>
        <v>1000</v>
      </c>
      <c r="AB262" s="40">
        <f ca="1">C279</f>
        <v>1500</v>
      </c>
      <c r="AC262" s="40">
        <f ca="1">AE266</f>
        <v>-6198.2263796555735</v>
      </c>
      <c r="AD262" s="40">
        <f ca="1">AD266</f>
        <v>10915.085264551544</v>
      </c>
      <c r="AE262" s="40">
        <f ca="1">AC266</f>
        <v>-6738.9723976613732</v>
      </c>
      <c r="AF262" s="40">
        <f ca="1">AB266</f>
        <v>1477.9908989783719</v>
      </c>
      <c r="AG262" s="40">
        <f ca="1">AA266</f>
        <v>875.5260285184288</v>
      </c>
      <c r="AH262" s="40">
        <f ca="1">(S262*AA262/1000+T262*(AA262/1000)^2/2+U262*(AA262/1000)^3/3+V262*(AA262/1000)^4/4-W262/(AA262/1000)-Z262+X262)-(AC262*AA262/1000+AD262*(AA262/1000)^2/2+AE262*(AA262/1000)^3/3+AF262*(AA262/1000)^4/4-AG262/(AA262/1000)-AJ262)</f>
        <v>-32558.510048020329</v>
      </c>
      <c r="AI262" s="40">
        <f ca="1">IFERROR((S262*LN(R262/1000)+T262*R262/1000+U262*(R262/1000)^2/2+V262*(R262/1000)^3/3-W262/(2*(R262/1000)^2)+Y262)-(AC262*LN(R262/1000)+AD262*R262/1000+AE262*(R262/1000)^2/2+AF262*(R262/1000)^3/3-AG262/(2*(R262/1000)^2)),0)</f>
        <v>-7409.6804843021882</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22"/>
      <c r="BP262" s="22"/>
      <c r="BQ262" s="22"/>
      <c r="BR262" s="22"/>
      <c r="BS262" s="22"/>
      <c r="BT262" s="22"/>
      <c r="BU262" s="22"/>
      <c r="BV262" s="22"/>
      <c r="BW262" s="22"/>
      <c r="BX262" s="22"/>
      <c r="BY262" s="22"/>
      <c r="BZ262" s="22"/>
    </row>
    <row r="263" spans="1:78" x14ac:dyDescent="0.25">
      <c r="A263" s="21"/>
      <c r="B263" s="22" t="s">
        <v>203</v>
      </c>
      <c r="C263" s="22" t="s">
        <v>204</v>
      </c>
      <c r="D263" s="22" t="s">
        <v>198</v>
      </c>
      <c r="E263" s="22"/>
      <c r="F263" s="41" t="s">
        <v>141</v>
      </c>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22"/>
      <c r="BP263" s="22"/>
      <c r="BQ263" s="22"/>
      <c r="BR263" s="22"/>
      <c r="BS263" s="22"/>
      <c r="BT263" s="22"/>
      <c r="BU263" s="22"/>
      <c r="BV263" s="22"/>
      <c r="BW263" s="22"/>
      <c r="BX263" s="22"/>
      <c r="BY263" s="22"/>
      <c r="BZ263" s="22"/>
    </row>
    <row r="264" spans="1:78" x14ac:dyDescent="0.25">
      <c r="A264" s="21"/>
      <c r="B264" s="22">
        <v>110.58</v>
      </c>
      <c r="C264" s="22">
        <v>200</v>
      </c>
      <c r="D264" s="22">
        <f t="shared" ref="D264:D279" ca="1" si="7">C264/1000</f>
        <v>0.2</v>
      </c>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c r="BN264" s="22"/>
      <c r="BO264" s="22"/>
      <c r="BP264" s="22"/>
      <c r="BQ264" s="22"/>
      <c r="BR264" s="22"/>
      <c r="BS264" s="22"/>
      <c r="BT264" s="22"/>
      <c r="BU264" s="22"/>
      <c r="BV264" s="22"/>
      <c r="BW264" s="22"/>
      <c r="BX264" s="22"/>
      <c r="BY264" s="22"/>
      <c r="BZ264" s="22"/>
    </row>
    <row r="265" spans="1:78" x14ac:dyDescent="0.25">
      <c r="A265" s="21"/>
      <c r="B265" s="22">
        <v>133.55000000000001</v>
      </c>
      <c r="C265" s="22">
        <v>273.14999999999998</v>
      </c>
      <c r="D265" s="22">
        <f t="shared" ca="1" si="7"/>
        <v>0.27315</v>
      </c>
      <c r="E265" s="22"/>
      <c r="F265" s="22"/>
      <c r="G265" s="42" t="s">
        <v>184</v>
      </c>
      <c r="H265" s="42" t="s">
        <v>185</v>
      </c>
      <c r="I265" s="42" t="s">
        <v>186</v>
      </c>
      <c r="J265" s="42" t="s">
        <v>187</v>
      </c>
      <c r="K265" s="42" t="s">
        <v>188</v>
      </c>
      <c r="L265" s="22"/>
      <c r="M265" s="22"/>
      <c r="N265" s="22"/>
      <c r="O265" s="22"/>
      <c r="P265" s="22"/>
      <c r="Q265" s="22"/>
      <c r="R265" s="42" t="s">
        <v>184</v>
      </c>
      <c r="S265" s="42" t="s">
        <v>185</v>
      </c>
      <c r="T265" s="42" t="s">
        <v>186</v>
      </c>
      <c r="U265" s="42" t="s">
        <v>187</v>
      </c>
      <c r="V265" s="42" t="s">
        <v>188</v>
      </c>
      <c r="W265" s="22"/>
      <c r="X265" s="22"/>
      <c r="Y265" s="22"/>
      <c r="Z265" s="22"/>
      <c r="AA265" s="42" t="s">
        <v>184</v>
      </c>
      <c r="AB265" s="42" t="s">
        <v>185</v>
      </c>
      <c r="AC265" s="42" t="s">
        <v>186</v>
      </c>
      <c r="AD265" s="42" t="s">
        <v>187</v>
      </c>
      <c r="AE265" s="42" t="s">
        <v>188</v>
      </c>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c r="BN265" s="22"/>
      <c r="BO265" s="22"/>
      <c r="BP265" s="22"/>
      <c r="BQ265" s="22"/>
      <c r="BR265" s="22"/>
      <c r="BS265" s="22"/>
      <c r="BT265" s="22"/>
      <c r="BU265" s="22"/>
      <c r="BV265" s="22"/>
      <c r="BW265" s="22"/>
      <c r="BX265" s="22"/>
      <c r="BY265" s="22"/>
      <c r="BZ265" s="22"/>
    </row>
    <row r="266" spans="1:78" x14ac:dyDescent="0.25">
      <c r="A266" s="21"/>
      <c r="B266" s="22">
        <v>142.6</v>
      </c>
      <c r="C266" s="22">
        <v>298.14999999999998</v>
      </c>
      <c r="D266" s="22">
        <f t="shared" ca="1" si="7"/>
        <v>0.29814999999999997</v>
      </c>
      <c r="E266" s="22"/>
      <c r="F266" s="22"/>
      <c r="G266" s="22">
        <f t="array" aca="1" ref="G266:L272" ca="1">LINEST(B264:B269,D264:D269^{1,2,3,-2},1,1)</f>
        <v>0.20742348847311912</v>
      </c>
      <c r="H266" s="22">
        <f ca="1"/>
        <v>-1128.9906015371682</v>
      </c>
      <c r="I266" s="22">
        <f ca="1"/>
        <v>1201.2963646493383</v>
      </c>
      <c r="J266" s="22">
        <f ca="1"/>
        <v>-30.414730987210877</v>
      </c>
      <c r="K266" s="22">
        <f ca="1"/>
        <v>72.457413141684043</v>
      </c>
      <c r="L266" s="22" t="e">
        <f ca="1"/>
        <v>#N/A</v>
      </c>
      <c r="M266" s="22"/>
      <c r="N266" s="22"/>
      <c r="O266" s="22"/>
      <c r="P266" s="22"/>
      <c r="Q266" s="22"/>
      <c r="R266" s="22">
        <f t="array" aca="1" ref="R266:W272" ca="1">LINEST(B269:B274,D269:D274^{1,2,3,-2},1,1)</f>
        <v>-2.0291657292364427</v>
      </c>
      <c r="S266" s="22">
        <f ca="1"/>
        <v>78.19302419518192</v>
      </c>
      <c r="T266" s="22">
        <f ca="1"/>
        <v>-332.54051001124321</v>
      </c>
      <c r="U266" s="22">
        <f ca="1"/>
        <v>577.96204473147316</v>
      </c>
      <c r="V266" s="22">
        <f ca="1"/>
        <v>9.7790470784425132</v>
      </c>
      <c r="W266" s="22" t="e">
        <f ca="1"/>
        <v>#N/A</v>
      </c>
      <c r="X266" s="22"/>
      <c r="Y266" s="22"/>
      <c r="Z266" s="22"/>
      <c r="AA266" s="22">
        <f t="array" aca="1" ref="AA266:AF272" ca="1">LINEST(B274:B279,D274:D279^{1,2,3,-2},1,1)</f>
        <v>875.5260285184288</v>
      </c>
      <c r="AB266" s="22">
        <f ca="1"/>
        <v>1477.9908989783719</v>
      </c>
      <c r="AC266" s="22">
        <f ca="1"/>
        <v>-6738.9723976613732</v>
      </c>
      <c r="AD266" s="22">
        <f ca="1"/>
        <v>10915.085264551544</v>
      </c>
      <c r="AE266" s="22">
        <f ca="1"/>
        <v>-6198.2263796555735</v>
      </c>
      <c r="AF266" s="22" t="e">
        <f ca="1"/>
        <v>#N/A</v>
      </c>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c r="BX266" s="22"/>
      <c r="BY266" s="22"/>
      <c r="BZ266" s="22"/>
    </row>
    <row r="267" spans="1:78" x14ac:dyDescent="0.25">
      <c r="A267" s="21"/>
      <c r="B267" s="22">
        <v>143.26</v>
      </c>
      <c r="C267" s="22">
        <v>300</v>
      </c>
      <c r="D267" s="22">
        <f t="shared" ca="1" si="7"/>
        <v>0.3</v>
      </c>
      <c r="E267" s="22"/>
      <c r="F267" s="22"/>
      <c r="G267" s="22">
        <f ca="1"/>
        <v>7.7900207469812022E-2</v>
      </c>
      <c r="H267" s="22">
        <f ca="1"/>
        <v>88.892896784042748</v>
      </c>
      <c r="I267" s="22">
        <f ca="1"/>
        <v>115.93583870503804</v>
      </c>
      <c r="J267" s="22">
        <f ca="1"/>
        <v>51.944105323589618</v>
      </c>
      <c r="K267" s="22">
        <f ca="1"/>
        <v>8.4076440458722566</v>
      </c>
      <c r="L267" s="22" t="e">
        <f ca="1"/>
        <v>#N/A</v>
      </c>
      <c r="M267" s="22"/>
      <c r="N267" s="22"/>
      <c r="O267" s="22"/>
      <c r="P267" s="22"/>
      <c r="Q267" s="22"/>
      <c r="R267" s="22">
        <f ca="1"/>
        <v>1.972957464005787</v>
      </c>
      <c r="S267" s="22">
        <f ca="1"/>
        <v>42.474821322255309</v>
      </c>
      <c r="T267" s="22">
        <f ca="1"/>
        <v>118.40771797284762</v>
      </c>
      <c r="U267" s="22">
        <f ca="1"/>
        <v>115.13316288034487</v>
      </c>
      <c r="V267" s="22">
        <f ca="1"/>
        <v>41.143484415991601</v>
      </c>
      <c r="W267" s="22" t="e">
        <f ca="1"/>
        <v>#N/A</v>
      </c>
      <c r="X267" s="22"/>
      <c r="Y267" s="22"/>
      <c r="Z267" s="22"/>
      <c r="AA267" s="22">
        <f ca="1"/>
        <v>541.34234293697</v>
      </c>
      <c r="AB267" s="22">
        <f ca="1"/>
        <v>772.64587768506851</v>
      </c>
      <c r="AC267" s="22">
        <f ca="1"/>
        <v>3610.0410786381799</v>
      </c>
      <c r="AD267" s="22">
        <f ca="1"/>
        <v>5956.6217020416798</v>
      </c>
      <c r="AE267" s="22">
        <f ca="1"/>
        <v>3660.3028161294556</v>
      </c>
      <c r="AF267" s="22" t="e">
        <f ca="1"/>
        <v>#N/A</v>
      </c>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c r="BN267" s="22"/>
      <c r="BO267" s="22"/>
      <c r="BP267" s="22"/>
      <c r="BQ267" s="22"/>
      <c r="BR267" s="22"/>
      <c r="BS267" s="22"/>
      <c r="BT267" s="22"/>
      <c r="BU267" s="22"/>
      <c r="BV267" s="22"/>
      <c r="BW267" s="22"/>
      <c r="BX267" s="22"/>
      <c r="BY267" s="22"/>
      <c r="BZ267" s="22"/>
    </row>
    <row r="268" spans="1:78" x14ac:dyDescent="0.25">
      <c r="A268" s="21"/>
      <c r="B268" s="22">
        <v>181.54</v>
      </c>
      <c r="C268" s="22">
        <v>400</v>
      </c>
      <c r="D268" s="22">
        <f t="shared" ca="1" si="7"/>
        <v>0.4</v>
      </c>
      <c r="E268" s="22"/>
      <c r="F268" s="22"/>
      <c r="G268" s="22">
        <f ca="1"/>
        <v>0.99999996078151754</v>
      </c>
      <c r="H268" s="22">
        <f ca="1"/>
        <v>1.6929243226587731E-2</v>
      </c>
      <c r="I268" s="22" t="e">
        <f ca="1"/>
        <v>#N/A</v>
      </c>
      <c r="J268" s="22" t="e">
        <f ca="1"/>
        <v>#N/A</v>
      </c>
      <c r="K268" s="22" t="e">
        <f ca="1"/>
        <v>#N/A</v>
      </c>
      <c r="L268" s="22" t="e">
        <f ca="1"/>
        <v>#N/A</v>
      </c>
      <c r="M268" s="22"/>
      <c r="N268" s="22"/>
      <c r="O268" s="22"/>
      <c r="P268" s="22"/>
      <c r="Q268" s="22"/>
      <c r="R268" s="22">
        <f ca="1"/>
        <v>0.99999955377924521</v>
      </c>
      <c r="S268" s="22">
        <f ca="1"/>
        <v>6.3782160602010099E-2</v>
      </c>
      <c r="T268" s="22" t="e">
        <f ca="1"/>
        <v>#N/A</v>
      </c>
      <c r="U268" s="22" t="e">
        <f ca="1"/>
        <v>#N/A</v>
      </c>
      <c r="V268" s="22" t="e">
        <f ca="1"/>
        <v>#N/A</v>
      </c>
      <c r="W268" s="22" t="e">
        <f ca="1"/>
        <v>#N/A</v>
      </c>
      <c r="X268" s="22"/>
      <c r="Y268" s="22"/>
      <c r="Z268" s="22"/>
      <c r="AA268" s="22">
        <f ca="1"/>
        <v>0.99978022717662562</v>
      </c>
      <c r="AB268" s="22">
        <f ca="1"/>
        <v>0.69933080153645721</v>
      </c>
      <c r="AC268" s="22" t="e">
        <f ca="1"/>
        <v>#N/A</v>
      </c>
      <c r="AD268" s="22" t="e">
        <f ca="1"/>
        <v>#N/A</v>
      </c>
      <c r="AE268" s="22" t="e">
        <f ca="1"/>
        <v>#N/A</v>
      </c>
      <c r="AF268" s="22" t="e">
        <f ca="1"/>
        <v>#N/A</v>
      </c>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c r="BT268" s="22"/>
      <c r="BU268" s="22"/>
      <c r="BV268" s="22"/>
      <c r="BW268" s="22"/>
      <c r="BX268" s="22"/>
      <c r="BY268" s="22"/>
      <c r="BZ268" s="22"/>
    </row>
    <row r="269" spans="1:78" x14ac:dyDescent="0.25">
      <c r="A269" s="21"/>
      <c r="B269" s="22">
        <v>217.28</v>
      </c>
      <c r="C269" s="22">
        <v>500</v>
      </c>
      <c r="D269" s="22">
        <f t="shared" ca="1" si="7"/>
        <v>0.5</v>
      </c>
      <c r="E269" s="22"/>
      <c r="F269" s="22"/>
      <c r="G269" s="22">
        <f ca="1"/>
        <v>6374545.2300076801</v>
      </c>
      <c r="H269" s="22">
        <f ca="1"/>
        <v>1</v>
      </c>
      <c r="I269" s="22" t="e">
        <f ca="1"/>
        <v>#N/A</v>
      </c>
      <c r="J269" s="22" t="e">
        <f ca="1"/>
        <v>#N/A</v>
      </c>
      <c r="K269" s="22" t="e">
        <f ca="1"/>
        <v>#N/A</v>
      </c>
      <c r="L269" s="22" t="e">
        <f ca="1"/>
        <v>#N/A</v>
      </c>
      <c r="M269" s="22"/>
      <c r="N269" s="22"/>
      <c r="O269" s="22"/>
      <c r="P269" s="22"/>
      <c r="Q269" s="22"/>
      <c r="R269" s="22">
        <f ca="1"/>
        <v>560260.55654643569</v>
      </c>
      <c r="S269" s="22">
        <f ca="1"/>
        <v>1</v>
      </c>
      <c r="T269" s="22" t="e">
        <f ca="1"/>
        <v>#N/A</v>
      </c>
      <c r="U269" s="22" t="e">
        <f ca="1"/>
        <v>#N/A</v>
      </c>
      <c r="V269" s="22" t="e">
        <f ca="1"/>
        <v>#N/A</v>
      </c>
      <c r="W269" s="22" t="e">
        <f ca="1"/>
        <v>#N/A</v>
      </c>
      <c r="X269" s="22"/>
      <c r="Y269" s="22"/>
      <c r="Z269" s="22"/>
      <c r="AA269" s="22">
        <f ca="1"/>
        <v>1137.2882823112084</v>
      </c>
      <c r="AB269" s="22">
        <f ca="1"/>
        <v>1</v>
      </c>
      <c r="AC269" s="22" t="e">
        <f ca="1"/>
        <v>#N/A</v>
      </c>
      <c r="AD269" s="22" t="e">
        <f ca="1"/>
        <v>#N/A</v>
      </c>
      <c r="AE269" s="22" t="e">
        <f ca="1"/>
        <v>#N/A</v>
      </c>
      <c r="AF269" s="22" t="e">
        <f ca="1"/>
        <v>#N/A</v>
      </c>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c r="BN269" s="22"/>
      <c r="BO269" s="22"/>
      <c r="BP269" s="22"/>
      <c r="BQ269" s="22"/>
      <c r="BR269" s="22"/>
      <c r="BS269" s="22"/>
      <c r="BT269" s="22"/>
      <c r="BU269" s="22"/>
      <c r="BV269" s="22"/>
      <c r="BW269" s="22"/>
      <c r="BX269" s="22"/>
      <c r="BY269" s="22"/>
      <c r="BZ269" s="22"/>
    </row>
    <row r="270" spans="1:78" x14ac:dyDescent="0.25">
      <c r="A270" s="21"/>
      <c r="B270" s="22">
        <v>248.11</v>
      </c>
      <c r="C270" s="22">
        <v>600</v>
      </c>
      <c r="D270" s="22">
        <f t="shared" ca="1" si="7"/>
        <v>0.6</v>
      </c>
      <c r="E270" s="22"/>
      <c r="F270" s="22"/>
      <c r="G270" s="22">
        <f ca="1"/>
        <v>7307.760196734057</v>
      </c>
      <c r="H270" s="22">
        <f ca="1"/>
        <v>2.8659927622496658E-4</v>
      </c>
      <c r="I270" s="22" t="e">
        <f ca="1"/>
        <v>#N/A</v>
      </c>
      <c r="J270" s="22" t="e">
        <f ca="1"/>
        <v>#N/A</v>
      </c>
      <c r="K270" s="22" t="e">
        <f ca="1"/>
        <v>#N/A</v>
      </c>
      <c r="L270" s="22" t="e">
        <f ca="1"/>
        <v>#N/A</v>
      </c>
      <c r="M270" s="22"/>
      <c r="N270" s="22"/>
      <c r="O270" s="22"/>
      <c r="P270" s="22"/>
      <c r="Q270" s="22"/>
      <c r="R270" s="22">
        <f ca="1"/>
        <v>9116.9273318359883</v>
      </c>
      <c r="S270" s="22">
        <f ca="1"/>
        <v>4.068164011060609E-3</v>
      </c>
      <c r="T270" s="22" t="e">
        <f ca="1"/>
        <v>#N/A</v>
      </c>
      <c r="U270" s="22" t="e">
        <f ca="1"/>
        <v>#N/A</v>
      </c>
      <c r="V270" s="22" t="e">
        <f ca="1"/>
        <v>#N/A</v>
      </c>
      <c r="W270" s="22" t="e">
        <f ca="1"/>
        <v>#N/A</v>
      </c>
      <c r="X270" s="22"/>
      <c r="Y270" s="22"/>
      <c r="Z270" s="22"/>
      <c r="AA270" s="22">
        <f ca="1"/>
        <v>2224.8250697633562</v>
      </c>
      <c r="AB270" s="22">
        <f ca="1"/>
        <v>0.48906356997762368</v>
      </c>
      <c r="AC270" s="22" t="e">
        <f ca="1"/>
        <v>#N/A</v>
      </c>
      <c r="AD270" s="22" t="e">
        <f ca="1"/>
        <v>#N/A</v>
      </c>
      <c r="AE270" s="22" t="e">
        <f ca="1"/>
        <v>#N/A</v>
      </c>
      <c r="AF270" s="22" t="e">
        <f ca="1"/>
        <v>#N/A</v>
      </c>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c r="BN270" s="22"/>
      <c r="BO270" s="22"/>
      <c r="BP270" s="22"/>
      <c r="BQ270" s="22"/>
      <c r="BR270" s="22"/>
      <c r="BS270" s="22"/>
      <c r="BT270" s="22"/>
      <c r="BU270" s="22"/>
      <c r="BV270" s="22"/>
      <c r="BW270" s="22"/>
      <c r="BX270" s="22"/>
      <c r="BY270" s="22"/>
      <c r="BZ270" s="22"/>
    </row>
    <row r="271" spans="1:78" x14ac:dyDescent="0.25">
      <c r="A271" s="21"/>
      <c r="B271" s="22">
        <v>274.05</v>
      </c>
      <c r="C271" s="22">
        <v>700</v>
      </c>
      <c r="D271" s="22">
        <f t="shared" ca="1" si="7"/>
        <v>0.7</v>
      </c>
      <c r="E271" s="22"/>
      <c r="F271" s="22"/>
      <c r="G271" s="22" t="e">
        <f ca="1"/>
        <v>#N/A</v>
      </c>
      <c r="H271" s="22" t="e">
        <f ca="1"/>
        <v>#N/A</v>
      </c>
      <c r="I271" s="22" t="e">
        <f ca="1"/>
        <v>#N/A</v>
      </c>
      <c r="J271" s="22" t="e">
        <f ca="1"/>
        <v>#N/A</v>
      </c>
      <c r="K271" s="22" t="e">
        <f ca="1"/>
        <v>#N/A</v>
      </c>
      <c r="L271" s="22" t="e">
        <f ca="1"/>
        <v>#N/A</v>
      </c>
      <c r="M271" s="22"/>
      <c r="N271" s="22"/>
      <c r="O271" s="22"/>
      <c r="P271" s="22"/>
      <c r="Q271" s="22"/>
      <c r="R271" s="22" t="e">
        <f ca="1"/>
        <v>#N/A</v>
      </c>
      <c r="S271" s="22" t="e">
        <f ca="1"/>
        <v>#N/A</v>
      </c>
      <c r="T271" s="22" t="e">
        <f ca="1"/>
        <v>#N/A</v>
      </c>
      <c r="U271" s="22" t="e">
        <f ca="1"/>
        <v>#N/A</v>
      </c>
      <c r="V271" s="22" t="e">
        <f ca="1"/>
        <v>#N/A</v>
      </c>
      <c r="W271" s="22" t="e">
        <f ca="1"/>
        <v>#N/A</v>
      </c>
      <c r="X271" s="22"/>
      <c r="Y271" s="22"/>
      <c r="Z271" s="22"/>
      <c r="AA271" s="22" t="e">
        <f ca="1"/>
        <v>#N/A</v>
      </c>
      <c r="AB271" s="22" t="e">
        <f ca="1"/>
        <v>#N/A</v>
      </c>
      <c r="AC271" s="22" t="e">
        <f ca="1"/>
        <v>#N/A</v>
      </c>
      <c r="AD271" s="22" t="e">
        <f ca="1"/>
        <v>#N/A</v>
      </c>
      <c r="AE271" s="22" t="e">
        <f ca="1"/>
        <v>#N/A</v>
      </c>
      <c r="AF271" s="22" t="e">
        <f ca="1"/>
        <v>#N/A</v>
      </c>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c r="BN271" s="22"/>
      <c r="BO271" s="22"/>
      <c r="BP271" s="22"/>
      <c r="BQ271" s="22"/>
      <c r="BR271" s="22"/>
      <c r="BS271" s="22"/>
      <c r="BT271" s="22"/>
      <c r="BU271" s="22"/>
      <c r="BV271" s="22"/>
      <c r="BW271" s="22"/>
      <c r="BX271" s="22"/>
      <c r="BY271" s="22"/>
      <c r="BZ271" s="22"/>
    </row>
    <row r="272" spans="1:78" x14ac:dyDescent="0.25">
      <c r="A272" s="21"/>
      <c r="B272" s="22">
        <v>296.23</v>
      </c>
      <c r="C272" s="22">
        <v>800</v>
      </c>
      <c r="D272" s="22">
        <f t="shared" ca="1" si="7"/>
        <v>0.8</v>
      </c>
      <c r="E272" s="22"/>
      <c r="F272" s="22"/>
      <c r="G272" s="22" t="e">
        <f ca="1"/>
        <v>#N/A</v>
      </c>
      <c r="H272" s="22" t="e">
        <f ca="1"/>
        <v>#N/A</v>
      </c>
      <c r="I272" s="22" t="e">
        <f ca="1"/>
        <v>#N/A</v>
      </c>
      <c r="J272" s="22" t="e">
        <f ca="1"/>
        <v>#N/A</v>
      </c>
      <c r="K272" s="22" t="e">
        <f ca="1"/>
        <v>#N/A</v>
      </c>
      <c r="L272" s="22" t="e">
        <f ca="1"/>
        <v>#N/A</v>
      </c>
      <c r="M272" s="22"/>
      <c r="N272" s="22"/>
      <c r="O272" s="22"/>
      <c r="P272" s="22"/>
      <c r="Q272" s="22"/>
      <c r="R272" s="22" t="e">
        <f ca="1"/>
        <v>#N/A</v>
      </c>
      <c r="S272" s="22" t="e">
        <f ca="1"/>
        <v>#N/A</v>
      </c>
      <c r="T272" s="22" t="e">
        <f ca="1"/>
        <v>#N/A</v>
      </c>
      <c r="U272" s="22" t="e">
        <f ca="1"/>
        <v>#N/A</v>
      </c>
      <c r="V272" s="22" t="e">
        <f ca="1"/>
        <v>#N/A</v>
      </c>
      <c r="W272" s="22" t="e">
        <f ca="1"/>
        <v>#N/A</v>
      </c>
      <c r="X272" s="22"/>
      <c r="Y272" s="22"/>
      <c r="Z272" s="22"/>
      <c r="AA272" s="22" t="e">
        <f ca="1"/>
        <v>#N/A</v>
      </c>
      <c r="AB272" s="22" t="e">
        <f ca="1"/>
        <v>#N/A</v>
      </c>
      <c r="AC272" s="22" t="e">
        <f ca="1"/>
        <v>#N/A</v>
      </c>
      <c r="AD272" s="22" t="e">
        <f ca="1"/>
        <v>#N/A</v>
      </c>
      <c r="AE272" s="22" t="e">
        <f ca="1"/>
        <v>#N/A</v>
      </c>
      <c r="AF272" s="22" t="e">
        <f ca="1"/>
        <v>#N/A</v>
      </c>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c r="BN272" s="22"/>
      <c r="BO272" s="22"/>
      <c r="BP272" s="22"/>
      <c r="BQ272" s="22"/>
      <c r="BR272" s="22"/>
      <c r="BS272" s="22"/>
      <c r="BT272" s="22"/>
      <c r="BU272" s="22"/>
      <c r="BV272" s="22"/>
      <c r="BW272" s="22"/>
      <c r="BX272" s="22"/>
      <c r="BY272" s="22"/>
      <c r="BZ272" s="22"/>
    </row>
    <row r="273" spans="1:78" x14ac:dyDescent="0.25">
      <c r="A273" s="21"/>
      <c r="B273" s="22">
        <v>315.06</v>
      </c>
      <c r="C273" s="22">
        <v>900</v>
      </c>
      <c r="D273" s="22">
        <f t="shared" ca="1" si="7"/>
        <v>0.9</v>
      </c>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c r="BN273" s="22"/>
      <c r="BO273" s="22"/>
      <c r="BP273" s="22"/>
      <c r="BQ273" s="22"/>
      <c r="BR273" s="22"/>
      <c r="BS273" s="22"/>
      <c r="BT273" s="22"/>
      <c r="BU273" s="22"/>
      <c r="BV273" s="22"/>
      <c r="BW273" s="22"/>
      <c r="BX273" s="22"/>
      <c r="BY273" s="22"/>
      <c r="BZ273" s="22"/>
    </row>
    <row r="274" spans="1:78" x14ac:dyDescent="0.25">
      <c r="A274" s="21"/>
      <c r="B274" s="22">
        <v>331.37</v>
      </c>
      <c r="C274" s="22">
        <v>1000</v>
      </c>
      <c r="D274" s="22">
        <f t="shared" ca="1" si="7"/>
        <v>1</v>
      </c>
      <c r="E274" s="22"/>
      <c r="F274" s="25" t="s">
        <v>166</v>
      </c>
      <c r="G274" s="42">
        <v>550</v>
      </c>
      <c r="H274" s="22"/>
      <c r="I274" s="22"/>
      <c r="J274" s="22"/>
      <c r="K274" s="22"/>
      <c r="L274" s="22"/>
      <c r="M274" s="22"/>
      <c r="N274" s="22"/>
      <c r="O274" s="22"/>
      <c r="P274" s="22"/>
      <c r="Q274" s="22"/>
      <c r="R274" s="25" t="s">
        <v>166</v>
      </c>
      <c r="S274" s="42">
        <v>700</v>
      </c>
      <c r="T274" s="22"/>
      <c r="U274" s="22"/>
      <c r="V274" s="22"/>
      <c r="W274" s="22"/>
      <c r="X274" s="22"/>
      <c r="Y274" s="22"/>
      <c r="Z274" s="22"/>
      <c r="AA274" s="25" t="s">
        <v>166</v>
      </c>
      <c r="AB274" s="42">
        <v>1300</v>
      </c>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c r="BR274" s="22"/>
      <c r="BS274" s="22"/>
      <c r="BT274" s="22"/>
      <c r="BU274" s="22"/>
      <c r="BV274" s="22"/>
      <c r="BW274" s="22"/>
      <c r="BX274" s="22"/>
      <c r="BY274" s="22"/>
      <c r="BZ274" s="22"/>
    </row>
    <row r="275" spans="1:78" x14ac:dyDescent="0.25">
      <c r="A275" s="21"/>
      <c r="B275" s="22">
        <v>345.18</v>
      </c>
      <c r="C275" s="22">
        <v>1100</v>
      </c>
      <c r="D275" s="22">
        <f t="shared" ca="1" si="7"/>
        <v>1.1000000000000001</v>
      </c>
      <c r="E275" s="22"/>
      <c r="F275" s="25" t="s">
        <v>167</v>
      </c>
      <c r="G275" s="43">
        <f ca="1">I262+J262*(G274/1000)+K262*(G274/1000)^2+L262*(G274/1000)^3+M262/(G274/1000)^2</f>
        <v>231.97134755695234</v>
      </c>
      <c r="H275" s="22"/>
      <c r="I275" s="22"/>
      <c r="J275" s="22"/>
      <c r="K275" s="22"/>
      <c r="L275" s="22"/>
      <c r="M275" s="22"/>
      <c r="N275" s="22"/>
      <c r="O275" s="22"/>
      <c r="P275" s="22"/>
      <c r="Q275" s="22"/>
      <c r="R275" s="25" t="s">
        <v>167</v>
      </c>
      <c r="S275" s="43">
        <f ca="1">S262+T262*(S274/1000)+U262*(S274/1000)^2+V262*(S274/1000)^3+W262/(S274/1000)^2</f>
        <v>274.08668123444977</v>
      </c>
      <c r="T275" s="22"/>
      <c r="U275" s="22"/>
      <c r="V275" s="22"/>
      <c r="W275" s="22"/>
      <c r="X275" s="22"/>
      <c r="Y275" s="22"/>
      <c r="Z275" s="22"/>
      <c r="AA275" s="25" t="s">
        <v>167</v>
      </c>
      <c r="AB275" s="43">
        <f ca="1">AC262+AD262*(AB274/1000)+AE262*(AB274/1000)^2+AF262*(AB274/1000)^3+AG262/(AB274/1000)^2</f>
        <v>367.72985603749726</v>
      </c>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c r="BO275" s="22"/>
      <c r="BP275" s="22"/>
      <c r="BQ275" s="22"/>
      <c r="BR275" s="22"/>
      <c r="BS275" s="22"/>
      <c r="BT275" s="22"/>
      <c r="BU275" s="22"/>
      <c r="BV275" s="22"/>
      <c r="BW275" s="22"/>
      <c r="BX275" s="22"/>
      <c r="BY275" s="22"/>
      <c r="BZ275" s="22"/>
    </row>
    <row r="276" spans="1:78" x14ac:dyDescent="0.25">
      <c r="A276" s="21"/>
      <c r="B276" s="22">
        <v>357.31</v>
      </c>
      <c r="C276" s="22">
        <v>1200</v>
      </c>
      <c r="D276" s="22">
        <f t="shared" ca="1" si="7"/>
        <v>1.2</v>
      </c>
      <c r="E276" s="22"/>
      <c r="F276" s="22" t="s">
        <v>46</v>
      </c>
      <c r="G276" s="22"/>
      <c r="H276" s="22"/>
      <c r="I276" s="22"/>
      <c r="J276" s="22"/>
      <c r="K276" s="22"/>
      <c r="L276" s="22"/>
      <c r="M276" s="22"/>
      <c r="N276" s="22"/>
      <c r="O276" s="22"/>
      <c r="P276" s="22"/>
      <c r="Q276" s="22"/>
      <c r="R276" s="22" t="s">
        <v>46</v>
      </c>
      <c r="S276" s="22"/>
      <c r="T276" s="22"/>
      <c r="U276" s="22"/>
      <c r="V276" s="22"/>
      <c r="W276" s="22"/>
      <c r="X276" s="22"/>
      <c r="Y276" s="22"/>
      <c r="Z276" s="22"/>
      <c r="AA276" s="22" t="s">
        <v>46</v>
      </c>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c r="BT276" s="22"/>
      <c r="BU276" s="22"/>
      <c r="BV276" s="22"/>
      <c r="BW276" s="22"/>
      <c r="BX276" s="22"/>
      <c r="BY276" s="22"/>
      <c r="BZ276" s="22"/>
    </row>
    <row r="277" spans="1:78" x14ac:dyDescent="0.25">
      <c r="A277" s="21"/>
      <c r="B277" s="22">
        <v>368.19</v>
      </c>
      <c r="C277" s="22">
        <v>1300</v>
      </c>
      <c r="D277" s="22">
        <f t="shared" ca="1" si="7"/>
        <v>1.3</v>
      </c>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c r="BN277" s="22"/>
      <c r="BO277" s="22"/>
      <c r="BP277" s="22"/>
      <c r="BQ277" s="22"/>
      <c r="BR277" s="22"/>
      <c r="BS277" s="22"/>
      <c r="BT277" s="22"/>
      <c r="BU277" s="22"/>
      <c r="BV277" s="22"/>
      <c r="BW277" s="22"/>
      <c r="BX277" s="22"/>
      <c r="BY277" s="22"/>
      <c r="BZ277" s="22"/>
    </row>
    <row r="278" spans="1:78" x14ac:dyDescent="0.25">
      <c r="A278" s="21"/>
      <c r="B278" s="22">
        <v>376.56</v>
      </c>
      <c r="C278" s="22">
        <v>1400</v>
      </c>
      <c r="D278" s="22">
        <f t="shared" ca="1" si="7"/>
        <v>1.4</v>
      </c>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c r="BN278" s="22"/>
      <c r="BO278" s="22"/>
      <c r="BP278" s="22"/>
      <c r="BQ278" s="22"/>
      <c r="BR278" s="22"/>
      <c r="BS278" s="22"/>
      <c r="BT278" s="22"/>
      <c r="BU278" s="22"/>
      <c r="BV278" s="22"/>
      <c r="BW278" s="22"/>
      <c r="BX278" s="22"/>
      <c r="BY278" s="22"/>
      <c r="BZ278" s="22"/>
    </row>
    <row r="279" spans="1:78" x14ac:dyDescent="0.25">
      <c r="A279" s="21"/>
      <c r="B279" s="22">
        <v>389.11</v>
      </c>
      <c r="C279" s="22">
        <v>1500</v>
      </c>
      <c r="D279" s="22">
        <f t="shared" ca="1" si="7"/>
        <v>1.5</v>
      </c>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c r="BT279" s="22"/>
      <c r="BU279" s="22"/>
      <c r="BV279" s="22"/>
      <c r="BW279" s="22"/>
      <c r="BX279" s="22"/>
      <c r="BY279" s="22"/>
      <c r="BZ279" s="22"/>
    </row>
    <row r="280" spans="1:78" x14ac:dyDescent="0.25">
      <c r="A280" s="21"/>
      <c r="B280" s="22" t="s">
        <v>218</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c r="BN280" s="22"/>
      <c r="BO280" s="22"/>
      <c r="BP280" s="22"/>
      <c r="BQ280" s="22"/>
      <c r="BR280" s="22"/>
      <c r="BS280" s="22"/>
      <c r="BT280" s="22"/>
      <c r="BU280" s="22"/>
      <c r="BV280" s="22"/>
      <c r="BW280" s="22"/>
      <c r="BX280" s="22"/>
      <c r="BY280" s="22"/>
      <c r="BZ280" s="22"/>
    </row>
    <row r="281" spans="1:78" x14ac:dyDescent="0.25">
      <c r="A281" s="21"/>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c r="BO281" s="22"/>
      <c r="BP281" s="22"/>
      <c r="BQ281" s="22"/>
      <c r="BR281" s="22"/>
      <c r="BS281" s="22"/>
      <c r="BT281" s="22"/>
      <c r="BU281" s="22"/>
      <c r="BV281" s="22"/>
      <c r="BW281" s="22"/>
      <c r="BX281" s="22"/>
      <c r="BY281" s="22"/>
      <c r="BZ281" s="22"/>
    </row>
    <row r="282" spans="1:78" x14ac:dyDescent="0.25">
      <c r="A282" s="38"/>
      <c r="B282" s="39"/>
      <c r="C282" s="39"/>
      <c r="D282" s="39"/>
      <c r="E282" s="39"/>
      <c r="F282" s="26" t="s">
        <v>70</v>
      </c>
      <c r="G282" s="27" t="s">
        <v>71</v>
      </c>
      <c r="H282" s="27" t="s">
        <v>72</v>
      </c>
      <c r="I282" s="27" t="s">
        <v>73</v>
      </c>
      <c r="J282" s="27" t="s">
        <v>74</v>
      </c>
      <c r="K282" s="27" t="s">
        <v>75</v>
      </c>
      <c r="L282" s="27" t="s">
        <v>76</v>
      </c>
      <c r="M282" s="27" t="s">
        <v>77</v>
      </c>
      <c r="N282" s="27" t="s">
        <v>78</v>
      </c>
      <c r="O282" s="27" t="s">
        <v>79</v>
      </c>
      <c r="P282" s="27" t="s">
        <v>80</v>
      </c>
      <c r="Q282" s="27" t="s">
        <v>81</v>
      </c>
      <c r="R282" s="27" t="s">
        <v>82</v>
      </c>
      <c r="S282" s="27" t="s">
        <v>83</v>
      </c>
      <c r="T282" s="27" t="s">
        <v>84</v>
      </c>
      <c r="U282" s="27" t="s">
        <v>85</v>
      </c>
      <c r="V282" s="27" t="s">
        <v>86</v>
      </c>
      <c r="W282" s="27" t="s">
        <v>87</v>
      </c>
      <c r="X282" s="27" t="s">
        <v>88</v>
      </c>
      <c r="Y282" s="27" t="s">
        <v>89</v>
      </c>
      <c r="Z282" s="27" t="s">
        <v>90</v>
      </c>
      <c r="AA282" s="27" t="s">
        <v>91</v>
      </c>
      <c r="AB282" s="27" t="s">
        <v>92</v>
      </c>
      <c r="AC282" s="27" t="s">
        <v>93</v>
      </c>
      <c r="AD282" s="27" t="s">
        <v>94</v>
      </c>
      <c r="AE282" s="27" t="s">
        <v>95</v>
      </c>
      <c r="AF282" s="27" t="s">
        <v>96</v>
      </c>
      <c r="AG282" s="27" t="s">
        <v>97</v>
      </c>
      <c r="AH282" s="27" t="s">
        <v>98</v>
      </c>
      <c r="AI282" s="27" t="s">
        <v>99</v>
      </c>
      <c r="AJ282" s="27" t="s">
        <v>100</v>
      </c>
      <c r="AK282" s="27" t="s">
        <v>101</v>
      </c>
      <c r="AL282" s="27" t="s">
        <v>102</v>
      </c>
      <c r="AM282" s="27" t="s">
        <v>103</v>
      </c>
      <c r="AN282" s="27" t="s">
        <v>104</v>
      </c>
      <c r="AO282" s="27" t="s">
        <v>105</v>
      </c>
      <c r="AP282" s="27" t="s">
        <v>106</v>
      </c>
      <c r="AQ282" s="27" t="s">
        <v>107</v>
      </c>
      <c r="AR282" s="27" t="s">
        <v>108</v>
      </c>
      <c r="AS282" s="27" t="s">
        <v>109</v>
      </c>
      <c r="AT282" s="27" t="s">
        <v>110</v>
      </c>
      <c r="AU282" s="27" t="s">
        <v>111</v>
      </c>
      <c r="AV282" s="27" t="s">
        <v>112</v>
      </c>
      <c r="AW282" s="27" t="s">
        <v>113</v>
      </c>
      <c r="AX282" s="27" t="s">
        <v>114</v>
      </c>
      <c r="AY282" s="27" t="s">
        <v>115</v>
      </c>
      <c r="AZ282" s="27" t="s">
        <v>116</v>
      </c>
      <c r="BA282" s="27" t="s">
        <v>117</v>
      </c>
      <c r="BB282" s="27" t="s">
        <v>118</v>
      </c>
      <c r="BC282" s="27" t="s">
        <v>119</v>
      </c>
      <c r="BD282" s="27" t="s">
        <v>120</v>
      </c>
      <c r="BE282" s="27" t="s">
        <v>121</v>
      </c>
      <c r="BF282" s="27" t="s">
        <v>122</v>
      </c>
      <c r="BG282" s="27" t="s">
        <v>123</v>
      </c>
      <c r="BH282" s="27" t="s">
        <v>124</v>
      </c>
      <c r="BI282" s="27" t="s">
        <v>125</v>
      </c>
      <c r="BJ282" s="27" t="s">
        <v>126</v>
      </c>
      <c r="BK282" s="27" t="s">
        <v>127</v>
      </c>
      <c r="BL282" s="27" t="s">
        <v>128</v>
      </c>
      <c r="BM282" s="27" t="s">
        <v>129</v>
      </c>
      <c r="BN282" s="27" t="s">
        <v>130</v>
      </c>
      <c r="BO282" s="22"/>
      <c r="BP282" s="22"/>
      <c r="BQ282" s="22"/>
      <c r="BR282" s="22"/>
      <c r="BS282" s="22"/>
      <c r="BT282" s="22"/>
      <c r="BU282" s="22"/>
      <c r="BV282" s="22"/>
      <c r="BW282" s="22"/>
      <c r="BX282" s="22"/>
      <c r="BY282" s="22"/>
      <c r="BZ282" s="22"/>
    </row>
    <row r="283" spans="1:78" x14ac:dyDescent="0.25">
      <c r="A283" s="21" t="s">
        <v>219</v>
      </c>
      <c r="B283" s="21" t="s">
        <v>220</v>
      </c>
      <c r="C283" s="22"/>
      <c r="D283" s="22"/>
      <c r="E283" s="22"/>
      <c r="F283" s="40" t="s">
        <v>139</v>
      </c>
      <c r="G283" s="40">
        <f ca="1">C285</f>
        <v>200</v>
      </c>
      <c r="H283" s="40">
        <v>300</v>
      </c>
      <c r="I283" s="40">
        <f ca="1">K287</f>
        <v>-55.87518748060868</v>
      </c>
      <c r="J283" s="40">
        <f ca="1">J287</f>
        <v>753.06365935845508</v>
      </c>
      <c r="K283" s="40">
        <f ca="1">I287</f>
        <v>0</v>
      </c>
      <c r="L283" s="40">
        <f ca="1">H287</f>
        <v>-797.27495439820518</v>
      </c>
      <c r="M283" s="40">
        <f ca="1">G287</f>
        <v>1.5716262097641323</v>
      </c>
      <c r="N283" s="40">
        <f ca="1">-(I283*H283+J283*(H283/1000)^2/2+K283*(H283/1000)^3/3+L283*(H283/1000)^4/4-M283/(H283/1000)-P283)</f>
        <v>16735.521615326677</v>
      </c>
      <c r="O283" s="40">
        <f ca="1">IFERROR(-(I283*LN(H283/1000)+J283*H283/1000+K283*(H283/1000)^2/2+L283*(H283/1000)^3/3-M283/(2*(H283/1000)^2)),0)</f>
        <v>-277.28457266030665</v>
      </c>
      <c r="P283" s="40"/>
      <c r="Q283" s="40">
        <v>500</v>
      </c>
      <c r="R283" s="40">
        <v>1000</v>
      </c>
      <c r="S283" s="40">
        <f ca="1">V287</f>
        <v>39.957188087251197</v>
      </c>
      <c r="T283" s="40">
        <f ca="1">U287</f>
        <v>587.32153606885504</v>
      </c>
      <c r="U283" s="40">
        <f ca="1">T287</f>
        <v>-297.20093084875532</v>
      </c>
      <c r="V283" s="40">
        <f ca="1">S287</f>
        <v>55.031934334079693</v>
      </c>
      <c r="W283" s="40">
        <f ca="1">R287</f>
        <v>-3.5269765651542624</v>
      </c>
      <c r="X283" s="40">
        <f ca="1">(I283*Q283/1000+J283*(Q283/1000)^2/2+K283*(Q283/1000)^3/3+L283*(Q283/1000)^4/4-M283/(Q283/1000)-P283+N283)-(S283*Q283/1000+T283*(Q283/1000)^2/2+U283*(Q283/1000)^3/3+V283*(Q283/1000)^4/4-W283/(Q283/1000)-Z283)</f>
        <v>16697.192064386367</v>
      </c>
      <c r="Y283" s="40">
        <f ca="1">IFERROR((I283*LN(H283/1000)+J283*H283/1000+K283*(H283/1000)^2/2+L283*(H283/1000)^3/3-M283/(2*(H283/1000)^2)+O283)-(S283*LN(H283/1000)+T283*H283/1000+U283*(H283/1000)^2/2+V283*(H283/1000)^3/3-W283/(2*(H283/1000)^2)),0)</f>
        <v>-134.80465279793955</v>
      </c>
      <c r="Z283" s="40"/>
      <c r="AA283" s="40">
        <v>1000</v>
      </c>
      <c r="AB283" s="40">
        <v>1500</v>
      </c>
      <c r="AC283" s="40">
        <f ca="1">AE287</f>
        <v>5438.9186689537382</v>
      </c>
      <c r="AD283" s="40">
        <f ca="1">AD287</f>
        <v>-8372.4984112099864</v>
      </c>
      <c r="AE283" s="40">
        <f ca="1">AC287</f>
        <v>5224.0290642334849</v>
      </c>
      <c r="AF283" s="40">
        <f ca="1">AB287</f>
        <v>-1140.4995546014086</v>
      </c>
      <c r="AG283" s="40">
        <f ca="1">AA287</f>
        <v>-768.39522720118566</v>
      </c>
      <c r="AH283" s="40">
        <f ca="1">(S283*AA283/1000+T283*(AA283/1000)^2/2+U283*(AA283/1000)^3/3+V283*(AA283/1000)^4/4-W283/(AA283/1000)-Z283+X283)-(AC283*AA283/1000+AD283*(AA283/1000)^2/2+AE283*(AA283/1000)^3/3+AF283*(AA283/1000)^4/4-AG283/(AA283/1000)-AJ283)</f>
        <v>13471.745180396396</v>
      </c>
      <c r="AI283" s="40">
        <f ca="1">IFERROR((S283*LN(R283/1000)+T283*R283/1000+U283*(R283/1000)^2/2+V283*(R283/1000)^3/3-W283/(2*(R283/1000)^2)+Y283)-(AC283*LN(R283/1000)+AD283*R283/1000+AE283*(R283/1000)^2/2+AF283*(R283/1000)^3/3-AG283/(2*(R283/1000)^2)),0)</f>
        <v>6080.4766679335962</v>
      </c>
      <c r="AJ283" s="40"/>
      <c r="AK283" s="40">
        <f ca="1">AB283</f>
        <v>1500</v>
      </c>
      <c r="AL283" s="40">
        <v>3000</v>
      </c>
      <c r="AM283" s="40">
        <f ca="1">AR287</f>
        <v>0</v>
      </c>
      <c r="AN283" s="40">
        <f ca="1">AQ287</f>
        <v>0</v>
      </c>
      <c r="AO283" s="40">
        <f ca="1">AP287</f>
        <v>0</v>
      </c>
      <c r="AP283" s="40">
        <f ca="1">AO287</f>
        <v>0</v>
      </c>
      <c r="AQ283" s="40">
        <f ca="1">AN287</f>
        <v>0</v>
      </c>
      <c r="AR283" s="40">
        <f ca="1">(AC283*AK283/1000+AD283*(AK283/1000)^2/2+AE283*(AK283/1000)^3/3+AF283*(AK283/1000)^4/4-AG283/(AK283/1000)-AJ283+AH283)-(AM283*AK283/1000+AN283*(AK283/1000)^2/2+AO283*(AK283/1000)^3/3+AP283*(AK283/1000)^4/4-AQ283/(AK283/1000)-AT283)</f>
        <v>17156.913904486821</v>
      </c>
      <c r="AS283" s="40">
        <f ca="1">IFERROR((AC283*LN(AB283/1000)+AD283*AB283/1000+AE283*(AB283/1000)^2/2+AF283*(AB283/1000)^3/3-AG283/(2*(AB283/1000)^2)+AI283)-(AM283*LN(AB283/1000)+AN283*AB283/1000+AO283*(AB283/1000)^2/2+AP283*(AB283/1000)^3/3-AQ283/(2*(AB283/1000)^2)),0)</f>
        <v>491.74599048714026</v>
      </c>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22"/>
      <c r="BP283" s="22"/>
      <c r="BQ283" s="22"/>
      <c r="BR283" s="22"/>
      <c r="BS283" s="22"/>
      <c r="BT283" s="22"/>
      <c r="BU283" s="22"/>
      <c r="BV283" s="22"/>
      <c r="BW283" s="22"/>
      <c r="BX283" s="22"/>
      <c r="BY283" s="22"/>
      <c r="BZ283" s="22"/>
    </row>
    <row r="284" spans="1:78" x14ac:dyDescent="0.25">
      <c r="A284" s="21"/>
      <c r="B284" s="42" t="s">
        <v>203</v>
      </c>
      <c r="C284" s="42" t="s">
        <v>204</v>
      </c>
      <c r="D284" s="42" t="s">
        <v>198</v>
      </c>
      <c r="E284" s="22"/>
      <c r="F284" s="41" t="s">
        <v>141</v>
      </c>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22"/>
      <c r="BP284" s="22"/>
      <c r="BQ284" s="22"/>
      <c r="BR284" s="22"/>
      <c r="BS284" s="22"/>
      <c r="BT284" s="22"/>
      <c r="BU284" s="22"/>
      <c r="BV284" s="22"/>
      <c r="BW284" s="22"/>
      <c r="BX284" s="22"/>
      <c r="BY284" s="22"/>
      <c r="BZ284" s="22"/>
    </row>
    <row r="285" spans="1:78" x14ac:dyDescent="0.25">
      <c r="A285" s="21" t="s">
        <v>221</v>
      </c>
      <c r="B285" s="22">
        <v>127.65</v>
      </c>
      <c r="C285" s="22">
        <v>200</v>
      </c>
      <c r="D285" s="22">
        <f ca="1">C285/1000</f>
        <v>0.2</v>
      </c>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c r="BN285" s="22"/>
      <c r="BO285" s="22"/>
      <c r="BP285" s="22"/>
      <c r="BQ285" s="22"/>
      <c r="BR285" s="22"/>
      <c r="BS285" s="22"/>
      <c r="BT285" s="22"/>
      <c r="BU285" s="22"/>
      <c r="BV285" s="22"/>
      <c r="BW285" s="22"/>
      <c r="BX285" s="22"/>
      <c r="BY285" s="22"/>
      <c r="BZ285" s="22"/>
    </row>
    <row r="286" spans="1:78" x14ac:dyDescent="0.25">
      <c r="A286" s="21"/>
      <c r="B286" s="22">
        <v>154.63999999999999</v>
      </c>
      <c r="C286" s="22">
        <v>273.14999999999998</v>
      </c>
      <c r="D286" s="22">
        <f t="shared" ref="D286:D300" ca="1" si="8">C286/1000</f>
        <v>0.27315</v>
      </c>
      <c r="E286" s="22"/>
      <c r="F286" s="22"/>
      <c r="G286" s="42" t="s">
        <v>184</v>
      </c>
      <c r="H286" s="42" t="s">
        <v>185</v>
      </c>
      <c r="I286" s="42" t="s">
        <v>186</v>
      </c>
      <c r="J286" s="42" t="s">
        <v>187</v>
      </c>
      <c r="K286" s="42" t="s">
        <v>188</v>
      </c>
      <c r="L286" s="22"/>
      <c r="M286" s="22"/>
      <c r="N286" s="22"/>
      <c r="O286" s="22"/>
      <c r="P286" s="22"/>
      <c r="Q286" s="22"/>
      <c r="R286" s="42" t="s">
        <v>184</v>
      </c>
      <c r="S286" s="42" t="s">
        <v>185</v>
      </c>
      <c r="T286" s="42" t="s">
        <v>186</v>
      </c>
      <c r="U286" s="42" t="s">
        <v>187</v>
      </c>
      <c r="V286" s="42" t="s">
        <v>188</v>
      </c>
      <c r="W286" s="22"/>
      <c r="X286" s="22"/>
      <c r="Y286" s="22"/>
      <c r="Z286" s="22"/>
      <c r="AA286" s="42" t="s">
        <v>184</v>
      </c>
      <c r="AB286" s="42" t="s">
        <v>185</v>
      </c>
      <c r="AC286" s="42" t="s">
        <v>186</v>
      </c>
      <c r="AD286" s="42" t="s">
        <v>187</v>
      </c>
      <c r="AE286" s="42" t="s">
        <v>188</v>
      </c>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c r="BT286" s="22"/>
      <c r="BU286" s="22"/>
      <c r="BV286" s="22"/>
      <c r="BW286" s="22"/>
      <c r="BX286" s="22"/>
      <c r="BY286" s="22"/>
      <c r="BZ286" s="22"/>
    </row>
    <row r="287" spans="1:78" x14ac:dyDescent="0.25">
      <c r="A287" s="21"/>
      <c r="B287" s="22">
        <v>165.2</v>
      </c>
      <c r="C287" s="22">
        <v>298.14999999999998</v>
      </c>
      <c r="D287" s="22">
        <f t="shared" ca="1" si="8"/>
        <v>0.29814999999999997</v>
      </c>
      <c r="E287" s="22"/>
      <c r="F287" s="22"/>
      <c r="G287" s="22">
        <f t="array" aca="1" ref="G287:L293" ca="1">LINEST(B285:B288,D285:D288^{1,2,3,-2},1,1)</f>
        <v>1.5716262097641323</v>
      </c>
      <c r="H287" s="22">
        <f ca="1"/>
        <v>-797.27495439820518</v>
      </c>
      <c r="I287" s="22">
        <f ca="1"/>
        <v>0</v>
      </c>
      <c r="J287" s="22">
        <f ca="1"/>
        <v>753.06365935845508</v>
      </c>
      <c r="K287" s="22">
        <f ca="1"/>
        <v>-55.87518748060868</v>
      </c>
      <c r="L287" s="22" t="e">
        <f ca="1"/>
        <v>#N/A</v>
      </c>
      <c r="M287" s="22"/>
      <c r="N287" s="22"/>
      <c r="O287" s="22"/>
      <c r="P287" s="22"/>
      <c r="Q287" s="22"/>
      <c r="R287" s="22">
        <f t="array" aca="1" ref="R287:W293" ca="1">LINEST(B290:B295,D290:D295^{1,2,3,-2},1,1)</f>
        <v>-3.5269765651542624</v>
      </c>
      <c r="S287" s="22">
        <f ca="1"/>
        <v>55.031934334079693</v>
      </c>
      <c r="T287" s="22">
        <f ca="1"/>
        <v>-297.20093084875532</v>
      </c>
      <c r="U287" s="22">
        <f ca="1"/>
        <v>587.32153606885504</v>
      </c>
      <c r="V287" s="22">
        <f ca="1"/>
        <v>39.957188087251197</v>
      </c>
      <c r="W287" s="22" t="e">
        <f ca="1"/>
        <v>#N/A</v>
      </c>
      <c r="X287" s="22"/>
      <c r="Y287" s="22"/>
      <c r="Z287" s="22"/>
      <c r="AA287" s="22">
        <f t="array" aca="1" ref="AA287:AF293" ca="1">LINEST(B295:B300,D295:D300^{1,2,3,-2},1,1)</f>
        <v>-768.39522720118566</v>
      </c>
      <c r="AB287" s="22">
        <f ca="1"/>
        <v>-1140.4995546014086</v>
      </c>
      <c r="AC287" s="22">
        <f ca="1"/>
        <v>5224.0290642334849</v>
      </c>
      <c r="AD287" s="22">
        <f ca="1"/>
        <v>-8372.4984112099864</v>
      </c>
      <c r="AE287" s="22">
        <f ca="1"/>
        <v>5438.9186689537382</v>
      </c>
      <c r="AF287" s="22" t="e">
        <f ca="1"/>
        <v>#N/A</v>
      </c>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c r="BT287" s="22"/>
      <c r="BU287" s="22"/>
      <c r="BV287" s="22"/>
      <c r="BW287" s="22"/>
      <c r="BX287" s="22"/>
      <c r="BY287" s="22"/>
      <c r="BZ287" s="22"/>
    </row>
    <row r="288" spans="1:78" x14ac:dyDescent="0.25">
      <c r="A288" s="21"/>
      <c r="B288" s="22">
        <v>165.98</v>
      </c>
      <c r="C288" s="22">
        <v>300</v>
      </c>
      <c r="D288" s="22">
        <f t="shared" ca="1" si="8"/>
        <v>0.3</v>
      </c>
      <c r="E288" s="22"/>
      <c r="F288" s="22"/>
      <c r="G288" s="22">
        <f ca="1"/>
        <v>0</v>
      </c>
      <c r="H288" s="22">
        <f ca="1"/>
        <v>0</v>
      </c>
      <c r="I288" s="22">
        <f ca="1"/>
        <v>0</v>
      </c>
      <c r="J288" s="22">
        <f ca="1"/>
        <v>0</v>
      </c>
      <c r="K288" s="22">
        <f ca="1"/>
        <v>0</v>
      </c>
      <c r="L288" s="22" t="e">
        <f ca="1"/>
        <v>#N/A</v>
      </c>
      <c r="M288" s="22"/>
      <c r="N288" s="22"/>
      <c r="O288" s="22"/>
      <c r="P288" s="22"/>
      <c r="Q288" s="22"/>
      <c r="R288" s="22">
        <f ca="1"/>
        <v>0.97626165647314367</v>
      </c>
      <c r="S288" s="22">
        <f ca="1"/>
        <v>21.017452316622343</v>
      </c>
      <c r="T288" s="22">
        <f ca="1"/>
        <v>58.590677698988635</v>
      </c>
      <c r="U288" s="22">
        <f ca="1"/>
        <v>56.970357627653371</v>
      </c>
      <c r="V288" s="22">
        <f ca="1"/>
        <v>20.358678269464761</v>
      </c>
      <c r="W288" s="22" t="e">
        <f ca="1"/>
        <v>#N/A</v>
      </c>
      <c r="X288" s="22"/>
      <c r="Y288" s="22"/>
      <c r="Z288" s="22"/>
      <c r="AA288" s="22">
        <f ca="1"/>
        <v>412.4672242732409</v>
      </c>
      <c r="AB288" s="22">
        <f ca="1"/>
        <v>588.70528912612383</v>
      </c>
      <c r="AC288" s="22">
        <f ca="1"/>
        <v>2750.6136230537536</v>
      </c>
      <c r="AD288" s="22">
        <f ca="1"/>
        <v>4538.5535632725196</v>
      </c>
      <c r="AE288" s="22">
        <f ca="1"/>
        <v>2788.9097578761362</v>
      </c>
      <c r="AF288" s="22" t="e">
        <f ca="1"/>
        <v>#N/A</v>
      </c>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c r="BN288" s="22"/>
      <c r="BO288" s="22"/>
      <c r="BP288" s="22"/>
      <c r="BQ288" s="22"/>
      <c r="BR288" s="22"/>
      <c r="BS288" s="22"/>
      <c r="BT288" s="22"/>
      <c r="BU288" s="22"/>
      <c r="BV288" s="22"/>
      <c r="BW288" s="22"/>
      <c r="BX288" s="22"/>
      <c r="BY288" s="22"/>
      <c r="BZ288" s="22"/>
    </row>
    <row r="289" spans="1:78" x14ac:dyDescent="0.25">
      <c r="A289" s="21"/>
      <c r="B289" s="22">
        <v>210.66</v>
      </c>
      <c r="C289" s="22">
        <v>400</v>
      </c>
      <c r="D289" s="22">
        <f t="shared" ca="1" si="8"/>
        <v>0.4</v>
      </c>
      <c r="E289" s="22"/>
      <c r="F289" s="22"/>
      <c r="G289" s="22">
        <f ca="1"/>
        <v>1</v>
      </c>
      <c r="H289" s="22">
        <f ca="1"/>
        <v>0</v>
      </c>
      <c r="I289" s="22" t="e">
        <f ca="1"/>
        <v>#N/A</v>
      </c>
      <c r="J289" s="22" t="e">
        <f ca="1"/>
        <v>#N/A</v>
      </c>
      <c r="K289" s="22" t="e">
        <f ca="1"/>
        <v>#N/A</v>
      </c>
      <c r="L289" s="22" t="e">
        <f ca="1"/>
        <v>#N/A</v>
      </c>
      <c r="M289" s="22"/>
      <c r="N289" s="22"/>
      <c r="O289" s="22"/>
      <c r="P289" s="22"/>
      <c r="Q289" s="22"/>
      <c r="R289" s="22">
        <f ca="1"/>
        <v>0.99999991537455835</v>
      </c>
      <c r="S289" s="22">
        <f ca="1"/>
        <v>3.1560780654808794E-2</v>
      </c>
      <c r="T289" s="22" t="e">
        <f ca="1"/>
        <v>#N/A</v>
      </c>
      <c r="U289" s="22" t="e">
        <f ca="1"/>
        <v>#N/A</v>
      </c>
      <c r="V289" s="22" t="e">
        <f ca="1"/>
        <v>#N/A</v>
      </c>
      <c r="W289" s="22" t="e">
        <f ca="1"/>
        <v>#N/A</v>
      </c>
      <c r="X289" s="22"/>
      <c r="Y289" s="22"/>
      <c r="Z289" s="22"/>
      <c r="AA289" s="22">
        <f ca="1"/>
        <v>0.99989617972377864</v>
      </c>
      <c r="AB289" s="22">
        <f ca="1"/>
        <v>0.53284402803884923</v>
      </c>
      <c r="AC289" s="22" t="e">
        <f ca="1"/>
        <v>#N/A</v>
      </c>
      <c r="AD289" s="22" t="e">
        <f ca="1"/>
        <v>#N/A</v>
      </c>
      <c r="AE289" s="22" t="e">
        <f ca="1"/>
        <v>#N/A</v>
      </c>
      <c r="AF289" s="22" t="e">
        <f ca="1"/>
        <v>#N/A</v>
      </c>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c r="BN289" s="22"/>
      <c r="BO289" s="22"/>
      <c r="BP289" s="22"/>
      <c r="BQ289" s="22"/>
      <c r="BR289" s="22"/>
      <c r="BS289" s="22"/>
      <c r="BT289" s="22"/>
      <c r="BU289" s="22"/>
      <c r="BV289" s="22"/>
      <c r="BW289" s="22"/>
      <c r="BX289" s="22"/>
      <c r="BY289" s="22"/>
      <c r="BZ289" s="22"/>
    </row>
    <row r="290" spans="1:78" x14ac:dyDescent="0.25">
      <c r="A290" s="21"/>
      <c r="B290" s="22">
        <v>252.09</v>
      </c>
      <c r="C290" s="22">
        <v>500</v>
      </c>
      <c r="D290" s="22">
        <f t="shared" ca="1" si="8"/>
        <v>0.5</v>
      </c>
      <c r="E290" s="22"/>
      <c r="F290" s="22"/>
      <c r="G290" s="22" t="e">
        <f ca="1"/>
        <v>#NUM!</v>
      </c>
      <c r="H290" s="22">
        <f ca="1"/>
        <v>0</v>
      </c>
      <c r="I290" s="22" t="e">
        <f ca="1"/>
        <v>#N/A</v>
      </c>
      <c r="J290" s="22" t="e">
        <f ca="1"/>
        <v>#N/A</v>
      </c>
      <c r="K290" s="22" t="e">
        <f ca="1"/>
        <v>#N/A</v>
      </c>
      <c r="L290" s="22" t="e">
        <f ca="1"/>
        <v>#N/A</v>
      </c>
      <c r="M290" s="22"/>
      <c r="N290" s="22"/>
      <c r="O290" s="22"/>
      <c r="P290" s="22"/>
      <c r="Q290" s="22"/>
      <c r="R290" s="22">
        <f ca="1"/>
        <v>2954194.0802009404</v>
      </c>
      <c r="S290" s="22">
        <f ca="1"/>
        <v>1</v>
      </c>
      <c r="T290" s="22" t="e">
        <f ca="1"/>
        <v>#N/A</v>
      </c>
      <c r="U290" s="22" t="e">
        <f ca="1"/>
        <v>#N/A</v>
      </c>
      <c r="V290" s="22" t="e">
        <f ca="1"/>
        <v>#N/A</v>
      </c>
      <c r="W290" s="22" t="e">
        <f ca="1"/>
        <v>#N/A</v>
      </c>
      <c r="X290" s="22"/>
      <c r="Y290" s="22"/>
      <c r="Z290" s="22"/>
      <c r="AA290" s="22">
        <f ca="1"/>
        <v>2407.7574634651169</v>
      </c>
      <c r="AB290" s="22">
        <f ca="1"/>
        <v>1</v>
      </c>
      <c r="AC290" s="22" t="e">
        <f ca="1"/>
        <v>#N/A</v>
      </c>
      <c r="AD290" s="22" t="e">
        <f ca="1"/>
        <v>#N/A</v>
      </c>
      <c r="AE290" s="22" t="e">
        <f ca="1"/>
        <v>#N/A</v>
      </c>
      <c r="AF290" s="22" t="e">
        <f ca="1"/>
        <v>#N/A</v>
      </c>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c r="BN290" s="22"/>
      <c r="BO290" s="22"/>
      <c r="BP290" s="22"/>
      <c r="BQ290" s="22"/>
      <c r="BR290" s="22"/>
      <c r="BS290" s="22"/>
      <c r="BT290" s="22"/>
      <c r="BU290" s="22"/>
      <c r="BV290" s="22"/>
      <c r="BW290" s="22"/>
      <c r="BX290" s="22"/>
      <c r="BY290" s="22"/>
      <c r="BZ290" s="22"/>
    </row>
    <row r="291" spans="1:78" x14ac:dyDescent="0.25">
      <c r="A291" s="21"/>
      <c r="B291" s="22">
        <v>287.44</v>
      </c>
      <c r="C291" s="22">
        <v>600</v>
      </c>
      <c r="D291" s="22">
        <f t="shared" ca="1" si="8"/>
        <v>0.6</v>
      </c>
      <c r="E291" s="22"/>
      <c r="F291" s="22"/>
      <c r="G291" s="22">
        <f ca="1"/>
        <v>962.09227499999918</v>
      </c>
      <c r="H291" s="22">
        <f ca="1"/>
        <v>0</v>
      </c>
      <c r="I291" s="22" t="e">
        <f ca="1"/>
        <v>#N/A</v>
      </c>
      <c r="J291" s="22" t="e">
        <f ca="1"/>
        <v>#N/A</v>
      </c>
      <c r="K291" s="22" t="e">
        <f ca="1"/>
        <v>#N/A</v>
      </c>
      <c r="L291" s="22" t="e">
        <f ca="1"/>
        <v>#N/A</v>
      </c>
      <c r="M291" s="22"/>
      <c r="N291" s="22"/>
      <c r="O291" s="22"/>
      <c r="P291" s="22"/>
      <c r="Q291" s="22"/>
      <c r="R291" s="22">
        <f ca="1"/>
        <v>11770.488537250454</v>
      </c>
      <c r="S291" s="22">
        <f ca="1"/>
        <v>9.9608287554095302E-4</v>
      </c>
      <c r="T291" s="22" t="e">
        <f ca="1"/>
        <v>#N/A</v>
      </c>
      <c r="U291" s="22" t="e">
        <f ca="1"/>
        <v>#N/A</v>
      </c>
      <c r="V291" s="22" t="e">
        <f ca="1"/>
        <v>#N/A</v>
      </c>
      <c r="W291" s="22" t="e">
        <f ca="1"/>
        <v>#N/A</v>
      </c>
      <c r="X291" s="22"/>
      <c r="Y291" s="22"/>
      <c r="Z291" s="22"/>
      <c r="AA291" s="22">
        <f ca="1"/>
        <v>2734.468560575117</v>
      </c>
      <c r="AB291" s="22">
        <f ca="1"/>
        <v>0.28392275821666596</v>
      </c>
      <c r="AC291" s="22" t="e">
        <f ca="1"/>
        <v>#N/A</v>
      </c>
      <c r="AD291" s="22" t="e">
        <f ca="1"/>
        <v>#N/A</v>
      </c>
      <c r="AE291" s="22" t="e">
        <f ca="1"/>
        <v>#N/A</v>
      </c>
      <c r="AF291" s="22" t="e">
        <f ca="1"/>
        <v>#N/A</v>
      </c>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c r="BO291" s="22"/>
      <c r="BP291" s="22"/>
      <c r="BQ291" s="22"/>
      <c r="BR291" s="22"/>
      <c r="BS291" s="22"/>
      <c r="BT291" s="22"/>
      <c r="BU291" s="22"/>
      <c r="BV291" s="22"/>
      <c r="BW291" s="22"/>
      <c r="BX291" s="22"/>
      <c r="BY291" s="22"/>
      <c r="BZ291" s="22"/>
    </row>
    <row r="292" spans="1:78" x14ac:dyDescent="0.25">
      <c r="A292" s="21"/>
      <c r="B292" s="22">
        <v>317.14999999999998</v>
      </c>
      <c r="C292" s="22">
        <v>700</v>
      </c>
      <c r="D292" s="22">
        <f t="shared" ca="1" si="8"/>
        <v>0.7</v>
      </c>
      <c r="E292" s="22"/>
      <c r="F292" s="22"/>
      <c r="G292" s="22" t="e">
        <f ca="1"/>
        <v>#N/A</v>
      </c>
      <c r="H292" s="22" t="e">
        <f ca="1"/>
        <v>#N/A</v>
      </c>
      <c r="I292" s="22" t="e">
        <f ca="1"/>
        <v>#N/A</v>
      </c>
      <c r="J292" s="22" t="e">
        <f ca="1"/>
        <v>#N/A</v>
      </c>
      <c r="K292" s="22" t="e">
        <f ca="1"/>
        <v>#N/A</v>
      </c>
      <c r="L292" s="22" t="e">
        <f ca="1"/>
        <v>#N/A</v>
      </c>
      <c r="M292" s="22"/>
      <c r="N292" s="22"/>
      <c r="O292" s="22"/>
      <c r="P292" s="22"/>
      <c r="Q292" s="22"/>
      <c r="R292" s="22" t="e">
        <f ca="1"/>
        <v>#N/A</v>
      </c>
      <c r="S292" s="22" t="e">
        <f ca="1"/>
        <v>#N/A</v>
      </c>
      <c r="T292" s="22" t="e">
        <f ca="1"/>
        <v>#N/A</v>
      </c>
      <c r="U292" s="22" t="e">
        <f ca="1"/>
        <v>#N/A</v>
      </c>
      <c r="V292" s="22" t="e">
        <f ca="1"/>
        <v>#N/A</v>
      </c>
      <c r="W292" s="22" t="e">
        <f ca="1"/>
        <v>#N/A</v>
      </c>
      <c r="X292" s="22"/>
      <c r="Y292" s="22"/>
      <c r="Z292" s="22"/>
      <c r="AA292" s="22" t="e">
        <f ca="1"/>
        <v>#N/A</v>
      </c>
      <c r="AB292" s="22" t="e">
        <f ca="1"/>
        <v>#N/A</v>
      </c>
      <c r="AC292" s="22" t="e">
        <f ca="1"/>
        <v>#N/A</v>
      </c>
      <c r="AD292" s="22" t="e">
        <f ca="1"/>
        <v>#N/A</v>
      </c>
      <c r="AE292" s="22" t="e">
        <f ca="1"/>
        <v>#N/A</v>
      </c>
      <c r="AF292" s="22" t="e">
        <f ca="1"/>
        <v>#N/A</v>
      </c>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c r="BO292" s="22"/>
      <c r="BP292" s="22"/>
      <c r="BQ292" s="22"/>
      <c r="BR292" s="22"/>
      <c r="BS292" s="22"/>
      <c r="BT292" s="22"/>
      <c r="BU292" s="22"/>
      <c r="BV292" s="22"/>
      <c r="BW292" s="22"/>
      <c r="BX292" s="22"/>
      <c r="BY292" s="22"/>
      <c r="BZ292" s="22"/>
    </row>
    <row r="293" spans="1:78" x14ac:dyDescent="0.25">
      <c r="A293" s="21"/>
      <c r="B293" s="22">
        <v>342.25</v>
      </c>
      <c r="C293" s="22">
        <v>800</v>
      </c>
      <c r="D293" s="22">
        <f t="shared" ca="1" si="8"/>
        <v>0.8</v>
      </c>
      <c r="E293" s="22"/>
      <c r="F293" s="22"/>
      <c r="G293" s="22" t="e">
        <f ca="1"/>
        <v>#N/A</v>
      </c>
      <c r="H293" s="22" t="e">
        <f ca="1"/>
        <v>#N/A</v>
      </c>
      <c r="I293" s="22" t="e">
        <f ca="1"/>
        <v>#N/A</v>
      </c>
      <c r="J293" s="22" t="e">
        <f ca="1"/>
        <v>#N/A</v>
      </c>
      <c r="K293" s="22" t="e">
        <f ca="1"/>
        <v>#N/A</v>
      </c>
      <c r="L293" s="22" t="e">
        <f ca="1"/>
        <v>#N/A</v>
      </c>
      <c r="M293" s="22"/>
      <c r="N293" s="22"/>
      <c r="O293" s="22"/>
      <c r="P293" s="22"/>
      <c r="Q293" s="22"/>
      <c r="R293" s="22" t="e">
        <f ca="1"/>
        <v>#N/A</v>
      </c>
      <c r="S293" s="22" t="e">
        <f ca="1"/>
        <v>#N/A</v>
      </c>
      <c r="T293" s="22" t="e">
        <f ca="1"/>
        <v>#N/A</v>
      </c>
      <c r="U293" s="22" t="e">
        <f ca="1"/>
        <v>#N/A</v>
      </c>
      <c r="V293" s="22" t="e">
        <f ca="1"/>
        <v>#N/A</v>
      </c>
      <c r="W293" s="22" t="e">
        <f ca="1"/>
        <v>#N/A</v>
      </c>
      <c r="X293" s="22"/>
      <c r="Y293" s="22"/>
      <c r="Z293" s="22"/>
      <c r="AA293" s="22" t="e">
        <f ca="1"/>
        <v>#N/A</v>
      </c>
      <c r="AB293" s="22" t="e">
        <f ca="1"/>
        <v>#N/A</v>
      </c>
      <c r="AC293" s="22" t="e">
        <f ca="1"/>
        <v>#N/A</v>
      </c>
      <c r="AD293" s="22" t="e">
        <f ca="1"/>
        <v>#N/A</v>
      </c>
      <c r="AE293" s="22" t="e">
        <f ca="1"/>
        <v>#N/A</v>
      </c>
      <c r="AF293" s="22" t="e">
        <f ca="1"/>
        <v>#N/A</v>
      </c>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c r="BT293" s="22"/>
      <c r="BU293" s="22"/>
      <c r="BV293" s="22"/>
      <c r="BW293" s="22"/>
      <c r="BX293" s="22"/>
      <c r="BY293" s="22"/>
      <c r="BZ293" s="22"/>
    </row>
    <row r="294" spans="1:78" x14ac:dyDescent="0.25">
      <c r="A294" s="21"/>
      <c r="B294" s="22">
        <v>363.59</v>
      </c>
      <c r="C294" s="22">
        <v>900</v>
      </c>
      <c r="D294" s="22">
        <f t="shared" ca="1" si="8"/>
        <v>0.9</v>
      </c>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c r="BN294" s="22"/>
      <c r="BO294" s="22"/>
      <c r="BP294" s="22"/>
      <c r="BQ294" s="22"/>
      <c r="BR294" s="22"/>
      <c r="BS294" s="22"/>
      <c r="BT294" s="22"/>
      <c r="BU294" s="22"/>
      <c r="BV294" s="22"/>
      <c r="BW294" s="22"/>
      <c r="BX294" s="22"/>
      <c r="BY294" s="22"/>
      <c r="BZ294" s="22"/>
    </row>
    <row r="295" spans="1:78" x14ac:dyDescent="0.25">
      <c r="A295" s="21"/>
      <c r="B295" s="22">
        <v>381.58</v>
      </c>
      <c r="C295" s="22">
        <v>1000</v>
      </c>
      <c r="D295" s="22">
        <f t="shared" ca="1" si="8"/>
        <v>1</v>
      </c>
      <c r="E295" s="22"/>
      <c r="F295" s="25" t="s">
        <v>166</v>
      </c>
      <c r="G295" s="42">
        <v>550</v>
      </c>
      <c r="H295" s="22"/>
      <c r="I295" s="22"/>
      <c r="J295" s="22"/>
      <c r="K295" s="22"/>
      <c r="L295" s="22"/>
      <c r="M295" s="22"/>
      <c r="N295" s="22"/>
      <c r="O295" s="22"/>
      <c r="P295" s="22"/>
      <c r="Q295" s="22"/>
      <c r="R295" s="25" t="s">
        <v>166</v>
      </c>
      <c r="S295" s="42">
        <v>700</v>
      </c>
      <c r="T295" s="22"/>
      <c r="U295" s="22"/>
      <c r="V295" s="22"/>
      <c r="W295" s="22"/>
      <c r="X295" s="22"/>
      <c r="Y295" s="22"/>
      <c r="Z295" s="22"/>
      <c r="AA295" s="25" t="s">
        <v>166</v>
      </c>
      <c r="AB295" s="42">
        <v>1300</v>
      </c>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c r="BR295" s="22"/>
      <c r="BS295" s="22"/>
      <c r="BT295" s="22"/>
      <c r="BU295" s="22"/>
      <c r="BV295" s="22"/>
      <c r="BW295" s="22"/>
      <c r="BX295" s="22"/>
      <c r="BY295" s="22"/>
      <c r="BZ295" s="22"/>
    </row>
    <row r="296" spans="1:78" x14ac:dyDescent="0.25">
      <c r="A296" s="21"/>
      <c r="B296" s="22">
        <v>397.06</v>
      </c>
      <c r="C296" s="22">
        <v>1100</v>
      </c>
      <c r="D296" s="22">
        <f t="shared" ca="1" si="8"/>
        <v>1.1000000000000001</v>
      </c>
      <c r="E296" s="22"/>
      <c r="F296" s="25" t="s">
        <v>167</v>
      </c>
      <c r="G296" s="43">
        <f ca="1">I283+J283*(G295/1000)+K283*(G295/1000)^2+L283*(G295/1000)^3+M283/(G295/1000)^2</f>
        <v>230.85866317321498</v>
      </c>
      <c r="H296" s="22"/>
      <c r="I296" s="22"/>
      <c r="J296" s="22"/>
      <c r="K296" s="22"/>
      <c r="L296" s="22"/>
      <c r="M296" s="22"/>
      <c r="N296" s="22"/>
      <c r="O296" s="22"/>
      <c r="P296" s="22"/>
      <c r="Q296" s="22"/>
      <c r="R296" s="25" t="s">
        <v>167</v>
      </c>
      <c r="S296" s="43">
        <f ca="1">S283+T283*(S295/1000)+U283*(S295/1000)^2+V283*(S295/1000)^3+W283/(S295/1000)^2</f>
        <v>317.13184933869127</v>
      </c>
      <c r="T296" s="22"/>
      <c r="U296" s="22"/>
      <c r="V296" s="22"/>
      <c r="W296" s="22"/>
      <c r="X296" s="22"/>
      <c r="Y296" s="22"/>
      <c r="Z296" s="22"/>
      <c r="AA296" s="25" t="s">
        <v>167</v>
      </c>
      <c r="AB296" s="43">
        <f ca="1">AC283+AD283*(AB295/1000)+AE283*(AB295/1000)^2+AF283*(AB295/1000)^3+AG283/(AB295/1000)^2</f>
        <v>422.93059940434307</v>
      </c>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c r="BN296" s="22"/>
      <c r="BO296" s="22"/>
      <c r="BP296" s="22"/>
      <c r="BQ296" s="22"/>
      <c r="BR296" s="22"/>
      <c r="BS296" s="22"/>
      <c r="BT296" s="22"/>
      <c r="BU296" s="22"/>
      <c r="BV296" s="22"/>
      <c r="BW296" s="22"/>
      <c r="BX296" s="22"/>
      <c r="BY296" s="22"/>
      <c r="BZ296" s="22"/>
    </row>
    <row r="297" spans="1:78" x14ac:dyDescent="0.25">
      <c r="A297" s="21"/>
      <c r="B297" s="22">
        <v>410.45</v>
      </c>
      <c r="C297" s="22">
        <v>1200</v>
      </c>
      <c r="D297" s="22">
        <f t="shared" ca="1" si="8"/>
        <v>1.2</v>
      </c>
      <c r="E297" s="22"/>
      <c r="F297" s="22" t="s">
        <v>46</v>
      </c>
      <c r="G297" s="22"/>
      <c r="H297" s="22"/>
      <c r="I297" s="22"/>
      <c r="J297" s="22"/>
      <c r="K297" s="22"/>
      <c r="L297" s="22"/>
      <c r="M297" s="22"/>
      <c r="N297" s="22"/>
      <c r="O297" s="22"/>
      <c r="P297" s="22"/>
      <c r="Q297" s="22"/>
      <c r="R297" s="22" t="s">
        <v>46</v>
      </c>
      <c r="S297" s="22"/>
      <c r="T297" s="22"/>
      <c r="U297" s="22"/>
      <c r="V297" s="22"/>
      <c r="W297" s="22"/>
      <c r="X297" s="22"/>
      <c r="Y297" s="22"/>
      <c r="Z297" s="22"/>
      <c r="AA297" s="22" t="s">
        <v>46</v>
      </c>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c r="BN297" s="22"/>
      <c r="BO297" s="22"/>
      <c r="BP297" s="22"/>
      <c r="BQ297" s="22"/>
      <c r="BR297" s="22"/>
      <c r="BS297" s="22"/>
      <c r="BT297" s="22"/>
      <c r="BU297" s="22"/>
      <c r="BV297" s="22"/>
      <c r="BW297" s="22"/>
      <c r="BX297" s="22"/>
      <c r="BY297" s="22"/>
      <c r="BZ297" s="22"/>
    </row>
    <row r="298" spans="1:78" x14ac:dyDescent="0.25">
      <c r="A298" s="21"/>
      <c r="B298" s="22">
        <v>422.58</v>
      </c>
      <c r="C298" s="22">
        <v>1300</v>
      </c>
      <c r="D298" s="22">
        <f t="shared" ca="1" si="8"/>
        <v>1.3</v>
      </c>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c r="BT298" s="22"/>
      <c r="BU298" s="22"/>
      <c r="BV298" s="22"/>
      <c r="BW298" s="22"/>
      <c r="BX298" s="22"/>
      <c r="BY298" s="22"/>
      <c r="BZ298" s="22"/>
    </row>
    <row r="299" spans="1:78" x14ac:dyDescent="0.25">
      <c r="A299" s="21"/>
      <c r="B299" s="22">
        <v>435.14</v>
      </c>
      <c r="C299" s="22">
        <v>1400</v>
      </c>
      <c r="D299" s="22">
        <f t="shared" ca="1" si="8"/>
        <v>1.4</v>
      </c>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c r="BT299" s="22"/>
      <c r="BU299" s="22"/>
      <c r="BV299" s="22"/>
      <c r="BW299" s="22"/>
      <c r="BX299" s="22"/>
      <c r="BY299" s="22"/>
      <c r="BZ299" s="22"/>
    </row>
    <row r="300" spans="1:78" x14ac:dyDescent="0.25">
      <c r="A300" s="21"/>
      <c r="B300" s="22">
        <v>443.5</v>
      </c>
      <c r="C300" s="22">
        <v>1500</v>
      </c>
      <c r="D300" s="22">
        <f t="shared" ca="1" si="8"/>
        <v>1.5</v>
      </c>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c r="BN300" s="22"/>
      <c r="BO300" s="22"/>
      <c r="BP300" s="22"/>
      <c r="BQ300" s="22"/>
      <c r="BR300" s="22"/>
      <c r="BS300" s="22"/>
      <c r="BT300" s="22"/>
      <c r="BU300" s="22"/>
      <c r="BV300" s="22"/>
      <c r="BW300" s="22"/>
      <c r="BX300" s="22"/>
      <c r="BY300" s="22"/>
      <c r="BZ300" s="22"/>
    </row>
    <row r="301" spans="1:78" x14ac:dyDescent="0.25">
      <c r="A301" s="21"/>
      <c r="B301" s="22" t="s">
        <v>222</v>
      </c>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c r="BN301" s="22"/>
      <c r="BO301" s="22"/>
      <c r="BP301" s="22"/>
      <c r="BQ301" s="22"/>
      <c r="BR301" s="22"/>
      <c r="BS301" s="22"/>
      <c r="BT301" s="22"/>
      <c r="BU301" s="22"/>
      <c r="BV301" s="22"/>
      <c r="BW301" s="22"/>
      <c r="BX301" s="22"/>
      <c r="BY301" s="22"/>
      <c r="BZ301" s="22"/>
    </row>
    <row r="302" spans="1:78" x14ac:dyDescent="0.25">
      <c r="A302" s="38"/>
      <c r="B302" s="39"/>
      <c r="C302" s="39"/>
      <c r="D302" s="39"/>
      <c r="E302" s="39"/>
      <c r="F302" s="26" t="s">
        <v>70</v>
      </c>
      <c r="G302" s="27" t="s">
        <v>71</v>
      </c>
      <c r="H302" s="27" t="s">
        <v>72</v>
      </c>
      <c r="I302" s="27" t="s">
        <v>73</v>
      </c>
      <c r="J302" s="27" t="s">
        <v>74</v>
      </c>
      <c r="K302" s="27" t="s">
        <v>75</v>
      </c>
      <c r="L302" s="27" t="s">
        <v>76</v>
      </c>
      <c r="M302" s="27" t="s">
        <v>77</v>
      </c>
      <c r="N302" s="27" t="s">
        <v>78</v>
      </c>
      <c r="O302" s="27" t="s">
        <v>79</v>
      </c>
      <c r="P302" s="27" t="s">
        <v>80</v>
      </c>
      <c r="Q302" s="27" t="s">
        <v>81</v>
      </c>
      <c r="R302" s="27" t="s">
        <v>82</v>
      </c>
      <c r="S302" s="27" t="s">
        <v>83</v>
      </c>
      <c r="T302" s="27" t="s">
        <v>84</v>
      </c>
      <c r="U302" s="27" t="s">
        <v>85</v>
      </c>
      <c r="V302" s="27" t="s">
        <v>86</v>
      </c>
      <c r="W302" s="27" t="s">
        <v>87</v>
      </c>
      <c r="X302" s="27" t="s">
        <v>88</v>
      </c>
      <c r="Y302" s="27" t="s">
        <v>89</v>
      </c>
      <c r="Z302" s="27" t="s">
        <v>90</v>
      </c>
      <c r="AA302" s="27" t="s">
        <v>91</v>
      </c>
      <c r="AB302" s="27" t="s">
        <v>92</v>
      </c>
      <c r="AC302" s="27" t="s">
        <v>93</v>
      </c>
      <c r="AD302" s="27" t="s">
        <v>94</v>
      </c>
      <c r="AE302" s="27" t="s">
        <v>95</v>
      </c>
      <c r="AF302" s="27" t="s">
        <v>96</v>
      </c>
      <c r="AG302" s="27" t="s">
        <v>97</v>
      </c>
      <c r="AH302" s="27" t="s">
        <v>98</v>
      </c>
      <c r="AI302" s="27" t="s">
        <v>99</v>
      </c>
      <c r="AJ302" s="27" t="s">
        <v>100</v>
      </c>
      <c r="AK302" s="27" t="s">
        <v>101</v>
      </c>
      <c r="AL302" s="27" t="s">
        <v>102</v>
      </c>
      <c r="AM302" s="27" t="s">
        <v>103</v>
      </c>
      <c r="AN302" s="27" t="s">
        <v>104</v>
      </c>
      <c r="AO302" s="27" t="s">
        <v>105</v>
      </c>
      <c r="AP302" s="27" t="s">
        <v>106</v>
      </c>
      <c r="AQ302" s="27" t="s">
        <v>107</v>
      </c>
      <c r="AR302" s="27" t="s">
        <v>108</v>
      </c>
      <c r="AS302" s="27" t="s">
        <v>109</v>
      </c>
      <c r="AT302" s="27" t="s">
        <v>110</v>
      </c>
      <c r="AU302" s="27" t="s">
        <v>111</v>
      </c>
      <c r="AV302" s="27" t="s">
        <v>112</v>
      </c>
      <c r="AW302" s="27" t="s">
        <v>113</v>
      </c>
      <c r="AX302" s="27" t="s">
        <v>114</v>
      </c>
      <c r="AY302" s="27" t="s">
        <v>115</v>
      </c>
      <c r="AZ302" s="27" t="s">
        <v>116</v>
      </c>
      <c r="BA302" s="27" t="s">
        <v>117</v>
      </c>
      <c r="BB302" s="27" t="s">
        <v>118</v>
      </c>
      <c r="BC302" s="27" t="s">
        <v>119</v>
      </c>
      <c r="BD302" s="27" t="s">
        <v>120</v>
      </c>
      <c r="BE302" s="27" t="s">
        <v>121</v>
      </c>
      <c r="BF302" s="27" t="s">
        <v>122</v>
      </c>
      <c r="BG302" s="27" t="s">
        <v>123</v>
      </c>
      <c r="BH302" s="27" t="s">
        <v>124</v>
      </c>
      <c r="BI302" s="27" t="s">
        <v>125</v>
      </c>
      <c r="BJ302" s="27" t="s">
        <v>126</v>
      </c>
      <c r="BK302" s="27" t="s">
        <v>127</v>
      </c>
      <c r="BL302" s="27" t="s">
        <v>128</v>
      </c>
      <c r="BM302" s="27" t="s">
        <v>129</v>
      </c>
      <c r="BN302" s="27" t="s">
        <v>130</v>
      </c>
      <c r="BO302" s="22"/>
      <c r="BP302" s="22"/>
      <c r="BQ302" s="22"/>
      <c r="BR302" s="22"/>
      <c r="BS302" s="22"/>
      <c r="BT302" s="22"/>
      <c r="BU302" s="22"/>
      <c r="BV302" s="22"/>
      <c r="BW302" s="22"/>
      <c r="BX302" s="22"/>
      <c r="BY302" s="22"/>
      <c r="BZ302" s="22"/>
    </row>
    <row r="303" spans="1:78" x14ac:dyDescent="0.25">
      <c r="A303" s="21" t="s">
        <v>223</v>
      </c>
      <c r="B303" s="21" t="str">
        <f ca="1">A303</f>
        <v>CH3OH(g)</v>
      </c>
      <c r="C303" s="22"/>
      <c r="D303" s="22"/>
      <c r="E303" s="22"/>
      <c r="F303" s="40" t="s">
        <v>139</v>
      </c>
      <c r="G303" s="40">
        <f ca="1">C306</f>
        <v>100</v>
      </c>
      <c r="H303" s="40">
        <v>300</v>
      </c>
      <c r="I303" s="40">
        <f ca="1">K307</f>
        <v>30.144491620386361</v>
      </c>
      <c r="J303" s="40">
        <f ca="1">J307</f>
        <v>110.47316438838911</v>
      </c>
      <c r="K303" s="40">
        <f ca="1">I307</f>
        <v>-507.09264148592797</v>
      </c>
      <c r="L303" s="40">
        <f ca="1">H307</f>
        <v>983.908354122746</v>
      </c>
      <c r="M303" s="40">
        <f ca="1">G307</f>
        <v>-1.31301927771354E-3</v>
      </c>
      <c r="N303" s="40">
        <f ca="1">-(I303*H303+J303*(H303/1000)^2/2+K303*(H303/1000)^3/3+L303*(H303/1000)^4/4-M303/(H303/1000)-P303)</f>
        <v>-9045.7517358880359</v>
      </c>
      <c r="O303" s="40">
        <f ca="1">IFERROR(-(I303*LN(H303/1000)+J303*H303/1000+K303*(H303/1000)^2/2+L303*(H303/1000)^3/3-M303/(2*(H303/1000)^2)),0)</f>
        <v>17.10789792287871</v>
      </c>
      <c r="P303" s="40"/>
      <c r="Q303" s="40">
        <f ca="1">H303</f>
        <v>300</v>
      </c>
      <c r="R303" s="40">
        <v>900</v>
      </c>
      <c r="S303" s="40">
        <f ca="1">V307</f>
        <v>-12.594160111631377</v>
      </c>
      <c r="T303" s="40">
        <f ca="1">U307</f>
        <v>191.78038293467529</v>
      </c>
      <c r="U303" s="40">
        <f ca="1">T307</f>
        <v>-126.10379352844372</v>
      </c>
      <c r="V303" s="40">
        <f ca="1">S307</f>
        <v>35.693040169573493</v>
      </c>
      <c r="W303" s="40">
        <f ca="1">R307</f>
        <v>0.86534705754224062</v>
      </c>
      <c r="X303" s="40">
        <f ca="1">(I303*Q303/1000+J303*(Q303/1000)^2/2+K303*(Q303/1000)^3/3+L303*(Q303/1000)^4/4-M303/(Q303/1000)-P303+N303)-(S303*Q303/1000+T303*(Q303/1000)^2/2+U303*(Q303/1000)^3/3+V303*(Q303/1000)^4/4-W303/(Q303/1000)-Z303)</f>
        <v>-9035.2088619011429</v>
      </c>
      <c r="Y303" s="40">
        <f ca="1">IFERROR((I303*LN(H303/1000)+J303*H303/1000+K303*(H303/1000)^2/2+L303*(H303/1000)^3/3-M303/(2*(H303/1000)^2)+O303)-(S303*LN(H303/1000)+T303*H303/1000+U303*(H303/1000)^2/2+V303*(H303/1000)^3/3-W303/(2*(H303/1000)^2)),0)</f>
        <v>-62.536224147866996</v>
      </c>
      <c r="Z303" s="40"/>
      <c r="AA303" s="40">
        <f ca="1">R303</f>
        <v>900</v>
      </c>
      <c r="AB303" s="40">
        <v>1400</v>
      </c>
      <c r="AC303" s="40">
        <f ca="1">AE307</f>
        <v>31.060738677174733</v>
      </c>
      <c r="AD303" s="40">
        <f ca="1">AD307</f>
        <v>88.60295526432914</v>
      </c>
      <c r="AE303" s="40">
        <f ca="1">AC307</f>
        <v>-31.29501190591019</v>
      </c>
      <c r="AF303" s="40">
        <f ca="1">AB307</f>
        <v>3.8570283868992155</v>
      </c>
      <c r="AG303" s="40">
        <f ca="1">AA307</f>
        <v>-2.6860796436157313</v>
      </c>
      <c r="AH303" s="40">
        <f ca="1">(S303*AA303/1000+T303*(AA303/1000)^2/2+U303*(AA303/1000)^3/3+V303*(AA303/1000)^4/4-W303/(AA303/1000)-Z303+X303)-(AC303*AA303/1000+AD303*(AA303/1000)^2/2+AE303*(AA303/1000)^3/3+AF303*(AA303/1000)^4/4-AG303/(AA303/1000)-AJ303)</f>
        <v>-9054.474074374155</v>
      </c>
      <c r="AI303" s="40">
        <f ca="1">IFERROR((S303*LN(R303/1000)+T303*R303/1000+U303*(R303/1000)^2/2+V303*(R303/1000)^3/3-W303/(2*(R303/1000)^2)+Y303)-(AC303*LN(R303/1000)+AD303*R303/1000+AE303*(R303/1000)^2/2+AF303*(R303/1000)^3/3-AG303/(2*(R303/1000)^2)),0)</f>
        <v>2.0693190044686389</v>
      </c>
      <c r="AJ303" s="40"/>
      <c r="AK303" s="40">
        <f ca="1">AB303</f>
        <v>1400</v>
      </c>
      <c r="AL303" s="40">
        <v>3000</v>
      </c>
      <c r="AM303" s="40">
        <f ca="1">AR307</f>
        <v>90.36331290769597</v>
      </c>
      <c r="AN303" s="40">
        <f ca="1">AQ307</f>
        <v>21.150788657670997</v>
      </c>
      <c r="AO303" s="40">
        <f ca="1">AP307</f>
        <v>-3.6442611894127572</v>
      </c>
      <c r="AP303" s="40">
        <f ca="1">AO307</f>
        <v>8.027921906543313E-2</v>
      </c>
      <c r="AQ303" s="40">
        <f ca="1">AN307</f>
        <v>-19.731414339605806</v>
      </c>
      <c r="AR303" s="40">
        <f ca="1">(AC303*AK303/1000+AD303*(AK303/1000)^2/2+AE303*(AK303/1000)^3/3+AF303*(AK303/1000)^4/4-AG303/(AK303/1000)-AJ303+AH303)-(AM303*AK303/1000+AN303*(AK303/1000)^2/2+AO303*(AK303/1000)^3/3+AP303*(AK303/1000)^4/4-AQ303/(AK303/1000)-AT303)</f>
        <v>-9105.2338241788257</v>
      </c>
      <c r="AS303" s="40">
        <f ca="1">IFERROR((AC303*LN(AB303/1000)+AD303*AB303/1000+AE303*(AB303/1000)^2/2+AF303*(AB303/1000)^3/3-AG303/(2*(AB303/1000)^2)+AI303)-(AM303*LN(AB303/1000)+AN303*AB303/1000+AO303*(AB303/1000)^2/2+AP303*(AB303/1000)^3/3-AQ303/(2*(AB303/1000)^2)),0)</f>
        <v>48.557113667717793</v>
      </c>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22"/>
      <c r="BP303" s="22"/>
      <c r="BQ303" s="22"/>
      <c r="BR303" s="22"/>
      <c r="BS303" s="22"/>
      <c r="BT303" s="22"/>
      <c r="BU303" s="22"/>
      <c r="BV303" s="22"/>
      <c r="BW303" s="22"/>
      <c r="BX303" s="22"/>
      <c r="BY303" s="22"/>
      <c r="BZ303" s="22"/>
    </row>
    <row r="304" spans="1:78" x14ac:dyDescent="0.25">
      <c r="A304" s="21"/>
      <c r="B304" s="22" t="s">
        <v>203</v>
      </c>
      <c r="C304" s="22" t="s">
        <v>204</v>
      </c>
      <c r="D304" s="22" t="s">
        <v>198</v>
      </c>
      <c r="E304" s="22"/>
      <c r="F304" s="41" t="s">
        <v>141</v>
      </c>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22"/>
      <c r="BP304" s="22"/>
      <c r="BQ304" s="22"/>
      <c r="BR304" s="22"/>
      <c r="BS304" s="22"/>
      <c r="BT304" s="22"/>
      <c r="BU304" s="22"/>
      <c r="BV304" s="22"/>
      <c r="BW304" s="22"/>
      <c r="BX304" s="22"/>
      <c r="BY304" s="22"/>
      <c r="BZ304" s="22"/>
    </row>
    <row r="305" spans="1:78" x14ac:dyDescent="0.25">
      <c r="A305" s="21"/>
      <c r="B305" s="22">
        <v>34</v>
      </c>
      <c r="C305" s="22">
        <v>50</v>
      </c>
      <c r="D305" s="22">
        <f ca="1">C305/1000</f>
        <v>0.05</v>
      </c>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c r="BT305" s="22"/>
      <c r="BU305" s="22"/>
      <c r="BV305" s="22"/>
      <c r="BW305" s="22"/>
      <c r="BX305" s="22"/>
      <c r="BY305" s="22"/>
      <c r="BZ305" s="22"/>
    </row>
    <row r="306" spans="1:78" x14ac:dyDescent="0.25">
      <c r="A306" s="21"/>
      <c r="B306" s="22">
        <v>36.950000000000003</v>
      </c>
      <c r="C306" s="22">
        <v>100</v>
      </c>
      <c r="D306" s="22">
        <f t="shared" ref="D306:D329" ca="1" si="9">C306/1000</f>
        <v>0.1</v>
      </c>
      <c r="E306" s="22"/>
      <c r="F306" s="22"/>
      <c r="G306" s="42" t="s">
        <v>184</v>
      </c>
      <c r="H306" s="42" t="s">
        <v>185</v>
      </c>
      <c r="I306" s="42" t="s">
        <v>186</v>
      </c>
      <c r="J306" s="42" t="s">
        <v>187</v>
      </c>
      <c r="K306" s="42" t="s">
        <v>188</v>
      </c>
      <c r="L306" s="22"/>
      <c r="M306" s="22"/>
      <c r="N306" s="22"/>
      <c r="O306" s="22"/>
      <c r="P306" s="22"/>
      <c r="Q306" s="22"/>
      <c r="R306" s="42" t="s">
        <v>184</v>
      </c>
      <c r="S306" s="42" t="s">
        <v>185</v>
      </c>
      <c r="T306" s="42" t="s">
        <v>186</v>
      </c>
      <c r="U306" s="42" t="s">
        <v>187</v>
      </c>
      <c r="V306" s="42" t="s">
        <v>188</v>
      </c>
      <c r="W306" s="22"/>
      <c r="X306" s="22"/>
      <c r="Y306" s="22"/>
      <c r="Z306" s="22"/>
      <c r="AA306" s="42" t="s">
        <v>184</v>
      </c>
      <c r="AB306" s="42" t="s">
        <v>185</v>
      </c>
      <c r="AC306" s="42" t="s">
        <v>186</v>
      </c>
      <c r="AD306" s="42" t="s">
        <v>187</v>
      </c>
      <c r="AE306" s="42" t="s">
        <v>188</v>
      </c>
      <c r="AF306" s="22"/>
      <c r="AG306" s="22"/>
      <c r="AH306" s="22"/>
      <c r="AI306" s="22"/>
      <c r="AJ306" s="22"/>
      <c r="AK306" s="22"/>
      <c r="AL306" s="22"/>
      <c r="AM306" s="22"/>
      <c r="AN306" s="42" t="s">
        <v>184</v>
      </c>
      <c r="AO306" s="42" t="s">
        <v>185</v>
      </c>
      <c r="AP306" s="42" t="s">
        <v>186</v>
      </c>
      <c r="AQ306" s="42" t="s">
        <v>187</v>
      </c>
      <c r="AR306" s="42" t="s">
        <v>188</v>
      </c>
      <c r="AS306" s="22"/>
      <c r="AT306" s="22"/>
      <c r="AU306" s="22"/>
      <c r="AV306" s="22"/>
      <c r="AW306" s="22"/>
      <c r="AX306" s="22"/>
      <c r="AY306" s="22"/>
      <c r="AZ306" s="22"/>
      <c r="BA306" s="22"/>
      <c r="BB306" s="22"/>
      <c r="BC306" s="22"/>
      <c r="BD306" s="22"/>
      <c r="BE306" s="22"/>
      <c r="BF306" s="22"/>
      <c r="BG306" s="22"/>
      <c r="BH306" s="22"/>
      <c r="BI306" s="22"/>
      <c r="BJ306" s="22"/>
      <c r="BK306" s="22"/>
      <c r="BL306" s="22"/>
      <c r="BM306" s="22"/>
      <c r="BN306" s="22"/>
      <c r="BO306" s="22"/>
      <c r="BP306" s="22"/>
      <c r="BQ306" s="22"/>
      <c r="BR306" s="22"/>
      <c r="BS306" s="22"/>
      <c r="BT306" s="22"/>
      <c r="BU306" s="22"/>
      <c r="BV306" s="22"/>
      <c r="BW306" s="22"/>
      <c r="BX306" s="22"/>
      <c r="BY306" s="22"/>
      <c r="BZ306" s="22"/>
    </row>
    <row r="307" spans="1:78" x14ac:dyDescent="0.25">
      <c r="A307" s="29"/>
      <c r="B307" s="22">
        <v>38.64</v>
      </c>
      <c r="C307" s="22">
        <v>150</v>
      </c>
      <c r="D307" s="22">
        <f t="shared" ca="1" si="9"/>
        <v>0.15</v>
      </c>
      <c r="E307" s="22"/>
      <c r="F307" s="22"/>
      <c r="G307" s="22">
        <f t="array" aca="1" ref="G307:L313" ca="1">LINEST(B305:B311,D305:D311^{1,2,3,-2},1,1)</f>
        <v>-1.31301927771354E-3</v>
      </c>
      <c r="H307" s="22">
        <f ca="1"/>
        <v>983.908354122746</v>
      </c>
      <c r="I307" s="22">
        <f ca="1"/>
        <v>-507.09264148592797</v>
      </c>
      <c r="J307" s="22">
        <f ca="1"/>
        <v>110.47316438838911</v>
      </c>
      <c r="K307" s="22">
        <f ca="1"/>
        <v>30.144491620386361</v>
      </c>
      <c r="L307" s="22" t="e">
        <f ca="1"/>
        <v>#N/A</v>
      </c>
      <c r="M307" s="22"/>
      <c r="N307" s="22"/>
      <c r="O307" s="22"/>
      <c r="P307" s="22"/>
      <c r="Q307" s="22"/>
      <c r="R307" s="22">
        <f t="array" aca="1" ref="R307:W313" ca="1">LINEST(B311:B317,D311:D317^{1,2,3,-2},1,1)</f>
        <v>0.86534705754224062</v>
      </c>
      <c r="S307" s="22">
        <f ca="1"/>
        <v>35.693040169573493</v>
      </c>
      <c r="T307" s="22">
        <f ca="1"/>
        <v>-126.10379352844372</v>
      </c>
      <c r="U307" s="22">
        <f ca="1"/>
        <v>191.78038293467529</v>
      </c>
      <c r="V307" s="22">
        <f ca="1"/>
        <v>-12.594160111631377</v>
      </c>
      <c r="W307" s="22" t="e">
        <f ca="1"/>
        <v>#N/A</v>
      </c>
      <c r="X307" s="22"/>
      <c r="Y307" s="22"/>
      <c r="Z307" s="22"/>
      <c r="AA307" s="22">
        <f t="array" aca="1" ref="AA307:AF313" ca="1">LINEST(B317:B322,D317:D322^{1,2,3,-2},1,1)</f>
        <v>-2.6860796436157313</v>
      </c>
      <c r="AB307" s="22">
        <f ca="1"/>
        <v>3.8570283868992155</v>
      </c>
      <c r="AC307" s="22">
        <f ca="1"/>
        <v>-31.29501190591019</v>
      </c>
      <c r="AD307" s="22">
        <f ca="1"/>
        <v>88.60295526432914</v>
      </c>
      <c r="AE307" s="22">
        <f ca="1"/>
        <v>31.060738677174733</v>
      </c>
      <c r="AF307" s="22" t="e">
        <f ca="1"/>
        <v>#N/A</v>
      </c>
      <c r="AG307" s="22"/>
      <c r="AH307" s="22"/>
      <c r="AI307" s="22"/>
      <c r="AJ307" s="22"/>
      <c r="AK307" s="22"/>
      <c r="AL307" s="22"/>
      <c r="AM307" s="22"/>
      <c r="AN307" s="22">
        <f t="array" aca="1" ref="AN307:AS313" ca="1">LINEST(B322:B329,D322:D329^{1,2,3,-2},1,1)</f>
        <v>-19.731414339605806</v>
      </c>
      <c r="AO307" s="22">
        <f ca="1"/>
        <v>8.027921906543313E-2</v>
      </c>
      <c r="AP307" s="22">
        <f ca="1"/>
        <v>-3.6442611894127572</v>
      </c>
      <c r="AQ307" s="22">
        <f ca="1"/>
        <v>21.150788657670997</v>
      </c>
      <c r="AR307" s="22">
        <f ca="1"/>
        <v>90.36331290769597</v>
      </c>
      <c r="AS307" s="22" t="e">
        <f ca="1"/>
        <v>#N/A</v>
      </c>
      <c r="AT307" s="22"/>
      <c r="AU307" s="22"/>
      <c r="AV307" s="22"/>
      <c r="AW307" s="22"/>
      <c r="AX307" s="22"/>
      <c r="AY307" s="22"/>
      <c r="AZ307" s="22"/>
      <c r="BA307" s="22"/>
      <c r="BB307" s="22"/>
      <c r="BC307" s="22"/>
      <c r="BD307" s="22"/>
      <c r="BE307" s="22"/>
      <c r="BF307" s="22"/>
      <c r="BG307" s="22"/>
      <c r="BH307" s="22"/>
      <c r="BI307" s="22"/>
      <c r="BJ307" s="22"/>
      <c r="BK307" s="22"/>
      <c r="BL307" s="22"/>
      <c r="BM307" s="22"/>
      <c r="BN307" s="22"/>
      <c r="BO307" s="22"/>
      <c r="BP307" s="22"/>
      <c r="BQ307" s="22"/>
      <c r="BR307" s="22"/>
      <c r="BS307" s="22"/>
      <c r="BT307" s="22"/>
      <c r="BU307" s="22"/>
      <c r="BV307" s="22"/>
      <c r="BW307" s="22"/>
      <c r="BX307" s="22"/>
      <c r="BY307" s="22"/>
      <c r="BZ307" s="22"/>
    </row>
    <row r="308" spans="1:78" x14ac:dyDescent="0.25">
      <c r="A308" s="29"/>
      <c r="B308" s="22">
        <v>39.71</v>
      </c>
      <c r="C308" s="22">
        <v>200</v>
      </c>
      <c r="D308" s="22">
        <f t="shared" ca="1" si="9"/>
        <v>0.2</v>
      </c>
      <c r="E308" s="22"/>
      <c r="F308" s="22"/>
      <c r="G308" s="22">
        <f ca="1"/>
        <v>2.4772563381138964E-3</v>
      </c>
      <c r="H308" s="22">
        <f ca="1"/>
        <v>267.12074584655113</v>
      </c>
      <c r="I308" s="22">
        <f ca="1"/>
        <v>167.23992349189493</v>
      </c>
      <c r="J308" s="22">
        <f ca="1"/>
        <v>33.782736207080418</v>
      </c>
      <c r="K308" s="22">
        <f ca="1"/>
        <v>2.2728787543640006</v>
      </c>
      <c r="L308" s="22" t="e">
        <f ca="1"/>
        <v>#N/A</v>
      </c>
      <c r="M308" s="22"/>
      <c r="N308" s="22"/>
      <c r="O308" s="22"/>
      <c r="P308" s="22"/>
      <c r="Q308" s="22"/>
      <c r="R308" s="22">
        <f ca="1"/>
        <v>2.7103436678648941E-2</v>
      </c>
      <c r="S308" s="22">
        <f ca="1"/>
        <v>2.5521123536363457</v>
      </c>
      <c r="T308" s="22">
        <f ca="1"/>
        <v>5.6032284665957937</v>
      </c>
      <c r="U308" s="22">
        <f ca="1"/>
        <v>4.1872109360054726</v>
      </c>
      <c r="V308" s="22">
        <f ca="1"/>
        <v>1.1176884376321781</v>
      </c>
      <c r="W308" s="22" t="e">
        <f ca="1"/>
        <v>#N/A</v>
      </c>
      <c r="X308" s="22"/>
      <c r="Y308" s="22"/>
      <c r="Z308" s="22"/>
      <c r="AA308" s="22">
        <f ca="1"/>
        <v>0.64424016710307297</v>
      </c>
      <c r="AB308" s="22">
        <f ca="1"/>
        <v>1.4173476361543755</v>
      </c>
      <c r="AC308" s="22">
        <f ca="1"/>
        <v>6.0889582764580057</v>
      </c>
      <c r="AD308" s="22">
        <f ca="1"/>
        <v>9.2262287360219801</v>
      </c>
      <c r="AE308" s="22">
        <f ca="1"/>
        <v>5.1996292005237708</v>
      </c>
      <c r="AF308" s="22" t="e">
        <f ca="1"/>
        <v>#N/A</v>
      </c>
      <c r="AG308" s="22"/>
      <c r="AH308" s="22"/>
      <c r="AI308" s="22"/>
      <c r="AJ308" s="22"/>
      <c r="AK308" s="22"/>
      <c r="AL308" s="22"/>
      <c r="AM308" s="22"/>
      <c r="AN308" s="22">
        <f ca="1"/>
        <v>4.6721815310512671</v>
      </c>
      <c r="AO308" s="22">
        <f ca="1"/>
        <v>0.48224143482603743</v>
      </c>
      <c r="AP308" s="22">
        <f ca="1"/>
        <v>3.9302885387241946</v>
      </c>
      <c r="AQ308" s="22">
        <f ca="1"/>
        <v>11.14703099637223</v>
      </c>
      <c r="AR308" s="22">
        <f ca="1"/>
        <v>11.591089040948154</v>
      </c>
      <c r="AS308" s="22" t="e">
        <f ca="1"/>
        <v>#N/A</v>
      </c>
      <c r="AT308" s="22"/>
      <c r="AU308" s="22"/>
      <c r="AV308" s="22"/>
      <c r="AW308" s="22"/>
      <c r="AX308" s="22"/>
      <c r="AY308" s="22"/>
      <c r="AZ308" s="22"/>
      <c r="BA308" s="22"/>
      <c r="BB308" s="22"/>
      <c r="BC308" s="22"/>
      <c r="BD308" s="22"/>
      <c r="BE308" s="22"/>
      <c r="BF308" s="22"/>
      <c r="BG308" s="22"/>
      <c r="BH308" s="22"/>
      <c r="BI308" s="22"/>
      <c r="BJ308" s="22"/>
      <c r="BK308" s="22"/>
      <c r="BL308" s="22"/>
      <c r="BM308" s="22"/>
      <c r="BN308" s="22"/>
      <c r="BO308" s="22"/>
      <c r="BP308" s="22"/>
      <c r="BQ308" s="22"/>
      <c r="BR308" s="22"/>
      <c r="BS308" s="22"/>
      <c r="BT308" s="22"/>
      <c r="BU308" s="22"/>
      <c r="BV308" s="22"/>
      <c r="BW308" s="22"/>
      <c r="BX308" s="22"/>
      <c r="BY308" s="22"/>
      <c r="BZ308" s="22"/>
    </row>
    <row r="309" spans="1:78" x14ac:dyDescent="0.25">
      <c r="A309" s="29"/>
      <c r="B309" s="22">
        <v>42.59</v>
      </c>
      <c r="C309" s="22">
        <v>273.14999999999998</v>
      </c>
      <c r="D309" s="22">
        <f t="shared" ca="1" si="9"/>
        <v>0.27315</v>
      </c>
      <c r="E309" s="22"/>
      <c r="F309" s="22"/>
      <c r="G309" s="22">
        <f ca="1"/>
        <v>0.99978895087335329</v>
      </c>
      <c r="H309" s="22">
        <f ca="1"/>
        <v>9.626324528788674E-2</v>
      </c>
      <c r="I309" s="22" t="e">
        <f ca="1"/>
        <v>#N/A</v>
      </c>
      <c r="J309" s="22" t="e">
        <f ca="1"/>
        <v>#N/A</v>
      </c>
      <c r="K309" s="22" t="e">
        <f ca="1"/>
        <v>#N/A</v>
      </c>
      <c r="L309" s="22" t="e">
        <f ca="1"/>
        <v>#N/A</v>
      </c>
      <c r="M309" s="22"/>
      <c r="N309" s="22"/>
      <c r="O309" s="22"/>
      <c r="P309" s="22"/>
      <c r="Q309" s="22"/>
      <c r="R309" s="22">
        <f ca="1"/>
        <v>0.999999805663772</v>
      </c>
      <c r="S309" s="22">
        <f ca="1"/>
        <v>1.1386429220026377E-2</v>
      </c>
      <c r="T309" s="22" t="e">
        <f ca="1"/>
        <v>#N/A</v>
      </c>
      <c r="U309" s="22" t="e">
        <f ca="1"/>
        <v>#N/A</v>
      </c>
      <c r="V309" s="22" t="e">
        <f ca="1"/>
        <v>#N/A</v>
      </c>
      <c r="W309" s="22" t="e">
        <f ca="1"/>
        <v>#N/A</v>
      </c>
      <c r="X309" s="22"/>
      <c r="Y309" s="22"/>
      <c r="Z309" s="22"/>
      <c r="AA309" s="22">
        <f ca="1"/>
        <v>0.99999999148173879</v>
      </c>
      <c r="AB309" s="22">
        <f ca="1"/>
        <v>1.3938131045348285E-3</v>
      </c>
      <c r="AC309" s="22" t="e">
        <f ca="1"/>
        <v>#N/A</v>
      </c>
      <c r="AD309" s="22" t="e">
        <f ca="1"/>
        <v>#N/A</v>
      </c>
      <c r="AE309" s="22" t="e">
        <f ca="1"/>
        <v>#N/A</v>
      </c>
      <c r="AF309" s="22" t="e">
        <f ca="1"/>
        <v>#N/A</v>
      </c>
      <c r="AG309" s="22"/>
      <c r="AH309" s="22"/>
      <c r="AI309" s="22"/>
      <c r="AJ309" s="22"/>
      <c r="AK309" s="22"/>
      <c r="AL309" s="22"/>
      <c r="AM309" s="22"/>
      <c r="AN309" s="22">
        <f ca="1"/>
        <v>0.99999083320053384</v>
      </c>
      <c r="AO309" s="22">
        <f ca="1"/>
        <v>3.1305877657054879E-2</v>
      </c>
      <c r="AP309" s="22" t="e">
        <f ca="1"/>
        <v>#N/A</v>
      </c>
      <c r="AQ309" s="22" t="e">
        <f ca="1"/>
        <v>#N/A</v>
      </c>
      <c r="AR309" s="22" t="e">
        <f ca="1"/>
        <v>#N/A</v>
      </c>
      <c r="AS309" s="22" t="e">
        <f ca="1"/>
        <v>#N/A</v>
      </c>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c r="BR309" s="22"/>
      <c r="BS309" s="22"/>
      <c r="BT309" s="22"/>
      <c r="BU309" s="22"/>
      <c r="BV309" s="22"/>
      <c r="BW309" s="22"/>
      <c r="BX309" s="22"/>
      <c r="BY309" s="22"/>
      <c r="BZ309" s="22"/>
    </row>
    <row r="310" spans="1:78" x14ac:dyDescent="0.25">
      <c r="A310" s="29"/>
      <c r="B310" s="22">
        <v>44.06</v>
      </c>
      <c r="C310" s="22">
        <v>298.14999999999998</v>
      </c>
      <c r="D310" s="22">
        <f t="shared" ca="1" si="9"/>
        <v>0.29814999999999997</v>
      </c>
      <c r="E310" s="22"/>
      <c r="F310" s="22"/>
      <c r="G310" s="22">
        <f ca="1"/>
        <v>2368.6166504413727</v>
      </c>
      <c r="H310" s="22">
        <f ca="1"/>
        <v>2</v>
      </c>
      <c r="I310" s="22" t="e">
        <f ca="1"/>
        <v>#N/A</v>
      </c>
      <c r="J310" s="22" t="e">
        <f ca="1"/>
        <v>#N/A</v>
      </c>
      <c r="K310" s="22" t="e">
        <f ca="1"/>
        <v>#N/A</v>
      </c>
      <c r="L310" s="22" t="e">
        <f ca="1"/>
        <v>#N/A</v>
      </c>
      <c r="M310" s="22"/>
      <c r="N310" s="22"/>
      <c r="O310" s="22"/>
      <c r="P310" s="22"/>
      <c r="Q310" s="22"/>
      <c r="R310" s="22">
        <f ca="1"/>
        <v>2572859.9764367002</v>
      </c>
      <c r="S310" s="22">
        <f ca="1"/>
        <v>2</v>
      </c>
      <c r="T310" s="22" t="e">
        <f ca="1"/>
        <v>#N/A</v>
      </c>
      <c r="U310" s="22" t="e">
        <f ca="1"/>
        <v>#N/A</v>
      </c>
      <c r="V310" s="22" t="e">
        <f ca="1"/>
        <v>#N/A</v>
      </c>
      <c r="W310" s="22" t="e">
        <f ca="1"/>
        <v>#N/A</v>
      </c>
      <c r="X310" s="22"/>
      <c r="Y310" s="22"/>
      <c r="Z310" s="22"/>
      <c r="AA310" s="22">
        <f ca="1"/>
        <v>29348712.352130078</v>
      </c>
      <c r="AB310" s="22">
        <f ca="1"/>
        <v>1</v>
      </c>
      <c r="AC310" s="22" t="e">
        <f ca="1"/>
        <v>#N/A</v>
      </c>
      <c r="AD310" s="22" t="e">
        <f ca="1"/>
        <v>#N/A</v>
      </c>
      <c r="AE310" s="22" t="e">
        <f ca="1"/>
        <v>#N/A</v>
      </c>
      <c r="AF310" s="22" t="e">
        <f ca="1"/>
        <v>#N/A</v>
      </c>
      <c r="AG310" s="22"/>
      <c r="AH310" s="22"/>
      <c r="AI310" s="22"/>
      <c r="AJ310" s="22"/>
      <c r="AK310" s="22"/>
      <c r="AL310" s="22"/>
      <c r="AM310" s="22"/>
      <c r="AN310" s="22">
        <f ca="1"/>
        <v>81816.24651811384</v>
      </c>
      <c r="AO310" s="22">
        <f ca="1"/>
        <v>3</v>
      </c>
      <c r="AP310" s="22" t="e">
        <f ca="1"/>
        <v>#N/A</v>
      </c>
      <c r="AQ310" s="22" t="e">
        <f ca="1"/>
        <v>#N/A</v>
      </c>
      <c r="AR310" s="22" t="e">
        <f ca="1"/>
        <v>#N/A</v>
      </c>
      <c r="AS310" s="22" t="e">
        <f ca="1"/>
        <v>#N/A</v>
      </c>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c r="BT310" s="22"/>
      <c r="BU310" s="22"/>
      <c r="BV310" s="22"/>
      <c r="BW310" s="22"/>
      <c r="BX310" s="22"/>
      <c r="BY310" s="22"/>
      <c r="BZ310" s="22"/>
    </row>
    <row r="311" spans="1:78" x14ac:dyDescent="0.25">
      <c r="A311" s="21"/>
      <c r="B311" s="22">
        <v>44.17</v>
      </c>
      <c r="C311" s="22">
        <v>300</v>
      </c>
      <c r="D311" s="22">
        <f t="shared" ca="1" si="9"/>
        <v>0.3</v>
      </c>
      <c r="E311" s="22"/>
      <c r="F311" s="22"/>
      <c r="G311" s="22">
        <f ca="1"/>
        <v>87.796209632356167</v>
      </c>
      <c r="H311" s="22">
        <f ca="1"/>
        <v>1.8533224786711697E-2</v>
      </c>
      <c r="I311" s="22" t="e">
        <f ca="1"/>
        <v>#N/A</v>
      </c>
      <c r="J311" s="22" t="e">
        <f ca="1"/>
        <v>#N/A</v>
      </c>
      <c r="K311" s="22" t="e">
        <f ca="1"/>
        <v>#N/A</v>
      </c>
      <c r="L311" s="22" t="e">
        <f ca="1"/>
        <v>#N/A</v>
      </c>
      <c r="M311" s="22"/>
      <c r="N311" s="22"/>
      <c r="O311" s="22"/>
      <c r="P311" s="22"/>
      <c r="Q311" s="22"/>
      <c r="R311" s="22">
        <f ca="1"/>
        <v>1334.2931121270306</v>
      </c>
      <c r="S311" s="22">
        <f ca="1"/>
        <v>2.5930154076534101E-4</v>
      </c>
      <c r="T311" s="22" t="e">
        <f ca="1"/>
        <v>#N/A</v>
      </c>
      <c r="U311" s="22" t="e">
        <f ca="1"/>
        <v>#N/A</v>
      </c>
      <c r="V311" s="22" t="e">
        <f ca="1"/>
        <v>#N/A</v>
      </c>
      <c r="W311" s="22" t="e">
        <f ca="1"/>
        <v>#N/A</v>
      </c>
      <c r="X311" s="22"/>
      <c r="Y311" s="22"/>
      <c r="Z311" s="22"/>
      <c r="AA311" s="22">
        <f ca="1"/>
        <v>228.06473139061831</v>
      </c>
      <c r="AB311" s="22">
        <f ca="1"/>
        <v>1.9427149703730167E-6</v>
      </c>
      <c r="AC311" s="22" t="e">
        <f ca="1"/>
        <v>#N/A</v>
      </c>
      <c r="AD311" s="22" t="e">
        <f ca="1"/>
        <v>#N/A</v>
      </c>
      <c r="AE311" s="22" t="e">
        <f ca="1"/>
        <v>#N/A</v>
      </c>
      <c r="AF311" s="22" t="e">
        <f ca="1"/>
        <v>#N/A</v>
      </c>
      <c r="AG311" s="22"/>
      <c r="AH311" s="22"/>
      <c r="AI311" s="22"/>
      <c r="AJ311" s="22"/>
      <c r="AK311" s="22"/>
      <c r="AL311" s="22"/>
      <c r="AM311" s="22"/>
      <c r="AN311" s="22">
        <f ca="1"/>
        <v>320.73865982607214</v>
      </c>
      <c r="AO311" s="22">
        <f ca="1"/>
        <v>2.940173927635464E-3</v>
      </c>
      <c r="AP311" s="22" t="e">
        <f ca="1"/>
        <v>#N/A</v>
      </c>
      <c r="AQ311" s="22" t="e">
        <f ca="1"/>
        <v>#N/A</v>
      </c>
      <c r="AR311" s="22" t="e">
        <f ca="1"/>
        <v>#N/A</v>
      </c>
      <c r="AS311" s="22" t="e">
        <f ca="1"/>
        <v>#N/A</v>
      </c>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c r="BT311" s="22"/>
      <c r="BU311" s="22"/>
      <c r="BV311" s="22"/>
      <c r="BW311" s="22"/>
      <c r="BX311" s="22"/>
      <c r="BY311" s="22"/>
      <c r="BZ311" s="22"/>
    </row>
    <row r="312" spans="1:78" x14ac:dyDescent="0.25">
      <c r="A312" s="21"/>
      <c r="B312" s="22">
        <v>51.63</v>
      </c>
      <c r="C312" s="22">
        <v>400</v>
      </c>
      <c r="D312" s="22">
        <f t="shared" ca="1" si="9"/>
        <v>0.4</v>
      </c>
      <c r="E312" s="22"/>
      <c r="F312" s="22"/>
      <c r="G312" s="22" t="e">
        <f ca="1"/>
        <v>#N/A</v>
      </c>
      <c r="H312" s="22" t="e">
        <f ca="1"/>
        <v>#N/A</v>
      </c>
      <c r="I312" s="22" t="e">
        <f ca="1"/>
        <v>#N/A</v>
      </c>
      <c r="J312" s="22" t="e">
        <f ca="1"/>
        <v>#N/A</v>
      </c>
      <c r="K312" s="22" t="e">
        <f ca="1"/>
        <v>#N/A</v>
      </c>
      <c r="L312" s="22" t="e">
        <f ca="1"/>
        <v>#N/A</v>
      </c>
      <c r="M312" s="22"/>
      <c r="N312" s="22"/>
      <c r="O312" s="22"/>
      <c r="P312" s="22"/>
      <c r="Q312" s="22"/>
      <c r="R312" s="22" t="e">
        <f ca="1"/>
        <v>#N/A</v>
      </c>
      <c r="S312" s="22" t="e">
        <f ca="1"/>
        <v>#N/A</v>
      </c>
      <c r="T312" s="22" t="e">
        <f ca="1"/>
        <v>#N/A</v>
      </c>
      <c r="U312" s="22" t="e">
        <f ca="1"/>
        <v>#N/A</v>
      </c>
      <c r="V312" s="22" t="e">
        <f ca="1"/>
        <v>#N/A</v>
      </c>
      <c r="W312" s="22" t="e">
        <f ca="1"/>
        <v>#N/A</v>
      </c>
      <c r="X312" s="22"/>
      <c r="Y312" s="22"/>
      <c r="Z312" s="22"/>
      <c r="AA312" s="22" t="e">
        <f ca="1"/>
        <v>#N/A</v>
      </c>
      <c r="AB312" s="22" t="e">
        <f ca="1"/>
        <v>#N/A</v>
      </c>
      <c r="AC312" s="22" t="e">
        <f ca="1"/>
        <v>#N/A</v>
      </c>
      <c r="AD312" s="22" t="e">
        <f ca="1"/>
        <v>#N/A</v>
      </c>
      <c r="AE312" s="22" t="e">
        <f ca="1"/>
        <v>#N/A</v>
      </c>
      <c r="AF312" s="22" t="e">
        <f ca="1"/>
        <v>#N/A</v>
      </c>
      <c r="AG312" s="22"/>
      <c r="AH312" s="22"/>
      <c r="AI312" s="22"/>
      <c r="AJ312" s="22"/>
      <c r="AK312" s="22"/>
      <c r="AL312" s="22"/>
      <c r="AM312" s="22"/>
      <c r="AN312" s="22" t="e">
        <f ca="1"/>
        <v>#N/A</v>
      </c>
      <c r="AO312" s="22" t="e">
        <f ca="1"/>
        <v>#N/A</v>
      </c>
      <c r="AP312" s="22" t="e">
        <f ca="1"/>
        <v>#N/A</v>
      </c>
      <c r="AQ312" s="22" t="e">
        <f ca="1"/>
        <v>#N/A</v>
      </c>
      <c r="AR312" s="22" t="e">
        <f ca="1"/>
        <v>#N/A</v>
      </c>
      <c r="AS312" s="22" t="e">
        <f ca="1"/>
        <v>#N/A</v>
      </c>
      <c r="AT312" s="22"/>
      <c r="AU312" s="22"/>
      <c r="AV312" s="22"/>
      <c r="AW312" s="22"/>
      <c r="AX312" s="22"/>
      <c r="AY312" s="22"/>
      <c r="AZ312" s="22"/>
      <c r="BA312" s="22"/>
      <c r="BB312" s="22"/>
      <c r="BC312" s="22"/>
      <c r="BD312" s="22"/>
      <c r="BE312" s="22"/>
      <c r="BF312" s="22"/>
      <c r="BG312" s="22"/>
      <c r="BH312" s="22"/>
      <c r="BI312" s="22"/>
      <c r="BJ312" s="22"/>
      <c r="BK312" s="22"/>
      <c r="BL312" s="22"/>
      <c r="BM312" s="22"/>
      <c r="BN312" s="22"/>
      <c r="BO312" s="22"/>
      <c r="BP312" s="22"/>
      <c r="BQ312" s="22"/>
      <c r="BR312" s="22"/>
      <c r="BS312" s="22"/>
      <c r="BT312" s="22"/>
      <c r="BU312" s="22"/>
      <c r="BV312" s="22"/>
      <c r="BW312" s="22"/>
      <c r="BX312" s="22"/>
      <c r="BY312" s="22"/>
      <c r="BZ312" s="22"/>
    </row>
    <row r="313" spans="1:78" x14ac:dyDescent="0.25">
      <c r="A313" s="21"/>
      <c r="B313" s="22">
        <v>59.7</v>
      </c>
      <c r="C313" s="22">
        <v>500</v>
      </c>
      <c r="D313" s="22">
        <f t="shared" ca="1" si="9"/>
        <v>0.5</v>
      </c>
      <c r="E313" s="22"/>
      <c r="F313" s="22"/>
      <c r="G313" s="22" t="e">
        <f ca="1"/>
        <v>#N/A</v>
      </c>
      <c r="H313" s="22" t="e">
        <f ca="1"/>
        <v>#N/A</v>
      </c>
      <c r="I313" s="22" t="e">
        <f ca="1"/>
        <v>#N/A</v>
      </c>
      <c r="J313" s="22" t="e">
        <f ca="1"/>
        <v>#N/A</v>
      </c>
      <c r="K313" s="22" t="e">
        <f ca="1"/>
        <v>#N/A</v>
      </c>
      <c r="L313" s="22" t="e">
        <f ca="1"/>
        <v>#N/A</v>
      </c>
      <c r="M313" s="22"/>
      <c r="N313" s="22"/>
      <c r="O313" s="22"/>
      <c r="P313" s="22"/>
      <c r="Q313" s="22"/>
      <c r="R313" s="22" t="e">
        <f ca="1"/>
        <v>#N/A</v>
      </c>
      <c r="S313" s="22" t="e">
        <f ca="1"/>
        <v>#N/A</v>
      </c>
      <c r="T313" s="22" t="e">
        <f ca="1"/>
        <v>#N/A</v>
      </c>
      <c r="U313" s="22" t="e">
        <f ca="1"/>
        <v>#N/A</v>
      </c>
      <c r="V313" s="22" t="e">
        <f ca="1"/>
        <v>#N/A</v>
      </c>
      <c r="W313" s="22" t="e">
        <f ca="1"/>
        <v>#N/A</v>
      </c>
      <c r="X313" s="22"/>
      <c r="Y313" s="22"/>
      <c r="Z313" s="22"/>
      <c r="AA313" s="22" t="e">
        <f ca="1"/>
        <v>#N/A</v>
      </c>
      <c r="AB313" s="22" t="e">
        <f ca="1"/>
        <v>#N/A</v>
      </c>
      <c r="AC313" s="22" t="e">
        <f ca="1"/>
        <v>#N/A</v>
      </c>
      <c r="AD313" s="22" t="e">
        <f ca="1"/>
        <v>#N/A</v>
      </c>
      <c r="AE313" s="22" t="e">
        <f ca="1"/>
        <v>#N/A</v>
      </c>
      <c r="AF313" s="22" t="e">
        <f ca="1"/>
        <v>#N/A</v>
      </c>
      <c r="AG313" s="22"/>
      <c r="AH313" s="22"/>
      <c r="AI313" s="22"/>
      <c r="AJ313" s="22"/>
      <c r="AK313" s="22"/>
      <c r="AL313" s="22"/>
      <c r="AM313" s="22"/>
      <c r="AN313" s="22" t="e">
        <f ca="1"/>
        <v>#N/A</v>
      </c>
      <c r="AO313" s="22" t="e">
        <f ca="1"/>
        <v>#N/A</v>
      </c>
      <c r="AP313" s="22" t="e">
        <f ca="1"/>
        <v>#N/A</v>
      </c>
      <c r="AQ313" s="22" t="e">
        <f ca="1"/>
        <v>#N/A</v>
      </c>
      <c r="AR313" s="22" t="e">
        <f ca="1"/>
        <v>#N/A</v>
      </c>
      <c r="AS313" s="22" t="e">
        <f ca="1"/>
        <v>#N/A</v>
      </c>
      <c r="AT313" s="22"/>
      <c r="AU313" s="22"/>
      <c r="AV313" s="22"/>
      <c r="AW313" s="22"/>
      <c r="AX313" s="22"/>
      <c r="AY313" s="22"/>
      <c r="AZ313" s="22"/>
      <c r="BA313" s="22"/>
      <c r="BB313" s="22"/>
      <c r="BC313" s="22"/>
      <c r="BD313" s="22"/>
      <c r="BE313" s="22"/>
      <c r="BF313" s="22"/>
      <c r="BG313" s="22"/>
      <c r="BH313" s="22"/>
      <c r="BI313" s="22"/>
      <c r="BJ313" s="22"/>
      <c r="BK313" s="22"/>
      <c r="BL313" s="22"/>
      <c r="BM313" s="22"/>
      <c r="BN313" s="22"/>
      <c r="BO313" s="22"/>
      <c r="BP313" s="22"/>
      <c r="BQ313" s="22"/>
      <c r="BR313" s="22"/>
      <c r="BS313" s="22"/>
      <c r="BT313" s="22"/>
      <c r="BU313" s="22"/>
      <c r="BV313" s="22"/>
      <c r="BW313" s="22"/>
      <c r="BX313" s="22"/>
      <c r="BY313" s="22"/>
      <c r="BZ313" s="22"/>
    </row>
    <row r="314" spans="1:78" x14ac:dyDescent="0.25">
      <c r="A314" s="21"/>
      <c r="B314" s="22">
        <v>67.19</v>
      </c>
      <c r="C314" s="22">
        <v>600</v>
      </c>
      <c r="D314" s="22">
        <f t="shared" ca="1" si="9"/>
        <v>0.6</v>
      </c>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c r="BN314" s="22"/>
      <c r="BO314" s="22"/>
      <c r="BP314" s="22"/>
      <c r="BQ314" s="22"/>
      <c r="BR314" s="22"/>
      <c r="BS314" s="22"/>
      <c r="BT314" s="22"/>
      <c r="BU314" s="22"/>
      <c r="BV314" s="22"/>
      <c r="BW314" s="22"/>
      <c r="BX314" s="22"/>
      <c r="BY314" s="22"/>
      <c r="BZ314" s="22"/>
    </row>
    <row r="315" spans="1:78" x14ac:dyDescent="0.25">
      <c r="A315" s="21"/>
      <c r="B315" s="22">
        <v>73.86</v>
      </c>
      <c r="C315" s="22">
        <v>700</v>
      </c>
      <c r="D315" s="22">
        <f t="shared" ca="1" si="9"/>
        <v>0.7</v>
      </c>
      <c r="E315" s="22"/>
      <c r="F315" s="25" t="s">
        <v>166</v>
      </c>
      <c r="G315" s="42">
        <v>337.8</v>
      </c>
      <c r="H315" s="22">
        <v>298.14999999999998</v>
      </c>
      <c r="I315" s="22"/>
      <c r="J315" s="22"/>
      <c r="K315" s="22"/>
      <c r="L315" s="22"/>
      <c r="M315" s="22"/>
      <c r="N315" s="22"/>
      <c r="O315" s="22"/>
      <c r="P315" s="22"/>
      <c r="Q315" s="25" t="s">
        <v>166</v>
      </c>
      <c r="R315" s="42">
        <v>337.8</v>
      </c>
      <c r="S315" s="22"/>
      <c r="T315" s="22"/>
      <c r="U315" s="22"/>
      <c r="V315" s="22"/>
      <c r="W315" s="22"/>
      <c r="X315" s="22"/>
      <c r="Y315" s="22"/>
      <c r="Z315" s="25" t="s">
        <v>166</v>
      </c>
      <c r="AA315" s="42">
        <v>550</v>
      </c>
      <c r="AB315" s="22"/>
      <c r="AC315" s="22"/>
      <c r="AD315" s="22"/>
      <c r="AE315" s="22"/>
      <c r="AF315" s="22"/>
      <c r="AG315" s="22"/>
      <c r="AH315" s="22"/>
      <c r="AI315" s="22"/>
      <c r="AJ315" s="22"/>
      <c r="AK315" s="22"/>
      <c r="AL315" s="22"/>
      <c r="AM315" s="25" t="s">
        <v>166</v>
      </c>
      <c r="AN315" s="42">
        <v>550</v>
      </c>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c r="BR315" s="22"/>
      <c r="BS315" s="22"/>
      <c r="BT315" s="22"/>
      <c r="BU315" s="22"/>
      <c r="BV315" s="22"/>
      <c r="BW315" s="22"/>
      <c r="BX315" s="22"/>
      <c r="BY315" s="22"/>
      <c r="BZ315" s="22"/>
    </row>
    <row r="316" spans="1:78" x14ac:dyDescent="0.25">
      <c r="A316" s="21"/>
      <c r="B316" s="22">
        <v>79.760000000000005</v>
      </c>
      <c r="C316" s="22">
        <v>800</v>
      </c>
      <c r="D316" s="22">
        <f t="shared" ca="1" si="9"/>
        <v>0.8</v>
      </c>
      <c r="E316" s="22"/>
      <c r="F316" s="25" t="s">
        <v>167</v>
      </c>
      <c r="G316" s="43">
        <f ca="1">I303+J303*(G315/1000)+K303*(G315/1000)^2+L303*(G315/1000)^3+M303/(G315/1000)^2</f>
        <v>47.51276484590835</v>
      </c>
      <c r="H316" s="22">
        <f ca="1">I303+J303*(H315/1000)+K303*(H315/1000)^2+L303*(H315/1000)^3+M303/(H315/1000)^2</f>
        <v>44.067182235412105</v>
      </c>
      <c r="I316" s="34"/>
      <c r="J316" s="22"/>
      <c r="K316" s="22"/>
      <c r="L316" s="22"/>
      <c r="M316" s="22"/>
      <c r="N316" s="22"/>
      <c r="O316" s="22"/>
      <c r="P316" s="22"/>
      <c r="Q316" s="25" t="s">
        <v>167</v>
      </c>
      <c r="R316" s="43">
        <f ca="1">T303+U303*(R315/1000)+V303*(R315/1000)^2+W303*(R315/1000)^3+AA303/(R315/1000)^2</f>
        <v>8040.4954038781798</v>
      </c>
      <c r="S316" s="22"/>
      <c r="T316" s="22"/>
      <c r="U316" s="22"/>
      <c r="V316" s="22"/>
      <c r="W316" s="22"/>
      <c r="X316" s="22"/>
      <c r="Y316" s="22"/>
      <c r="Z316" s="25" t="s">
        <v>167</v>
      </c>
      <c r="AA316" s="43">
        <f ca="1">AC303+AD303*(AA315/1000)+AE303*(AA315/1000)^2+AF303*(AA315/1000)^3+AG303/(AA315/1000)^2</f>
        <v>62.087733941232962</v>
      </c>
      <c r="AB316" s="22"/>
      <c r="AC316" s="22"/>
      <c r="AD316" s="22"/>
      <c r="AE316" s="22"/>
      <c r="AF316" s="22"/>
      <c r="AG316" s="22"/>
      <c r="AH316" s="22"/>
      <c r="AI316" s="22"/>
      <c r="AJ316" s="22"/>
      <c r="AK316" s="22"/>
      <c r="AL316" s="22"/>
      <c r="AM316" s="25" t="s">
        <v>167</v>
      </c>
      <c r="AN316" s="43">
        <f ca="1">AP303+AQ303*(AN315/1000)+AR303*(AN315/1000)^2+AS303*(AN315/1000)^3+AT303/(AN315/1000)^2</f>
        <v>-2757.0265406953467</v>
      </c>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c r="BT316" s="22"/>
      <c r="BU316" s="22"/>
      <c r="BV316" s="22"/>
      <c r="BW316" s="22"/>
      <c r="BX316" s="22"/>
      <c r="BY316" s="22"/>
      <c r="BZ316" s="22"/>
    </row>
    <row r="317" spans="1:78" x14ac:dyDescent="0.25">
      <c r="A317" s="21"/>
      <c r="B317" s="22">
        <v>84.95</v>
      </c>
      <c r="C317" s="22">
        <v>900</v>
      </c>
      <c r="D317" s="22">
        <f t="shared" ca="1" si="9"/>
        <v>0.9</v>
      </c>
      <c r="E317" s="22"/>
      <c r="F317" s="22" t="s">
        <v>168</v>
      </c>
      <c r="G317" s="43">
        <f ca="1">I303*(G315/1000)+J303*(G315/1000)^2/2+K303*(G315/1000)^3/3+L303*(G315/1000)^4/4-M303/(G315/1000)+N303-P303</f>
        <v>-9032.5746907189514</v>
      </c>
      <c r="H317" s="22">
        <f ca="1">I303*(H315/1000)+J303*(H315/1000)^2/2+K303*(H315/1000)^3/3+L303*(H315/1000)^4/4-M303/(H315/1000)+N303-P303</f>
        <v>-9034.3857844891063</v>
      </c>
      <c r="I317" s="34">
        <f ca="1">G317-H317</f>
        <v>1.8110937701549119</v>
      </c>
      <c r="J317" s="22"/>
      <c r="K317" s="22">
        <v>-8978.5925964415692</v>
      </c>
      <c r="L317" s="22"/>
      <c r="M317" s="22"/>
      <c r="N317" s="22"/>
      <c r="O317" s="22"/>
      <c r="P317" s="22"/>
      <c r="Q317" s="22"/>
      <c r="R317" s="22">
        <f ca="1">S303*(R315/1000)+T303*(R315/1000)^2/2+U303*(R315/1000)^3/3+V303*(R315/1000)^4/4-W303/(R315/1000)+X303-Z303</f>
        <v>-9032.5870408305582</v>
      </c>
      <c r="S317" s="22"/>
      <c r="T317" s="22"/>
      <c r="U317" s="22" t="s">
        <v>189</v>
      </c>
      <c r="V317" s="22"/>
      <c r="W317" s="22"/>
      <c r="X317" s="22"/>
      <c r="Y317" s="22"/>
      <c r="Z317" s="22" t="s">
        <v>46</v>
      </c>
      <c r="AA317" s="22"/>
      <c r="AB317" s="22"/>
      <c r="AC317" s="22"/>
      <c r="AD317" s="22" t="s">
        <v>189</v>
      </c>
      <c r="AE317" s="22"/>
      <c r="AF317" s="22"/>
      <c r="AG317" s="22"/>
      <c r="AH317" s="22"/>
      <c r="AI317" s="22"/>
      <c r="AJ317" s="22"/>
      <c r="AK317" s="22"/>
      <c r="AL317" s="22"/>
      <c r="AM317" s="22" t="s">
        <v>46</v>
      </c>
      <c r="AN317" s="22"/>
      <c r="AO317" s="22"/>
      <c r="AP317" s="22"/>
      <c r="AQ317" s="22" t="s">
        <v>189</v>
      </c>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c r="BT317" s="22"/>
      <c r="BU317" s="22"/>
      <c r="BV317" s="22"/>
      <c r="BW317" s="22"/>
      <c r="BX317" s="22"/>
      <c r="BY317" s="22"/>
      <c r="BZ317" s="22"/>
    </row>
    <row r="318" spans="1:78" x14ac:dyDescent="0.25">
      <c r="A318" s="21"/>
      <c r="B318" s="22">
        <v>89.54</v>
      </c>
      <c r="C318" s="22">
        <v>1000</v>
      </c>
      <c r="D318" s="22">
        <f t="shared" ca="1" si="9"/>
        <v>1</v>
      </c>
      <c r="E318" s="22"/>
      <c r="F318" s="22" t="s">
        <v>224</v>
      </c>
      <c r="G318" s="43">
        <f ca="1">I303*LN(G315/1000)+J303*(G315/1000)+K303*(G315/1000)^2/2+L303*(G315/1000)^3/3-M303/(2*(G315/1000)^2)+O303</f>
        <v>5.4256538640951835</v>
      </c>
      <c r="H318" s="22">
        <f ca="1">I303*LN(H315/1000)+J303*(H315/1000)+K303*(H315/1000)^2/2+L303*(H315/1000)^3/3-M303/(2*(H315/1000)^2)+O303</f>
        <v>-0.27299504776337713</v>
      </c>
      <c r="I318" s="34">
        <f ca="1">G318-H318</f>
        <v>5.6986489118585606</v>
      </c>
      <c r="J318" s="22"/>
      <c r="K318" s="22">
        <v>-8976.7938527830302</v>
      </c>
      <c r="L318" s="22"/>
      <c r="M318" s="22"/>
      <c r="N318" s="22"/>
      <c r="O318" s="22"/>
      <c r="P318" s="22"/>
      <c r="Q318" s="22"/>
      <c r="R318" s="22">
        <f ca="1">S303*LN(R315/1000)+T303*(R315/1000)+U303*(R315/1000)^2/2+V303*(R315/1000)^3/3-W303/(2*(R315/1000)^2)+Y303</f>
        <v>5.3877143056863375</v>
      </c>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c r="BN318" s="22"/>
      <c r="BO318" s="22"/>
      <c r="BP318" s="22"/>
      <c r="BQ318" s="22"/>
      <c r="BR318" s="22"/>
      <c r="BS318" s="22"/>
      <c r="BT318" s="22"/>
      <c r="BU318" s="22"/>
      <c r="BV318" s="22"/>
      <c r="BW318" s="22"/>
      <c r="BX318" s="22"/>
      <c r="BY318" s="22"/>
      <c r="BZ318" s="22"/>
    </row>
    <row r="319" spans="1:78" x14ac:dyDescent="0.25">
      <c r="A319" s="21"/>
      <c r="B319" s="22">
        <v>93.57</v>
      </c>
      <c r="C319" s="22">
        <v>1100</v>
      </c>
      <c r="D319" s="22">
        <f t="shared" ca="1" si="9"/>
        <v>1.1000000000000001</v>
      </c>
      <c r="E319" s="22"/>
      <c r="F319" s="22"/>
      <c r="G319" s="22"/>
      <c r="H319" s="22"/>
      <c r="I319" s="22"/>
      <c r="J319" s="22"/>
      <c r="K319" s="22">
        <v>1.7987436585390242</v>
      </c>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c r="BN319" s="22"/>
      <c r="BO319" s="22"/>
      <c r="BP319" s="22"/>
      <c r="BQ319" s="22"/>
      <c r="BR319" s="22"/>
      <c r="BS319" s="22"/>
      <c r="BT319" s="22"/>
      <c r="BU319" s="22"/>
      <c r="BV319" s="22"/>
      <c r="BW319" s="22"/>
      <c r="BX319" s="22"/>
      <c r="BY319" s="22"/>
      <c r="BZ319" s="22"/>
    </row>
    <row r="320" spans="1:78" x14ac:dyDescent="0.25">
      <c r="A320" s="21"/>
      <c r="B320" s="22">
        <v>97.12</v>
      </c>
      <c r="C320" s="22">
        <v>1200</v>
      </c>
      <c r="D320" s="22">
        <f t="shared" ca="1" si="9"/>
        <v>1.2</v>
      </c>
      <c r="E320" s="22"/>
      <c r="F320" s="22"/>
      <c r="G320" s="22"/>
      <c r="H320" s="22"/>
      <c r="I320" s="22"/>
      <c r="J320" s="22"/>
      <c r="K320" s="22"/>
      <c r="L320" s="22"/>
      <c r="M320" s="22"/>
      <c r="N320" s="22"/>
      <c r="O320" s="22"/>
      <c r="P320" s="22"/>
      <c r="Q320" s="22" t="s">
        <v>46</v>
      </c>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c r="BN320" s="22"/>
      <c r="BO320" s="22"/>
      <c r="BP320" s="22"/>
      <c r="BQ320" s="22"/>
      <c r="BR320" s="22"/>
      <c r="BS320" s="22"/>
      <c r="BT320" s="22"/>
      <c r="BU320" s="22"/>
      <c r="BV320" s="22"/>
      <c r="BW320" s="22"/>
      <c r="BX320" s="22"/>
      <c r="BY320" s="22"/>
      <c r="BZ320" s="22"/>
    </row>
    <row r="321" spans="1:78" x14ac:dyDescent="0.25">
      <c r="A321" s="21"/>
      <c r="B321" s="22">
        <v>100.24</v>
      </c>
      <c r="C321" s="22">
        <v>1300</v>
      </c>
      <c r="D321" s="22">
        <f t="shared" ca="1" si="9"/>
        <v>1.3</v>
      </c>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c r="BR321" s="22"/>
      <c r="BS321" s="22"/>
      <c r="BT321" s="22"/>
      <c r="BU321" s="22"/>
      <c r="BV321" s="22"/>
      <c r="BW321" s="22"/>
      <c r="BX321" s="22"/>
      <c r="BY321" s="22"/>
      <c r="BZ321" s="22"/>
    </row>
    <row r="322" spans="1:78" x14ac:dyDescent="0.25">
      <c r="A322" s="21"/>
      <c r="B322" s="22">
        <v>102.98</v>
      </c>
      <c r="C322" s="22">
        <v>1400</v>
      </c>
      <c r="D322" s="22">
        <f t="shared" ca="1" si="9"/>
        <v>1.4</v>
      </c>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c r="BT322" s="22"/>
      <c r="BU322" s="22"/>
      <c r="BV322" s="22"/>
      <c r="BW322" s="22"/>
      <c r="BX322" s="22"/>
      <c r="BY322" s="22"/>
      <c r="BZ322" s="22"/>
    </row>
    <row r="323" spans="1:78" x14ac:dyDescent="0.25">
      <c r="A323" s="21"/>
      <c r="B323" s="22">
        <v>105.4</v>
      </c>
      <c r="C323" s="22">
        <v>1500</v>
      </c>
      <c r="D323" s="22">
        <f t="shared" ca="1" si="9"/>
        <v>1.5</v>
      </c>
      <c r="E323" s="22"/>
      <c r="F323" s="22"/>
      <c r="G323" s="22" t="s">
        <v>225</v>
      </c>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c r="BT323" s="22"/>
      <c r="BU323" s="22"/>
      <c r="BV323" s="22"/>
      <c r="BW323" s="22"/>
      <c r="BX323" s="22"/>
      <c r="BY323" s="22"/>
      <c r="BZ323" s="22"/>
    </row>
    <row r="324" spans="1:78" x14ac:dyDescent="0.25">
      <c r="A324" s="21"/>
      <c r="B324" s="22">
        <v>110.2</v>
      </c>
      <c r="C324" s="22">
        <v>1750</v>
      </c>
      <c r="D324" s="22">
        <f t="shared" ca="1" si="9"/>
        <v>1.75</v>
      </c>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c r="BN324" s="22"/>
      <c r="BO324" s="22"/>
      <c r="BP324" s="22"/>
      <c r="BQ324" s="22"/>
      <c r="BR324" s="22"/>
      <c r="BS324" s="22"/>
      <c r="BT324" s="22"/>
      <c r="BU324" s="22"/>
      <c r="BV324" s="22"/>
      <c r="BW324" s="22"/>
      <c r="BX324" s="22"/>
      <c r="BY324" s="22"/>
      <c r="BZ324" s="22"/>
    </row>
    <row r="325" spans="1:78" x14ac:dyDescent="0.25">
      <c r="A325" s="21"/>
      <c r="B325" s="22">
        <v>113.8</v>
      </c>
      <c r="C325" s="22">
        <v>2000</v>
      </c>
      <c r="D325" s="22">
        <f t="shared" ca="1" si="9"/>
        <v>2</v>
      </c>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c r="BN325" s="22"/>
      <c r="BO325" s="22"/>
      <c r="BP325" s="22"/>
      <c r="BQ325" s="22"/>
      <c r="BR325" s="22"/>
      <c r="BS325" s="22"/>
      <c r="BT325" s="22"/>
      <c r="BU325" s="22"/>
      <c r="BV325" s="22"/>
      <c r="BW325" s="22"/>
      <c r="BX325" s="22"/>
      <c r="BY325" s="22"/>
      <c r="BZ325" s="22"/>
    </row>
    <row r="326" spans="1:78" x14ac:dyDescent="0.25">
      <c r="A326" s="21"/>
      <c r="B326" s="22">
        <v>116.5</v>
      </c>
      <c r="C326" s="22">
        <v>2250</v>
      </c>
      <c r="D326" s="22">
        <f t="shared" ca="1" si="9"/>
        <v>2.25</v>
      </c>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c r="BN326" s="22"/>
      <c r="BO326" s="22"/>
      <c r="BP326" s="22"/>
      <c r="BQ326" s="22"/>
      <c r="BR326" s="22"/>
      <c r="BS326" s="22"/>
      <c r="BT326" s="22"/>
      <c r="BU326" s="22"/>
      <c r="BV326" s="22"/>
      <c r="BW326" s="22"/>
      <c r="BX326" s="22"/>
      <c r="BY326" s="22"/>
      <c r="BZ326" s="22"/>
    </row>
    <row r="327" spans="1:78" x14ac:dyDescent="0.25">
      <c r="A327" s="21"/>
      <c r="B327" s="22">
        <v>118.6</v>
      </c>
      <c r="C327" s="22">
        <v>2500</v>
      </c>
      <c r="D327" s="22">
        <f t="shared" ca="1" si="9"/>
        <v>2.5</v>
      </c>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c r="BR327" s="22"/>
      <c r="BS327" s="22"/>
      <c r="BT327" s="22"/>
      <c r="BU327" s="22"/>
      <c r="BV327" s="22"/>
      <c r="BW327" s="22"/>
      <c r="BX327" s="22"/>
      <c r="BY327" s="22"/>
      <c r="BZ327" s="22"/>
    </row>
    <row r="328" spans="1:78" x14ac:dyDescent="0.25">
      <c r="A328" s="21"/>
      <c r="B328" s="22">
        <v>120</v>
      </c>
      <c r="C328" s="22">
        <v>2750</v>
      </c>
      <c r="D328" s="22">
        <f t="shared" ca="1" si="9"/>
        <v>2.75</v>
      </c>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c r="BT328" s="22"/>
      <c r="BU328" s="22"/>
      <c r="BV328" s="22"/>
      <c r="BW328" s="22"/>
      <c r="BX328" s="22"/>
      <c r="BY328" s="22"/>
      <c r="BZ328" s="22"/>
    </row>
    <row r="329" spans="1:78" x14ac:dyDescent="0.25">
      <c r="A329" s="21"/>
      <c r="B329" s="22">
        <v>121</v>
      </c>
      <c r="C329" s="22">
        <v>3000</v>
      </c>
      <c r="D329" s="22">
        <f t="shared" ca="1" si="9"/>
        <v>3</v>
      </c>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c r="BT329" s="22"/>
      <c r="BU329" s="22"/>
      <c r="BV329" s="22"/>
      <c r="BW329" s="22"/>
      <c r="BX329" s="22"/>
      <c r="BY329" s="22"/>
      <c r="BZ329" s="22"/>
    </row>
    <row r="330" spans="1:78" x14ac:dyDescent="0.25">
      <c r="A330" s="21"/>
      <c r="B330" s="22"/>
      <c r="C330" s="22" t="s">
        <v>226</v>
      </c>
      <c r="D330" s="22" t="s">
        <v>227</v>
      </c>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c r="BN330" s="22"/>
      <c r="BO330" s="22"/>
      <c r="BP330" s="22"/>
      <c r="BQ330" s="22"/>
      <c r="BR330" s="22"/>
      <c r="BS330" s="22"/>
      <c r="BT330" s="22"/>
      <c r="BU330" s="22"/>
      <c r="BV330" s="22"/>
      <c r="BW330" s="22"/>
      <c r="BX330" s="22"/>
      <c r="BY330" s="22"/>
      <c r="BZ330" s="22"/>
    </row>
    <row r="331" spans="1:78" x14ac:dyDescent="0.25">
      <c r="A331" s="21"/>
      <c r="B331" s="22" t="s">
        <v>228</v>
      </c>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c r="BN331" s="22"/>
      <c r="BO331" s="22"/>
      <c r="BP331" s="22"/>
      <c r="BQ331" s="22"/>
      <c r="BR331" s="22"/>
      <c r="BS331" s="22"/>
      <c r="BT331" s="22"/>
      <c r="BU331" s="22"/>
      <c r="BV331" s="22"/>
      <c r="BW331" s="22"/>
      <c r="BX331" s="22"/>
      <c r="BY331" s="22"/>
      <c r="BZ331" s="22"/>
    </row>
    <row r="332" spans="1:78" x14ac:dyDescent="0.25">
      <c r="A332" s="38"/>
      <c r="B332" s="39"/>
      <c r="C332" s="39"/>
      <c r="D332" s="39"/>
      <c r="E332" s="39"/>
      <c r="F332" s="26" t="s">
        <v>70</v>
      </c>
      <c r="G332" s="27" t="s">
        <v>71</v>
      </c>
      <c r="H332" s="27" t="s">
        <v>72</v>
      </c>
      <c r="I332" s="27" t="s">
        <v>73</v>
      </c>
      <c r="J332" s="27" t="s">
        <v>74</v>
      </c>
      <c r="K332" s="27" t="s">
        <v>75</v>
      </c>
      <c r="L332" s="27" t="s">
        <v>76</v>
      </c>
      <c r="M332" s="27" t="s">
        <v>77</v>
      </c>
      <c r="N332" s="27" t="s">
        <v>78</v>
      </c>
      <c r="O332" s="27" t="s">
        <v>79</v>
      </c>
      <c r="P332" s="27" t="s">
        <v>80</v>
      </c>
      <c r="Q332" s="27" t="s">
        <v>81</v>
      </c>
      <c r="R332" s="27" t="s">
        <v>82</v>
      </c>
      <c r="S332" s="27" t="s">
        <v>83</v>
      </c>
      <c r="T332" s="27" t="s">
        <v>84</v>
      </c>
      <c r="U332" s="27" t="s">
        <v>85</v>
      </c>
      <c r="V332" s="27" t="s">
        <v>86</v>
      </c>
      <c r="W332" s="27" t="s">
        <v>87</v>
      </c>
      <c r="X332" s="27" t="s">
        <v>88</v>
      </c>
      <c r="Y332" s="27" t="s">
        <v>89</v>
      </c>
      <c r="Z332" s="27" t="s">
        <v>90</v>
      </c>
      <c r="AA332" s="27" t="s">
        <v>91</v>
      </c>
      <c r="AB332" s="27" t="s">
        <v>92</v>
      </c>
      <c r="AC332" s="27" t="s">
        <v>93</v>
      </c>
      <c r="AD332" s="27" t="s">
        <v>94</v>
      </c>
      <c r="AE332" s="27" t="s">
        <v>95</v>
      </c>
      <c r="AF332" s="27" t="s">
        <v>96</v>
      </c>
      <c r="AG332" s="27" t="s">
        <v>97</v>
      </c>
      <c r="AH332" s="27" t="s">
        <v>98</v>
      </c>
      <c r="AI332" s="27" t="s">
        <v>99</v>
      </c>
      <c r="AJ332" s="27" t="s">
        <v>100</v>
      </c>
      <c r="AK332" s="27" t="s">
        <v>101</v>
      </c>
      <c r="AL332" s="27" t="s">
        <v>102</v>
      </c>
      <c r="AM332" s="27" t="s">
        <v>103</v>
      </c>
      <c r="AN332" s="27" t="s">
        <v>104</v>
      </c>
      <c r="AO332" s="27" t="s">
        <v>105</v>
      </c>
      <c r="AP332" s="27" t="s">
        <v>106</v>
      </c>
      <c r="AQ332" s="27" t="s">
        <v>107</v>
      </c>
      <c r="AR332" s="27" t="s">
        <v>108</v>
      </c>
      <c r="AS332" s="27" t="s">
        <v>109</v>
      </c>
      <c r="AT332" s="27" t="s">
        <v>110</v>
      </c>
      <c r="AU332" s="27" t="s">
        <v>111</v>
      </c>
      <c r="AV332" s="27" t="s">
        <v>112</v>
      </c>
      <c r="AW332" s="27" t="s">
        <v>113</v>
      </c>
      <c r="AX332" s="27" t="s">
        <v>114</v>
      </c>
      <c r="AY332" s="27" t="s">
        <v>115</v>
      </c>
      <c r="AZ332" s="27" t="s">
        <v>116</v>
      </c>
      <c r="BA332" s="27" t="s">
        <v>117</v>
      </c>
      <c r="BB332" s="27" t="s">
        <v>118</v>
      </c>
      <c r="BC332" s="27" t="s">
        <v>119</v>
      </c>
      <c r="BD332" s="27" t="s">
        <v>120</v>
      </c>
      <c r="BE332" s="27" t="s">
        <v>121</v>
      </c>
      <c r="BF332" s="27" t="s">
        <v>122</v>
      </c>
      <c r="BG332" s="27" t="s">
        <v>123</v>
      </c>
      <c r="BH332" s="27" t="s">
        <v>124</v>
      </c>
      <c r="BI332" s="27" t="s">
        <v>125</v>
      </c>
      <c r="BJ332" s="27" t="s">
        <v>126</v>
      </c>
      <c r="BK332" s="27" t="s">
        <v>127</v>
      </c>
      <c r="BL332" s="27" t="s">
        <v>128</v>
      </c>
      <c r="BM332" s="27" t="s">
        <v>129</v>
      </c>
      <c r="BN332" s="27" t="s">
        <v>130</v>
      </c>
      <c r="BO332" s="22"/>
      <c r="BP332" s="22"/>
      <c r="BQ332" s="22"/>
      <c r="BR332" s="22"/>
      <c r="BS332" s="22"/>
      <c r="BT332" s="22"/>
      <c r="BU332" s="22"/>
      <c r="BV332" s="22"/>
      <c r="BW332" s="22"/>
      <c r="BX332" s="22"/>
      <c r="BY332" s="22"/>
      <c r="BZ332" s="22"/>
    </row>
    <row r="333" spans="1:78" x14ac:dyDescent="0.25">
      <c r="A333" s="21" t="s">
        <v>229</v>
      </c>
      <c r="B333" s="21" t="s">
        <v>230</v>
      </c>
      <c r="C333" s="22"/>
      <c r="D333" s="22"/>
      <c r="E333" s="22"/>
      <c r="F333" s="40" t="s">
        <v>139</v>
      </c>
      <c r="G333" s="40">
        <f ca="1">C335</f>
        <v>50</v>
      </c>
      <c r="H333" s="40">
        <v>800</v>
      </c>
      <c r="I333" s="40">
        <f ca="1">K337</f>
        <v>6.5630694713494035</v>
      </c>
      <c r="J333" s="40">
        <f ca="1">J337</f>
        <v>191.67776217968023</v>
      </c>
      <c r="K333" s="40">
        <f ca="1">I337</f>
        <v>300.63745808255766</v>
      </c>
      <c r="L333" s="40">
        <f ca="1">H337</f>
        <v>-318.65779733067325</v>
      </c>
      <c r="M333" s="40">
        <f ca="1">G337</f>
        <v>4.1997850002977184E-2</v>
      </c>
      <c r="N333" s="40">
        <f ca="1">-(I333*H333+J333*(H333/1000)^2/2+K333*(H333/1000)^3/3+L333*(H333/1000)^4/4-M333/(H333/1000)-P333)</f>
        <v>-5330.418198063946</v>
      </c>
      <c r="O333" s="40">
        <f ca="1">IFERROR(-(I333*LN(H333/1000)+J333*H333/1000+K333*(H333/1000)^2/2+L333*(H333/1000)^3/3-M333/(2*(H333/1000)^2)),0)</f>
        <v>-193.66461480272079</v>
      </c>
      <c r="P333" s="40"/>
      <c r="Q333" s="40">
        <f ca="1">H333</f>
        <v>800</v>
      </c>
      <c r="R333" s="40">
        <v>3000</v>
      </c>
      <c r="S333" s="40">
        <f ca="1">V337</f>
        <v>145.44228722702763</v>
      </c>
      <c r="T333" s="40">
        <f ca="1">U337</f>
        <v>116.90583593165454</v>
      </c>
      <c r="U333" s="40">
        <f ca="1">T337</f>
        <v>-38.479018054894581</v>
      </c>
      <c r="V333" s="40">
        <f ca="1">S337</f>
        <v>4.5371422420694909</v>
      </c>
      <c r="W333" s="40">
        <f ca="1">R337</f>
        <v>-16.862055528827835</v>
      </c>
      <c r="X333" s="40">
        <f ca="1">(I333*Q333/1000+J333*(Q333/1000)^2/2+K333*(Q333/1000)^3/3+L333*(Q333/1000)^4/4-M333/(Q333/1000)-P333+N333)-(S333*Q333/1000+T333*(Q333/1000)^2/2+U333*(Q333/1000)^3/3+V333*(Q333/1000)^4/4-W333/(Q333/1000)-Z333)</f>
        <v>-5413.9439058107828</v>
      </c>
      <c r="Y333" s="40">
        <f ca="1">IFERROR((I333*LN(H333/1000)+J333*H333/1000+K333*(H333/1000)^2/2+L333*(H333/1000)^3/3-M333/(2*(H333/1000)^2)+O333)-(S333*LN(H333/1000)+T333*H333/1000+U333*(H333/1000)^2/2+V333*(H333/1000)^3/3-W333/(2*(H333/1000)^2)),0)</f>
        <v>-62.704694309200363</v>
      </c>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22"/>
      <c r="BP333" s="22"/>
      <c r="BQ333" s="22"/>
      <c r="BR333" s="22"/>
      <c r="BS333" s="22"/>
      <c r="BT333" s="22"/>
      <c r="BU333" s="22"/>
      <c r="BV333" s="22"/>
      <c r="BW333" s="22"/>
      <c r="BX333" s="22"/>
      <c r="BY333" s="22"/>
      <c r="BZ333" s="22"/>
    </row>
    <row r="334" spans="1:78" x14ac:dyDescent="0.25">
      <c r="A334" s="21"/>
      <c r="B334" s="22" t="s">
        <v>203</v>
      </c>
      <c r="C334" s="22" t="s">
        <v>204</v>
      </c>
      <c r="D334" s="22" t="s">
        <v>198</v>
      </c>
      <c r="E334" s="22"/>
      <c r="F334" s="41" t="s">
        <v>141</v>
      </c>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22"/>
      <c r="BP334" s="22"/>
      <c r="BQ334" s="22"/>
      <c r="BR334" s="22"/>
      <c r="BS334" s="22"/>
      <c r="BT334" s="22"/>
      <c r="BU334" s="22"/>
      <c r="BV334" s="22"/>
      <c r="BW334" s="22"/>
      <c r="BX334" s="22"/>
      <c r="BY334" s="22"/>
      <c r="BZ334" s="22"/>
    </row>
    <row r="335" spans="1:78" x14ac:dyDescent="0.25">
      <c r="A335" s="21" t="s">
        <v>231</v>
      </c>
      <c r="B335" s="31">
        <v>33.270000000000003</v>
      </c>
      <c r="C335" s="31">
        <v>50</v>
      </c>
      <c r="D335" s="31">
        <f ca="1">C335/1000</f>
        <v>0.05</v>
      </c>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c r="BT335" s="22"/>
      <c r="BU335" s="22"/>
      <c r="BV335" s="22"/>
      <c r="BW335" s="22"/>
      <c r="BX335" s="22"/>
      <c r="BY335" s="22"/>
      <c r="BZ335" s="22"/>
    </row>
    <row r="336" spans="1:78" x14ac:dyDescent="0.25">
      <c r="A336" s="21"/>
      <c r="B336" s="22">
        <v>35.11</v>
      </c>
      <c r="C336" s="22">
        <v>100</v>
      </c>
      <c r="D336" s="22">
        <f t="shared" ref="D336:D359" ca="1" si="10">C336/1000</f>
        <v>0.1</v>
      </c>
      <c r="E336" s="22"/>
      <c r="F336" s="22"/>
      <c r="G336" s="42" t="s">
        <v>184</v>
      </c>
      <c r="H336" s="42" t="s">
        <v>185</v>
      </c>
      <c r="I336" s="42" t="s">
        <v>186</v>
      </c>
      <c r="J336" s="42" t="s">
        <v>187</v>
      </c>
      <c r="K336" s="42" t="s">
        <v>188</v>
      </c>
      <c r="L336" s="22"/>
      <c r="M336" s="22"/>
      <c r="N336" s="22"/>
      <c r="O336" s="22"/>
      <c r="P336" s="22"/>
      <c r="Q336" s="22"/>
      <c r="R336" s="42" t="s">
        <v>184</v>
      </c>
      <c r="S336" s="42" t="s">
        <v>185</v>
      </c>
      <c r="T336" s="42" t="s">
        <v>186</v>
      </c>
      <c r="U336" s="42" t="s">
        <v>187</v>
      </c>
      <c r="V336" s="42" t="s">
        <v>188</v>
      </c>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c r="BN336" s="22"/>
      <c r="BO336" s="22"/>
      <c r="BP336" s="22"/>
      <c r="BQ336" s="22"/>
      <c r="BR336" s="22"/>
      <c r="BS336" s="22"/>
      <c r="BT336" s="22"/>
      <c r="BU336" s="22"/>
      <c r="BV336" s="22"/>
      <c r="BW336" s="22"/>
      <c r="BX336" s="22"/>
      <c r="BY336" s="22"/>
      <c r="BZ336" s="22"/>
    </row>
    <row r="337" spans="1:78" x14ac:dyDescent="0.25">
      <c r="A337" s="21"/>
      <c r="B337" s="22">
        <v>41.94</v>
      </c>
      <c r="C337" s="22">
        <v>150</v>
      </c>
      <c r="D337" s="22">
        <f t="shared" ca="1" si="10"/>
        <v>0.15</v>
      </c>
      <c r="E337" s="22"/>
      <c r="F337" s="22"/>
      <c r="G337" s="22">
        <f t="array" aca="1" ref="G337:L343" ca="1">LINEST(B335:B346,D335:D346^{1,2,3,-2},1,1)</f>
        <v>4.1997850002977184E-2</v>
      </c>
      <c r="H337" s="22">
        <f ca="1"/>
        <v>-318.65779733067325</v>
      </c>
      <c r="I337" s="22">
        <f ca="1"/>
        <v>300.63745808255766</v>
      </c>
      <c r="J337" s="22">
        <f ca="1"/>
        <v>191.67776217968023</v>
      </c>
      <c r="K337" s="22">
        <f ca="1"/>
        <v>6.5630694713494035</v>
      </c>
      <c r="L337" s="22" t="e">
        <f ca="1"/>
        <v>#N/A</v>
      </c>
      <c r="M337" s="22"/>
      <c r="N337" s="22"/>
      <c r="O337" s="22"/>
      <c r="P337" s="22"/>
      <c r="Q337" s="22"/>
      <c r="R337" s="22">
        <f t="array" aca="1" ref="R337:W343" ca="1">LINEST(B346:B359,D346:D359^{1,2,3,-2},1,1)</f>
        <v>-16.862055528827835</v>
      </c>
      <c r="S337" s="22">
        <f ca="1"/>
        <v>4.5371422420694909</v>
      </c>
      <c r="T337" s="22">
        <f ca="1"/>
        <v>-38.479018054894581</v>
      </c>
      <c r="U337" s="22">
        <f ca="1"/>
        <v>116.90583593165454</v>
      </c>
      <c r="V337" s="22">
        <f ca="1"/>
        <v>145.44228722702763</v>
      </c>
      <c r="W337" s="22" t="e">
        <f ca="1"/>
        <v>#N/A</v>
      </c>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c r="BN337" s="22"/>
      <c r="BO337" s="22"/>
      <c r="BP337" s="22"/>
      <c r="BQ337" s="22"/>
      <c r="BR337" s="22"/>
      <c r="BS337" s="22"/>
      <c r="BT337" s="22"/>
      <c r="BU337" s="22"/>
      <c r="BV337" s="22"/>
      <c r="BW337" s="22"/>
      <c r="BX337" s="22"/>
      <c r="BY337" s="22"/>
      <c r="BZ337" s="22"/>
    </row>
    <row r="338" spans="1:78" x14ac:dyDescent="0.25">
      <c r="A338" s="21"/>
      <c r="B338" s="22">
        <v>53.17</v>
      </c>
      <c r="C338" s="22">
        <v>200</v>
      </c>
      <c r="D338" s="22">
        <f t="shared" ca="1" si="10"/>
        <v>0.2</v>
      </c>
      <c r="E338" s="22"/>
      <c r="F338" s="22"/>
      <c r="G338" s="22">
        <f ca="1"/>
        <v>1.2154333805924272E-2</v>
      </c>
      <c r="H338" s="22">
        <f ca="1"/>
        <v>81.425578918121829</v>
      </c>
      <c r="I338" s="22">
        <f ca="1"/>
        <v>113.32225582216758</v>
      </c>
      <c r="J338" s="22">
        <f ca="1"/>
        <v>47.738827725957201</v>
      </c>
      <c r="K338" s="22">
        <f ca="1"/>
        <v>6.0853829733420106</v>
      </c>
      <c r="L338" s="22" t="e">
        <f ca="1"/>
        <v>#N/A</v>
      </c>
      <c r="M338" s="22"/>
      <c r="N338" s="22"/>
      <c r="O338" s="22"/>
      <c r="P338" s="22"/>
      <c r="Q338" s="22"/>
      <c r="R338" s="22">
        <f ca="1"/>
        <v>1.013837734234226</v>
      </c>
      <c r="S338" s="22">
        <f ca="1"/>
        <v>0.3981213720250894</v>
      </c>
      <c r="T338" s="22">
        <f ca="1"/>
        <v>2.6922291500060016</v>
      </c>
      <c r="U338" s="22">
        <f ca="1"/>
        <v>6.1066461081451173</v>
      </c>
      <c r="V338" s="22">
        <f ca="1"/>
        <v>4.864867109529281</v>
      </c>
      <c r="W338" s="22" t="e">
        <f ca="1"/>
        <v>#N/A</v>
      </c>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c r="BN338" s="22"/>
      <c r="BO338" s="22"/>
      <c r="BP338" s="22"/>
      <c r="BQ338" s="22"/>
      <c r="BR338" s="22"/>
      <c r="BS338" s="22"/>
      <c r="BT338" s="22"/>
      <c r="BU338" s="22"/>
      <c r="BV338" s="22"/>
      <c r="BW338" s="22"/>
      <c r="BX338" s="22"/>
      <c r="BY338" s="22"/>
      <c r="BZ338" s="22"/>
    </row>
    <row r="339" spans="1:78" x14ac:dyDescent="0.25">
      <c r="A339" s="21"/>
      <c r="B339" s="22">
        <v>74.55</v>
      </c>
      <c r="C339" s="22">
        <v>273.14999999999998</v>
      </c>
      <c r="D339" s="22">
        <f t="shared" ca="1" si="10"/>
        <v>0.27315</v>
      </c>
      <c r="E339" s="22"/>
      <c r="F339" s="22"/>
      <c r="G339" s="22">
        <f ca="1"/>
        <v>0.99921836326350855</v>
      </c>
      <c r="H339" s="22">
        <f ca="1"/>
        <v>1.9731874156193787</v>
      </c>
      <c r="I339" s="22" t="e">
        <f ca="1"/>
        <v>#N/A</v>
      </c>
      <c r="J339" s="22" t="e">
        <f ca="1"/>
        <v>#N/A</v>
      </c>
      <c r="K339" s="22" t="e">
        <f ca="1"/>
        <v>#N/A</v>
      </c>
      <c r="L339" s="22" t="e">
        <f ca="1"/>
        <v>#N/A</v>
      </c>
      <c r="M339" s="22"/>
      <c r="N339" s="22"/>
      <c r="O339" s="22"/>
      <c r="P339" s="22"/>
      <c r="Q339" s="22"/>
      <c r="R339" s="22">
        <f ca="1"/>
        <v>0.99997882742735611</v>
      </c>
      <c r="S339" s="22">
        <f ca="1"/>
        <v>0.14243672861239295</v>
      </c>
      <c r="T339" s="22" t="e">
        <f ca="1"/>
        <v>#N/A</v>
      </c>
      <c r="U339" s="22" t="e">
        <f ca="1"/>
        <v>#N/A</v>
      </c>
      <c r="V339" s="22" t="e">
        <f ca="1"/>
        <v>#N/A</v>
      </c>
      <c r="W339" s="22" t="e">
        <f ca="1"/>
        <v>#N/A</v>
      </c>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c r="BR339" s="22"/>
      <c r="BS339" s="22"/>
      <c r="BT339" s="22"/>
      <c r="BU339" s="22"/>
      <c r="BV339" s="22"/>
      <c r="BW339" s="22"/>
      <c r="BX339" s="22"/>
      <c r="BY339" s="22"/>
      <c r="BZ339" s="22"/>
    </row>
    <row r="340" spans="1:78" x14ac:dyDescent="0.25">
      <c r="A340" s="21"/>
      <c r="B340" s="22">
        <v>82.44</v>
      </c>
      <c r="C340" s="22">
        <v>298.14999999999998</v>
      </c>
      <c r="D340" s="22">
        <f t="shared" ca="1" si="10"/>
        <v>0.29814999999999997</v>
      </c>
      <c r="E340" s="22"/>
      <c r="F340" s="22"/>
      <c r="G340" s="22">
        <f ca="1"/>
        <v>2237.1416977668455</v>
      </c>
      <c r="H340" s="22">
        <f ca="1"/>
        <v>7</v>
      </c>
      <c r="I340" s="22" t="e">
        <f ca="1"/>
        <v>#N/A</v>
      </c>
      <c r="J340" s="22" t="e">
        <f ca="1"/>
        <v>#N/A</v>
      </c>
      <c r="K340" s="22" t="e">
        <f ca="1"/>
        <v>#N/A</v>
      </c>
      <c r="L340" s="22" t="e">
        <f ca="1"/>
        <v>#N/A</v>
      </c>
      <c r="M340" s="22"/>
      <c r="N340" s="22"/>
      <c r="O340" s="22"/>
      <c r="P340" s="22"/>
      <c r="Q340" s="22"/>
      <c r="R340" s="22">
        <f ca="1"/>
        <v>106267.31099425394</v>
      </c>
      <c r="S340" s="22">
        <f ca="1"/>
        <v>9</v>
      </c>
      <c r="T340" s="22" t="e">
        <f ca="1"/>
        <v>#N/A</v>
      </c>
      <c r="U340" s="22" t="e">
        <f ca="1"/>
        <v>#N/A</v>
      </c>
      <c r="V340" s="22" t="e">
        <f ca="1"/>
        <v>#N/A</v>
      </c>
      <c r="W340" s="22" t="e">
        <f ca="1"/>
        <v>#N/A</v>
      </c>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c r="BT340" s="22"/>
      <c r="BU340" s="22"/>
      <c r="BV340" s="22"/>
      <c r="BW340" s="22"/>
      <c r="BX340" s="22"/>
      <c r="BY340" s="22"/>
      <c r="BZ340" s="22"/>
    </row>
    <row r="341" spans="1:78" x14ac:dyDescent="0.25">
      <c r="A341" s="21"/>
      <c r="B341" s="22">
        <v>83.02</v>
      </c>
      <c r="C341" s="22">
        <v>300</v>
      </c>
      <c r="D341" s="22">
        <f t="shared" ca="1" si="10"/>
        <v>0.3</v>
      </c>
      <c r="E341" s="22"/>
      <c r="F341" s="22"/>
      <c r="G341" s="22">
        <f ca="1"/>
        <v>34840.963611626554</v>
      </c>
      <c r="H341" s="22">
        <f ca="1"/>
        <v>27.254280040110778</v>
      </c>
      <c r="I341" s="22" t="e">
        <f ca="1"/>
        <v>#N/A</v>
      </c>
      <c r="J341" s="22" t="e">
        <f ca="1"/>
        <v>#N/A</v>
      </c>
      <c r="K341" s="22" t="e">
        <f ca="1"/>
        <v>#N/A</v>
      </c>
      <c r="L341" s="22" t="e">
        <f ca="1"/>
        <v>#N/A</v>
      </c>
      <c r="M341" s="22"/>
      <c r="N341" s="22"/>
      <c r="O341" s="22"/>
      <c r="P341" s="22"/>
      <c r="Q341" s="22"/>
      <c r="R341" s="22">
        <f ca="1"/>
        <v>8623.8990417193691</v>
      </c>
      <c r="S341" s="22">
        <f ca="1"/>
        <v>0.18259399492020434</v>
      </c>
      <c r="T341" s="22" t="e">
        <f ca="1"/>
        <v>#N/A</v>
      </c>
      <c r="U341" s="22" t="e">
        <f ca="1"/>
        <v>#N/A</v>
      </c>
      <c r="V341" s="22" t="e">
        <f ca="1"/>
        <v>#N/A</v>
      </c>
      <c r="W341" s="22" t="e">
        <f ca="1"/>
        <v>#N/A</v>
      </c>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c r="BT341" s="22"/>
      <c r="BU341" s="22"/>
      <c r="BV341" s="22"/>
      <c r="BW341" s="22"/>
      <c r="BX341" s="22"/>
      <c r="BY341" s="22"/>
      <c r="BZ341" s="22"/>
    </row>
    <row r="342" spans="1:78" x14ac:dyDescent="0.25">
      <c r="A342" s="21"/>
      <c r="B342" s="22">
        <v>113.52</v>
      </c>
      <c r="C342" s="22">
        <v>400</v>
      </c>
      <c r="D342" s="22">
        <f t="shared" ca="1" si="10"/>
        <v>0.4</v>
      </c>
      <c r="E342" s="22"/>
      <c r="F342" s="22"/>
      <c r="G342" s="22" t="e">
        <f ca="1"/>
        <v>#N/A</v>
      </c>
      <c r="H342" s="22" t="e">
        <f ca="1"/>
        <v>#N/A</v>
      </c>
      <c r="I342" s="22" t="e">
        <f ca="1"/>
        <v>#N/A</v>
      </c>
      <c r="J342" s="22" t="e">
        <f ca="1"/>
        <v>#N/A</v>
      </c>
      <c r="K342" s="22" t="e">
        <f ca="1"/>
        <v>#N/A</v>
      </c>
      <c r="L342" s="22" t="e">
        <f ca="1"/>
        <v>#N/A</v>
      </c>
      <c r="M342" s="22"/>
      <c r="N342" s="22"/>
      <c r="O342" s="22"/>
      <c r="P342" s="22"/>
      <c r="Q342" s="22"/>
      <c r="R342" s="22" t="e">
        <f ca="1"/>
        <v>#N/A</v>
      </c>
      <c r="S342" s="22" t="e">
        <f ca="1"/>
        <v>#N/A</v>
      </c>
      <c r="T342" s="22" t="e">
        <f ca="1"/>
        <v>#N/A</v>
      </c>
      <c r="U342" s="22" t="e">
        <f ca="1"/>
        <v>#N/A</v>
      </c>
      <c r="V342" s="22" t="e">
        <f ca="1"/>
        <v>#N/A</v>
      </c>
      <c r="W342" s="22" t="e">
        <f ca="1"/>
        <v>#N/A</v>
      </c>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c r="BN342" s="22"/>
      <c r="BO342" s="22"/>
      <c r="BP342" s="22"/>
      <c r="BQ342" s="22"/>
      <c r="BR342" s="22"/>
      <c r="BS342" s="22"/>
      <c r="BT342" s="22"/>
      <c r="BU342" s="22"/>
      <c r="BV342" s="22"/>
      <c r="BW342" s="22"/>
      <c r="BX342" s="22"/>
      <c r="BY342" s="22"/>
      <c r="BZ342" s="22"/>
    </row>
    <row r="343" spans="1:78" x14ac:dyDescent="0.25">
      <c r="A343" s="21"/>
      <c r="B343" s="22">
        <v>139.35</v>
      </c>
      <c r="C343" s="22">
        <v>500</v>
      </c>
      <c r="D343" s="22">
        <f t="shared" ca="1" si="10"/>
        <v>0.5</v>
      </c>
      <c r="E343" s="22"/>
      <c r="F343" s="22"/>
      <c r="G343" s="22" t="e">
        <f ca="1"/>
        <v>#N/A</v>
      </c>
      <c r="H343" s="22" t="e">
        <f ca="1"/>
        <v>#N/A</v>
      </c>
      <c r="I343" s="22" t="e">
        <f ca="1"/>
        <v>#N/A</v>
      </c>
      <c r="J343" s="22" t="e">
        <f ca="1"/>
        <v>#N/A</v>
      </c>
      <c r="K343" s="22" t="e">
        <f ca="1"/>
        <v>#N/A</v>
      </c>
      <c r="L343" s="22" t="e">
        <f ca="1"/>
        <v>#N/A</v>
      </c>
      <c r="M343" s="22"/>
      <c r="N343" s="22"/>
      <c r="O343" s="22"/>
      <c r="P343" s="22"/>
      <c r="Q343" s="22"/>
      <c r="R343" s="22" t="e">
        <f ca="1"/>
        <v>#N/A</v>
      </c>
      <c r="S343" s="22" t="e">
        <f ca="1"/>
        <v>#N/A</v>
      </c>
      <c r="T343" s="22" t="e">
        <f ca="1"/>
        <v>#N/A</v>
      </c>
      <c r="U343" s="22" t="e">
        <f ca="1"/>
        <v>#N/A</v>
      </c>
      <c r="V343" s="22" t="e">
        <f ca="1"/>
        <v>#N/A</v>
      </c>
      <c r="W343" s="22" t="e">
        <f ca="1"/>
        <v>#N/A</v>
      </c>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c r="BN343" s="22"/>
      <c r="BO343" s="22"/>
      <c r="BP343" s="22"/>
      <c r="BQ343" s="22"/>
      <c r="BR343" s="22"/>
      <c r="BS343" s="22"/>
      <c r="BT343" s="22"/>
      <c r="BU343" s="22"/>
      <c r="BV343" s="22"/>
      <c r="BW343" s="22"/>
      <c r="BX343" s="22"/>
      <c r="BY343" s="22"/>
      <c r="BZ343" s="22"/>
    </row>
    <row r="344" spans="1:78" x14ac:dyDescent="0.25">
      <c r="A344" s="21"/>
      <c r="B344" s="22">
        <v>160.09</v>
      </c>
      <c r="C344" s="22">
        <v>600</v>
      </c>
      <c r="D344" s="22">
        <f t="shared" ca="1" si="10"/>
        <v>0.6</v>
      </c>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c r="BN344" s="22"/>
      <c r="BO344" s="22"/>
      <c r="BP344" s="22"/>
      <c r="BQ344" s="22"/>
      <c r="BR344" s="22"/>
      <c r="BS344" s="22"/>
      <c r="BT344" s="22"/>
      <c r="BU344" s="22"/>
      <c r="BV344" s="22"/>
      <c r="BW344" s="22"/>
      <c r="BX344" s="22"/>
      <c r="BY344" s="22"/>
      <c r="BZ344" s="22"/>
    </row>
    <row r="345" spans="1:78" x14ac:dyDescent="0.25">
      <c r="A345" s="21"/>
      <c r="B345" s="22">
        <v>176.78</v>
      </c>
      <c r="C345" s="22">
        <v>700</v>
      </c>
      <c r="D345" s="22">
        <f t="shared" ca="1" si="10"/>
        <v>0.7</v>
      </c>
      <c r="E345" s="22"/>
      <c r="F345" s="25" t="s">
        <v>166</v>
      </c>
      <c r="G345" s="42">
        <v>550</v>
      </c>
      <c r="H345" s="22"/>
      <c r="I345" s="22"/>
      <c r="J345" s="22"/>
      <c r="K345" s="22"/>
      <c r="L345" s="22"/>
      <c r="M345" s="22"/>
      <c r="N345" s="22"/>
      <c r="O345" s="22"/>
      <c r="P345" s="22"/>
      <c r="Q345" s="25" t="s">
        <v>166</v>
      </c>
      <c r="R345" s="42">
        <v>550</v>
      </c>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c r="BR345" s="22"/>
      <c r="BS345" s="22"/>
      <c r="BT345" s="22"/>
      <c r="BU345" s="22"/>
      <c r="BV345" s="22"/>
      <c r="BW345" s="22"/>
      <c r="BX345" s="22"/>
      <c r="BY345" s="22"/>
      <c r="BZ345" s="22"/>
    </row>
    <row r="346" spans="1:78" x14ac:dyDescent="0.25">
      <c r="A346" s="21"/>
      <c r="B346" s="22">
        <v>190.45</v>
      </c>
      <c r="C346" s="22">
        <v>800</v>
      </c>
      <c r="D346" s="22">
        <f t="shared" ca="1" si="10"/>
        <v>0.8</v>
      </c>
      <c r="E346" s="22"/>
      <c r="F346" s="25" t="s">
        <v>167</v>
      </c>
      <c r="G346" s="43">
        <f ca="1">I333+J333*(G345/1000)+K333*(G345/1000)^2+L333*(G345/1000)^3+M333/(G345/1000)^2</f>
        <v>150.05081457703491</v>
      </c>
      <c r="H346" s="22"/>
      <c r="I346" s="22"/>
      <c r="J346" s="22"/>
      <c r="K346" s="22"/>
      <c r="L346" s="22"/>
      <c r="M346" s="22"/>
      <c r="N346" s="22"/>
      <c r="O346" s="22"/>
      <c r="P346" s="22"/>
      <c r="Q346" s="25" t="s">
        <v>167</v>
      </c>
      <c r="R346" s="43">
        <f ca="1">T333+U333*(R345/1000)+V333*(R345/1000)^2+W333*(R345/1000)^3+AA333/(R345/1000)^2</f>
        <v>94.309437041079804</v>
      </c>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c r="BT346" s="22"/>
      <c r="BU346" s="22"/>
      <c r="BV346" s="22"/>
      <c r="BW346" s="22"/>
      <c r="BX346" s="22"/>
      <c r="BY346" s="22"/>
      <c r="BZ346" s="22"/>
    </row>
    <row r="347" spans="1:78" x14ac:dyDescent="0.25">
      <c r="A347" s="21"/>
      <c r="B347" s="22">
        <v>201.82</v>
      </c>
      <c r="C347" s="22">
        <v>900</v>
      </c>
      <c r="D347" s="22">
        <f t="shared" ca="1" si="10"/>
        <v>0.9</v>
      </c>
      <c r="E347" s="22"/>
      <c r="F347" s="22" t="s">
        <v>46</v>
      </c>
      <c r="G347" s="22"/>
      <c r="H347" s="22"/>
      <c r="I347" s="22"/>
      <c r="J347" s="22" t="s">
        <v>189</v>
      </c>
      <c r="K347" s="22"/>
      <c r="L347" s="22"/>
      <c r="M347" s="22"/>
      <c r="N347" s="22"/>
      <c r="O347" s="22"/>
      <c r="P347" s="22"/>
      <c r="Q347" s="22" t="s">
        <v>46</v>
      </c>
      <c r="R347" s="22"/>
      <c r="S347" s="22"/>
      <c r="T347" s="22"/>
      <c r="U347" s="22" t="s">
        <v>189</v>
      </c>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c r="BT347" s="22"/>
      <c r="BU347" s="22"/>
      <c r="BV347" s="22"/>
      <c r="BW347" s="22"/>
      <c r="BX347" s="22"/>
      <c r="BY347" s="22"/>
      <c r="BZ347" s="22"/>
    </row>
    <row r="348" spans="1:78" x14ac:dyDescent="0.25">
      <c r="A348" s="21"/>
      <c r="B348" s="22">
        <v>211.41</v>
      </c>
      <c r="C348" s="22">
        <v>1000</v>
      </c>
      <c r="D348" s="22">
        <f t="shared" ca="1" si="10"/>
        <v>1</v>
      </c>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c r="BN348" s="22"/>
      <c r="BO348" s="22"/>
      <c r="BP348" s="22"/>
      <c r="BQ348" s="22"/>
      <c r="BR348" s="22"/>
      <c r="BS348" s="22"/>
      <c r="BT348" s="22"/>
      <c r="BU348" s="22"/>
      <c r="BV348" s="22"/>
      <c r="BW348" s="22"/>
      <c r="BX348" s="22"/>
      <c r="BY348" s="22"/>
      <c r="BZ348" s="22"/>
    </row>
    <row r="349" spans="1:78" x14ac:dyDescent="0.25">
      <c r="A349" s="21"/>
      <c r="B349" s="22">
        <v>219.56</v>
      </c>
      <c r="C349" s="22">
        <v>1100</v>
      </c>
      <c r="D349" s="22">
        <f t="shared" ca="1" si="10"/>
        <v>1.1000000000000001</v>
      </c>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c r="BN349" s="22"/>
      <c r="BO349" s="22"/>
      <c r="BP349" s="22"/>
      <c r="BQ349" s="22"/>
      <c r="BR349" s="22"/>
      <c r="BS349" s="22"/>
      <c r="BT349" s="22"/>
      <c r="BU349" s="22"/>
      <c r="BV349" s="22"/>
      <c r="BW349" s="22"/>
      <c r="BX349" s="22"/>
      <c r="BY349" s="22"/>
      <c r="BZ349" s="22"/>
    </row>
    <row r="350" spans="1:78" x14ac:dyDescent="0.25">
      <c r="A350" s="21"/>
      <c r="B350" s="22">
        <v>226.52</v>
      </c>
      <c r="C350" s="22">
        <v>1200</v>
      </c>
      <c r="D350" s="22">
        <f t="shared" ca="1" si="10"/>
        <v>1.2</v>
      </c>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c r="BN350" s="22"/>
      <c r="BO350" s="22"/>
      <c r="BP350" s="22"/>
      <c r="BQ350" s="22"/>
      <c r="BR350" s="22"/>
      <c r="BS350" s="22"/>
      <c r="BT350" s="22"/>
      <c r="BU350" s="22"/>
      <c r="BV350" s="22"/>
      <c r="BW350" s="22"/>
      <c r="BX350" s="22"/>
      <c r="BY350" s="22"/>
      <c r="BZ350" s="22"/>
    </row>
    <row r="351" spans="1:78" x14ac:dyDescent="0.25">
      <c r="A351" s="21"/>
      <c r="B351" s="22">
        <v>232.49</v>
      </c>
      <c r="C351" s="22">
        <v>1300</v>
      </c>
      <c r="D351" s="22">
        <f t="shared" ca="1" si="10"/>
        <v>1.3</v>
      </c>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c r="BR351" s="22"/>
      <c r="BS351" s="22"/>
      <c r="BT351" s="22"/>
      <c r="BU351" s="22"/>
      <c r="BV351" s="22"/>
      <c r="BW351" s="22"/>
      <c r="BX351" s="22"/>
      <c r="BY351" s="22"/>
      <c r="BZ351" s="22"/>
    </row>
    <row r="352" spans="1:78" x14ac:dyDescent="0.25">
      <c r="A352" s="21"/>
      <c r="B352" s="22">
        <v>237.65</v>
      </c>
      <c r="C352" s="22">
        <v>1400</v>
      </c>
      <c r="D352" s="22">
        <f t="shared" ca="1" si="10"/>
        <v>1.4</v>
      </c>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c r="BT352" s="22"/>
      <c r="BU352" s="22"/>
      <c r="BV352" s="22"/>
      <c r="BW352" s="22"/>
      <c r="BX352" s="22"/>
      <c r="BY352" s="22"/>
      <c r="BZ352" s="22"/>
    </row>
    <row r="353" spans="1:78" x14ac:dyDescent="0.25">
      <c r="A353" s="21"/>
      <c r="B353" s="22">
        <v>242.11</v>
      </c>
      <c r="C353" s="22">
        <v>1500</v>
      </c>
      <c r="D353" s="22">
        <f t="shared" ca="1" si="10"/>
        <v>1.5</v>
      </c>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c r="BT353" s="22"/>
      <c r="BU353" s="22"/>
      <c r="BV353" s="22"/>
      <c r="BW353" s="22"/>
      <c r="BX353" s="22"/>
      <c r="BY353" s="22"/>
      <c r="BZ353" s="22"/>
    </row>
    <row r="354" spans="1:78" x14ac:dyDescent="0.25">
      <c r="A354" s="21"/>
      <c r="B354" s="22">
        <v>250.91</v>
      </c>
      <c r="C354" s="22">
        <v>1750</v>
      </c>
      <c r="D354" s="22">
        <f t="shared" ca="1" si="10"/>
        <v>1.75</v>
      </c>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c r="BN354" s="22"/>
      <c r="BO354" s="22"/>
      <c r="BP354" s="22"/>
      <c r="BQ354" s="22"/>
      <c r="BR354" s="22"/>
      <c r="BS354" s="22"/>
      <c r="BT354" s="22"/>
      <c r="BU354" s="22"/>
      <c r="BV354" s="22"/>
      <c r="BW354" s="22"/>
      <c r="BX354" s="22"/>
      <c r="BY354" s="22"/>
      <c r="BZ354" s="22"/>
    </row>
    <row r="355" spans="1:78" x14ac:dyDescent="0.25">
      <c r="A355" s="21"/>
      <c r="B355" s="22">
        <v>257.26</v>
      </c>
      <c r="C355" s="22">
        <v>2000</v>
      </c>
      <c r="D355" s="22">
        <f t="shared" ca="1" si="10"/>
        <v>2</v>
      </c>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c r="BN355" s="22"/>
      <c r="BO355" s="22"/>
      <c r="BP355" s="22"/>
      <c r="BQ355" s="22"/>
      <c r="BR355" s="22"/>
      <c r="BS355" s="22"/>
      <c r="BT355" s="22"/>
      <c r="BU355" s="22"/>
      <c r="BV355" s="22"/>
      <c r="BW355" s="22"/>
      <c r="BX355" s="22"/>
      <c r="BY355" s="22"/>
      <c r="BZ355" s="22"/>
    </row>
    <row r="356" spans="1:78" x14ac:dyDescent="0.25">
      <c r="A356" s="21"/>
      <c r="B356" s="22">
        <v>261.95</v>
      </c>
      <c r="C356" s="22">
        <v>2250</v>
      </c>
      <c r="D356" s="22">
        <f t="shared" ca="1" si="10"/>
        <v>2.25</v>
      </c>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c r="BN356" s="22"/>
      <c r="BO356" s="22"/>
      <c r="BP356" s="22"/>
      <c r="BQ356" s="22"/>
      <c r="BR356" s="22"/>
      <c r="BS356" s="22"/>
      <c r="BT356" s="22"/>
      <c r="BU356" s="22"/>
      <c r="BV356" s="22"/>
      <c r="BW356" s="22"/>
      <c r="BX356" s="22"/>
      <c r="BY356" s="22"/>
      <c r="BZ356" s="22"/>
    </row>
    <row r="357" spans="1:78" x14ac:dyDescent="0.25">
      <c r="A357" s="21"/>
      <c r="B357" s="22">
        <v>265.5</v>
      </c>
      <c r="C357" s="22">
        <v>2500</v>
      </c>
      <c r="D357" s="22">
        <f t="shared" ca="1" si="10"/>
        <v>2.5</v>
      </c>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c r="BR357" s="22"/>
      <c r="BS357" s="22"/>
      <c r="BT357" s="22"/>
      <c r="BU357" s="22"/>
      <c r="BV357" s="22"/>
      <c r="BW357" s="22"/>
      <c r="BX357" s="22"/>
      <c r="BY357" s="22"/>
      <c r="BZ357" s="22"/>
    </row>
    <row r="358" spans="1:78" x14ac:dyDescent="0.25">
      <c r="A358" s="21"/>
      <c r="B358" s="22">
        <v>268.23</v>
      </c>
      <c r="C358" s="22">
        <v>2750</v>
      </c>
      <c r="D358" s="22">
        <f t="shared" ca="1" si="10"/>
        <v>2.75</v>
      </c>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c r="BT358" s="22"/>
      <c r="BU358" s="22"/>
      <c r="BV358" s="22"/>
      <c r="BW358" s="22"/>
      <c r="BX358" s="22"/>
      <c r="BY358" s="22"/>
      <c r="BZ358" s="22"/>
    </row>
    <row r="359" spans="1:78" x14ac:dyDescent="0.25">
      <c r="A359" s="21"/>
      <c r="B359" s="22">
        <v>270.37</v>
      </c>
      <c r="C359" s="22">
        <v>3000</v>
      </c>
      <c r="D359" s="22">
        <f t="shared" ca="1" si="10"/>
        <v>3</v>
      </c>
      <c r="E359" s="22"/>
      <c r="F359" s="22"/>
      <c r="G359" s="22"/>
      <c r="H359" s="22"/>
      <c r="I359" s="22"/>
      <c r="J359" s="22"/>
      <c r="K359" s="22"/>
      <c r="L359" s="22"/>
      <c r="M359" s="22"/>
      <c r="N359" s="22"/>
      <c r="O359" s="54" t="s">
        <v>232</v>
      </c>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c r="BT359" s="22"/>
      <c r="BU359" s="22"/>
      <c r="BV359" s="22"/>
      <c r="BW359" s="22"/>
      <c r="BX359" s="22"/>
      <c r="BY359" s="22"/>
      <c r="BZ359" s="22"/>
    </row>
    <row r="360" spans="1:78" x14ac:dyDescent="0.25">
      <c r="A360" s="21"/>
      <c r="B360" s="22" t="s">
        <v>233</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c r="BE360" s="22"/>
      <c r="BF360" s="22"/>
      <c r="BG360" s="22"/>
      <c r="BH360" s="22"/>
      <c r="BI360" s="22"/>
      <c r="BJ360" s="22"/>
      <c r="BK360" s="22"/>
      <c r="BL360" s="22"/>
      <c r="BM360" s="22"/>
      <c r="BN360" s="22"/>
      <c r="BO360" s="22"/>
      <c r="BP360" s="22"/>
      <c r="BQ360" s="22"/>
      <c r="BR360" s="22"/>
      <c r="BS360" s="22"/>
      <c r="BT360" s="22"/>
      <c r="BU360" s="22"/>
      <c r="BV360" s="22"/>
      <c r="BW360" s="22"/>
      <c r="BX360" s="22"/>
      <c r="BY360" s="22"/>
      <c r="BZ360" s="22"/>
    </row>
    <row r="361" spans="1:78" x14ac:dyDescent="0.25">
      <c r="A361" s="21"/>
      <c r="B361" s="22"/>
      <c r="C361" s="22" t="s">
        <v>226</v>
      </c>
      <c r="D361" s="22" t="s">
        <v>234</v>
      </c>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c r="BE361" s="22"/>
      <c r="BF361" s="22"/>
      <c r="BG361" s="22"/>
      <c r="BH361" s="22"/>
      <c r="BI361" s="22"/>
      <c r="BJ361" s="22"/>
      <c r="BK361" s="22"/>
      <c r="BL361" s="22"/>
      <c r="BM361" s="22"/>
      <c r="BN361" s="22"/>
      <c r="BO361" s="22"/>
      <c r="BP361" s="22"/>
      <c r="BQ361" s="22"/>
      <c r="BR361" s="22"/>
      <c r="BS361" s="22"/>
      <c r="BT361" s="22"/>
      <c r="BU361" s="22"/>
      <c r="BV361" s="22"/>
      <c r="BW361" s="22"/>
      <c r="BX361" s="22"/>
      <c r="BY361" s="22"/>
      <c r="BZ361" s="22"/>
    </row>
    <row r="362" spans="1:78" x14ac:dyDescent="0.25">
      <c r="A362" s="38"/>
      <c r="B362" s="39" t="s">
        <v>235</v>
      </c>
      <c r="C362" s="39"/>
      <c r="D362" s="39"/>
      <c r="E362" s="39"/>
      <c r="F362" s="26" t="s">
        <v>70</v>
      </c>
      <c r="G362" s="27" t="s">
        <v>71</v>
      </c>
      <c r="H362" s="27" t="s">
        <v>72</v>
      </c>
      <c r="I362" s="27" t="s">
        <v>73</v>
      </c>
      <c r="J362" s="27" t="s">
        <v>74</v>
      </c>
      <c r="K362" s="27" t="s">
        <v>75</v>
      </c>
      <c r="L362" s="27" t="s">
        <v>76</v>
      </c>
      <c r="M362" s="27" t="s">
        <v>77</v>
      </c>
      <c r="N362" s="27" t="s">
        <v>78</v>
      </c>
      <c r="O362" s="27" t="s">
        <v>79</v>
      </c>
      <c r="P362" s="27" t="s">
        <v>80</v>
      </c>
      <c r="Q362" s="27" t="s">
        <v>81</v>
      </c>
      <c r="R362" s="27" t="s">
        <v>82</v>
      </c>
      <c r="S362" s="27" t="s">
        <v>83</v>
      </c>
      <c r="T362" s="27" t="s">
        <v>84</v>
      </c>
      <c r="U362" s="27" t="s">
        <v>85</v>
      </c>
      <c r="V362" s="27" t="s">
        <v>86</v>
      </c>
      <c r="W362" s="27" t="s">
        <v>87</v>
      </c>
      <c r="X362" s="27" t="s">
        <v>88</v>
      </c>
      <c r="Y362" s="27" t="s">
        <v>89</v>
      </c>
      <c r="Z362" s="27" t="s">
        <v>90</v>
      </c>
      <c r="AA362" s="27" t="s">
        <v>91</v>
      </c>
      <c r="AB362" s="27" t="s">
        <v>92</v>
      </c>
      <c r="AC362" s="27" t="s">
        <v>93</v>
      </c>
      <c r="AD362" s="27" t="s">
        <v>94</v>
      </c>
      <c r="AE362" s="27" t="s">
        <v>95</v>
      </c>
      <c r="AF362" s="27" t="s">
        <v>96</v>
      </c>
      <c r="AG362" s="27" t="s">
        <v>97</v>
      </c>
      <c r="AH362" s="27" t="s">
        <v>98</v>
      </c>
      <c r="AI362" s="27" t="s">
        <v>99</v>
      </c>
      <c r="AJ362" s="27" t="s">
        <v>100</v>
      </c>
      <c r="AK362" s="27" t="s">
        <v>101</v>
      </c>
      <c r="AL362" s="27" t="s">
        <v>102</v>
      </c>
      <c r="AM362" s="27" t="s">
        <v>103</v>
      </c>
      <c r="AN362" s="27" t="s">
        <v>104</v>
      </c>
      <c r="AO362" s="27" t="s">
        <v>105</v>
      </c>
      <c r="AP362" s="27" t="s">
        <v>106</v>
      </c>
      <c r="AQ362" s="27" t="s">
        <v>107</v>
      </c>
      <c r="AR362" s="27" t="s">
        <v>108</v>
      </c>
      <c r="AS362" s="27" t="s">
        <v>109</v>
      </c>
      <c r="AT362" s="27" t="s">
        <v>110</v>
      </c>
      <c r="AU362" s="27" t="s">
        <v>111</v>
      </c>
      <c r="AV362" s="27" t="s">
        <v>112</v>
      </c>
      <c r="AW362" s="27" t="s">
        <v>113</v>
      </c>
      <c r="AX362" s="27" t="s">
        <v>114</v>
      </c>
      <c r="AY362" s="27" t="s">
        <v>115</v>
      </c>
      <c r="AZ362" s="27" t="s">
        <v>116</v>
      </c>
      <c r="BA362" s="27" t="s">
        <v>117</v>
      </c>
      <c r="BB362" s="27" t="s">
        <v>118</v>
      </c>
      <c r="BC362" s="27" t="s">
        <v>119</v>
      </c>
      <c r="BD362" s="27" t="s">
        <v>120</v>
      </c>
      <c r="BE362" s="27" t="s">
        <v>121</v>
      </c>
      <c r="BF362" s="27" t="s">
        <v>122</v>
      </c>
      <c r="BG362" s="27" t="s">
        <v>123</v>
      </c>
      <c r="BH362" s="27" t="s">
        <v>124</v>
      </c>
      <c r="BI362" s="27" t="s">
        <v>125</v>
      </c>
      <c r="BJ362" s="27" t="s">
        <v>126</v>
      </c>
      <c r="BK362" s="27" t="s">
        <v>127</v>
      </c>
      <c r="BL362" s="27" t="s">
        <v>128</v>
      </c>
      <c r="BM362" s="27" t="s">
        <v>129</v>
      </c>
      <c r="BN362" s="27" t="s">
        <v>130</v>
      </c>
      <c r="BO362" s="22"/>
      <c r="BP362" s="22"/>
      <c r="BQ362" s="22"/>
      <c r="BR362" s="22"/>
      <c r="BS362" s="22"/>
      <c r="BT362" s="22"/>
      <c r="BU362" s="22"/>
      <c r="BV362" s="22"/>
      <c r="BW362" s="22"/>
      <c r="BX362" s="22"/>
      <c r="BY362" s="22"/>
      <c r="BZ362" s="22"/>
    </row>
    <row r="363" spans="1:78" x14ac:dyDescent="0.25">
      <c r="A363" s="21" t="s">
        <v>236</v>
      </c>
      <c r="B363" s="21" t="str">
        <f ca="1">A363</f>
        <v>CO(g)</v>
      </c>
      <c r="C363" s="22"/>
      <c r="D363" s="22"/>
      <c r="E363" s="22"/>
      <c r="F363" s="40" t="s">
        <v>139</v>
      </c>
      <c r="G363" s="40">
        <f ca="1">B383</f>
        <v>100</v>
      </c>
      <c r="H363" s="40">
        <v>1500</v>
      </c>
      <c r="I363" s="40">
        <f ca="1">K367</f>
        <v>29.178099336776835</v>
      </c>
      <c r="J363" s="40">
        <f ca="1">J367</f>
        <v>-3.442822011489044</v>
      </c>
      <c r="K363" s="40">
        <f ca="1">I367</f>
        <v>12.303861571579551</v>
      </c>
      <c r="L363" s="40">
        <f ca="1">H367</f>
        <v>-4.9191099746347691</v>
      </c>
      <c r="M363" s="40">
        <f ca="1">G367</f>
        <v>1.7348214069705088E-3</v>
      </c>
      <c r="N363" s="40">
        <f ca="1">-(I363*H363+J363*(H363/1000)^2/2+K363*(H363/1000)^3/3+L363*(H363/1000)^4/4-M363/(H363/1000)-P363)</f>
        <v>-43770.890769561098</v>
      </c>
      <c r="O363" s="40">
        <f ca="1">IFERROR(-(I363*LN(H363/1000)+J363*H363/1000+K363*(H363/1000)^2/2+L363*(H363/1000)^3/3-M363/(2*(H363/1000)^2)),0)</f>
        <v>-14.973928215438077</v>
      </c>
      <c r="P363" s="40"/>
      <c r="Q363" s="40">
        <v>1500</v>
      </c>
      <c r="R363" s="40">
        <v>3000</v>
      </c>
      <c r="S363" s="40">
        <f ca="1">V367</f>
        <v>33.516099954320175</v>
      </c>
      <c r="T363" s="40">
        <f ca="1">U367</f>
        <v>2.9732527096430879</v>
      </c>
      <c r="U363" s="40">
        <f ca="1">T367</f>
        <v>-0.78953965981050334</v>
      </c>
      <c r="V363" s="40">
        <f ca="1">S367</f>
        <v>8.1545921759420756E-2</v>
      </c>
      <c r="W363" s="40">
        <f ca="1">R367</f>
        <v>-2.8305841159840015</v>
      </c>
      <c r="X363" s="40">
        <f ca="1">(I363*Q363/1000+J363*(Q363/1000)^2/2+K363*(Q363/1000)^3/3+L363*(Q363/1000)^4/4-M363/(Q363/1000)-P363+N363)-(S363*Q363/1000+T363*(Q363/1000)^2/2+U363*(Q363/1000)^3/3+V363*(Q363/1000)^4/4-W363/(Q363/1000)-Z363)</f>
        <v>-43778.10294590718</v>
      </c>
      <c r="Y363" s="40">
        <f ca="1">IFERROR((I363*LN(H363/1000)+J363*H363/1000+K363*(H363/1000)^2/2+L363*(H363/1000)^3/3-M363/(2*(H363/1000)^2)+O363)-(S363*LN(H363/1000)+T363*H363/1000+U363*(H363/1000)^2/2+V363*(H363/1000)^3/3-W363/(2*(H363/1000)^2)),0)</f>
        <v>-17.882013892940527</v>
      </c>
      <c r="Z363" s="40"/>
      <c r="AA363" s="40">
        <v>3000</v>
      </c>
      <c r="AB363" s="40">
        <v>4500</v>
      </c>
      <c r="AC363" s="40">
        <f ca="1">AE367</f>
        <v>40.27106106761655</v>
      </c>
      <c r="AD363" s="40">
        <f ca="1">AD367</f>
        <v>-1.5038795817916544</v>
      </c>
      <c r="AE363" s="40">
        <f ca="1">AC367</f>
        <v>0.35643185772339647</v>
      </c>
      <c r="AF363" s="40">
        <f ca="1">AB367</f>
        <v>-2.5781911888077057E-2</v>
      </c>
      <c r="AG363" s="40">
        <f ca="1">AA367</f>
        <v>-9.4870492798695718</v>
      </c>
      <c r="AH363" s="40">
        <f ca="1">(S363*AA363/1000+T363*(AA363/1000)^2/2+U363*(AA363/1000)^3/3+V363*(AA363/1000)^4/4-W363/(AA363/1000)-Z363+X363)-(AC363*AA363/1000+AD363*(AA363/1000)^2/2+AE363*(AA363/1000)^3/3+AF363*(AA363/1000)^4/4-AG363/(AA363/1000)-AJ363)</f>
        <v>-43788.579910683344</v>
      </c>
      <c r="AI363" s="40">
        <f ca="1">IFERROR((S363*LN(R363/1000)+T363*R363/1000+U363*(R363/1000)^2/2+V363*(R363/1000)^3/3-W363/(2*(R363/1000)^2)+Y363)-(AC363*LN(R363/1000)+AD363*R363/1000+AE363*(R363/1000)^2/2+AF363*(R363/1000)^3/3-AG363/(2*(R363/1000)^2)),0)</f>
        <v>-16.432425253469852</v>
      </c>
      <c r="AJ363" s="40"/>
      <c r="AK363" s="40">
        <v>4500</v>
      </c>
      <c r="AL363" s="40">
        <v>6000</v>
      </c>
      <c r="AM363" s="40">
        <f ca="1">AR367</f>
        <v>49.729040119784408</v>
      </c>
      <c r="AN363" s="40">
        <f ca="1">AQ367</f>
        <v>-4.5229069737608105</v>
      </c>
      <c r="AO363" s="40">
        <f ca="1">AP367</f>
        <v>0.66660641434815204</v>
      </c>
      <c r="AP363" s="40">
        <f ca="1">AO367</f>
        <v>-3.2816698926049027E-2</v>
      </c>
      <c r="AQ363" s="40">
        <f ca="1">AN367</f>
        <v>-40.105157839044544</v>
      </c>
      <c r="AR363" s="40">
        <f ca="1">(AC363*AK363/1000+AD363*(AK363/1000)^2/2+AE363*(AK363/1000)^3/3+AF363*(AK363/1000)^4/4-AG363/(AK363/1000)-AJ363+AH363)-(AM363*AK363/1000+AN363*(AK363/1000)^2/2+AO363*(AK363/1000)^3/3+AP363*(AK363/1000)^4/4-AQ363/(AK363/1000)-AT363)</f>
        <v>-43816.077564766209</v>
      </c>
      <c r="AS363" s="40">
        <f ca="1">IFERROR((AC363*LN(AB363/1000)+AD363*AB363/1000+AE363*(AB363/1000)^2/2+AF363*(AB363/1000)^3/3-AG363/(2*(AB363/1000)^2)+AI363)-(AM363*LN(AB363/1000)+AN363*AB363/1000+AO363*(AB363/1000)^2/2+AP363*(AB363/1000)^3/3-AQ363/(2*(AB363/1000)^2)),0)</f>
        <v>-20.755172911178526</v>
      </c>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22"/>
      <c r="BP363" s="22"/>
      <c r="BQ363" s="22"/>
      <c r="BR363" s="22"/>
      <c r="BS363" s="22"/>
      <c r="BT363" s="22"/>
      <c r="BU363" s="22"/>
      <c r="BV363" s="22"/>
      <c r="BW363" s="22"/>
      <c r="BX363" s="22"/>
      <c r="BY363" s="22"/>
      <c r="BZ363" s="22"/>
    </row>
    <row r="364" spans="1:78" x14ac:dyDescent="0.25">
      <c r="A364" s="21"/>
      <c r="B364" s="22"/>
      <c r="C364" s="22"/>
      <c r="D364" s="22"/>
      <c r="E364" s="22"/>
      <c r="F364" s="41" t="s">
        <v>141</v>
      </c>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22"/>
      <c r="BP364" s="22"/>
      <c r="BQ364" s="22"/>
      <c r="BR364" s="22"/>
      <c r="BS364" s="22"/>
      <c r="BT364" s="22"/>
      <c r="BU364" s="22"/>
      <c r="BV364" s="22"/>
      <c r="BW364" s="22"/>
      <c r="BX364" s="22"/>
      <c r="BY364" s="22"/>
      <c r="BZ364" s="22"/>
    </row>
    <row r="365" spans="1:78" x14ac:dyDescent="0.25">
      <c r="A365" s="21"/>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c r="BT365" s="22"/>
      <c r="BU365" s="22"/>
      <c r="BV365" s="22"/>
      <c r="BW365" s="22"/>
      <c r="BX365" s="22"/>
      <c r="BY365" s="22"/>
      <c r="BZ365" s="22"/>
    </row>
    <row r="366" spans="1:78" x14ac:dyDescent="0.25">
      <c r="A366" s="21"/>
      <c r="B366" s="22"/>
      <c r="C366" s="22"/>
      <c r="D366" s="22"/>
      <c r="E366" s="22"/>
      <c r="F366" s="22"/>
      <c r="G366" s="42" t="s">
        <v>184</v>
      </c>
      <c r="H366" s="42" t="s">
        <v>185</v>
      </c>
      <c r="I366" s="42" t="s">
        <v>186</v>
      </c>
      <c r="J366" s="42" t="s">
        <v>187</v>
      </c>
      <c r="K366" s="42" t="s">
        <v>188</v>
      </c>
      <c r="L366" s="22"/>
      <c r="M366" s="22"/>
      <c r="N366" s="22"/>
      <c r="O366" s="22"/>
      <c r="P366" s="22"/>
      <c r="Q366" s="22"/>
      <c r="R366" s="42" t="s">
        <v>184</v>
      </c>
      <c r="S366" s="42" t="s">
        <v>185</v>
      </c>
      <c r="T366" s="42" t="s">
        <v>186</v>
      </c>
      <c r="U366" s="42" t="s">
        <v>187</v>
      </c>
      <c r="V366" s="42" t="s">
        <v>188</v>
      </c>
      <c r="W366" s="22"/>
      <c r="X366" s="22"/>
      <c r="Y366" s="22"/>
      <c r="Z366" s="22"/>
      <c r="AA366" s="42" t="s">
        <v>184</v>
      </c>
      <c r="AB366" s="42" t="s">
        <v>185</v>
      </c>
      <c r="AC366" s="42" t="s">
        <v>186</v>
      </c>
      <c r="AD366" s="42" t="s">
        <v>187</v>
      </c>
      <c r="AE366" s="42" t="s">
        <v>188</v>
      </c>
      <c r="AF366" s="22"/>
      <c r="AG366" s="22"/>
      <c r="AH366" s="22"/>
      <c r="AI366" s="22"/>
      <c r="AJ366" s="22"/>
      <c r="AK366" s="22"/>
      <c r="AL366" s="22"/>
      <c r="AM366" s="22"/>
      <c r="AN366" s="42" t="s">
        <v>184</v>
      </c>
      <c r="AO366" s="42" t="s">
        <v>185</v>
      </c>
      <c r="AP366" s="42" t="s">
        <v>186</v>
      </c>
      <c r="AQ366" s="42" t="s">
        <v>187</v>
      </c>
      <c r="AR366" s="42" t="s">
        <v>188</v>
      </c>
      <c r="AS366" s="22"/>
      <c r="AT366" s="22"/>
      <c r="AU366" s="22"/>
      <c r="AV366" s="22"/>
      <c r="AW366" s="22"/>
      <c r="AX366" s="22"/>
      <c r="AY366" s="22"/>
      <c r="AZ366" s="22"/>
      <c r="BA366" s="22"/>
      <c r="BB366" s="22"/>
      <c r="BC366" s="22"/>
      <c r="BD366" s="22"/>
      <c r="BE366" s="22"/>
      <c r="BF366" s="22"/>
      <c r="BG366" s="22"/>
      <c r="BH366" s="22"/>
      <c r="BI366" s="22"/>
      <c r="BJ366" s="22"/>
      <c r="BK366" s="22"/>
      <c r="BL366" s="22"/>
      <c r="BM366" s="22"/>
      <c r="BN366" s="22"/>
      <c r="BO366" s="22"/>
      <c r="BP366" s="22"/>
      <c r="BQ366" s="22"/>
      <c r="BR366" s="22"/>
      <c r="BS366" s="22"/>
      <c r="BT366" s="22"/>
      <c r="BU366" s="22"/>
      <c r="BV366" s="22"/>
      <c r="BW366" s="22"/>
      <c r="BX366" s="22"/>
      <c r="BY366" s="22"/>
      <c r="BZ366" s="22"/>
    </row>
    <row r="367" spans="1:78" x14ac:dyDescent="0.25">
      <c r="A367" s="21"/>
      <c r="B367" s="22"/>
      <c r="C367" s="22"/>
      <c r="D367" s="22"/>
      <c r="E367" s="22"/>
      <c r="F367" s="22"/>
      <c r="G367" s="22">
        <f t="array" aca="1" ref="G367:L373" ca="1">LINEST(D383:D398,C383:C398^{1,2,3,-2},1,1)</f>
        <v>1.7348214069705088E-3</v>
      </c>
      <c r="H367" s="22">
        <f ca="1"/>
        <v>-4.9191099746347691</v>
      </c>
      <c r="I367" s="22">
        <f ca="1"/>
        <v>12.303861571579551</v>
      </c>
      <c r="J367" s="22">
        <f ca="1"/>
        <v>-3.442822011489044</v>
      </c>
      <c r="K367" s="22">
        <f ca="1"/>
        <v>29.178099336776835</v>
      </c>
      <c r="L367" s="22" t="e">
        <f ca="1"/>
        <v>#N/A</v>
      </c>
      <c r="M367" s="22"/>
      <c r="N367" s="22"/>
      <c r="O367" s="22"/>
      <c r="P367" s="22"/>
      <c r="Q367" s="22"/>
      <c r="R367" s="22">
        <f t="array" aca="1" ref="R367:W373" ca="1">LINEST(D398:D413,C398:C413^{1,2,3,-2},1,1)</f>
        <v>-2.8305841159840015</v>
      </c>
      <c r="S367" s="22">
        <f ca="1"/>
        <v>8.1545921759420756E-2</v>
      </c>
      <c r="T367" s="22">
        <f ca="1"/>
        <v>-0.78953965981050334</v>
      </c>
      <c r="U367" s="22">
        <f ca="1"/>
        <v>2.9732527096430879</v>
      </c>
      <c r="V367" s="22">
        <f ca="1"/>
        <v>33.516099954320175</v>
      </c>
      <c r="W367" s="22" t="e">
        <f ca="1"/>
        <v>#N/A</v>
      </c>
      <c r="X367" s="22"/>
      <c r="Y367" s="22"/>
      <c r="Z367" s="22"/>
      <c r="AA367" s="22">
        <f t="array" aca="1" ref="AA367:AF373" ca="1">LINEST(D413:D428,C413:C428^{1,2,3,-2},1,1)</f>
        <v>-9.4870492798695718</v>
      </c>
      <c r="AB367" s="22">
        <f ca="1"/>
        <v>-2.5781911888077057E-2</v>
      </c>
      <c r="AC367" s="22">
        <f ca="1"/>
        <v>0.35643185772339647</v>
      </c>
      <c r="AD367" s="22">
        <f ca="1"/>
        <v>-1.5038795817916544</v>
      </c>
      <c r="AE367" s="22">
        <f ca="1"/>
        <v>40.27106106761655</v>
      </c>
      <c r="AF367" s="22" t="e">
        <f ca="1"/>
        <v>#N/A</v>
      </c>
      <c r="AG367" s="22"/>
      <c r="AH367" s="22"/>
      <c r="AI367" s="22"/>
      <c r="AJ367" s="22"/>
      <c r="AK367" s="22"/>
      <c r="AL367" s="22"/>
      <c r="AM367" s="22"/>
      <c r="AN367" s="22">
        <f t="array" aca="1" ref="AN367:AS373" ca="1">LINEST(D428:D443,C428:C443^{1,2,3,-2},1,1)</f>
        <v>-40.105157839044544</v>
      </c>
      <c r="AO367" s="22">
        <f ca="1"/>
        <v>-3.2816698926049027E-2</v>
      </c>
      <c r="AP367" s="22">
        <f ca="1"/>
        <v>0.66660641434815204</v>
      </c>
      <c r="AQ367" s="22">
        <f ca="1"/>
        <v>-4.5229069737608105</v>
      </c>
      <c r="AR367" s="22">
        <f ca="1"/>
        <v>49.729040119784408</v>
      </c>
      <c r="AS367" s="22" t="e">
        <f ca="1"/>
        <v>#N/A</v>
      </c>
      <c r="AT367" s="22"/>
      <c r="AU367" s="22"/>
      <c r="AV367" s="22"/>
      <c r="AW367" s="22"/>
      <c r="AX367" s="22"/>
      <c r="AY367" s="22"/>
      <c r="AZ367" s="22"/>
      <c r="BA367" s="22"/>
      <c r="BB367" s="22"/>
      <c r="BC367" s="22"/>
      <c r="BD367" s="22"/>
      <c r="BE367" s="22"/>
      <c r="BF367" s="22"/>
      <c r="BG367" s="22"/>
      <c r="BH367" s="22"/>
      <c r="BI367" s="22"/>
      <c r="BJ367" s="22"/>
      <c r="BK367" s="22"/>
      <c r="BL367" s="22"/>
      <c r="BM367" s="22"/>
      <c r="BN367" s="22"/>
      <c r="BO367" s="22"/>
      <c r="BP367" s="22"/>
      <c r="BQ367" s="22"/>
      <c r="BR367" s="22"/>
      <c r="BS367" s="22"/>
      <c r="BT367" s="22"/>
      <c r="BU367" s="22"/>
      <c r="BV367" s="22"/>
      <c r="BW367" s="22"/>
      <c r="BX367" s="22"/>
      <c r="BY367" s="22"/>
      <c r="BZ367" s="22"/>
    </row>
    <row r="368" spans="1:78" x14ac:dyDescent="0.25">
      <c r="A368" s="21"/>
      <c r="B368" s="22"/>
      <c r="C368" s="22"/>
      <c r="D368" s="22"/>
      <c r="E368" s="22"/>
      <c r="F368" s="22"/>
      <c r="G368" s="22">
        <f ca="1"/>
        <v>2.5575290051968297E-3</v>
      </c>
      <c r="H368" s="22">
        <f ca="1"/>
        <v>0.64283419559405253</v>
      </c>
      <c r="I368" s="22">
        <f ca="1"/>
        <v>1.7068011806037164</v>
      </c>
      <c r="J368" s="22">
        <f ca="1"/>
        <v>1.3747039236303222</v>
      </c>
      <c r="K368" s="22">
        <f ca="1"/>
        <v>0.32912391334017727</v>
      </c>
      <c r="L368" s="22" t="e">
        <f ca="1"/>
        <v>#N/A</v>
      </c>
      <c r="M368" s="22"/>
      <c r="N368" s="22"/>
      <c r="O368" s="22"/>
      <c r="P368" s="22"/>
      <c r="Q368" s="22"/>
      <c r="R368" s="22">
        <f ca="1"/>
        <v>0.20469897590279096</v>
      </c>
      <c r="S368" s="22">
        <f ca="1"/>
        <v>1.8088068787446128E-2</v>
      </c>
      <c r="T368" s="22">
        <f ca="1"/>
        <v>0.15044028531325132</v>
      </c>
      <c r="U368" s="22">
        <f ca="1"/>
        <v>0.43758608303691132</v>
      </c>
      <c r="V368" s="22">
        <f ca="1"/>
        <v>0.46918451301469566</v>
      </c>
      <c r="W368" s="22" t="e">
        <f ca="1"/>
        <v>#N/A</v>
      </c>
      <c r="X368" s="22"/>
      <c r="Y368" s="22"/>
      <c r="Z368" s="22"/>
      <c r="AA368" s="22">
        <f ca="1"/>
        <v>4.2659492159690959</v>
      </c>
      <c r="AB368" s="22">
        <f ca="1"/>
        <v>2.5024492298079733E-2</v>
      </c>
      <c r="AC368" s="22">
        <f ca="1"/>
        <v>0.35012582085291516</v>
      </c>
      <c r="AD368" s="22">
        <f ca="1"/>
        <v>1.7317009189184651</v>
      </c>
      <c r="AE368" s="22">
        <f ca="1"/>
        <v>3.1930274298820058</v>
      </c>
      <c r="AF368" s="22" t="e">
        <f ca="1"/>
        <v>#N/A</v>
      </c>
      <c r="AG368" s="22"/>
      <c r="AH368" s="22"/>
      <c r="AI368" s="22"/>
      <c r="AJ368" s="22"/>
      <c r="AK368" s="22"/>
      <c r="AL368" s="22"/>
      <c r="AM368" s="22"/>
      <c r="AN368" s="22">
        <f ca="1"/>
        <v>41.924367121682707</v>
      </c>
      <c r="AO368" s="22">
        <f ca="1"/>
        <v>4.386724514454738E-2</v>
      </c>
      <c r="AP368" s="22">
        <f ca="1"/>
        <v>0.86141517362599196</v>
      </c>
      <c r="AQ368" s="22">
        <f ca="1"/>
        <v>5.9967606600983103</v>
      </c>
      <c r="AR368" s="22">
        <f ca="1"/>
        <v>15.608760277968955</v>
      </c>
      <c r="AS368" s="22" t="e">
        <f ca="1"/>
        <v>#N/A</v>
      </c>
      <c r="AT368" s="22"/>
      <c r="AU368" s="22"/>
      <c r="AV368" s="22"/>
      <c r="AW368" s="22"/>
      <c r="AX368" s="22"/>
      <c r="AY368" s="22"/>
      <c r="AZ368" s="22"/>
      <c r="BA368" s="22"/>
      <c r="BB368" s="22"/>
      <c r="BC368" s="22"/>
      <c r="BD368" s="22"/>
      <c r="BE368" s="22"/>
      <c r="BF368" s="22"/>
      <c r="BG368" s="22"/>
      <c r="BH368" s="22"/>
      <c r="BI368" s="22"/>
      <c r="BJ368" s="22"/>
      <c r="BK368" s="22"/>
      <c r="BL368" s="22"/>
      <c r="BM368" s="22"/>
      <c r="BN368" s="22"/>
      <c r="BO368" s="22"/>
      <c r="BP368" s="22"/>
      <c r="BQ368" s="22"/>
      <c r="BR368" s="22"/>
      <c r="BS368" s="22"/>
      <c r="BT368" s="22"/>
      <c r="BU368" s="22"/>
      <c r="BV368" s="22"/>
      <c r="BW368" s="22"/>
      <c r="BX368" s="22"/>
      <c r="BY368" s="22"/>
      <c r="BZ368" s="22"/>
    </row>
    <row r="369" spans="1:78" x14ac:dyDescent="0.25">
      <c r="A369" s="21"/>
      <c r="B369" s="22"/>
      <c r="C369" s="22"/>
      <c r="D369" s="22"/>
      <c r="E369" s="22"/>
      <c r="F369" s="22"/>
      <c r="G369" s="22">
        <f ca="1"/>
        <v>0.9984863261718</v>
      </c>
      <c r="H369" s="22">
        <f ca="1"/>
        <v>0.10606393761977186</v>
      </c>
      <c r="I369" s="22" t="e">
        <f ca="1"/>
        <v>#N/A</v>
      </c>
      <c r="J369" s="22" t="e">
        <f ca="1"/>
        <v>#N/A</v>
      </c>
      <c r="K369" s="22" t="e">
        <f ca="1"/>
        <v>#N/A</v>
      </c>
      <c r="L369" s="22" t="e">
        <f ca="1"/>
        <v>#N/A</v>
      </c>
      <c r="M369" s="22"/>
      <c r="N369" s="22"/>
      <c r="O369" s="22"/>
      <c r="P369" s="22"/>
      <c r="Q369" s="22"/>
      <c r="R369" s="22">
        <f ca="1"/>
        <v>0.99999719675535959</v>
      </c>
      <c r="S369" s="22">
        <f ca="1"/>
        <v>1.2108088485856753E-3</v>
      </c>
      <c r="T369" s="22" t="e">
        <f ca="1"/>
        <v>#N/A</v>
      </c>
      <c r="U369" s="22" t="e">
        <f ca="1"/>
        <v>#N/A</v>
      </c>
      <c r="V369" s="22" t="e">
        <f ca="1"/>
        <v>#N/A</v>
      </c>
      <c r="W369" s="22" t="e">
        <f ca="1"/>
        <v>#N/A</v>
      </c>
      <c r="X369" s="22"/>
      <c r="Y369" s="22"/>
      <c r="Z369" s="22"/>
      <c r="AA369" s="22">
        <f ca="1"/>
        <v>0.99998461187149679</v>
      </c>
      <c r="AB369" s="22">
        <f ca="1"/>
        <v>9.8920125012993357E-4</v>
      </c>
      <c r="AC369" s="22" t="e">
        <f ca="1"/>
        <v>#N/A</v>
      </c>
      <c r="AD369" s="22" t="e">
        <f ca="1"/>
        <v>#N/A</v>
      </c>
      <c r="AE369" s="22" t="e">
        <f ca="1"/>
        <v>#N/A</v>
      </c>
      <c r="AF369" s="22" t="e">
        <f ca="1"/>
        <v>#N/A</v>
      </c>
      <c r="AG369" s="22"/>
      <c r="AH369" s="22"/>
      <c r="AI369" s="22"/>
      <c r="AJ369" s="22"/>
      <c r="AK369" s="22"/>
      <c r="AL369" s="22"/>
      <c r="AM369" s="22"/>
      <c r="AN369" s="22">
        <f ca="1"/>
        <v>0.99995209372406579</v>
      </c>
      <c r="AO369" s="22">
        <f ca="1"/>
        <v>1.2333104826933907E-3</v>
      </c>
      <c r="AP369" s="22" t="e">
        <f ca="1"/>
        <v>#N/A</v>
      </c>
      <c r="AQ369" s="22" t="e">
        <f ca="1"/>
        <v>#N/A</v>
      </c>
      <c r="AR369" s="22" t="e">
        <f ca="1"/>
        <v>#N/A</v>
      </c>
      <c r="AS369" s="22" t="e">
        <f ca="1"/>
        <v>#N/A</v>
      </c>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c r="BR369" s="22"/>
      <c r="BS369" s="22"/>
      <c r="BT369" s="22"/>
      <c r="BU369" s="22"/>
      <c r="BV369" s="22"/>
      <c r="BW369" s="22"/>
      <c r="BX369" s="22"/>
      <c r="BY369" s="22"/>
      <c r="BZ369" s="22"/>
    </row>
    <row r="370" spans="1:78" x14ac:dyDescent="0.25">
      <c r="A370" s="21"/>
      <c r="B370" s="22"/>
      <c r="C370" s="22"/>
      <c r="D370" s="22"/>
      <c r="E370" s="22"/>
      <c r="F370" s="22"/>
      <c r="G370" s="22">
        <f ca="1"/>
        <v>1814.0218492366073</v>
      </c>
      <c r="H370" s="22">
        <f ca="1"/>
        <v>11</v>
      </c>
      <c r="I370" s="22" t="e">
        <f ca="1"/>
        <v>#N/A</v>
      </c>
      <c r="J370" s="22" t="e">
        <f ca="1"/>
        <v>#N/A</v>
      </c>
      <c r="K370" s="22" t="e">
        <f ca="1"/>
        <v>#N/A</v>
      </c>
      <c r="L370" s="22" t="e">
        <f ca="1"/>
        <v>#N/A</v>
      </c>
      <c r="M370" s="22"/>
      <c r="N370" s="22"/>
      <c r="O370" s="22"/>
      <c r="P370" s="22"/>
      <c r="Q370" s="22"/>
      <c r="R370" s="22">
        <f ca="1"/>
        <v>981003.31718811474</v>
      </c>
      <c r="S370" s="22">
        <f ca="1"/>
        <v>11</v>
      </c>
      <c r="T370" s="22" t="e">
        <f ca="1"/>
        <v>#N/A</v>
      </c>
      <c r="U370" s="22" t="e">
        <f ca="1"/>
        <v>#N/A</v>
      </c>
      <c r="V370" s="22" t="e">
        <f ca="1"/>
        <v>#N/A</v>
      </c>
      <c r="W370" s="22" t="e">
        <f ca="1"/>
        <v>#N/A</v>
      </c>
      <c r="X370" s="22"/>
      <c r="Y370" s="22"/>
      <c r="Z370" s="22"/>
      <c r="AA370" s="22">
        <f ca="1"/>
        <v>178706.44127236382</v>
      </c>
      <c r="AB370" s="22">
        <f ca="1"/>
        <v>11</v>
      </c>
      <c r="AC370" s="22" t="e">
        <f ca="1"/>
        <v>#N/A</v>
      </c>
      <c r="AD370" s="22" t="e">
        <f ca="1"/>
        <v>#N/A</v>
      </c>
      <c r="AE370" s="22" t="e">
        <f ca="1"/>
        <v>#N/A</v>
      </c>
      <c r="AF370" s="22" t="e">
        <f ca="1"/>
        <v>#N/A</v>
      </c>
      <c r="AG370" s="22"/>
      <c r="AH370" s="22"/>
      <c r="AI370" s="22"/>
      <c r="AJ370" s="22"/>
      <c r="AK370" s="22"/>
      <c r="AL370" s="22"/>
      <c r="AM370" s="22"/>
      <c r="AN370" s="22">
        <f ca="1"/>
        <v>57401.002355530778</v>
      </c>
      <c r="AO370" s="22">
        <f ca="1"/>
        <v>11</v>
      </c>
      <c r="AP370" s="22" t="e">
        <f ca="1"/>
        <v>#N/A</v>
      </c>
      <c r="AQ370" s="22" t="e">
        <f ca="1"/>
        <v>#N/A</v>
      </c>
      <c r="AR370" s="22" t="e">
        <f ca="1"/>
        <v>#N/A</v>
      </c>
      <c r="AS370" s="22" t="e">
        <f ca="1"/>
        <v>#N/A</v>
      </c>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c r="BT370" s="22"/>
      <c r="BU370" s="22"/>
      <c r="BV370" s="22"/>
      <c r="BW370" s="22"/>
      <c r="BX370" s="22"/>
      <c r="BY370" s="22"/>
      <c r="BZ370" s="22"/>
    </row>
    <row r="371" spans="1:78" x14ac:dyDescent="0.25">
      <c r="A371" s="21"/>
      <c r="B371" s="22"/>
      <c r="C371" s="22"/>
      <c r="D371" s="22"/>
      <c r="E371" s="22"/>
      <c r="F371" s="22"/>
      <c r="G371" s="22">
        <f ca="1"/>
        <v>81.6277822900025</v>
      </c>
      <c r="H371" s="22">
        <f ca="1"/>
        <v>0.1237451474975194</v>
      </c>
      <c r="I371" s="22" t="e">
        <f ca="1"/>
        <v>#N/A</v>
      </c>
      <c r="J371" s="22" t="e">
        <f ca="1"/>
        <v>#N/A</v>
      </c>
      <c r="K371" s="22" t="e">
        <f ca="1"/>
        <v>#N/A</v>
      </c>
      <c r="L371" s="22" t="e">
        <f ca="1"/>
        <v>#N/A</v>
      </c>
      <c r="M371" s="22"/>
      <c r="N371" s="22"/>
      <c r="O371" s="22"/>
      <c r="P371" s="22"/>
      <c r="Q371" s="22"/>
      <c r="R371" s="22">
        <f ca="1"/>
        <v>5.7528313108612519</v>
      </c>
      <c r="S371" s="22">
        <f ca="1"/>
        <v>1.6126638745947059E-5</v>
      </c>
      <c r="T371" s="22" t="e">
        <f ca="1"/>
        <v>#N/A</v>
      </c>
      <c r="U371" s="22" t="e">
        <f ca="1"/>
        <v>#N/A</v>
      </c>
      <c r="V371" s="22" t="e">
        <f ca="1"/>
        <v>#N/A</v>
      </c>
      <c r="W371" s="22" t="e">
        <f ca="1"/>
        <v>#N/A</v>
      </c>
      <c r="X371" s="22"/>
      <c r="Y371" s="22"/>
      <c r="Z371" s="22"/>
      <c r="AA371" s="22">
        <f ca="1"/>
        <v>0.69947067378975081</v>
      </c>
      <c r="AB371" s="22">
        <f ca="1"/>
        <v>1.0763710245844856E-5</v>
      </c>
      <c r="AC371" s="22" t="e">
        <f ca="1"/>
        <v>#N/A</v>
      </c>
      <c r="AD371" s="22" t="e">
        <f ca="1"/>
        <v>#N/A</v>
      </c>
      <c r="AE371" s="22" t="e">
        <f ca="1"/>
        <v>#N/A</v>
      </c>
      <c r="AF371" s="22" t="e">
        <f ca="1"/>
        <v>#N/A</v>
      </c>
      <c r="AG371" s="22"/>
      <c r="AH371" s="22"/>
      <c r="AI371" s="22"/>
      <c r="AJ371" s="22"/>
      <c r="AK371" s="22"/>
      <c r="AL371" s="22"/>
      <c r="AM371" s="22"/>
      <c r="AN371" s="22">
        <f ca="1"/>
        <v>0.34924026839778644</v>
      </c>
      <c r="AO371" s="22">
        <f ca="1"/>
        <v>1.673160221393545E-5</v>
      </c>
      <c r="AP371" s="22" t="e">
        <f ca="1"/>
        <v>#N/A</v>
      </c>
      <c r="AQ371" s="22" t="e">
        <f ca="1"/>
        <v>#N/A</v>
      </c>
      <c r="AR371" s="22" t="e">
        <f ca="1"/>
        <v>#N/A</v>
      </c>
      <c r="AS371" s="22" t="e">
        <f ca="1"/>
        <v>#N/A</v>
      </c>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c r="BT371" s="22"/>
      <c r="BU371" s="22"/>
      <c r="BV371" s="22"/>
      <c r="BW371" s="22"/>
      <c r="BX371" s="22"/>
      <c r="BY371" s="22"/>
      <c r="BZ371" s="22"/>
    </row>
    <row r="372" spans="1:78" x14ac:dyDescent="0.25">
      <c r="A372" s="21"/>
      <c r="B372" s="22"/>
      <c r="C372" s="22"/>
      <c r="D372" s="22"/>
      <c r="E372" s="22"/>
      <c r="F372" s="22"/>
      <c r="G372" s="22" t="e">
        <f ca="1"/>
        <v>#N/A</v>
      </c>
      <c r="H372" s="22" t="e">
        <f ca="1"/>
        <v>#N/A</v>
      </c>
      <c r="I372" s="22" t="e">
        <f ca="1"/>
        <v>#N/A</v>
      </c>
      <c r="J372" s="22" t="e">
        <f ca="1"/>
        <v>#N/A</v>
      </c>
      <c r="K372" s="22" t="e">
        <f ca="1"/>
        <v>#N/A</v>
      </c>
      <c r="L372" s="22" t="e">
        <f ca="1"/>
        <v>#N/A</v>
      </c>
      <c r="M372" s="22"/>
      <c r="N372" s="22"/>
      <c r="O372" s="22"/>
      <c r="P372" s="22"/>
      <c r="Q372" s="22"/>
      <c r="R372" s="22" t="e">
        <f ca="1"/>
        <v>#N/A</v>
      </c>
      <c r="S372" s="22" t="e">
        <f ca="1"/>
        <v>#N/A</v>
      </c>
      <c r="T372" s="22" t="e">
        <f ca="1"/>
        <v>#N/A</v>
      </c>
      <c r="U372" s="22" t="e">
        <f ca="1"/>
        <v>#N/A</v>
      </c>
      <c r="V372" s="22" t="e">
        <f ca="1"/>
        <v>#N/A</v>
      </c>
      <c r="W372" s="22" t="e">
        <f ca="1"/>
        <v>#N/A</v>
      </c>
      <c r="X372" s="22"/>
      <c r="Y372" s="22"/>
      <c r="Z372" s="22"/>
      <c r="AA372" s="22" t="e">
        <f ca="1"/>
        <v>#N/A</v>
      </c>
      <c r="AB372" s="22" t="e">
        <f ca="1"/>
        <v>#N/A</v>
      </c>
      <c r="AC372" s="22" t="e">
        <f ca="1"/>
        <v>#N/A</v>
      </c>
      <c r="AD372" s="22" t="e">
        <f ca="1"/>
        <v>#N/A</v>
      </c>
      <c r="AE372" s="22" t="e">
        <f ca="1"/>
        <v>#N/A</v>
      </c>
      <c r="AF372" s="22" t="e">
        <f ca="1"/>
        <v>#N/A</v>
      </c>
      <c r="AG372" s="22"/>
      <c r="AH372" s="22"/>
      <c r="AI372" s="22"/>
      <c r="AJ372" s="22"/>
      <c r="AK372" s="22"/>
      <c r="AL372" s="22"/>
      <c r="AM372" s="22"/>
      <c r="AN372" s="22" t="e">
        <f ca="1"/>
        <v>#N/A</v>
      </c>
      <c r="AO372" s="22" t="e">
        <f ca="1"/>
        <v>#N/A</v>
      </c>
      <c r="AP372" s="22" t="e">
        <f ca="1"/>
        <v>#N/A</v>
      </c>
      <c r="AQ372" s="22" t="e">
        <f ca="1"/>
        <v>#N/A</v>
      </c>
      <c r="AR372" s="22" t="e">
        <f ca="1"/>
        <v>#N/A</v>
      </c>
      <c r="AS372" s="22" t="e">
        <f ca="1"/>
        <v>#N/A</v>
      </c>
      <c r="AT372" s="22"/>
      <c r="AU372" s="22"/>
      <c r="AV372" s="22"/>
      <c r="AW372" s="22"/>
      <c r="AX372" s="22"/>
      <c r="AY372" s="22"/>
      <c r="AZ372" s="22"/>
      <c r="BA372" s="22"/>
      <c r="BB372" s="22"/>
      <c r="BC372" s="22"/>
      <c r="BD372" s="22"/>
      <c r="BE372" s="22"/>
      <c r="BF372" s="22"/>
      <c r="BG372" s="22"/>
      <c r="BH372" s="22"/>
      <c r="BI372" s="22"/>
      <c r="BJ372" s="22"/>
      <c r="BK372" s="22"/>
      <c r="BL372" s="22"/>
      <c r="BM372" s="22"/>
      <c r="BN372" s="22"/>
      <c r="BO372" s="22"/>
      <c r="BP372" s="22"/>
      <c r="BQ372" s="22"/>
      <c r="BR372" s="22"/>
      <c r="BS372" s="22"/>
      <c r="BT372" s="22"/>
      <c r="BU372" s="22"/>
      <c r="BV372" s="22"/>
      <c r="BW372" s="22"/>
      <c r="BX372" s="22"/>
      <c r="BY372" s="22"/>
      <c r="BZ372" s="22"/>
    </row>
    <row r="373" spans="1:78" x14ac:dyDescent="0.25">
      <c r="A373" s="21"/>
      <c r="B373" s="22"/>
      <c r="C373" s="22"/>
      <c r="D373" s="22"/>
      <c r="E373" s="22"/>
      <c r="F373" s="22"/>
      <c r="G373" s="22" t="e">
        <f ca="1"/>
        <v>#N/A</v>
      </c>
      <c r="H373" s="22" t="e">
        <f ca="1"/>
        <v>#N/A</v>
      </c>
      <c r="I373" s="22" t="e">
        <f ca="1"/>
        <v>#N/A</v>
      </c>
      <c r="J373" s="22" t="e">
        <f ca="1"/>
        <v>#N/A</v>
      </c>
      <c r="K373" s="22" t="e">
        <f ca="1"/>
        <v>#N/A</v>
      </c>
      <c r="L373" s="22" t="e">
        <f ca="1"/>
        <v>#N/A</v>
      </c>
      <c r="M373" s="22"/>
      <c r="N373" s="22"/>
      <c r="O373" s="22"/>
      <c r="P373" s="22"/>
      <c r="Q373" s="22"/>
      <c r="R373" s="22" t="e">
        <f ca="1"/>
        <v>#N/A</v>
      </c>
      <c r="S373" s="22" t="e">
        <f ca="1"/>
        <v>#N/A</v>
      </c>
      <c r="T373" s="22" t="e">
        <f ca="1"/>
        <v>#N/A</v>
      </c>
      <c r="U373" s="22" t="e">
        <f ca="1"/>
        <v>#N/A</v>
      </c>
      <c r="V373" s="22" t="e">
        <f ca="1"/>
        <v>#N/A</v>
      </c>
      <c r="W373" s="22" t="e">
        <f ca="1"/>
        <v>#N/A</v>
      </c>
      <c r="X373" s="22"/>
      <c r="Y373" s="22"/>
      <c r="Z373" s="22"/>
      <c r="AA373" s="22" t="e">
        <f ca="1"/>
        <v>#N/A</v>
      </c>
      <c r="AB373" s="22" t="e">
        <f ca="1"/>
        <v>#N/A</v>
      </c>
      <c r="AC373" s="22" t="e">
        <f ca="1"/>
        <v>#N/A</v>
      </c>
      <c r="AD373" s="22" t="e">
        <f ca="1"/>
        <v>#N/A</v>
      </c>
      <c r="AE373" s="22" t="e">
        <f ca="1"/>
        <v>#N/A</v>
      </c>
      <c r="AF373" s="22" t="e">
        <f ca="1"/>
        <v>#N/A</v>
      </c>
      <c r="AG373" s="22"/>
      <c r="AH373" s="22"/>
      <c r="AI373" s="22"/>
      <c r="AJ373" s="22"/>
      <c r="AK373" s="22"/>
      <c r="AL373" s="22"/>
      <c r="AM373" s="22"/>
      <c r="AN373" s="22" t="e">
        <f ca="1"/>
        <v>#N/A</v>
      </c>
      <c r="AO373" s="22" t="e">
        <f ca="1"/>
        <v>#N/A</v>
      </c>
      <c r="AP373" s="22" t="e">
        <f ca="1"/>
        <v>#N/A</v>
      </c>
      <c r="AQ373" s="22" t="e">
        <f ca="1"/>
        <v>#N/A</v>
      </c>
      <c r="AR373" s="22" t="e">
        <f ca="1"/>
        <v>#N/A</v>
      </c>
      <c r="AS373" s="22" t="e">
        <f ca="1"/>
        <v>#N/A</v>
      </c>
      <c r="AT373" s="22"/>
      <c r="AU373" s="22"/>
      <c r="AV373" s="22"/>
      <c r="AW373" s="22"/>
      <c r="AX373" s="22"/>
      <c r="AY373" s="22"/>
      <c r="AZ373" s="22"/>
      <c r="BA373" s="22"/>
      <c r="BB373" s="22"/>
      <c r="BC373" s="22"/>
      <c r="BD373" s="22"/>
      <c r="BE373" s="22"/>
      <c r="BF373" s="22"/>
      <c r="BG373" s="22"/>
      <c r="BH373" s="22"/>
      <c r="BI373" s="22"/>
      <c r="BJ373" s="22"/>
      <c r="BK373" s="22"/>
      <c r="BL373" s="22"/>
      <c r="BM373" s="22"/>
      <c r="BN373" s="22"/>
      <c r="BO373" s="22"/>
      <c r="BP373" s="22"/>
      <c r="BQ373" s="22"/>
      <c r="BR373" s="22"/>
      <c r="BS373" s="22"/>
      <c r="BT373" s="22"/>
      <c r="BU373" s="22"/>
      <c r="BV373" s="22"/>
      <c r="BW373" s="22"/>
      <c r="BX373" s="22"/>
      <c r="BY373" s="22"/>
      <c r="BZ373" s="22"/>
    </row>
    <row r="374" spans="1:78" x14ac:dyDescent="0.25">
      <c r="A374" s="21"/>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c r="BE374" s="22"/>
      <c r="BF374" s="22"/>
      <c r="BG374" s="22"/>
      <c r="BH374" s="22"/>
      <c r="BI374" s="22"/>
      <c r="BJ374" s="22"/>
      <c r="BK374" s="22"/>
      <c r="BL374" s="22"/>
      <c r="BM374" s="22"/>
      <c r="BN374" s="22"/>
      <c r="BO374" s="22"/>
      <c r="BP374" s="22"/>
      <c r="BQ374" s="22"/>
      <c r="BR374" s="22"/>
      <c r="BS374" s="22"/>
      <c r="BT374" s="22"/>
      <c r="BU374" s="22"/>
      <c r="BV374" s="22"/>
      <c r="BW374" s="22"/>
      <c r="BX374" s="22"/>
      <c r="BY374" s="22"/>
      <c r="BZ374" s="22"/>
    </row>
    <row r="375" spans="1:78" x14ac:dyDescent="0.25">
      <c r="A375" s="21"/>
      <c r="B375" s="22"/>
      <c r="C375" s="22"/>
      <c r="D375" s="22"/>
      <c r="E375" s="22"/>
      <c r="F375" s="25" t="s">
        <v>166</v>
      </c>
      <c r="G375" s="42">
        <v>550</v>
      </c>
      <c r="H375" s="22"/>
      <c r="I375" s="22"/>
      <c r="J375" s="22"/>
      <c r="K375" s="22"/>
      <c r="L375" s="22"/>
      <c r="M375" s="22"/>
      <c r="N375" s="22"/>
      <c r="O375" s="22"/>
      <c r="P375" s="22"/>
      <c r="Q375" s="25" t="s">
        <v>166</v>
      </c>
      <c r="R375" s="42">
        <v>550</v>
      </c>
      <c r="S375" s="22"/>
      <c r="T375" s="22"/>
      <c r="U375" s="22"/>
      <c r="V375" s="22"/>
      <c r="W375" s="22"/>
      <c r="X375" s="22"/>
      <c r="Y375" s="22"/>
      <c r="Z375" s="25" t="s">
        <v>166</v>
      </c>
      <c r="AA375" s="42">
        <v>550</v>
      </c>
      <c r="AB375" s="22"/>
      <c r="AC375" s="22"/>
      <c r="AD375" s="22"/>
      <c r="AE375" s="22"/>
      <c r="AF375" s="22"/>
      <c r="AG375" s="22"/>
      <c r="AH375" s="22"/>
      <c r="AI375" s="22"/>
      <c r="AJ375" s="22"/>
      <c r="AK375" s="22"/>
      <c r="AL375" s="22"/>
      <c r="AM375" s="25" t="s">
        <v>166</v>
      </c>
      <c r="AN375" s="42">
        <v>550</v>
      </c>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c r="BR375" s="22"/>
      <c r="BS375" s="22"/>
      <c r="BT375" s="22"/>
      <c r="BU375" s="22"/>
      <c r="BV375" s="22"/>
      <c r="BW375" s="22"/>
      <c r="BX375" s="22"/>
      <c r="BY375" s="22"/>
      <c r="BZ375" s="22"/>
    </row>
    <row r="376" spans="1:78" x14ac:dyDescent="0.25">
      <c r="A376" s="21"/>
      <c r="B376" s="22"/>
      <c r="C376" s="22"/>
      <c r="D376" s="22"/>
      <c r="E376" s="22"/>
      <c r="F376" s="25" t="s">
        <v>167</v>
      </c>
      <c r="G376" s="43">
        <f ca="1">I363+J363*(G375/1000)+K363*(G375/1000)^2+L363*(G375/1000)^3+M363/(G375/1000)^2</f>
        <v>30.193783380630716</v>
      </c>
      <c r="H376" s="22"/>
      <c r="I376" s="22"/>
      <c r="J376" s="22"/>
      <c r="K376" s="22"/>
      <c r="L376" s="22"/>
      <c r="M376" s="22"/>
      <c r="N376" s="22"/>
      <c r="O376" s="22"/>
      <c r="P376" s="22"/>
      <c r="Q376" s="25" t="s">
        <v>167</v>
      </c>
      <c r="R376" s="43">
        <f ca="1">T363+U363*(R375/1000)+V363*(R375/1000)^2+W363*(R375/1000)^3+AA363/(R375/1000)^2</f>
        <v>9919.4481070066086</v>
      </c>
      <c r="S376" s="22"/>
      <c r="T376" s="22"/>
      <c r="U376" s="22"/>
      <c r="V376" s="22"/>
      <c r="W376" s="22"/>
      <c r="X376" s="22"/>
      <c r="Y376" s="22"/>
      <c r="Z376" s="25" t="s">
        <v>167</v>
      </c>
      <c r="AA376" s="43">
        <f ca="1">AC363+AD363*(AA375/1000)+AE363*(AA375/1000)^2+AF363*(AA375/1000)^3+AG363/(AA375/1000)^2</f>
        <v>8.1853120892679705</v>
      </c>
      <c r="AB376" s="22"/>
      <c r="AC376" s="22"/>
      <c r="AD376" s="22"/>
      <c r="AE376" s="22"/>
      <c r="AF376" s="22"/>
      <c r="AG376" s="22"/>
      <c r="AH376" s="22"/>
      <c r="AI376" s="22"/>
      <c r="AJ376" s="22"/>
      <c r="AK376" s="22"/>
      <c r="AL376" s="22"/>
      <c r="AM376" s="25" t="s">
        <v>167</v>
      </c>
      <c r="AN376" s="43">
        <f ca="1">AP363+AQ363*(AN375/1000)+AR363*(AN375/1000)^2+AS363*(AN375/1000)^3+AT363/(AN375/1000)^2</f>
        <v>-13279.907258745277</v>
      </c>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c r="BT376" s="22"/>
      <c r="BU376" s="22"/>
      <c r="BV376" s="22"/>
      <c r="BW376" s="22"/>
      <c r="BX376" s="22"/>
      <c r="BY376" s="22"/>
      <c r="BZ376" s="22"/>
    </row>
    <row r="377" spans="1:78" x14ac:dyDescent="0.25">
      <c r="A377" s="21"/>
      <c r="B377" s="22"/>
      <c r="C377" s="22"/>
      <c r="D377" s="22"/>
      <c r="E377" s="22"/>
      <c r="F377" s="22" t="s">
        <v>46</v>
      </c>
      <c r="G377" s="22"/>
      <c r="H377" s="22"/>
      <c r="I377" s="22"/>
      <c r="J377" s="22" t="s">
        <v>189</v>
      </c>
      <c r="K377" s="22"/>
      <c r="L377" s="22"/>
      <c r="M377" s="22"/>
      <c r="N377" s="22"/>
      <c r="O377" s="22"/>
      <c r="P377" s="22"/>
      <c r="Q377" s="22" t="s">
        <v>46</v>
      </c>
      <c r="R377" s="22"/>
      <c r="S377" s="22"/>
      <c r="T377" s="22"/>
      <c r="U377" s="22" t="s">
        <v>189</v>
      </c>
      <c r="V377" s="22"/>
      <c r="W377" s="22"/>
      <c r="X377" s="22"/>
      <c r="Y377" s="22"/>
      <c r="Z377" s="22" t="s">
        <v>46</v>
      </c>
      <c r="AA377" s="22"/>
      <c r="AB377" s="22"/>
      <c r="AC377" s="22"/>
      <c r="AD377" s="22" t="s">
        <v>189</v>
      </c>
      <c r="AE377" s="22"/>
      <c r="AF377" s="22"/>
      <c r="AG377" s="22"/>
      <c r="AH377" s="22"/>
      <c r="AI377" s="22"/>
      <c r="AJ377" s="22"/>
      <c r="AK377" s="22"/>
      <c r="AL377" s="22"/>
      <c r="AM377" s="22" t="s">
        <v>46</v>
      </c>
      <c r="AN377" s="22"/>
      <c r="AO377" s="22"/>
      <c r="AP377" s="22"/>
      <c r="AQ377" s="22" t="s">
        <v>189</v>
      </c>
      <c r="AR377" s="22"/>
      <c r="AS377" s="22"/>
      <c r="AT377" s="22"/>
      <c r="AU377" s="22"/>
      <c r="AV377" s="22"/>
      <c r="AW377" s="22"/>
      <c r="AX377" s="22"/>
      <c r="AY377" s="22"/>
      <c r="AZ377" s="22"/>
      <c r="BA377" s="22"/>
      <c r="BB377" s="22"/>
      <c r="BC377" s="22"/>
      <c r="BD377" s="22"/>
      <c r="BE377" s="22"/>
      <c r="BF377" s="22"/>
      <c r="BG377" s="22"/>
      <c r="BH377" s="22"/>
      <c r="BI377" s="22"/>
      <c r="BJ377" s="22"/>
      <c r="BK377" s="22"/>
      <c r="BL377" s="22"/>
      <c r="BM377" s="22"/>
      <c r="BN377" s="22"/>
      <c r="BO377" s="22"/>
      <c r="BP377" s="22"/>
      <c r="BQ377" s="22"/>
      <c r="BR377" s="22"/>
      <c r="BS377" s="22"/>
      <c r="BT377" s="22"/>
      <c r="BU377" s="22"/>
      <c r="BV377" s="22"/>
      <c r="BW377" s="22"/>
      <c r="BX377" s="22"/>
      <c r="BY377" s="22"/>
      <c r="BZ377" s="22"/>
    </row>
    <row r="378" spans="1:78" x14ac:dyDescent="0.25">
      <c r="A378" s="21"/>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c r="BE378" s="22"/>
      <c r="BF378" s="22"/>
      <c r="BG378" s="22"/>
      <c r="BH378" s="22"/>
      <c r="BI378" s="22"/>
      <c r="BJ378" s="22"/>
      <c r="BK378" s="22"/>
      <c r="BL378" s="22"/>
      <c r="BM378" s="22"/>
      <c r="BN378" s="22"/>
      <c r="BO378" s="22"/>
      <c r="BP378" s="22"/>
      <c r="BQ378" s="22"/>
      <c r="BR378" s="22"/>
      <c r="BS378" s="22"/>
      <c r="BT378" s="22"/>
      <c r="BU378" s="22"/>
      <c r="BV378" s="22"/>
      <c r="BW378" s="22"/>
      <c r="BX378" s="22"/>
      <c r="BY378" s="22"/>
      <c r="BZ378" s="22"/>
    </row>
    <row r="379" spans="1:78" x14ac:dyDescent="0.25">
      <c r="A379" s="21"/>
      <c r="B379" s="22" t="s">
        <v>237</v>
      </c>
      <c r="C379" s="22"/>
      <c r="D379" s="22"/>
      <c r="E379" s="22"/>
      <c r="F379" s="22"/>
      <c r="G379" s="22"/>
      <c r="H379" s="22"/>
      <c r="I379" s="22"/>
      <c r="J379" s="22" t="s">
        <v>238</v>
      </c>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c r="BE379" s="22"/>
      <c r="BF379" s="22"/>
      <c r="BG379" s="22"/>
      <c r="BH379" s="22"/>
      <c r="BI379" s="22"/>
      <c r="BJ379" s="22"/>
      <c r="BK379" s="22"/>
      <c r="BL379" s="22"/>
      <c r="BM379" s="22"/>
      <c r="BN379" s="22"/>
      <c r="BO379" s="22"/>
      <c r="BP379" s="22"/>
      <c r="BQ379" s="22"/>
      <c r="BR379" s="22"/>
      <c r="BS379" s="22"/>
      <c r="BT379" s="22"/>
      <c r="BU379" s="22"/>
      <c r="BV379" s="22"/>
      <c r="BW379" s="22"/>
      <c r="BX379" s="22"/>
      <c r="BY379" s="22"/>
      <c r="BZ379" s="22"/>
    </row>
    <row r="380" spans="1:78" x14ac:dyDescent="0.25">
      <c r="A380" s="21"/>
      <c r="B380" s="22"/>
      <c r="C380" s="22"/>
      <c r="D380" s="22" t="s">
        <v>239</v>
      </c>
      <c r="E380" s="22"/>
      <c r="F380" s="22"/>
      <c r="G380" s="22"/>
      <c r="H380" s="22"/>
      <c r="I380" s="22"/>
      <c r="J380" s="22" t="s">
        <v>240</v>
      </c>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c r="BE380" s="22"/>
      <c r="BF380" s="22"/>
      <c r="BG380" s="22"/>
      <c r="BH380" s="22"/>
      <c r="BI380" s="22"/>
      <c r="BJ380" s="22"/>
      <c r="BK380" s="22"/>
      <c r="BL380" s="22"/>
      <c r="BM380" s="22"/>
      <c r="BN380" s="22"/>
      <c r="BO380" s="22"/>
      <c r="BP380" s="22"/>
      <c r="BQ380" s="22"/>
      <c r="BR380" s="22"/>
      <c r="BS380" s="22"/>
      <c r="BT380" s="22"/>
      <c r="BU380" s="22"/>
      <c r="BV380" s="22"/>
      <c r="BW380" s="22"/>
      <c r="BX380" s="22"/>
      <c r="BY380" s="22"/>
      <c r="BZ380" s="22"/>
    </row>
    <row r="381" spans="1:78" x14ac:dyDescent="0.25">
      <c r="A381" s="21"/>
      <c r="B381" s="22" t="s">
        <v>241</v>
      </c>
      <c r="C381" s="22" t="s">
        <v>194</v>
      </c>
      <c r="D381" s="22" t="s">
        <v>242</v>
      </c>
      <c r="E381" s="22"/>
      <c r="F381" s="22" t="s">
        <v>243</v>
      </c>
      <c r="G381" s="22"/>
      <c r="H381" s="22" t="s">
        <v>244</v>
      </c>
      <c r="I381" s="22"/>
      <c r="J381" s="22" t="s">
        <v>245</v>
      </c>
      <c r="K381" s="22"/>
      <c r="L381" s="22" t="s">
        <v>246</v>
      </c>
      <c r="M381" s="22"/>
      <c r="N381" s="22" t="s">
        <v>247</v>
      </c>
      <c r="O381" s="22"/>
      <c r="P381" s="22" t="s">
        <v>248</v>
      </c>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c r="BR381" s="22"/>
      <c r="BS381" s="22"/>
      <c r="BT381" s="22"/>
      <c r="BU381" s="22"/>
      <c r="BV381" s="22"/>
      <c r="BW381" s="22"/>
      <c r="BX381" s="22"/>
      <c r="BY381" s="22"/>
      <c r="BZ381" s="22"/>
    </row>
    <row r="382" spans="1:78" x14ac:dyDescent="0.25">
      <c r="A382" s="21"/>
      <c r="B382" s="22">
        <v>0</v>
      </c>
      <c r="C382" s="22"/>
      <c r="D382" s="22">
        <v>0</v>
      </c>
      <c r="E382" s="22"/>
      <c r="F382" s="22">
        <v>0</v>
      </c>
      <c r="G382" s="22"/>
      <c r="H382" s="22" t="s">
        <v>249</v>
      </c>
      <c r="I382" s="22"/>
      <c r="J382" s="22">
        <v>-8.6709999999999994</v>
      </c>
      <c r="K382" s="22"/>
      <c r="L382" s="22">
        <v>-113.80500000000001</v>
      </c>
      <c r="M382" s="22"/>
      <c r="N382" s="22">
        <v>-113.80500000000001</v>
      </c>
      <c r="O382" s="22"/>
      <c r="P382" s="22" t="s">
        <v>249</v>
      </c>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c r="BT382" s="22"/>
      <c r="BU382" s="22"/>
      <c r="BV382" s="22"/>
      <c r="BW382" s="22"/>
      <c r="BX382" s="22"/>
      <c r="BY382" s="22"/>
      <c r="BZ382" s="22"/>
    </row>
    <row r="383" spans="1:78" x14ac:dyDescent="0.25">
      <c r="A383" s="21"/>
      <c r="B383" s="22">
        <v>100</v>
      </c>
      <c r="C383" s="22">
        <f ca="1">B383/1000</f>
        <v>0.1</v>
      </c>
      <c r="D383" s="22">
        <v>29.103999999999999</v>
      </c>
      <c r="E383" s="22"/>
      <c r="F383" s="22">
        <v>165.85</v>
      </c>
      <c r="G383" s="22"/>
      <c r="H383" s="22">
        <v>223.53899999999999</v>
      </c>
      <c r="I383" s="22"/>
      <c r="J383" s="22">
        <v>-5.7690000000000001</v>
      </c>
      <c r="K383" s="22"/>
      <c r="L383" s="22">
        <v>-112.41500000000001</v>
      </c>
      <c r="M383" s="22"/>
      <c r="N383" s="22">
        <v>-120.239</v>
      </c>
      <c r="O383" s="22"/>
      <c r="P383" s="22">
        <v>62.807000000000002</v>
      </c>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c r="BE383" s="22"/>
      <c r="BF383" s="22"/>
      <c r="BG383" s="22"/>
      <c r="BH383" s="22"/>
      <c r="BI383" s="22"/>
      <c r="BJ383" s="22"/>
      <c r="BK383" s="22"/>
      <c r="BL383" s="22"/>
      <c r="BM383" s="22"/>
      <c r="BN383" s="22"/>
      <c r="BO383" s="22"/>
      <c r="BP383" s="22"/>
      <c r="BQ383" s="22"/>
      <c r="BR383" s="22"/>
      <c r="BS383" s="22"/>
      <c r="BT383" s="22"/>
      <c r="BU383" s="22"/>
      <c r="BV383" s="22"/>
      <c r="BW383" s="22"/>
      <c r="BX383" s="22"/>
      <c r="BY383" s="22"/>
      <c r="BZ383" s="22"/>
    </row>
    <row r="384" spans="1:78" x14ac:dyDescent="0.25">
      <c r="A384" s="21"/>
      <c r="B384" s="22">
        <v>200</v>
      </c>
      <c r="C384" s="22">
        <f t="shared" ref="C384:C443" ca="1" si="11">B384/1000</f>
        <v>0.2</v>
      </c>
      <c r="D384" s="22">
        <v>29.108000000000001</v>
      </c>
      <c r="E384" s="22"/>
      <c r="F384" s="22">
        <v>186.02500000000001</v>
      </c>
      <c r="G384" s="22"/>
      <c r="H384" s="22">
        <v>200.31700000000001</v>
      </c>
      <c r="I384" s="22"/>
      <c r="J384" s="22">
        <v>-2.8580000000000001</v>
      </c>
      <c r="K384" s="22"/>
      <c r="L384" s="22">
        <v>-111.286</v>
      </c>
      <c r="M384" s="22"/>
      <c r="N384" s="22">
        <v>-128.52600000000001</v>
      </c>
      <c r="O384" s="22"/>
      <c r="P384" s="22">
        <v>33.567999999999998</v>
      </c>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c r="BE384" s="22"/>
      <c r="BF384" s="22"/>
      <c r="BG384" s="22"/>
      <c r="BH384" s="22"/>
      <c r="BI384" s="22"/>
      <c r="BJ384" s="22"/>
      <c r="BK384" s="22"/>
      <c r="BL384" s="22"/>
      <c r="BM384" s="22"/>
      <c r="BN384" s="22"/>
      <c r="BO384" s="22"/>
      <c r="BP384" s="22"/>
      <c r="BQ384" s="22"/>
      <c r="BR384" s="22"/>
      <c r="BS384" s="22"/>
      <c r="BT384" s="22"/>
      <c r="BU384" s="22"/>
      <c r="BV384" s="22"/>
      <c r="BW384" s="22"/>
      <c r="BX384" s="22"/>
      <c r="BY384" s="22"/>
      <c r="BZ384" s="22"/>
    </row>
    <row r="385" spans="1:78" x14ac:dyDescent="0.25">
      <c r="A385" s="21"/>
      <c r="B385" s="22">
        <v>298.14999999999998</v>
      </c>
      <c r="C385" s="22">
        <f t="shared" ca="1" si="11"/>
        <v>0.29814999999999997</v>
      </c>
      <c r="D385" s="22">
        <v>29.141999999999999</v>
      </c>
      <c r="E385" s="22"/>
      <c r="F385" s="22">
        <v>197.65299999999999</v>
      </c>
      <c r="G385" s="22"/>
      <c r="H385" s="22">
        <v>197.65299999999999</v>
      </c>
      <c r="I385" s="22"/>
      <c r="J385" s="22">
        <v>0</v>
      </c>
      <c r="K385" s="22"/>
      <c r="L385" s="22">
        <v>-110.527</v>
      </c>
      <c r="M385" s="22"/>
      <c r="N385" s="22">
        <v>-137.16300000000001</v>
      </c>
      <c r="O385" s="22"/>
      <c r="P385" s="22">
        <v>24.03</v>
      </c>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c r="BE385" s="22"/>
      <c r="BF385" s="22"/>
      <c r="BG385" s="22"/>
      <c r="BH385" s="22"/>
      <c r="BI385" s="22"/>
      <c r="BJ385" s="22"/>
      <c r="BK385" s="22"/>
      <c r="BL385" s="22"/>
      <c r="BM385" s="22"/>
      <c r="BN385" s="22"/>
      <c r="BO385" s="22"/>
      <c r="BP385" s="22"/>
      <c r="BQ385" s="22"/>
      <c r="BR385" s="22"/>
      <c r="BS385" s="22"/>
      <c r="BT385" s="22"/>
      <c r="BU385" s="22"/>
      <c r="BV385" s="22"/>
      <c r="BW385" s="22"/>
      <c r="BX385" s="22"/>
      <c r="BY385" s="22"/>
      <c r="BZ385" s="22"/>
    </row>
    <row r="386" spans="1:78" x14ac:dyDescent="0.25">
      <c r="A386" s="21"/>
      <c r="B386" s="22">
        <v>300</v>
      </c>
      <c r="C386" s="22">
        <f t="shared" ca="1" si="11"/>
        <v>0.3</v>
      </c>
      <c r="D386" s="22">
        <v>29.141999999999999</v>
      </c>
      <c r="E386" s="22"/>
      <c r="F386" s="22">
        <v>197.833</v>
      </c>
      <c r="G386" s="22"/>
      <c r="H386" s="22">
        <v>197.65299999999999</v>
      </c>
      <c r="I386" s="22"/>
      <c r="J386" s="22">
        <v>5.3999999999999999E-2</v>
      </c>
      <c r="K386" s="22"/>
      <c r="L386" s="22">
        <v>-110.51600000000001</v>
      </c>
      <c r="M386" s="22"/>
      <c r="N386" s="22">
        <v>-137.328</v>
      </c>
      <c r="O386" s="22"/>
      <c r="P386" s="22">
        <v>23.911000000000001</v>
      </c>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2"/>
      <c r="BJ386" s="22"/>
      <c r="BK386" s="22"/>
      <c r="BL386" s="22"/>
      <c r="BM386" s="22"/>
      <c r="BN386" s="22"/>
      <c r="BO386" s="22"/>
      <c r="BP386" s="22"/>
      <c r="BQ386" s="22"/>
      <c r="BR386" s="22"/>
      <c r="BS386" s="22"/>
      <c r="BT386" s="22"/>
      <c r="BU386" s="22"/>
      <c r="BV386" s="22"/>
      <c r="BW386" s="22"/>
      <c r="BX386" s="22"/>
      <c r="BY386" s="22"/>
      <c r="BZ386" s="22"/>
    </row>
    <row r="387" spans="1:78" x14ac:dyDescent="0.25">
      <c r="A387" s="21"/>
      <c r="B387" s="22">
        <v>400</v>
      </c>
      <c r="C387" s="22">
        <f t="shared" ca="1" si="11"/>
        <v>0.4</v>
      </c>
      <c r="D387" s="22">
        <v>29.341999999999999</v>
      </c>
      <c r="E387" s="22"/>
      <c r="F387" s="22">
        <v>206.238</v>
      </c>
      <c r="G387" s="22"/>
      <c r="H387" s="22">
        <v>198.798</v>
      </c>
      <c r="I387" s="22"/>
      <c r="J387" s="22">
        <v>2.976</v>
      </c>
      <c r="K387" s="22"/>
      <c r="L387" s="22">
        <v>-110.102</v>
      </c>
      <c r="M387" s="22"/>
      <c r="N387" s="22">
        <v>-146.33799999999999</v>
      </c>
      <c r="O387" s="22"/>
      <c r="P387" s="22">
        <v>19.11</v>
      </c>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c r="BR387" s="22"/>
      <c r="BS387" s="22"/>
      <c r="BT387" s="22"/>
      <c r="BU387" s="22"/>
      <c r="BV387" s="22"/>
      <c r="BW387" s="22"/>
      <c r="BX387" s="22"/>
      <c r="BY387" s="22"/>
      <c r="BZ387" s="22"/>
    </row>
    <row r="388" spans="1:78" x14ac:dyDescent="0.25">
      <c r="A388" s="21"/>
      <c r="B388" s="22">
        <v>500</v>
      </c>
      <c r="C388" s="22">
        <f t="shared" ca="1" si="11"/>
        <v>0.5</v>
      </c>
      <c r="D388" s="22">
        <v>29.794</v>
      </c>
      <c r="E388" s="22"/>
      <c r="F388" s="22">
        <v>212.83099999999999</v>
      </c>
      <c r="G388" s="22"/>
      <c r="H388" s="22">
        <v>200.96799999999999</v>
      </c>
      <c r="I388" s="22"/>
      <c r="J388" s="22">
        <v>5.931</v>
      </c>
      <c r="K388" s="22"/>
      <c r="L388" s="22">
        <v>-110.003</v>
      </c>
      <c r="M388" s="22"/>
      <c r="N388" s="22">
        <v>-155.41399999999999</v>
      </c>
      <c r="O388" s="22"/>
      <c r="P388" s="22">
        <v>16.236000000000001</v>
      </c>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c r="BO388" s="22"/>
      <c r="BP388" s="22"/>
      <c r="BQ388" s="22"/>
      <c r="BR388" s="22"/>
      <c r="BS388" s="22"/>
      <c r="BT388" s="22"/>
      <c r="BU388" s="22"/>
      <c r="BV388" s="22"/>
      <c r="BW388" s="22"/>
      <c r="BX388" s="22"/>
      <c r="BY388" s="22"/>
      <c r="BZ388" s="22"/>
    </row>
    <row r="389" spans="1:78" x14ac:dyDescent="0.25">
      <c r="A389" s="21"/>
      <c r="B389" s="22">
        <v>600</v>
      </c>
      <c r="C389" s="22">
        <f t="shared" ca="1" si="11"/>
        <v>0.6</v>
      </c>
      <c r="D389" s="22">
        <v>30.443000000000001</v>
      </c>
      <c r="E389" s="22"/>
      <c r="F389" s="22">
        <v>218.31899999999999</v>
      </c>
      <c r="G389" s="22"/>
      <c r="H389" s="22">
        <v>203.41499999999999</v>
      </c>
      <c r="I389" s="22"/>
      <c r="J389" s="22">
        <v>8.9420000000000002</v>
      </c>
      <c r="K389" s="22"/>
      <c r="L389" s="22">
        <v>-110.15</v>
      </c>
      <c r="M389" s="22"/>
      <c r="N389" s="22">
        <v>-164.48599999999999</v>
      </c>
      <c r="O389" s="22"/>
      <c r="P389" s="22">
        <v>14.32</v>
      </c>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c r="BE389" s="22"/>
      <c r="BF389" s="22"/>
      <c r="BG389" s="22"/>
      <c r="BH389" s="22"/>
      <c r="BI389" s="22"/>
      <c r="BJ389" s="22"/>
      <c r="BK389" s="22"/>
      <c r="BL389" s="22"/>
      <c r="BM389" s="22"/>
      <c r="BN389" s="22"/>
      <c r="BO389" s="22"/>
      <c r="BP389" s="22"/>
      <c r="BQ389" s="22"/>
      <c r="BR389" s="22"/>
      <c r="BS389" s="22"/>
      <c r="BT389" s="22"/>
      <c r="BU389" s="22"/>
      <c r="BV389" s="22"/>
      <c r="BW389" s="22"/>
      <c r="BX389" s="22"/>
      <c r="BY389" s="22"/>
      <c r="BZ389" s="22"/>
    </row>
    <row r="390" spans="1:78" x14ac:dyDescent="0.25">
      <c r="A390" s="21"/>
      <c r="B390" s="22">
        <v>700</v>
      </c>
      <c r="C390" s="22">
        <f t="shared" ca="1" si="11"/>
        <v>0.7</v>
      </c>
      <c r="D390" s="22">
        <v>31.170999999999999</v>
      </c>
      <c r="E390" s="22"/>
      <c r="F390" s="22">
        <v>223.066</v>
      </c>
      <c r="G390" s="22"/>
      <c r="H390" s="22">
        <v>205.89</v>
      </c>
      <c r="I390" s="22"/>
      <c r="J390" s="22">
        <v>12.023</v>
      </c>
      <c r="K390" s="22"/>
      <c r="L390" s="22">
        <v>-110.46899999999999</v>
      </c>
      <c r="M390" s="22"/>
      <c r="N390" s="22">
        <v>-173.518</v>
      </c>
      <c r="O390" s="22"/>
      <c r="P390" s="22">
        <v>12.948</v>
      </c>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c r="BE390" s="22"/>
      <c r="BF390" s="22"/>
      <c r="BG390" s="22"/>
      <c r="BH390" s="22"/>
      <c r="BI390" s="22"/>
      <c r="BJ390" s="22"/>
      <c r="BK390" s="22"/>
      <c r="BL390" s="22"/>
      <c r="BM390" s="22"/>
      <c r="BN390" s="22"/>
      <c r="BO390" s="22"/>
      <c r="BP390" s="22"/>
      <c r="BQ390" s="22"/>
      <c r="BR390" s="22"/>
      <c r="BS390" s="22"/>
      <c r="BT390" s="22"/>
      <c r="BU390" s="22"/>
      <c r="BV390" s="22"/>
      <c r="BW390" s="22"/>
      <c r="BX390" s="22"/>
      <c r="BY390" s="22"/>
      <c r="BZ390" s="22"/>
    </row>
    <row r="391" spans="1:78" x14ac:dyDescent="0.25">
      <c r="A391" s="21"/>
      <c r="B391" s="22">
        <v>800</v>
      </c>
      <c r="C391" s="22">
        <f t="shared" ca="1" si="11"/>
        <v>0.8</v>
      </c>
      <c r="D391" s="22">
        <v>31.899000000000001</v>
      </c>
      <c r="E391" s="22"/>
      <c r="F391" s="22">
        <v>227.27699999999999</v>
      </c>
      <c r="G391" s="22"/>
      <c r="H391" s="22">
        <v>208.30500000000001</v>
      </c>
      <c r="I391" s="22"/>
      <c r="J391" s="22">
        <v>15.177</v>
      </c>
      <c r="K391" s="22"/>
      <c r="L391" s="22">
        <v>-110.905</v>
      </c>
      <c r="M391" s="22"/>
      <c r="N391" s="22">
        <v>-182.49700000000001</v>
      </c>
      <c r="O391" s="22"/>
      <c r="P391" s="22">
        <v>11.916</v>
      </c>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c r="BE391" s="22"/>
      <c r="BF391" s="22"/>
      <c r="BG391" s="22"/>
      <c r="BH391" s="22"/>
      <c r="BI391" s="22"/>
      <c r="BJ391" s="22"/>
      <c r="BK391" s="22"/>
      <c r="BL391" s="22"/>
      <c r="BM391" s="22"/>
      <c r="BN391" s="22"/>
      <c r="BO391" s="22"/>
      <c r="BP391" s="22"/>
      <c r="BQ391" s="22"/>
      <c r="BR391" s="22"/>
      <c r="BS391" s="22"/>
      <c r="BT391" s="22"/>
      <c r="BU391" s="22"/>
      <c r="BV391" s="22"/>
      <c r="BW391" s="22"/>
      <c r="BX391" s="22"/>
      <c r="BY391" s="22"/>
      <c r="BZ391" s="22"/>
    </row>
    <row r="392" spans="1:78" x14ac:dyDescent="0.25">
      <c r="A392" s="21"/>
      <c r="B392" s="22">
        <v>900</v>
      </c>
      <c r="C392" s="22">
        <f t="shared" ca="1" si="11"/>
        <v>0.9</v>
      </c>
      <c r="D392" s="22">
        <v>32.576999999999998</v>
      </c>
      <c r="E392" s="22"/>
      <c r="F392" s="22">
        <v>231.07400000000001</v>
      </c>
      <c r="G392" s="22"/>
      <c r="H392" s="22">
        <v>210.62799999999999</v>
      </c>
      <c r="I392" s="22"/>
      <c r="J392" s="22">
        <v>18.401</v>
      </c>
      <c r="K392" s="22"/>
      <c r="L392" s="22">
        <v>-111.41800000000001</v>
      </c>
      <c r="M392" s="22"/>
      <c r="N392" s="22">
        <v>-191.416</v>
      </c>
      <c r="O392" s="22"/>
      <c r="P392" s="22">
        <v>11.109</v>
      </c>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c r="BE392" s="22"/>
      <c r="BF392" s="22"/>
      <c r="BG392" s="22"/>
      <c r="BH392" s="22"/>
      <c r="BI392" s="22"/>
      <c r="BJ392" s="22"/>
      <c r="BK392" s="22"/>
      <c r="BL392" s="22"/>
      <c r="BM392" s="22"/>
      <c r="BN392" s="22"/>
      <c r="BO392" s="22"/>
      <c r="BP392" s="22"/>
      <c r="BQ392" s="22"/>
      <c r="BR392" s="22"/>
      <c r="BS392" s="22"/>
      <c r="BT392" s="22"/>
      <c r="BU392" s="22"/>
      <c r="BV392" s="22"/>
      <c r="BW392" s="22"/>
      <c r="BX392" s="22"/>
      <c r="BY392" s="22"/>
      <c r="BZ392" s="22"/>
    </row>
    <row r="393" spans="1:78" x14ac:dyDescent="0.25">
      <c r="A393" s="21"/>
      <c r="B393" s="22">
        <v>1000</v>
      </c>
      <c r="C393" s="22">
        <f t="shared" ca="1" si="11"/>
        <v>1</v>
      </c>
      <c r="D393" s="22">
        <v>33.183</v>
      </c>
      <c r="E393" s="22"/>
      <c r="F393" s="22">
        <v>234.53800000000001</v>
      </c>
      <c r="G393" s="22"/>
      <c r="H393" s="22">
        <v>212.84800000000001</v>
      </c>
      <c r="I393" s="22"/>
      <c r="J393" s="22">
        <v>21.69</v>
      </c>
      <c r="K393" s="22"/>
      <c r="L393" s="22">
        <v>-111.983</v>
      </c>
      <c r="M393" s="22"/>
      <c r="N393" s="22">
        <v>-200.27500000000001</v>
      </c>
      <c r="O393" s="22"/>
      <c r="P393" s="22">
        <v>10.461</v>
      </c>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c r="BR393" s="22"/>
      <c r="BS393" s="22"/>
      <c r="BT393" s="22"/>
      <c r="BU393" s="22"/>
      <c r="BV393" s="22"/>
      <c r="BW393" s="22"/>
      <c r="BX393" s="22"/>
      <c r="BY393" s="22"/>
      <c r="BZ393" s="22"/>
    </row>
    <row r="394" spans="1:78" x14ac:dyDescent="0.25">
      <c r="A394" s="21"/>
      <c r="B394" s="22">
        <v>1100</v>
      </c>
      <c r="C394" s="22">
        <f t="shared" ca="1" si="11"/>
        <v>1.1000000000000001</v>
      </c>
      <c r="D394" s="22">
        <v>33.71</v>
      </c>
      <c r="E394" s="22"/>
      <c r="F394" s="22">
        <v>237.726</v>
      </c>
      <c r="G394" s="22"/>
      <c r="H394" s="22">
        <v>214.96700000000001</v>
      </c>
      <c r="I394" s="22"/>
      <c r="J394" s="22">
        <v>25.035</v>
      </c>
      <c r="K394" s="22"/>
      <c r="L394" s="22">
        <v>-112.586</v>
      </c>
      <c r="M394" s="22"/>
      <c r="N394" s="22">
        <v>-209.07499999999999</v>
      </c>
      <c r="O394" s="22"/>
      <c r="P394" s="22">
        <v>9.9280000000000008</v>
      </c>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c r="BT394" s="22"/>
      <c r="BU394" s="22"/>
      <c r="BV394" s="22"/>
      <c r="BW394" s="22"/>
      <c r="BX394" s="22"/>
      <c r="BY394" s="22"/>
      <c r="BZ394" s="22"/>
    </row>
    <row r="395" spans="1:78" x14ac:dyDescent="0.25">
      <c r="A395" s="21"/>
      <c r="B395" s="22">
        <v>1200</v>
      </c>
      <c r="C395" s="22">
        <f t="shared" ca="1" si="11"/>
        <v>1.2</v>
      </c>
      <c r="D395" s="22">
        <v>34.174999999999997</v>
      </c>
      <c r="E395" s="22"/>
      <c r="F395" s="22">
        <v>240.679</v>
      </c>
      <c r="G395" s="22"/>
      <c r="H395" s="22">
        <v>216.988</v>
      </c>
      <c r="I395" s="22"/>
      <c r="J395" s="22">
        <v>28.43</v>
      </c>
      <c r="K395" s="22"/>
      <c r="L395" s="22">
        <v>-113.217</v>
      </c>
      <c r="M395" s="22"/>
      <c r="N395" s="22">
        <v>-217.81899999999999</v>
      </c>
      <c r="O395" s="22"/>
      <c r="P395" s="22">
        <v>9.4809999999999999</v>
      </c>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c r="BE395" s="22"/>
      <c r="BF395" s="22"/>
      <c r="BG395" s="22"/>
      <c r="BH395" s="22"/>
      <c r="BI395" s="22"/>
      <c r="BJ395" s="22"/>
      <c r="BK395" s="22"/>
      <c r="BL395" s="22"/>
      <c r="BM395" s="22"/>
      <c r="BN395" s="22"/>
      <c r="BO395" s="22"/>
      <c r="BP395" s="22"/>
      <c r="BQ395" s="22"/>
      <c r="BR395" s="22"/>
      <c r="BS395" s="22"/>
      <c r="BT395" s="22"/>
      <c r="BU395" s="22"/>
      <c r="BV395" s="22"/>
      <c r="BW395" s="22"/>
      <c r="BX395" s="22"/>
      <c r="BY395" s="22"/>
      <c r="BZ395" s="22"/>
    </row>
    <row r="396" spans="1:78" x14ac:dyDescent="0.25">
      <c r="A396" s="21"/>
      <c r="B396" s="22">
        <v>1300</v>
      </c>
      <c r="C396" s="22">
        <f t="shared" ca="1" si="11"/>
        <v>1.3</v>
      </c>
      <c r="D396" s="22">
        <v>34.572000000000003</v>
      </c>
      <c r="E396" s="22"/>
      <c r="F396" s="22">
        <v>243.43100000000001</v>
      </c>
      <c r="G396" s="22"/>
      <c r="H396" s="22">
        <v>218.917</v>
      </c>
      <c r="I396" s="22"/>
      <c r="J396" s="22">
        <v>31.867999999999999</v>
      </c>
      <c r="K396" s="22"/>
      <c r="L396" s="22">
        <v>-113.87</v>
      </c>
      <c r="M396" s="22"/>
      <c r="N396" s="22">
        <v>-226.50899999999999</v>
      </c>
      <c r="O396" s="22"/>
      <c r="P396" s="22">
        <v>9.1010000000000009</v>
      </c>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c r="BE396" s="22"/>
      <c r="BF396" s="22"/>
      <c r="BG396" s="22"/>
      <c r="BH396" s="22"/>
      <c r="BI396" s="22"/>
      <c r="BJ396" s="22"/>
      <c r="BK396" s="22"/>
      <c r="BL396" s="22"/>
      <c r="BM396" s="22"/>
      <c r="BN396" s="22"/>
      <c r="BO396" s="22"/>
      <c r="BP396" s="22"/>
      <c r="BQ396" s="22"/>
      <c r="BR396" s="22"/>
      <c r="BS396" s="22"/>
      <c r="BT396" s="22"/>
      <c r="BU396" s="22"/>
      <c r="BV396" s="22"/>
      <c r="BW396" s="22"/>
      <c r="BX396" s="22"/>
      <c r="BY396" s="22"/>
      <c r="BZ396" s="22"/>
    </row>
    <row r="397" spans="1:78" x14ac:dyDescent="0.25">
      <c r="A397" s="21"/>
      <c r="B397" s="22">
        <v>1400</v>
      </c>
      <c r="C397" s="22">
        <f t="shared" ca="1" si="11"/>
        <v>1.4</v>
      </c>
      <c r="D397" s="22">
        <v>34.92</v>
      </c>
      <c r="E397" s="22"/>
      <c r="F397" s="22">
        <v>246.006</v>
      </c>
      <c r="G397" s="22"/>
      <c r="H397" s="22">
        <v>220.761</v>
      </c>
      <c r="I397" s="22"/>
      <c r="J397" s="22">
        <v>35.343000000000004</v>
      </c>
      <c r="K397" s="22"/>
      <c r="L397" s="22">
        <v>-114.541</v>
      </c>
      <c r="M397" s="22"/>
      <c r="N397" s="22">
        <v>-235.149</v>
      </c>
      <c r="O397" s="22"/>
      <c r="P397" s="22">
        <v>8.7739999999999991</v>
      </c>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c r="BE397" s="22"/>
      <c r="BF397" s="22"/>
      <c r="BG397" s="22"/>
      <c r="BH397" s="22"/>
      <c r="BI397" s="22"/>
      <c r="BJ397" s="22"/>
      <c r="BK397" s="22"/>
      <c r="BL397" s="22"/>
      <c r="BM397" s="22"/>
      <c r="BN397" s="22"/>
      <c r="BO397" s="22"/>
      <c r="BP397" s="22"/>
      <c r="BQ397" s="22"/>
      <c r="BR397" s="22"/>
      <c r="BS397" s="22"/>
      <c r="BT397" s="22"/>
      <c r="BU397" s="22"/>
      <c r="BV397" s="22"/>
      <c r="BW397" s="22"/>
      <c r="BX397" s="22"/>
      <c r="BY397" s="22"/>
      <c r="BZ397" s="22"/>
    </row>
    <row r="398" spans="1:78" x14ac:dyDescent="0.25">
      <c r="A398" s="21"/>
      <c r="B398" s="22">
        <v>1500</v>
      </c>
      <c r="C398" s="22">
        <f t="shared" ca="1" si="11"/>
        <v>1.5</v>
      </c>
      <c r="D398" s="22">
        <v>35.216999999999999</v>
      </c>
      <c r="E398" s="22"/>
      <c r="F398" s="22">
        <v>248.42599999999999</v>
      </c>
      <c r="G398" s="22"/>
      <c r="H398" s="22">
        <v>222.52600000000001</v>
      </c>
      <c r="I398" s="22"/>
      <c r="J398" s="22">
        <v>38.85</v>
      </c>
      <c r="K398" s="22"/>
      <c r="L398" s="22">
        <v>-115.229</v>
      </c>
      <c r="M398" s="22"/>
      <c r="N398" s="22">
        <v>-243.74</v>
      </c>
      <c r="O398" s="22"/>
      <c r="P398" s="22">
        <v>8.4879999999999995</v>
      </c>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c r="BE398" s="22"/>
      <c r="BF398" s="22"/>
      <c r="BG398" s="22"/>
      <c r="BH398" s="22"/>
      <c r="BI398" s="22"/>
      <c r="BJ398" s="22"/>
      <c r="BK398" s="22"/>
      <c r="BL398" s="22"/>
      <c r="BM398" s="22"/>
      <c r="BN398" s="22"/>
      <c r="BO398" s="22"/>
      <c r="BP398" s="22"/>
      <c r="BQ398" s="22"/>
      <c r="BR398" s="22"/>
      <c r="BS398" s="22"/>
      <c r="BT398" s="22"/>
      <c r="BU398" s="22"/>
      <c r="BV398" s="22"/>
      <c r="BW398" s="22"/>
      <c r="BX398" s="22"/>
      <c r="BY398" s="22"/>
      <c r="BZ398" s="22"/>
    </row>
    <row r="399" spans="1:78" x14ac:dyDescent="0.25">
      <c r="A399" s="21"/>
      <c r="B399" s="22">
        <v>1600</v>
      </c>
      <c r="C399" s="22">
        <f t="shared" ca="1" si="11"/>
        <v>1.6</v>
      </c>
      <c r="D399" s="22">
        <v>35.479999999999997</v>
      </c>
      <c r="E399" s="22"/>
      <c r="F399" s="22">
        <v>250.70699999999999</v>
      </c>
      <c r="G399" s="22"/>
      <c r="H399" s="22">
        <v>224.21600000000001</v>
      </c>
      <c r="I399" s="22"/>
      <c r="J399" s="22">
        <v>42.384999999999998</v>
      </c>
      <c r="K399" s="22"/>
      <c r="L399" s="22">
        <v>-115.93300000000001</v>
      </c>
      <c r="M399" s="22"/>
      <c r="N399" s="22">
        <v>-252.28399999999999</v>
      </c>
      <c r="O399" s="22"/>
      <c r="P399" s="22">
        <v>8.2360000000000007</v>
      </c>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c r="BR399" s="22"/>
      <c r="BS399" s="22"/>
      <c r="BT399" s="22"/>
      <c r="BU399" s="22"/>
      <c r="BV399" s="22"/>
      <c r="BW399" s="22"/>
      <c r="BX399" s="22"/>
      <c r="BY399" s="22"/>
      <c r="BZ399" s="22"/>
    </row>
    <row r="400" spans="1:78" x14ac:dyDescent="0.25">
      <c r="A400" s="21"/>
      <c r="B400" s="22">
        <v>1700</v>
      </c>
      <c r="C400" s="22">
        <f t="shared" ca="1" si="11"/>
        <v>1.7</v>
      </c>
      <c r="D400" s="22">
        <v>35.71</v>
      </c>
      <c r="E400" s="22"/>
      <c r="F400" s="22">
        <v>252.86500000000001</v>
      </c>
      <c r="G400" s="22"/>
      <c r="H400" s="22">
        <v>225.839</v>
      </c>
      <c r="I400" s="22"/>
      <c r="J400" s="22">
        <v>45.945</v>
      </c>
      <c r="K400" s="22"/>
      <c r="L400" s="22">
        <v>-116.651</v>
      </c>
      <c r="M400" s="22"/>
      <c r="N400" s="22">
        <v>-260.78399999999999</v>
      </c>
      <c r="O400" s="22"/>
      <c r="P400" s="22">
        <v>8.0129999999999999</v>
      </c>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c r="BO400" s="22"/>
      <c r="BP400" s="22"/>
      <c r="BQ400" s="22"/>
      <c r="BR400" s="22"/>
      <c r="BS400" s="22"/>
      <c r="BT400" s="22"/>
      <c r="BU400" s="22"/>
      <c r="BV400" s="22"/>
      <c r="BW400" s="22"/>
      <c r="BX400" s="22"/>
      <c r="BY400" s="22"/>
      <c r="BZ400" s="22"/>
    </row>
    <row r="401" spans="1:78" x14ac:dyDescent="0.25">
      <c r="A401" s="21"/>
      <c r="B401" s="22">
        <v>1800</v>
      </c>
      <c r="C401" s="22">
        <f t="shared" ca="1" si="11"/>
        <v>1.8</v>
      </c>
      <c r="D401" s="22">
        <v>35.911000000000001</v>
      </c>
      <c r="E401" s="22"/>
      <c r="F401" s="22">
        <v>254.91200000000001</v>
      </c>
      <c r="G401" s="22"/>
      <c r="H401" s="22">
        <v>227.398</v>
      </c>
      <c r="I401" s="22"/>
      <c r="J401" s="22">
        <v>49.526000000000003</v>
      </c>
      <c r="K401" s="22"/>
      <c r="L401" s="22">
        <v>-117.384</v>
      </c>
      <c r="M401" s="22"/>
      <c r="N401" s="22">
        <v>-269.24200000000002</v>
      </c>
      <c r="O401" s="22"/>
      <c r="P401" s="22">
        <v>7.8129999999999997</v>
      </c>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c r="BE401" s="22"/>
      <c r="BF401" s="22"/>
      <c r="BG401" s="22"/>
      <c r="BH401" s="22"/>
      <c r="BI401" s="22"/>
      <c r="BJ401" s="22"/>
      <c r="BK401" s="22"/>
      <c r="BL401" s="22"/>
      <c r="BM401" s="22"/>
      <c r="BN401" s="22"/>
      <c r="BO401" s="22"/>
      <c r="BP401" s="22"/>
      <c r="BQ401" s="22"/>
      <c r="BR401" s="22"/>
      <c r="BS401" s="22"/>
      <c r="BT401" s="22"/>
      <c r="BU401" s="22"/>
      <c r="BV401" s="22"/>
      <c r="BW401" s="22"/>
      <c r="BX401" s="22"/>
      <c r="BY401" s="22"/>
      <c r="BZ401" s="22"/>
    </row>
    <row r="402" spans="1:78" x14ac:dyDescent="0.25">
      <c r="A402" s="21"/>
      <c r="B402" s="22">
        <v>1900</v>
      </c>
      <c r="C402" s="22">
        <f t="shared" ca="1" si="11"/>
        <v>1.9</v>
      </c>
      <c r="D402" s="22">
        <v>36.091000000000001</v>
      </c>
      <c r="E402" s="22"/>
      <c r="F402" s="22">
        <v>256.85899999999998</v>
      </c>
      <c r="G402" s="22"/>
      <c r="H402" s="22">
        <v>228.89699999999999</v>
      </c>
      <c r="I402" s="22"/>
      <c r="J402" s="22">
        <v>53.125999999999998</v>
      </c>
      <c r="K402" s="22"/>
      <c r="L402" s="22">
        <v>-118.133</v>
      </c>
      <c r="M402" s="22"/>
      <c r="N402" s="22">
        <v>-277.65800000000002</v>
      </c>
      <c r="O402" s="22"/>
      <c r="P402" s="22">
        <v>7.633</v>
      </c>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c r="BE402" s="22"/>
      <c r="BF402" s="22"/>
      <c r="BG402" s="22"/>
      <c r="BH402" s="22"/>
      <c r="BI402" s="22"/>
      <c r="BJ402" s="22"/>
      <c r="BK402" s="22"/>
      <c r="BL402" s="22"/>
      <c r="BM402" s="22"/>
      <c r="BN402" s="22"/>
      <c r="BO402" s="22"/>
      <c r="BP402" s="22"/>
      <c r="BQ402" s="22"/>
      <c r="BR402" s="22"/>
      <c r="BS402" s="22"/>
      <c r="BT402" s="22"/>
      <c r="BU402" s="22"/>
      <c r="BV402" s="22"/>
      <c r="BW402" s="22"/>
      <c r="BX402" s="22"/>
      <c r="BY402" s="22"/>
      <c r="BZ402" s="22"/>
    </row>
    <row r="403" spans="1:78" x14ac:dyDescent="0.25">
      <c r="A403" s="21"/>
      <c r="B403" s="22">
        <v>2000</v>
      </c>
      <c r="C403" s="22">
        <f t="shared" ca="1" si="11"/>
        <v>2</v>
      </c>
      <c r="D403" s="22">
        <v>36.25</v>
      </c>
      <c r="E403" s="22"/>
      <c r="F403" s="22">
        <v>258.714</v>
      </c>
      <c r="G403" s="22"/>
      <c r="H403" s="22">
        <v>230.34200000000001</v>
      </c>
      <c r="I403" s="22"/>
      <c r="J403" s="22">
        <v>56.744</v>
      </c>
      <c r="K403" s="22"/>
      <c r="L403" s="22">
        <v>-118.896</v>
      </c>
      <c r="M403" s="22"/>
      <c r="N403" s="22">
        <v>-286.03399999999999</v>
      </c>
      <c r="O403" s="22"/>
      <c r="P403" s="22">
        <v>7.47</v>
      </c>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c r="BE403" s="22"/>
      <c r="BF403" s="22"/>
      <c r="BG403" s="22"/>
      <c r="BH403" s="22"/>
      <c r="BI403" s="22"/>
      <c r="BJ403" s="22"/>
      <c r="BK403" s="22"/>
      <c r="BL403" s="22"/>
      <c r="BM403" s="22"/>
      <c r="BN403" s="22"/>
      <c r="BO403" s="22"/>
      <c r="BP403" s="22"/>
      <c r="BQ403" s="22"/>
      <c r="BR403" s="22"/>
      <c r="BS403" s="22"/>
      <c r="BT403" s="22"/>
      <c r="BU403" s="22"/>
      <c r="BV403" s="22"/>
      <c r="BW403" s="22"/>
      <c r="BX403" s="22"/>
      <c r="BY403" s="22"/>
      <c r="BZ403" s="22"/>
    </row>
    <row r="404" spans="1:78" x14ac:dyDescent="0.25">
      <c r="A404" s="21"/>
      <c r="B404" s="22">
        <v>2100</v>
      </c>
      <c r="C404" s="22">
        <f t="shared" ca="1" si="11"/>
        <v>2.1</v>
      </c>
      <c r="D404" s="22">
        <v>36.392000000000003</v>
      </c>
      <c r="E404" s="22"/>
      <c r="F404" s="22">
        <v>260.48599999999999</v>
      </c>
      <c r="G404" s="22"/>
      <c r="H404" s="22">
        <v>231.73599999999999</v>
      </c>
      <c r="I404" s="22"/>
      <c r="J404" s="22">
        <v>60.375999999999998</v>
      </c>
      <c r="K404" s="22"/>
      <c r="L404" s="22">
        <v>-119.675</v>
      </c>
      <c r="M404" s="22"/>
      <c r="N404" s="22">
        <v>-294.37200000000001</v>
      </c>
      <c r="O404" s="22"/>
      <c r="P404" s="22">
        <v>7.3220000000000001</v>
      </c>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c r="BE404" s="22"/>
      <c r="BF404" s="22"/>
      <c r="BG404" s="22"/>
      <c r="BH404" s="22"/>
      <c r="BI404" s="22"/>
      <c r="BJ404" s="22"/>
      <c r="BK404" s="22"/>
      <c r="BL404" s="22"/>
      <c r="BM404" s="22"/>
      <c r="BN404" s="22"/>
      <c r="BO404" s="22"/>
      <c r="BP404" s="22"/>
      <c r="BQ404" s="22"/>
      <c r="BR404" s="22"/>
      <c r="BS404" s="22"/>
      <c r="BT404" s="22"/>
      <c r="BU404" s="22"/>
      <c r="BV404" s="22"/>
      <c r="BW404" s="22"/>
      <c r="BX404" s="22"/>
      <c r="BY404" s="22"/>
      <c r="BZ404" s="22"/>
    </row>
    <row r="405" spans="1:78" x14ac:dyDescent="0.25">
      <c r="A405" s="21"/>
      <c r="B405" s="22">
        <v>2200</v>
      </c>
      <c r="C405" s="22">
        <f t="shared" ca="1" si="11"/>
        <v>2.2000000000000002</v>
      </c>
      <c r="D405" s="22">
        <v>36.518000000000001</v>
      </c>
      <c r="E405" s="22"/>
      <c r="F405" s="22">
        <v>262.18200000000002</v>
      </c>
      <c r="G405" s="22"/>
      <c r="H405" s="22">
        <v>233.08099999999999</v>
      </c>
      <c r="I405" s="22"/>
      <c r="J405" s="22">
        <v>64.021000000000001</v>
      </c>
      <c r="K405" s="22"/>
      <c r="L405" s="22">
        <v>-120.47</v>
      </c>
      <c r="M405" s="22"/>
      <c r="N405" s="22">
        <v>-302.67200000000003</v>
      </c>
      <c r="O405" s="22"/>
      <c r="P405" s="22">
        <v>7.1859999999999999</v>
      </c>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c r="BR405" s="22"/>
      <c r="BS405" s="22"/>
      <c r="BT405" s="22"/>
      <c r="BU405" s="22"/>
      <c r="BV405" s="22"/>
      <c r="BW405" s="22"/>
      <c r="BX405" s="22"/>
      <c r="BY405" s="22"/>
      <c r="BZ405" s="22"/>
    </row>
    <row r="406" spans="1:78" x14ac:dyDescent="0.25">
      <c r="A406" s="21"/>
      <c r="B406" s="22">
        <v>2300</v>
      </c>
      <c r="C406" s="22">
        <f t="shared" ca="1" si="11"/>
        <v>2.2999999999999998</v>
      </c>
      <c r="D406" s="22">
        <v>36.634999999999998</v>
      </c>
      <c r="E406" s="22"/>
      <c r="F406" s="22">
        <v>263.80799999999999</v>
      </c>
      <c r="G406" s="22"/>
      <c r="H406" s="22">
        <v>234.38200000000001</v>
      </c>
      <c r="I406" s="22"/>
      <c r="J406" s="22">
        <v>67.679000000000002</v>
      </c>
      <c r="K406" s="22"/>
      <c r="L406" s="22">
        <v>-121.282</v>
      </c>
      <c r="M406" s="22"/>
      <c r="N406" s="22">
        <v>-310.93599999999998</v>
      </c>
      <c r="O406" s="22"/>
      <c r="P406" s="22">
        <v>7.0620000000000003</v>
      </c>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c r="BE406" s="22"/>
      <c r="BF406" s="22"/>
      <c r="BG406" s="22"/>
      <c r="BH406" s="22"/>
      <c r="BI406" s="22"/>
      <c r="BJ406" s="22"/>
      <c r="BK406" s="22"/>
      <c r="BL406" s="22"/>
      <c r="BM406" s="22"/>
      <c r="BN406" s="22"/>
      <c r="BO406" s="22"/>
      <c r="BP406" s="22"/>
      <c r="BQ406" s="22"/>
      <c r="BR406" s="22"/>
      <c r="BS406" s="22"/>
      <c r="BT406" s="22"/>
      <c r="BU406" s="22"/>
      <c r="BV406" s="22"/>
      <c r="BW406" s="22"/>
      <c r="BX406" s="22"/>
      <c r="BY406" s="22"/>
      <c r="BZ406" s="22"/>
    </row>
    <row r="407" spans="1:78" x14ac:dyDescent="0.25">
      <c r="A407" s="21"/>
      <c r="B407" s="22">
        <v>2400</v>
      </c>
      <c r="C407" s="22">
        <f t="shared" ca="1" si="11"/>
        <v>2.4</v>
      </c>
      <c r="D407" s="22">
        <v>36.74</v>
      </c>
      <c r="E407" s="22"/>
      <c r="F407" s="22">
        <v>265.36900000000003</v>
      </c>
      <c r="G407" s="22"/>
      <c r="H407" s="22">
        <v>235.64099999999999</v>
      </c>
      <c r="I407" s="22"/>
      <c r="J407" s="22">
        <v>71.347999999999999</v>
      </c>
      <c r="K407" s="22"/>
      <c r="L407" s="22">
        <v>-122.10899999999999</v>
      </c>
      <c r="M407" s="22"/>
      <c r="N407" s="22">
        <v>-319.16500000000002</v>
      </c>
      <c r="O407" s="22"/>
      <c r="P407" s="22">
        <v>6.9459999999999997</v>
      </c>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c r="BE407" s="22"/>
      <c r="BF407" s="22"/>
      <c r="BG407" s="22"/>
      <c r="BH407" s="22"/>
      <c r="BI407" s="22"/>
      <c r="BJ407" s="22"/>
      <c r="BK407" s="22"/>
      <c r="BL407" s="22"/>
      <c r="BM407" s="22"/>
      <c r="BN407" s="22"/>
      <c r="BO407" s="22"/>
      <c r="BP407" s="22"/>
      <c r="BQ407" s="22"/>
      <c r="BR407" s="22"/>
      <c r="BS407" s="22"/>
      <c r="BT407" s="22"/>
      <c r="BU407" s="22"/>
      <c r="BV407" s="22"/>
      <c r="BW407" s="22"/>
      <c r="BX407" s="22"/>
      <c r="BY407" s="22"/>
      <c r="BZ407" s="22"/>
    </row>
    <row r="408" spans="1:78" x14ac:dyDescent="0.25">
      <c r="A408" s="21"/>
      <c r="B408" s="22">
        <v>2500</v>
      </c>
      <c r="C408" s="22">
        <f t="shared" ca="1" si="11"/>
        <v>2.5</v>
      </c>
      <c r="D408" s="22">
        <v>36.835999999999999</v>
      </c>
      <c r="E408" s="22"/>
      <c r="F408" s="22">
        <v>266.87099999999998</v>
      </c>
      <c r="G408" s="22"/>
      <c r="H408" s="22">
        <v>236.86</v>
      </c>
      <c r="I408" s="22"/>
      <c r="J408" s="22">
        <v>75.027000000000001</v>
      </c>
      <c r="K408" s="22"/>
      <c r="L408" s="22">
        <v>-122.953</v>
      </c>
      <c r="M408" s="22"/>
      <c r="N408" s="22">
        <v>-327.358</v>
      </c>
      <c r="O408" s="22"/>
      <c r="P408" s="22">
        <v>6.84</v>
      </c>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c r="BZ408" s="22"/>
    </row>
    <row r="409" spans="1:78" x14ac:dyDescent="0.25">
      <c r="A409" s="21"/>
      <c r="B409" s="22">
        <v>2600</v>
      </c>
      <c r="C409" s="22">
        <f t="shared" ca="1" si="11"/>
        <v>2.6</v>
      </c>
      <c r="D409" s="22">
        <v>36.923999999999999</v>
      </c>
      <c r="E409" s="22"/>
      <c r="F409" s="22">
        <v>268.31799999999998</v>
      </c>
      <c r="G409" s="22"/>
      <c r="H409" s="22">
        <v>238.04300000000001</v>
      </c>
      <c r="I409" s="22"/>
      <c r="J409" s="22">
        <v>78.715000000000003</v>
      </c>
      <c r="K409" s="22"/>
      <c r="L409" s="22">
        <v>-123.813</v>
      </c>
      <c r="M409" s="22"/>
      <c r="N409" s="22">
        <v>-335.517</v>
      </c>
      <c r="O409" s="22"/>
      <c r="P409" s="22">
        <v>6.7409999999999997</v>
      </c>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c r="BE409" s="22"/>
      <c r="BF409" s="22"/>
      <c r="BG409" s="22"/>
      <c r="BH409" s="22"/>
      <c r="BI409" s="22"/>
      <c r="BJ409" s="22"/>
      <c r="BK409" s="22"/>
      <c r="BL409" s="22"/>
      <c r="BM409" s="22"/>
      <c r="BN409" s="22"/>
      <c r="BO409" s="22"/>
      <c r="BP409" s="22"/>
      <c r="BQ409" s="22"/>
      <c r="BR409" s="22"/>
      <c r="BS409" s="22"/>
      <c r="BT409" s="22"/>
      <c r="BU409" s="22"/>
      <c r="BV409" s="22"/>
      <c r="BW409" s="22"/>
      <c r="BX409" s="22"/>
      <c r="BY409" s="22"/>
      <c r="BZ409" s="22"/>
    </row>
    <row r="410" spans="1:78" x14ac:dyDescent="0.25">
      <c r="A410" s="21"/>
      <c r="B410" s="22">
        <v>2700</v>
      </c>
      <c r="C410" s="22">
        <f t="shared" ca="1" si="11"/>
        <v>2.7</v>
      </c>
      <c r="D410" s="22">
        <v>37.003</v>
      </c>
      <c r="E410" s="22"/>
      <c r="F410" s="22">
        <v>269.71300000000002</v>
      </c>
      <c r="G410" s="22"/>
      <c r="H410" s="22">
        <v>239.19</v>
      </c>
      <c r="I410" s="22"/>
      <c r="J410" s="22">
        <v>82.411000000000001</v>
      </c>
      <c r="K410" s="22"/>
      <c r="L410" s="22">
        <v>-124.68899999999999</v>
      </c>
      <c r="M410" s="22"/>
      <c r="N410" s="22">
        <v>-343.64299999999997</v>
      </c>
      <c r="O410" s="22"/>
      <c r="P410" s="22">
        <v>6.6479999999999997</v>
      </c>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row>
    <row r="411" spans="1:78" x14ac:dyDescent="0.25">
      <c r="A411" s="21"/>
      <c r="B411" s="22">
        <v>2800</v>
      </c>
      <c r="C411" s="22">
        <f t="shared" ca="1" si="11"/>
        <v>2.8</v>
      </c>
      <c r="D411" s="22">
        <v>37.082999999999998</v>
      </c>
      <c r="E411" s="22"/>
      <c r="F411" s="22">
        <v>271.06</v>
      </c>
      <c r="G411" s="22"/>
      <c r="H411" s="22">
        <v>240.304</v>
      </c>
      <c r="I411" s="22"/>
      <c r="J411" s="22">
        <v>86.116</v>
      </c>
      <c r="K411" s="22"/>
      <c r="L411" s="22">
        <v>-125.58199999999999</v>
      </c>
      <c r="M411" s="22"/>
      <c r="N411" s="22">
        <v>-351.73599999999999</v>
      </c>
      <c r="O411" s="22"/>
      <c r="P411" s="22">
        <v>6.5620000000000003</v>
      </c>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c r="BE411" s="22"/>
      <c r="BF411" s="22"/>
      <c r="BG411" s="22"/>
      <c r="BH411" s="22"/>
      <c r="BI411" s="22"/>
      <c r="BJ411" s="22"/>
      <c r="BK411" s="22"/>
      <c r="BL411" s="22"/>
      <c r="BM411" s="22"/>
      <c r="BN411" s="22"/>
      <c r="BO411" s="22"/>
      <c r="BP411" s="22"/>
      <c r="BQ411" s="22"/>
      <c r="BR411" s="22"/>
      <c r="BS411" s="22"/>
      <c r="BT411" s="22"/>
      <c r="BU411" s="22"/>
      <c r="BV411" s="22"/>
      <c r="BW411" s="22"/>
      <c r="BX411" s="22"/>
      <c r="BY411" s="22"/>
      <c r="BZ411" s="22"/>
    </row>
    <row r="412" spans="1:78" x14ac:dyDescent="0.25">
      <c r="A412" s="21"/>
      <c r="B412" s="22">
        <v>2900</v>
      </c>
      <c r="C412" s="22">
        <f t="shared" ca="1" si="11"/>
        <v>2.9</v>
      </c>
      <c r="D412" s="22">
        <v>37.15</v>
      </c>
      <c r="E412" s="22"/>
      <c r="F412" s="22">
        <v>272.36200000000002</v>
      </c>
      <c r="G412" s="22"/>
      <c r="H412" s="22">
        <v>241.387</v>
      </c>
      <c r="I412" s="22"/>
      <c r="J412" s="22">
        <v>89.826999999999998</v>
      </c>
      <c r="K412" s="22"/>
      <c r="L412" s="22">
        <v>-126.49</v>
      </c>
      <c r="M412" s="22"/>
      <c r="N412" s="22">
        <v>-359.79700000000003</v>
      </c>
      <c r="O412" s="22"/>
      <c r="P412" s="22">
        <v>6.4809999999999999</v>
      </c>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c r="BO412" s="22"/>
      <c r="BP412" s="22"/>
      <c r="BQ412" s="22"/>
      <c r="BR412" s="22"/>
      <c r="BS412" s="22"/>
      <c r="BT412" s="22"/>
      <c r="BU412" s="22"/>
      <c r="BV412" s="22"/>
      <c r="BW412" s="22"/>
      <c r="BX412" s="22"/>
      <c r="BY412" s="22"/>
      <c r="BZ412" s="22"/>
    </row>
    <row r="413" spans="1:78" x14ac:dyDescent="0.25">
      <c r="A413" s="21"/>
      <c r="B413" s="22">
        <v>3000</v>
      </c>
      <c r="C413" s="22">
        <f t="shared" ca="1" si="11"/>
        <v>3</v>
      </c>
      <c r="D413" s="22">
        <v>37.216999999999999</v>
      </c>
      <c r="E413" s="22"/>
      <c r="F413" s="22">
        <v>273.62299999999999</v>
      </c>
      <c r="G413" s="22"/>
      <c r="H413" s="22">
        <v>242.441</v>
      </c>
      <c r="I413" s="22"/>
      <c r="J413" s="22">
        <v>93.546000000000006</v>
      </c>
      <c r="K413" s="22"/>
      <c r="L413" s="22">
        <v>-127.41500000000001</v>
      </c>
      <c r="M413" s="22"/>
      <c r="N413" s="22">
        <v>-367.82600000000002</v>
      </c>
      <c r="O413" s="22"/>
      <c r="P413" s="22">
        <v>6.4039999999999999</v>
      </c>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c r="BO413" s="22"/>
      <c r="BP413" s="22"/>
      <c r="BQ413" s="22"/>
      <c r="BR413" s="22"/>
      <c r="BS413" s="22"/>
      <c r="BT413" s="22"/>
      <c r="BU413" s="22"/>
      <c r="BV413" s="22"/>
      <c r="BW413" s="22"/>
      <c r="BX413" s="22"/>
      <c r="BY413" s="22"/>
      <c r="BZ413" s="22"/>
    </row>
    <row r="414" spans="1:78" x14ac:dyDescent="0.25">
      <c r="A414" s="21"/>
      <c r="B414" s="22">
        <v>3100</v>
      </c>
      <c r="C414" s="22">
        <f t="shared" ca="1" si="11"/>
        <v>3.1</v>
      </c>
      <c r="D414" s="22">
        <v>37.279000000000003</v>
      </c>
      <c r="E414" s="22"/>
      <c r="F414" s="22">
        <v>274.84399999999999</v>
      </c>
      <c r="G414" s="22"/>
      <c r="H414" s="22">
        <v>243.46700000000001</v>
      </c>
      <c r="I414" s="22"/>
      <c r="J414" s="22">
        <v>97.271000000000001</v>
      </c>
      <c r="K414" s="22"/>
      <c r="L414" s="22">
        <v>-128.35599999999999</v>
      </c>
      <c r="M414" s="22"/>
      <c r="N414" s="22">
        <v>-375.82400000000001</v>
      </c>
      <c r="O414" s="22"/>
      <c r="P414" s="22">
        <v>6.3330000000000002</v>
      </c>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c r="BO414" s="22"/>
      <c r="BP414" s="22"/>
      <c r="BQ414" s="22"/>
      <c r="BR414" s="22"/>
      <c r="BS414" s="22"/>
      <c r="BT414" s="22"/>
      <c r="BU414" s="22"/>
      <c r="BV414" s="22"/>
      <c r="BW414" s="22"/>
      <c r="BX414" s="22"/>
      <c r="BY414" s="22"/>
      <c r="BZ414" s="22"/>
    </row>
    <row r="415" spans="1:78" x14ac:dyDescent="0.25">
      <c r="A415" s="21"/>
      <c r="B415" s="22">
        <v>3200</v>
      </c>
      <c r="C415" s="22">
        <f t="shared" ca="1" si="11"/>
        <v>3.2</v>
      </c>
      <c r="D415" s="22">
        <v>37.338000000000001</v>
      </c>
      <c r="E415" s="22"/>
      <c r="F415" s="22">
        <v>276.029</v>
      </c>
      <c r="G415" s="22"/>
      <c r="H415" s="22">
        <v>244.46600000000001</v>
      </c>
      <c r="I415" s="22"/>
      <c r="J415" s="22">
        <v>101.001</v>
      </c>
      <c r="K415" s="22"/>
      <c r="L415" s="22">
        <v>-129.31200000000001</v>
      </c>
      <c r="M415" s="22"/>
      <c r="N415" s="22">
        <v>-383.79199999999997</v>
      </c>
      <c r="O415" s="22"/>
      <c r="P415" s="22">
        <v>6.2649999999999997</v>
      </c>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c r="BE415" s="22"/>
      <c r="BF415" s="22"/>
      <c r="BG415" s="22"/>
      <c r="BH415" s="22"/>
      <c r="BI415" s="22"/>
      <c r="BJ415" s="22"/>
      <c r="BK415" s="22"/>
      <c r="BL415" s="22"/>
      <c r="BM415" s="22"/>
      <c r="BN415" s="22"/>
      <c r="BO415" s="22"/>
      <c r="BP415" s="22"/>
      <c r="BQ415" s="22"/>
      <c r="BR415" s="22"/>
      <c r="BS415" s="22"/>
      <c r="BT415" s="22"/>
      <c r="BU415" s="22"/>
      <c r="BV415" s="22"/>
      <c r="BW415" s="22"/>
      <c r="BX415" s="22"/>
      <c r="BY415" s="22"/>
      <c r="BZ415" s="22"/>
    </row>
    <row r="416" spans="1:78" x14ac:dyDescent="0.25">
      <c r="A416" s="21"/>
      <c r="B416" s="22">
        <v>3300</v>
      </c>
      <c r="C416" s="22">
        <f t="shared" ca="1" si="11"/>
        <v>3.3</v>
      </c>
      <c r="D416" s="22">
        <v>37.392000000000003</v>
      </c>
      <c r="E416" s="22"/>
      <c r="F416" s="22">
        <v>277.178</v>
      </c>
      <c r="G416" s="22"/>
      <c r="H416" s="22">
        <v>245.44</v>
      </c>
      <c r="I416" s="22"/>
      <c r="J416" s="22">
        <v>104.738</v>
      </c>
      <c r="K416" s="22"/>
      <c r="L416" s="22">
        <v>-130.28299999999999</v>
      </c>
      <c r="M416" s="22"/>
      <c r="N416" s="22">
        <v>-391.73</v>
      </c>
      <c r="O416" s="22"/>
      <c r="P416" s="22">
        <v>6.2009999999999996</v>
      </c>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c r="BO416" s="22"/>
      <c r="BP416" s="22"/>
      <c r="BQ416" s="22"/>
      <c r="BR416" s="22"/>
      <c r="BS416" s="22"/>
      <c r="BT416" s="22"/>
      <c r="BU416" s="22"/>
      <c r="BV416" s="22"/>
      <c r="BW416" s="22"/>
      <c r="BX416" s="22"/>
      <c r="BY416" s="22"/>
      <c r="BZ416" s="22"/>
    </row>
    <row r="417" spans="1:78" x14ac:dyDescent="0.25">
      <c r="A417" s="21"/>
      <c r="B417" s="22">
        <v>3400</v>
      </c>
      <c r="C417" s="22">
        <f t="shared" ca="1" si="11"/>
        <v>3.4</v>
      </c>
      <c r="D417" s="22">
        <v>37.442999999999998</v>
      </c>
      <c r="E417" s="22"/>
      <c r="F417" s="22">
        <v>278.29500000000002</v>
      </c>
      <c r="G417" s="22"/>
      <c r="H417" s="22">
        <v>246.39</v>
      </c>
      <c r="I417" s="22"/>
      <c r="J417" s="22">
        <v>108.48</v>
      </c>
      <c r="K417" s="22"/>
      <c r="L417" s="22">
        <v>-131.27000000000001</v>
      </c>
      <c r="M417" s="22"/>
      <c r="N417" s="22">
        <v>-399.63799999999998</v>
      </c>
      <c r="O417" s="22"/>
      <c r="P417" s="22">
        <v>6.14</v>
      </c>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c r="BI417" s="22"/>
      <c r="BJ417" s="22"/>
      <c r="BK417" s="22"/>
      <c r="BL417" s="22"/>
      <c r="BM417" s="22"/>
      <c r="BN417" s="22"/>
      <c r="BO417" s="22"/>
      <c r="BP417" s="22"/>
      <c r="BQ417" s="22"/>
      <c r="BR417" s="22"/>
      <c r="BS417" s="22"/>
      <c r="BT417" s="22"/>
      <c r="BU417" s="22"/>
      <c r="BV417" s="22"/>
      <c r="BW417" s="22"/>
      <c r="BX417" s="22"/>
      <c r="BY417" s="22"/>
      <c r="BZ417" s="22"/>
    </row>
    <row r="418" spans="1:78" x14ac:dyDescent="0.25">
      <c r="A418" s="21"/>
      <c r="B418" s="22">
        <v>3500</v>
      </c>
      <c r="C418" s="22">
        <f t="shared" ca="1" si="11"/>
        <v>3.5</v>
      </c>
      <c r="D418" s="22">
        <v>37.493000000000002</v>
      </c>
      <c r="E418" s="22"/>
      <c r="F418" s="22">
        <v>279.38200000000001</v>
      </c>
      <c r="G418" s="22"/>
      <c r="H418" s="22">
        <v>247.31700000000001</v>
      </c>
      <c r="I418" s="22"/>
      <c r="J418" s="22">
        <v>112.227</v>
      </c>
      <c r="K418" s="22"/>
      <c r="L418" s="22">
        <v>-132.27099999999999</v>
      </c>
      <c r="M418" s="22"/>
      <c r="N418" s="22">
        <v>-407.517</v>
      </c>
      <c r="O418" s="22"/>
      <c r="P418" s="22">
        <v>6.0819999999999999</v>
      </c>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c r="BO418" s="22"/>
      <c r="BP418" s="22"/>
      <c r="BQ418" s="22"/>
      <c r="BR418" s="22"/>
      <c r="BS418" s="22"/>
      <c r="BT418" s="22"/>
      <c r="BU418" s="22"/>
      <c r="BV418" s="22"/>
      <c r="BW418" s="22"/>
      <c r="BX418" s="22"/>
      <c r="BY418" s="22"/>
      <c r="BZ418" s="22"/>
    </row>
    <row r="419" spans="1:78" x14ac:dyDescent="0.25">
      <c r="A419" s="21"/>
      <c r="B419" s="22">
        <v>3600</v>
      </c>
      <c r="C419" s="22">
        <f t="shared" ca="1" si="11"/>
        <v>3.6</v>
      </c>
      <c r="D419" s="22">
        <v>37.542999999999999</v>
      </c>
      <c r="E419" s="22"/>
      <c r="F419" s="22">
        <v>280.43799999999999</v>
      </c>
      <c r="G419" s="22"/>
      <c r="H419" s="22">
        <v>248.22200000000001</v>
      </c>
      <c r="I419" s="22"/>
      <c r="J419" s="22">
        <v>115.97799999999999</v>
      </c>
      <c r="K419" s="22"/>
      <c r="L419" s="22">
        <v>-133.28800000000001</v>
      </c>
      <c r="M419" s="22"/>
      <c r="N419" s="22">
        <v>-415.36599999999999</v>
      </c>
      <c r="O419" s="22"/>
      <c r="P419" s="22">
        <v>6.0270000000000001</v>
      </c>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c r="BE419" s="22"/>
      <c r="BF419" s="22"/>
      <c r="BG419" s="22"/>
      <c r="BH419" s="22"/>
      <c r="BI419" s="22"/>
      <c r="BJ419" s="22"/>
      <c r="BK419" s="22"/>
      <c r="BL419" s="22"/>
      <c r="BM419" s="22"/>
      <c r="BN419" s="22"/>
      <c r="BO419" s="22"/>
      <c r="BP419" s="22"/>
      <c r="BQ419" s="22"/>
      <c r="BR419" s="22"/>
      <c r="BS419" s="22"/>
      <c r="BT419" s="22"/>
      <c r="BU419" s="22"/>
      <c r="BV419" s="22"/>
      <c r="BW419" s="22"/>
      <c r="BX419" s="22"/>
      <c r="BY419" s="22"/>
      <c r="BZ419" s="22"/>
    </row>
    <row r="420" spans="1:78" x14ac:dyDescent="0.25">
      <c r="A420" s="21"/>
      <c r="B420" s="22">
        <v>3700</v>
      </c>
      <c r="C420" s="22">
        <f t="shared" ca="1" si="11"/>
        <v>3.7</v>
      </c>
      <c r="D420" s="22">
        <v>37.588999999999999</v>
      </c>
      <c r="E420" s="22"/>
      <c r="F420" s="22">
        <v>281.46800000000002</v>
      </c>
      <c r="G420" s="22"/>
      <c r="H420" s="22">
        <v>249.107</v>
      </c>
      <c r="I420" s="22"/>
      <c r="J420" s="22">
        <v>119.735</v>
      </c>
      <c r="K420" s="22"/>
      <c r="L420" s="22">
        <v>-134.31800000000001</v>
      </c>
      <c r="M420" s="22"/>
      <c r="N420" s="22">
        <v>-423.18799999999999</v>
      </c>
      <c r="O420" s="22"/>
      <c r="P420" s="22">
        <v>5.9740000000000002</v>
      </c>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c r="BO420" s="22"/>
      <c r="BP420" s="22"/>
      <c r="BQ420" s="22"/>
      <c r="BR420" s="22"/>
      <c r="BS420" s="22"/>
      <c r="BT420" s="22"/>
      <c r="BU420" s="22"/>
      <c r="BV420" s="22"/>
      <c r="BW420" s="22"/>
      <c r="BX420" s="22"/>
      <c r="BY420" s="22"/>
      <c r="BZ420" s="22"/>
    </row>
    <row r="421" spans="1:78" x14ac:dyDescent="0.25">
      <c r="A421" s="21"/>
      <c r="B421" s="22">
        <v>3800</v>
      </c>
      <c r="C421" s="22">
        <f t="shared" ca="1" si="11"/>
        <v>3.8</v>
      </c>
      <c r="D421" s="22">
        <v>37.631</v>
      </c>
      <c r="E421" s="22"/>
      <c r="F421" s="22">
        <v>282.471</v>
      </c>
      <c r="G421" s="22"/>
      <c r="H421" s="22">
        <v>249.97200000000001</v>
      </c>
      <c r="I421" s="22"/>
      <c r="J421" s="22">
        <v>123.496</v>
      </c>
      <c r="K421" s="22"/>
      <c r="L421" s="22">
        <v>-135.363</v>
      </c>
      <c r="M421" s="22"/>
      <c r="N421" s="22">
        <v>-430.98099999999999</v>
      </c>
      <c r="O421" s="22"/>
      <c r="P421" s="22">
        <v>5.9240000000000004</v>
      </c>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c r="BO421" s="22"/>
      <c r="BP421" s="22"/>
      <c r="BQ421" s="22"/>
      <c r="BR421" s="22"/>
      <c r="BS421" s="22"/>
      <c r="BT421" s="22"/>
      <c r="BU421" s="22"/>
      <c r="BV421" s="22"/>
      <c r="BW421" s="22"/>
      <c r="BX421" s="22"/>
      <c r="BY421" s="22"/>
      <c r="BZ421" s="22"/>
    </row>
    <row r="422" spans="1:78" x14ac:dyDescent="0.25">
      <c r="A422" s="21"/>
      <c r="B422" s="22">
        <v>3900</v>
      </c>
      <c r="C422" s="22">
        <f t="shared" ca="1" si="11"/>
        <v>3.9</v>
      </c>
      <c r="D422" s="22">
        <v>37.673000000000002</v>
      </c>
      <c r="E422" s="22"/>
      <c r="F422" s="22">
        <v>283.44900000000001</v>
      </c>
      <c r="G422" s="22"/>
      <c r="H422" s="22">
        <v>250.81800000000001</v>
      </c>
      <c r="I422" s="22"/>
      <c r="J422" s="22">
        <v>127.261</v>
      </c>
      <c r="K422" s="22"/>
      <c r="L422" s="22">
        <v>-136.422</v>
      </c>
      <c r="M422" s="22"/>
      <c r="N422" s="22">
        <v>-438.74599999999998</v>
      </c>
      <c r="O422" s="22"/>
      <c r="P422" s="22">
        <v>5.8760000000000003</v>
      </c>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c r="BE422" s="22"/>
      <c r="BF422" s="22"/>
      <c r="BG422" s="22"/>
      <c r="BH422" s="22"/>
      <c r="BI422" s="22"/>
      <c r="BJ422" s="22"/>
      <c r="BK422" s="22"/>
      <c r="BL422" s="22"/>
      <c r="BM422" s="22"/>
      <c r="BN422" s="22"/>
      <c r="BO422" s="22"/>
      <c r="BP422" s="22"/>
      <c r="BQ422" s="22"/>
      <c r="BR422" s="22"/>
      <c r="BS422" s="22"/>
      <c r="BT422" s="22"/>
      <c r="BU422" s="22"/>
      <c r="BV422" s="22"/>
      <c r="BW422" s="22"/>
      <c r="BX422" s="22"/>
      <c r="BY422" s="22"/>
      <c r="BZ422" s="22"/>
    </row>
    <row r="423" spans="1:78" x14ac:dyDescent="0.25">
      <c r="A423" s="21"/>
      <c r="B423" s="22">
        <v>4000</v>
      </c>
      <c r="C423" s="22">
        <f t="shared" ca="1" si="11"/>
        <v>4</v>
      </c>
      <c r="D423" s="22">
        <v>37.715000000000003</v>
      </c>
      <c r="E423" s="22"/>
      <c r="F423" s="22">
        <v>284.40300000000002</v>
      </c>
      <c r="G423" s="22"/>
      <c r="H423" s="22">
        <v>251.64500000000001</v>
      </c>
      <c r="I423" s="22"/>
      <c r="J423" s="22">
        <v>131.03100000000001</v>
      </c>
      <c r="K423" s="22"/>
      <c r="L423" s="22">
        <v>-137.495</v>
      </c>
      <c r="M423" s="22"/>
      <c r="N423" s="22">
        <v>-446.48500000000001</v>
      </c>
      <c r="O423" s="22"/>
      <c r="P423" s="22">
        <v>5.83</v>
      </c>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c r="BE423" s="22"/>
      <c r="BF423" s="22"/>
      <c r="BG423" s="22"/>
      <c r="BH423" s="22"/>
      <c r="BI423" s="22"/>
      <c r="BJ423" s="22"/>
      <c r="BK423" s="22"/>
      <c r="BL423" s="22"/>
      <c r="BM423" s="22"/>
      <c r="BN423" s="22"/>
      <c r="BO423" s="22"/>
      <c r="BP423" s="22"/>
      <c r="BQ423" s="22"/>
      <c r="BR423" s="22"/>
      <c r="BS423" s="22"/>
      <c r="BT423" s="22"/>
      <c r="BU423" s="22"/>
      <c r="BV423" s="22"/>
      <c r="BW423" s="22"/>
      <c r="BX423" s="22"/>
      <c r="BY423" s="22"/>
      <c r="BZ423" s="22"/>
    </row>
    <row r="424" spans="1:78" x14ac:dyDescent="0.25">
      <c r="A424" s="21"/>
      <c r="B424" s="22">
        <v>4100</v>
      </c>
      <c r="C424" s="22">
        <f t="shared" ca="1" si="11"/>
        <v>4.0999999999999996</v>
      </c>
      <c r="D424" s="22">
        <v>37.756</v>
      </c>
      <c r="E424" s="22"/>
      <c r="F424" s="22">
        <v>285.33499999999998</v>
      </c>
      <c r="G424" s="22"/>
      <c r="H424" s="22">
        <v>252.45599999999999</v>
      </c>
      <c r="I424" s="22"/>
      <c r="J424" s="22">
        <v>134.804</v>
      </c>
      <c r="K424" s="22"/>
      <c r="L424" s="22">
        <v>-138.58099999999999</v>
      </c>
      <c r="M424" s="22"/>
      <c r="N424" s="22">
        <v>-454.19600000000003</v>
      </c>
      <c r="O424" s="22"/>
      <c r="P424" s="22">
        <v>5.7869999999999999</v>
      </c>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c r="BE424" s="22"/>
      <c r="BF424" s="22"/>
      <c r="BG424" s="22"/>
      <c r="BH424" s="22"/>
      <c r="BI424" s="22"/>
      <c r="BJ424" s="22"/>
      <c r="BK424" s="22"/>
      <c r="BL424" s="22"/>
      <c r="BM424" s="22"/>
      <c r="BN424" s="22"/>
      <c r="BO424" s="22"/>
      <c r="BP424" s="22"/>
      <c r="BQ424" s="22"/>
      <c r="BR424" s="22"/>
      <c r="BS424" s="22"/>
      <c r="BT424" s="22"/>
      <c r="BU424" s="22"/>
      <c r="BV424" s="22"/>
      <c r="BW424" s="22"/>
      <c r="BX424" s="22"/>
      <c r="BY424" s="22"/>
      <c r="BZ424" s="22"/>
    </row>
    <row r="425" spans="1:78" x14ac:dyDescent="0.25">
      <c r="A425" s="21"/>
      <c r="B425" s="22">
        <v>4200</v>
      </c>
      <c r="C425" s="22">
        <f t="shared" ca="1" si="11"/>
        <v>4.2</v>
      </c>
      <c r="D425" s="22">
        <v>37.793999999999997</v>
      </c>
      <c r="E425" s="22"/>
      <c r="F425" s="22">
        <v>286.245</v>
      </c>
      <c r="G425" s="22"/>
      <c r="H425" s="22">
        <v>253.25</v>
      </c>
      <c r="I425" s="22"/>
      <c r="J425" s="22">
        <v>138.58199999999999</v>
      </c>
      <c r="K425" s="22"/>
      <c r="L425" s="22">
        <v>-139.68100000000001</v>
      </c>
      <c r="M425" s="22"/>
      <c r="N425" s="22">
        <v>-461.88099999999997</v>
      </c>
      <c r="O425" s="22"/>
      <c r="P425" s="22">
        <v>5.7439999999999998</v>
      </c>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c r="BI425" s="22"/>
      <c r="BJ425" s="22"/>
      <c r="BK425" s="22"/>
      <c r="BL425" s="22"/>
      <c r="BM425" s="22"/>
      <c r="BN425" s="22"/>
      <c r="BO425" s="22"/>
      <c r="BP425" s="22"/>
      <c r="BQ425" s="22"/>
      <c r="BR425" s="22"/>
      <c r="BS425" s="22"/>
      <c r="BT425" s="22"/>
      <c r="BU425" s="22"/>
      <c r="BV425" s="22"/>
      <c r="BW425" s="22"/>
      <c r="BX425" s="22"/>
      <c r="BY425" s="22"/>
      <c r="BZ425" s="22"/>
    </row>
    <row r="426" spans="1:78" x14ac:dyDescent="0.25">
      <c r="A426" s="21"/>
      <c r="B426" s="22">
        <v>4300</v>
      </c>
      <c r="C426" s="22">
        <f t="shared" ca="1" si="11"/>
        <v>4.3</v>
      </c>
      <c r="D426" s="22">
        <v>37.832000000000001</v>
      </c>
      <c r="E426" s="22"/>
      <c r="F426" s="22">
        <v>287.13499999999999</v>
      </c>
      <c r="G426" s="22"/>
      <c r="H426" s="22">
        <v>254.02699999999999</v>
      </c>
      <c r="I426" s="22"/>
      <c r="J426" s="22">
        <v>142.363</v>
      </c>
      <c r="K426" s="22"/>
      <c r="L426" s="22">
        <v>-140.79400000000001</v>
      </c>
      <c r="M426" s="22"/>
      <c r="N426" s="22">
        <v>-469.53899999999999</v>
      </c>
      <c r="O426" s="22"/>
      <c r="P426" s="22">
        <v>5.7039999999999997</v>
      </c>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c r="BE426" s="22"/>
      <c r="BF426" s="22"/>
      <c r="BG426" s="22"/>
      <c r="BH426" s="22"/>
      <c r="BI426" s="22"/>
      <c r="BJ426" s="22"/>
      <c r="BK426" s="22"/>
      <c r="BL426" s="22"/>
      <c r="BM426" s="22"/>
      <c r="BN426" s="22"/>
      <c r="BO426" s="22"/>
      <c r="BP426" s="22"/>
      <c r="BQ426" s="22"/>
      <c r="BR426" s="22"/>
      <c r="BS426" s="22"/>
      <c r="BT426" s="22"/>
      <c r="BU426" s="22"/>
      <c r="BV426" s="22"/>
      <c r="BW426" s="22"/>
      <c r="BX426" s="22"/>
      <c r="BY426" s="22"/>
      <c r="BZ426" s="22"/>
    </row>
    <row r="427" spans="1:78" x14ac:dyDescent="0.25">
      <c r="A427" s="21"/>
      <c r="B427" s="22">
        <v>4400</v>
      </c>
      <c r="C427" s="22">
        <f t="shared" ca="1" si="11"/>
        <v>4.4000000000000004</v>
      </c>
      <c r="D427" s="22">
        <v>37.869</v>
      </c>
      <c r="E427" s="22"/>
      <c r="F427" s="22">
        <v>288.005</v>
      </c>
      <c r="G427" s="22"/>
      <c r="H427" s="22">
        <v>254.79</v>
      </c>
      <c r="I427" s="22"/>
      <c r="J427" s="22">
        <v>146.148</v>
      </c>
      <c r="K427" s="22"/>
      <c r="L427" s="22">
        <v>-141.92099999999999</v>
      </c>
      <c r="M427" s="22"/>
      <c r="N427" s="22">
        <v>-477.17099999999999</v>
      </c>
      <c r="O427" s="22"/>
      <c r="P427" s="22">
        <v>5.665</v>
      </c>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c r="BE427" s="22"/>
      <c r="BF427" s="22"/>
      <c r="BG427" s="22"/>
      <c r="BH427" s="22"/>
      <c r="BI427" s="22"/>
      <c r="BJ427" s="22"/>
      <c r="BK427" s="22"/>
      <c r="BL427" s="22"/>
      <c r="BM427" s="22"/>
      <c r="BN427" s="22"/>
      <c r="BO427" s="22"/>
      <c r="BP427" s="22"/>
      <c r="BQ427" s="22"/>
      <c r="BR427" s="22"/>
      <c r="BS427" s="22"/>
      <c r="BT427" s="22"/>
      <c r="BU427" s="22"/>
      <c r="BV427" s="22"/>
      <c r="BW427" s="22"/>
      <c r="BX427" s="22"/>
      <c r="BY427" s="22"/>
      <c r="BZ427" s="22"/>
    </row>
    <row r="428" spans="1:78" x14ac:dyDescent="0.25">
      <c r="A428" s="21"/>
      <c r="B428" s="22">
        <v>4500</v>
      </c>
      <c r="C428" s="22">
        <f t="shared" ca="1" si="11"/>
        <v>4.5</v>
      </c>
      <c r="D428" s="22">
        <v>37.902999999999999</v>
      </c>
      <c r="E428" s="22"/>
      <c r="F428" s="22">
        <v>288.85599999999999</v>
      </c>
      <c r="G428" s="22"/>
      <c r="H428" s="22">
        <v>255.53700000000001</v>
      </c>
      <c r="I428" s="22"/>
      <c r="J428" s="22">
        <v>149.93700000000001</v>
      </c>
      <c r="K428" s="22"/>
      <c r="L428" s="22">
        <v>-143.06200000000001</v>
      </c>
      <c r="M428" s="22"/>
      <c r="N428" s="22">
        <v>-484.77800000000002</v>
      </c>
      <c r="O428" s="22"/>
      <c r="P428" s="22">
        <v>5.6269999999999998</v>
      </c>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c r="BE428" s="22"/>
      <c r="BF428" s="22"/>
      <c r="BG428" s="22"/>
      <c r="BH428" s="22"/>
      <c r="BI428" s="22"/>
      <c r="BJ428" s="22"/>
      <c r="BK428" s="22"/>
      <c r="BL428" s="22"/>
      <c r="BM428" s="22"/>
      <c r="BN428" s="22"/>
      <c r="BO428" s="22"/>
      <c r="BP428" s="22"/>
      <c r="BQ428" s="22"/>
      <c r="BR428" s="22"/>
      <c r="BS428" s="22"/>
      <c r="BT428" s="22"/>
      <c r="BU428" s="22"/>
      <c r="BV428" s="22"/>
      <c r="BW428" s="22"/>
      <c r="BX428" s="22"/>
      <c r="BY428" s="22"/>
      <c r="BZ428" s="22"/>
    </row>
    <row r="429" spans="1:78" x14ac:dyDescent="0.25">
      <c r="A429" s="21"/>
      <c r="B429" s="22">
        <v>4600</v>
      </c>
      <c r="C429" s="22">
        <f t="shared" ca="1" si="11"/>
        <v>4.5999999999999996</v>
      </c>
      <c r="D429" s="22">
        <v>37.941000000000003</v>
      </c>
      <c r="E429" s="22"/>
      <c r="F429" s="22">
        <v>289.69</v>
      </c>
      <c r="G429" s="22"/>
      <c r="H429" s="22">
        <v>256.27100000000002</v>
      </c>
      <c r="I429" s="22"/>
      <c r="J429" s="22">
        <v>153.72900000000001</v>
      </c>
      <c r="K429" s="22"/>
      <c r="L429" s="22">
        <v>-144.215</v>
      </c>
      <c r="M429" s="22"/>
      <c r="N429" s="22">
        <v>-492.35899999999998</v>
      </c>
      <c r="O429" s="22"/>
      <c r="P429" s="22">
        <v>5.5910000000000002</v>
      </c>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c r="BE429" s="22"/>
      <c r="BF429" s="22"/>
      <c r="BG429" s="22"/>
      <c r="BH429" s="22"/>
      <c r="BI429" s="22"/>
      <c r="BJ429" s="22"/>
      <c r="BK429" s="22"/>
      <c r="BL429" s="22"/>
      <c r="BM429" s="22"/>
      <c r="BN429" s="22"/>
      <c r="BO429" s="22"/>
      <c r="BP429" s="22"/>
      <c r="BQ429" s="22"/>
      <c r="BR429" s="22"/>
      <c r="BS429" s="22"/>
      <c r="BT429" s="22"/>
      <c r="BU429" s="22"/>
      <c r="BV429" s="22"/>
      <c r="BW429" s="22"/>
      <c r="BX429" s="22"/>
      <c r="BY429" s="22"/>
      <c r="BZ429" s="22"/>
    </row>
    <row r="430" spans="1:78" x14ac:dyDescent="0.25">
      <c r="A430" s="21"/>
      <c r="B430" s="22">
        <v>4700</v>
      </c>
      <c r="C430" s="22">
        <f t="shared" ca="1" si="11"/>
        <v>4.7</v>
      </c>
      <c r="D430" s="22">
        <v>37.973999999999997</v>
      </c>
      <c r="E430" s="22"/>
      <c r="F430" s="22">
        <v>290.50599999999997</v>
      </c>
      <c r="G430" s="22"/>
      <c r="H430" s="22">
        <v>256.99</v>
      </c>
      <c r="I430" s="22"/>
      <c r="J430" s="22">
        <v>157.52500000000001</v>
      </c>
      <c r="K430" s="22"/>
      <c r="L430" s="22">
        <v>-145.38300000000001</v>
      </c>
      <c r="M430" s="22"/>
      <c r="N430" s="22">
        <v>-499.91500000000002</v>
      </c>
      <c r="O430" s="22"/>
      <c r="P430" s="22">
        <v>5.556</v>
      </c>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c r="BE430" s="22"/>
      <c r="BF430" s="22"/>
      <c r="BG430" s="22"/>
      <c r="BH430" s="22"/>
      <c r="BI430" s="22"/>
      <c r="BJ430" s="22"/>
      <c r="BK430" s="22"/>
      <c r="BL430" s="22"/>
      <c r="BM430" s="22"/>
      <c r="BN430" s="22"/>
      <c r="BO430" s="22"/>
      <c r="BP430" s="22"/>
      <c r="BQ430" s="22"/>
      <c r="BR430" s="22"/>
      <c r="BS430" s="22"/>
      <c r="BT430" s="22"/>
      <c r="BU430" s="22"/>
      <c r="BV430" s="22"/>
      <c r="BW430" s="22"/>
      <c r="BX430" s="22"/>
      <c r="BY430" s="22"/>
      <c r="BZ430" s="22"/>
    </row>
    <row r="431" spans="1:78" x14ac:dyDescent="0.25">
      <c r="A431" s="21"/>
      <c r="B431" s="22">
        <v>4800</v>
      </c>
      <c r="C431" s="22">
        <f t="shared" ca="1" si="11"/>
        <v>4.8</v>
      </c>
      <c r="D431" s="22">
        <v>38.006999999999998</v>
      </c>
      <c r="E431" s="22"/>
      <c r="F431" s="22">
        <v>291.30599999999998</v>
      </c>
      <c r="G431" s="22"/>
      <c r="H431" s="22">
        <v>257.697</v>
      </c>
      <c r="I431" s="22"/>
      <c r="J431" s="22">
        <v>161.32400000000001</v>
      </c>
      <c r="K431" s="22"/>
      <c r="L431" s="22">
        <v>-146.56299999999999</v>
      </c>
      <c r="M431" s="22"/>
      <c r="N431" s="22">
        <v>-507.44600000000003</v>
      </c>
      <c r="O431" s="22"/>
      <c r="P431" s="22">
        <v>5.5220000000000002</v>
      </c>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c r="BE431" s="22"/>
      <c r="BF431" s="22"/>
      <c r="BG431" s="22"/>
      <c r="BH431" s="22"/>
      <c r="BI431" s="22"/>
      <c r="BJ431" s="22"/>
      <c r="BK431" s="22"/>
      <c r="BL431" s="22"/>
      <c r="BM431" s="22"/>
      <c r="BN431" s="22"/>
      <c r="BO431" s="22"/>
      <c r="BP431" s="22"/>
      <c r="BQ431" s="22"/>
      <c r="BR431" s="22"/>
      <c r="BS431" s="22"/>
      <c r="BT431" s="22"/>
      <c r="BU431" s="22"/>
      <c r="BV431" s="22"/>
      <c r="BW431" s="22"/>
      <c r="BX431" s="22"/>
      <c r="BY431" s="22"/>
      <c r="BZ431" s="22"/>
    </row>
    <row r="432" spans="1:78" x14ac:dyDescent="0.25">
      <c r="A432" s="21"/>
      <c r="B432" s="22">
        <v>4900</v>
      </c>
      <c r="C432" s="22">
        <f t="shared" ca="1" si="11"/>
        <v>4.9000000000000004</v>
      </c>
      <c r="D432" s="22">
        <v>38.040999999999997</v>
      </c>
      <c r="E432" s="22"/>
      <c r="F432" s="22">
        <v>292.08999999999997</v>
      </c>
      <c r="G432" s="22"/>
      <c r="H432" s="22">
        <v>258.39100000000002</v>
      </c>
      <c r="I432" s="22"/>
      <c r="J432" s="22">
        <v>165.126</v>
      </c>
      <c r="K432" s="22"/>
      <c r="L432" s="22">
        <v>-147.75800000000001</v>
      </c>
      <c r="M432" s="22"/>
      <c r="N432" s="22">
        <v>-514.95100000000002</v>
      </c>
      <c r="O432" s="22"/>
      <c r="P432" s="22">
        <v>5.4889999999999999</v>
      </c>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c r="BE432" s="22"/>
      <c r="BF432" s="22"/>
      <c r="BG432" s="22"/>
      <c r="BH432" s="22"/>
      <c r="BI432" s="22"/>
      <c r="BJ432" s="22"/>
      <c r="BK432" s="22"/>
      <c r="BL432" s="22"/>
      <c r="BM432" s="22"/>
      <c r="BN432" s="22"/>
      <c r="BO432" s="22"/>
      <c r="BP432" s="22"/>
      <c r="BQ432" s="22"/>
      <c r="BR432" s="22"/>
      <c r="BS432" s="22"/>
      <c r="BT432" s="22"/>
      <c r="BU432" s="22"/>
      <c r="BV432" s="22"/>
      <c r="BW432" s="22"/>
      <c r="BX432" s="22"/>
      <c r="BY432" s="22"/>
      <c r="BZ432" s="22"/>
    </row>
    <row r="433" spans="1:78" x14ac:dyDescent="0.25">
      <c r="A433" s="21"/>
      <c r="B433" s="22">
        <v>5000</v>
      </c>
      <c r="C433" s="22">
        <f ca="1">B433/1000</f>
        <v>5</v>
      </c>
      <c r="D433" s="22">
        <v>38.073999999999998</v>
      </c>
      <c r="E433" s="22"/>
      <c r="F433" s="22">
        <v>292.85899999999998</v>
      </c>
      <c r="G433" s="22"/>
      <c r="H433" s="22">
        <v>259.07299999999998</v>
      </c>
      <c r="I433" s="22"/>
      <c r="J433" s="22">
        <v>168.93199999999999</v>
      </c>
      <c r="K433" s="22"/>
      <c r="L433" s="22">
        <v>-148.96700000000001</v>
      </c>
      <c r="M433" s="22"/>
      <c r="N433" s="22">
        <v>-522.43299999999999</v>
      </c>
      <c r="O433" s="22"/>
      <c r="P433" s="22">
        <v>5.4580000000000002</v>
      </c>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c r="BE433" s="22"/>
      <c r="BF433" s="22"/>
      <c r="BG433" s="22"/>
      <c r="BH433" s="22"/>
      <c r="BI433" s="22"/>
      <c r="BJ433" s="22"/>
      <c r="BK433" s="22"/>
      <c r="BL433" s="22"/>
      <c r="BM433" s="22"/>
      <c r="BN433" s="22"/>
      <c r="BO433" s="22"/>
      <c r="BP433" s="22"/>
      <c r="BQ433" s="22"/>
      <c r="BR433" s="22"/>
      <c r="BS433" s="22"/>
      <c r="BT433" s="22"/>
      <c r="BU433" s="22"/>
      <c r="BV433" s="22"/>
      <c r="BW433" s="22"/>
      <c r="BX433" s="22"/>
      <c r="BY433" s="22"/>
      <c r="BZ433" s="22"/>
    </row>
    <row r="434" spans="1:78" x14ac:dyDescent="0.25">
      <c r="A434" s="21"/>
      <c r="B434" s="22">
        <v>5100</v>
      </c>
      <c r="C434" s="22">
        <f t="shared" ca="1" si="11"/>
        <v>5.0999999999999996</v>
      </c>
      <c r="D434" s="22">
        <v>38.103999999999999</v>
      </c>
      <c r="E434" s="22"/>
      <c r="F434" s="22">
        <v>293.613</v>
      </c>
      <c r="G434" s="22"/>
      <c r="H434" s="22">
        <v>259.74299999999999</v>
      </c>
      <c r="I434" s="22"/>
      <c r="J434" s="22">
        <v>172.74100000000001</v>
      </c>
      <c r="K434" s="22"/>
      <c r="L434" s="22">
        <v>-150.19</v>
      </c>
      <c r="M434" s="22"/>
      <c r="N434" s="22">
        <v>-529.89</v>
      </c>
      <c r="O434" s="22"/>
      <c r="P434" s="22">
        <v>5.4269999999999996</v>
      </c>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c r="BE434" s="22"/>
      <c r="BF434" s="22"/>
      <c r="BG434" s="22"/>
      <c r="BH434" s="22"/>
      <c r="BI434" s="22"/>
      <c r="BJ434" s="22"/>
      <c r="BK434" s="22"/>
      <c r="BL434" s="22"/>
      <c r="BM434" s="22"/>
      <c r="BN434" s="22"/>
      <c r="BO434" s="22"/>
      <c r="BP434" s="22"/>
      <c r="BQ434" s="22"/>
      <c r="BR434" s="22"/>
      <c r="BS434" s="22"/>
      <c r="BT434" s="22"/>
      <c r="BU434" s="22"/>
      <c r="BV434" s="22"/>
      <c r="BW434" s="22"/>
      <c r="BX434" s="22"/>
      <c r="BY434" s="22"/>
      <c r="BZ434" s="22"/>
    </row>
    <row r="435" spans="1:78" x14ac:dyDescent="0.25">
      <c r="A435" s="21"/>
      <c r="B435" s="22">
        <v>5200</v>
      </c>
      <c r="C435" s="22">
        <f t="shared" ca="1" si="11"/>
        <v>5.2</v>
      </c>
      <c r="D435" s="22">
        <v>38.137</v>
      </c>
      <c r="E435" s="22"/>
      <c r="F435" s="22">
        <v>294.35399999999998</v>
      </c>
      <c r="G435" s="22"/>
      <c r="H435" s="22">
        <v>260.40100000000001</v>
      </c>
      <c r="I435" s="22"/>
      <c r="J435" s="22">
        <v>176.553</v>
      </c>
      <c r="K435" s="22"/>
      <c r="L435" s="22">
        <v>-151.42699999999999</v>
      </c>
      <c r="M435" s="22"/>
      <c r="N435" s="22">
        <v>-537.32299999999998</v>
      </c>
      <c r="O435" s="22"/>
      <c r="P435" s="22">
        <v>5.3970000000000002</v>
      </c>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c r="BE435" s="22"/>
      <c r="BF435" s="22"/>
      <c r="BG435" s="22"/>
      <c r="BH435" s="22"/>
      <c r="BI435" s="22"/>
      <c r="BJ435" s="22"/>
      <c r="BK435" s="22"/>
      <c r="BL435" s="22"/>
      <c r="BM435" s="22"/>
      <c r="BN435" s="22"/>
      <c r="BO435" s="22"/>
      <c r="BP435" s="22"/>
      <c r="BQ435" s="22"/>
      <c r="BR435" s="22"/>
      <c r="BS435" s="22"/>
      <c r="BT435" s="22"/>
      <c r="BU435" s="22"/>
      <c r="BV435" s="22"/>
      <c r="BW435" s="22"/>
      <c r="BX435" s="22"/>
      <c r="BY435" s="22"/>
      <c r="BZ435" s="22"/>
    </row>
    <row r="436" spans="1:78" x14ac:dyDescent="0.25">
      <c r="A436" s="21"/>
      <c r="B436" s="22">
        <v>5300</v>
      </c>
      <c r="C436" s="22">
        <f t="shared" ca="1" si="11"/>
        <v>5.3</v>
      </c>
      <c r="D436" s="22">
        <v>38.170999999999999</v>
      </c>
      <c r="E436" s="22"/>
      <c r="F436" s="22">
        <v>295.08</v>
      </c>
      <c r="G436" s="22"/>
      <c r="H436" s="22">
        <v>261.04899999999998</v>
      </c>
      <c r="I436" s="22"/>
      <c r="J436" s="22">
        <v>180.36799999999999</v>
      </c>
      <c r="K436" s="22"/>
      <c r="L436" s="22">
        <v>-152.679</v>
      </c>
      <c r="M436" s="22"/>
      <c r="N436" s="22">
        <v>-544.73199999999997</v>
      </c>
      <c r="O436" s="22"/>
      <c r="P436" s="22">
        <v>5.3689999999999998</v>
      </c>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c r="BE436" s="22"/>
      <c r="BF436" s="22"/>
      <c r="BG436" s="22"/>
      <c r="BH436" s="22"/>
      <c r="BI436" s="22"/>
      <c r="BJ436" s="22"/>
      <c r="BK436" s="22"/>
      <c r="BL436" s="22"/>
      <c r="BM436" s="22"/>
      <c r="BN436" s="22"/>
      <c r="BO436" s="22"/>
      <c r="BP436" s="22"/>
      <c r="BQ436" s="22"/>
      <c r="BR436" s="22"/>
      <c r="BS436" s="22"/>
      <c r="BT436" s="22"/>
      <c r="BU436" s="22"/>
      <c r="BV436" s="22"/>
      <c r="BW436" s="22"/>
      <c r="BX436" s="22"/>
      <c r="BY436" s="22"/>
      <c r="BZ436" s="22"/>
    </row>
    <row r="437" spans="1:78" x14ac:dyDescent="0.25">
      <c r="A437" s="21"/>
      <c r="B437" s="22">
        <v>5400</v>
      </c>
      <c r="C437" s="22">
        <f t="shared" ca="1" si="11"/>
        <v>5.4</v>
      </c>
      <c r="D437" s="22">
        <v>38.200000000000003</v>
      </c>
      <c r="E437" s="22"/>
      <c r="F437" s="22">
        <v>295.79399999999998</v>
      </c>
      <c r="G437" s="22"/>
      <c r="H437" s="22">
        <v>261.685</v>
      </c>
      <c r="I437" s="22"/>
      <c r="J437" s="22">
        <v>184.18700000000001</v>
      </c>
      <c r="K437" s="22"/>
      <c r="L437" s="22">
        <v>-153.946</v>
      </c>
      <c r="M437" s="22"/>
      <c r="N437" s="22">
        <v>-552.11800000000005</v>
      </c>
      <c r="O437" s="22"/>
      <c r="P437" s="22">
        <v>5.3410000000000002</v>
      </c>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c r="BE437" s="22"/>
      <c r="BF437" s="22"/>
      <c r="BG437" s="22"/>
      <c r="BH437" s="22"/>
      <c r="BI437" s="22"/>
      <c r="BJ437" s="22"/>
      <c r="BK437" s="22"/>
      <c r="BL437" s="22"/>
      <c r="BM437" s="22"/>
      <c r="BN437" s="22"/>
      <c r="BO437" s="22"/>
      <c r="BP437" s="22"/>
      <c r="BQ437" s="22"/>
      <c r="BR437" s="22"/>
      <c r="BS437" s="22"/>
      <c r="BT437" s="22"/>
      <c r="BU437" s="22"/>
      <c r="BV437" s="22"/>
      <c r="BW437" s="22"/>
      <c r="BX437" s="22"/>
      <c r="BY437" s="22"/>
      <c r="BZ437" s="22"/>
    </row>
    <row r="438" spans="1:78" x14ac:dyDescent="0.25">
      <c r="A438" s="21"/>
      <c r="B438" s="22">
        <v>5500</v>
      </c>
      <c r="C438" s="22">
        <f t="shared" ca="1" si="11"/>
        <v>5.5</v>
      </c>
      <c r="D438" s="22">
        <v>38.232999999999997</v>
      </c>
      <c r="E438" s="22"/>
      <c r="F438" s="22">
        <v>296.495</v>
      </c>
      <c r="G438" s="22"/>
      <c r="H438" s="22">
        <v>262.31200000000001</v>
      </c>
      <c r="I438" s="22"/>
      <c r="J438" s="22">
        <v>188.00800000000001</v>
      </c>
      <c r="K438" s="22"/>
      <c r="L438" s="22">
        <v>-155.22800000000001</v>
      </c>
      <c r="M438" s="22"/>
      <c r="N438" s="22">
        <v>-559.48</v>
      </c>
      <c r="O438" s="22"/>
      <c r="P438" s="22">
        <v>5.3129999999999997</v>
      </c>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c r="BE438" s="22"/>
      <c r="BF438" s="22"/>
      <c r="BG438" s="22"/>
      <c r="BH438" s="22"/>
      <c r="BI438" s="22"/>
      <c r="BJ438" s="22"/>
      <c r="BK438" s="22"/>
      <c r="BL438" s="22"/>
      <c r="BM438" s="22"/>
      <c r="BN438" s="22"/>
      <c r="BO438" s="22"/>
      <c r="BP438" s="22"/>
      <c r="BQ438" s="22"/>
      <c r="BR438" s="22"/>
      <c r="BS438" s="22"/>
      <c r="BT438" s="22"/>
      <c r="BU438" s="22"/>
      <c r="BV438" s="22"/>
      <c r="BW438" s="22"/>
      <c r="BX438" s="22"/>
      <c r="BY438" s="22"/>
      <c r="BZ438" s="22"/>
    </row>
    <row r="439" spans="1:78" x14ac:dyDescent="0.25">
      <c r="A439" s="21"/>
      <c r="B439" s="22">
        <v>5600</v>
      </c>
      <c r="C439" s="22">
        <f t="shared" ca="1" si="11"/>
        <v>5.6</v>
      </c>
      <c r="D439" s="22">
        <v>38.262999999999998</v>
      </c>
      <c r="E439" s="22"/>
      <c r="F439" s="22">
        <v>297.18400000000003</v>
      </c>
      <c r="G439" s="22"/>
      <c r="H439" s="22">
        <v>262.92899999999997</v>
      </c>
      <c r="I439" s="22"/>
      <c r="J439" s="22">
        <v>191.833</v>
      </c>
      <c r="K439" s="22"/>
      <c r="L439" s="22">
        <v>-156.52699999999999</v>
      </c>
      <c r="M439" s="22"/>
      <c r="N439" s="22">
        <v>-566.81799999999998</v>
      </c>
      <c r="O439" s="22"/>
      <c r="P439" s="22">
        <v>5.2869999999999999</v>
      </c>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c r="BE439" s="22"/>
      <c r="BF439" s="22"/>
      <c r="BG439" s="22"/>
      <c r="BH439" s="22"/>
      <c r="BI439" s="22"/>
      <c r="BJ439" s="22"/>
      <c r="BK439" s="22"/>
      <c r="BL439" s="22"/>
      <c r="BM439" s="22"/>
      <c r="BN439" s="22"/>
      <c r="BO439" s="22"/>
      <c r="BP439" s="22"/>
      <c r="BQ439" s="22"/>
      <c r="BR439" s="22"/>
      <c r="BS439" s="22"/>
      <c r="BT439" s="22"/>
      <c r="BU439" s="22"/>
      <c r="BV439" s="22"/>
      <c r="BW439" s="22"/>
      <c r="BX439" s="22"/>
      <c r="BY439" s="22"/>
      <c r="BZ439" s="22"/>
    </row>
    <row r="440" spans="1:78" x14ac:dyDescent="0.25">
      <c r="A440" s="21"/>
      <c r="B440" s="22">
        <v>5700</v>
      </c>
      <c r="C440" s="22">
        <f t="shared" ca="1" si="11"/>
        <v>5.7</v>
      </c>
      <c r="D440" s="22">
        <v>38.295999999999999</v>
      </c>
      <c r="E440" s="22"/>
      <c r="F440" s="22">
        <v>297.86200000000002</v>
      </c>
      <c r="G440" s="22"/>
      <c r="H440" s="22">
        <v>263.53500000000003</v>
      </c>
      <c r="I440" s="22"/>
      <c r="J440" s="22">
        <v>195.661</v>
      </c>
      <c r="K440" s="22"/>
      <c r="L440" s="22">
        <v>-157.84100000000001</v>
      </c>
      <c r="M440" s="22"/>
      <c r="N440" s="22">
        <v>-574.13300000000004</v>
      </c>
      <c r="O440" s="22"/>
      <c r="P440" s="22">
        <v>5.2610000000000001</v>
      </c>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c r="BE440" s="22"/>
      <c r="BF440" s="22"/>
      <c r="BG440" s="22"/>
      <c r="BH440" s="22"/>
      <c r="BI440" s="22"/>
      <c r="BJ440" s="22"/>
      <c r="BK440" s="22"/>
      <c r="BL440" s="22"/>
      <c r="BM440" s="22"/>
      <c r="BN440" s="22"/>
      <c r="BO440" s="22"/>
      <c r="BP440" s="22"/>
      <c r="BQ440" s="22"/>
      <c r="BR440" s="22"/>
      <c r="BS440" s="22"/>
      <c r="BT440" s="22"/>
      <c r="BU440" s="22"/>
      <c r="BV440" s="22"/>
      <c r="BW440" s="22"/>
      <c r="BX440" s="22"/>
      <c r="BY440" s="22"/>
      <c r="BZ440" s="22"/>
    </row>
    <row r="441" spans="1:78" x14ac:dyDescent="0.25">
      <c r="A441" s="21"/>
      <c r="B441" s="22">
        <v>5800</v>
      </c>
      <c r="C441" s="22">
        <f t="shared" ca="1" si="11"/>
        <v>5.8</v>
      </c>
      <c r="D441" s="22">
        <v>38.325000000000003</v>
      </c>
      <c r="E441" s="22"/>
      <c r="F441" s="22">
        <v>298.52800000000002</v>
      </c>
      <c r="G441" s="22"/>
      <c r="H441" s="22">
        <v>264.13299999999998</v>
      </c>
      <c r="I441" s="22"/>
      <c r="J441" s="22">
        <v>199.49199999999999</v>
      </c>
      <c r="K441" s="22"/>
      <c r="L441" s="22">
        <v>-159.172</v>
      </c>
      <c r="M441" s="22"/>
      <c r="N441" s="22">
        <v>-581.42399999999998</v>
      </c>
      <c r="O441" s="22"/>
      <c r="P441" s="22">
        <v>5.2359999999999998</v>
      </c>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c r="BE441" s="22"/>
      <c r="BF441" s="22"/>
      <c r="BG441" s="22"/>
      <c r="BH441" s="22"/>
      <c r="BI441" s="22"/>
      <c r="BJ441" s="22"/>
      <c r="BK441" s="22"/>
      <c r="BL441" s="22"/>
      <c r="BM441" s="22"/>
      <c r="BN441" s="22"/>
      <c r="BO441" s="22"/>
      <c r="BP441" s="22"/>
      <c r="BQ441" s="22"/>
      <c r="BR441" s="22"/>
      <c r="BS441" s="22"/>
      <c r="BT441" s="22"/>
      <c r="BU441" s="22"/>
      <c r="BV441" s="22"/>
      <c r="BW441" s="22"/>
      <c r="BX441" s="22"/>
      <c r="BY441" s="22"/>
      <c r="BZ441" s="22"/>
    </row>
    <row r="442" spans="1:78" x14ac:dyDescent="0.25">
      <c r="A442" s="21"/>
      <c r="B442" s="22">
        <v>5900</v>
      </c>
      <c r="C442" s="22">
        <f t="shared" ca="1" si="11"/>
        <v>5.9</v>
      </c>
      <c r="D442" s="22">
        <v>38.354999999999997</v>
      </c>
      <c r="E442" s="22"/>
      <c r="F442" s="22">
        <v>299.18400000000003</v>
      </c>
      <c r="G442" s="22"/>
      <c r="H442" s="22">
        <v>264.72199999999998</v>
      </c>
      <c r="I442" s="22"/>
      <c r="J442" s="22">
        <v>203.32599999999999</v>
      </c>
      <c r="K442" s="22"/>
      <c r="L442" s="22">
        <v>-160.52099999999999</v>
      </c>
      <c r="M442" s="22"/>
      <c r="N442" s="22">
        <v>-588.69399999999996</v>
      </c>
      <c r="O442" s="22"/>
      <c r="P442" s="22">
        <v>5.2119999999999997</v>
      </c>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c r="BE442" s="22"/>
      <c r="BF442" s="22"/>
      <c r="BG442" s="22"/>
      <c r="BH442" s="22"/>
      <c r="BI442" s="22"/>
      <c r="BJ442" s="22"/>
      <c r="BK442" s="22"/>
      <c r="BL442" s="22"/>
      <c r="BM442" s="22"/>
      <c r="BN442" s="22"/>
      <c r="BO442" s="22"/>
      <c r="BP442" s="22"/>
      <c r="BQ442" s="22"/>
      <c r="BR442" s="22"/>
      <c r="BS442" s="22"/>
      <c r="BT442" s="22"/>
      <c r="BU442" s="22"/>
      <c r="BV442" s="22"/>
      <c r="BW442" s="22"/>
      <c r="BX442" s="22"/>
      <c r="BY442" s="22"/>
      <c r="BZ442" s="22"/>
    </row>
    <row r="443" spans="1:78" x14ac:dyDescent="0.25">
      <c r="A443" s="21"/>
      <c r="B443" s="22">
        <v>6000</v>
      </c>
      <c r="C443" s="22">
        <f t="shared" ca="1" si="11"/>
        <v>6</v>
      </c>
      <c r="D443" s="22">
        <v>38.387999999999998</v>
      </c>
      <c r="E443" s="22"/>
      <c r="F443" s="22">
        <v>299.82900000000001</v>
      </c>
      <c r="G443" s="22"/>
      <c r="H443" s="22">
        <v>265.30099999999999</v>
      </c>
      <c r="I443" s="22"/>
      <c r="J443" s="22">
        <v>207.16300000000001</v>
      </c>
      <c r="K443" s="22"/>
      <c r="L443" s="22">
        <v>-161.887</v>
      </c>
      <c r="M443" s="22"/>
      <c r="N443" s="22">
        <v>-595.93899999999996</v>
      </c>
      <c r="O443" s="22"/>
      <c r="P443" s="22">
        <v>5.1879999999999997</v>
      </c>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c r="BE443" s="22"/>
      <c r="BF443" s="22"/>
      <c r="BG443" s="22"/>
      <c r="BH443" s="22"/>
      <c r="BI443" s="22"/>
      <c r="BJ443" s="22"/>
      <c r="BK443" s="22"/>
      <c r="BL443" s="22"/>
      <c r="BM443" s="22"/>
      <c r="BN443" s="22"/>
      <c r="BO443" s="22"/>
      <c r="BP443" s="22"/>
      <c r="BQ443" s="22"/>
      <c r="BR443" s="22"/>
      <c r="BS443" s="22"/>
      <c r="BT443" s="22"/>
      <c r="BU443" s="22"/>
      <c r="BV443" s="22"/>
      <c r="BW443" s="22"/>
      <c r="BX443" s="22"/>
      <c r="BY443" s="22"/>
      <c r="BZ443" s="22"/>
    </row>
    <row r="444" spans="1:78" x14ac:dyDescent="0.25">
      <c r="A444" s="21"/>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c r="BE444" s="22"/>
      <c r="BF444" s="22"/>
      <c r="BG444" s="22"/>
      <c r="BH444" s="22"/>
      <c r="BI444" s="22"/>
      <c r="BJ444" s="22"/>
      <c r="BK444" s="22"/>
      <c r="BL444" s="22"/>
      <c r="BM444" s="22"/>
      <c r="BN444" s="22"/>
      <c r="BO444" s="22"/>
      <c r="BP444" s="22"/>
      <c r="BQ444" s="22"/>
      <c r="BR444" s="22"/>
      <c r="BS444" s="22"/>
      <c r="BT444" s="22"/>
      <c r="BU444" s="22"/>
      <c r="BV444" s="22"/>
      <c r="BW444" s="22"/>
      <c r="BX444" s="22"/>
      <c r="BY444" s="22"/>
      <c r="BZ444" s="22"/>
    </row>
    <row r="445" spans="1:78" x14ac:dyDescent="0.25">
      <c r="A445" s="21"/>
      <c r="B445" s="22" t="s">
        <v>250</v>
      </c>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c r="BE445" s="22"/>
      <c r="BF445" s="22"/>
      <c r="BG445" s="22"/>
      <c r="BH445" s="22"/>
      <c r="BI445" s="22"/>
      <c r="BJ445" s="22"/>
      <c r="BK445" s="22"/>
      <c r="BL445" s="22"/>
      <c r="BM445" s="22"/>
      <c r="BN445" s="22"/>
      <c r="BO445" s="22"/>
      <c r="BP445" s="22"/>
      <c r="BQ445" s="22"/>
      <c r="BR445" s="22"/>
      <c r="BS445" s="22"/>
      <c r="BT445" s="22"/>
      <c r="BU445" s="22"/>
      <c r="BV445" s="22"/>
      <c r="BW445" s="22"/>
      <c r="BX445" s="22"/>
      <c r="BY445" s="22"/>
      <c r="BZ445" s="22"/>
    </row>
    <row r="446" spans="1:78" x14ac:dyDescent="0.25">
      <c r="A446" s="21"/>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c r="BE446" s="22"/>
      <c r="BF446" s="22"/>
      <c r="BG446" s="22"/>
      <c r="BH446" s="22"/>
      <c r="BI446" s="22"/>
      <c r="BJ446" s="22"/>
      <c r="BK446" s="22"/>
      <c r="BL446" s="22"/>
      <c r="BM446" s="22"/>
      <c r="BN446" s="22"/>
      <c r="BO446" s="22"/>
      <c r="BP446" s="22"/>
      <c r="BQ446" s="22"/>
      <c r="BR446" s="22"/>
      <c r="BS446" s="22"/>
      <c r="BT446" s="22"/>
      <c r="BU446" s="22"/>
      <c r="BV446" s="22"/>
      <c r="BW446" s="22"/>
      <c r="BX446" s="22"/>
      <c r="BY446" s="22"/>
      <c r="BZ446" s="22"/>
    </row>
    <row r="447" spans="1:78" x14ac:dyDescent="0.25">
      <c r="A447" s="38"/>
      <c r="B447" s="39"/>
      <c r="C447" s="39"/>
      <c r="D447" s="39"/>
      <c r="E447" s="39"/>
      <c r="F447" s="26" t="s">
        <v>70</v>
      </c>
      <c r="G447" s="27" t="s">
        <v>71</v>
      </c>
      <c r="H447" s="27" t="s">
        <v>72</v>
      </c>
      <c r="I447" s="27" t="s">
        <v>73</v>
      </c>
      <c r="J447" s="27" t="s">
        <v>74</v>
      </c>
      <c r="K447" s="27" t="s">
        <v>75</v>
      </c>
      <c r="L447" s="27" t="s">
        <v>76</v>
      </c>
      <c r="M447" s="27" t="s">
        <v>77</v>
      </c>
      <c r="N447" s="27" t="s">
        <v>78</v>
      </c>
      <c r="O447" s="27" t="s">
        <v>79</v>
      </c>
      <c r="P447" s="27" t="s">
        <v>80</v>
      </c>
      <c r="Q447" s="27" t="s">
        <v>81</v>
      </c>
      <c r="R447" s="27" t="s">
        <v>82</v>
      </c>
      <c r="S447" s="27" t="s">
        <v>83</v>
      </c>
      <c r="T447" s="27" t="s">
        <v>84</v>
      </c>
      <c r="U447" s="27" t="s">
        <v>85</v>
      </c>
      <c r="V447" s="27" t="s">
        <v>86</v>
      </c>
      <c r="W447" s="27" t="s">
        <v>87</v>
      </c>
      <c r="X447" s="27" t="s">
        <v>88</v>
      </c>
      <c r="Y447" s="27" t="s">
        <v>89</v>
      </c>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c r="BK447" s="27"/>
      <c r="BL447" s="27"/>
      <c r="BM447" s="27"/>
      <c r="BN447" s="27"/>
      <c r="BO447" s="22"/>
      <c r="BP447" s="22"/>
      <c r="BQ447" s="22"/>
      <c r="BR447" s="22"/>
      <c r="BS447" s="22"/>
      <c r="BT447" s="22"/>
      <c r="BU447" s="22"/>
      <c r="BV447" s="22"/>
      <c r="BW447" s="22"/>
      <c r="BX447" s="22"/>
      <c r="BY447" s="22"/>
      <c r="BZ447" s="22"/>
    </row>
    <row r="448" spans="1:78" x14ac:dyDescent="0.25">
      <c r="A448" s="21" t="s">
        <v>251</v>
      </c>
      <c r="B448" s="21" t="s">
        <v>252</v>
      </c>
      <c r="C448" s="22"/>
      <c r="D448" s="22"/>
      <c r="E448" s="22"/>
      <c r="F448" s="40" t="s">
        <v>139</v>
      </c>
      <c r="G448" s="40">
        <f ca="1">C449</f>
        <v>50</v>
      </c>
      <c r="H448" s="40">
        <f ca="1">C459</f>
        <v>700</v>
      </c>
      <c r="I448" s="40">
        <f ca="1">K452</f>
        <v>21.917689755985982</v>
      </c>
      <c r="J448" s="40">
        <f ca="1">J452</f>
        <v>135.78010116077306</v>
      </c>
      <c r="K448" s="40">
        <f ca="1">I452</f>
        <v>-7.87559614838929</v>
      </c>
      <c r="L448" s="40">
        <f ca="1">H452</f>
        <v>-42.352590124820821</v>
      </c>
      <c r="M448" s="40">
        <f ca="1">G452</f>
        <v>1.1773235347028805E-2</v>
      </c>
      <c r="N448" s="40">
        <f ca="1">-(I448*H448+J448*(H448/1000)^2/2+K448*(H448/1000)^3/3+L448*(H448/1000)^4/4-M448/(H448/1000)-P448)</f>
        <v>-15372.189477685062</v>
      </c>
      <c r="O448" s="40">
        <f ca="1">IFERROR(-(I448*LN(H448/1000)+J448*H448/1000+K448*(H448/1000)^2/2+L448*(H448/1000)^3/3-M448/(2*(H448/1000)^2)),0)</f>
        <v>-80.4447326814756</v>
      </c>
      <c r="P448" s="40"/>
      <c r="Q448" s="40">
        <f ca="1">H448</f>
        <v>700</v>
      </c>
      <c r="R448" s="40">
        <v>1500</v>
      </c>
      <c r="S448" s="40">
        <f ca="1">V452</f>
        <v>31.525002840254981</v>
      </c>
      <c r="T448" s="40">
        <f ca="1">U452</f>
        <v>133.75865805927256</v>
      </c>
      <c r="U448" s="40">
        <f ca="1">T452</f>
        <v>-58.440565659997681</v>
      </c>
      <c r="V448" s="40">
        <f ca="1">S452</f>
        <v>9.7372144699264336</v>
      </c>
      <c r="W448" s="40">
        <f ca="1">R452</f>
        <v>-0.57331137000969912</v>
      </c>
      <c r="X448" s="40">
        <f ca="1">(I448*Q448/1000+J448*(Q448/1000)^2/2+K448*(Q448/1000)^3/3+L448*(Q448/1000)^4/4-M448/(Q448/1000)-P448+N448)-(S448*Q448/1000+T448*(Q448/1000)^2/2+U448*(Q448/1000)^3/3+V448*(Q448/1000)^4/4-W448/(Q448/1000)-Z448)</f>
        <v>-15376.600607441331</v>
      </c>
      <c r="Y448" s="40">
        <f ca="1">IFERROR((I448*LN(H448/1000)+J448*H448/1000+K448*(H448/1000)^2/2+L448*(H448/1000)^3/3-M448/(2*(H448/1000)^2)+O448)-(S448*LN(H448/1000)+T448*H448/1000+U448*(H448/1000)^2/2+V448*(H448/1000)^3/3-W448/(2*(H448/1000)^2)),0)</f>
        <v>-69.76724322385401</v>
      </c>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22"/>
      <c r="BP448" s="22"/>
      <c r="BQ448" s="22"/>
      <c r="BR448" s="22"/>
      <c r="BS448" s="22"/>
      <c r="BT448" s="22"/>
      <c r="BU448" s="22"/>
      <c r="BV448" s="22"/>
      <c r="BW448" s="22"/>
      <c r="BX448" s="22"/>
      <c r="BY448" s="22"/>
      <c r="BZ448" s="22"/>
    </row>
    <row r="449" spans="1:78" x14ac:dyDescent="0.25">
      <c r="A449" s="21"/>
      <c r="B449" s="22">
        <v>33.369999999999997</v>
      </c>
      <c r="C449" s="22">
        <v>50</v>
      </c>
      <c r="D449" s="22">
        <f ca="1">C449/1000</f>
        <v>0.05</v>
      </c>
      <c r="E449" s="22"/>
      <c r="F449" s="41" t="s">
        <v>141</v>
      </c>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c r="BM449" s="41"/>
      <c r="BN449" s="41"/>
      <c r="BO449" s="22"/>
      <c r="BP449" s="22"/>
      <c r="BQ449" s="22"/>
      <c r="BR449" s="22"/>
      <c r="BS449" s="22"/>
      <c r="BT449" s="22"/>
      <c r="BU449" s="22"/>
      <c r="BV449" s="22"/>
      <c r="BW449" s="22"/>
      <c r="BX449" s="22"/>
      <c r="BY449" s="22"/>
      <c r="BZ449" s="22"/>
    </row>
    <row r="450" spans="1:78" x14ac:dyDescent="0.25">
      <c r="A450" s="21"/>
      <c r="B450" s="22">
        <v>36.69</v>
      </c>
      <c r="C450" s="22">
        <v>100</v>
      </c>
      <c r="D450" s="22">
        <f t="shared" ref="D450:D467" ca="1" si="12">C450/1000</f>
        <v>0.1</v>
      </c>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c r="BE450" s="22"/>
      <c r="BF450" s="22"/>
      <c r="BG450" s="22"/>
      <c r="BH450" s="22"/>
      <c r="BI450" s="22"/>
      <c r="BJ450" s="22"/>
      <c r="BK450" s="22"/>
      <c r="BL450" s="22"/>
      <c r="BM450" s="22"/>
      <c r="BN450" s="22"/>
      <c r="BO450" s="22"/>
      <c r="BP450" s="22"/>
      <c r="BQ450" s="22"/>
      <c r="BR450" s="22"/>
      <c r="BS450" s="22"/>
      <c r="BT450" s="22"/>
      <c r="BU450" s="22"/>
      <c r="BV450" s="22"/>
      <c r="BW450" s="22"/>
      <c r="BX450" s="22"/>
      <c r="BY450" s="22"/>
      <c r="BZ450" s="22"/>
    </row>
    <row r="451" spans="1:78" x14ac:dyDescent="0.25">
      <c r="A451" s="21"/>
      <c r="B451" s="22">
        <v>42.44</v>
      </c>
      <c r="C451" s="22">
        <v>150</v>
      </c>
      <c r="D451" s="22">
        <f t="shared" ca="1" si="12"/>
        <v>0.15</v>
      </c>
      <c r="E451" s="22"/>
      <c r="F451" s="22"/>
      <c r="G451" s="42" t="s">
        <v>184</v>
      </c>
      <c r="H451" s="42" t="s">
        <v>185</v>
      </c>
      <c r="I451" s="42" t="s">
        <v>186</v>
      </c>
      <c r="J451" s="42" t="s">
        <v>187</v>
      </c>
      <c r="K451" s="42" t="s">
        <v>188</v>
      </c>
      <c r="L451" s="22"/>
      <c r="M451" s="22"/>
      <c r="N451" s="22"/>
      <c r="O451" s="22"/>
      <c r="P451" s="22"/>
      <c r="Q451" s="22"/>
      <c r="R451" s="42" t="s">
        <v>184</v>
      </c>
      <c r="S451" s="42" t="s">
        <v>185</v>
      </c>
      <c r="T451" s="42" t="s">
        <v>186</v>
      </c>
      <c r="U451" s="42" t="s">
        <v>187</v>
      </c>
      <c r="V451" s="42" t="s">
        <v>188</v>
      </c>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c r="BE451" s="22"/>
      <c r="BF451" s="22"/>
      <c r="BG451" s="22"/>
      <c r="BH451" s="22"/>
      <c r="BI451" s="22"/>
      <c r="BJ451" s="22"/>
      <c r="BK451" s="22"/>
      <c r="BL451" s="22"/>
      <c r="BM451" s="22"/>
      <c r="BN451" s="22"/>
      <c r="BO451" s="22"/>
      <c r="BP451" s="22"/>
      <c r="BQ451" s="22"/>
      <c r="BR451" s="22"/>
      <c r="BS451" s="22"/>
      <c r="BT451" s="22"/>
      <c r="BU451" s="22"/>
      <c r="BV451" s="22"/>
      <c r="BW451" s="22"/>
      <c r="BX451" s="22"/>
      <c r="BY451" s="22"/>
      <c r="BZ451" s="22"/>
    </row>
    <row r="452" spans="1:78" x14ac:dyDescent="0.25">
      <c r="A452" s="21"/>
      <c r="B452" s="22">
        <v>48.56</v>
      </c>
      <c r="C452" s="22">
        <v>200</v>
      </c>
      <c r="D452" s="22">
        <f t="shared" ca="1" si="12"/>
        <v>0.2</v>
      </c>
      <c r="E452" s="22"/>
      <c r="F452" s="22"/>
      <c r="G452" s="22">
        <f t="array" aca="1" ref="G452:L458" ca="1">LINEST(B449:B459,D449:D459^{1,2,3,-2},1,1)</f>
        <v>1.1773235347028805E-2</v>
      </c>
      <c r="H452" s="22">
        <f ca="1"/>
        <v>-42.352590124820821</v>
      </c>
      <c r="I452" s="22">
        <f ca="1"/>
        <v>-7.87559614838929</v>
      </c>
      <c r="J452" s="22">
        <f ca="1"/>
        <v>135.78010116077306</v>
      </c>
      <c r="K452" s="22">
        <f ca="1"/>
        <v>21.917689755985982</v>
      </c>
      <c r="L452" s="22" t="e">
        <f ca="1"/>
        <v>#N/A</v>
      </c>
      <c r="M452" s="22"/>
      <c r="N452" s="22"/>
      <c r="O452" s="22"/>
      <c r="P452" s="22"/>
      <c r="Q452" s="22"/>
      <c r="R452" s="22">
        <f t="array" aca="1" ref="R452:W458" ca="1">LINEST(B459:B467,D459:D467^{1,2,3,-2},1,1)</f>
        <v>-0.57331137000969912</v>
      </c>
      <c r="S452" s="22">
        <f ca="1"/>
        <v>9.7372144699264336</v>
      </c>
      <c r="T452" s="22">
        <f ca="1"/>
        <v>-58.440565659997681</v>
      </c>
      <c r="U452" s="22">
        <f ca="1"/>
        <v>133.75865805927256</v>
      </c>
      <c r="V452" s="22">
        <f ca="1"/>
        <v>31.525002840254981</v>
      </c>
      <c r="W452" s="22" t="e">
        <f ca="1"/>
        <v>#N/A</v>
      </c>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c r="BE452" s="22"/>
      <c r="BF452" s="22"/>
      <c r="BG452" s="22"/>
      <c r="BH452" s="22"/>
      <c r="BI452" s="22"/>
      <c r="BJ452" s="22"/>
      <c r="BK452" s="22"/>
      <c r="BL452" s="22"/>
      <c r="BM452" s="22"/>
      <c r="BN452" s="22"/>
      <c r="BO452" s="22"/>
      <c r="BP452" s="22"/>
      <c r="BQ452" s="22"/>
      <c r="BR452" s="22"/>
      <c r="BS452" s="22"/>
      <c r="BT452" s="22"/>
      <c r="BU452" s="22"/>
      <c r="BV452" s="22"/>
      <c r="BW452" s="22"/>
      <c r="BX452" s="22"/>
      <c r="BY452" s="22"/>
      <c r="BZ452" s="22"/>
    </row>
    <row r="453" spans="1:78" x14ac:dyDescent="0.25">
      <c r="A453" s="21"/>
      <c r="B453" s="22">
        <v>57.65</v>
      </c>
      <c r="C453" s="22">
        <v>273.14999999999998</v>
      </c>
      <c r="D453" s="22">
        <f t="shared" ca="1" si="12"/>
        <v>0.27315</v>
      </c>
      <c r="E453" s="22"/>
      <c r="F453" s="22"/>
      <c r="G453" s="22">
        <f ca="1"/>
        <v>1.0553279682713654E-3</v>
      </c>
      <c r="H453" s="22">
        <f ca="1"/>
        <v>10.681308086576104</v>
      </c>
      <c r="I453" s="22">
        <f ca="1"/>
        <v>13.180009878139733</v>
      </c>
      <c r="J453" s="22">
        <f ca="1"/>
        <v>4.9443371729051018</v>
      </c>
      <c r="K453" s="22">
        <f ca="1"/>
        <v>0.57095511233017693</v>
      </c>
      <c r="L453" s="22" t="e">
        <f ca="1"/>
        <v>#N/A</v>
      </c>
      <c r="M453" s="22"/>
      <c r="N453" s="22"/>
      <c r="O453" s="22"/>
      <c r="P453" s="22"/>
      <c r="Q453" s="22"/>
      <c r="R453" s="22">
        <f ca="1"/>
        <v>7.7663070201697035E-2</v>
      </c>
      <c r="S453" s="22">
        <f ca="1"/>
        <v>0.26069216726959499</v>
      </c>
      <c r="T453" s="22">
        <f ca="1"/>
        <v>1.0587508487526682</v>
      </c>
      <c r="U453" s="22">
        <f ca="1"/>
        <v>1.4964452240195143</v>
      </c>
      <c r="V453" s="22">
        <f ca="1"/>
        <v>0.77548560589836724</v>
      </c>
      <c r="W453" s="22" t="e">
        <f ca="1"/>
        <v>#N/A</v>
      </c>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c r="BE453" s="22"/>
      <c r="BF453" s="22"/>
      <c r="BG453" s="22"/>
      <c r="BH453" s="22"/>
      <c r="BI453" s="22"/>
      <c r="BJ453" s="22"/>
      <c r="BK453" s="22"/>
      <c r="BL453" s="22"/>
      <c r="BM453" s="22"/>
      <c r="BN453" s="22"/>
      <c r="BO453" s="22"/>
      <c r="BP453" s="22"/>
      <c r="BQ453" s="22"/>
      <c r="BR453" s="22"/>
      <c r="BS453" s="22"/>
      <c r="BT453" s="22"/>
      <c r="BU453" s="22"/>
      <c r="BV453" s="22"/>
      <c r="BW453" s="22"/>
      <c r="BX453" s="22"/>
      <c r="BY453" s="22"/>
      <c r="BZ453" s="22"/>
    </row>
    <row r="454" spans="1:78" x14ac:dyDescent="0.25">
      <c r="A454" s="21"/>
      <c r="B454" s="22">
        <v>60.73</v>
      </c>
      <c r="C454" s="22">
        <v>298.14999999999998</v>
      </c>
      <c r="D454" s="22">
        <f t="shared" ca="1" si="12"/>
        <v>0.29814999999999997</v>
      </c>
      <c r="E454" s="22"/>
      <c r="F454" s="22"/>
      <c r="G454" s="22">
        <f ca="1"/>
        <v>0.99996998531946568</v>
      </c>
      <c r="H454" s="22">
        <f ca="1"/>
        <v>0.15464155000357147</v>
      </c>
      <c r="I454" s="22" t="e">
        <f ca="1"/>
        <v>#N/A</v>
      </c>
      <c r="J454" s="22" t="e">
        <f ca="1"/>
        <v>#N/A</v>
      </c>
      <c r="K454" s="22" t="e">
        <f ca="1"/>
        <v>#N/A</v>
      </c>
      <c r="L454" s="22" t="e">
        <f ca="1"/>
        <v>#N/A</v>
      </c>
      <c r="M454" s="22"/>
      <c r="N454" s="22"/>
      <c r="O454" s="22"/>
      <c r="P454" s="22"/>
      <c r="Q454" s="22"/>
      <c r="R454" s="22">
        <f ca="1"/>
        <v>0.999999980893718</v>
      </c>
      <c r="S454" s="22">
        <f ca="1"/>
        <v>2.3134281021993763E-3</v>
      </c>
      <c r="T454" s="22" t="e">
        <f ca="1"/>
        <v>#N/A</v>
      </c>
      <c r="U454" s="22" t="e">
        <f ca="1"/>
        <v>#N/A</v>
      </c>
      <c r="V454" s="22" t="e">
        <f ca="1"/>
        <v>#N/A</v>
      </c>
      <c r="W454" s="22" t="e">
        <f ca="1"/>
        <v>#N/A</v>
      </c>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c r="BE454" s="22"/>
      <c r="BF454" s="22"/>
      <c r="BG454" s="22"/>
      <c r="BH454" s="22"/>
      <c r="BI454" s="22"/>
      <c r="BJ454" s="22"/>
      <c r="BK454" s="22"/>
      <c r="BL454" s="22"/>
      <c r="BM454" s="22"/>
      <c r="BN454" s="22"/>
      <c r="BO454" s="22"/>
      <c r="BP454" s="22"/>
      <c r="BQ454" s="22"/>
      <c r="BR454" s="22"/>
      <c r="BS454" s="22"/>
      <c r="BT454" s="22"/>
      <c r="BU454" s="22"/>
      <c r="BV454" s="22"/>
      <c r="BW454" s="22"/>
      <c r="BX454" s="22"/>
      <c r="BY454" s="22"/>
      <c r="BZ454" s="22"/>
    </row>
    <row r="455" spans="1:78" x14ac:dyDescent="0.25">
      <c r="A455" s="21"/>
      <c r="B455" s="22">
        <v>60.95</v>
      </c>
      <c r="C455" s="22">
        <v>300</v>
      </c>
      <c r="D455" s="22">
        <f t="shared" ca="1" si="12"/>
        <v>0.3</v>
      </c>
      <c r="E455" s="22"/>
      <c r="F455" s="22"/>
      <c r="G455" s="22">
        <f ca="1"/>
        <v>49974.044410230759</v>
      </c>
      <c r="H455" s="22">
        <f ca="1"/>
        <v>6</v>
      </c>
      <c r="I455" s="22" t="e">
        <f ca="1"/>
        <v>#N/A</v>
      </c>
      <c r="J455" s="22" t="e">
        <f ca="1"/>
        <v>#N/A</v>
      </c>
      <c r="K455" s="22" t="e">
        <f ca="1"/>
        <v>#N/A</v>
      </c>
      <c r="L455" s="22" t="e">
        <f ca="1"/>
        <v>#N/A</v>
      </c>
      <c r="M455" s="22"/>
      <c r="N455" s="22"/>
      <c r="O455" s="22"/>
      <c r="P455" s="22"/>
      <c r="Q455" s="22"/>
      <c r="R455" s="22">
        <f ca="1"/>
        <v>52338805.850979872</v>
      </c>
      <c r="S455" s="22">
        <f ca="1"/>
        <v>4</v>
      </c>
      <c r="T455" s="22" t="e">
        <f ca="1"/>
        <v>#N/A</v>
      </c>
      <c r="U455" s="22" t="e">
        <f ca="1"/>
        <v>#N/A</v>
      </c>
      <c r="V455" s="22" t="e">
        <f ca="1"/>
        <v>#N/A</v>
      </c>
      <c r="W455" s="22" t="e">
        <f ca="1"/>
        <v>#N/A</v>
      </c>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c r="BI455" s="22"/>
      <c r="BJ455" s="22"/>
      <c r="BK455" s="22"/>
      <c r="BL455" s="22"/>
      <c r="BM455" s="22"/>
      <c r="BN455" s="22"/>
      <c r="BO455" s="22"/>
      <c r="BP455" s="22"/>
      <c r="BQ455" s="22"/>
      <c r="BR455" s="22"/>
      <c r="BS455" s="22"/>
      <c r="BT455" s="22"/>
      <c r="BU455" s="22"/>
      <c r="BV455" s="22"/>
      <c r="BW455" s="22"/>
      <c r="BX455" s="22"/>
      <c r="BY455" s="22"/>
      <c r="BZ455" s="22"/>
    </row>
    <row r="456" spans="1:78" x14ac:dyDescent="0.25">
      <c r="A456" s="21"/>
      <c r="B456" s="22">
        <v>72.540000000000006</v>
      </c>
      <c r="C456" s="22">
        <v>400</v>
      </c>
      <c r="D456" s="22">
        <f t="shared" ca="1" si="12"/>
        <v>0.4</v>
      </c>
      <c r="E456" s="22"/>
      <c r="F456" s="22"/>
      <c r="G456" s="22">
        <f ca="1"/>
        <v>4780.318988673348</v>
      </c>
      <c r="H456" s="22">
        <f ca="1"/>
        <v>0.14348405392504257</v>
      </c>
      <c r="I456" s="22" t="e">
        <f ca="1"/>
        <v>#N/A</v>
      </c>
      <c r="J456" s="22" t="e">
        <f ca="1"/>
        <v>#N/A</v>
      </c>
      <c r="K456" s="22" t="e">
        <f ca="1"/>
        <v>#N/A</v>
      </c>
      <c r="L456" s="22" t="e">
        <f ca="1"/>
        <v>#N/A</v>
      </c>
      <c r="M456" s="22"/>
      <c r="N456" s="22"/>
      <c r="O456" s="22"/>
      <c r="P456" s="22"/>
      <c r="Q456" s="22"/>
      <c r="R456" s="22">
        <f ca="1"/>
        <v>1120.458600814424</v>
      </c>
      <c r="S456" s="22">
        <f ca="1"/>
        <v>2.1407798336183229E-5</v>
      </c>
      <c r="T456" s="22" t="e">
        <f ca="1"/>
        <v>#N/A</v>
      </c>
      <c r="U456" s="22" t="e">
        <f ca="1"/>
        <v>#N/A</v>
      </c>
      <c r="V456" s="22" t="e">
        <f ca="1"/>
        <v>#N/A</v>
      </c>
      <c r="W456" s="22" t="e">
        <f ca="1"/>
        <v>#N/A</v>
      </c>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c r="BE456" s="22"/>
      <c r="BF456" s="22"/>
      <c r="BG456" s="22"/>
      <c r="BH456" s="22"/>
      <c r="BI456" s="22"/>
      <c r="BJ456" s="22"/>
      <c r="BK456" s="22"/>
      <c r="BL456" s="22"/>
      <c r="BM456" s="22"/>
      <c r="BN456" s="22"/>
      <c r="BO456" s="22"/>
      <c r="BP456" s="22"/>
      <c r="BQ456" s="22"/>
      <c r="BR456" s="22"/>
      <c r="BS456" s="22"/>
      <c r="BT456" s="22"/>
      <c r="BU456" s="22"/>
      <c r="BV456" s="22"/>
      <c r="BW456" s="22"/>
      <c r="BX456" s="22"/>
      <c r="BY456" s="22"/>
      <c r="BZ456" s="22"/>
    </row>
    <row r="457" spans="1:78" x14ac:dyDescent="0.25">
      <c r="A457" s="21"/>
      <c r="B457" s="22">
        <v>82.61</v>
      </c>
      <c r="C457" s="22">
        <v>500</v>
      </c>
      <c r="D457" s="22">
        <f t="shared" ca="1" si="12"/>
        <v>0.5</v>
      </c>
      <c r="E457" s="22"/>
      <c r="F457" s="22"/>
      <c r="G457" s="22" t="e">
        <f ca="1"/>
        <v>#N/A</v>
      </c>
      <c r="H457" s="22" t="e">
        <f ca="1"/>
        <v>#N/A</v>
      </c>
      <c r="I457" s="22" t="e">
        <f ca="1"/>
        <v>#N/A</v>
      </c>
      <c r="J457" s="22" t="e">
        <f ca="1"/>
        <v>#N/A</v>
      </c>
      <c r="K457" s="22" t="e">
        <f ca="1"/>
        <v>#N/A</v>
      </c>
      <c r="L457" s="22" t="e">
        <f ca="1"/>
        <v>#N/A</v>
      </c>
      <c r="M457" s="22"/>
      <c r="N457" s="22"/>
      <c r="O457" s="22"/>
      <c r="P457" s="22"/>
      <c r="Q457" s="22"/>
      <c r="R457" s="22" t="e">
        <f ca="1"/>
        <v>#N/A</v>
      </c>
      <c r="S457" s="22" t="e">
        <f ca="1"/>
        <v>#N/A</v>
      </c>
      <c r="T457" s="22" t="e">
        <f ca="1"/>
        <v>#N/A</v>
      </c>
      <c r="U457" s="22" t="e">
        <f ca="1"/>
        <v>#N/A</v>
      </c>
      <c r="V457" s="22" t="e">
        <f ca="1"/>
        <v>#N/A</v>
      </c>
      <c r="W457" s="22" t="e">
        <f ca="1"/>
        <v>#N/A</v>
      </c>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c r="BE457" s="22"/>
      <c r="BF457" s="22"/>
      <c r="BG457" s="22"/>
      <c r="BH457" s="22"/>
      <c r="BI457" s="22"/>
      <c r="BJ457" s="22"/>
      <c r="BK457" s="22"/>
      <c r="BL457" s="22"/>
      <c r="BM457" s="22"/>
      <c r="BN457" s="22"/>
      <c r="BO457" s="22"/>
      <c r="BP457" s="22"/>
      <c r="BQ457" s="22"/>
      <c r="BR457" s="22"/>
      <c r="BS457" s="22"/>
      <c r="BT457" s="22"/>
      <c r="BU457" s="22"/>
      <c r="BV457" s="22"/>
      <c r="BW457" s="22"/>
      <c r="BX457" s="22"/>
      <c r="BY457" s="22"/>
      <c r="BZ457" s="22"/>
    </row>
    <row r="458" spans="1:78" x14ac:dyDescent="0.25">
      <c r="A458" s="21"/>
      <c r="B458" s="22">
        <v>91.23</v>
      </c>
      <c r="C458" s="22">
        <v>600</v>
      </c>
      <c r="D458" s="22">
        <f t="shared" ca="1" si="12"/>
        <v>0.6</v>
      </c>
      <c r="E458" s="22"/>
      <c r="F458" s="22"/>
      <c r="G458" s="22" t="e">
        <f ca="1"/>
        <v>#N/A</v>
      </c>
      <c r="H458" s="22" t="e">
        <f ca="1"/>
        <v>#N/A</v>
      </c>
      <c r="I458" s="22" t="e">
        <f ca="1"/>
        <v>#N/A</v>
      </c>
      <c r="J458" s="22" t="e">
        <f ca="1"/>
        <v>#N/A</v>
      </c>
      <c r="K458" s="22" t="e">
        <f ca="1"/>
        <v>#N/A</v>
      </c>
      <c r="L458" s="22" t="e">
        <f ca="1"/>
        <v>#N/A</v>
      </c>
      <c r="M458" s="22"/>
      <c r="N458" s="22"/>
      <c r="O458" s="22"/>
      <c r="P458" s="22"/>
      <c r="Q458" s="22"/>
      <c r="R458" s="22" t="e">
        <f ca="1"/>
        <v>#N/A</v>
      </c>
      <c r="S458" s="22" t="e">
        <f ca="1"/>
        <v>#N/A</v>
      </c>
      <c r="T458" s="22" t="e">
        <f ca="1"/>
        <v>#N/A</v>
      </c>
      <c r="U458" s="22" t="e">
        <f ca="1"/>
        <v>#N/A</v>
      </c>
      <c r="V458" s="22" t="e">
        <f ca="1"/>
        <v>#N/A</v>
      </c>
      <c r="W458" s="22" t="e">
        <f ca="1"/>
        <v>#N/A</v>
      </c>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c r="BE458" s="22"/>
      <c r="BF458" s="22"/>
      <c r="BG458" s="22"/>
      <c r="BH458" s="22"/>
      <c r="BI458" s="22"/>
      <c r="BJ458" s="22"/>
      <c r="BK458" s="22"/>
      <c r="BL458" s="22"/>
      <c r="BM458" s="22"/>
      <c r="BN458" s="22"/>
      <c r="BO458" s="22"/>
      <c r="BP458" s="22"/>
      <c r="BQ458" s="22"/>
      <c r="BR458" s="22"/>
      <c r="BS458" s="22"/>
      <c r="BT458" s="22"/>
      <c r="BU458" s="22"/>
      <c r="BV458" s="22"/>
      <c r="BW458" s="22"/>
      <c r="BX458" s="22"/>
      <c r="BY458" s="22"/>
      <c r="BZ458" s="22"/>
    </row>
    <row r="459" spans="1:78" x14ac:dyDescent="0.25">
      <c r="A459" s="21"/>
      <c r="B459" s="22">
        <v>98.69</v>
      </c>
      <c r="C459" s="22">
        <v>700</v>
      </c>
      <c r="D459" s="22">
        <f t="shared" ca="1" si="12"/>
        <v>0.7</v>
      </c>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c r="BE459" s="22"/>
      <c r="BF459" s="22"/>
      <c r="BG459" s="22"/>
      <c r="BH459" s="22"/>
      <c r="BI459" s="22"/>
      <c r="BJ459" s="22"/>
      <c r="BK459" s="22"/>
      <c r="BL459" s="22"/>
      <c r="BM459" s="22"/>
      <c r="BN459" s="22"/>
      <c r="BO459" s="22"/>
      <c r="BP459" s="22"/>
      <c r="BQ459" s="22"/>
      <c r="BR459" s="22"/>
      <c r="BS459" s="22"/>
      <c r="BT459" s="22"/>
      <c r="BU459" s="22"/>
      <c r="BV459" s="22"/>
      <c r="BW459" s="22"/>
      <c r="BX459" s="22"/>
      <c r="BY459" s="22"/>
      <c r="BZ459" s="22"/>
    </row>
    <row r="460" spans="1:78" x14ac:dyDescent="0.25">
      <c r="A460" s="21"/>
      <c r="B460" s="22">
        <v>105.22</v>
      </c>
      <c r="C460" s="22">
        <v>800</v>
      </c>
      <c r="D460" s="22">
        <f t="shared" ca="1" si="12"/>
        <v>0.8</v>
      </c>
      <c r="E460" s="22"/>
      <c r="F460" s="25" t="s">
        <v>166</v>
      </c>
      <c r="G460" s="42">
        <v>550</v>
      </c>
      <c r="H460" s="22"/>
      <c r="I460" s="22"/>
      <c r="J460" s="22"/>
      <c r="K460" s="22"/>
      <c r="L460" s="22"/>
      <c r="M460" s="22"/>
      <c r="N460" s="22"/>
      <c r="O460" s="22"/>
      <c r="P460" s="22"/>
      <c r="Q460" s="25" t="s">
        <v>166</v>
      </c>
      <c r="R460" s="42">
        <v>550</v>
      </c>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c r="BE460" s="22"/>
      <c r="BF460" s="22"/>
      <c r="BG460" s="22"/>
      <c r="BH460" s="22"/>
      <c r="BI460" s="22"/>
      <c r="BJ460" s="22"/>
      <c r="BK460" s="22"/>
      <c r="BL460" s="22"/>
      <c r="BM460" s="22"/>
      <c r="BN460" s="22"/>
      <c r="BO460" s="22"/>
      <c r="BP460" s="22"/>
      <c r="BQ460" s="22"/>
      <c r="BR460" s="22"/>
      <c r="BS460" s="22"/>
      <c r="BT460" s="22"/>
      <c r="BU460" s="22"/>
      <c r="BV460" s="22"/>
      <c r="BW460" s="22"/>
      <c r="BX460" s="22"/>
      <c r="BY460" s="22"/>
      <c r="BZ460" s="22"/>
    </row>
    <row r="461" spans="1:78" x14ac:dyDescent="0.25">
      <c r="A461" s="21"/>
      <c r="B461" s="22">
        <v>110.96</v>
      </c>
      <c r="C461" s="22">
        <v>900</v>
      </c>
      <c r="D461" s="22">
        <f t="shared" ca="1" si="12"/>
        <v>0.9</v>
      </c>
      <c r="E461" s="22"/>
      <c r="F461" s="25" t="s">
        <v>167</v>
      </c>
      <c r="G461" s="43">
        <f ca="1">I448+J448*(G460/1000)+K448*(G460/1000)^2+L448*(G460/1000)^3+M448/(G460/1000)^2</f>
        <v>87.2068851637775</v>
      </c>
      <c r="H461" s="22"/>
      <c r="I461" s="22"/>
      <c r="J461" s="22"/>
      <c r="K461" s="22"/>
      <c r="L461" s="22"/>
      <c r="M461" s="22"/>
      <c r="N461" s="22"/>
      <c r="O461" s="22"/>
      <c r="P461" s="22"/>
      <c r="Q461" s="25" t="s">
        <v>167</v>
      </c>
      <c r="R461" s="43">
        <f ca="1">T448+U448*(R460/1000)+V448*(R460/1000)^2+W448*(R460/1000)^3+AA448/(R460/1000)^2</f>
        <v>104.46646964424123</v>
      </c>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c r="BE461" s="22"/>
      <c r="BF461" s="22"/>
      <c r="BG461" s="22"/>
      <c r="BH461" s="22"/>
      <c r="BI461" s="22"/>
      <c r="BJ461" s="22"/>
      <c r="BK461" s="22"/>
      <c r="BL461" s="22"/>
      <c r="BM461" s="22"/>
      <c r="BN461" s="22"/>
      <c r="BO461" s="22"/>
      <c r="BP461" s="22"/>
      <c r="BQ461" s="22"/>
      <c r="BR461" s="22"/>
      <c r="BS461" s="22"/>
      <c r="BT461" s="22"/>
      <c r="BU461" s="22"/>
      <c r="BV461" s="22"/>
      <c r="BW461" s="22"/>
      <c r="BX461" s="22"/>
      <c r="BY461" s="22"/>
      <c r="BZ461" s="22"/>
    </row>
    <row r="462" spans="1:78" x14ac:dyDescent="0.25">
      <c r="A462" s="21"/>
      <c r="B462" s="22">
        <v>116.01</v>
      </c>
      <c r="C462" s="22">
        <v>1000</v>
      </c>
      <c r="D462" s="22">
        <f t="shared" ca="1" si="12"/>
        <v>1</v>
      </c>
      <c r="E462" s="22"/>
      <c r="F462" s="22" t="s">
        <v>46</v>
      </c>
      <c r="G462" s="22"/>
      <c r="H462" s="22"/>
      <c r="I462" s="22"/>
      <c r="J462" s="22" t="s">
        <v>189</v>
      </c>
      <c r="K462" s="22"/>
      <c r="L462" s="22"/>
      <c r="M462" s="22"/>
      <c r="N462" s="22"/>
      <c r="O462" s="22"/>
      <c r="P462" s="22"/>
      <c r="Q462" s="22" t="s">
        <v>46</v>
      </c>
      <c r="R462" s="22"/>
      <c r="S462" s="22"/>
      <c r="T462" s="22"/>
      <c r="U462" s="22" t="s">
        <v>189</v>
      </c>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c r="BE462" s="22"/>
      <c r="BF462" s="22"/>
      <c r="BG462" s="22"/>
      <c r="BH462" s="22"/>
      <c r="BI462" s="22"/>
      <c r="BJ462" s="22"/>
      <c r="BK462" s="22"/>
      <c r="BL462" s="22"/>
      <c r="BM462" s="22"/>
      <c r="BN462" s="22"/>
      <c r="BO462" s="22"/>
      <c r="BP462" s="22"/>
      <c r="BQ462" s="22"/>
      <c r="BR462" s="22"/>
      <c r="BS462" s="22"/>
      <c r="BT462" s="22"/>
      <c r="BU462" s="22"/>
      <c r="BV462" s="22"/>
      <c r="BW462" s="22"/>
      <c r="BX462" s="22"/>
      <c r="BY462" s="22"/>
      <c r="BZ462" s="22"/>
    </row>
    <row r="463" spans="1:78" x14ac:dyDescent="0.25">
      <c r="A463" s="21"/>
      <c r="B463" s="22">
        <v>120.43</v>
      </c>
      <c r="C463" s="22">
        <v>1100</v>
      </c>
      <c r="D463" s="22">
        <f t="shared" ca="1" si="12"/>
        <v>1.1000000000000001</v>
      </c>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c r="BE463" s="22"/>
      <c r="BF463" s="22"/>
      <c r="BG463" s="22"/>
      <c r="BH463" s="22"/>
      <c r="BI463" s="22"/>
      <c r="BJ463" s="22"/>
      <c r="BK463" s="22"/>
      <c r="BL463" s="22"/>
      <c r="BM463" s="22"/>
      <c r="BN463" s="22"/>
      <c r="BO463" s="22"/>
      <c r="BP463" s="22"/>
      <c r="BQ463" s="22"/>
      <c r="BR463" s="22"/>
      <c r="BS463" s="22"/>
      <c r="BT463" s="22"/>
      <c r="BU463" s="22"/>
      <c r="BV463" s="22"/>
      <c r="BW463" s="22"/>
      <c r="BX463" s="22"/>
      <c r="BY463" s="22"/>
      <c r="BZ463" s="22"/>
    </row>
    <row r="464" spans="1:78" x14ac:dyDescent="0.25">
      <c r="A464" s="21"/>
      <c r="B464" s="22">
        <v>124.31</v>
      </c>
      <c r="C464" s="22">
        <v>1200</v>
      </c>
      <c r="D464" s="22">
        <f t="shared" ca="1" si="12"/>
        <v>1.2</v>
      </c>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c r="BE464" s="22"/>
      <c r="BF464" s="22"/>
      <c r="BG464" s="22"/>
      <c r="BH464" s="22"/>
      <c r="BI464" s="22"/>
      <c r="BJ464" s="22"/>
      <c r="BK464" s="22"/>
      <c r="BL464" s="22"/>
      <c r="BM464" s="22"/>
      <c r="BN464" s="22"/>
      <c r="BO464" s="22"/>
      <c r="BP464" s="22"/>
      <c r="BQ464" s="22"/>
      <c r="BR464" s="22"/>
      <c r="BS464" s="22"/>
      <c r="BT464" s="22"/>
      <c r="BU464" s="22"/>
      <c r="BV464" s="22"/>
      <c r="BW464" s="22"/>
      <c r="BX464" s="22"/>
      <c r="BY464" s="22"/>
      <c r="BZ464" s="22"/>
    </row>
    <row r="465" spans="1:78" x14ac:dyDescent="0.25">
      <c r="A465" s="21"/>
      <c r="B465" s="22">
        <v>127.7</v>
      </c>
      <c r="C465" s="22">
        <v>1300</v>
      </c>
      <c r="D465" s="22">
        <f t="shared" ca="1" si="12"/>
        <v>1.3</v>
      </c>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c r="BE465" s="22"/>
      <c r="BF465" s="22"/>
      <c r="BG465" s="22"/>
      <c r="BH465" s="22"/>
      <c r="BI465" s="22"/>
      <c r="BJ465" s="22"/>
      <c r="BK465" s="22"/>
      <c r="BL465" s="22"/>
      <c r="BM465" s="22"/>
      <c r="BN465" s="22"/>
      <c r="BO465" s="22"/>
      <c r="BP465" s="22"/>
      <c r="BQ465" s="22"/>
      <c r="BR465" s="22"/>
      <c r="BS465" s="22"/>
      <c r="BT465" s="22"/>
      <c r="BU465" s="22"/>
      <c r="BV465" s="22"/>
      <c r="BW465" s="22"/>
      <c r="BX465" s="22"/>
      <c r="BY465" s="22"/>
      <c r="BZ465" s="22"/>
    </row>
    <row r="466" spans="1:78" x14ac:dyDescent="0.25">
      <c r="A466" s="21"/>
      <c r="B466" s="22">
        <v>130.66999999999999</v>
      </c>
      <c r="C466" s="22">
        <v>1400</v>
      </c>
      <c r="D466" s="22">
        <f t="shared" ca="1" si="12"/>
        <v>1.4</v>
      </c>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c r="BE466" s="22"/>
      <c r="BF466" s="22"/>
      <c r="BG466" s="22"/>
      <c r="BH466" s="22"/>
      <c r="BI466" s="22"/>
      <c r="BJ466" s="22"/>
      <c r="BK466" s="22"/>
      <c r="BL466" s="22"/>
      <c r="BM466" s="22"/>
      <c r="BN466" s="22"/>
      <c r="BO466" s="22"/>
      <c r="BP466" s="22"/>
      <c r="BQ466" s="22"/>
      <c r="BR466" s="22"/>
      <c r="BS466" s="22"/>
      <c r="BT466" s="22"/>
      <c r="BU466" s="22"/>
      <c r="BV466" s="22"/>
      <c r="BW466" s="22"/>
      <c r="BX466" s="22"/>
      <c r="BY466" s="22"/>
      <c r="BZ466" s="22"/>
    </row>
    <row r="467" spans="1:78" x14ac:dyDescent="0.25">
      <c r="A467" s="21"/>
      <c r="B467" s="22">
        <v>133.28</v>
      </c>
      <c r="C467" s="22">
        <v>1500</v>
      </c>
      <c r="D467" s="22">
        <f t="shared" ca="1" si="12"/>
        <v>1.5</v>
      </c>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c r="BE467" s="22"/>
      <c r="BF467" s="22"/>
      <c r="BG467" s="22"/>
      <c r="BH467" s="22"/>
      <c r="BI467" s="22"/>
      <c r="BJ467" s="22"/>
      <c r="BK467" s="22"/>
      <c r="BL467" s="22"/>
      <c r="BM467" s="22"/>
      <c r="BN467" s="22"/>
      <c r="BO467" s="22"/>
      <c r="BP467" s="22"/>
      <c r="BQ467" s="22"/>
      <c r="BR467" s="22"/>
      <c r="BS467" s="22"/>
      <c r="BT467" s="22"/>
      <c r="BU467" s="22"/>
      <c r="BV467" s="22"/>
      <c r="BW467" s="22"/>
      <c r="BX467" s="22"/>
      <c r="BY467" s="22"/>
      <c r="BZ467" s="22"/>
    </row>
    <row r="468" spans="1:78" x14ac:dyDescent="0.25">
      <c r="A468" s="21"/>
      <c r="B468" s="22"/>
      <c r="C468" s="22" t="s">
        <v>226</v>
      </c>
      <c r="D468" s="22" t="s">
        <v>253</v>
      </c>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c r="BE468" s="22"/>
      <c r="BF468" s="22"/>
      <c r="BG468" s="22"/>
      <c r="BH468" s="22"/>
      <c r="BI468" s="22"/>
      <c r="BJ468" s="22"/>
      <c r="BK468" s="22"/>
      <c r="BL468" s="22"/>
      <c r="BM468" s="22"/>
      <c r="BN468" s="22"/>
      <c r="BO468" s="22"/>
      <c r="BP468" s="22"/>
      <c r="BQ468" s="22"/>
      <c r="BR468" s="22"/>
      <c r="BS468" s="22"/>
      <c r="BT468" s="22"/>
      <c r="BU468" s="22"/>
      <c r="BV468" s="22"/>
      <c r="BW468" s="22"/>
      <c r="BX468" s="22"/>
      <c r="BY468" s="22"/>
      <c r="BZ468" s="22"/>
    </row>
    <row r="469" spans="1:78" x14ac:dyDescent="0.25">
      <c r="A469" s="21"/>
      <c r="B469" s="22"/>
      <c r="C469" s="22" t="s">
        <v>254</v>
      </c>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c r="BE469" s="22"/>
      <c r="BF469" s="22"/>
      <c r="BG469" s="22"/>
      <c r="BH469" s="22"/>
      <c r="BI469" s="22"/>
      <c r="BJ469" s="22"/>
      <c r="BK469" s="22"/>
      <c r="BL469" s="22"/>
      <c r="BM469" s="22"/>
      <c r="BN469" s="22"/>
      <c r="BO469" s="22"/>
      <c r="BP469" s="22"/>
      <c r="BQ469" s="22"/>
      <c r="BR469" s="22"/>
      <c r="BS469" s="22"/>
      <c r="BT469" s="22"/>
      <c r="BU469" s="22"/>
      <c r="BV469" s="22"/>
      <c r="BW469" s="22"/>
      <c r="BX469" s="22"/>
      <c r="BY469" s="22"/>
      <c r="BZ469" s="22"/>
    </row>
    <row r="470" spans="1:78" x14ac:dyDescent="0.25">
      <c r="A470" s="38"/>
      <c r="B470" s="39" t="s">
        <v>255</v>
      </c>
      <c r="C470" s="39"/>
      <c r="D470" s="39"/>
      <c r="E470" s="39"/>
      <c r="F470" s="26" t="s">
        <v>70</v>
      </c>
      <c r="G470" s="27" t="s">
        <v>71</v>
      </c>
      <c r="H470" s="27" t="s">
        <v>72</v>
      </c>
      <c r="I470" s="27" t="s">
        <v>73</v>
      </c>
      <c r="J470" s="27" t="s">
        <v>74</v>
      </c>
      <c r="K470" s="27" t="s">
        <v>75</v>
      </c>
      <c r="L470" s="27" t="s">
        <v>76</v>
      </c>
      <c r="M470" s="27" t="s">
        <v>77</v>
      </c>
      <c r="N470" s="27" t="s">
        <v>78</v>
      </c>
      <c r="O470" s="27" t="s">
        <v>79</v>
      </c>
      <c r="P470" s="27" t="s">
        <v>80</v>
      </c>
      <c r="Q470" s="27" t="s">
        <v>81</v>
      </c>
      <c r="R470" s="27" t="s">
        <v>82</v>
      </c>
      <c r="S470" s="27" t="s">
        <v>83</v>
      </c>
      <c r="T470" s="27" t="s">
        <v>84</v>
      </c>
      <c r="U470" s="27" t="s">
        <v>85</v>
      </c>
      <c r="V470" s="27" t="s">
        <v>86</v>
      </c>
      <c r="W470" s="27" t="s">
        <v>87</v>
      </c>
      <c r="X470" s="27" t="s">
        <v>88</v>
      </c>
      <c r="Y470" s="27" t="s">
        <v>89</v>
      </c>
      <c r="Z470" s="27" t="s">
        <v>90</v>
      </c>
      <c r="AA470" s="27" t="s">
        <v>91</v>
      </c>
      <c r="AB470" s="27" t="s">
        <v>92</v>
      </c>
      <c r="AC470" s="27" t="s">
        <v>93</v>
      </c>
      <c r="AD470" s="27" t="s">
        <v>94</v>
      </c>
      <c r="AE470" s="27" t="s">
        <v>95</v>
      </c>
      <c r="AF470" s="27" t="s">
        <v>96</v>
      </c>
      <c r="AG470" s="27" t="s">
        <v>97</v>
      </c>
      <c r="AH470" s="27" t="s">
        <v>98</v>
      </c>
      <c r="AI470" s="27" t="s">
        <v>99</v>
      </c>
      <c r="AJ470" s="27" t="s">
        <v>100</v>
      </c>
      <c r="AK470" s="27" t="s">
        <v>101</v>
      </c>
      <c r="AL470" s="27" t="s">
        <v>102</v>
      </c>
      <c r="AM470" s="27" t="s">
        <v>103</v>
      </c>
      <c r="AN470" s="27" t="s">
        <v>104</v>
      </c>
      <c r="AO470" s="27" t="s">
        <v>105</v>
      </c>
      <c r="AP470" s="27" t="s">
        <v>106</v>
      </c>
      <c r="AQ470" s="27" t="s">
        <v>107</v>
      </c>
      <c r="AR470" s="27" t="s">
        <v>108</v>
      </c>
      <c r="AS470" s="27" t="s">
        <v>109</v>
      </c>
      <c r="AT470" s="27" t="s">
        <v>110</v>
      </c>
      <c r="AU470" s="27" t="s">
        <v>111</v>
      </c>
      <c r="AV470" s="27" t="s">
        <v>112</v>
      </c>
      <c r="AW470" s="27" t="s">
        <v>113</v>
      </c>
      <c r="AX470" s="27" t="s">
        <v>114</v>
      </c>
      <c r="AY470" s="27" t="s">
        <v>115</v>
      </c>
      <c r="AZ470" s="27" t="s">
        <v>116</v>
      </c>
      <c r="BA470" s="27" t="s">
        <v>117</v>
      </c>
      <c r="BB470" s="27" t="s">
        <v>118</v>
      </c>
      <c r="BC470" s="27" t="s">
        <v>119</v>
      </c>
      <c r="BD470" s="27" t="s">
        <v>120</v>
      </c>
      <c r="BE470" s="27" t="s">
        <v>121</v>
      </c>
      <c r="BF470" s="27" t="s">
        <v>122</v>
      </c>
      <c r="BG470" s="27" t="s">
        <v>123</v>
      </c>
      <c r="BH470" s="27" t="s">
        <v>124</v>
      </c>
      <c r="BI470" s="27" t="s">
        <v>125</v>
      </c>
      <c r="BJ470" s="27" t="s">
        <v>126</v>
      </c>
      <c r="BK470" s="27" t="s">
        <v>127</v>
      </c>
      <c r="BL470" s="27" t="s">
        <v>128</v>
      </c>
      <c r="BM470" s="27" t="s">
        <v>129</v>
      </c>
      <c r="BN470" s="27" t="s">
        <v>130</v>
      </c>
      <c r="BO470" s="22"/>
      <c r="BP470" s="22"/>
      <c r="BQ470" s="22"/>
      <c r="BR470" s="22"/>
      <c r="BS470" s="22"/>
      <c r="BT470" s="22"/>
      <c r="BU470" s="22"/>
      <c r="BV470" s="22"/>
      <c r="BW470" s="22"/>
      <c r="BX470" s="22"/>
      <c r="BY470" s="22"/>
      <c r="BZ470" s="22"/>
    </row>
    <row r="471" spans="1:78" x14ac:dyDescent="0.25">
      <c r="A471" s="21" t="s">
        <v>256</v>
      </c>
      <c r="B471" s="21" t="str">
        <f ca="1">A471</f>
        <v>H2(g)</v>
      </c>
      <c r="C471" s="22"/>
      <c r="D471" s="22"/>
      <c r="E471" s="22"/>
      <c r="F471" s="40" t="s">
        <v>139</v>
      </c>
      <c r="G471" s="40">
        <v>100</v>
      </c>
      <c r="H471" s="40">
        <v>1000</v>
      </c>
      <c r="I471" s="40">
        <f t="array" aca="1" ref="I471:M471" ca="1">TRANSPOSE(C474:C478)</f>
        <v>33.066178000000001</v>
      </c>
      <c r="J471" s="40">
        <f ca="1"/>
        <v>-11.363417</v>
      </c>
      <c r="K471" s="40">
        <f ca="1"/>
        <v>11.432816000000001</v>
      </c>
      <c r="L471" s="40">
        <f ca="1"/>
        <v>-2.7728739999999998</v>
      </c>
      <c r="M471" s="40">
        <f ca="1"/>
        <v>-0.158558</v>
      </c>
      <c r="N471" s="40">
        <f ca="1">-(I471*H471+J471*(H471/1000)^2/2+K471*(H471/1000)^3/3+L471*(H471/1000)^4/4-M471/(H471/1000)-P471)</f>
        <v>-33063.772569666675</v>
      </c>
      <c r="O471" s="40">
        <f ca="1">IFERROR(-(I471*LN(H471/1000)+J471*H471/1000+K471*(H471/1000)^2/2+L471*(H471/1000)^3/3-M471/(2*(H471/1000)^2)),0)</f>
        <v>6.4920213333333336</v>
      </c>
      <c r="P471" s="40"/>
      <c r="Q471" s="40">
        <v>1500</v>
      </c>
      <c r="R471" s="40">
        <v>3000</v>
      </c>
      <c r="S471" s="40">
        <f t="array" aca="1" ref="S471:W471" ca="1">TRANSPOSE(D474:D478)</f>
        <v>18.563082999999999</v>
      </c>
      <c r="T471" s="40">
        <f ca="1"/>
        <v>12.257357000000001</v>
      </c>
      <c r="U471" s="40">
        <f ca="1"/>
        <v>-2.8597860000000002</v>
      </c>
      <c r="V471" s="40">
        <f ca="1"/>
        <v>0.26823799999999998</v>
      </c>
      <c r="W471" s="40">
        <f ca="1"/>
        <v>1.9779899999999999</v>
      </c>
      <c r="X471" s="40">
        <f ca="1">(I471*Q471/1000+J471*(Q471/1000)^2/2+K471*(Q471/1000)^3/3+L471*(Q471/1000)^4/4-M471/(Q471/1000)-P471+N471)-(S471*Q471/1000+T471*(Q471/1000)^2/2+U471*(Q471/1000)^3/3+V471*(Q471/1000)^4/4-W471/(Q471/1000)-Z471)</f>
        <v>-33054.936662708344</v>
      </c>
      <c r="Y471" s="40">
        <f ca="1">IFERROR((I471*LN(H471/1000)+J471*H471/1000+K471*(H471/1000)^2/2+L471*(H471/1000)^3/3-M471/(2*(H471/1000)^2)+O471)-(S471*LN(H471/1000)+T471*H471/1000+U471*(H471/1000)^2/2+V471*(H471/1000)^3/3-W471/(2*(H471/1000)^2)),0)</f>
        <v>-9.9278816666666678</v>
      </c>
      <c r="Z471" s="40"/>
      <c r="AA471" s="40">
        <v>3000</v>
      </c>
      <c r="AB471" s="40">
        <v>4500</v>
      </c>
      <c r="AC471" s="40">
        <f t="array" aca="1" ref="AC471:AG471" ca="1">TRANSPOSE(E474:E478)</f>
        <v>43.413559999999997</v>
      </c>
      <c r="AD471" s="40">
        <f ca="1"/>
        <v>-4.2930789999999996</v>
      </c>
      <c r="AE471" s="40">
        <f ca="1"/>
        <v>1.2724279999999999</v>
      </c>
      <c r="AF471" s="40">
        <f ca="1"/>
        <v>-9.6876000000000004E-2</v>
      </c>
      <c r="AG471" s="40">
        <f ca="1"/>
        <v>-20.533861999999999</v>
      </c>
      <c r="AH471" s="40">
        <f ca="1">(S471*AA471/1000+T471*(AA471/1000)^2/2+U471*(AA471/1000)^3/3+V471*(AA471/1000)^4/4-W471/(AA471/1000)-Z471+X471)-(AC471*AA471/1000+AD471*(AA471/1000)^2/2+AE471*(AA471/1000)^3/3+AF471*(AA471/1000)^4/4-AG471/(AA471/1000)-AJ471)</f>
        <v>-33092.311449875007</v>
      </c>
      <c r="AI471" s="40">
        <f ca="1">IFERROR((S471*LN(R471/1000)+T471*R471/1000+U471*(R471/1000)^2/2+V471*(R471/1000)^3/3-W471/(2*(R471/1000)^2)+Y471)-(AC471*LN(R471/1000)+AD471*R471/1000+AE471*(R471/1000)^2/2+AF471*(R471/1000)^3/3-AG471/(2*(R471/1000)^2)),0)</f>
        <v>-4.1372085225753281</v>
      </c>
      <c r="AJ471" s="40"/>
      <c r="AK471" s="40">
        <v>4500</v>
      </c>
      <c r="AL471" s="40">
        <v>6000</v>
      </c>
      <c r="AM471" s="40">
        <f ca="1">AR476</f>
        <v>28.231838433822237</v>
      </c>
      <c r="AN471" s="40">
        <f ca="1">AQ476</f>
        <v>1.44190812197313</v>
      </c>
      <c r="AO471" s="40">
        <f ca="1">AP476</f>
        <v>0.46712764960439263</v>
      </c>
      <c r="AP471" s="40">
        <f ca="1">AO476</f>
        <v>-5.7019773774013932E-2</v>
      </c>
      <c r="AQ471" s="40">
        <f ca="1">AN476</f>
        <v>20.924514488900922</v>
      </c>
      <c r="AR471" s="40">
        <f ca="1">(AC471*AK471/1000+AD471*(AK471/1000)^2/2+AE471*(AK471/1000)^3/3+AF471*(AK471/1000)^4/4-AG471/(AK471/1000)-AJ471+AH471)-(AM471*AK471/1000+AN471*(AK471/1000)^2/2+AO471*(AK471/1000)^3/3+AP471*(AK471/1000)^4/4-AQ471/(AK471/1000)-AT471)</f>
        <v>-33052.472362682529</v>
      </c>
      <c r="AS471" s="40">
        <f ca="1">IFERROR((AC471*LN(AB471/1000)+AD471*AB471/1000+AE471*(AB471/1000)^2/2+AF471*(AB471/1000)^3/3-AG471/(2*(AB471/1000)^2)+AI471)-(AM471*LN(AB471/1000)+AN471*AB471/1000+AO471*(AB471/1000)^2/2+AP471*(AB471/1000)^3/3-AQ471/(2*(AB471/1000)^2)),0)</f>
        <v>0.85653047353554257</v>
      </c>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22"/>
      <c r="BP471" s="22"/>
      <c r="BQ471" s="22"/>
      <c r="BR471" s="22"/>
      <c r="BS471" s="22"/>
      <c r="BT471" s="22"/>
      <c r="BU471" s="22"/>
      <c r="BV471" s="22"/>
      <c r="BW471" s="22"/>
      <c r="BX471" s="22"/>
      <c r="BY471" s="22"/>
      <c r="BZ471" s="22"/>
    </row>
    <row r="472" spans="1:78" x14ac:dyDescent="0.25">
      <c r="A472" s="21"/>
      <c r="B472" s="22"/>
      <c r="C472" s="22"/>
      <c r="D472" s="22"/>
      <c r="E472" s="22"/>
      <c r="F472" s="41" t="s">
        <v>141</v>
      </c>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s="41"/>
      <c r="BM472" s="41"/>
      <c r="BN472" s="41"/>
      <c r="BO472" s="22"/>
      <c r="BP472" s="22"/>
      <c r="BQ472" s="22"/>
      <c r="BR472" s="22"/>
      <c r="BS472" s="22"/>
      <c r="BT472" s="22"/>
      <c r="BU472" s="22"/>
      <c r="BV472" s="22"/>
      <c r="BW472" s="22"/>
      <c r="BX472" s="22"/>
      <c r="BY472" s="22"/>
      <c r="BZ472" s="22"/>
    </row>
    <row r="473" spans="1:78" ht="16.5" x14ac:dyDescent="0.25">
      <c r="A473" s="21" t="str">
        <f ca="1">A471</f>
        <v>H2(g)</v>
      </c>
      <c r="B473" s="55" t="s">
        <v>152</v>
      </c>
      <c r="C473" s="56" t="s">
        <v>174</v>
      </c>
      <c r="D473" s="56" t="s">
        <v>257</v>
      </c>
      <c r="E473" s="56" t="s">
        <v>258</v>
      </c>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c r="BE473" s="22"/>
      <c r="BF473" s="22"/>
      <c r="BG473" s="22"/>
      <c r="BH473" s="22"/>
      <c r="BI473" s="22"/>
      <c r="BJ473" s="22"/>
      <c r="BK473" s="22"/>
      <c r="BL473" s="22"/>
      <c r="BM473" s="22"/>
      <c r="BN473" s="22"/>
      <c r="BO473" s="22"/>
      <c r="BP473" s="22"/>
      <c r="BQ473" s="22"/>
      <c r="BR473" s="22"/>
      <c r="BS473" s="22"/>
      <c r="BT473" s="22"/>
      <c r="BU473" s="22"/>
      <c r="BV473" s="22"/>
      <c r="BW473" s="22"/>
      <c r="BX473" s="22"/>
      <c r="BY473" s="22"/>
      <c r="BZ473" s="22"/>
    </row>
    <row r="474" spans="1:78" ht="16.5" x14ac:dyDescent="0.25">
      <c r="A474" s="21"/>
      <c r="B474" s="55" t="s">
        <v>140</v>
      </c>
      <c r="C474" s="56">
        <v>33.066178000000001</v>
      </c>
      <c r="D474" s="56">
        <v>18.563082999999999</v>
      </c>
      <c r="E474" s="56">
        <v>43.413559999999997</v>
      </c>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c r="BE474" s="22"/>
      <c r="BF474" s="22"/>
      <c r="BG474" s="22"/>
      <c r="BH474" s="22"/>
      <c r="BI474" s="22"/>
      <c r="BJ474" s="22"/>
      <c r="BK474" s="22"/>
      <c r="BL474" s="22"/>
      <c r="BM474" s="22"/>
      <c r="BN474" s="22"/>
      <c r="BO474" s="22"/>
      <c r="BP474" s="22"/>
      <c r="BQ474" s="22"/>
      <c r="BR474" s="22"/>
      <c r="BS474" s="22"/>
      <c r="BT474" s="22"/>
      <c r="BU474" s="22"/>
      <c r="BV474" s="22"/>
      <c r="BW474" s="22"/>
      <c r="BX474" s="22"/>
      <c r="BY474" s="22"/>
      <c r="BZ474" s="22"/>
    </row>
    <row r="475" spans="1:78" ht="16.5" x14ac:dyDescent="0.25">
      <c r="A475" s="21"/>
      <c r="B475" s="55" t="s">
        <v>142</v>
      </c>
      <c r="C475" s="56">
        <v>-11.363417</v>
      </c>
      <c r="D475" s="56">
        <v>12.257357000000001</v>
      </c>
      <c r="E475" s="56">
        <v>-4.2930789999999996</v>
      </c>
      <c r="F475" s="22"/>
      <c r="G475" s="42" t="s">
        <v>184</v>
      </c>
      <c r="H475" s="42" t="s">
        <v>185</v>
      </c>
      <c r="I475" s="42" t="s">
        <v>186</v>
      </c>
      <c r="J475" s="42" t="s">
        <v>187</v>
      </c>
      <c r="K475" s="42" t="s">
        <v>188</v>
      </c>
      <c r="L475" s="22"/>
      <c r="M475" s="22"/>
      <c r="N475" s="22"/>
      <c r="O475" s="22"/>
      <c r="P475" s="22"/>
      <c r="Q475" s="22"/>
      <c r="R475" s="42" t="s">
        <v>184</v>
      </c>
      <c r="S475" s="42" t="s">
        <v>185</v>
      </c>
      <c r="T475" s="42" t="s">
        <v>186</v>
      </c>
      <c r="U475" s="42" t="s">
        <v>187</v>
      </c>
      <c r="V475" s="42" t="s">
        <v>188</v>
      </c>
      <c r="W475" s="22"/>
      <c r="X475" s="22"/>
      <c r="Y475" s="22"/>
      <c r="Z475" s="22"/>
      <c r="AA475" s="42" t="s">
        <v>184</v>
      </c>
      <c r="AB475" s="42" t="s">
        <v>185</v>
      </c>
      <c r="AC475" s="42" t="s">
        <v>186</v>
      </c>
      <c r="AD475" s="42" t="s">
        <v>187</v>
      </c>
      <c r="AE475" s="42" t="s">
        <v>188</v>
      </c>
      <c r="AF475" s="22"/>
      <c r="AG475" s="22"/>
      <c r="AH475" s="22"/>
      <c r="AI475" s="22"/>
      <c r="AJ475" s="22"/>
      <c r="AK475" s="22"/>
      <c r="AL475" s="22"/>
      <c r="AM475" s="22"/>
      <c r="AN475" s="42" t="s">
        <v>184</v>
      </c>
      <c r="AO475" s="42" t="s">
        <v>185</v>
      </c>
      <c r="AP475" s="42" t="s">
        <v>186</v>
      </c>
      <c r="AQ475" s="42" t="s">
        <v>187</v>
      </c>
      <c r="AR475" s="42" t="s">
        <v>188</v>
      </c>
      <c r="AS475" s="22"/>
      <c r="AT475" s="22"/>
      <c r="AU475" s="22"/>
      <c r="AV475" s="22"/>
      <c r="AW475" s="22"/>
      <c r="AX475" s="22"/>
      <c r="AY475" s="22"/>
      <c r="AZ475" s="22"/>
      <c r="BA475" s="22"/>
      <c r="BB475" s="22"/>
      <c r="BC475" s="22"/>
      <c r="BD475" s="22"/>
      <c r="BE475" s="22"/>
      <c r="BF475" s="22"/>
      <c r="BG475" s="22"/>
      <c r="BH475" s="22"/>
      <c r="BI475" s="22"/>
      <c r="BJ475" s="22"/>
      <c r="BK475" s="22"/>
      <c r="BL475" s="22"/>
      <c r="BM475" s="22"/>
      <c r="BN475" s="22"/>
      <c r="BO475" s="22"/>
      <c r="BP475" s="22"/>
      <c r="BQ475" s="22"/>
      <c r="BR475" s="22"/>
      <c r="BS475" s="22"/>
      <c r="BT475" s="22"/>
      <c r="BU475" s="22"/>
      <c r="BV475" s="22"/>
      <c r="BW475" s="22"/>
      <c r="BX475" s="22"/>
      <c r="BY475" s="22"/>
      <c r="BZ475" s="22"/>
    </row>
    <row r="476" spans="1:78" ht="16.5" x14ac:dyDescent="0.25">
      <c r="A476" s="21"/>
      <c r="B476" s="55" t="s">
        <v>143</v>
      </c>
      <c r="C476" s="56">
        <v>11.432816000000001</v>
      </c>
      <c r="D476" s="56">
        <v>-2.8597860000000002</v>
      </c>
      <c r="E476" s="56">
        <v>1.2724279999999999</v>
      </c>
      <c r="F476" s="22"/>
      <c r="G476" s="22">
        <f t="array" aca="1" ref="G476:L482" ca="1">LINEST(D492:D510,C492:C510^{1,2,3,-2},1,1)</f>
        <v>7.2229917388000817E-3</v>
      </c>
      <c r="H476" s="22">
        <f ca="1"/>
        <v>4.0548810660953833</v>
      </c>
      <c r="I476" s="22">
        <f ca="1"/>
        <v>-9.5615987801294775</v>
      </c>
      <c r="J476" s="22">
        <f ca="1"/>
        <v>9.222724735617911</v>
      </c>
      <c r="K476" s="22">
        <f ca="1"/>
        <v>26.499427437122637</v>
      </c>
      <c r="L476" s="22" t="e">
        <f ca="1"/>
        <v>#N/A</v>
      </c>
      <c r="M476" s="22"/>
      <c r="N476" s="22"/>
      <c r="O476" s="22"/>
      <c r="P476" s="22"/>
      <c r="Q476" s="22"/>
      <c r="R476" s="22">
        <f t="array" aca="1" ref="R476:W482" ca="1">LINEST(D510:D525,C510:C525^{1,2,3,-2},1,1)</f>
        <v>1.7974133359268196</v>
      </c>
      <c r="S476" s="22">
        <f ca="1"/>
        <v>0.28625430600180102</v>
      </c>
      <c r="T476" s="22">
        <f ca="1"/>
        <v>-2.9300934892517341</v>
      </c>
      <c r="U476" s="22">
        <f ca="1"/>
        <v>12.269726750578821</v>
      </c>
      <c r="V476" s="22">
        <f ca="1"/>
        <v>18.720620351850268</v>
      </c>
      <c r="W476" s="22" t="e">
        <f ca="1"/>
        <v>#N/A</v>
      </c>
      <c r="X476" s="22"/>
      <c r="Y476" s="22"/>
      <c r="Z476" s="22"/>
      <c r="AA476" s="22">
        <f t="array" aca="1" ref="AA476:AF482" ca="1">LINEST(D525:D540,C525:C540^{1,2,3,-2},1,1)</f>
        <v>-20.143771344689007</v>
      </c>
      <c r="AB476" s="22">
        <f ca="1"/>
        <v>-7.7186500416223436E-2</v>
      </c>
      <c r="AC476" s="22">
        <f ca="1"/>
        <v>1.0370059889201444</v>
      </c>
      <c r="AD476" s="22">
        <f ca="1"/>
        <v>-3.3535320457186817</v>
      </c>
      <c r="AE476" s="22">
        <f ca="1"/>
        <v>42.136839977175498</v>
      </c>
      <c r="AF476" s="22" t="e">
        <f ca="1"/>
        <v>#N/A</v>
      </c>
      <c r="AG476" s="22"/>
      <c r="AH476" s="22"/>
      <c r="AI476" s="22"/>
      <c r="AJ476" s="22"/>
      <c r="AK476" s="22"/>
      <c r="AL476" s="22"/>
      <c r="AM476" s="22"/>
      <c r="AN476" s="22">
        <f t="array" aca="1" ref="AN476:AS482" ca="1">LINEST(D540:D555,C540:C555^{1,2,3,-2},1,1)</f>
        <v>20.924514488900922</v>
      </c>
      <c r="AO476" s="22">
        <f ca="1"/>
        <v>-5.7019773774013932E-2</v>
      </c>
      <c r="AP476" s="22">
        <f ca="1"/>
        <v>0.46712764960439263</v>
      </c>
      <c r="AQ476" s="22">
        <f ca="1"/>
        <v>1.44190812197313</v>
      </c>
      <c r="AR476" s="22">
        <f ca="1"/>
        <v>28.231838433822237</v>
      </c>
      <c r="AS476" s="22" t="e">
        <f ca="1"/>
        <v>#N/A</v>
      </c>
      <c r="AT476" s="22"/>
      <c r="AU476" s="22"/>
      <c r="AV476" s="22"/>
      <c r="AW476" s="22"/>
      <c r="AX476" s="22"/>
      <c r="AY476" s="22"/>
      <c r="AZ476" s="22"/>
      <c r="BA476" s="22"/>
      <c r="BB476" s="22"/>
      <c r="BC476" s="22"/>
      <c r="BD476" s="22"/>
      <c r="BE476" s="22"/>
      <c r="BF476" s="22"/>
      <c r="BG476" s="22"/>
      <c r="BH476" s="22"/>
      <c r="BI476" s="22"/>
      <c r="BJ476" s="22"/>
      <c r="BK476" s="22"/>
      <c r="BL476" s="22"/>
      <c r="BM476" s="22"/>
      <c r="BN476" s="22"/>
      <c r="BO476" s="22"/>
      <c r="BP476" s="22"/>
      <c r="BQ476" s="22"/>
      <c r="BR476" s="22"/>
      <c r="BS476" s="22"/>
      <c r="BT476" s="22"/>
      <c r="BU476" s="22"/>
      <c r="BV476" s="22"/>
      <c r="BW476" s="22"/>
      <c r="BX476" s="22"/>
      <c r="BY476" s="22"/>
      <c r="BZ476" s="22"/>
    </row>
    <row r="477" spans="1:78" ht="16.5" x14ac:dyDescent="0.25">
      <c r="A477" s="21"/>
      <c r="B477" s="55" t="s">
        <v>144</v>
      </c>
      <c r="C477" s="56">
        <v>-2.7728739999999998</v>
      </c>
      <c r="D477" s="56">
        <v>0.26823799999999998</v>
      </c>
      <c r="E477" s="56">
        <v>-9.6876000000000004E-2</v>
      </c>
      <c r="F477" s="22"/>
      <c r="G477" s="22">
        <f ca="1"/>
        <v>6.2291952305730362E-3</v>
      </c>
      <c r="H477" s="22">
        <f ca="1"/>
        <v>1.5875999754617649</v>
      </c>
      <c r="I477" s="22">
        <f ca="1"/>
        <v>4.1808675213045783</v>
      </c>
      <c r="J477" s="22">
        <f ca="1"/>
        <v>3.3322605163470569</v>
      </c>
      <c r="K477" s="22">
        <f ca="1"/>
        <v>0.78325857455291881</v>
      </c>
      <c r="L477" s="22" t="e">
        <f ca="1"/>
        <v>#N/A</v>
      </c>
      <c r="M477" s="22"/>
      <c r="N477" s="22"/>
      <c r="O477" s="22"/>
      <c r="P477" s="22"/>
      <c r="Q477" s="22"/>
      <c r="R477" s="22">
        <f ca="1"/>
        <v>0.1132163415422561</v>
      </c>
      <c r="S477" s="22">
        <f ca="1"/>
        <v>1.0004275618124387E-2</v>
      </c>
      <c r="T477" s="22">
        <f ca="1"/>
        <v>8.3206565390087472E-2</v>
      </c>
      <c r="U477" s="22">
        <f ca="1"/>
        <v>0.24202317189301345</v>
      </c>
      <c r="V477" s="22">
        <f ca="1"/>
        <v>0.25949985258858665</v>
      </c>
      <c r="W477" s="22" t="e">
        <f ca="1"/>
        <v>#N/A</v>
      </c>
      <c r="X477" s="22"/>
      <c r="Y477" s="22"/>
      <c r="Z477" s="22"/>
      <c r="AA477" s="22">
        <f ca="1"/>
        <v>1.4066744836373024</v>
      </c>
      <c r="AB477" s="22">
        <f ca="1"/>
        <v>8.2516956952780485E-3</v>
      </c>
      <c r="AC477" s="22">
        <f ca="1"/>
        <v>0.11545216159927418</v>
      </c>
      <c r="AD477" s="22">
        <f ca="1"/>
        <v>0.57101933769281898</v>
      </c>
      <c r="AE477" s="22">
        <f ca="1"/>
        <v>1.0528841258483348</v>
      </c>
      <c r="AF477" s="22" t="e">
        <f ca="1"/>
        <v>#N/A</v>
      </c>
      <c r="AG477" s="22"/>
      <c r="AH477" s="22"/>
      <c r="AI477" s="22"/>
      <c r="AJ477" s="22"/>
      <c r="AK477" s="22"/>
      <c r="AL477" s="22"/>
      <c r="AM477" s="22"/>
      <c r="AN477" s="22">
        <f ca="1"/>
        <v>9.375944831373733</v>
      </c>
      <c r="AO477" s="22">
        <f ca="1"/>
        <v>9.8104491162826976E-3</v>
      </c>
      <c r="AP477" s="22">
        <f ca="1"/>
        <v>0.19264646551213957</v>
      </c>
      <c r="AQ477" s="22">
        <f ca="1"/>
        <v>1.3411126029128568</v>
      </c>
      <c r="AR477" s="22">
        <f ca="1"/>
        <v>3.490735467219158</v>
      </c>
      <c r="AS477" s="22" t="e">
        <f ca="1"/>
        <v>#N/A</v>
      </c>
      <c r="AT477" s="22"/>
      <c r="AU477" s="22"/>
      <c r="AV477" s="22"/>
      <c r="AW477" s="22"/>
      <c r="AX477" s="22"/>
      <c r="AY477" s="22"/>
      <c r="AZ477" s="22"/>
      <c r="BA477" s="22"/>
      <c r="BB477" s="22"/>
      <c r="BC477" s="22"/>
      <c r="BD477" s="22"/>
      <c r="BE477" s="22"/>
      <c r="BF477" s="22"/>
      <c r="BG477" s="22"/>
      <c r="BH477" s="22"/>
      <c r="BI477" s="22"/>
      <c r="BJ477" s="22"/>
      <c r="BK477" s="22"/>
      <c r="BL477" s="22"/>
      <c r="BM477" s="22"/>
      <c r="BN477" s="22"/>
      <c r="BO477" s="22"/>
      <c r="BP477" s="22"/>
      <c r="BQ477" s="22"/>
      <c r="BR477" s="22"/>
      <c r="BS477" s="22"/>
      <c r="BT477" s="22"/>
      <c r="BU477" s="22"/>
      <c r="BV477" s="22"/>
      <c r="BW477" s="22"/>
      <c r="BX477" s="22"/>
      <c r="BY477" s="22"/>
      <c r="BZ477" s="22"/>
    </row>
    <row r="478" spans="1:78" ht="16.5" x14ac:dyDescent="0.25">
      <c r="A478" s="21"/>
      <c r="B478" s="55" t="s">
        <v>145</v>
      </c>
      <c r="C478" s="56">
        <v>-0.158558</v>
      </c>
      <c r="D478" s="56">
        <v>1.9779899999999999</v>
      </c>
      <c r="E478" s="56">
        <v>-20.533861999999999</v>
      </c>
      <c r="F478" s="22"/>
      <c r="G478" s="22">
        <f ca="1"/>
        <v>0.96278520920368316</v>
      </c>
      <c r="H478" s="22">
        <f ca="1"/>
        <v>0.2784721962803649</v>
      </c>
      <c r="I478" s="22" t="e">
        <f ca="1"/>
        <v>#N/A</v>
      </c>
      <c r="J478" s="22" t="e">
        <f ca="1"/>
        <v>#N/A</v>
      </c>
      <c r="K478" s="22" t="e">
        <f ca="1"/>
        <v>#N/A</v>
      </c>
      <c r="L478" s="22" t="e">
        <f ca="1"/>
        <v>#N/A</v>
      </c>
      <c r="M478" s="22"/>
      <c r="N478" s="22"/>
      <c r="O478" s="22"/>
      <c r="P478" s="22"/>
      <c r="Q478" s="22"/>
      <c r="R478" s="22">
        <f ca="1"/>
        <v>0.99999985697868443</v>
      </c>
      <c r="S478" s="22">
        <f ca="1"/>
        <v>6.696826280604397E-4</v>
      </c>
      <c r="T478" s="22" t="e">
        <f ca="1"/>
        <v>#N/A</v>
      </c>
      <c r="U478" s="22" t="e">
        <f ca="1"/>
        <v>#N/A</v>
      </c>
      <c r="V478" s="22" t="e">
        <f ca="1"/>
        <v>#N/A</v>
      </c>
      <c r="W478" s="22" t="e">
        <f ca="1"/>
        <v>#N/A</v>
      </c>
      <c r="X478" s="22"/>
      <c r="Y478" s="22"/>
      <c r="Z478" s="22"/>
      <c r="AA478" s="22">
        <f ca="1"/>
        <v>0.99999990917868242</v>
      </c>
      <c r="AB478" s="22">
        <f ca="1"/>
        <v>3.2618394811898731E-4</v>
      </c>
      <c r="AC478" s="22" t="e">
        <f ca="1"/>
        <v>#N/A</v>
      </c>
      <c r="AD478" s="22" t="e">
        <f ca="1"/>
        <v>#N/A</v>
      </c>
      <c r="AE478" s="22" t="e">
        <f ca="1"/>
        <v>#N/A</v>
      </c>
      <c r="AF478" s="22" t="e">
        <f ca="1"/>
        <v>#N/A</v>
      </c>
      <c r="AG478" s="22"/>
      <c r="AH478" s="22"/>
      <c r="AI478" s="22"/>
      <c r="AJ478" s="22"/>
      <c r="AK478" s="22"/>
      <c r="AL478" s="22"/>
      <c r="AM478" s="22"/>
      <c r="AN478" s="22">
        <f ca="1"/>
        <v>0.9999998588545761</v>
      </c>
      <c r="AO478" s="22">
        <f ca="1"/>
        <v>2.7581694941574163E-4</v>
      </c>
      <c r="AP478" s="22" t="e">
        <f ca="1"/>
        <v>#N/A</v>
      </c>
      <c r="AQ478" s="22" t="e">
        <f ca="1"/>
        <v>#N/A</v>
      </c>
      <c r="AR478" s="22" t="e">
        <f ca="1"/>
        <v>#N/A</v>
      </c>
      <c r="AS478" s="22" t="e">
        <f ca="1"/>
        <v>#N/A</v>
      </c>
      <c r="AT478" s="22"/>
      <c r="AU478" s="22"/>
      <c r="AV478" s="22"/>
      <c r="AW478" s="22"/>
      <c r="AX478" s="22"/>
      <c r="AY478" s="22"/>
      <c r="AZ478" s="22"/>
      <c r="BA478" s="22"/>
      <c r="BB478" s="22"/>
      <c r="BC478" s="22"/>
      <c r="BD478" s="22"/>
      <c r="BE478" s="22"/>
      <c r="BF478" s="22"/>
      <c r="BG478" s="22"/>
      <c r="BH478" s="22"/>
      <c r="BI478" s="22"/>
      <c r="BJ478" s="22"/>
      <c r="BK478" s="22"/>
      <c r="BL478" s="22"/>
      <c r="BM478" s="22"/>
      <c r="BN478" s="22"/>
      <c r="BO478" s="22"/>
      <c r="BP478" s="22"/>
      <c r="BQ478" s="22"/>
      <c r="BR478" s="22"/>
      <c r="BS478" s="22"/>
      <c r="BT478" s="22"/>
      <c r="BU478" s="22"/>
      <c r="BV478" s="22"/>
      <c r="BW478" s="22"/>
      <c r="BX478" s="22"/>
      <c r="BY478" s="22"/>
      <c r="BZ478" s="22"/>
    </row>
    <row r="479" spans="1:78" ht="16.5" x14ac:dyDescent="0.25">
      <c r="A479" s="21"/>
      <c r="B479" s="55" t="s">
        <v>146</v>
      </c>
      <c r="C479" s="56">
        <v>-9.9807970000000008</v>
      </c>
      <c r="D479" s="56">
        <v>-1.147438</v>
      </c>
      <c r="E479" s="56">
        <v>-38.515158</v>
      </c>
      <c r="F479" s="22"/>
      <c r="G479" s="22">
        <f ca="1"/>
        <v>90.548627578108039</v>
      </c>
      <c r="H479" s="22">
        <f ca="1"/>
        <v>14</v>
      </c>
      <c r="I479" s="22" t="e">
        <f ca="1"/>
        <v>#N/A</v>
      </c>
      <c r="J479" s="22" t="e">
        <f ca="1"/>
        <v>#N/A</v>
      </c>
      <c r="K479" s="22" t="e">
        <f ca="1"/>
        <v>#N/A</v>
      </c>
      <c r="L479" s="22" t="e">
        <f ca="1"/>
        <v>#N/A</v>
      </c>
      <c r="M479" s="22"/>
      <c r="N479" s="22"/>
      <c r="O479" s="22"/>
      <c r="P479" s="22"/>
      <c r="Q479" s="22"/>
      <c r="R479" s="22">
        <f ca="1"/>
        <v>19227900.374588124</v>
      </c>
      <c r="S479" s="22">
        <f ca="1"/>
        <v>11</v>
      </c>
      <c r="T479" s="22" t="e">
        <f ca="1"/>
        <v>#N/A</v>
      </c>
      <c r="U479" s="22" t="e">
        <f ca="1"/>
        <v>#N/A</v>
      </c>
      <c r="V479" s="22" t="e">
        <f ca="1"/>
        <v>#N/A</v>
      </c>
      <c r="W479" s="22" t="e">
        <f ca="1"/>
        <v>#N/A</v>
      </c>
      <c r="X479" s="22"/>
      <c r="Y479" s="22"/>
      <c r="Z479" s="22"/>
      <c r="AA479" s="22">
        <f ca="1"/>
        <v>30279232.076665279</v>
      </c>
      <c r="AB479" s="22">
        <f ca="1"/>
        <v>11</v>
      </c>
      <c r="AC479" s="22" t="e">
        <f ca="1"/>
        <v>#N/A</v>
      </c>
      <c r="AD479" s="22" t="e">
        <f ca="1"/>
        <v>#N/A</v>
      </c>
      <c r="AE479" s="22" t="e">
        <f ca="1"/>
        <v>#N/A</v>
      </c>
      <c r="AF479" s="22" t="e">
        <f ca="1"/>
        <v>#N/A</v>
      </c>
      <c r="AG479" s="22"/>
      <c r="AH479" s="22"/>
      <c r="AI479" s="22"/>
      <c r="AJ479" s="22"/>
      <c r="AK479" s="22"/>
      <c r="AL479" s="22"/>
      <c r="AM479" s="22"/>
      <c r="AN479" s="22">
        <f ca="1"/>
        <v>19483448.611091457</v>
      </c>
      <c r="AO479" s="22">
        <f ca="1"/>
        <v>11</v>
      </c>
      <c r="AP479" s="22" t="e">
        <f ca="1"/>
        <v>#N/A</v>
      </c>
      <c r="AQ479" s="22" t="e">
        <f ca="1"/>
        <v>#N/A</v>
      </c>
      <c r="AR479" s="22" t="e">
        <f ca="1"/>
        <v>#N/A</v>
      </c>
      <c r="AS479" s="22" t="e">
        <f ca="1"/>
        <v>#N/A</v>
      </c>
      <c r="AT479" s="22"/>
      <c r="AU479" s="22"/>
      <c r="AV479" s="22"/>
      <c r="AW479" s="22"/>
      <c r="AX479" s="22"/>
      <c r="AY479" s="22"/>
      <c r="AZ479" s="22"/>
      <c r="BA479" s="22"/>
      <c r="BB479" s="22"/>
      <c r="BC479" s="22"/>
      <c r="BD479" s="22"/>
      <c r="BE479" s="22"/>
      <c r="BF479" s="22"/>
      <c r="BG479" s="22"/>
      <c r="BH479" s="22"/>
      <c r="BI479" s="22"/>
      <c r="BJ479" s="22"/>
      <c r="BK479" s="22"/>
      <c r="BL479" s="22"/>
      <c r="BM479" s="22"/>
      <c r="BN479" s="22"/>
      <c r="BO479" s="22"/>
      <c r="BP479" s="22"/>
      <c r="BQ479" s="22"/>
      <c r="BR479" s="22"/>
      <c r="BS479" s="22"/>
      <c r="BT479" s="22"/>
      <c r="BU479" s="22"/>
      <c r="BV479" s="22"/>
      <c r="BW479" s="22"/>
      <c r="BX479" s="22"/>
      <c r="BY479" s="22"/>
      <c r="BZ479" s="22"/>
    </row>
    <row r="480" spans="1:78" ht="16.5" x14ac:dyDescent="0.25">
      <c r="A480" s="21"/>
      <c r="B480" s="55" t="s">
        <v>147</v>
      </c>
      <c r="C480" s="56">
        <v>172.70797400000001</v>
      </c>
      <c r="D480" s="56">
        <v>156.28813299999999</v>
      </c>
      <c r="E480" s="56">
        <v>162.081354</v>
      </c>
      <c r="F480" s="22"/>
      <c r="G480" s="22">
        <f ca="1"/>
        <v>28.087012249951481</v>
      </c>
      <c r="H480" s="22">
        <f ca="1"/>
        <v>1.0856546974169412</v>
      </c>
      <c r="I480" s="22" t="e">
        <f ca="1"/>
        <v>#N/A</v>
      </c>
      <c r="J480" s="22" t="e">
        <f ca="1"/>
        <v>#N/A</v>
      </c>
      <c r="K480" s="22" t="e">
        <f ca="1"/>
        <v>#N/A</v>
      </c>
      <c r="L480" s="22" t="e">
        <f ca="1"/>
        <v>#N/A</v>
      </c>
      <c r="M480" s="22"/>
      <c r="N480" s="22"/>
      <c r="O480" s="22"/>
      <c r="P480" s="22"/>
      <c r="Q480" s="22"/>
      <c r="R480" s="22">
        <f ca="1"/>
        <v>34.492916816776926</v>
      </c>
      <c r="S480" s="22">
        <f ca="1"/>
        <v>4.93322304558531E-6</v>
      </c>
      <c r="T480" s="22" t="e">
        <f ca="1"/>
        <v>#N/A</v>
      </c>
      <c r="U480" s="22" t="e">
        <f ca="1"/>
        <v>#N/A</v>
      </c>
      <c r="V480" s="22" t="e">
        <f ca="1"/>
        <v>#N/A</v>
      </c>
      <c r="W480" s="22" t="e">
        <f ca="1"/>
        <v>#N/A</v>
      </c>
      <c r="X480" s="22"/>
      <c r="Y480" s="22"/>
      <c r="Z480" s="22"/>
      <c r="AA480" s="22">
        <f ca="1"/>
        <v>12.886352829644352</v>
      </c>
      <c r="AB480" s="22">
        <f ca="1"/>
        <v>1.1703556481153922E-6</v>
      </c>
      <c r="AC480" s="22" t="e">
        <f ca="1"/>
        <v>#N/A</v>
      </c>
      <c r="AD480" s="22" t="e">
        <f ca="1"/>
        <v>#N/A</v>
      </c>
      <c r="AE480" s="22" t="e">
        <f ca="1"/>
        <v>#N/A</v>
      </c>
      <c r="AF480" s="22" t="e">
        <f ca="1"/>
        <v>#N/A</v>
      </c>
      <c r="AG480" s="22"/>
      <c r="AH480" s="22"/>
      <c r="AI480" s="22"/>
      <c r="AJ480" s="22"/>
      <c r="AK480" s="22"/>
      <c r="AL480" s="22"/>
      <c r="AM480" s="22"/>
      <c r="AN480" s="22">
        <f ca="1"/>
        <v>5.9288126006751121</v>
      </c>
      <c r="AO480" s="22">
        <f ca="1"/>
        <v>8.3682488543506358E-7</v>
      </c>
      <c r="AP480" s="22" t="e">
        <f ca="1"/>
        <v>#N/A</v>
      </c>
      <c r="AQ480" s="22" t="e">
        <f ca="1"/>
        <v>#N/A</v>
      </c>
      <c r="AR480" s="22" t="e">
        <f ca="1"/>
        <v>#N/A</v>
      </c>
      <c r="AS480" s="22" t="e">
        <f ca="1"/>
        <v>#N/A</v>
      </c>
      <c r="AT480" s="22"/>
      <c r="AU480" s="22"/>
      <c r="AV480" s="22"/>
      <c r="AW480" s="22"/>
      <c r="AX480" s="22"/>
      <c r="AY480" s="22"/>
      <c r="AZ480" s="22"/>
      <c r="BA480" s="22"/>
      <c r="BB480" s="22"/>
      <c r="BC480" s="22"/>
      <c r="BD480" s="22"/>
      <c r="BE480" s="22"/>
      <c r="BF480" s="22"/>
      <c r="BG480" s="22"/>
      <c r="BH480" s="22"/>
      <c r="BI480" s="22"/>
      <c r="BJ480" s="22"/>
      <c r="BK480" s="22"/>
      <c r="BL480" s="22"/>
      <c r="BM480" s="22"/>
      <c r="BN480" s="22"/>
      <c r="BO480" s="22"/>
      <c r="BP480" s="22"/>
      <c r="BQ480" s="22"/>
      <c r="BR480" s="22"/>
      <c r="BS480" s="22"/>
      <c r="BT480" s="22"/>
      <c r="BU480" s="22"/>
      <c r="BV480" s="22"/>
      <c r="BW480" s="22"/>
      <c r="BX480" s="22"/>
      <c r="BY480" s="22"/>
      <c r="BZ480" s="22"/>
    </row>
    <row r="481" spans="1:78" ht="16.5" x14ac:dyDescent="0.25">
      <c r="A481" s="21"/>
      <c r="B481" s="55" t="s">
        <v>151</v>
      </c>
      <c r="C481" s="56">
        <v>0</v>
      </c>
      <c r="D481" s="56">
        <v>0</v>
      </c>
      <c r="E481" s="56">
        <v>0</v>
      </c>
      <c r="F481" s="22"/>
      <c r="G481" s="22" t="e">
        <f ca="1"/>
        <v>#N/A</v>
      </c>
      <c r="H481" s="22" t="e">
        <f ca="1"/>
        <v>#N/A</v>
      </c>
      <c r="I481" s="22" t="e">
        <f ca="1"/>
        <v>#N/A</v>
      </c>
      <c r="J481" s="22" t="e">
        <f ca="1"/>
        <v>#N/A</v>
      </c>
      <c r="K481" s="22" t="e">
        <f ca="1"/>
        <v>#N/A</v>
      </c>
      <c r="L481" s="22" t="e">
        <f ca="1"/>
        <v>#N/A</v>
      </c>
      <c r="M481" s="22"/>
      <c r="N481" s="22"/>
      <c r="O481" s="22"/>
      <c r="P481" s="22"/>
      <c r="Q481" s="22"/>
      <c r="R481" s="22" t="e">
        <f ca="1"/>
        <v>#N/A</v>
      </c>
      <c r="S481" s="22" t="e">
        <f ca="1"/>
        <v>#N/A</v>
      </c>
      <c r="T481" s="22" t="e">
        <f ca="1"/>
        <v>#N/A</v>
      </c>
      <c r="U481" s="22" t="e">
        <f ca="1"/>
        <v>#N/A</v>
      </c>
      <c r="V481" s="22" t="e">
        <f ca="1"/>
        <v>#N/A</v>
      </c>
      <c r="W481" s="22" t="e">
        <f ca="1"/>
        <v>#N/A</v>
      </c>
      <c r="X481" s="22"/>
      <c r="Y481" s="22"/>
      <c r="Z481" s="22"/>
      <c r="AA481" s="22" t="e">
        <f ca="1"/>
        <v>#N/A</v>
      </c>
      <c r="AB481" s="22" t="e">
        <f ca="1"/>
        <v>#N/A</v>
      </c>
      <c r="AC481" s="22" t="e">
        <f ca="1"/>
        <v>#N/A</v>
      </c>
      <c r="AD481" s="22" t="e">
        <f ca="1"/>
        <v>#N/A</v>
      </c>
      <c r="AE481" s="22" t="e">
        <f ca="1"/>
        <v>#N/A</v>
      </c>
      <c r="AF481" s="22" t="e">
        <f ca="1"/>
        <v>#N/A</v>
      </c>
      <c r="AG481" s="22"/>
      <c r="AH481" s="22"/>
      <c r="AI481" s="22"/>
      <c r="AJ481" s="22"/>
      <c r="AK481" s="22"/>
      <c r="AL481" s="22"/>
      <c r="AM481" s="22"/>
      <c r="AN481" s="22" t="e">
        <f ca="1"/>
        <v>#N/A</v>
      </c>
      <c r="AO481" s="22" t="e">
        <f ca="1"/>
        <v>#N/A</v>
      </c>
      <c r="AP481" s="22" t="e">
        <f ca="1"/>
        <v>#N/A</v>
      </c>
      <c r="AQ481" s="22" t="e">
        <f ca="1"/>
        <v>#N/A</v>
      </c>
      <c r="AR481" s="22" t="e">
        <f ca="1"/>
        <v>#N/A</v>
      </c>
      <c r="AS481" s="22" t="e">
        <f ca="1"/>
        <v>#N/A</v>
      </c>
      <c r="AT481" s="22"/>
      <c r="AU481" s="22"/>
      <c r="AV481" s="22"/>
      <c r="AW481" s="22"/>
      <c r="AX481" s="22"/>
      <c r="AY481" s="22"/>
      <c r="AZ481" s="22"/>
      <c r="BA481" s="22"/>
      <c r="BB481" s="22"/>
      <c r="BC481" s="22"/>
      <c r="BD481" s="22"/>
      <c r="BE481" s="22"/>
      <c r="BF481" s="22"/>
      <c r="BG481" s="22"/>
      <c r="BH481" s="22"/>
      <c r="BI481" s="22"/>
      <c r="BJ481" s="22"/>
      <c r="BK481" s="22"/>
      <c r="BL481" s="22"/>
      <c r="BM481" s="22"/>
      <c r="BN481" s="22"/>
      <c r="BO481" s="22"/>
      <c r="BP481" s="22"/>
      <c r="BQ481" s="22"/>
      <c r="BR481" s="22"/>
      <c r="BS481" s="22"/>
      <c r="BT481" s="22"/>
      <c r="BU481" s="22"/>
      <c r="BV481" s="22"/>
      <c r="BW481" s="22"/>
      <c r="BX481" s="22"/>
      <c r="BY481" s="22"/>
      <c r="BZ481" s="22"/>
    </row>
    <row r="482" spans="1:78" ht="16.5" x14ac:dyDescent="0.25">
      <c r="A482" s="21"/>
      <c r="B482" s="55" t="s">
        <v>155</v>
      </c>
      <c r="C482" s="57" t="s">
        <v>156</v>
      </c>
      <c r="D482" s="57" t="s">
        <v>156</v>
      </c>
      <c r="E482" s="57" t="s">
        <v>156</v>
      </c>
      <c r="F482" s="22"/>
      <c r="G482" s="22" t="e">
        <f ca="1"/>
        <v>#N/A</v>
      </c>
      <c r="H482" s="22" t="e">
        <f ca="1"/>
        <v>#N/A</v>
      </c>
      <c r="I482" s="22" t="e">
        <f ca="1"/>
        <v>#N/A</v>
      </c>
      <c r="J482" s="22" t="e">
        <f ca="1"/>
        <v>#N/A</v>
      </c>
      <c r="K482" s="22" t="e">
        <f ca="1"/>
        <v>#N/A</v>
      </c>
      <c r="L482" s="22" t="e">
        <f ca="1"/>
        <v>#N/A</v>
      </c>
      <c r="M482" s="22"/>
      <c r="N482" s="22"/>
      <c r="O482" s="22"/>
      <c r="P482" s="22"/>
      <c r="Q482" s="22"/>
      <c r="R482" s="22" t="e">
        <f ca="1"/>
        <v>#N/A</v>
      </c>
      <c r="S482" s="22" t="e">
        <f ca="1"/>
        <v>#N/A</v>
      </c>
      <c r="T482" s="22" t="e">
        <f ca="1"/>
        <v>#N/A</v>
      </c>
      <c r="U482" s="22" t="e">
        <f ca="1"/>
        <v>#N/A</v>
      </c>
      <c r="V482" s="22" t="e">
        <f ca="1"/>
        <v>#N/A</v>
      </c>
      <c r="W482" s="22" t="e">
        <f ca="1"/>
        <v>#N/A</v>
      </c>
      <c r="X482" s="22"/>
      <c r="Y482" s="22"/>
      <c r="Z482" s="22"/>
      <c r="AA482" s="22" t="e">
        <f ca="1"/>
        <v>#N/A</v>
      </c>
      <c r="AB482" s="22" t="e">
        <f ca="1"/>
        <v>#N/A</v>
      </c>
      <c r="AC482" s="22" t="e">
        <f ca="1"/>
        <v>#N/A</v>
      </c>
      <c r="AD482" s="22" t="e">
        <f ca="1"/>
        <v>#N/A</v>
      </c>
      <c r="AE482" s="22" t="e">
        <f ca="1"/>
        <v>#N/A</v>
      </c>
      <c r="AF482" s="22" t="e">
        <f ca="1"/>
        <v>#N/A</v>
      </c>
      <c r="AG482" s="22"/>
      <c r="AH482" s="22"/>
      <c r="AI482" s="22"/>
      <c r="AJ482" s="22"/>
      <c r="AK482" s="22"/>
      <c r="AL482" s="22"/>
      <c r="AM482" s="22"/>
      <c r="AN482" s="22" t="e">
        <f ca="1"/>
        <v>#N/A</v>
      </c>
      <c r="AO482" s="22" t="e">
        <f ca="1"/>
        <v>#N/A</v>
      </c>
      <c r="AP482" s="22" t="e">
        <f ca="1"/>
        <v>#N/A</v>
      </c>
      <c r="AQ482" s="22" t="e">
        <f ca="1"/>
        <v>#N/A</v>
      </c>
      <c r="AR482" s="22" t="e">
        <f ca="1"/>
        <v>#N/A</v>
      </c>
      <c r="AS482" s="22" t="e">
        <f ca="1"/>
        <v>#N/A</v>
      </c>
      <c r="AT482" s="22"/>
      <c r="AU482" s="22"/>
      <c r="AV482" s="22"/>
      <c r="AW482" s="22"/>
      <c r="AX482" s="22"/>
      <c r="AY482" s="22"/>
      <c r="AZ482" s="22"/>
      <c r="BA482" s="22"/>
      <c r="BB482" s="22"/>
      <c r="BC482" s="22"/>
      <c r="BD482" s="22"/>
      <c r="BE482" s="22"/>
      <c r="BF482" s="22"/>
      <c r="BG482" s="22"/>
      <c r="BH482" s="22"/>
      <c r="BI482" s="22"/>
      <c r="BJ482" s="22"/>
      <c r="BK482" s="22"/>
      <c r="BL482" s="22"/>
      <c r="BM482" s="22"/>
      <c r="BN482" s="22"/>
      <c r="BO482" s="22"/>
      <c r="BP482" s="22"/>
      <c r="BQ482" s="22"/>
      <c r="BR482" s="22"/>
      <c r="BS482" s="22"/>
      <c r="BT482" s="22"/>
      <c r="BU482" s="22"/>
      <c r="BV482" s="22"/>
      <c r="BW482" s="22"/>
      <c r="BX482" s="22"/>
      <c r="BY482" s="22"/>
      <c r="BZ482" s="22"/>
    </row>
    <row r="483" spans="1:78" ht="115.5" x14ac:dyDescent="0.25">
      <c r="A483" s="21"/>
      <c r="B483" s="55" t="s">
        <v>157</v>
      </c>
      <c r="C483" s="58" t="s">
        <v>259</v>
      </c>
      <c r="D483" s="58" t="s">
        <v>259</v>
      </c>
      <c r="E483" s="58" t="s">
        <v>259</v>
      </c>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c r="BE483" s="22"/>
      <c r="BF483" s="22"/>
      <c r="BG483" s="22"/>
      <c r="BH483" s="22"/>
      <c r="BI483" s="22"/>
      <c r="BJ483" s="22"/>
      <c r="BK483" s="22"/>
      <c r="BL483" s="22"/>
      <c r="BM483" s="22"/>
      <c r="BN483" s="22"/>
      <c r="BO483" s="22"/>
      <c r="BP483" s="22"/>
      <c r="BQ483" s="22"/>
      <c r="BR483" s="22"/>
      <c r="BS483" s="22"/>
      <c r="BT483" s="22"/>
      <c r="BU483" s="22"/>
      <c r="BV483" s="22"/>
      <c r="BW483" s="22"/>
      <c r="BX483" s="22"/>
      <c r="BY483" s="22"/>
      <c r="BZ483" s="22"/>
    </row>
    <row r="484" spans="1:78" x14ac:dyDescent="0.25">
      <c r="A484" s="21"/>
      <c r="B484" s="22" t="s">
        <v>260</v>
      </c>
      <c r="C484" s="22"/>
      <c r="D484" s="22"/>
      <c r="E484" s="22"/>
      <c r="F484" s="25" t="s">
        <v>166</v>
      </c>
      <c r="G484" s="42">
        <v>550</v>
      </c>
      <c r="H484" s="22"/>
      <c r="I484" s="22"/>
      <c r="J484" s="22"/>
      <c r="K484" s="22"/>
      <c r="L484" s="22"/>
      <c r="M484" s="22"/>
      <c r="N484" s="22"/>
      <c r="O484" s="22"/>
      <c r="P484" s="22"/>
      <c r="Q484" s="25" t="s">
        <v>166</v>
      </c>
      <c r="R484" s="42">
        <v>550</v>
      </c>
      <c r="S484" s="22"/>
      <c r="T484" s="22"/>
      <c r="U484" s="22"/>
      <c r="V484" s="22"/>
      <c r="W484" s="22"/>
      <c r="X484" s="22"/>
      <c r="Y484" s="22"/>
      <c r="Z484" s="25" t="s">
        <v>166</v>
      </c>
      <c r="AA484" s="42">
        <v>550</v>
      </c>
      <c r="AB484" s="22"/>
      <c r="AC484" s="22"/>
      <c r="AD484" s="22"/>
      <c r="AE484" s="22"/>
      <c r="AF484" s="22"/>
      <c r="AG484" s="22"/>
      <c r="AH484" s="22"/>
      <c r="AI484" s="22"/>
      <c r="AJ484" s="22"/>
      <c r="AK484" s="22"/>
      <c r="AL484" s="22"/>
      <c r="AM484" s="25" t="s">
        <v>166</v>
      </c>
      <c r="AN484" s="42">
        <v>550</v>
      </c>
      <c r="AO484" s="22"/>
      <c r="AP484" s="22"/>
      <c r="AQ484" s="22"/>
      <c r="AR484" s="22"/>
      <c r="AS484" s="22"/>
      <c r="AT484" s="22"/>
      <c r="AU484" s="22"/>
      <c r="AV484" s="22"/>
      <c r="AW484" s="22"/>
      <c r="AX484" s="22"/>
      <c r="AY484" s="22"/>
      <c r="AZ484" s="22"/>
      <c r="BA484" s="22"/>
      <c r="BB484" s="22"/>
      <c r="BC484" s="22"/>
      <c r="BD484" s="22"/>
      <c r="BE484" s="22"/>
      <c r="BF484" s="22"/>
      <c r="BG484" s="22"/>
      <c r="BH484" s="22"/>
      <c r="BI484" s="22"/>
      <c r="BJ484" s="22"/>
      <c r="BK484" s="22"/>
      <c r="BL484" s="22"/>
      <c r="BM484" s="22"/>
      <c r="BN484" s="22"/>
      <c r="BO484" s="22"/>
      <c r="BP484" s="22"/>
      <c r="BQ484" s="22"/>
      <c r="BR484" s="22"/>
      <c r="BS484" s="22"/>
      <c r="BT484" s="22"/>
      <c r="BU484" s="22"/>
      <c r="BV484" s="22"/>
      <c r="BW484" s="22"/>
      <c r="BX484" s="22"/>
      <c r="BY484" s="22"/>
      <c r="BZ484" s="22"/>
    </row>
    <row r="485" spans="1:78" x14ac:dyDescent="0.25">
      <c r="A485" s="21"/>
      <c r="B485" s="22"/>
      <c r="C485" s="22"/>
      <c r="D485" s="22"/>
      <c r="E485" s="22"/>
      <c r="F485" s="25" t="s">
        <v>167</v>
      </c>
      <c r="G485" s="43">
        <f ca="1">I471+J471*(G484/1000)+K471*(G484/1000)^2+L471*(G484/1000)^3+M471/(G484/1000)^2</f>
        <v>29.289229900564052</v>
      </c>
      <c r="H485" s="22"/>
      <c r="I485" s="22"/>
      <c r="J485" s="22"/>
      <c r="K485" s="22"/>
      <c r="L485" s="22"/>
      <c r="M485" s="22"/>
      <c r="N485" s="22"/>
      <c r="O485" s="22"/>
      <c r="P485" s="22"/>
      <c r="Q485" s="25" t="s">
        <v>167</v>
      </c>
      <c r="R485" s="43">
        <f ca="1">T471+U471*(R484/1000)+V471*(R484/1000)^2+W471*(R484/1000)^3+AA471/(R484/1000)^2</f>
        <v>9928.4500766820747</v>
      </c>
      <c r="S485" s="22"/>
      <c r="T485" s="22"/>
      <c r="U485" s="22"/>
      <c r="V485" s="22"/>
      <c r="W485" s="22"/>
      <c r="X485" s="22"/>
      <c r="Y485" s="22"/>
      <c r="Z485" s="25" t="s">
        <v>167</v>
      </c>
      <c r="AA485" s="43">
        <f ca="1">AC471+AD471*(AA484/1000)+AE471*(AA484/1000)^2+AF471*(AA484/1000)^3+AG471/(AA484/1000)^2</f>
        <v>-26.459377261690079</v>
      </c>
      <c r="AB485" s="22"/>
      <c r="AC485" s="22"/>
      <c r="AD485" s="22"/>
      <c r="AE485" s="22"/>
      <c r="AF485" s="22"/>
      <c r="AG485" s="22"/>
      <c r="AH485" s="22"/>
      <c r="AI485" s="22"/>
      <c r="AJ485" s="22"/>
      <c r="AK485" s="22"/>
      <c r="AL485" s="22"/>
      <c r="AM485" s="25" t="s">
        <v>167</v>
      </c>
      <c r="AN485" s="43">
        <f ca="1">AP471+AQ471*(AN484/1000)+AR471*(AN484/1000)^2+AS471*(AN484/1000)^3+AT471/(AN484/1000)^2</f>
        <v>-9986.7789212588123</v>
      </c>
      <c r="AO485" s="22"/>
      <c r="AP485" s="22"/>
      <c r="AQ485" s="22"/>
      <c r="AR485" s="22"/>
      <c r="AS485" s="22"/>
      <c r="AT485" s="22"/>
      <c r="AU485" s="22"/>
      <c r="AV485" s="22"/>
      <c r="AW485" s="22"/>
      <c r="AX485" s="22"/>
      <c r="AY485" s="22"/>
      <c r="AZ485" s="22"/>
      <c r="BA485" s="22"/>
      <c r="BB485" s="22"/>
      <c r="BC485" s="22"/>
      <c r="BD485" s="22"/>
      <c r="BE485" s="22"/>
      <c r="BF485" s="22"/>
      <c r="BG485" s="22"/>
      <c r="BH485" s="22"/>
      <c r="BI485" s="22"/>
      <c r="BJ485" s="22"/>
      <c r="BK485" s="22"/>
      <c r="BL485" s="22"/>
      <c r="BM485" s="22"/>
      <c r="BN485" s="22"/>
      <c r="BO485" s="22"/>
      <c r="BP485" s="22"/>
      <c r="BQ485" s="22"/>
      <c r="BR485" s="22"/>
      <c r="BS485" s="22"/>
      <c r="BT485" s="22"/>
      <c r="BU485" s="22"/>
      <c r="BV485" s="22"/>
      <c r="BW485" s="22"/>
      <c r="BX485" s="22"/>
      <c r="BY485" s="22"/>
      <c r="BZ485" s="22"/>
    </row>
    <row r="486" spans="1:78" x14ac:dyDescent="0.25">
      <c r="A486" s="21"/>
      <c r="B486" s="22"/>
      <c r="C486" s="22"/>
      <c r="D486" s="22"/>
      <c r="E486" s="22"/>
      <c r="F486" s="22" t="s">
        <v>46</v>
      </c>
      <c r="G486" s="22"/>
      <c r="H486" s="22"/>
      <c r="I486" s="22"/>
      <c r="J486" s="22" t="s">
        <v>189</v>
      </c>
      <c r="K486" s="22"/>
      <c r="L486" s="22"/>
      <c r="M486" s="22"/>
      <c r="N486" s="22"/>
      <c r="O486" s="22"/>
      <c r="P486" s="22"/>
      <c r="Q486" s="22" t="s">
        <v>46</v>
      </c>
      <c r="R486" s="22"/>
      <c r="S486" s="22"/>
      <c r="T486" s="22"/>
      <c r="U486" s="22" t="s">
        <v>189</v>
      </c>
      <c r="V486" s="22"/>
      <c r="W486" s="22"/>
      <c r="X486" s="22"/>
      <c r="Y486" s="22"/>
      <c r="Z486" s="22" t="s">
        <v>46</v>
      </c>
      <c r="AA486" s="22"/>
      <c r="AB486" s="22"/>
      <c r="AC486" s="22"/>
      <c r="AD486" s="22" t="s">
        <v>189</v>
      </c>
      <c r="AE486" s="22"/>
      <c r="AF486" s="22"/>
      <c r="AG486" s="22"/>
      <c r="AH486" s="22"/>
      <c r="AI486" s="22"/>
      <c r="AJ486" s="22"/>
      <c r="AK486" s="22"/>
      <c r="AL486" s="22"/>
      <c r="AM486" s="22" t="s">
        <v>46</v>
      </c>
      <c r="AN486" s="22"/>
      <c r="AO486" s="22"/>
      <c r="AP486" s="22"/>
      <c r="AQ486" s="22" t="s">
        <v>189</v>
      </c>
      <c r="AR486" s="22"/>
      <c r="AS486" s="22"/>
      <c r="AT486" s="22"/>
      <c r="AU486" s="22"/>
      <c r="AV486" s="22"/>
      <c r="AW486" s="22"/>
      <c r="AX486" s="22"/>
      <c r="AY486" s="22"/>
      <c r="AZ486" s="22"/>
      <c r="BA486" s="22"/>
      <c r="BB486" s="22"/>
      <c r="BC486" s="22"/>
      <c r="BD486" s="22"/>
      <c r="BE486" s="22"/>
      <c r="BF486" s="22"/>
      <c r="BG486" s="22"/>
      <c r="BH486" s="22"/>
      <c r="BI486" s="22"/>
      <c r="BJ486" s="22"/>
      <c r="BK486" s="22"/>
      <c r="BL486" s="22"/>
      <c r="BM486" s="22"/>
      <c r="BN486" s="22"/>
      <c r="BO486" s="22"/>
      <c r="BP486" s="22"/>
      <c r="BQ486" s="22"/>
      <c r="BR486" s="22"/>
      <c r="BS486" s="22"/>
      <c r="BT486" s="22"/>
      <c r="BU486" s="22"/>
      <c r="BV486" s="22"/>
      <c r="BW486" s="22"/>
      <c r="BX486" s="22"/>
      <c r="BY486" s="22"/>
      <c r="BZ486" s="22"/>
    </row>
    <row r="487" spans="1:78" x14ac:dyDescent="0.25">
      <c r="A487" s="21"/>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c r="BE487" s="22"/>
      <c r="BF487" s="22"/>
      <c r="BG487" s="22"/>
      <c r="BH487" s="22"/>
      <c r="BI487" s="22"/>
      <c r="BJ487" s="22"/>
      <c r="BK487" s="22"/>
      <c r="BL487" s="22"/>
      <c r="BM487" s="22"/>
      <c r="BN487" s="22"/>
      <c r="BO487" s="22"/>
      <c r="BP487" s="22"/>
      <c r="BQ487" s="22"/>
      <c r="BR487" s="22"/>
      <c r="BS487" s="22"/>
      <c r="BT487" s="22"/>
      <c r="BU487" s="22"/>
      <c r="BV487" s="22"/>
      <c r="BW487" s="22"/>
      <c r="BX487" s="22"/>
      <c r="BY487" s="22"/>
      <c r="BZ487" s="22"/>
    </row>
    <row r="488" spans="1:78" x14ac:dyDescent="0.25">
      <c r="A488" s="21"/>
      <c r="B488" s="22" t="s">
        <v>237</v>
      </c>
      <c r="C488" s="22"/>
      <c r="D488" s="22"/>
      <c r="E488" s="22"/>
      <c r="F488" s="22"/>
      <c r="G488" s="22"/>
      <c r="H488" s="22"/>
      <c r="I488" s="22"/>
      <c r="J488" s="22" t="s">
        <v>238</v>
      </c>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c r="BE488" s="22"/>
      <c r="BF488" s="22"/>
      <c r="BG488" s="22"/>
      <c r="BH488" s="22"/>
      <c r="BI488" s="22"/>
      <c r="BJ488" s="22"/>
      <c r="BK488" s="22"/>
      <c r="BL488" s="22"/>
      <c r="BM488" s="22"/>
      <c r="BN488" s="22"/>
      <c r="BO488" s="22"/>
      <c r="BP488" s="22"/>
      <c r="BQ488" s="22"/>
      <c r="BR488" s="22"/>
      <c r="BS488" s="22"/>
      <c r="BT488" s="22"/>
      <c r="BU488" s="22"/>
      <c r="BV488" s="22"/>
      <c r="BW488" s="22"/>
      <c r="BX488" s="22"/>
      <c r="BY488" s="22"/>
      <c r="BZ488" s="22"/>
    </row>
    <row r="489" spans="1:78" x14ac:dyDescent="0.25">
      <c r="A489" s="21"/>
      <c r="B489" s="22"/>
      <c r="C489" s="22"/>
      <c r="D489" s="22" t="s">
        <v>239</v>
      </c>
      <c r="E489" s="22"/>
      <c r="F489" s="22"/>
      <c r="G489" s="22"/>
      <c r="H489" s="22"/>
      <c r="I489" s="22"/>
      <c r="J489" s="22" t="s">
        <v>240</v>
      </c>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c r="BE489" s="22"/>
      <c r="BF489" s="22"/>
      <c r="BG489" s="22"/>
      <c r="BH489" s="22"/>
      <c r="BI489" s="22"/>
      <c r="BJ489" s="22"/>
      <c r="BK489" s="22"/>
      <c r="BL489" s="22"/>
      <c r="BM489" s="22"/>
      <c r="BN489" s="22"/>
      <c r="BO489" s="22"/>
      <c r="BP489" s="22"/>
      <c r="BQ489" s="22"/>
      <c r="BR489" s="22"/>
      <c r="BS489" s="22"/>
      <c r="BT489" s="22"/>
      <c r="BU489" s="22"/>
      <c r="BV489" s="22"/>
      <c r="BW489" s="22"/>
      <c r="BX489" s="22"/>
      <c r="BY489" s="22"/>
      <c r="BZ489" s="22"/>
    </row>
    <row r="490" spans="1:78" x14ac:dyDescent="0.25">
      <c r="A490" s="21"/>
      <c r="B490" s="22" t="s">
        <v>241</v>
      </c>
      <c r="C490" s="22" t="s">
        <v>194</v>
      </c>
      <c r="D490" s="22" t="s">
        <v>242</v>
      </c>
      <c r="E490" s="22"/>
      <c r="F490" s="22" t="s">
        <v>243</v>
      </c>
      <c r="G490" s="22"/>
      <c r="H490" s="22" t="s">
        <v>244</v>
      </c>
      <c r="I490" s="22"/>
      <c r="J490" s="22" t="s">
        <v>245</v>
      </c>
      <c r="K490" s="22"/>
      <c r="L490" s="22" t="s">
        <v>246</v>
      </c>
      <c r="M490" s="22"/>
      <c r="N490" s="22" t="s">
        <v>247</v>
      </c>
      <c r="O490" s="22"/>
      <c r="P490" s="22" t="s">
        <v>248</v>
      </c>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c r="BE490" s="22"/>
      <c r="BF490" s="22"/>
      <c r="BG490" s="22"/>
      <c r="BH490" s="22"/>
      <c r="BI490" s="22"/>
      <c r="BJ490" s="22"/>
      <c r="BK490" s="22"/>
      <c r="BL490" s="22"/>
      <c r="BM490" s="22"/>
      <c r="BN490" s="22"/>
      <c r="BO490" s="22"/>
      <c r="BP490" s="22"/>
      <c r="BQ490" s="22"/>
      <c r="BR490" s="22"/>
      <c r="BS490" s="22"/>
      <c r="BT490" s="22"/>
      <c r="BU490" s="22"/>
      <c r="BV490" s="22"/>
      <c r="BW490" s="22"/>
      <c r="BX490" s="22"/>
      <c r="BY490" s="22"/>
      <c r="BZ490" s="22"/>
    </row>
    <row r="491" spans="1:78" x14ac:dyDescent="0.25">
      <c r="A491" s="21"/>
      <c r="B491" s="22">
        <v>0</v>
      </c>
      <c r="C491" s="22"/>
      <c r="D491" s="22">
        <v>0</v>
      </c>
      <c r="E491" s="22"/>
      <c r="F491" s="22">
        <v>0</v>
      </c>
      <c r="G491" s="22"/>
      <c r="H491" s="22" t="s">
        <v>249</v>
      </c>
      <c r="I491" s="22"/>
      <c r="J491" s="22">
        <v>-8.4670000000000005</v>
      </c>
      <c r="K491" s="22"/>
      <c r="L491" s="22">
        <v>0</v>
      </c>
      <c r="M491" s="22"/>
      <c r="N491" s="22">
        <v>0</v>
      </c>
      <c r="O491" s="22"/>
      <c r="P491" s="22">
        <v>0</v>
      </c>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c r="BE491" s="22"/>
      <c r="BF491" s="22"/>
      <c r="BG491" s="22"/>
      <c r="BH491" s="22"/>
      <c r="BI491" s="22"/>
      <c r="BJ491" s="22"/>
      <c r="BK491" s="22"/>
      <c r="BL491" s="22"/>
      <c r="BM491" s="22"/>
      <c r="BN491" s="22"/>
      <c r="BO491" s="22"/>
      <c r="BP491" s="22"/>
      <c r="BQ491" s="22"/>
      <c r="BR491" s="22"/>
      <c r="BS491" s="22"/>
      <c r="BT491" s="22"/>
      <c r="BU491" s="22"/>
      <c r="BV491" s="22"/>
      <c r="BW491" s="22"/>
      <c r="BX491" s="22"/>
      <c r="BY491" s="22"/>
      <c r="BZ491" s="22"/>
    </row>
    <row r="492" spans="1:78" x14ac:dyDescent="0.25">
      <c r="A492" s="21"/>
      <c r="B492" s="22">
        <v>100</v>
      </c>
      <c r="C492" s="22">
        <f ca="1">B492/1000</f>
        <v>0.1</v>
      </c>
      <c r="D492" s="22">
        <v>28.154</v>
      </c>
      <c r="E492" s="22"/>
      <c r="F492" s="22">
        <v>100.727</v>
      </c>
      <c r="G492" s="22"/>
      <c r="H492" s="22">
        <v>155.40799999999999</v>
      </c>
      <c r="I492" s="22"/>
      <c r="J492" s="22">
        <v>-5.468</v>
      </c>
      <c r="K492" s="22"/>
      <c r="L492" s="22">
        <v>0</v>
      </c>
      <c r="M492" s="22"/>
      <c r="N492" s="22">
        <v>0</v>
      </c>
      <c r="O492" s="22"/>
      <c r="P492" s="22">
        <v>0</v>
      </c>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c r="BE492" s="22"/>
      <c r="BF492" s="22"/>
      <c r="BG492" s="22"/>
      <c r="BH492" s="22"/>
      <c r="BI492" s="22"/>
      <c r="BJ492" s="22"/>
      <c r="BK492" s="22"/>
      <c r="BL492" s="22"/>
      <c r="BM492" s="22"/>
      <c r="BN492" s="22"/>
      <c r="BO492" s="22"/>
      <c r="BP492" s="22"/>
      <c r="BQ492" s="22"/>
      <c r="BR492" s="22"/>
      <c r="BS492" s="22"/>
      <c r="BT492" s="22"/>
      <c r="BU492" s="22"/>
      <c r="BV492" s="22"/>
      <c r="BW492" s="22"/>
      <c r="BX492" s="22"/>
      <c r="BY492" s="22"/>
      <c r="BZ492" s="22"/>
    </row>
    <row r="493" spans="1:78" x14ac:dyDescent="0.25">
      <c r="A493" s="21"/>
      <c r="B493" s="22">
        <v>200</v>
      </c>
      <c r="C493" s="22">
        <f t="shared" ref="C493:C555" ca="1" si="13">B493/1000</f>
        <v>0.2</v>
      </c>
      <c r="D493" s="22">
        <v>27.446999999999999</v>
      </c>
      <c r="E493" s="22"/>
      <c r="F493" s="22">
        <v>119.41200000000001</v>
      </c>
      <c r="G493" s="22"/>
      <c r="H493" s="22">
        <v>133.28399999999999</v>
      </c>
      <c r="I493" s="22"/>
      <c r="J493" s="22">
        <v>-2.774</v>
      </c>
      <c r="K493" s="22"/>
      <c r="L493" s="22">
        <v>0</v>
      </c>
      <c r="M493" s="22"/>
      <c r="N493" s="22">
        <v>0</v>
      </c>
      <c r="O493" s="22"/>
      <c r="P493" s="22">
        <v>0</v>
      </c>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c r="BE493" s="22"/>
      <c r="BF493" s="22"/>
      <c r="BG493" s="22"/>
      <c r="BH493" s="22"/>
      <c r="BI493" s="22"/>
      <c r="BJ493" s="22"/>
      <c r="BK493" s="22"/>
      <c r="BL493" s="22"/>
      <c r="BM493" s="22"/>
      <c r="BN493" s="22"/>
      <c r="BO493" s="22"/>
      <c r="BP493" s="22"/>
      <c r="BQ493" s="22"/>
      <c r="BR493" s="22"/>
      <c r="BS493" s="22"/>
      <c r="BT493" s="22"/>
      <c r="BU493" s="22"/>
      <c r="BV493" s="22"/>
      <c r="BW493" s="22"/>
      <c r="BX493" s="22"/>
      <c r="BY493" s="22"/>
      <c r="BZ493" s="22"/>
    </row>
    <row r="494" spans="1:78" x14ac:dyDescent="0.25">
      <c r="A494" s="21"/>
      <c r="B494" s="22">
        <v>250</v>
      </c>
      <c r="C494" s="22">
        <f t="shared" ca="1" si="13"/>
        <v>0.25</v>
      </c>
      <c r="D494" s="22">
        <v>28.344000000000001</v>
      </c>
      <c r="E494" s="22"/>
      <c r="F494" s="22">
        <v>125.64</v>
      </c>
      <c r="G494" s="22"/>
      <c r="H494" s="22">
        <v>131.15199999999999</v>
      </c>
      <c r="I494" s="22"/>
      <c r="J494" s="22">
        <v>-1.3779999999999999</v>
      </c>
      <c r="K494" s="22"/>
      <c r="L494" s="22">
        <v>0</v>
      </c>
      <c r="M494" s="22"/>
      <c r="N494" s="22">
        <v>0</v>
      </c>
      <c r="O494" s="22"/>
      <c r="P494" s="22">
        <v>0</v>
      </c>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c r="BE494" s="22"/>
      <c r="BF494" s="22"/>
      <c r="BG494" s="22"/>
      <c r="BH494" s="22"/>
      <c r="BI494" s="22"/>
      <c r="BJ494" s="22"/>
      <c r="BK494" s="22"/>
      <c r="BL494" s="22"/>
      <c r="BM494" s="22"/>
      <c r="BN494" s="22"/>
      <c r="BO494" s="22"/>
      <c r="BP494" s="22"/>
      <c r="BQ494" s="22"/>
      <c r="BR494" s="22"/>
      <c r="BS494" s="22"/>
      <c r="BT494" s="22"/>
      <c r="BU494" s="22"/>
      <c r="BV494" s="22"/>
      <c r="BW494" s="22"/>
      <c r="BX494" s="22"/>
      <c r="BY494" s="22"/>
      <c r="BZ494" s="22"/>
    </row>
    <row r="495" spans="1:78" x14ac:dyDescent="0.25">
      <c r="A495" s="21"/>
      <c r="B495" s="22">
        <v>298.14999999999998</v>
      </c>
      <c r="C495" s="22">
        <f t="shared" ca="1" si="13"/>
        <v>0.29814999999999997</v>
      </c>
      <c r="D495" s="22">
        <v>28.835999999999999</v>
      </c>
      <c r="E495" s="22"/>
      <c r="F495" s="22">
        <v>130.68</v>
      </c>
      <c r="G495" s="22"/>
      <c r="H495" s="22">
        <v>130.68</v>
      </c>
      <c r="I495" s="22"/>
      <c r="J495" s="22">
        <v>0</v>
      </c>
      <c r="K495" s="22"/>
      <c r="L495" s="22">
        <v>0</v>
      </c>
      <c r="M495" s="22"/>
      <c r="N495" s="22">
        <v>0</v>
      </c>
      <c r="O495" s="22"/>
      <c r="P495" s="22">
        <v>0</v>
      </c>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c r="BE495" s="22"/>
      <c r="BF495" s="22"/>
      <c r="BG495" s="22"/>
      <c r="BH495" s="22"/>
      <c r="BI495" s="22"/>
      <c r="BJ495" s="22"/>
      <c r="BK495" s="22"/>
      <c r="BL495" s="22"/>
      <c r="BM495" s="22"/>
      <c r="BN495" s="22"/>
      <c r="BO495" s="22"/>
      <c r="BP495" s="22"/>
      <c r="BQ495" s="22"/>
      <c r="BR495" s="22"/>
      <c r="BS495" s="22"/>
      <c r="BT495" s="22"/>
      <c r="BU495" s="22"/>
      <c r="BV495" s="22"/>
      <c r="BW495" s="22"/>
      <c r="BX495" s="22"/>
      <c r="BY495" s="22"/>
      <c r="BZ495" s="22"/>
    </row>
    <row r="496" spans="1:78" x14ac:dyDescent="0.25">
      <c r="A496" s="21"/>
      <c r="B496" s="22">
        <v>300</v>
      </c>
      <c r="C496" s="22">
        <f t="shared" ca="1" si="13"/>
        <v>0.3</v>
      </c>
      <c r="D496" s="22">
        <v>28.849</v>
      </c>
      <c r="E496" s="22"/>
      <c r="F496" s="22">
        <v>130.858</v>
      </c>
      <c r="G496" s="22"/>
      <c r="H496" s="22">
        <v>130.68</v>
      </c>
      <c r="I496" s="22"/>
      <c r="J496" s="22">
        <v>5.2999999999999999E-2</v>
      </c>
      <c r="K496" s="22"/>
      <c r="L496" s="22">
        <v>0</v>
      </c>
      <c r="M496" s="22"/>
      <c r="N496" s="22">
        <v>0</v>
      </c>
      <c r="O496" s="22"/>
      <c r="P496" s="22">
        <v>0</v>
      </c>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c r="BE496" s="22"/>
      <c r="BF496" s="22"/>
      <c r="BG496" s="22"/>
      <c r="BH496" s="22"/>
      <c r="BI496" s="22"/>
      <c r="BJ496" s="22"/>
      <c r="BK496" s="22"/>
      <c r="BL496" s="22"/>
      <c r="BM496" s="22"/>
      <c r="BN496" s="22"/>
      <c r="BO496" s="22"/>
      <c r="BP496" s="22"/>
      <c r="BQ496" s="22"/>
      <c r="BR496" s="22"/>
      <c r="BS496" s="22"/>
      <c r="BT496" s="22"/>
      <c r="BU496" s="22"/>
      <c r="BV496" s="22"/>
      <c r="BW496" s="22"/>
      <c r="BX496" s="22"/>
      <c r="BY496" s="22"/>
      <c r="BZ496" s="22"/>
    </row>
    <row r="497" spans="1:78" x14ac:dyDescent="0.25">
      <c r="A497" s="21"/>
      <c r="B497" s="22">
        <v>350</v>
      </c>
      <c r="C497" s="22">
        <f t="shared" ca="1" si="13"/>
        <v>0.35</v>
      </c>
      <c r="D497" s="22">
        <v>29.081</v>
      </c>
      <c r="E497" s="22"/>
      <c r="F497" s="22">
        <v>135.32499999999999</v>
      </c>
      <c r="G497" s="22"/>
      <c r="H497" s="22">
        <v>131.03200000000001</v>
      </c>
      <c r="I497" s="22"/>
      <c r="J497" s="22">
        <v>1.502</v>
      </c>
      <c r="K497" s="22"/>
      <c r="L497" s="22">
        <v>0</v>
      </c>
      <c r="M497" s="22"/>
      <c r="N497" s="22">
        <v>0</v>
      </c>
      <c r="O497" s="22"/>
      <c r="P497" s="22">
        <v>0</v>
      </c>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c r="BE497" s="22"/>
      <c r="BF497" s="22"/>
      <c r="BG497" s="22"/>
      <c r="BH497" s="22"/>
      <c r="BI497" s="22"/>
      <c r="BJ497" s="22"/>
      <c r="BK497" s="22"/>
      <c r="BL497" s="22"/>
      <c r="BM497" s="22"/>
      <c r="BN497" s="22"/>
      <c r="BO497" s="22"/>
      <c r="BP497" s="22"/>
      <c r="BQ497" s="22"/>
      <c r="BR497" s="22"/>
      <c r="BS497" s="22"/>
      <c r="BT497" s="22"/>
      <c r="BU497" s="22"/>
      <c r="BV497" s="22"/>
      <c r="BW497" s="22"/>
      <c r="BX497" s="22"/>
      <c r="BY497" s="22"/>
      <c r="BZ497" s="22"/>
    </row>
    <row r="498" spans="1:78" x14ac:dyDescent="0.25">
      <c r="A498" s="21"/>
      <c r="B498" s="22">
        <v>400</v>
      </c>
      <c r="C498" s="22">
        <f t="shared" ca="1" si="13"/>
        <v>0.4</v>
      </c>
      <c r="D498" s="22">
        <v>29.181000000000001</v>
      </c>
      <c r="E498" s="22"/>
      <c r="F498" s="22">
        <v>139.21600000000001</v>
      </c>
      <c r="G498" s="22"/>
      <c r="H498" s="22">
        <v>131.81700000000001</v>
      </c>
      <c r="I498" s="22"/>
      <c r="J498" s="22">
        <v>2.9590000000000001</v>
      </c>
      <c r="K498" s="22"/>
      <c r="L498" s="22">
        <v>0</v>
      </c>
      <c r="M498" s="22"/>
      <c r="N498" s="22">
        <v>0</v>
      </c>
      <c r="O498" s="22"/>
      <c r="P498" s="22">
        <v>0</v>
      </c>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c r="BE498" s="22"/>
      <c r="BF498" s="22"/>
      <c r="BG498" s="22"/>
      <c r="BH498" s="22"/>
      <c r="BI498" s="22"/>
      <c r="BJ498" s="22"/>
      <c r="BK498" s="22"/>
      <c r="BL498" s="22"/>
      <c r="BM498" s="22"/>
      <c r="BN498" s="22"/>
      <c r="BO498" s="22"/>
      <c r="BP498" s="22"/>
      <c r="BQ498" s="22"/>
      <c r="BR498" s="22"/>
      <c r="BS498" s="22"/>
      <c r="BT498" s="22"/>
      <c r="BU498" s="22"/>
      <c r="BV498" s="22"/>
      <c r="BW498" s="22"/>
      <c r="BX498" s="22"/>
      <c r="BY498" s="22"/>
      <c r="BZ498" s="22"/>
    </row>
    <row r="499" spans="1:78" x14ac:dyDescent="0.25">
      <c r="A499" s="21"/>
      <c r="B499" s="22">
        <v>450</v>
      </c>
      <c r="C499" s="22">
        <f t="shared" ca="1" si="13"/>
        <v>0.45</v>
      </c>
      <c r="D499" s="22">
        <v>29.228999999999999</v>
      </c>
      <c r="E499" s="22"/>
      <c r="F499" s="22">
        <v>142.65600000000001</v>
      </c>
      <c r="G499" s="22"/>
      <c r="H499" s="22">
        <v>132.834</v>
      </c>
      <c r="I499" s="22"/>
      <c r="J499" s="22">
        <v>4.42</v>
      </c>
      <c r="K499" s="22"/>
      <c r="L499" s="22">
        <v>0</v>
      </c>
      <c r="M499" s="22"/>
      <c r="N499" s="22">
        <v>0</v>
      </c>
      <c r="O499" s="22"/>
      <c r="P499" s="22">
        <v>0</v>
      </c>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c r="BE499" s="22"/>
      <c r="BF499" s="22"/>
      <c r="BG499" s="22"/>
      <c r="BH499" s="22"/>
      <c r="BI499" s="22"/>
      <c r="BJ499" s="22"/>
      <c r="BK499" s="22"/>
      <c r="BL499" s="22"/>
      <c r="BM499" s="22"/>
      <c r="BN499" s="22"/>
      <c r="BO499" s="22"/>
      <c r="BP499" s="22"/>
      <c r="BQ499" s="22"/>
      <c r="BR499" s="22"/>
      <c r="BS499" s="22"/>
      <c r="BT499" s="22"/>
      <c r="BU499" s="22"/>
      <c r="BV499" s="22"/>
      <c r="BW499" s="22"/>
      <c r="BX499" s="22"/>
      <c r="BY499" s="22"/>
      <c r="BZ499" s="22"/>
    </row>
    <row r="500" spans="1:78" x14ac:dyDescent="0.25">
      <c r="A500" s="21"/>
      <c r="B500" s="22">
        <v>500</v>
      </c>
      <c r="C500" s="22">
        <f t="shared" ca="1" si="13"/>
        <v>0.5</v>
      </c>
      <c r="D500" s="22">
        <v>29.26</v>
      </c>
      <c r="E500" s="22"/>
      <c r="F500" s="22">
        <v>145.73699999999999</v>
      </c>
      <c r="G500" s="22"/>
      <c r="H500" s="22">
        <v>133.97300000000001</v>
      </c>
      <c r="I500" s="22"/>
      <c r="J500" s="22">
        <v>5.8819999999999997</v>
      </c>
      <c r="K500" s="22"/>
      <c r="L500" s="22">
        <v>0</v>
      </c>
      <c r="M500" s="22"/>
      <c r="N500" s="22">
        <v>0</v>
      </c>
      <c r="O500" s="22"/>
      <c r="P500" s="22">
        <v>0</v>
      </c>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c r="BE500" s="22"/>
      <c r="BF500" s="22"/>
      <c r="BG500" s="22"/>
      <c r="BH500" s="22"/>
      <c r="BI500" s="22"/>
      <c r="BJ500" s="22"/>
      <c r="BK500" s="22"/>
      <c r="BL500" s="22"/>
      <c r="BM500" s="22"/>
      <c r="BN500" s="22"/>
      <c r="BO500" s="22"/>
      <c r="BP500" s="22"/>
      <c r="BQ500" s="22"/>
      <c r="BR500" s="22"/>
      <c r="BS500" s="22"/>
      <c r="BT500" s="22"/>
      <c r="BU500" s="22"/>
      <c r="BV500" s="22"/>
      <c r="BW500" s="22"/>
      <c r="BX500" s="22"/>
      <c r="BY500" s="22"/>
      <c r="BZ500" s="22"/>
    </row>
    <row r="501" spans="1:78" x14ac:dyDescent="0.25">
      <c r="A501" s="21"/>
      <c r="B501" s="22">
        <v>600</v>
      </c>
      <c r="C501" s="22">
        <f t="shared" ca="1" si="13"/>
        <v>0.6</v>
      </c>
      <c r="D501" s="22">
        <v>29.327000000000002</v>
      </c>
      <c r="E501" s="22"/>
      <c r="F501" s="22">
        <v>151.077</v>
      </c>
      <c r="G501" s="22"/>
      <c r="H501" s="22">
        <v>136.392</v>
      </c>
      <c r="I501" s="22"/>
      <c r="J501" s="22">
        <v>8.8109999999999999</v>
      </c>
      <c r="K501" s="22"/>
      <c r="L501" s="22">
        <v>0</v>
      </c>
      <c r="M501" s="22"/>
      <c r="N501" s="22">
        <v>0</v>
      </c>
      <c r="O501" s="22"/>
      <c r="P501" s="22">
        <v>0</v>
      </c>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c r="BE501" s="22"/>
      <c r="BF501" s="22"/>
      <c r="BG501" s="22"/>
      <c r="BH501" s="22"/>
      <c r="BI501" s="22"/>
      <c r="BJ501" s="22"/>
      <c r="BK501" s="22"/>
      <c r="BL501" s="22"/>
      <c r="BM501" s="22"/>
      <c r="BN501" s="22"/>
      <c r="BO501" s="22"/>
      <c r="BP501" s="22"/>
      <c r="BQ501" s="22"/>
      <c r="BR501" s="22"/>
      <c r="BS501" s="22"/>
      <c r="BT501" s="22"/>
      <c r="BU501" s="22"/>
      <c r="BV501" s="22"/>
      <c r="BW501" s="22"/>
      <c r="BX501" s="22"/>
      <c r="BY501" s="22"/>
      <c r="BZ501" s="22"/>
    </row>
    <row r="502" spans="1:78" x14ac:dyDescent="0.25">
      <c r="A502" s="21"/>
      <c r="B502" s="22">
        <v>700</v>
      </c>
      <c r="C502" s="22">
        <f t="shared" ca="1" si="13"/>
        <v>0.7</v>
      </c>
      <c r="D502" s="22">
        <v>29.440999999999999</v>
      </c>
      <c r="E502" s="22"/>
      <c r="F502" s="22">
        <v>155.60599999999999</v>
      </c>
      <c r="G502" s="22"/>
      <c r="H502" s="22">
        <v>138.822</v>
      </c>
      <c r="I502" s="22"/>
      <c r="J502" s="22">
        <v>11.749000000000001</v>
      </c>
      <c r="K502" s="22"/>
      <c r="L502" s="22">
        <v>0</v>
      </c>
      <c r="M502" s="22"/>
      <c r="N502" s="22">
        <v>0</v>
      </c>
      <c r="O502" s="22"/>
      <c r="P502" s="22">
        <v>0</v>
      </c>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c r="BE502" s="22"/>
      <c r="BF502" s="22"/>
      <c r="BG502" s="22"/>
      <c r="BH502" s="22"/>
      <c r="BI502" s="22"/>
      <c r="BJ502" s="22"/>
      <c r="BK502" s="22"/>
      <c r="BL502" s="22"/>
      <c r="BM502" s="22"/>
      <c r="BN502" s="22"/>
      <c r="BO502" s="22"/>
      <c r="BP502" s="22"/>
      <c r="BQ502" s="22"/>
      <c r="BR502" s="22"/>
      <c r="BS502" s="22"/>
      <c r="BT502" s="22"/>
      <c r="BU502" s="22"/>
      <c r="BV502" s="22"/>
      <c r="BW502" s="22"/>
      <c r="BX502" s="22"/>
      <c r="BY502" s="22"/>
      <c r="BZ502" s="22"/>
    </row>
    <row r="503" spans="1:78" x14ac:dyDescent="0.25">
      <c r="A503" s="21"/>
      <c r="B503" s="22">
        <v>800</v>
      </c>
      <c r="C503" s="22">
        <f t="shared" ca="1" si="13"/>
        <v>0.8</v>
      </c>
      <c r="D503" s="22">
        <v>29.623999999999999</v>
      </c>
      <c r="E503" s="22"/>
      <c r="F503" s="22">
        <v>159.548</v>
      </c>
      <c r="G503" s="22"/>
      <c r="H503" s="22">
        <v>141.17099999999999</v>
      </c>
      <c r="I503" s="22"/>
      <c r="J503" s="22">
        <v>14.702</v>
      </c>
      <c r="K503" s="22"/>
      <c r="L503" s="22">
        <v>0</v>
      </c>
      <c r="M503" s="22"/>
      <c r="N503" s="22">
        <v>0</v>
      </c>
      <c r="O503" s="22"/>
      <c r="P503" s="22">
        <v>0</v>
      </c>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c r="BE503" s="22"/>
      <c r="BF503" s="22"/>
      <c r="BG503" s="22"/>
      <c r="BH503" s="22"/>
      <c r="BI503" s="22"/>
      <c r="BJ503" s="22"/>
      <c r="BK503" s="22"/>
      <c r="BL503" s="22"/>
      <c r="BM503" s="22"/>
      <c r="BN503" s="22"/>
      <c r="BO503" s="22"/>
      <c r="BP503" s="22"/>
      <c r="BQ503" s="22"/>
      <c r="BR503" s="22"/>
      <c r="BS503" s="22"/>
      <c r="BT503" s="22"/>
      <c r="BU503" s="22"/>
      <c r="BV503" s="22"/>
      <c r="BW503" s="22"/>
      <c r="BX503" s="22"/>
      <c r="BY503" s="22"/>
      <c r="BZ503" s="22"/>
    </row>
    <row r="504" spans="1:78" x14ac:dyDescent="0.25">
      <c r="A504" s="21"/>
      <c r="B504" s="22">
        <v>900</v>
      </c>
      <c r="C504" s="22">
        <f t="shared" ca="1" si="13"/>
        <v>0.9</v>
      </c>
      <c r="D504" s="22">
        <v>29.881</v>
      </c>
      <c r="E504" s="22"/>
      <c r="F504" s="22">
        <v>163.05099999999999</v>
      </c>
      <c r="G504" s="22"/>
      <c r="H504" s="22">
        <v>143.411</v>
      </c>
      <c r="I504" s="22"/>
      <c r="J504" s="22">
        <v>17.675999999999998</v>
      </c>
      <c r="K504" s="22"/>
      <c r="L504" s="22">
        <v>0</v>
      </c>
      <c r="M504" s="22"/>
      <c r="N504" s="22">
        <v>0</v>
      </c>
      <c r="O504" s="22"/>
      <c r="P504" s="22">
        <v>0</v>
      </c>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c r="BE504" s="22"/>
      <c r="BF504" s="22"/>
      <c r="BG504" s="22"/>
      <c r="BH504" s="22"/>
      <c r="BI504" s="22"/>
      <c r="BJ504" s="22"/>
      <c r="BK504" s="22"/>
      <c r="BL504" s="22"/>
      <c r="BM504" s="22"/>
      <c r="BN504" s="22"/>
      <c r="BO504" s="22"/>
      <c r="BP504" s="22"/>
      <c r="BQ504" s="22"/>
      <c r="BR504" s="22"/>
      <c r="BS504" s="22"/>
      <c r="BT504" s="22"/>
      <c r="BU504" s="22"/>
      <c r="BV504" s="22"/>
      <c r="BW504" s="22"/>
      <c r="BX504" s="22"/>
      <c r="BY504" s="22"/>
      <c r="BZ504" s="22"/>
    </row>
    <row r="505" spans="1:78" x14ac:dyDescent="0.25">
      <c r="A505" s="21"/>
      <c r="B505" s="22">
        <v>1000</v>
      </c>
      <c r="C505" s="22">
        <f t="shared" ca="1" si="13"/>
        <v>1</v>
      </c>
      <c r="D505" s="22">
        <v>30.204999999999998</v>
      </c>
      <c r="E505" s="22"/>
      <c r="F505" s="22">
        <v>166.21600000000001</v>
      </c>
      <c r="G505" s="22"/>
      <c r="H505" s="22">
        <v>145.536</v>
      </c>
      <c r="I505" s="22"/>
      <c r="J505" s="22">
        <v>20.68</v>
      </c>
      <c r="K505" s="22"/>
      <c r="L505" s="22">
        <v>0</v>
      </c>
      <c r="M505" s="22"/>
      <c r="N505" s="22">
        <v>0</v>
      </c>
      <c r="O505" s="22"/>
      <c r="P505" s="22">
        <v>0</v>
      </c>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c r="BE505" s="22"/>
      <c r="BF505" s="22"/>
      <c r="BG505" s="22"/>
      <c r="BH505" s="22"/>
      <c r="BI505" s="22"/>
      <c r="BJ505" s="22"/>
      <c r="BK505" s="22"/>
      <c r="BL505" s="22"/>
      <c r="BM505" s="22"/>
      <c r="BN505" s="22"/>
      <c r="BO505" s="22"/>
      <c r="BP505" s="22"/>
      <c r="BQ505" s="22"/>
      <c r="BR505" s="22"/>
      <c r="BS505" s="22"/>
      <c r="BT505" s="22"/>
      <c r="BU505" s="22"/>
      <c r="BV505" s="22"/>
      <c r="BW505" s="22"/>
      <c r="BX505" s="22"/>
      <c r="BY505" s="22"/>
      <c r="BZ505" s="22"/>
    </row>
    <row r="506" spans="1:78" x14ac:dyDescent="0.25">
      <c r="A506" s="21"/>
      <c r="B506" s="22">
        <v>1100</v>
      </c>
      <c r="C506" s="22">
        <f t="shared" ca="1" si="13"/>
        <v>1.1000000000000001</v>
      </c>
      <c r="D506" s="22">
        <v>30.581</v>
      </c>
      <c r="E506" s="22"/>
      <c r="F506" s="22">
        <v>169.11199999999999</v>
      </c>
      <c r="G506" s="22"/>
      <c r="H506" s="22">
        <v>147.54900000000001</v>
      </c>
      <c r="I506" s="22"/>
      <c r="J506" s="22">
        <v>23.719000000000001</v>
      </c>
      <c r="K506" s="22"/>
      <c r="L506" s="22">
        <v>0</v>
      </c>
      <c r="M506" s="22"/>
      <c r="N506" s="22">
        <v>0</v>
      </c>
      <c r="O506" s="22"/>
      <c r="P506" s="22">
        <v>0</v>
      </c>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c r="BE506" s="22"/>
      <c r="BF506" s="22"/>
      <c r="BG506" s="22"/>
      <c r="BH506" s="22"/>
      <c r="BI506" s="22"/>
      <c r="BJ506" s="22"/>
      <c r="BK506" s="22"/>
      <c r="BL506" s="22"/>
      <c r="BM506" s="22"/>
      <c r="BN506" s="22"/>
      <c r="BO506" s="22"/>
      <c r="BP506" s="22"/>
      <c r="BQ506" s="22"/>
      <c r="BR506" s="22"/>
      <c r="BS506" s="22"/>
      <c r="BT506" s="22"/>
      <c r="BU506" s="22"/>
      <c r="BV506" s="22"/>
      <c r="BW506" s="22"/>
      <c r="BX506" s="22"/>
      <c r="BY506" s="22"/>
      <c r="BZ506" s="22"/>
    </row>
    <row r="507" spans="1:78" x14ac:dyDescent="0.25">
      <c r="A507" s="21"/>
      <c r="B507" s="22">
        <v>1200</v>
      </c>
      <c r="C507" s="22">
        <f t="shared" ca="1" si="13"/>
        <v>1.2</v>
      </c>
      <c r="D507" s="22">
        <v>30.992000000000001</v>
      </c>
      <c r="E507" s="22"/>
      <c r="F507" s="22">
        <v>171.79</v>
      </c>
      <c r="G507" s="22"/>
      <c r="H507" s="22">
        <v>149.459</v>
      </c>
      <c r="I507" s="22"/>
      <c r="J507" s="22">
        <v>26.797000000000001</v>
      </c>
      <c r="K507" s="22"/>
      <c r="L507" s="22">
        <v>0</v>
      </c>
      <c r="M507" s="22"/>
      <c r="N507" s="22">
        <v>0</v>
      </c>
      <c r="O507" s="22"/>
      <c r="P507" s="22">
        <v>0</v>
      </c>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c r="BE507" s="22"/>
      <c r="BF507" s="22"/>
      <c r="BG507" s="22"/>
      <c r="BH507" s="22"/>
      <c r="BI507" s="22"/>
      <c r="BJ507" s="22"/>
      <c r="BK507" s="22"/>
      <c r="BL507" s="22"/>
      <c r="BM507" s="22"/>
      <c r="BN507" s="22"/>
      <c r="BO507" s="22"/>
      <c r="BP507" s="22"/>
      <c r="BQ507" s="22"/>
      <c r="BR507" s="22"/>
      <c r="BS507" s="22"/>
      <c r="BT507" s="22"/>
      <c r="BU507" s="22"/>
      <c r="BV507" s="22"/>
      <c r="BW507" s="22"/>
      <c r="BX507" s="22"/>
      <c r="BY507" s="22"/>
      <c r="BZ507" s="22"/>
    </row>
    <row r="508" spans="1:78" x14ac:dyDescent="0.25">
      <c r="A508" s="21"/>
      <c r="B508" s="22">
        <v>1300</v>
      </c>
      <c r="C508" s="22">
        <f t="shared" ca="1" si="13"/>
        <v>1.3</v>
      </c>
      <c r="D508" s="22">
        <v>31.422999999999998</v>
      </c>
      <c r="E508" s="22"/>
      <c r="F508" s="22">
        <v>174.28800000000001</v>
      </c>
      <c r="G508" s="22"/>
      <c r="H508" s="22">
        <v>151.274</v>
      </c>
      <c r="I508" s="22"/>
      <c r="J508" s="22">
        <v>29.917999999999999</v>
      </c>
      <c r="K508" s="22"/>
      <c r="L508" s="22">
        <v>0</v>
      </c>
      <c r="M508" s="22"/>
      <c r="N508" s="22">
        <v>0</v>
      </c>
      <c r="O508" s="22"/>
      <c r="P508" s="22">
        <v>0</v>
      </c>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c r="BE508" s="22"/>
      <c r="BF508" s="22"/>
      <c r="BG508" s="22"/>
      <c r="BH508" s="22"/>
      <c r="BI508" s="22"/>
      <c r="BJ508" s="22"/>
      <c r="BK508" s="22"/>
      <c r="BL508" s="22"/>
      <c r="BM508" s="22"/>
      <c r="BN508" s="22"/>
      <c r="BO508" s="22"/>
      <c r="BP508" s="22"/>
      <c r="BQ508" s="22"/>
      <c r="BR508" s="22"/>
      <c r="BS508" s="22"/>
      <c r="BT508" s="22"/>
      <c r="BU508" s="22"/>
      <c r="BV508" s="22"/>
      <c r="BW508" s="22"/>
      <c r="BX508" s="22"/>
      <c r="BY508" s="22"/>
      <c r="BZ508" s="22"/>
    </row>
    <row r="509" spans="1:78" x14ac:dyDescent="0.25">
      <c r="A509" s="21"/>
      <c r="B509" s="22">
        <v>1400</v>
      </c>
      <c r="C509" s="22">
        <f t="shared" ca="1" si="13"/>
        <v>1.4</v>
      </c>
      <c r="D509" s="22">
        <v>31.861000000000001</v>
      </c>
      <c r="E509" s="22"/>
      <c r="F509" s="22">
        <v>176.63300000000001</v>
      </c>
      <c r="G509" s="22"/>
      <c r="H509" s="22">
        <v>153.00299999999999</v>
      </c>
      <c r="I509" s="22"/>
      <c r="J509" s="22">
        <v>33.082000000000001</v>
      </c>
      <c r="K509" s="22"/>
      <c r="L509" s="22">
        <v>0</v>
      </c>
      <c r="M509" s="22"/>
      <c r="N509" s="22">
        <v>0</v>
      </c>
      <c r="O509" s="22"/>
      <c r="P509" s="22">
        <v>0</v>
      </c>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c r="BE509" s="22"/>
      <c r="BF509" s="22"/>
      <c r="BG509" s="22"/>
      <c r="BH509" s="22"/>
      <c r="BI509" s="22"/>
      <c r="BJ509" s="22"/>
      <c r="BK509" s="22"/>
      <c r="BL509" s="22"/>
      <c r="BM509" s="22"/>
      <c r="BN509" s="22"/>
      <c r="BO509" s="22"/>
      <c r="BP509" s="22"/>
      <c r="BQ509" s="22"/>
      <c r="BR509" s="22"/>
      <c r="BS509" s="22"/>
      <c r="BT509" s="22"/>
      <c r="BU509" s="22"/>
      <c r="BV509" s="22"/>
      <c r="BW509" s="22"/>
      <c r="BX509" s="22"/>
      <c r="BY509" s="22"/>
      <c r="BZ509" s="22"/>
    </row>
    <row r="510" spans="1:78" x14ac:dyDescent="0.25">
      <c r="A510" s="21"/>
      <c r="B510" s="22">
        <v>1500</v>
      </c>
      <c r="C510" s="22">
        <f t="shared" ca="1" si="13"/>
        <v>1.5</v>
      </c>
      <c r="D510" s="22">
        <v>32.298000000000002</v>
      </c>
      <c r="E510" s="22"/>
      <c r="F510" s="22">
        <v>178.846</v>
      </c>
      <c r="G510" s="22"/>
      <c r="H510" s="22">
        <v>154.65199999999999</v>
      </c>
      <c r="I510" s="22"/>
      <c r="J510" s="22">
        <v>36.29</v>
      </c>
      <c r="K510" s="22"/>
      <c r="L510" s="22">
        <v>0</v>
      </c>
      <c r="M510" s="22"/>
      <c r="N510" s="22">
        <v>0</v>
      </c>
      <c r="O510" s="22"/>
      <c r="P510" s="22">
        <v>0</v>
      </c>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c r="BE510" s="22"/>
      <c r="BF510" s="22"/>
      <c r="BG510" s="22"/>
      <c r="BH510" s="22"/>
      <c r="BI510" s="22"/>
      <c r="BJ510" s="22"/>
      <c r="BK510" s="22"/>
      <c r="BL510" s="22"/>
      <c r="BM510" s="22"/>
      <c r="BN510" s="22"/>
      <c r="BO510" s="22"/>
      <c r="BP510" s="22"/>
      <c r="BQ510" s="22"/>
      <c r="BR510" s="22"/>
      <c r="BS510" s="22"/>
      <c r="BT510" s="22"/>
      <c r="BU510" s="22"/>
      <c r="BV510" s="22"/>
      <c r="BW510" s="22"/>
      <c r="BX510" s="22"/>
      <c r="BY510" s="22"/>
      <c r="BZ510" s="22"/>
    </row>
    <row r="511" spans="1:78" x14ac:dyDescent="0.25">
      <c r="A511" s="21"/>
      <c r="B511" s="22">
        <v>1600</v>
      </c>
      <c r="C511" s="22">
        <f t="shared" ca="1" si="13"/>
        <v>1.6</v>
      </c>
      <c r="D511" s="22">
        <v>32.725000000000001</v>
      </c>
      <c r="E511" s="22"/>
      <c r="F511" s="22">
        <v>180.94399999999999</v>
      </c>
      <c r="G511" s="22"/>
      <c r="H511" s="22">
        <v>156.23099999999999</v>
      </c>
      <c r="I511" s="22"/>
      <c r="J511" s="22">
        <v>39.540999999999997</v>
      </c>
      <c r="K511" s="22"/>
      <c r="L511" s="22">
        <v>0</v>
      </c>
      <c r="M511" s="22"/>
      <c r="N511" s="22">
        <v>0</v>
      </c>
      <c r="O511" s="22"/>
      <c r="P511" s="22">
        <v>0</v>
      </c>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c r="BE511" s="22"/>
      <c r="BF511" s="22"/>
      <c r="BG511" s="22"/>
      <c r="BH511" s="22"/>
      <c r="BI511" s="22"/>
      <c r="BJ511" s="22"/>
      <c r="BK511" s="22"/>
      <c r="BL511" s="22"/>
      <c r="BM511" s="22"/>
      <c r="BN511" s="22"/>
      <c r="BO511" s="22"/>
      <c r="BP511" s="22"/>
      <c r="BQ511" s="22"/>
      <c r="BR511" s="22"/>
      <c r="BS511" s="22"/>
      <c r="BT511" s="22"/>
      <c r="BU511" s="22"/>
      <c r="BV511" s="22"/>
      <c r="BW511" s="22"/>
      <c r="BX511" s="22"/>
      <c r="BY511" s="22"/>
      <c r="BZ511" s="22"/>
    </row>
    <row r="512" spans="1:78" x14ac:dyDescent="0.25">
      <c r="A512" s="21"/>
      <c r="B512" s="22">
        <v>1700</v>
      </c>
      <c r="C512" s="22">
        <f t="shared" ca="1" si="13"/>
        <v>1.7</v>
      </c>
      <c r="D512" s="22">
        <v>33.139000000000003</v>
      </c>
      <c r="E512" s="22"/>
      <c r="F512" s="22">
        <v>182.94</v>
      </c>
      <c r="G512" s="22"/>
      <c r="H512" s="22">
        <v>157.74299999999999</v>
      </c>
      <c r="I512" s="22"/>
      <c r="J512" s="22">
        <v>42.835000000000001</v>
      </c>
      <c r="K512" s="22"/>
      <c r="L512" s="22">
        <v>0</v>
      </c>
      <c r="M512" s="22"/>
      <c r="N512" s="22">
        <v>0</v>
      </c>
      <c r="O512" s="22"/>
      <c r="P512" s="22">
        <v>0</v>
      </c>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c r="BE512" s="22"/>
      <c r="BF512" s="22"/>
      <c r="BG512" s="22"/>
      <c r="BH512" s="22"/>
      <c r="BI512" s="22"/>
      <c r="BJ512" s="22"/>
      <c r="BK512" s="22"/>
      <c r="BL512" s="22"/>
      <c r="BM512" s="22"/>
      <c r="BN512" s="22"/>
      <c r="BO512" s="22"/>
      <c r="BP512" s="22"/>
      <c r="BQ512" s="22"/>
      <c r="BR512" s="22"/>
      <c r="BS512" s="22"/>
      <c r="BT512" s="22"/>
      <c r="BU512" s="22"/>
      <c r="BV512" s="22"/>
      <c r="BW512" s="22"/>
      <c r="BX512" s="22"/>
      <c r="BY512" s="22"/>
      <c r="BZ512" s="22"/>
    </row>
    <row r="513" spans="1:78" x14ac:dyDescent="0.25">
      <c r="A513" s="21"/>
      <c r="B513" s="22">
        <v>1800</v>
      </c>
      <c r="C513" s="22">
        <f t="shared" ca="1" si="13"/>
        <v>1.8</v>
      </c>
      <c r="D513" s="22">
        <v>33.536999999999999</v>
      </c>
      <c r="E513" s="22"/>
      <c r="F513" s="22">
        <v>184.846</v>
      </c>
      <c r="G513" s="22"/>
      <c r="H513" s="22">
        <v>159.197</v>
      </c>
      <c r="I513" s="22"/>
      <c r="J513" s="22">
        <v>46.168999999999997</v>
      </c>
      <c r="K513" s="22"/>
      <c r="L513" s="22">
        <v>0</v>
      </c>
      <c r="M513" s="22"/>
      <c r="N513" s="22">
        <v>0</v>
      </c>
      <c r="O513" s="22"/>
      <c r="P513" s="22">
        <v>0</v>
      </c>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c r="BE513" s="22"/>
      <c r="BF513" s="22"/>
      <c r="BG513" s="22"/>
      <c r="BH513" s="22"/>
      <c r="BI513" s="22"/>
      <c r="BJ513" s="22"/>
      <c r="BK513" s="22"/>
      <c r="BL513" s="22"/>
      <c r="BM513" s="22"/>
      <c r="BN513" s="22"/>
      <c r="BO513" s="22"/>
      <c r="BP513" s="22"/>
      <c r="BQ513" s="22"/>
      <c r="BR513" s="22"/>
      <c r="BS513" s="22"/>
      <c r="BT513" s="22"/>
      <c r="BU513" s="22"/>
      <c r="BV513" s="22"/>
      <c r="BW513" s="22"/>
      <c r="BX513" s="22"/>
      <c r="BY513" s="22"/>
      <c r="BZ513" s="22"/>
    </row>
    <row r="514" spans="1:78" x14ac:dyDescent="0.25">
      <c r="A514" s="21"/>
      <c r="B514" s="22">
        <v>1900</v>
      </c>
      <c r="C514" s="22">
        <f t="shared" ca="1" si="13"/>
        <v>1.9</v>
      </c>
      <c r="D514" s="22">
        <v>33.917000000000002</v>
      </c>
      <c r="E514" s="22"/>
      <c r="F514" s="22">
        <v>186.66900000000001</v>
      </c>
      <c r="G514" s="22"/>
      <c r="H514" s="22">
        <v>160.595</v>
      </c>
      <c r="I514" s="22"/>
      <c r="J514" s="22">
        <v>49.540999999999997</v>
      </c>
      <c r="K514" s="22"/>
      <c r="L514" s="22">
        <v>0</v>
      </c>
      <c r="M514" s="22"/>
      <c r="N514" s="22">
        <v>0</v>
      </c>
      <c r="O514" s="22"/>
      <c r="P514" s="22">
        <v>0</v>
      </c>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c r="BE514" s="22"/>
      <c r="BF514" s="22"/>
      <c r="BG514" s="22"/>
      <c r="BH514" s="22"/>
      <c r="BI514" s="22"/>
      <c r="BJ514" s="22"/>
      <c r="BK514" s="22"/>
      <c r="BL514" s="22"/>
      <c r="BM514" s="22"/>
      <c r="BN514" s="22"/>
      <c r="BO514" s="22"/>
      <c r="BP514" s="22"/>
      <c r="BQ514" s="22"/>
      <c r="BR514" s="22"/>
      <c r="BS514" s="22"/>
      <c r="BT514" s="22"/>
      <c r="BU514" s="22"/>
      <c r="BV514" s="22"/>
      <c r="BW514" s="22"/>
      <c r="BX514" s="22"/>
      <c r="BY514" s="22"/>
      <c r="BZ514" s="22"/>
    </row>
    <row r="515" spans="1:78" x14ac:dyDescent="0.25">
      <c r="A515" s="21"/>
      <c r="B515" s="22">
        <v>2000</v>
      </c>
      <c r="C515" s="22">
        <f t="shared" ca="1" si="13"/>
        <v>2</v>
      </c>
      <c r="D515" s="22">
        <v>34.28</v>
      </c>
      <c r="E515" s="22"/>
      <c r="F515" s="22">
        <v>188.41800000000001</v>
      </c>
      <c r="G515" s="22"/>
      <c r="H515" s="22">
        <v>161.94300000000001</v>
      </c>
      <c r="I515" s="22"/>
      <c r="J515" s="22">
        <v>52.951000000000001</v>
      </c>
      <c r="K515" s="22"/>
      <c r="L515" s="22">
        <v>0</v>
      </c>
      <c r="M515" s="22"/>
      <c r="N515" s="22">
        <v>0</v>
      </c>
      <c r="O515" s="22"/>
      <c r="P515" s="22">
        <v>0</v>
      </c>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c r="BE515" s="22"/>
      <c r="BF515" s="22"/>
      <c r="BG515" s="22"/>
      <c r="BH515" s="22"/>
      <c r="BI515" s="22"/>
      <c r="BJ515" s="22"/>
      <c r="BK515" s="22"/>
      <c r="BL515" s="22"/>
      <c r="BM515" s="22"/>
      <c r="BN515" s="22"/>
      <c r="BO515" s="22"/>
      <c r="BP515" s="22"/>
      <c r="BQ515" s="22"/>
      <c r="BR515" s="22"/>
      <c r="BS515" s="22"/>
      <c r="BT515" s="22"/>
      <c r="BU515" s="22"/>
      <c r="BV515" s="22"/>
      <c r="BW515" s="22"/>
      <c r="BX515" s="22"/>
      <c r="BY515" s="22"/>
      <c r="BZ515" s="22"/>
    </row>
    <row r="516" spans="1:78" x14ac:dyDescent="0.25">
      <c r="A516" s="21"/>
      <c r="B516" s="22">
        <v>2100</v>
      </c>
      <c r="C516" s="22">
        <f t="shared" ca="1" si="13"/>
        <v>2.1</v>
      </c>
      <c r="D516" s="22">
        <v>34.624000000000002</v>
      </c>
      <c r="E516" s="22"/>
      <c r="F516" s="22">
        <v>190.09899999999999</v>
      </c>
      <c r="G516" s="22"/>
      <c r="H516" s="22">
        <v>163.244</v>
      </c>
      <c r="I516" s="22"/>
      <c r="J516" s="22">
        <v>56.396999999999998</v>
      </c>
      <c r="K516" s="22"/>
      <c r="L516" s="22">
        <v>0</v>
      </c>
      <c r="M516" s="22"/>
      <c r="N516" s="22">
        <v>0</v>
      </c>
      <c r="O516" s="22"/>
      <c r="P516" s="22">
        <v>0</v>
      </c>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c r="BE516" s="22"/>
      <c r="BF516" s="22"/>
      <c r="BG516" s="22"/>
      <c r="BH516" s="22"/>
      <c r="BI516" s="22"/>
      <c r="BJ516" s="22"/>
      <c r="BK516" s="22"/>
      <c r="BL516" s="22"/>
      <c r="BM516" s="22"/>
      <c r="BN516" s="22"/>
      <c r="BO516" s="22"/>
      <c r="BP516" s="22"/>
      <c r="BQ516" s="22"/>
      <c r="BR516" s="22"/>
      <c r="BS516" s="22"/>
      <c r="BT516" s="22"/>
      <c r="BU516" s="22"/>
      <c r="BV516" s="22"/>
      <c r="BW516" s="22"/>
      <c r="BX516" s="22"/>
      <c r="BY516" s="22"/>
      <c r="BZ516" s="22"/>
    </row>
    <row r="517" spans="1:78" x14ac:dyDescent="0.25">
      <c r="A517" s="21"/>
      <c r="B517" s="22">
        <v>2200</v>
      </c>
      <c r="C517" s="22">
        <f t="shared" ca="1" si="13"/>
        <v>2.2000000000000002</v>
      </c>
      <c r="D517" s="22">
        <v>34.951999999999998</v>
      </c>
      <c r="E517" s="22"/>
      <c r="F517" s="22">
        <v>191.71799999999999</v>
      </c>
      <c r="G517" s="22"/>
      <c r="H517" s="22">
        <v>164.501</v>
      </c>
      <c r="I517" s="22"/>
      <c r="J517" s="22">
        <v>59.875999999999998</v>
      </c>
      <c r="K517" s="22"/>
      <c r="L517" s="22">
        <v>0</v>
      </c>
      <c r="M517" s="22"/>
      <c r="N517" s="22">
        <v>0</v>
      </c>
      <c r="O517" s="22"/>
      <c r="P517" s="22">
        <v>0</v>
      </c>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c r="BE517" s="22"/>
      <c r="BF517" s="22"/>
      <c r="BG517" s="22"/>
      <c r="BH517" s="22"/>
      <c r="BI517" s="22"/>
      <c r="BJ517" s="22"/>
      <c r="BK517" s="22"/>
      <c r="BL517" s="22"/>
      <c r="BM517" s="22"/>
      <c r="BN517" s="22"/>
      <c r="BO517" s="22"/>
      <c r="BP517" s="22"/>
      <c r="BQ517" s="22"/>
      <c r="BR517" s="22"/>
      <c r="BS517" s="22"/>
      <c r="BT517" s="22"/>
      <c r="BU517" s="22"/>
      <c r="BV517" s="22"/>
      <c r="BW517" s="22"/>
      <c r="BX517" s="22"/>
      <c r="BY517" s="22"/>
      <c r="BZ517" s="22"/>
    </row>
    <row r="518" spans="1:78" x14ac:dyDescent="0.25">
      <c r="A518" s="21"/>
      <c r="B518" s="22">
        <v>2300</v>
      </c>
      <c r="C518" s="22">
        <f t="shared" ca="1" si="13"/>
        <v>2.2999999999999998</v>
      </c>
      <c r="D518" s="22">
        <v>35.262999999999998</v>
      </c>
      <c r="E518" s="22"/>
      <c r="F518" s="22">
        <v>193.27799999999999</v>
      </c>
      <c r="G518" s="22"/>
      <c r="H518" s="22">
        <v>165.71899999999999</v>
      </c>
      <c r="I518" s="22"/>
      <c r="J518" s="22">
        <v>63.387</v>
      </c>
      <c r="K518" s="22"/>
      <c r="L518" s="22">
        <v>0</v>
      </c>
      <c r="M518" s="22"/>
      <c r="N518" s="22">
        <v>0</v>
      </c>
      <c r="O518" s="22"/>
      <c r="P518" s="22">
        <v>0</v>
      </c>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c r="BE518" s="22"/>
      <c r="BF518" s="22"/>
      <c r="BG518" s="22"/>
      <c r="BH518" s="22"/>
      <c r="BI518" s="22"/>
      <c r="BJ518" s="22"/>
      <c r="BK518" s="22"/>
      <c r="BL518" s="22"/>
      <c r="BM518" s="22"/>
      <c r="BN518" s="22"/>
      <c r="BO518" s="22"/>
      <c r="BP518" s="22"/>
      <c r="BQ518" s="22"/>
      <c r="BR518" s="22"/>
      <c r="BS518" s="22"/>
      <c r="BT518" s="22"/>
      <c r="BU518" s="22"/>
      <c r="BV518" s="22"/>
      <c r="BW518" s="22"/>
      <c r="BX518" s="22"/>
      <c r="BY518" s="22"/>
      <c r="BZ518" s="22"/>
    </row>
    <row r="519" spans="1:78" x14ac:dyDescent="0.25">
      <c r="A519" s="21"/>
      <c r="B519" s="22">
        <v>2400</v>
      </c>
      <c r="C519" s="22">
        <f t="shared" ca="1" si="13"/>
        <v>2.4</v>
      </c>
      <c r="D519" s="22">
        <v>35.558999999999997</v>
      </c>
      <c r="E519" s="22"/>
      <c r="F519" s="22">
        <v>194.785</v>
      </c>
      <c r="G519" s="22"/>
      <c r="H519" s="22">
        <v>166.899</v>
      </c>
      <c r="I519" s="22"/>
      <c r="J519" s="22">
        <v>66.927999999999997</v>
      </c>
      <c r="K519" s="22"/>
      <c r="L519" s="22">
        <v>0</v>
      </c>
      <c r="M519" s="22"/>
      <c r="N519" s="22">
        <v>0</v>
      </c>
      <c r="O519" s="22"/>
      <c r="P519" s="22">
        <v>0</v>
      </c>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c r="BE519" s="22"/>
      <c r="BF519" s="22"/>
      <c r="BG519" s="22"/>
      <c r="BH519" s="22"/>
      <c r="BI519" s="22"/>
      <c r="BJ519" s="22"/>
      <c r="BK519" s="22"/>
      <c r="BL519" s="22"/>
      <c r="BM519" s="22"/>
      <c r="BN519" s="22"/>
      <c r="BO519" s="22"/>
      <c r="BP519" s="22"/>
      <c r="BQ519" s="22"/>
      <c r="BR519" s="22"/>
      <c r="BS519" s="22"/>
      <c r="BT519" s="22"/>
      <c r="BU519" s="22"/>
      <c r="BV519" s="22"/>
      <c r="BW519" s="22"/>
      <c r="BX519" s="22"/>
      <c r="BY519" s="22"/>
      <c r="BZ519" s="22"/>
    </row>
    <row r="520" spans="1:78" x14ac:dyDescent="0.25">
      <c r="A520" s="21"/>
      <c r="B520" s="22">
        <v>2500</v>
      </c>
      <c r="C520" s="22">
        <f t="shared" ca="1" si="13"/>
        <v>2.5</v>
      </c>
      <c r="D520" s="22">
        <v>35.841999999999999</v>
      </c>
      <c r="E520" s="22"/>
      <c r="F520" s="22">
        <v>196.24299999999999</v>
      </c>
      <c r="G520" s="22"/>
      <c r="H520" s="22">
        <v>168.04400000000001</v>
      </c>
      <c r="I520" s="22"/>
      <c r="J520" s="22">
        <v>70.498000000000005</v>
      </c>
      <c r="K520" s="22"/>
      <c r="L520" s="22">
        <v>0</v>
      </c>
      <c r="M520" s="22"/>
      <c r="N520" s="22">
        <v>0</v>
      </c>
      <c r="O520" s="22"/>
      <c r="P520" s="22">
        <v>0</v>
      </c>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c r="BE520" s="22"/>
      <c r="BF520" s="22"/>
      <c r="BG520" s="22"/>
      <c r="BH520" s="22"/>
      <c r="BI520" s="22"/>
      <c r="BJ520" s="22"/>
      <c r="BK520" s="22"/>
      <c r="BL520" s="22"/>
      <c r="BM520" s="22"/>
      <c r="BN520" s="22"/>
      <c r="BO520" s="22"/>
      <c r="BP520" s="22"/>
      <c r="BQ520" s="22"/>
      <c r="BR520" s="22"/>
      <c r="BS520" s="22"/>
      <c r="BT520" s="22"/>
      <c r="BU520" s="22"/>
      <c r="BV520" s="22"/>
      <c r="BW520" s="22"/>
      <c r="BX520" s="22"/>
      <c r="BY520" s="22"/>
      <c r="BZ520" s="22"/>
    </row>
    <row r="521" spans="1:78" x14ac:dyDescent="0.25">
      <c r="A521" s="21"/>
      <c r="B521" s="22">
        <v>2600</v>
      </c>
      <c r="C521" s="22">
        <f t="shared" ca="1" si="13"/>
        <v>2.6</v>
      </c>
      <c r="D521" s="22">
        <v>36.110999999999997</v>
      </c>
      <c r="E521" s="22"/>
      <c r="F521" s="22">
        <v>197.654</v>
      </c>
      <c r="G521" s="22"/>
      <c r="H521" s="22">
        <v>169.155</v>
      </c>
      <c r="I521" s="22"/>
      <c r="J521" s="22">
        <v>74.096000000000004</v>
      </c>
      <c r="K521" s="22"/>
      <c r="L521" s="22">
        <v>0</v>
      </c>
      <c r="M521" s="22"/>
      <c r="N521" s="22">
        <v>0</v>
      </c>
      <c r="O521" s="22"/>
      <c r="P521" s="22">
        <v>0</v>
      </c>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c r="BE521" s="22"/>
      <c r="BF521" s="22"/>
      <c r="BG521" s="22"/>
      <c r="BH521" s="22"/>
      <c r="BI521" s="22"/>
      <c r="BJ521" s="22"/>
      <c r="BK521" s="22"/>
      <c r="BL521" s="22"/>
      <c r="BM521" s="22"/>
      <c r="BN521" s="22"/>
      <c r="BO521" s="22"/>
      <c r="BP521" s="22"/>
      <c r="BQ521" s="22"/>
      <c r="BR521" s="22"/>
      <c r="BS521" s="22"/>
      <c r="BT521" s="22"/>
      <c r="BU521" s="22"/>
      <c r="BV521" s="22"/>
      <c r="BW521" s="22"/>
      <c r="BX521" s="22"/>
      <c r="BY521" s="22"/>
      <c r="BZ521" s="22"/>
    </row>
    <row r="522" spans="1:78" x14ac:dyDescent="0.25">
      <c r="A522" s="21"/>
      <c r="B522" s="22">
        <v>2700</v>
      </c>
      <c r="C522" s="22">
        <f t="shared" ca="1" si="13"/>
        <v>2.7</v>
      </c>
      <c r="D522" s="22">
        <v>36.369999999999997</v>
      </c>
      <c r="E522" s="22"/>
      <c r="F522" s="22">
        <v>199.02099999999999</v>
      </c>
      <c r="G522" s="22"/>
      <c r="H522" s="22">
        <v>170.23599999999999</v>
      </c>
      <c r="I522" s="22"/>
      <c r="J522" s="22">
        <v>77.72</v>
      </c>
      <c r="K522" s="22"/>
      <c r="L522" s="22">
        <v>0</v>
      </c>
      <c r="M522" s="22"/>
      <c r="N522" s="22">
        <v>0</v>
      </c>
      <c r="O522" s="22"/>
      <c r="P522" s="22">
        <v>0</v>
      </c>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c r="BE522" s="22"/>
      <c r="BF522" s="22"/>
      <c r="BG522" s="22"/>
      <c r="BH522" s="22"/>
      <c r="BI522" s="22"/>
      <c r="BJ522" s="22"/>
      <c r="BK522" s="22"/>
      <c r="BL522" s="22"/>
      <c r="BM522" s="22"/>
      <c r="BN522" s="22"/>
      <c r="BO522" s="22"/>
      <c r="BP522" s="22"/>
      <c r="BQ522" s="22"/>
      <c r="BR522" s="22"/>
      <c r="BS522" s="22"/>
      <c r="BT522" s="22"/>
      <c r="BU522" s="22"/>
      <c r="BV522" s="22"/>
      <c r="BW522" s="22"/>
      <c r="BX522" s="22"/>
      <c r="BY522" s="22"/>
      <c r="BZ522" s="22"/>
    </row>
    <row r="523" spans="1:78" x14ac:dyDescent="0.25">
      <c r="A523" s="21"/>
      <c r="B523" s="22">
        <v>2800</v>
      </c>
      <c r="C523" s="22">
        <f t="shared" ca="1" si="13"/>
        <v>2.8</v>
      </c>
      <c r="D523" s="22">
        <v>36.618000000000002</v>
      </c>
      <c r="E523" s="22"/>
      <c r="F523" s="22">
        <v>200.34899999999999</v>
      </c>
      <c r="G523" s="22"/>
      <c r="H523" s="22">
        <v>171.28800000000001</v>
      </c>
      <c r="I523" s="22"/>
      <c r="J523" s="22">
        <v>81.369</v>
      </c>
      <c r="K523" s="22"/>
      <c r="L523" s="22">
        <v>0</v>
      </c>
      <c r="M523" s="22"/>
      <c r="N523" s="22">
        <v>0</v>
      </c>
      <c r="O523" s="22"/>
      <c r="P523" s="22">
        <v>0</v>
      </c>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c r="BE523" s="22"/>
      <c r="BF523" s="22"/>
      <c r="BG523" s="22"/>
      <c r="BH523" s="22"/>
      <c r="BI523" s="22"/>
      <c r="BJ523" s="22"/>
      <c r="BK523" s="22"/>
      <c r="BL523" s="22"/>
      <c r="BM523" s="22"/>
      <c r="BN523" s="22"/>
      <c r="BO523" s="22"/>
      <c r="BP523" s="22"/>
      <c r="BQ523" s="22"/>
      <c r="BR523" s="22"/>
      <c r="BS523" s="22"/>
      <c r="BT523" s="22"/>
      <c r="BU523" s="22"/>
      <c r="BV523" s="22"/>
      <c r="BW523" s="22"/>
      <c r="BX523" s="22"/>
      <c r="BY523" s="22"/>
      <c r="BZ523" s="22"/>
    </row>
    <row r="524" spans="1:78" x14ac:dyDescent="0.25">
      <c r="A524" s="21"/>
      <c r="B524" s="22">
        <v>2900</v>
      </c>
      <c r="C524" s="22">
        <f t="shared" ca="1" si="13"/>
        <v>2.9</v>
      </c>
      <c r="D524" s="22">
        <v>36.856000000000002</v>
      </c>
      <c r="E524" s="22"/>
      <c r="F524" s="22">
        <v>201.63800000000001</v>
      </c>
      <c r="G524" s="22"/>
      <c r="H524" s="22">
        <v>172.31299999999999</v>
      </c>
      <c r="I524" s="22"/>
      <c r="J524" s="22">
        <v>85.043000000000006</v>
      </c>
      <c r="K524" s="22"/>
      <c r="L524" s="22">
        <v>0</v>
      </c>
      <c r="M524" s="22"/>
      <c r="N524" s="22">
        <v>0</v>
      </c>
      <c r="O524" s="22"/>
      <c r="P524" s="22">
        <v>0</v>
      </c>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c r="BE524" s="22"/>
      <c r="BF524" s="22"/>
      <c r="BG524" s="22"/>
      <c r="BH524" s="22"/>
      <c r="BI524" s="22"/>
      <c r="BJ524" s="22"/>
      <c r="BK524" s="22"/>
      <c r="BL524" s="22"/>
      <c r="BM524" s="22"/>
      <c r="BN524" s="22"/>
      <c r="BO524" s="22"/>
      <c r="BP524" s="22"/>
      <c r="BQ524" s="22"/>
      <c r="BR524" s="22"/>
      <c r="BS524" s="22"/>
      <c r="BT524" s="22"/>
      <c r="BU524" s="22"/>
      <c r="BV524" s="22"/>
      <c r="BW524" s="22"/>
      <c r="BX524" s="22"/>
      <c r="BY524" s="22"/>
      <c r="BZ524" s="22"/>
    </row>
    <row r="525" spans="1:78" x14ac:dyDescent="0.25">
      <c r="A525" s="21"/>
      <c r="B525" s="22">
        <v>3000</v>
      </c>
      <c r="C525" s="22">
        <f t="shared" ca="1" si="13"/>
        <v>3</v>
      </c>
      <c r="D525" s="22">
        <v>37.087000000000003</v>
      </c>
      <c r="E525" s="22"/>
      <c r="F525" s="22">
        <v>202.89099999999999</v>
      </c>
      <c r="G525" s="22"/>
      <c r="H525" s="22">
        <v>173.31100000000001</v>
      </c>
      <c r="I525" s="22"/>
      <c r="J525" s="22">
        <v>88.74</v>
      </c>
      <c r="K525" s="22"/>
      <c r="L525" s="22">
        <v>0</v>
      </c>
      <c r="M525" s="22"/>
      <c r="N525" s="22">
        <v>0</v>
      </c>
      <c r="O525" s="22"/>
      <c r="P525" s="22">
        <v>0</v>
      </c>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c r="BE525" s="22"/>
      <c r="BF525" s="22"/>
      <c r="BG525" s="22"/>
      <c r="BH525" s="22"/>
      <c r="BI525" s="22"/>
      <c r="BJ525" s="22"/>
      <c r="BK525" s="22"/>
      <c r="BL525" s="22"/>
      <c r="BM525" s="22"/>
      <c r="BN525" s="22"/>
      <c r="BO525" s="22"/>
      <c r="BP525" s="22"/>
      <c r="BQ525" s="22"/>
      <c r="BR525" s="22"/>
      <c r="BS525" s="22"/>
      <c r="BT525" s="22"/>
      <c r="BU525" s="22"/>
      <c r="BV525" s="22"/>
      <c r="BW525" s="22"/>
      <c r="BX525" s="22"/>
      <c r="BY525" s="22"/>
      <c r="BZ525" s="22"/>
    </row>
    <row r="526" spans="1:78" x14ac:dyDescent="0.25">
      <c r="A526" s="21"/>
      <c r="B526" s="22">
        <v>3100</v>
      </c>
      <c r="C526" s="22">
        <f t="shared" ca="1" si="13"/>
        <v>3.1</v>
      </c>
      <c r="D526" s="22">
        <v>37.311</v>
      </c>
      <c r="E526" s="22"/>
      <c r="F526" s="22">
        <v>204.11099999999999</v>
      </c>
      <c r="G526" s="22"/>
      <c r="H526" s="22">
        <v>174.285</v>
      </c>
      <c r="I526" s="22"/>
      <c r="J526" s="22">
        <v>92.46</v>
      </c>
      <c r="K526" s="22"/>
      <c r="L526" s="22">
        <v>0</v>
      </c>
      <c r="M526" s="22"/>
      <c r="N526" s="22">
        <v>0</v>
      </c>
      <c r="O526" s="22"/>
      <c r="P526" s="22">
        <v>0</v>
      </c>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c r="BE526" s="22"/>
      <c r="BF526" s="22"/>
      <c r="BG526" s="22"/>
      <c r="BH526" s="22"/>
      <c r="BI526" s="22"/>
      <c r="BJ526" s="22"/>
      <c r="BK526" s="22"/>
      <c r="BL526" s="22"/>
      <c r="BM526" s="22"/>
      <c r="BN526" s="22"/>
      <c r="BO526" s="22"/>
      <c r="BP526" s="22"/>
      <c r="BQ526" s="22"/>
      <c r="BR526" s="22"/>
      <c r="BS526" s="22"/>
      <c r="BT526" s="22"/>
      <c r="BU526" s="22"/>
      <c r="BV526" s="22"/>
      <c r="BW526" s="22"/>
      <c r="BX526" s="22"/>
      <c r="BY526" s="22"/>
      <c r="BZ526" s="22"/>
    </row>
    <row r="527" spans="1:78" x14ac:dyDescent="0.25">
      <c r="A527" s="21"/>
      <c r="B527" s="22">
        <v>3200</v>
      </c>
      <c r="C527" s="22">
        <f t="shared" ca="1" si="13"/>
        <v>3.2</v>
      </c>
      <c r="D527" s="22">
        <v>37.527999999999999</v>
      </c>
      <c r="E527" s="22"/>
      <c r="F527" s="22">
        <v>205.29900000000001</v>
      </c>
      <c r="G527" s="22"/>
      <c r="H527" s="22">
        <v>175.23599999999999</v>
      </c>
      <c r="I527" s="22"/>
      <c r="J527" s="22">
        <v>96.201999999999998</v>
      </c>
      <c r="K527" s="22"/>
      <c r="L527" s="22">
        <v>0</v>
      </c>
      <c r="M527" s="22"/>
      <c r="N527" s="22">
        <v>0</v>
      </c>
      <c r="O527" s="22"/>
      <c r="P527" s="22">
        <v>0</v>
      </c>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c r="BO527" s="22"/>
      <c r="BP527" s="22"/>
      <c r="BQ527" s="22"/>
      <c r="BR527" s="22"/>
      <c r="BS527" s="22"/>
      <c r="BT527" s="22"/>
      <c r="BU527" s="22"/>
      <c r="BV527" s="22"/>
      <c r="BW527" s="22"/>
      <c r="BX527" s="22"/>
      <c r="BY527" s="22"/>
      <c r="BZ527" s="22"/>
    </row>
    <row r="528" spans="1:78" x14ac:dyDescent="0.25">
      <c r="A528" s="21"/>
      <c r="B528" s="22">
        <v>3300</v>
      </c>
      <c r="C528" s="22">
        <f t="shared" ca="1" si="13"/>
        <v>3.3</v>
      </c>
      <c r="D528" s="22">
        <v>37.74</v>
      </c>
      <c r="E528" s="22"/>
      <c r="F528" s="22">
        <v>206.45699999999999</v>
      </c>
      <c r="G528" s="22"/>
      <c r="H528" s="22">
        <v>176.16399999999999</v>
      </c>
      <c r="I528" s="22"/>
      <c r="J528" s="22">
        <v>99.965999999999994</v>
      </c>
      <c r="K528" s="22"/>
      <c r="L528" s="22">
        <v>0</v>
      </c>
      <c r="M528" s="22"/>
      <c r="N528" s="22">
        <v>0</v>
      </c>
      <c r="O528" s="22"/>
      <c r="P528" s="22">
        <v>0</v>
      </c>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c r="BE528" s="22"/>
      <c r="BF528" s="22"/>
      <c r="BG528" s="22"/>
      <c r="BH528" s="22"/>
      <c r="BI528" s="22"/>
      <c r="BJ528" s="22"/>
      <c r="BK528" s="22"/>
      <c r="BL528" s="22"/>
      <c r="BM528" s="22"/>
      <c r="BN528" s="22"/>
      <c r="BO528" s="22"/>
      <c r="BP528" s="22"/>
      <c r="BQ528" s="22"/>
      <c r="BR528" s="22"/>
      <c r="BS528" s="22"/>
      <c r="BT528" s="22"/>
      <c r="BU528" s="22"/>
      <c r="BV528" s="22"/>
      <c r="BW528" s="22"/>
      <c r="BX528" s="22"/>
      <c r="BY528" s="22"/>
      <c r="BZ528" s="22"/>
    </row>
    <row r="529" spans="1:78" x14ac:dyDescent="0.25">
      <c r="A529" s="21"/>
      <c r="B529" s="22">
        <v>3400</v>
      </c>
      <c r="C529" s="22">
        <f t="shared" ca="1" si="13"/>
        <v>3.4</v>
      </c>
      <c r="D529" s="22">
        <v>37.945999999999998</v>
      </c>
      <c r="E529" s="22"/>
      <c r="F529" s="22">
        <v>207.58699999999999</v>
      </c>
      <c r="G529" s="22"/>
      <c r="H529" s="22">
        <v>177.072</v>
      </c>
      <c r="I529" s="22"/>
      <c r="J529" s="22">
        <v>103.75</v>
      </c>
      <c r="K529" s="22"/>
      <c r="L529" s="22">
        <v>0</v>
      </c>
      <c r="M529" s="22"/>
      <c r="N529" s="22">
        <v>0</v>
      </c>
      <c r="O529" s="22"/>
      <c r="P529" s="22">
        <v>0</v>
      </c>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c r="BE529" s="22"/>
      <c r="BF529" s="22"/>
      <c r="BG529" s="22"/>
      <c r="BH529" s="22"/>
      <c r="BI529" s="22"/>
      <c r="BJ529" s="22"/>
      <c r="BK529" s="22"/>
      <c r="BL529" s="22"/>
      <c r="BM529" s="22"/>
      <c r="BN529" s="22"/>
      <c r="BO529" s="22"/>
      <c r="BP529" s="22"/>
      <c r="BQ529" s="22"/>
      <c r="BR529" s="22"/>
      <c r="BS529" s="22"/>
      <c r="BT529" s="22"/>
      <c r="BU529" s="22"/>
      <c r="BV529" s="22"/>
      <c r="BW529" s="22"/>
      <c r="BX529" s="22"/>
      <c r="BY529" s="22"/>
      <c r="BZ529" s="22"/>
    </row>
    <row r="530" spans="1:78" x14ac:dyDescent="0.25">
      <c r="A530" s="21"/>
      <c r="B530" s="22">
        <v>3500</v>
      </c>
      <c r="C530" s="22">
        <f t="shared" ca="1" si="13"/>
        <v>3.5</v>
      </c>
      <c r="D530" s="22">
        <v>38.149000000000001</v>
      </c>
      <c r="E530" s="22"/>
      <c r="F530" s="22">
        <v>208.69</v>
      </c>
      <c r="G530" s="22"/>
      <c r="H530" s="22">
        <v>177.96</v>
      </c>
      <c r="I530" s="22"/>
      <c r="J530" s="22">
        <v>107.55500000000001</v>
      </c>
      <c r="K530" s="22"/>
      <c r="L530" s="22">
        <v>0</v>
      </c>
      <c r="M530" s="22"/>
      <c r="N530" s="22">
        <v>0</v>
      </c>
      <c r="O530" s="22"/>
      <c r="P530" s="22">
        <v>0</v>
      </c>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c r="BO530" s="22"/>
      <c r="BP530" s="22"/>
      <c r="BQ530" s="22"/>
      <c r="BR530" s="22"/>
      <c r="BS530" s="22"/>
      <c r="BT530" s="22"/>
      <c r="BU530" s="22"/>
      <c r="BV530" s="22"/>
      <c r="BW530" s="22"/>
      <c r="BX530" s="22"/>
      <c r="BY530" s="22"/>
      <c r="BZ530" s="22"/>
    </row>
    <row r="531" spans="1:78" x14ac:dyDescent="0.25">
      <c r="A531" s="21"/>
      <c r="B531" s="22">
        <v>3600</v>
      </c>
      <c r="C531" s="22">
        <f t="shared" ca="1" si="13"/>
        <v>3.6</v>
      </c>
      <c r="D531" s="22">
        <v>38.347999999999999</v>
      </c>
      <c r="E531" s="22"/>
      <c r="F531" s="22">
        <v>209.767</v>
      </c>
      <c r="G531" s="22"/>
      <c r="H531" s="22">
        <v>178.828</v>
      </c>
      <c r="I531" s="22"/>
      <c r="J531" s="22">
        <v>111.38</v>
      </c>
      <c r="K531" s="22"/>
      <c r="L531" s="22">
        <v>0</v>
      </c>
      <c r="M531" s="22"/>
      <c r="N531" s="22">
        <v>0</v>
      </c>
      <c r="O531" s="22"/>
      <c r="P531" s="22">
        <v>0</v>
      </c>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c r="BE531" s="22"/>
      <c r="BF531" s="22"/>
      <c r="BG531" s="22"/>
      <c r="BH531" s="22"/>
      <c r="BI531" s="22"/>
      <c r="BJ531" s="22"/>
      <c r="BK531" s="22"/>
      <c r="BL531" s="22"/>
      <c r="BM531" s="22"/>
      <c r="BN531" s="22"/>
      <c r="BO531" s="22"/>
      <c r="BP531" s="22"/>
      <c r="BQ531" s="22"/>
      <c r="BR531" s="22"/>
      <c r="BS531" s="22"/>
      <c r="BT531" s="22"/>
      <c r="BU531" s="22"/>
      <c r="BV531" s="22"/>
      <c r="BW531" s="22"/>
      <c r="BX531" s="22"/>
      <c r="BY531" s="22"/>
      <c r="BZ531" s="22"/>
    </row>
    <row r="532" spans="1:78" x14ac:dyDescent="0.25">
      <c r="A532" s="21"/>
      <c r="B532" s="22">
        <v>3700</v>
      </c>
      <c r="C532" s="22">
        <f t="shared" ca="1" si="13"/>
        <v>3.7</v>
      </c>
      <c r="D532" s="22">
        <v>38.543999999999997</v>
      </c>
      <c r="E532" s="22"/>
      <c r="F532" s="22">
        <v>210.821</v>
      </c>
      <c r="G532" s="22"/>
      <c r="H532" s="22">
        <v>179.679</v>
      </c>
      <c r="I532" s="22"/>
      <c r="J532" s="22">
        <v>115.224</v>
      </c>
      <c r="K532" s="22"/>
      <c r="L532" s="22">
        <v>0</v>
      </c>
      <c r="M532" s="22"/>
      <c r="N532" s="22">
        <v>0</v>
      </c>
      <c r="O532" s="22"/>
      <c r="P532" s="22">
        <v>0</v>
      </c>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c r="BO532" s="22"/>
      <c r="BP532" s="22"/>
      <c r="BQ532" s="22"/>
      <c r="BR532" s="22"/>
      <c r="BS532" s="22"/>
      <c r="BT532" s="22"/>
      <c r="BU532" s="22"/>
      <c r="BV532" s="22"/>
      <c r="BW532" s="22"/>
      <c r="BX532" s="22"/>
      <c r="BY532" s="22"/>
      <c r="BZ532" s="22"/>
    </row>
    <row r="533" spans="1:78" x14ac:dyDescent="0.25">
      <c r="A533" s="21"/>
      <c r="B533" s="22">
        <v>3800</v>
      </c>
      <c r="C533" s="22">
        <f t="shared" ca="1" si="13"/>
        <v>3.8</v>
      </c>
      <c r="D533" s="22">
        <v>38.738</v>
      </c>
      <c r="E533" s="22"/>
      <c r="F533" s="22">
        <v>211.851</v>
      </c>
      <c r="G533" s="22"/>
      <c r="H533" s="22">
        <v>180.512</v>
      </c>
      <c r="I533" s="22"/>
      <c r="J533" s="22">
        <v>119.089</v>
      </c>
      <c r="K533" s="22"/>
      <c r="L533" s="22">
        <v>0</v>
      </c>
      <c r="M533" s="22"/>
      <c r="N533" s="22">
        <v>0</v>
      </c>
      <c r="O533" s="22"/>
      <c r="P533" s="22">
        <v>0</v>
      </c>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c r="BE533" s="22"/>
      <c r="BF533" s="22"/>
      <c r="BG533" s="22"/>
      <c r="BH533" s="22"/>
      <c r="BI533" s="22"/>
      <c r="BJ533" s="22"/>
      <c r="BK533" s="22"/>
      <c r="BL533" s="22"/>
      <c r="BM533" s="22"/>
      <c r="BN533" s="22"/>
      <c r="BO533" s="22"/>
      <c r="BP533" s="22"/>
      <c r="BQ533" s="22"/>
      <c r="BR533" s="22"/>
      <c r="BS533" s="22"/>
      <c r="BT533" s="22"/>
      <c r="BU533" s="22"/>
      <c r="BV533" s="22"/>
      <c r="BW533" s="22"/>
      <c r="BX533" s="22"/>
      <c r="BY533" s="22"/>
      <c r="BZ533" s="22"/>
    </row>
    <row r="534" spans="1:78" x14ac:dyDescent="0.25">
      <c r="A534" s="21"/>
      <c r="B534" s="22">
        <v>3900</v>
      </c>
      <c r="C534" s="22">
        <f t="shared" ca="1" si="13"/>
        <v>3.9</v>
      </c>
      <c r="D534" s="22">
        <v>38.927999999999997</v>
      </c>
      <c r="E534" s="22"/>
      <c r="F534" s="22">
        <v>212.86</v>
      </c>
      <c r="G534" s="22"/>
      <c r="H534" s="22">
        <v>181.328</v>
      </c>
      <c r="I534" s="22"/>
      <c r="J534" s="22">
        <v>122.97199999999999</v>
      </c>
      <c r="K534" s="22"/>
      <c r="L534" s="22">
        <v>0</v>
      </c>
      <c r="M534" s="22"/>
      <c r="N534" s="22">
        <v>0</v>
      </c>
      <c r="O534" s="22"/>
      <c r="P534" s="22">
        <v>0</v>
      </c>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Q534" s="22"/>
      <c r="BR534" s="22"/>
      <c r="BS534" s="22"/>
      <c r="BT534" s="22"/>
      <c r="BU534" s="22"/>
      <c r="BV534" s="22"/>
      <c r="BW534" s="22"/>
      <c r="BX534" s="22"/>
      <c r="BY534" s="22"/>
      <c r="BZ534" s="22"/>
    </row>
    <row r="535" spans="1:78" x14ac:dyDescent="0.25">
      <c r="A535" s="21"/>
      <c r="B535" s="22">
        <v>4000</v>
      </c>
      <c r="C535" s="22">
        <f t="shared" ca="1" si="13"/>
        <v>4</v>
      </c>
      <c r="D535" s="22">
        <v>39.116</v>
      </c>
      <c r="E535" s="22"/>
      <c r="F535" s="22">
        <v>213.84800000000001</v>
      </c>
      <c r="G535" s="22"/>
      <c r="H535" s="22">
        <v>182.12899999999999</v>
      </c>
      <c r="I535" s="22"/>
      <c r="J535" s="22">
        <v>126.874</v>
      </c>
      <c r="K535" s="22"/>
      <c r="L535" s="22">
        <v>0</v>
      </c>
      <c r="M535" s="22"/>
      <c r="N535" s="22">
        <v>0</v>
      </c>
      <c r="O535" s="22"/>
      <c r="P535" s="22">
        <v>0</v>
      </c>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c r="BE535" s="22"/>
      <c r="BF535" s="22"/>
      <c r="BG535" s="22"/>
      <c r="BH535" s="22"/>
      <c r="BI535" s="22"/>
      <c r="BJ535" s="22"/>
      <c r="BK535" s="22"/>
      <c r="BL535" s="22"/>
      <c r="BM535" s="22"/>
      <c r="BN535" s="22"/>
      <c r="BO535" s="22"/>
      <c r="BP535" s="22"/>
      <c r="BQ535" s="22"/>
      <c r="BR535" s="22"/>
      <c r="BS535" s="22"/>
      <c r="BT535" s="22"/>
      <c r="BU535" s="22"/>
      <c r="BV535" s="22"/>
      <c r="BW535" s="22"/>
      <c r="BX535" s="22"/>
      <c r="BY535" s="22"/>
      <c r="BZ535" s="22"/>
    </row>
    <row r="536" spans="1:78" x14ac:dyDescent="0.25">
      <c r="A536" s="21"/>
      <c r="B536" s="22">
        <v>4100</v>
      </c>
      <c r="C536" s="22">
        <f t="shared" ca="1" si="13"/>
        <v>4.0999999999999996</v>
      </c>
      <c r="D536" s="22">
        <v>39.301000000000002</v>
      </c>
      <c r="E536" s="22"/>
      <c r="F536" s="22">
        <v>214.816</v>
      </c>
      <c r="G536" s="22"/>
      <c r="H536" s="22">
        <v>182.91499999999999</v>
      </c>
      <c r="I536" s="22"/>
      <c r="J536" s="22">
        <v>130.79499999999999</v>
      </c>
      <c r="K536" s="22"/>
      <c r="L536" s="22">
        <v>0</v>
      </c>
      <c r="M536" s="22"/>
      <c r="N536" s="22">
        <v>0</v>
      </c>
      <c r="O536" s="22"/>
      <c r="P536" s="22">
        <v>0</v>
      </c>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c r="BO536" s="22"/>
      <c r="BP536" s="22"/>
      <c r="BQ536" s="22"/>
      <c r="BR536" s="22"/>
      <c r="BS536" s="22"/>
      <c r="BT536" s="22"/>
      <c r="BU536" s="22"/>
      <c r="BV536" s="22"/>
      <c r="BW536" s="22"/>
      <c r="BX536" s="22"/>
      <c r="BY536" s="22"/>
      <c r="BZ536" s="22"/>
    </row>
    <row r="537" spans="1:78" x14ac:dyDescent="0.25">
      <c r="A537" s="21"/>
      <c r="B537" s="22">
        <v>4200</v>
      </c>
      <c r="C537" s="22">
        <f t="shared" ca="1" si="13"/>
        <v>4.2</v>
      </c>
      <c r="D537" s="22">
        <v>39.484000000000002</v>
      </c>
      <c r="E537" s="22"/>
      <c r="F537" s="22">
        <v>215.76499999999999</v>
      </c>
      <c r="G537" s="22"/>
      <c r="H537" s="22">
        <v>183.68600000000001</v>
      </c>
      <c r="I537" s="22"/>
      <c r="J537" s="22">
        <v>134.73400000000001</v>
      </c>
      <c r="K537" s="22"/>
      <c r="L537" s="22">
        <v>0</v>
      </c>
      <c r="M537" s="22"/>
      <c r="N537" s="22">
        <v>0</v>
      </c>
      <c r="O537" s="22"/>
      <c r="P537" s="22">
        <v>0</v>
      </c>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c r="BE537" s="22"/>
      <c r="BF537" s="22"/>
      <c r="BG537" s="22"/>
      <c r="BH537" s="22"/>
      <c r="BI537" s="22"/>
      <c r="BJ537" s="22"/>
      <c r="BK537" s="22"/>
      <c r="BL537" s="22"/>
      <c r="BM537" s="22"/>
      <c r="BN537" s="22"/>
      <c r="BO537" s="22"/>
      <c r="BP537" s="22"/>
      <c r="BQ537" s="22"/>
      <c r="BR537" s="22"/>
      <c r="BS537" s="22"/>
      <c r="BT537" s="22"/>
      <c r="BU537" s="22"/>
      <c r="BV537" s="22"/>
      <c r="BW537" s="22"/>
      <c r="BX537" s="22"/>
      <c r="BY537" s="22"/>
      <c r="BZ537" s="22"/>
    </row>
    <row r="538" spans="1:78" x14ac:dyDescent="0.25">
      <c r="A538" s="21"/>
      <c r="B538" s="22">
        <v>4300</v>
      </c>
      <c r="C538" s="22">
        <f t="shared" ca="1" si="13"/>
        <v>4.3</v>
      </c>
      <c r="D538" s="22">
        <v>39.664999999999999</v>
      </c>
      <c r="E538" s="22"/>
      <c r="F538" s="22">
        <v>216.696</v>
      </c>
      <c r="G538" s="22"/>
      <c r="H538" s="22">
        <v>184.44200000000001</v>
      </c>
      <c r="I538" s="22"/>
      <c r="J538" s="22">
        <v>138.69200000000001</v>
      </c>
      <c r="K538" s="22"/>
      <c r="L538" s="22">
        <v>0</v>
      </c>
      <c r="M538" s="22"/>
      <c r="N538" s="22">
        <v>0</v>
      </c>
      <c r="O538" s="22"/>
      <c r="P538" s="22">
        <v>0</v>
      </c>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c r="BU538" s="22"/>
      <c r="BV538" s="22"/>
      <c r="BW538" s="22"/>
      <c r="BX538" s="22"/>
      <c r="BY538" s="22"/>
      <c r="BZ538" s="22"/>
    </row>
    <row r="539" spans="1:78" x14ac:dyDescent="0.25">
      <c r="A539" s="21"/>
      <c r="B539" s="22">
        <v>4400</v>
      </c>
      <c r="C539" s="22">
        <f t="shared" ca="1" si="13"/>
        <v>4.4000000000000004</v>
      </c>
      <c r="D539" s="22">
        <v>39.841999999999999</v>
      </c>
      <c r="E539" s="22"/>
      <c r="F539" s="22">
        <v>217.61</v>
      </c>
      <c r="G539" s="22"/>
      <c r="H539" s="22">
        <v>185.18600000000001</v>
      </c>
      <c r="I539" s="22"/>
      <c r="J539" s="22">
        <v>142.667</v>
      </c>
      <c r="K539" s="22"/>
      <c r="L539" s="22">
        <v>0</v>
      </c>
      <c r="M539" s="22"/>
      <c r="N539" s="22">
        <v>0</v>
      </c>
      <c r="O539" s="22"/>
      <c r="P539" s="22">
        <v>0</v>
      </c>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c r="BE539" s="22"/>
      <c r="BF539" s="22"/>
      <c r="BG539" s="22"/>
      <c r="BH539" s="22"/>
      <c r="BI539" s="22"/>
      <c r="BJ539" s="22"/>
      <c r="BK539" s="22"/>
      <c r="BL539" s="22"/>
      <c r="BM539" s="22"/>
      <c r="BN539" s="22"/>
      <c r="BO539" s="22"/>
      <c r="BP539" s="22"/>
      <c r="BQ539" s="22"/>
      <c r="BR539" s="22"/>
      <c r="BS539" s="22"/>
      <c r="BT539" s="22"/>
      <c r="BU539" s="22"/>
      <c r="BV539" s="22"/>
      <c r="BW539" s="22"/>
      <c r="BX539" s="22"/>
      <c r="BY539" s="22"/>
      <c r="BZ539" s="22"/>
    </row>
    <row r="540" spans="1:78" x14ac:dyDescent="0.25">
      <c r="A540" s="21"/>
      <c r="B540" s="22">
        <v>4500</v>
      </c>
      <c r="C540" s="22">
        <f t="shared" ca="1" si="13"/>
        <v>4.5</v>
      </c>
      <c r="D540" s="22">
        <v>40.017000000000003</v>
      </c>
      <c r="E540" s="22"/>
      <c r="F540" s="22">
        <v>218.50800000000001</v>
      </c>
      <c r="G540" s="22"/>
      <c r="H540" s="22">
        <v>185.916</v>
      </c>
      <c r="I540" s="22"/>
      <c r="J540" s="22">
        <v>146.66</v>
      </c>
      <c r="K540" s="22"/>
      <c r="L540" s="22">
        <v>0</v>
      </c>
      <c r="M540" s="22"/>
      <c r="N540" s="22">
        <v>0</v>
      </c>
      <c r="O540" s="22"/>
      <c r="P540" s="22">
        <v>0</v>
      </c>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c r="BO540" s="22"/>
      <c r="BP540" s="22"/>
      <c r="BQ540" s="22"/>
      <c r="BR540" s="22"/>
      <c r="BS540" s="22"/>
      <c r="BT540" s="22"/>
      <c r="BU540" s="22"/>
      <c r="BV540" s="22"/>
      <c r="BW540" s="22"/>
      <c r="BX540" s="22"/>
      <c r="BY540" s="22"/>
      <c r="BZ540" s="22"/>
    </row>
    <row r="541" spans="1:78" x14ac:dyDescent="0.25">
      <c r="A541" s="21"/>
      <c r="B541" s="22">
        <v>4600</v>
      </c>
      <c r="C541" s="22">
        <f t="shared" ca="1" si="13"/>
        <v>4.5999999999999996</v>
      </c>
      <c r="D541" s="22">
        <v>40.188000000000002</v>
      </c>
      <c r="E541" s="22"/>
      <c r="F541" s="22">
        <v>219.38900000000001</v>
      </c>
      <c r="G541" s="22"/>
      <c r="H541" s="22">
        <v>186.63499999999999</v>
      </c>
      <c r="I541" s="22"/>
      <c r="J541" s="22">
        <v>150.66999999999999</v>
      </c>
      <c r="K541" s="22"/>
      <c r="L541" s="22">
        <v>0</v>
      </c>
      <c r="M541" s="22"/>
      <c r="N541" s="22">
        <v>0</v>
      </c>
      <c r="O541" s="22"/>
      <c r="P541" s="22">
        <v>0</v>
      </c>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c r="BE541" s="22"/>
      <c r="BF541" s="22"/>
      <c r="BG541" s="22"/>
      <c r="BH541" s="22"/>
      <c r="BI541" s="22"/>
      <c r="BJ541" s="22"/>
      <c r="BK541" s="22"/>
      <c r="BL541" s="22"/>
      <c r="BM541" s="22"/>
      <c r="BN541" s="22"/>
      <c r="BO541" s="22"/>
      <c r="BP541" s="22"/>
      <c r="BQ541" s="22"/>
      <c r="BR541" s="22"/>
      <c r="BS541" s="22"/>
      <c r="BT541" s="22"/>
      <c r="BU541" s="22"/>
      <c r="BV541" s="22"/>
      <c r="BW541" s="22"/>
      <c r="BX541" s="22"/>
      <c r="BY541" s="22"/>
      <c r="BZ541" s="22"/>
    </row>
    <row r="542" spans="1:78" x14ac:dyDescent="0.25">
      <c r="A542" s="21"/>
      <c r="B542" s="22">
        <v>4700</v>
      </c>
      <c r="C542" s="22">
        <f t="shared" ca="1" si="13"/>
        <v>4.7</v>
      </c>
      <c r="D542" s="22">
        <v>40.354999999999997</v>
      </c>
      <c r="E542" s="22"/>
      <c r="F542" s="22">
        <v>220.255</v>
      </c>
      <c r="G542" s="22"/>
      <c r="H542" s="22">
        <v>187.34100000000001</v>
      </c>
      <c r="I542" s="22"/>
      <c r="J542" s="22">
        <v>154.69800000000001</v>
      </c>
      <c r="K542" s="22"/>
      <c r="L542" s="22">
        <v>0</v>
      </c>
      <c r="M542" s="22"/>
      <c r="N542" s="22">
        <v>0</v>
      </c>
      <c r="O542" s="22"/>
      <c r="P542" s="22">
        <v>0</v>
      </c>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c r="BU542" s="22"/>
      <c r="BV542" s="22"/>
      <c r="BW542" s="22"/>
      <c r="BX542" s="22"/>
      <c r="BY542" s="22"/>
      <c r="BZ542" s="22"/>
    </row>
    <row r="543" spans="1:78" x14ac:dyDescent="0.25">
      <c r="A543" s="21"/>
      <c r="B543" s="22">
        <v>4800</v>
      </c>
      <c r="C543" s="22">
        <f t="shared" ca="1" si="13"/>
        <v>4.8</v>
      </c>
      <c r="D543" s="22">
        <v>40.518000000000001</v>
      </c>
      <c r="E543" s="22"/>
      <c r="F543" s="22">
        <v>221.10599999999999</v>
      </c>
      <c r="G543" s="22"/>
      <c r="H543" s="22">
        <v>188.035</v>
      </c>
      <c r="I543" s="22"/>
      <c r="J543" s="22">
        <v>158.74100000000001</v>
      </c>
      <c r="K543" s="22"/>
      <c r="L543" s="22">
        <v>0</v>
      </c>
      <c r="M543" s="22"/>
      <c r="N543" s="22">
        <v>0</v>
      </c>
      <c r="O543" s="22"/>
      <c r="P543" s="22">
        <v>0</v>
      </c>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c r="BO543" s="22"/>
      <c r="BP543" s="22"/>
      <c r="BQ543" s="22"/>
      <c r="BR543" s="22"/>
      <c r="BS543" s="22"/>
      <c r="BT543" s="22"/>
      <c r="BU543" s="22"/>
      <c r="BV543" s="22"/>
      <c r="BW543" s="22"/>
      <c r="BX543" s="22"/>
      <c r="BY543" s="22"/>
      <c r="BZ543" s="22"/>
    </row>
    <row r="544" spans="1:78" x14ac:dyDescent="0.25">
      <c r="A544" s="21"/>
      <c r="B544" s="22">
        <v>4900</v>
      </c>
      <c r="C544" s="22">
        <f t="shared" ca="1" si="13"/>
        <v>4.9000000000000004</v>
      </c>
      <c r="D544" s="22">
        <v>40.676000000000002</v>
      </c>
      <c r="E544" s="22"/>
      <c r="F544" s="22">
        <v>221.94300000000001</v>
      </c>
      <c r="G544" s="22"/>
      <c r="H544" s="22">
        <v>188.71899999999999</v>
      </c>
      <c r="I544" s="22"/>
      <c r="J544" s="22">
        <v>162.80099999999999</v>
      </c>
      <c r="K544" s="22"/>
      <c r="L544" s="22">
        <v>0</v>
      </c>
      <c r="M544" s="22"/>
      <c r="N544" s="22">
        <v>0</v>
      </c>
      <c r="O544" s="22"/>
      <c r="P544" s="22">
        <v>0</v>
      </c>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c r="BU544" s="22"/>
      <c r="BV544" s="22"/>
      <c r="BW544" s="22"/>
      <c r="BX544" s="22"/>
      <c r="BY544" s="22"/>
      <c r="BZ544" s="22"/>
    </row>
    <row r="545" spans="1:78" x14ac:dyDescent="0.25">
      <c r="A545" s="21"/>
      <c r="B545" s="22">
        <v>5000</v>
      </c>
      <c r="C545" s="22">
        <f t="shared" ca="1" si="13"/>
        <v>5</v>
      </c>
      <c r="D545" s="22">
        <v>40.829000000000001</v>
      </c>
      <c r="E545" s="22"/>
      <c r="F545" s="22">
        <v>222.767</v>
      </c>
      <c r="G545" s="22"/>
      <c r="H545" s="22">
        <v>189.392</v>
      </c>
      <c r="I545" s="22"/>
      <c r="J545" s="22">
        <v>166.876</v>
      </c>
      <c r="K545" s="22"/>
      <c r="L545" s="22">
        <v>0</v>
      </c>
      <c r="M545" s="22"/>
      <c r="N545" s="22">
        <v>0</v>
      </c>
      <c r="O545" s="22"/>
      <c r="P545" s="22">
        <v>0</v>
      </c>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c r="BO545" s="22"/>
      <c r="BP545" s="22"/>
      <c r="BQ545" s="22"/>
      <c r="BR545" s="22"/>
      <c r="BS545" s="22"/>
      <c r="BT545" s="22"/>
      <c r="BU545" s="22"/>
      <c r="BV545" s="22"/>
      <c r="BW545" s="22"/>
      <c r="BX545" s="22"/>
      <c r="BY545" s="22"/>
      <c r="BZ545" s="22"/>
    </row>
    <row r="546" spans="1:78" x14ac:dyDescent="0.25">
      <c r="A546" s="21"/>
      <c r="B546" s="22">
        <v>5100</v>
      </c>
      <c r="C546" s="22">
        <f t="shared" ca="1" si="13"/>
        <v>5.0999999999999996</v>
      </c>
      <c r="D546" s="22">
        <v>40.975999999999999</v>
      </c>
      <c r="E546" s="22"/>
      <c r="F546" s="22">
        <v>223.577</v>
      </c>
      <c r="G546" s="22"/>
      <c r="H546" s="22">
        <v>190.054</v>
      </c>
      <c r="I546" s="22"/>
      <c r="J546" s="22">
        <v>170.96700000000001</v>
      </c>
      <c r="K546" s="22"/>
      <c r="L546" s="22">
        <v>0</v>
      </c>
      <c r="M546" s="22"/>
      <c r="N546" s="22">
        <v>0</v>
      </c>
      <c r="O546" s="22"/>
      <c r="P546" s="22">
        <v>0</v>
      </c>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c r="BO546" s="22"/>
      <c r="BP546" s="22"/>
      <c r="BQ546" s="22"/>
      <c r="BR546" s="22"/>
      <c r="BS546" s="22"/>
      <c r="BT546" s="22"/>
      <c r="BU546" s="22"/>
      <c r="BV546" s="22"/>
      <c r="BW546" s="22"/>
      <c r="BX546" s="22"/>
      <c r="BY546" s="22"/>
      <c r="BZ546" s="22"/>
    </row>
    <row r="547" spans="1:78" x14ac:dyDescent="0.25">
      <c r="A547" s="21"/>
      <c r="B547" s="22">
        <v>5200</v>
      </c>
      <c r="C547" s="22">
        <f t="shared" ca="1" si="13"/>
        <v>5.2</v>
      </c>
      <c r="D547" s="22">
        <v>41.116999999999997</v>
      </c>
      <c r="E547" s="22"/>
      <c r="F547" s="22">
        <v>224.374</v>
      </c>
      <c r="G547" s="22"/>
      <c r="H547" s="22">
        <v>190.70599999999999</v>
      </c>
      <c r="I547" s="22"/>
      <c r="J547" s="22">
        <v>175.071</v>
      </c>
      <c r="K547" s="22"/>
      <c r="L547" s="22">
        <v>0</v>
      </c>
      <c r="M547" s="22"/>
      <c r="N547" s="22">
        <v>0</v>
      </c>
      <c r="O547" s="22"/>
      <c r="P547" s="22">
        <v>0</v>
      </c>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c r="BU547" s="22"/>
      <c r="BV547" s="22"/>
      <c r="BW547" s="22"/>
      <c r="BX547" s="22"/>
      <c r="BY547" s="22"/>
      <c r="BZ547" s="22"/>
    </row>
    <row r="548" spans="1:78" x14ac:dyDescent="0.25">
      <c r="A548" s="21"/>
      <c r="B548" s="22">
        <v>5300</v>
      </c>
      <c r="C548" s="22">
        <f t="shared" ca="1" si="13"/>
        <v>5.3</v>
      </c>
      <c r="D548" s="22">
        <v>41.252000000000002</v>
      </c>
      <c r="E548" s="22"/>
      <c r="F548" s="22">
        <v>225.15799999999999</v>
      </c>
      <c r="G548" s="22"/>
      <c r="H548" s="22">
        <v>191.34899999999999</v>
      </c>
      <c r="I548" s="22"/>
      <c r="J548" s="22">
        <v>179.19</v>
      </c>
      <c r="K548" s="22"/>
      <c r="L548" s="22">
        <v>0</v>
      </c>
      <c r="M548" s="22"/>
      <c r="N548" s="22">
        <v>0</v>
      </c>
      <c r="O548" s="22"/>
      <c r="P548" s="22">
        <v>0</v>
      </c>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c r="BU548" s="22"/>
      <c r="BV548" s="22"/>
      <c r="BW548" s="22"/>
      <c r="BX548" s="22"/>
      <c r="BY548" s="22"/>
      <c r="BZ548" s="22"/>
    </row>
    <row r="549" spans="1:78" x14ac:dyDescent="0.25">
      <c r="A549" s="21"/>
      <c r="B549" s="22">
        <v>5400</v>
      </c>
      <c r="C549" s="22">
        <f t="shared" ca="1" si="13"/>
        <v>5.4</v>
      </c>
      <c r="D549" s="22">
        <v>41.378999999999998</v>
      </c>
      <c r="E549" s="22"/>
      <c r="F549" s="22">
        <v>225.93100000000001</v>
      </c>
      <c r="G549" s="22"/>
      <c r="H549" s="22">
        <v>191.982</v>
      </c>
      <c r="I549" s="22"/>
      <c r="J549" s="22">
        <v>183.322</v>
      </c>
      <c r="K549" s="22"/>
      <c r="L549" s="22">
        <v>0</v>
      </c>
      <c r="M549" s="22"/>
      <c r="N549" s="22">
        <v>0</v>
      </c>
      <c r="O549" s="22"/>
      <c r="P549" s="22">
        <v>0</v>
      </c>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c r="BO549" s="22"/>
      <c r="BP549" s="22"/>
      <c r="BQ549" s="22"/>
      <c r="BR549" s="22"/>
      <c r="BS549" s="22"/>
      <c r="BT549" s="22"/>
      <c r="BU549" s="22"/>
      <c r="BV549" s="22"/>
      <c r="BW549" s="22"/>
      <c r="BX549" s="22"/>
      <c r="BY549" s="22"/>
      <c r="BZ549" s="22"/>
    </row>
    <row r="550" spans="1:78" x14ac:dyDescent="0.25">
      <c r="A550" s="21"/>
      <c r="B550" s="22">
        <v>5500</v>
      </c>
      <c r="C550" s="22">
        <f t="shared" ca="1" si="13"/>
        <v>5.5</v>
      </c>
      <c r="D550" s="22">
        <v>41.497999999999998</v>
      </c>
      <c r="E550" s="22"/>
      <c r="F550" s="22">
        <v>226.691</v>
      </c>
      <c r="G550" s="22"/>
      <c r="H550" s="22">
        <v>192.60599999999999</v>
      </c>
      <c r="I550" s="22"/>
      <c r="J550" s="22">
        <v>187.465</v>
      </c>
      <c r="K550" s="22"/>
      <c r="L550" s="22">
        <v>0</v>
      </c>
      <c r="M550" s="22"/>
      <c r="N550" s="22">
        <v>0</v>
      </c>
      <c r="O550" s="22"/>
      <c r="P550" s="22">
        <v>0</v>
      </c>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c r="BU550" s="22"/>
      <c r="BV550" s="22"/>
      <c r="BW550" s="22"/>
      <c r="BX550" s="22"/>
      <c r="BY550" s="22"/>
      <c r="BZ550" s="22"/>
    </row>
    <row r="551" spans="1:78" x14ac:dyDescent="0.25">
      <c r="A551" s="21"/>
      <c r="B551" s="22">
        <v>5600</v>
      </c>
      <c r="C551" s="22">
        <f t="shared" ca="1" si="13"/>
        <v>5.6</v>
      </c>
      <c r="D551" s="22">
        <v>41.609000000000002</v>
      </c>
      <c r="E551" s="22"/>
      <c r="F551" s="22">
        <v>227.44</v>
      </c>
      <c r="G551" s="22"/>
      <c r="H551" s="22">
        <v>193.22200000000001</v>
      </c>
      <c r="I551" s="22"/>
      <c r="J551" s="22">
        <v>191.62100000000001</v>
      </c>
      <c r="K551" s="22"/>
      <c r="L551" s="22">
        <v>0</v>
      </c>
      <c r="M551" s="22"/>
      <c r="N551" s="22">
        <v>0</v>
      </c>
      <c r="O551" s="22"/>
      <c r="P551" s="22">
        <v>0</v>
      </c>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c r="BU551" s="22"/>
      <c r="BV551" s="22"/>
      <c r="BW551" s="22"/>
      <c r="BX551" s="22"/>
      <c r="BY551" s="22"/>
      <c r="BZ551" s="22"/>
    </row>
    <row r="552" spans="1:78" x14ac:dyDescent="0.25">
      <c r="A552" s="21"/>
      <c r="B552" s="22">
        <v>5700</v>
      </c>
      <c r="C552" s="22">
        <f t="shared" ca="1" si="13"/>
        <v>5.7</v>
      </c>
      <c r="D552" s="22">
        <v>41.712000000000003</v>
      </c>
      <c r="E552" s="22"/>
      <c r="F552" s="22">
        <v>228.17699999999999</v>
      </c>
      <c r="G552" s="22"/>
      <c r="H552" s="22">
        <v>193.82900000000001</v>
      </c>
      <c r="I552" s="22"/>
      <c r="J552" s="22">
        <v>195.78700000000001</v>
      </c>
      <c r="K552" s="22"/>
      <c r="L552" s="22">
        <v>0</v>
      </c>
      <c r="M552" s="22"/>
      <c r="N552" s="22">
        <v>0</v>
      </c>
      <c r="O552" s="22"/>
      <c r="P552" s="22">
        <v>0</v>
      </c>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c r="BU552" s="22"/>
      <c r="BV552" s="22"/>
      <c r="BW552" s="22"/>
      <c r="BX552" s="22"/>
      <c r="BY552" s="22"/>
      <c r="BZ552" s="22"/>
    </row>
    <row r="553" spans="1:78" x14ac:dyDescent="0.25">
      <c r="A553" s="21"/>
      <c r="B553" s="22">
        <v>5800</v>
      </c>
      <c r="C553" s="22">
        <f t="shared" ca="1" si="13"/>
        <v>5.8</v>
      </c>
      <c r="D553" s="22">
        <v>41.805999999999997</v>
      </c>
      <c r="E553" s="22"/>
      <c r="F553" s="22">
        <v>228.90299999999999</v>
      </c>
      <c r="G553" s="22"/>
      <c r="H553" s="22">
        <v>194.42699999999999</v>
      </c>
      <c r="I553" s="22"/>
      <c r="J553" s="22">
        <v>199.96299999999999</v>
      </c>
      <c r="K553" s="22"/>
      <c r="L553" s="22">
        <v>0</v>
      </c>
      <c r="M553" s="22"/>
      <c r="N553" s="22">
        <v>0</v>
      </c>
      <c r="O553" s="22"/>
      <c r="P553" s="22">
        <v>0</v>
      </c>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c r="BO553" s="22"/>
      <c r="BP553" s="22"/>
      <c r="BQ553" s="22"/>
      <c r="BR553" s="22"/>
      <c r="BS553" s="22"/>
      <c r="BT553" s="22"/>
      <c r="BU553" s="22"/>
      <c r="BV553" s="22"/>
      <c r="BW553" s="22"/>
      <c r="BX553" s="22"/>
      <c r="BY553" s="22"/>
      <c r="BZ553" s="22"/>
    </row>
    <row r="554" spans="1:78" x14ac:dyDescent="0.25">
      <c r="A554" s="21"/>
      <c r="B554" s="22">
        <v>5900</v>
      </c>
      <c r="C554" s="22">
        <f t="shared" ca="1" si="13"/>
        <v>5.9</v>
      </c>
      <c r="D554" s="22">
        <v>41.89</v>
      </c>
      <c r="E554" s="22"/>
      <c r="F554" s="22">
        <v>229.619</v>
      </c>
      <c r="G554" s="22"/>
      <c r="H554" s="22">
        <v>195.017</v>
      </c>
      <c r="I554" s="22"/>
      <c r="J554" s="22">
        <v>204.148</v>
      </c>
      <c r="K554" s="22"/>
      <c r="L554" s="22">
        <v>0</v>
      </c>
      <c r="M554" s="22"/>
      <c r="N554" s="22">
        <v>0</v>
      </c>
      <c r="O554" s="22"/>
      <c r="P554" s="22">
        <v>0</v>
      </c>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c r="BU554" s="22"/>
      <c r="BV554" s="22"/>
      <c r="BW554" s="22"/>
      <c r="BX554" s="22"/>
      <c r="BY554" s="22"/>
      <c r="BZ554" s="22"/>
    </row>
    <row r="555" spans="1:78" x14ac:dyDescent="0.25">
      <c r="A555" s="21"/>
      <c r="B555" s="22">
        <v>6000</v>
      </c>
      <c r="C555" s="22">
        <f t="shared" ca="1" si="13"/>
        <v>6</v>
      </c>
      <c r="D555" s="22">
        <v>41.965000000000003</v>
      </c>
      <c r="E555" s="22"/>
      <c r="F555" s="22">
        <v>230.32300000000001</v>
      </c>
      <c r="G555" s="22"/>
      <c r="H555" s="22">
        <v>195.6</v>
      </c>
      <c r="I555" s="22"/>
      <c r="J555" s="22">
        <v>208.34100000000001</v>
      </c>
      <c r="K555" s="22"/>
      <c r="L555" s="22">
        <v>0</v>
      </c>
      <c r="M555" s="22"/>
      <c r="N555" s="22">
        <v>0</v>
      </c>
      <c r="O555" s="22"/>
      <c r="P555" s="22">
        <v>0</v>
      </c>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c r="BU555" s="22"/>
      <c r="BV555" s="22"/>
      <c r="BW555" s="22"/>
      <c r="BX555" s="22"/>
      <c r="BY555" s="22"/>
      <c r="BZ555" s="22"/>
    </row>
    <row r="556" spans="1:78" x14ac:dyDescent="0.25">
      <c r="A556" s="21"/>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c r="BO556" s="22"/>
      <c r="BP556" s="22"/>
      <c r="BQ556" s="22"/>
      <c r="BR556" s="22"/>
      <c r="BS556" s="22"/>
      <c r="BT556" s="22"/>
      <c r="BU556" s="22"/>
      <c r="BV556" s="22"/>
      <c r="BW556" s="22"/>
      <c r="BX556" s="22"/>
      <c r="BY556" s="22"/>
      <c r="BZ556" s="22"/>
    </row>
    <row r="557" spans="1:78" x14ac:dyDescent="0.25">
      <c r="A557" s="21"/>
      <c r="B557" s="22" t="s">
        <v>261</v>
      </c>
      <c r="C557" s="22"/>
      <c r="D557" s="22"/>
      <c r="E557" s="22"/>
      <c r="F557" s="22"/>
      <c r="G557" s="22"/>
      <c r="H557" s="22"/>
      <c r="I557" s="22"/>
      <c r="J557" s="22" t="s">
        <v>262</v>
      </c>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c r="BU557" s="22"/>
      <c r="BV557" s="22"/>
      <c r="BW557" s="22"/>
      <c r="BX557" s="22"/>
      <c r="BY557" s="22"/>
      <c r="BZ557" s="22"/>
    </row>
    <row r="558" spans="1:78" x14ac:dyDescent="0.25">
      <c r="A558" s="21"/>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c r="BU558" s="22"/>
      <c r="BV558" s="22"/>
      <c r="BW558" s="22"/>
      <c r="BX558" s="22"/>
      <c r="BY558" s="22"/>
      <c r="BZ558" s="22"/>
    </row>
    <row r="559" spans="1:78" x14ac:dyDescent="0.25">
      <c r="A559" s="29"/>
      <c r="B559" s="22" t="s">
        <v>263</v>
      </c>
      <c r="C559" s="31"/>
      <c r="D559" s="31"/>
      <c r="E559" s="31"/>
      <c r="F559" s="31"/>
      <c r="G559" s="31"/>
      <c r="H559" s="31"/>
      <c r="I559" s="31"/>
      <c r="J559" s="31" t="s">
        <v>264</v>
      </c>
      <c r="K559" s="31"/>
      <c r="L559" s="31"/>
      <c r="M559" s="31"/>
      <c r="N559" s="31"/>
      <c r="O559" s="31"/>
      <c r="P559" s="31"/>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c r="BU559" s="22"/>
      <c r="BV559" s="22"/>
      <c r="BW559" s="22"/>
      <c r="BX559" s="22"/>
      <c r="BY559" s="22"/>
      <c r="BZ559" s="22"/>
    </row>
    <row r="560" spans="1:78" x14ac:dyDescent="0.25">
      <c r="A560" s="21"/>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c r="BO560" s="22"/>
      <c r="BP560" s="22"/>
      <c r="BQ560" s="22"/>
      <c r="BR560" s="22"/>
      <c r="BS560" s="22"/>
      <c r="BT560" s="22"/>
      <c r="BU560" s="22"/>
      <c r="BV560" s="22"/>
      <c r="BW560" s="22"/>
      <c r="BX560" s="22"/>
      <c r="BY560" s="22"/>
      <c r="BZ560" s="22"/>
    </row>
    <row r="561" spans="1:78" x14ac:dyDescent="0.25">
      <c r="A561" s="21"/>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c r="BU561" s="22"/>
      <c r="BV561" s="22"/>
      <c r="BW561" s="22"/>
      <c r="BX561" s="22"/>
      <c r="BY561" s="22"/>
      <c r="BZ561" s="22"/>
    </row>
    <row r="562" spans="1:78" x14ac:dyDescent="0.25">
      <c r="A562" s="38"/>
      <c r="B562" s="39" t="s">
        <v>265</v>
      </c>
      <c r="C562" s="39"/>
      <c r="D562" s="39"/>
      <c r="E562" s="39"/>
      <c r="F562" s="26" t="s">
        <v>70</v>
      </c>
      <c r="G562" s="27" t="s">
        <v>71</v>
      </c>
      <c r="H562" s="27" t="s">
        <v>72</v>
      </c>
      <c r="I562" s="27" t="s">
        <v>73</v>
      </c>
      <c r="J562" s="27" t="s">
        <v>74</v>
      </c>
      <c r="K562" s="27" t="s">
        <v>75</v>
      </c>
      <c r="L562" s="27" t="s">
        <v>76</v>
      </c>
      <c r="M562" s="27" t="s">
        <v>77</v>
      </c>
      <c r="N562" s="27" t="s">
        <v>78</v>
      </c>
      <c r="O562" s="27" t="s">
        <v>79</v>
      </c>
      <c r="P562" s="27" t="s">
        <v>80</v>
      </c>
      <c r="Q562" s="27" t="s">
        <v>81</v>
      </c>
      <c r="R562" s="27" t="s">
        <v>82</v>
      </c>
      <c r="S562" s="27" t="s">
        <v>83</v>
      </c>
      <c r="T562" s="27" t="s">
        <v>84</v>
      </c>
      <c r="U562" s="27" t="s">
        <v>85</v>
      </c>
      <c r="V562" s="27" t="s">
        <v>86</v>
      </c>
      <c r="W562" s="27" t="s">
        <v>87</v>
      </c>
      <c r="X562" s="27" t="s">
        <v>88</v>
      </c>
      <c r="Y562" s="27" t="s">
        <v>89</v>
      </c>
      <c r="Z562" s="27" t="s">
        <v>90</v>
      </c>
      <c r="AA562" s="27" t="s">
        <v>91</v>
      </c>
      <c r="AB562" s="27" t="s">
        <v>92</v>
      </c>
      <c r="AC562" s="27" t="s">
        <v>93</v>
      </c>
      <c r="AD562" s="27" t="s">
        <v>94</v>
      </c>
      <c r="AE562" s="27" t="s">
        <v>95</v>
      </c>
      <c r="AF562" s="27" t="s">
        <v>96</v>
      </c>
      <c r="AG562" s="27" t="s">
        <v>97</v>
      </c>
      <c r="AH562" s="27" t="s">
        <v>98</v>
      </c>
      <c r="AI562" s="27" t="s">
        <v>99</v>
      </c>
      <c r="AJ562" s="27" t="s">
        <v>100</v>
      </c>
      <c r="AK562" s="27" t="s">
        <v>101</v>
      </c>
      <c r="AL562" s="27" t="s">
        <v>102</v>
      </c>
      <c r="AM562" s="27" t="s">
        <v>103</v>
      </c>
      <c r="AN562" s="27" t="s">
        <v>104</v>
      </c>
      <c r="AO562" s="27" t="s">
        <v>105</v>
      </c>
      <c r="AP562" s="27" t="s">
        <v>106</v>
      </c>
      <c r="AQ562" s="27" t="s">
        <v>107</v>
      </c>
      <c r="AR562" s="27" t="s">
        <v>108</v>
      </c>
      <c r="AS562" s="27" t="s">
        <v>109</v>
      </c>
      <c r="AT562" s="27" t="s">
        <v>110</v>
      </c>
      <c r="AU562" s="27" t="s">
        <v>111</v>
      </c>
      <c r="AV562" s="27" t="s">
        <v>112</v>
      </c>
      <c r="AW562" s="27" t="s">
        <v>113</v>
      </c>
      <c r="AX562" s="27" t="s">
        <v>114</v>
      </c>
      <c r="AY562" s="27" t="s">
        <v>115</v>
      </c>
      <c r="AZ562" s="27" t="s">
        <v>116</v>
      </c>
      <c r="BA562" s="27" t="s">
        <v>117</v>
      </c>
      <c r="BB562" s="27" t="s">
        <v>118</v>
      </c>
      <c r="BC562" s="27" t="s">
        <v>119</v>
      </c>
      <c r="BD562" s="27" t="s">
        <v>120</v>
      </c>
      <c r="BE562" s="27" t="s">
        <v>121</v>
      </c>
      <c r="BF562" s="27" t="s">
        <v>122</v>
      </c>
      <c r="BG562" s="27" t="s">
        <v>123</v>
      </c>
      <c r="BH562" s="27" t="s">
        <v>124</v>
      </c>
      <c r="BI562" s="27" t="s">
        <v>125</v>
      </c>
      <c r="BJ562" s="27" t="s">
        <v>126</v>
      </c>
      <c r="BK562" s="27" t="s">
        <v>127</v>
      </c>
      <c r="BL562" s="27" t="s">
        <v>128</v>
      </c>
      <c r="BM562" s="27" t="s">
        <v>129</v>
      </c>
      <c r="BN562" s="27" t="s">
        <v>130</v>
      </c>
      <c r="BO562" s="22"/>
      <c r="BP562" s="22"/>
      <c r="BQ562" s="22"/>
      <c r="BR562" s="22"/>
      <c r="BS562" s="22"/>
      <c r="BT562" s="22"/>
      <c r="BU562" s="22"/>
      <c r="BV562" s="22"/>
      <c r="BW562" s="22"/>
      <c r="BX562" s="22"/>
      <c r="BY562" s="22"/>
      <c r="BZ562" s="22"/>
    </row>
    <row r="563" spans="1:78" x14ac:dyDescent="0.25">
      <c r="A563" s="21" t="s">
        <v>266</v>
      </c>
      <c r="B563" s="21" t="str">
        <f ca="1">A563</f>
        <v>CO2(g)</v>
      </c>
      <c r="C563" s="22"/>
      <c r="D563" s="22"/>
      <c r="E563" s="22"/>
      <c r="F563" s="40" t="s">
        <v>139</v>
      </c>
      <c r="G563" s="40">
        <f ca="1">B582</f>
        <v>100</v>
      </c>
      <c r="H563" s="40">
        <v>1500</v>
      </c>
      <c r="I563" s="40">
        <f ca="1">K567</f>
        <v>19.815701203518181</v>
      </c>
      <c r="J563" s="40">
        <f ca="1">J567</f>
        <v>69.689667945502947</v>
      </c>
      <c r="K563" s="40">
        <f ca="1">I567</f>
        <v>-47.008360671413968</v>
      </c>
      <c r="L563" s="40">
        <f ca="1">H567</f>
        <v>11.835294756408349</v>
      </c>
      <c r="M563" s="40">
        <f ca="1">G567</f>
        <v>2.8348852596880136E-2</v>
      </c>
      <c r="N563" s="40">
        <f ca="1">-(I563*H563+J563*(H563/1000)^2/2+K563*(H563/1000)^3/3+L563*(H563/1000)^4/4-M563/(H563/1000)-P563)</f>
        <v>-29764.028421651637</v>
      </c>
      <c r="O563" s="40">
        <f ca="1">IFERROR(-(I563*LN(H563/1000)+J563*H563/1000+K563*(H563/1000)^2/2+L563*(H563/1000)^3/3-M563/(2*(H563/1000)^2)),0)</f>
        <v>-72.993078449575151</v>
      </c>
      <c r="P563" s="40"/>
      <c r="Q563" s="40">
        <v>1500</v>
      </c>
      <c r="R563" s="40">
        <v>3000</v>
      </c>
      <c r="S563" s="40">
        <f ca="1">V567</f>
        <v>54.177596885027135</v>
      </c>
      <c r="T563" s="40">
        <f ca="1">U567</f>
        <v>6.6683278800128516</v>
      </c>
      <c r="U563" s="40">
        <f ca="1">T567</f>
        <v>-1.8961647712765515</v>
      </c>
      <c r="V563" s="40">
        <f ca="1">S567</f>
        <v>0.21012987017649853</v>
      </c>
      <c r="W563" s="40">
        <f ca="1">R567</f>
        <v>-5.04662164793986</v>
      </c>
      <c r="X563" s="40">
        <f ca="1">(I563*Q563/1000+J563*(Q563/1000)^2/2+K563*(Q563/1000)^3/3+L563*(Q563/1000)^4/4-M563/(Q563/1000)-P563+N563)-(S563*Q563/1000+T563*(Q563/1000)^2/2+U563*(Q563/1000)^3/3+V563*(Q563/1000)^4/4-W563/(Q563/1000)-Z563)</f>
        <v>-29784.093692345767</v>
      </c>
      <c r="Y563" s="40">
        <f ca="1">IFERROR((I563*LN(H563/1000)+J563*H563/1000+K563*(H563/1000)^2/2+L563*(H563/1000)^3/3-M563/(2*(H563/1000)^2)+O563)-(S563*LN(H563/1000)+T563*H563/1000+U563*(H563/1000)^2/2+V563*(H563/1000)^3/3-W563/(2*(H563/1000)^2)),0)</f>
        <v>-31.194299211629762</v>
      </c>
      <c r="Z563" s="40"/>
      <c r="AA563" s="40">
        <v>3000</v>
      </c>
      <c r="AB563" s="40">
        <v>4500</v>
      </c>
      <c r="AC563" s="40">
        <f ca="1">AE567</f>
        <v>57.457066034210072</v>
      </c>
      <c r="AD563" s="40">
        <f ca="1">AD567</f>
        <v>2.5010351227735983</v>
      </c>
      <c r="AE563" s="40">
        <f ca="1">AC567</f>
        <v>-0.33621129703660563</v>
      </c>
      <c r="AF563" s="40">
        <f ca="1">AB567</f>
        <v>2.0639661570558288E-2</v>
      </c>
      <c r="AG563" s="40">
        <f ca="1">AA567</f>
        <v>-2.3684371831472242</v>
      </c>
      <c r="AH563" s="40">
        <f ca="1">(S563*AA563/1000+T563*(AA563/1000)^2/2+U563*(AA563/1000)^3/3+V563*(AA563/1000)^4/4-W563/(AA563/1000)-Z563+X563)-(AC563*AA563/1000+AD563*(AA563/1000)^2/2+AE563*(AA563/1000)^3/3+AF563*(AA563/1000)^4/4-AG563/(AA563/1000)-AJ563)</f>
        <v>-29784.488958774695</v>
      </c>
      <c r="AI563" s="40">
        <f ca="1">IFERROR((S563*LN(R563/1000)+T563*R563/1000+U563*(R563/1000)^2/2+V563*(R563/1000)^3/3-W563/(2*(R563/1000)^2)+Y563)-(AC563*LN(R563/1000)+AD563*R563/1000+AE563*(R563/1000)^2/2+AF563*(R563/1000)^3/3-AG563/(2*(R563/1000)^2)),0)</f>
        <v>-27.460876778316809</v>
      </c>
      <c r="AJ563" s="40"/>
      <c r="AK563" s="40">
        <v>4500</v>
      </c>
      <c r="AL563" s="40">
        <v>6000</v>
      </c>
      <c r="AM563" s="40">
        <f ca="1">AR567</f>
        <v>200.10858552174008</v>
      </c>
      <c r="AN563" s="40">
        <f ca="1">AQ567</f>
        <v>-54.658734490122015</v>
      </c>
      <c r="AO563" s="40">
        <f ca="1">AP567</f>
        <v>8.1569229161742722</v>
      </c>
      <c r="AP563" s="40">
        <f ca="1">AO567</f>
        <v>-0.42215557727084091</v>
      </c>
      <c r="AQ563" s="40">
        <f ca="1">AN567</f>
        <v>-347.96303226628078</v>
      </c>
      <c r="AR563" s="40">
        <f ca="1">(AC563*AK563/1000+AD563*(AK563/1000)^2/2+AE563*(AK563/1000)^3/3+AF563*(AK563/1000)^4/4-AG563/(AK563/1000)-AJ563+AH563)-(AM563*AK563/1000+AN563*(AK563/1000)^2/2+AO563*(AK563/1000)^3/3+AP563*(AK563/1000)^4/4-AQ563/(AK563/1000)-AT563)</f>
        <v>-30137.062449114805</v>
      </c>
      <c r="AS563" s="40">
        <f ca="1">IFERROR((AC563*LN(AB563/1000)+AD563*AB563/1000+AE563*(AB563/1000)^2/2+AF563*(AB563/1000)^3/3-AG563/(2*(AB563/1000)^2)+AI563)-(AM563*LN(AB563/1000)+AN563*AB563/1000+AO563*(AB563/1000)^2/2+AP563*(AB563/1000)^3/3-AQ563/(2*(AB563/1000)^2)),0)</f>
        <v>-65.877118004819181</v>
      </c>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22"/>
      <c r="BP563" s="22"/>
      <c r="BQ563" s="22"/>
      <c r="BR563" s="22"/>
      <c r="BS563" s="22"/>
      <c r="BT563" s="22"/>
      <c r="BU563" s="22"/>
      <c r="BV563" s="22"/>
      <c r="BW563" s="22"/>
      <c r="BX563" s="22"/>
      <c r="BY563" s="22"/>
      <c r="BZ563" s="22"/>
    </row>
    <row r="564" spans="1:78" x14ac:dyDescent="0.25">
      <c r="A564" s="21"/>
      <c r="B564" s="22"/>
      <c r="C564" s="22"/>
      <c r="D564" s="22"/>
      <c r="E564" s="22"/>
      <c r="F564" s="41" t="s">
        <v>141</v>
      </c>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22"/>
      <c r="BP564" s="22"/>
      <c r="BQ564" s="22"/>
      <c r="BR564" s="22"/>
      <c r="BS564" s="22"/>
      <c r="BT564" s="22"/>
      <c r="BU564" s="22"/>
      <c r="BV564" s="22"/>
      <c r="BW564" s="22"/>
      <c r="BX564" s="22"/>
      <c r="BY564" s="22"/>
      <c r="BZ564" s="22"/>
    </row>
    <row r="565" spans="1:78" x14ac:dyDescent="0.25">
      <c r="A565" s="21"/>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c r="BS565" s="22"/>
      <c r="BT565" s="22"/>
      <c r="BU565" s="22"/>
      <c r="BV565" s="22"/>
      <c r="BW565" s="22"/>
      <c r="BX565" s="22"/>
      <c r="BY565" s="22"/>
      <c r="BZ565" s="22"/>
    </row>
    <row r="566" spans="1:78" x14ac:dyDescent="0.25">
      <c r="A566" s="21"/>
      <c r="B566" s="22"/>
      <c r="C566" s="22"/>
      <c r="D566" s="22"/>
      <c r="E566" s="22"/>
      <c r="F566" s="22"/>
      <c r="G566" s="42" t="s">
        <v>184</v>
      </c>
      <c r="H566" s="42" t="s">
        <v>185</v>
      </c>
      <c r="I566" s="42" t="s">
        <v>186</v>
      </c>
      <c r="J566" s="42" t="s">
        <v>187</v>
      </c>
      <c r="K566" s="42" t="s">
        <v>188</v>
      </c>
      <c r="L566" s="22"/>
      <c r="M566" s="22"/>
      <c r="N566" s="22"/>
      <c r="O566" s="22"/>
      <c r="P566" s="22"/>
      <c r="Q566" s="22"/>
      <c r="R566" s="42" t="s">
        <v>184</v>
      </c>
      <c r="S566" s="42" t="s">
        <v>185</v>
      </c>
      <c r="T566" s="42" t="s">
        <v>186</v>
      </c>
      <c r="U566" s="42" t="s">
        <v>187</v>
      </c>
      <c r="V566" s="42" t="s">
        <v>188</v>
      </c>
      <c r="W566" s="22"/>
      <c r="X566" s="22"/>
      <c r="Y566" s="22"/>
      <c r="Z566" s="22"/>
      <c r="AA566" s="42" t="s">
        <v>184</v>
      </c>
      <c r="AB566" s="42" t="s">
        <v>185</v>
      </c>
      <c r="AC566" s="42" t="s">
        <v>186</v>
      </c>
      <c r="AD566" s="42" t="s">
        <v>187</v>
      </c>
      <c r="AE566" s="42" t="s">
        <v>188</v>
      </c>
      <c r="AF566" s="22"/>
      <c r="AG566" s="22"/>
      <c r="AH566" s="22"/>
      <c r="AI566" s="22"/>
      <c r="AJ566" s="22"/>
      <c r="AK566" s="22"/>
      <c r="AL566" s="22"/>
      <c r="AM566" s="22"/>
      <c r="AN566" s="42" t="s">
        <v>184</v>
      </c>
      <c r="AO566" s="42" t="s">
        <v>185</v>
      </c>
      <c r="AP566" s="42" t="s">
        <v>186</v>
      </c>
      <c r="AQ566" s="42" t="s">
        <v>187</v>
      </c>
      <c r="AR566" s="42" t="s">
        <v>188</v>
      </c>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c r="BO566" s="22"/>
      <c r="BP566" s="22"/>
      <c r="BQ566" s="22"/>
      <c r="BR566" s="22"/>
      <c r="BS566" s="22"/>
      <c r="BT566" s="22"/>
      <c r="BU566" s="22"/>
      <c r="BV566" s="22"/>
      <c r="BW566" s="22"/>
      <c r="BX566" s="22"/>
      <c r="BY566" s="22"/>
      <c r="BZ566" s="22"/>
    </row>
    <row r="567" spans="1:78" x14ac:dyDescent="0.25">
      <c r="A567" s="21"/>
      <c r="B567" s="22"/>
      <c r="C567" s="22"/>
      <c r="D567" s="22"/>
      <c r="E567" s="22"/>
      <c r="F567" s="22"/>
      <c r="G567" s="22">
        <f t="array" aca="1" ref="G567:L573" ca="1">LINEST(D582:D597,C582:C597^{1,2,3,-2},1,1)</f>
        <v>2.8348852596880136E-2</v>
      </c>
      <c r="H567" s="22">
        <f ca="1"/>
        <v>11.835294756408349</v>
      </c>
      <c r="I567" s="22">
        <f ca="1"/>
        <v>-47.008360671413968</v>
      </c>
      <c r="J567" s="22">
        <f ca="1"/>
        <v>69.689667945502947</v>
      </c>
      <c r="K567" s="22">
        <f ca="1"/>
        <v>19.815701203518181</v>
      </c>
      <c r="L567" s="22" t="e">
        <f ca="1"/>
        <v>#N/A</v>
      </c>
      <c r="M567" s="22"/>
      <c r="N567" s="22"/>
      <c r="O567" s="22"/>
      <c r="P567" s="22"/>
      <c r="Q567" s="22"/>
      <c r="R567" s="22">
        <f t="array" aca="1" ref="R567:W573" ca="1">LINEST(D597:D612,C597:C612^{1,2,3,-2},1,1)</f>
        <v>-5.04662164793986</v>
      </c>
      <c r="S567" s="22">
        <f ca="1"/>
        <v>0.21012987017649853</v>
      </c>
      <c r="T567" s="22">
        <f ca="1"/>
        <v>-1.8961647712765515</v>
      </c>
      <c r="U567" s="22">
        <f ca="1"/>
        <v>6.6683278800128516</v>
      </c>
      <c r="V567" s="22">
        <f ca="1"/>
        <v>54.177596885027135</v>
      </c>
      <c r="W567" s="22" t="e">
        <f ca="1"/>
        <v>#N/A</v>
      </c>
      <c r="X567" s="22"/>
      <c r="Y567" s="22"/>
      <c r="Z567" s="22"/>
      <c r="AA567" s="22">
        <f t="array" aca="1" ref="AA567:AF573" ca="1">LINEST(D612:D627,C612:C627^{1,2,3,-2},1,1)</f>
        <v>-2.3684371831472242</v>
      </c>
      <c r="AB567" s="22">
        <f ca="1"/>
        <v>2.0639661570558288E-2</v>
      </c>
      <c r="AC567" s="22">
        <f ca="1"/>
        <v>-0.33621129703660563</v>
      </c>
      <c r="AD567" s="22">
        <f ca="1"/>
        <v>2.5010351227735983</v>
      </c>
      <c r="AE567" s="22">
        <f ca="1"/>
        <v>57.457066034210072</v>
      </c>
      <c r="AF567" s="22" t="e">
        <f ca="1"/>
        <v>#N/A</v>
      </c>
      <c r="AG567" s="22"/>
      <c r="AH567" s="22"/>
      <c r="AI567" s="22"/>
      <c r="AJ567" s="22"/>
      <c r="AK567" s="22"/>
      <c r="AL567" s="22"/>
      <c r="AM567" s="22"/>
      <c r="AN567" s="22">
        <f t="array" aca="1" ref="AN567:AS573" ca="1">LINEST(D627:D642,C627:C642^{1,2,3,-2},1,1)</f>
        <v>-347.96303226628078</v>
      </c>
      <c r="AO567" s="22">
        <f ca="1"/>
        <v>-0.42215557727084091</v>
      </c>
      <c r="AP567" s="22">
        <f ca="1"/>
        <v>8.1569229161742722</v>
      </c>
      <c r="AQ567" s="22">
        <f ca="1"/>
        <v>-54.658734490122015</v>
      </c>
      <c r="AR567" s="22">
        <f ca="1"/>
        <v>200.10858552174008</v>
      </c>
      <c r="AS567" s="22" t="e">
        <f ca="1"/>
        <v>#N/A</v>
      </c>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c r="BS567" s="22"/>
      <c r="BT567" s="22"/>
      <c r="BU567" s="22"/>
      <c r="BV567" s="22"/>
      <c r="BW567" s="22"/>
      <c r="BX567" s="22"/>
      <c r="BY567" s="22"/>
      <c r="BZ567" s="22"/>
    </row>
    <row r="568" spans="1:78" x14ac:dyDescent="0.25">
      <c r="A568" s="21"/>
      <c r="B568" s="22"/>
      <c r="C568" s="22"/>
      <c r="D568" s="22"/>
      <c r="E568" s="22"/>
      <c r="F568" s="22"/>
      <c r="G568" s="22">
        <f ca="1"/>
        <v>4.0248427957818456E-3</v>
      </c>
      <c r="H568" s="22">
        <f ca="1"/>
        <v>1.0116431038559497</v>
      </c>
      <c r="I568" s="22">
        <f ca="1"/>
        <v>2.6860326595029664</v>
      </c>
      <c r="J568" s="22">
        <f ca="1"/>
        <v>2.1634034930253767</v>
      </c>
      <c r="K568" s="22">
        <f ca="1"/>
        <v>0.51794994654412085</v>
      </c>
      <c r="L568" s="22" t="e">
        <f ca="1"/>
        <v>#N/A</v>
      </c>
      <c r="M568" s="22"/>
      <c r="N568" s="22"/>
      <c r="O568" s="22"/>
      <c r="P568" s="22"/>
      <c r="Q568" s="22"/>
      <c r="R568" s="22">
        <f ca="1"/>
        <v>0.43987861592443905</v>
      </c>
      <c r="S568" s="22">
        <f ca="1"/>
        <v>3.886953819811155E-2</v>
      </c>
      <c r="T568" s="22">
        <f ca="1"/>
        <v>0.32328185420085653</v>
      </c>
      <c r="U568" s="22">
        <f ca="1"/>
        <v>0.94033084291287261</v>
      </c>
      <c r="V568" s="22">
        <f ca="1"/>
        <v>1.0082328613900633</v>
      </c>
      <c r="W568" s="22" t="e">
        <f ca="1"/>
        <v>#N/A</v>
      </c>
      <c r="X568" s="22"/>
      <c r="Y568" s="22"/>
      <c r="Z568" s="22"/>
      <c r="AA568" s="22">
        <f ca="1"/>
        <v>3.3796127348730209</v>
      </c>
      <c r="AB568" s="22">
        <f ca="1"/>
        <v>1.9825152286795242E-2</v>
      </c>
      <c r="AC568" s="22">
        <f ca="1"/>
        <v>0.27738016161394319</v>
      </c>
      <c r="AD568" s="22">
        <f ca="1"/>
        <v>1.3719053327358115</v>
      </c>
      <c r="AE568" s="22">
        <f ca="1"/>
        <v>2.5296119617253003</v>
      </c>
      <c r="AF568" s="22" t="e">
        <f ca="1"/>
        <v>#N/A</v>
      </c>
      <c r="AG568" s="22"/>
      <c r="AH568" s="22"/>
      <c r="AI568" s="22"/>
      <c r="AJ568" s="22"/>
      <c r="AK568" s="22"/>
      <c r="AL568" s="22"/>
      <c r="AM568" s="22"/>
      <c r="AN568" s="22">
        <f ca="1"/>
        <v>124.75799521712997</v>
      </c>
      <c r="AO568" s="22">
        <f ca="1"/>
        <v>0.1305395867765326</v>
      </c>
      <c r="AP568" s="22">
        <f ca="1"/>
        <v>2.5633882510205739</v>
      </c>
      <c r="AQ568" s="22">
        <f ca="1"/>
        <v>17.845083637861013</v>
      </c>
      <c r="AR568" s="22">
        <f ca="1"/>
        <v>46.448349105717426</v>
      </c>
      <c r="AS568" s="22" t="e">
        <f ca="1"/>
        <v>#N/A</v>
      </c>
      <c r="AT568" s="22"/>
      <c r="AU568" s="22"/>
      <c r="AV568" s="22"/>
      <c r="AW568" s="22"/>
      <c r="AX568" s="22"/>
      <c r="AY568" s="22"/>
      <c r="AZ568" s="22"/>
      <c r="BA568" s="22"/>
      <c r="BB568" s="22"/>
      <c r="BC568" s="22"/>
      <c r="BD568" s="22"/>
      <c r="BE568" s="22"/>
      <c r="BF568" s="22"/>
      <c r="BG568" s="22"/>
      <c r="BH568" s="22"/>
      <c r="BI568" s="22"/>
      <c r="BJ568" s="22"/>
      <c r="BK568" s="22"/>
      <c r="BL568" s="22"/>
      <c r="BM568" s="22"/>
      <c r="BN568" s="22"/>
      <c r="BO568" s="22"/>
      <c r="BP568" s="22"/>
      <c r="BQ568" s="22"/>
      <c r="BR568" s="22"/>
      <c r="BS568" s="22"/>
      <c r="BT568" s="22"/>
      <c r="BU568" s="22"/>
      <c r="BV568" s="22"/>
      <c r="BW568" s="22"/>
      <c r="BX568" s="22"/>
      <c r="BY568" s="22"/>
      <c r="BZ568" s="22"/>
    </row>
    <row r="569" spans="1:78" x14ac:dyDescent="0.25">
      <c r="A569" s="21"/>
      <c r="B569" s="22"/>
      <c r="C569" s="22"/>
      <c r="D569" s="22"/>
      <c r="E569" s="59">
        <v>2.4842220731842824E-2</v>
      </c>
      <c r="F569" s="22"/>
      <c r="G569" s="22">
        <f ca="1"/>
        <v>0.99977751586727326</v>
      </c>
      <c r="H569" s="22">
        <f ca="1"/>
        <v>0.16691528203737416</v>
      </c>
      <c r="I569" s="22" t="e">
        <f ca="1"/>
        <v>#N/A</v>
      </c>
      <c r="J569" s="22" t="e">
        <f ca="1"/>
        <v>#N/A</v>
      </c>
      <c r="K569" s="22" t="e">
        <f ca="1"/>
        <v>#N/A</v>
      </c>
      <c r="L569" s="22" t="e">
        <f ca="1"/>
        <v>#N/A</v>
      </c>
      <c r="M569" s="22"/>
      <c r="N569" s="22"/>
      <c r="O569" s="22"/>
      <c r="P569" s="22"/>
      <c r="Q569" s="22"/>
      <c r="R569" s="22">
        <f ca="1"/>
        <v>0.99999648736171987</v>
      </c>
      <c r="S569" s="22">
        <f ca="1"/>
        <v>2.6019129705751928E-3</v>
      </c>
      <c r="T569" s="22" t="e">
        <f ca="1"/>
        <v>#N/A</v>
      </c>
      <c r="U569" s="22" t="e">
        <f ca="1"/>
        <v>#N/A</v>
      </c>
      <c r="V569" s="22" t="e">
        <f ca="1"/>
        <v>#N/A</v>
      </c>
      <c r="W569" s="22" t="e">
        <f ca="1"/>
        <v>#N/A</v>
      </c>
      <c r="X569" s="22"/>
      <c r="Y569" s="22"/>
      <c r="Z569" s="22"/>
      <c r="AA569" s="22">
        <f ca="1"/>
        <v>0.99999782035765383</v>
      </c>
      <c r="AB569" s="22">
        <f ca="1"/>
        <v>7.836748571166429E-4</v>
      </c>
      <c r="AC569" s="22" t="e">
        <f ca="1"/>
        <v>#N/A</v>
      </c>
      <c r="AD569" s="22" t="e">
        <f ca="1"/>
        <v>#N/A</v>
      </c>
      <c r="AE569" s="22" t="e">
        <f ca="1"/>
        <v>#N/A</v>
      </c>
      <c r="AF569" s="22" t="e">
        <f ca="1"/>
        <v>#N/A</v>
      </c>
      <c r="AG569" s="22"/>
      <c r="AH569" s="22"/>
      <c r="AI569" s="22"/>
      <c r="AJ569" s="22"/>
      <c r="AK569" s="22"/>
      <c r="AL569" s="22"/>
      <c r="AM569" s="22"/>
      <c r="AN569" s="22">
        <f ca="1"/>
        <v>0.9999421126144854</v>
      </c>
      <c r="AO569" s="22">
        <f ca="1"/>
        <v>3.6700695529765376E-3</v>
      </c>
      <c r="AP569" s="22" t="e">
        <f ca="1"/>
        <v>#N/A</v>
      </c>
      <c r="AQ569" s="22" t="e">
        <f ca="1"/>
        <v>#N/A</v>
      </c>
      <c r="AR569" s="22" t="e">
        <f ca="1"/>
        <v>#N/A</v>
      </c>
      <c r="AS569" s="22" t="e">
        <f ca="1"/>
        <v>#N/A</v>
      </c>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c r="BS569" s="22"/>
      <c r="BT569" s="22"/>
      <c r="BU569" s="22"/>
      <c r="BV569" s="22"/>
      <c r="BW569" s="22"/>
      <c r="BX569" s="22"/>
      <c r="BY569" s="22"/>
      <c r="BZ569" s="22"/>
    </row>
    <row r="570" spans="1:78" x14ac:dyDescent="0.25">
      <c r="A570" s="21"/>
      <c r="B570" s="22"/>
      <c r="C570" s="22"/>
      <c r="D570" s="22"/>
      <c r="E570" s="22"/>
      <c r="F570" s="22"/>
      <c r="G570" s="22">
        <f ca="1"/>
        <v>12357.682028547335</v>
      </c>
      <c r="H570" s="22">
        <f ca="1"/>
        <v>11</v>
      </c>
      <c r="I570" s="22" t="e">
        <f ca="1"/>
        <v>#N/A</v>
      </c>
      <c r="J570" s="22" t="e">
        <f ca="1"/>
        <v>#N/A</v>
      </c>
      <c r="K570" s="22" t="e">
        <f ca="1"/>
        <v>#N/A</v>
      </c>
      <c r="L570" s="22" t="e">
        <f ca="1"/>
        <v>#N/A</v>
      </c>
      <c r="M570" s="22"/>
      <c r="N570" s="22"/>
      <c r="O570" s="22"/>
      <c r="P570" s="22"/>
      <c r="Q570" s="22"/>
      <c r="R570" s="22">
        <f ca="1"/>
        <v>782884.57875077764</v>
      </c>
      <c r="S570" s="22">
        <f ca="1"/>
        <v>11</v>
      </c>
      <c r="T570" s="22" t="e">
        <f ca="1"/>
        <v>#N/A</v>
      </c>
      <c r="U570" s="22" t="e">
        <f ca="1"/>
        <v>#N/A</v>
      </c>
      <c r="V570" s="22" t="e">
        <f ca="1"/>
        <v>#N/A</v>
      </c>
      <c r="W570" s="22" t="e">
        <f ca="1"/>
        <v>#N/A</v>
      </c>
      <c r="X570" s="22"/>
      <c r="Y570" s="22"/>
      <c r="Z570" s="22"/>
      <c r="AA570" s="22">
        <f ca="1"/>
        <v>1261672.1320564966</v>
      </c>
      <c r="AB570" s="22">
        <f ca="1"/>
        <v>11</v>
      </c>
      <c r="AC570" s="22" t="e">
        <f ca="1"/>
        <v>#N/A</v>
      </c>
      <c r="AD570" s="22" t="e">
        <f ca="1"/>
        <v>#N/A</v>
      </c>
      <c r="AE570" s="22" t="e">
        <f ca="1"/>
        <v>#N/A</v>
      </c>
      <c r="AF570" s="22" t="e">
        <f ca="1"/>
        <v>#N/A</v>
      </c>
      <c r="AG570" s="22"/>
      <c r="AH570" s="22"/>
      <c r="AI570" s="22"/>
      <c r="AJ570" s="22"/>
      <c r="AK570" s="22"/>
      <c r="AL570" s="22"/>
      <c r="AM570" s="22"/>
      <c r="AN570" s="22">
        <f ca="1"/>
        <v>47503.282196048698</v>
      </c>
      <c r="AO570" s="22">
        <f ca="1"/>
        <v>11</v>
      </c>
      <c r="AP570" s="22" t="e">
        <f ca="1"/>
        <v>#N/A</v>
      </c>
      <c r="AQ570" s="22" t="e">
        <f ca="1"/>
        <v>#N/A</v>
      </c>
      <c r="AR570" s="22" t="e">
        <f ca="1"/>
        <v>#N/A</v>
      </c>
      <c r="AS570" s="22" t="e">
        <f ca="1"/>
        <v>#N/A</v>
      </c>
      <c r="AT570" s="22"/>
      <c r="AU570" s="22"/>
      <c r="AV570" s="22"/>
      <c r="AW570" s="22"/>
      <c r="AX570" s="22"/>
      <c r="AY570" s="22"/>
      <c r="AZ570" s="22"/>
      <c r="BA570" s="22"/>
      <c r="BB570" s="22"/>
      <c r="BC570" s="22"/>
      <c r="BD570" s="22"/>
      <c r="BE570" s="22"/>
      <c r="BF570" s="22"/>
      <c r="BG570" s="22"/>
      <c r="BH570" s="22"/>
      <c r="BI570" s="22"/>
      <c r="BJ570" s="22"/>
      <c r="BK570" s="22"/>
      <c r="BL570" s="22"/>
      <c r="BM570" s="22"/>
      <c r="BN570" s="22"/>
      <c r="BO570" s="22"/>
      <c r="BP570" s="22"/>
      <c r="BQ570" s="22"/>
      <c r="BR570" s="22"/>
      <c r="BS570" s="22"/>
      <c r="BT570" s="22"/>
      <c r="BU570" s="22"/>
      <c r="BV570" s="22"/>
      <c r="BW570" s="22"/>
      <c r="BX570" s="22"/>
      <c r="BY570" s="22"/>
      <c r="BZ570" s="22"/>
    </row>
    <row r="571" spans="1:78" x14ac:dyDescent="0.25">
      <c r="A571" s="21"/>
      <c r="B571" s="22"/>
      <c r="C571" s="22"/>
      <c r="D571" s="22"/>
      <c r="E571" s="22">
        <f ca="1">E569/E574</f>
        <v>0.88175844520962299</v>
      </c>
      <c r="F571" s="22"/>
      <c r="G571" s="22">
        <f ca="1"/>
        <v>1377.1752491748462</v>
      </c>
      <c r="H571" s="22">
        <f ca="1"/>
        <v>0.3064678251537778</v>
      </c>
      <c r="I571" s="22" t="e">
        <f ca="1"/>
        <v>#N/A</v>
      </c>
      <c r="J571" s="22" t="e">
        <f ca="1"/>
        <v>#N/A</v>
      </c>
      <c r="K571" s="22" t="e">
        <f ca="1"/>
        <v>#N/A</v>
      </c>
      <c r="L571" s="22" t="e">
        <f ca="1"/>
        <v>#N/A</v>
      </c>
      <c r="M571" s="22"/>
      <c r="N571" s="22"/>
      <c r="O571" s="22"/>
      <c r="P571" s="22"/>
      <c r="Q571" s="22"/>
      <c r="R571" s="22">
        <f ca="1"/>
        <v>21.200361280537809</v>
      </c>
      <c r="S571" s="22">
        <f ca="1"/>
        <v>7.4469462170921659E-5</v>
      </c>
      <c r="T571" s="22" t="e">
        <f ca="1"/>
        <v>#N/A</v>
      </c>
      <c r="U571" s="22" t="e">
        <f ca="1"/>
        <v>#N/A</v>
      </c>
      <c r="V571" s="22" t="e">
        <f ca="1"/>
        <v>#N/A</v>
      </c>
      <c r="W571" s="22" t="e">
        <f ca="1"/>
        <v>#N/A</v>
      </c>
      <c r="X571" s="22"/>
      <c r="Y571" s="22"/>
      <c r="Z571" s="22"/>
      <c r="AA571" s="22">
        <f ca="1"/>
        <v>3.0994049943909041</v>
      </c>
      <c r="AB571" s="22">
        <f ca="1"/>
        <v>6.7556090984446965E-6</v>
      </c>
      <c r="AC571" s="22" t="e">
        <f ca="1"/>
        <v>#N/A</v>
      </c>
      <c r="AD571" s="22" t="e">
        <f ca="1"/>
        <v>#N/A</v>
      </c>
      <c r="AE571" s="22" t="e">
        <f ca="1"/>
        <v>#N/A</v>
      </c>
      <c r="AF571" s="22" t="e">
        <f ca="1"/>
        <v>#N/A</v>
      </c>
      <c r="AG571" s="22"/>
      <c r="AH571" s="22"/>
      <c r="AI571" s="22"/>
      <c r="AJ571" s="22"/>
      <c r="AK571" s="22"/>
      <c r="AL571" s="22"/>
      <c r="AM571" s="22"/>
      <c r="AN571" s="22">
        <f ca="1"/>
        <v>2.5593648364842232</v>
      </c>
      <c r="AO571" s="22">
        <f ca="1"/>
        <v>1.4816351576053943E-4</v>
      </c>
      <c r="AP571" s="22" t="e">
        <f ca="1"/>
        <v>#N/A</v>
      </c>
      <c r="AQ571" s="22" t="e">
        <f ca="1"/>
        <v>#N/A</v>
      </c>
      <c r="AR571" s="22" t="e">
        <f ca="1"/>
        <v>#N/A</v>
      </c>
      <c r="AS571" s="22" t="e">
        <f ca="1"/>
        <v>#N/A</v>
      </c>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c r="BS571" s="22"/>
      <c r="BT571" s="22"/>
      <c r="BU571" s="22"/>
      <c r="BV571" s="22"/>
      <c r="BW571" s="22"/>
      <c r="BX571" s="22"/>
      <c r="BY571" s="22"/>
      <c r="BZ571" s="22"/>
    </row>
    <row r="572" spans="1:78" x14ac:dyDescent="0.25">
      <c r="A572" s="21"/>
      <c r="B572" s="22"/>
      <c r="C572" s="22"/>
      <c r="D572" s="22"/>
      <c r="E572" s="22"/>
      <c r="F572" s="22"/>
      <c r="G572" s="22" t="e">
        <f ca="1"/>
        <v>#N/A</v>
      </c>
      <c r="H572" s="22" t="e">
        <f ca="1"/>
        <v>#N/A</v>
      </c>
      <c r="I572" s="22" t="e">
        <f ca="1"/>
        <v>#N/A</v>
      </c>
      <c r="J572" s="22" t="e">
        <f ca="1"/>
        <v>#N/A</v>
      </c>
      <c r="K572" s="22" t="e">
        <f ca="1"/>
        <v>#N/A</v>
      </c>
      <c r="L572" s="22" t="e">
        <f ca="1"/>
        <v>#N/A</v>
      </c>
      <c r="M572" s="22"/>
      <c r="N572" s="22"/>
      <c r="O572" s="22"/>
      <c r="P572" s="22"/>
      <c r="Q572" s="22"/>
      <c r="R572" s="22" t="e">
        <f ca="1"/>
        <v>#N/A</v>
      </c>
      <c r="S572" s="22" t="e">
        <f ca="1"/>
        <v>#N/A</v>
      </c>
      <c r="T572" s="22" t="e">
        <f ca="1"/>
        <v>#N/A</v>
      </c>
      <c r="U572" s="22" t="e">
        <f ca="1"/>
        <v>#N/A</v>
      </c>
      <c r="V572" s="22" t="e">
        <f ca="1"/>
        <v>#N/A</v>
      </c>
      <c r="W572" s="22" t="e">
        <f ca="1"/>
        <v>#N/A</v>
      </c>
      <c r="X572" s="22"/>
      <c r="Y572" s="22"/>
      <c r="Z572" s="22"/>
      <c r="AA572" s="22" t="e">
        <f ca="1"/>
        <v>#N/A</v>
      </c>
      <c r="AB572" s="22" t="e">
        <f ca="1"/>
        <v>#N/A</v>
      </c>
      <c r="AC572" s="22" t="e">
        <f ca="1"/>
        <v>#N/A</v>
      </c>
      <c r="AD572" s="22" t="e">
        <f ca="1"/>
        <v>#N/A</v>
      </c>
      <c r="AE572" s="22" t="e">
        <f ca="1"/>
        <v>#N/A</v>
      </c>
      <c r="AF572" s="22" t="e">
        <f ca="1"/>
        <v>#N/A</v>
      </c>
      <c r="AG572" s="22"/>
      <c r="AH572" s="22"/>
      <c r="AI572" s="22"/>
      <c r="AJ572" s="22"/>
      <c r="AK572" s="22"/>
      <c r="AL572" s="22"/>
      <c r="AM572" s="22"/>
      <c r="AN572" s="22" t="e">
        <f ca="1"/>
        <v>#N/A</v>
      </c>
      <c r="AO572" s="22" t="e">
        <f ca="1"/>
        <v>#N/A</v>
      </c>
      <c r="AP572" s="22" t="e">
        <f ca="1"/>
        <v>#N/A</v>
      </c>
      <c r="AQ572" s="22" t="e">
        <f ca="1"/>
        <v>#N/A</v>
      </c>
      <c r="AR572" s="22" t="e">
        <f ca="1"/>
        <v>#N/A</v>
      </c>
      <c r="AS572" s="22" t="e">
        <f ca="1"/>
        <v>#N/A</v>
      </c>
      <c r="AT572" s="22"/>
      <c r="AU572" s="22"/>
      <c r="AV572" s="22"/>
      <c r="AW572" s="22"/>
      <c r="AX572" s="22"/>
      <c r="AY572" s="22"/>
      <c r="AZ572" s="22"/>
      <c r="BA572" s="22"/>
      <c r="BB572" s="22"/>
      <c r="BC572" s="22"/>
      <c r="BD572" s="22"/>
      <c r="BE572" s="22"/>
      <c r="BF572" s="22"/>
      <c r="BG572" s="22"/>
      <c r="BH572" s="22"/>
      <c r="BI572" s="22"/>
      <c r="BJ572" s="22"/>
      <c r="BK572" s="22"/>
      <c r="BL572" s="22"/>
      <c r="BM572" s="22"/>
      <c r="BN572" s="22"/>
      <c r="BO572" s="22"/>
      <c r="BP572" s="22"/>
      <c r="BQ572" s="22"/>
      <c r="BR572" s="22"/>
      <c r="BS572" s="22"/>
      <c r="BT572" s="22"/>
      <c r="BU572" s="22"/>
      <c r="BV572" s="22"/>
      <c r="BW572" s="22"/>
      <c r="BX572" s="22"/>
      <c r="BY572" s="22"/>
      <c r="BZ572" s="22"/>
    </row>
    <row r="573" spans="1:78" x14ac:dyDescent="0.25">
      <c r="A573" s="21"/>
      <c r="B573" s="22"/>
      <c r="C573" s="22"/>
      <c r="D573" s="22"/>
      <c r="E573" s="22"/>
      <c r="F573" s="22"/>
      <c r="G573" s="22" t="e">
        <f ca="1"/>
        <v>#N/A</v>
      </c>
      <c r="H573" s="22" t="e">
        <f ca="1"/>
        <v>#N/A</v>
      </c>
      <c r="I573" s="22" t="e">
        <f ca="1"/>
        <v>#N/A</v>
      </c>
      <c r="J573" s="22" t="e">
        <f ca="1"/>
        <v>#N/A</v>
      </c>
      <c r="K573" s="22" t="e">
        <f ca="1"/>
        <v>#N/A</v>
      </c>
      <c r="L573" s="22" t="e">
        <f ca="1"/>
        <v>#N/A</v>
      </c>
      <c r="M573" s="22"/>
      <c r="N573" s="22"/>
      <c r="O573" s="22"/>
      <c r="P573" s="22"/>
      <c r="Q573" s="22"/>
      <c r="R573" s="22" t="e">
        <f ca="1"/>
        <v>#N/A</v>
      </c>
      <c r="S573" s="22" t="e">
        <f ca="1"/>
        <v>#N/A</v>
      </c>
      <c r="T573" s="22" t="e">
        <f ca="1"/>
        <v>#N/A</v>
      </c>
      <c r="U573" s="22" t="e">
        <f ca="1"/>
        <v>#N/A</v>
      </c>
      <c r="V573" s="22" t="e">
        <f ca="1"/>
        <v>#N/A</v>
      </c>
      <c r="W573" s="22" t="e">
        <f ca="1"/>
        <v>#N/A</v>
      </c>
      <c r="X573" s="22"/>
      <c r="Y573" s="22"/>
      <c r="Z573" s="22"/>
      <c r="AA573" s="22" t="e">
        <f ca="1"/>
        <v>#N/A</v>
      </c>
      <c r="AB573" s="22" t="e">
        <f ca="1"/>
        <v>#N/A</v>
      </c>
      <c r="AC573" s="22" t="e">
        <f ca="1"/>
        <v>#N/A</v>
      </c>
      <c r="AD573" s="22" t="e">
        <f ca="1"/>
        <v>#N/A</v>
      </c>
      <c r="AE573" s="22" t="e">
        <f ca="1"/>
        <v>#N/A</v>
      </c>
      <c r="AF573" s="22" t="e">
        <f ca="1"/>
        <v>#N/A</v>
      </c>
      <c r="AG573" s="22"/>
      <c r="AH573" s="22"/>
      <c r="AI573" s="22"/>
      <c r="AJ573" s="22"/>
      <c r="AK573" s="22"/>
      <c r="AL573" s="22"/>
      <c r="AM573" s="22"/>
      <c r="AN573" s="22" t="e">
        <f ca="1"/>
        <v>#N/A</v>
      </c>
      <c r="AO573" s="22" t="e">
        <f ca="1"/>
        <v>#N/A</v>
      </c>
      <c r="AP573" s="22" t="e">
        <f ca="1"/>
        <v>#N/A</v>
      </c>
      <c r="AQ573" s="22" t="e">
        <f ca="1"/>
        <v>#N/A</v>
      </c>
      <c r="AR573" s="22" t="e">
        <f ca="1"/>
        <v>#N/A</v>
      </c>
      <c r="AS573" s="22" t="e">
        <f ca="1"/>
        <v>#N/A</v>
      </c>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c r="BS573" s="22"/>
      <c r="BT573" s="22"/>
      <c r="BU573" s="22"/>
      <c r="BV573" s="22"/>
      <c r="BW573" s="22"/>
      <c r="BX573" s="22"/>
      <c r="BY573" s="22"/>
      <c r="BZ573" s="22"/>
    </row>
    <row r="574" spans="1:78" x14ac:dyDescent="0.25">
      <c r="A574" s="21"/>
      <c r="B574" s="22"/>
      <c r="C574" s="22"/>
      <c r="D574" s="22"/>
      <c r="E574" s="59">
        <f ca="1">(D588-G576)/D588</f>
        <v>2.8173499065196943E-2</v>
      </c>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c r="BE574" s="22"/>
      <c r="BF574" s="22"/>
      <c r="BG574" s="22"/>
      <c r="BH574" s="22"/>
      <c r="BI574" s="22"/>
      <c r="BJ574" s="22"/>
      <c r="BK574" s="22"/>
      <c r="BL574" s="22"/>
      <c r="BM574" s="22"/>
      <c r="BN574" s="22"/>
      <c r="BO574" s="22"/>
      <c r="BP574" s="22"/>
      <c r="BQ574" s="22"/>
      <c r="BR574" s="22"/>
      <c r="BS574" s="22"/>
      <c r="BT574" s="22"/>
      <c r="BU574" s="22"/>
      <c r="BV574" s="22"/>
      <c r="BW574" s="22"/>
      <c r="BX574" s="22"/>
      <c r="BY574" s="22"/>
      <c r="BZ574" s="22"/>
    </row>
    <row r="575" spans="1:78" x14ac:dyDescent="0.25">
      <c r="A575" s="21"/>
      <c r="B575" s="22"/>
      <c r="C575" s="22"/>
      <c r="D575" s="22"/>
      <c r="E575" s="22"/>
      <c r="F575" s="25" t="s">
        <v>166</v>
      </c>
      <c r="G575" s="42">
        <v>550</v>
      </c>
      <c r="H575" s="22"/>
      <c r="I575" s="22"/>
      <c r="J575" s="22"/>
      <c r="K575" s="22"/>
      <c r="L575" s="22"/>
      <c r="M575" s="22"/>
      <c r="N575" s="22"/>
      <c r="O575" s="22"/>
      <c r="P575" s="22"/>
      <c r="Q575" s="25" t="s">
        <v>166</v>
      </c>
      <c r="R575" s="42">
        <v>550</v>
      </c>
      <c r="S575" s="22"/>
      <c r="T575" s="22"/>
      <c r="U575" s="22"/>
      <c r="V575" s="22"/>
      <c r="W575" s="22"/>
      <c r="X575" s="22"/>
      <c r="Y575" s="22"/>
      <c r="Z575" s="25" t="s">
        <v>166</v>
      </c>
      <c r="AA575" s="42">
        <v>550</v>
      </c>
      <c r="AB575" s="22"/>
      <c r="AC575" s="22"/>
      <c r="AD575" s="22"/>
      <c r="AE575" s="22"/>
      <c r="AF575" s="22"/>
      <c r="AG575" s="22"/>
      <c r="AH575" s="22"/>
      <c r="AI575" s="22"/>
      <c r="AJ575" s="22"/>
      <c r="AK575" s="22"/>
      <c r="AL575" s="22"/>
      <c r="AM575" s="25" t="s">
        <v>166</v>
      </c>
      <c r="AN575" s="42">
        <v>550</v>
      </c>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c r="BS575" s="22"/>
      <c r="BT575" s="22"/>
      <c r="BU575" s="22"/>
      <c r="BV575" s="22"/>
      <c r="BW575" s="22"/>
      <c r="BX575" s="22"/>
      <c r="BY575" s="22"/>
      <c r="BZ575" s="22"/>
    </row>
    <row r="576" spans="1:78" x14ac:dyDescent="0.25">
      <c r="A576" s="21"/>
      <c r="B576" s="22"/>
      <c r="C576" s="22"/>
      <c r="D576" s="22"/>
      <c r="E576" s="22"/>
      <c r="F576" s="25" t="s">
        <v>167</v>
      </c>
      <c r="G576" s="43">
        <f ca="1">I563+J563*(G575/1000)+K563*(G575/1000)^2+L563*(G575/1000)^3+M563/(G575/1000)^2</f>
        <v>45.987801850735814</v>
      </c>
      <c r="H576" s="22"/>
      <c r="I576" s="22"/>
      <c r="J576" s="22"/>
      <c r="K576" s="22"/>
      <c r="L576" s="22"/>
      <c r="M576" s="22"/>
      <c r="N576" s="22"/>
      <c r="O576" s="22"/>
      <c r="P576" s="22"/>
      <c r="Q576" s="25" t="s">
        <v>167</v>
      </c>
      <c r="R576" s="43">
        <f ca="1">T563+U563*(R575/1000)+V563*(R575/1000)^2+W563*(R575/1000)^3+AA563/(R575/1000)^2</f>
        <v>9922.2047417656886</v>
      </c>
      <c r="S576" s="22"/>
      <c r="T576" s="22"/>
      <c r="U576" s="22"/>
      <c r="V576" s="22"/>
      <c r="W576" s="22"/>
      <c r="X576" s="22"/>
      <c r="Y576" s="22"/>
      <c r="Z576" s="25" t="s">
        <v>167</v>
      </c>
      <c r="AA576" s="43">
        <f ca="1">AC563+AD563*(AA575/1000)+AE563*(AA575/1000)^2+AF563*(AA575/1000)^3+AG563/(AA575/1000)^2</f>
        <v>50.904820950977516</v>
      </c>
      <c r="AB576" s="22"/>
      <c r="AC576" s="22"/>
      <c r="AD576" s="22"/>
      <c r="AE576" s="22"/>
      <c r="AF576" s="22"/>
      <c r="AG576" s="22"/>
      <c r="AH576" s="22"/>
      <c r="AI576" s="22"/>
      <c r="AJ576" s="22"/>
      <c r="AK576" s="22"/>
      <c r="AL576" s="22"/>
      <c r="AM576" s="25" t="s">
        <v>167</v>
      </c>
      <c r="AN576" s="43">
        <f ca="1">AP563+AQ563*(AN575/1000)+AR563*(AN575/1000)^2+AS563*(AN575/1000)^3+AT563/(AN575/1000)^2</f>
        <v>-9319.2235196890069</v>
      </c>
      <c r="AO576" s="22"/>
      <c r="AP576" s="22"/>
      <c r="AQ576" s="22"/>
      <c r="AR576" s="22"/>
      <c r="AS576" s="22"/>
      <c r="AT576" s="22"/>
      <c r="AU576" s="22"/>
      <c r="AV576" s="22"/>
      <c r="AW576" s="22"/>
      <c r="AX576" s="22"/>
      <c r="AY576" s="22"/>
      <c r="AZ576" s="22"/>
      <c r="BA576" s="22"/>
      <c r="BB576" s="22"/>
      <c r="BC576" s="22"/>
      <c r="BD576" s="22"/>
      <c r="BE576" s="22"/>
      <c r="BF576" s="22"/>
      <c r="BG576" s="22"/>
      <c r="BH576" s="22"/>
      <c r="BI576" s="22"/>
      <c r="BJ576" s="22"/>
      <c r="BK576" s="22"/>
      <c r="BL576" s="22"/>
      <c r="BM576" s="22"/>
      <c r="BN576" s="22"/>
      <c r="BO576" s="22"/>
      <c r="BP576" s="22"/>
      <c r="BQ576" s="22"/>
      <c r="BR576" s="22"/>
      <c r="BS576" s="22"/>
      <c r="BT576" s="22"/>
      <c r="BU576" s="22"/>
      <c r="BV576" s="22"/>
      <c r="BW576" s="22"/>
      <c r="BX576" s="22"/>
      <c r="BY576" s="22"/>
      <c r="BZ576" s="22"/>
    </row>
    <row r="577" spans="1:78" x14ac:dyDescent="0.25">
      <c r="A577" s="21"/>
      <c r="B577" s="22"/>
      <c r="C577" s="22"/>
      <c r="D577" s="22"/>
      <c r="E577" s="22"/>
      <c r="F577" s="22" t="s">
        <v>46</v>
      </c>
      <c r="G577" s="22"/>
      <c r="H577" s="22"/>
      <c r="I577" s="22"/>
      <c r="J577" s="22" t="s">
        <v>189</v>
      </c>
      <c r="K577" s="22"/>
      <c r="L577" s="22"/>
      <c r="M577" s="22"/>
      <c r="N577" s="22"/>
      <c r="O577" s="22"/>
      <c r="P577" s="22"/>
      <c r="Q577" s="22" t="s">
        <v>46</v>
      </c>
      <c r="R577" s="22"/>
      <c r="S577" s="22"/>
      <c r="T577" s="22"/>
      <c r="U577" s="22" t="s">
        <v>189</v>
      </c>
      <c r="V577" s="22"/>
      <c r="W577" s="22"/>
      <c r="X577" s="22"/>
      <c r="Y577" s="22"/>
      <c r="Z577" s="22" t="s">
        <v>46</v>
      </c>
      <c r="AA577" s="22"/>
      <c r="AB577" s="22"/>
      <c r="AC577" s="22"/>
      <c r="AD577" s="22" t="s">
        <v>189</v>
      </c>
      <c r="AE577" s="22"/>
      <c r="AF577" s="22"/>
      <c r="AG577" s="22"/>
      <c r="AH577" s="22"/>
      <c r="AI577" s="22"/>
      <c r="AJ577" s="22"/>
      <c r="AK577" s="22"/>
      <c r="AL577" s="22"/>
      <c r="AM577" s="22" t="s">
        <v>46</v>
      </c>
      <c r="AN577" s="22"/>
      <c r="AO577" s="22"/>
      <c r="AP577" s="22"/>
      <c r="AQ577" s="22" t="s">
        <v>189</v>
      </c>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c r="BS577" s="22"/>
      <c r="BT577" s="22"/>
      <c r="BU577" s="22"/>
      <c r="BV577" s="22"/>
      <c r="BW577" s="22"/>
      <c r="BX577" s="22"/>
      <c r="BY577" s="22"/>
      <c r="BZ577" s="22"/>
    </row>
    <row r="578" spans="1:78" x14ac:dyDescent="0.25">
      <c r="A578" s="21"/>
      <c r="B578" s="22" t="s">
        <v>237</v>
      </c>
      <c r="C578" s="22"/>
      <c r="D578" s="22"/>
      <c r="E578" s="22"/>
      <c r="F578" s="22"/>
      <c r="G578" s="22"/>
      <c r="H578" s="22"/>
      <c r="I578" s="22"/>
      <c r="J578" s="22" t="s">
        <v>238</v>
      </c>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c r="BE578" s="22"/>
      <c r="BF578" s="22"/>
      <c r="BG578" s="22"/>
      <c r="BH578" s="22"/>
      <c r="BI578" s="22"/>
      <c r="BJ578" s="22"/>
      <c r="BK578" s="22"/>
      <c r="BL578" s="22"/>
      <c r="BM578" s="22"/>
      <c r="BN578" s="22"/>
      <c r="BO578" s="22"/>
      <c r="BP578" s="22"/>
      <c r="BQ578" s="22"/>
      <c r="BR578" s="22"/>
      <c r="BS578" s="22"/>
      <c r="BT578" s="22"/>
      <c r="BU578" s="22"/>
      <c r="BV578" s="22"/>
      <c r="BW578" s="22"/>
      <c r="BX578" s="22"/>
      <c r="BY578" s="22"/>
      <c r="BZ578" s="22"/>
    </row>
    <row r="579" spans="1:78" x14ac:dyDescent="0.25">
      <c r="A579" s="21"/>
      <c r="B579" s="22"/>
      <c r="C579" s="22"/>
      <c r="D579" s="22" t="s">
        <v>239</v>
      </c>
      <c r="E579" s="22"/>
      <c r="F579" s="22"/>
      <c r="G579" s="22"/>
      <c r="H579" s="22"/>
      <c r="I579" s="22"/>
      <c r="J579" s="22" t="s">
        <v>240</v>
      </c>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c r="BS579" s="22"/>
      <c r="BT579" s="22"/>
      <c r="BU579" s="22"/>
      <c r="BV579" s="22"/>
      <c r="BW579" s="22"/>
      <c r="BX579" s="22"/>
      <c r="BY579" s="22"/>
      <c r="BZ579" s="22"/>
    </row>
    <row r="580" spans="1:78" x14ac:dyDescent="0.25">
      <c r="A580" s="21"/>
      <c r="B580" s="22" t="s">
        <v>241</v>
      </c>
      <c r="C580" s="22" t="s">
        <v>194</v>
      </c>
      <c r="D580" s="22" t="s">
        <v>242</v>
      </c>
      <c r="E580" s="22"/>
      <c r="F580" s="22" t="s">
        <v>243</v>
      </c>
      <c r="G580" s="22"/>
      <c r="H580" s="22" t="s">
        <v>244</v>
      </c>
      <c r="I580" s="22"/>
      <c r="J580" s="22" t="s">
        <v>245</v>
      </c>
      <c r="K580" s="22"/>
      <c r="L580" s="22" t="s">
        <v>246</v>
      </c>
      <c r="M580" s="22"/>
      <c r="N580" s="22" t="s">
        <v>247</v>
      </c>
      <c r="O580" s="22"/>
      <c r="P580" s="22" t="s">
        <v>248</v>
      </c>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c r="BE580" s="22"/>
      <c r="BF580" s="22"/>
      <c r="BG580" s="22"/>
      <c r="BH580" s="22"/>
      <c r="BI580" s="22"/>
      <c r="BJ580" s="22"/>
      <c r="BK580" s="22"/>
      <c r="BL580" s="22"/>
      <c r="BM580" s="22"/>
      <c r="BN580" s="22"/>
      <c r="BO580" s="22"/>
      <c r="BP580" s="22"/>
      <c r="BQ580" s="22"/>
      <c r="BR580" s="22"/>
      <c r="BS580" s="22"/>
      <c r="BT580" s="22"/>
      <c r="BU580" s="22"/>
      <c r="BV580" s="22"/>
      <c r="BW580" s="22"/>
      <c r="BX580" s="22"/>
      <c r="BY580" s="22"/>
      <c r="BZ580" s="22"/>
    </row>
    <row r="581" spans="1:78" x14ac:dyDescent="0.25">
      <c r="A581" s="21"/>
      <c r="B581" s="22">
        <v>0</v>
      </c>
      <c r="C581" s="22"/>
      <c r="D581" s="22">
        <v>0</v>
      </c>
      <c r="E581" s="22"/>
      <c r="F581" s="22">
        <v>0</v>
      </c>
      <c r="G581" s="22"/>
      <c r="H581" s="22" t="s">
        <v>249</v>
      </c>
      <c r="I581" s="22"/>
      <c r="J581" s="22">
        <v>-9.3640000000000008</v>
      </c>
      <c r="K581" s="22"/>
      <c r="L581" s="22">
        <v>-393.15100000000001</v>
      </c>
      <c r="M581" s="22"/>
      <c r="N581" s="22">
        <v>-393.15100000000001</v>
      </c>
      <c r="O581" s="22"/>
      <c r="P581" s="22" t="s">
        <v>249</v>
      </c>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c r="BS581" s="22"/>
      <c r="BT581" s="22"/>
      <c r="BU581" s="22"/>
      <c r="BV581" s="22"/>
      <c r="BW581" s="22"/>
      <c r="BX581" s="22"/>
      <c r="BY581" s="22"/>
      <c r="BZ581" s="22"/>
    </row>
    <row r="582" spans="1:78" x14ac:dyDescent="0.25">
      <c r="A582" s="21"/>
      <c r="B582" s="22">
        <v>100</v>
      </c>
      <c r="C582" s="22">
        <f ca="1">B582/1000</f>
        <v>0.1</v>
      </c>
      <c r="D582" s="22">
        <v>29.207999999999998</v>
      </c>
      <c r="E582" s="22"/>
      <c r="F582" s="22">
        <v>179.00899999999999</v>
      </c>
      <c r="G582" s="22"/>
      <c r="H582" s="22">
        <v>243.56800000000001</v>
      </c>
      <c r="I582" s="22"/>
      <c r="J582" s="22">
        <v>-6.4560000000000004</v>
      </c>
      <c r="K582" s="22"/>
      <c r="L582" s="22">
        <v>-393.20800000000003</v>
      </c>
      <c r="M582" s="22"/>
      <c r="N582" s="22">
        <v>-393.68299999999999</v>
      </c>
      <c r="O582" s="22"/>
      <c r="P582" s="22">
        <v>205.63900000000001</v>
      </c>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c r="BE582" s="22"/>
      <c r="BF582" s="22"/>
      <c r="BG582" s="22"/>
      <c r="BH582" s="22"/>
      <c r="BI582" s="22"/>
      <c r="BJ582" s="22"/>
      <c r="BK582" s="22"/>
      <c r="BL582" s="22"/>
      <c r="BM582" s="22"/>
      <c r="BN582" s="22"/>
      <c r="BO582" s="22"/>
      <c r="BP582" s="22"/>
      <c r="BQ582" s="22"/>
      <c r="BR582" s="22"/>
      <c r="BS582" s="22"/>
      <c r="BT582" s="22"/>
      <c r="BU582" s="22"/>
      <c r="BV582" s="22"/>
      <c r="BW582" s="22"/>
      <c r="BX582" s="22"/>
      <c r="BY582" s="22"/>
      <c r="BZ582" s="22"/>
    </row>
    <row r="583" spans="1:78" x14ac:dyDescent="0.25">
      <c r="A583" s="21"/>
      <c r="B583" s="22">
        <v>200</v>
      </c>
      <c r="C583" s="22">
        <f t="shared" ref="C583:C642" ca="1" si="14">B583/1000</f>
        <v>0.2</v>
      </c>
      <c r="D583" s="22">
        <v>32.359000000000002</v>
      </c>
      <c r="E583" s="22"/>
      <c r="F583" s="22">
        <v>199.97499999999999</v>
      </c>
      <c r="G583" s="22"/>
      <c r="H583" s="22">
        <v>217.04599999999999</v>
      </c>
      <c r="I583" s="22"/>
      <c r="J583" s="22">
        <v>-3.4140000000000001</v>
      </c>
      <c r="K583" s="22"/>
      <c r="L583" s="22">
        <v>-393.404</v>
      </c>
      <c r="M583" s="22"/>
      <c r="N583" s="22">
        <v>-394.08499999999998</v>
      </c>
      <c r="O583" s="22"/>
      <c r="P583" s="22">
        <v>102.92400000000001</v>
      </c>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c r="BE583" s="22"/>
      <c r="BF583" s="22"/>
      <c r="BG583" s="22"/>
      <c r="BH583" s="22"/>
      <c r="BI583" s="22"/>
      <c r="BJ583" s="22"/>
      <c r="BK583" s="22"/>
      <c r="BL583" s="22"/>
      <c r="BM583" s="22"/>
      <c r="BN583" s="22"/>
      <c r="BO583" s="22"/>
      <c r="BP583" s="22"/>
      <c r="BQ583" s="22"/>
      <c r="BR583" s="22"/>
      <c r="BS583" s="22"/>
      <c r="BT583" s="22"/>
      <c r="BU583" s="22"/>
      <c r="BV583" s="22"/>
      <c r="BW583" s="22"/>
      <c r="BX583" s="22"/>
      <c r="BY583" s="22"/>
      <c r="BZ583" s="22"/>
    </row>
    <row r="584" spans="1:78" x14ac:dyDescent="0.25">
      <c r="A584" s="21"/>
      <c r="B584" s="22">
        <v>298.14999999999998</v>
      </c>
      <c r="C584" s="22">
        <f t="shared" ca="1" si="14"/>
        <v>0.29814999999999997</v>
      </c>
      <c r="D584" s="22">
        <v>37.128999999999998</v>
      </c>
      <c r="E584" s="22"/>
      <c r="F584" s="22">
        <v>213.79499999999999</v>
      </c>
      <c r="G584" s="22"/>
      <c r="H584" s="22">
        <v>213.79499999999999</v>
      </c>
      <c r="I584" s="22"/>
      <c r="J584" s="22">
        <v>0</v>
      </c>
      <c r="K584" s="22"/>
      <c r="L584" s="22">
        <v>-393.52199999999999</v>
      </c>
      <c r="M584" s="22"/>
      <c r="N584" s="22">
        <v>-394.38900000000001</v>
      </c>
      <c r="O584" s="22"/>
      <c r="P584" s="22">
        <v>69.094999999999999</v>
      </c>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c r="BE584" s="22"/>
      <c r="BF584" s="22"/>
      <c r="BG584" s="22"/>
      <c r="BH584" s="22"/>
      <c r="BI584" s="22"/>
      <c r="BJ584" s="22"/>
      <c r="BK584" s="22"/>
      <c r="BL584" s="22"/>
      <c r="BM584" s="22"/>
      <c r="BN584" s="22"/>
      <c r="BO584" s="22"/>
      <c r="BP584" s="22"/>
      <c r="BQ584" s="22"/>
      <c r="BR584" s="22"/>
      <c r="BS584" s="22"/>
      <c r="BT584" s="22"/>
      <c r="BU584" s="22"/>
      <c r="BV584" s="22"/>
      <c r="BW584" s="22"/>
      <c r="BX584" s="22"/>
      <c r="BY584" s="22"/>
      <c r="BZ584" s="22"/>
    </row>
    <row r="585" spans="1:78" x14ac:dyDescent="0.25">
      <c r="A585" s="21"/>
      <c r="B585" s="22">
        <v>300</v>
      </c>
      <c r="C585" s="22">
        <f t="shared" ca="1" si="14"/>
        <v>0.3</v>
      </c>
      <c r="D585" s="22">
        <v>37.220999999999997</v>
      </c>
      <c r="E585" s="22"/>
      <c r="F585" s="22">
        <v>214.02500000000001</v>
      </c>
      <c r="G585" s="22"/>
      <c r="H585" s="22">
        <v>213.79499999999999</v>
      </c>
      <c r="I585" s="22"/>
      <c r="J585" s="22">
        <v>6.9000000000000006E-2</v>
      </c>
      <c r="K585" s="22"/>
      <c r="L585" s="22">
        <v>-393.52300000000002</v>
      </c>
      <c r="M585" s="22"/>
      <c r="N585" s="22">
        <v>-394.39400000000001</v>
      </c>
      <c r="O585" s="22"/>
      <c r="P585" s="22">
        <v>68.67</v>
      </c>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c r="BE585" s="22"/>
      <c r="BF585" s="22"/>
      <c r="BG585" s="22"/>
      <c r="BH585" s="22"/>
      <c r="BI585" s="22"/>
      <c r="BJ585" s="22"/>
      <c r="BK585" s="22"/>
      <c r="BL585" s="22"/>
      <c r="BM585" s="22"/>
      <c r="BN585" s="22"/>
      <c r="BO585" s="22"/>
      <c r="BP585" s="22"/>
      <c r="BQ585" s="22"/>
      <c r="BR585" s="22"/>
      <c r="BS585" s="22"/>
      <c r="BT585" s="22"/>
      <c r="BU585" s="22"/>
      <c r="BV585" s="22"/>
      <c r="BW585" s="22"/>
      <c r="BX585" s="22"/>
      <c r="BY585" s="22"/>
      <c r="BZ585" s="22"/>
    </row>
    <row r="586" spans="1:78" x14ac:dyDescent="0.25">
      <c r="A586" s="21"/>
      <c r="B586" s="22">
        <v>400</v>
      </c>
      <c r="C586" s="22">
        <f t="shared" ca="1" si="14"/>
        <v>0.4</v>
      </c>
      <c r="D586" s="22">
        <v>41.325000000000003</v>
      </c>
      <c r="E586" s="22"/>
      <c r="F586" s="22">
        <v>225.31399999999999</v>
      </c>
      <c r="G586" s="22"/>
      <c r="H586" s="22">
        <v>215.30699999999999</v>
      </c>
      <c r="I586" s="22"/>
      <c r="J586" s="22">
        <v>4.0030000000000001</v>
      </c>
      <c r="K586" s="22"/>
      <c r="L586" s="22">
        <v>-393.58300000000003</v>
      </c>
      <c r="M586" s="22"/>
      <c r="N586" s="22">
        <v>-394.67500000000001</v>
      </c>
      <c r="O586" s="22"/>
      <c r="P586" s="22">
        <v>51.539000000000001</v>
      </c>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c r="BE586" s="22"/>
      <c r="BF586" s="22"/>
      <c r="BG586" s="22"/>
      <c r="BH586" s="22"/>
      <c r="BI586" s="22"/>
      <c r="BJ586" s="22"/>
      <c r="BK586" s="22"/>
      <c r="BL586" s="22"/>
      <c r="BM586" s="22"/>
      <c r="BN586" s="22"/>
      <c r="BO586" s="22"/>
      <c r="BP586" s="22"/>
      <c r="BQ586" s="22"/>
      <c r="BR586" s="22"/>
      <c r="BS586" s="22"/>
      <c r="BT586" s="22"/>
      <c r="BU586" s="22"/>
      <c r="BV586" s="22"/>
      <c r="BW586" s="22"/>
      <c r="BX586" s="22"/>
      <c r="BY586" s="22"/>
      <c r="BZ586" s="22"/>
    </row>
    <row r="587" spans="1:78" x14ac:dyDescent="0.25">
      <c r="A587" s="21"/>
      <c r="B587" s="22">
        <v>500</v>
      </c>
      <c r="C587" s="22">
        <f t="shared" ca="1" si="14"/>
        <v>0.5</v>
      </c>
      <c r="D587" s="22">
        <v>44.627000000000002</v>
      </c>
      <c r="E587" s="22"/>
      <c r="F587" s="22">
        <v>234.90100000000001</v>
      </c>
      <c r="G587" s="22"/>
      <c r="H587" s="22">
        <v>218.29</v>
      </c>
      <c r="I587" s="22"/>
      <c r="J587" s="22">
        <v>8.3049999999999997</v>
      </c>
      <c r="K587" s="22"/>
      <c r="L587" s="22">
        <v>-393.666</v>
      </c>
      <c r="M587" s="22"/>
      <c r="N587" s="22">
        <v>-394.93900000000002</v>
      </c>
      <c r="O587" s="22"/>
      <c r="P587" s="22">
        <v>41.259</v>
      </c>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c r="BE587" s="22"/>
      <c r="BF587" s="22"/>
      <c r="BG587" s="22"/>
      <c r="BH587" s="22"/>
      <c r="BI587" s="22"/>
      <c r="BJ587" s="22"/>
      <c r="BK587" s="22"/>
      <c r="BL587" s="22"/>
      <c r="BM587" s="22"/>
      <c r="BN587" s="22"/>
      <c r="BO587" s="22"/>
      <c r="BP587" s="22"/>
      <c r="BQ587" s="22"/>
      <c r="BR587" s="22"/>
      <c r="BS587" s="22"/>
      <c r="BT587" s="22"/>
      <c r="BU587" s="22"/>
      <c r="BV587" s="22"/>
      <c r="BW587" s="22"/>
      <c r="BX587" s="22"/>
      <c r="BY587" s="22"/>
      <c r="BZ587" s="22"/>
    </row>
    <row r="588" spans="1:78" x14ac:dyDescent="0.25">
      <c r="A588" s="21"/>
      <c r="B588" s="22">
        <v>600</v>
      </c>
      <c r="C588" s="22">
        <f t="shared" ca="1" si="14"/>
        <v>0.6</v>
      </c>
      <c r="D588" s="22">
        <v>47.320999999999998</v>
      </c>
      <c r="E588" s="22"/>
      <c r="F588" s="22">
        <v>243.28299999999999</v>
      </c>
      <c r="G588" s="22"/>
      <c r="H588" s="22">
        <v>221.77199999999999</v>
      </c>
      <c r="I588" s="22"/>
      <c r="J588" s="22">
        <v>12.907</v>
      </c>
      <c r="K588" s="22"/>
      <c r="L588" s="22">
        <v>-393.803</v>
      </c>
      <c r="M588" s="22"/>
      <c r="N588" s="22">
        <v>-395.18200000000002</v>
      </c>
      <c r="O588" s="22"/>
      <c r="P588" s="22">
        <v>34.404000000000003</v>
      </c>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c r="BE588" s="22"/>
      <c r="BF588" s="22"/>
      <c r="BG588" s="22"/>
      <c r="BH588" s="22"/>
      <c r="BI588" s="22"/>
      <c r="BJ588" s="22"/>
      <c r="BK588" s="22"/>
      <c r="BL588" s="22"/>
      <c r="BM588" s="22"/>
      <c r="BN588" s="22"/>
      <c r="BO588" s="22"/>
      <c r="BP588" s="22"/>
      <c r="BQ588" s="22"/>
      <c r="BR588" s="22"/>
      <c r="BS588" s="22"/>
      <c r="BT588" s="22"/>
      <c r="BU588" s="22"/>
      <c r="BV588" s="22"/>
      <c r="BW588" s="22"/>
      <c r="BX588" s="22"/>
      <c r="BY588" s="22"/>
      <c r="BZ588" s="22"/>
    </row>
    <row r="589" spans="1:78" x14ac:dyDescent="0.25">
      <c r="A589" s="21"/>
      <c r="B589" s="22">
        <v>700</v>
      </c>
      <c r="C589" s="22">
        <f t="shared" ca="1" si="14"/>
        <v>0.7</v>
      </c>
      <c r="D589" s="22">
        <v>49.564</v>
      </c>
      <c r="E589" s="22"/>
      <c r="F589" s="22">
        <v>250.75</v>
      </c>
      <c r="G589" s="22"/>
      <c r="H589" s="22">
        <v>225.38800000000001</v>
      </c>
      <c r="I589" s="22"/>
      <c r="J589" s="22">
        <v>17.754000000000001</v>
      </c>
      <c r="K589" s="22"/>
      <c r="L589" s="22">
        <v>-393.983</v>
      </c>
      <c r="M589" s="22"/>
      <c r="N589" s="22">
        <v>-395.39800000000002</v>
      </c>
      <c r="O589" s="22"/>
      <c r="P589" s="22">
        <v>29.504999999999999</v>
      </c>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c r="BE589" s="22"/>
      <c r="BF589" s="22"/>
      <c r="BG589" s="22"/>
      <c r="BH589" s="22"/>
      <c r="BI589" s="22"/>
      <c r="BJ589" s="22"/>
      <c r="BK589" s="22"/>
      <c r="BL589" s="22"/>
      <c r="BM589" s="22"/>
      <c r="BN589" s="22"/>
      <c r="BO589" s="22"/>
      <c r="BP589" s="22"/>
      <c r="BQ589" s="22"/>
      <c r="BR589" s="22"/>
      <c r="BS589" s="22"/>
      <c r="BT589" s="22"/>
      <c r="BU589" s="22"/>
      <c r="BV589" s="22"/>
      <c r="BW589" s="22"/>
      <c r="BX589" s="22"/>
      <c r="BY589" s="22"/>
      <c r="BZ589" s="22"/>
    </row>
    <row r="590" spans="1:78" x14ac:dyDescent="0.25">
      <c r="A590" s="21"/>
      <c r="B590" s="22">
        <v>800</v>
      </c>
      <c r="C590" s="22">
        <f t="shared" ca="1" si="14"/>
        <v>0.8</v>
      </c>
      <c r="D590" s="22">
        <v>51.433999999999997</v>
      </c>
      <c r="E590" s="22"/>
      <c r="F590" s="22">
        <v>257.49400000000003</v>
      </c>
      <c r="G590" s="22"/>
      <c r="H590" s="22">
        <v>228.98599999999999</v>
      </c>
      <c r="I590" s="22"/>
      <c r="J590" s="22">
        <v>22.806000000000001</v>
      </c>
      <c r="K590" s="22"/>
      <c r="L590" s="22">
        <v>-394.18799999999999</v>
      </c>
      <c r="M590" s="22"/>
      <c r="N590" s="22">
        <v>-395.58600000000001</v>
      </c>
      <c r="O590" s="22"/>
      <c r="P590" s="22">
        <v>25.829000000000001</v>
      </c>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c r="BE590" s="22"/>
      <c r="BF590" s="22"/>
      <c r="BG590" s="22"/>
      <c r="BH590" s="22"/>
      <c r="BI590" s="22"/>
      <c r="BJ590" s="22"/>
      <c r="BK590" s="22"/>
      <c r="BL590" s="22"/>
      <c r="BM590" s="22"/>
      <c r="BN590" s="22"/>
      <c r="BO590" s="22"/>
      <c r="BP590" s="22"/>
      <c r="BQ590" s="22"/>
      <c r="BR590" s="22"/>
      <c r="BS590" s="22"/>
      <c r="BT590" s="22"/>
      <c r="BU590" s="22"/>
      <c r="BV590" s="22"/>
      <c r="BW590" s="22"/>
      <c r="BX590" s="22"/>
      <c r="BY590" s="22"/>
      <c r="BZ590" s="22"/>
    </row>
    <row r="591" spans="1:78" x14ac:dyDescent="0.25">
      <c r="A591" s="21"/>
      <c r="B591" s="22">
        <v>900</v>
      </c>
      <c r="C591" s="22">
        <f t="shared" ca="1" si="14"/>
        <v>0.9</v>
      </c>
      <c r="D591" s="22">
        <v>52.999000000000002</v>
      </c>
      <c r="E591" s="22"/>
      <c r="F591" s="22">
        <v>263.64499999999998</v>
      </c>
      <c r="G591" s="22"/>
      <c r="H591" s="22">
        <v>232.5</v>
      </c>
      <c r="I591" s="22"/>
      <c r="J591" s="22">
        <v>28.03</v>
      </c>
      <c r="K591" s="22"/>
      <c r="L591" s="22">
        <v>-394.40499999999997</v>
      </c>
      <c r="M591" s="22"/>
      <c r="N591" s="22">
        <v>-395.74799999999999</v>
      </c>
      <c r="O591" s="22"/>
      <c r="P591" s="22">
        <v>22.969000000000001</v>
      </c>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c r="BE591" s="22"/>
      <c r="BF591" s="22"/>
      <c r="BG591" s="22"/>
      <c r="BH591" s="22"/>
      <c r="BI591" s="22"/>
      <c r="BJ591" s="22"/>
      <c r="BK591" s="22"/>
      <c r="BL591" s="22"/>
      <c r="BM591" s="22"/>
      <c r="BN591" s="22"/>
      <c r="BO591" s="22"/>
      <c r="BP591" s="22"/>
      <c r="BQ591" s="22"/>
      <c r="BR591" s="22"/>
      <c r="BS591" s="22"/>
      <c r="BT591" s="22"/>
      <c r="BU591" s="22"/>
      <c r="BV591" s="22"/>
      <c r="BW591" s="22"/>
      <c r="BX591" s="22"/>
      <c r="BY591" s="22"/>
      <c r="BZ591" s="22"/>
    </row>
    <row r="592" spans="1:78" x14ac:dyDescent="0.25">
      <c r="A592" s="21"/>
      <c r="B592" s="22">
        <v>1000</v>
      </c>
      <c r="C592" s="22">
        <f t="shared" ca="1" si="14"/>
        <v>1</v>
      </c>
      <c r="D592" s="22">
        <v>54.308</v>
      </c>
      <c r="E592" s="22"/>
      <c r="F592" s="22">
        <v>269.29899999999998</v>
      </c>
      <c r="G592" s="22"/>
      <c r="H592" s="22">
        <v>235.90100000000001</v>
      </c>
      <c r="I592" s="22"/>
      <c r="J592" s="22">
        <v>33.396999999999998</v>
      </c>
      <c r="K592" s="22"/>
      <c r="L592" s="22">
        <v>-394.62299999999999</v>
      </c>
      <c r="M592" s="22"/>
      <c r="N592" s="22">
        <v>-395.88600000000002</v>
      </c>
      <c r="O592" s="22"/>
      <c r="P592" s="22">
        <v>20.678999999999998</v>
      </c>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c r="BE592" s="22"/>
      <c r="BF592" s="22"/>
      <c r="BG592" s="22"/>
      <c r="BH592" s="22"/>
      <c r="BI592" s="22"/>
      <c r="BJ592" s="22"/>
      <c r="BK592" s="22"/>
      <c r="BL592" s="22"/>
      <c r="BM592" s="22"/>
      <c r="BN592" s="22"/>
      <c r="BO592" s="22"/>
      <c r="BP592" s="22"/>
      <c r="BQ592" s="22"/>
      <c r="BR592" s="22"/>
      <c r="BS592" s="22"/>
      <c r="BT592" s="22"/>
      <c r="BU592" s="22"/>
      <c r="BV592" s="22"/>
      <c r="BW592" s="22"/>
      <c r="BX592" s="22"/>
      <c r="BY592" s="22"/>
      <c r="BZ592" s="22"/>
    </row>
    <row r="593" spans="1:78" x14ac:dyDescent="0.25">
      <c r="A593" s="21"/>
      <c r="B593" s="22">
        <v>1100</v>
      </c>
      <c r="C593" s="22">
        <f t="shared" ca="1" si="14"/>
        <v>1.1000000000000001</v>
      </c>
      <c r="D593" s="22">
        <v>55.408999999999999</v>
      </c>
      <c r="E593" s="22"/>
      <c r="F593" s="22">
        <v>274.52800000000002</v>
      </c>
      <c r="G593" s="22"/>
      <c r="H593" s="22">
        <v>239.178</v>
      </c>
      <c r="I593" s="22"/>
      <c r="J593" s="22">
        <v>38.884</v>
      </c>
      <c r="K593" s="22"/>
      <c r="L593" s="22">
        <v>-394.83800000000002</v>
      </c>
      <c r="M593" s="22"/>
      <c r="N593" s="22">
        <v>-396.00099999999998</v>
      </c>
      <c r="O593" s="22"/>
      <c r="P593" s="22">
        <v>18.805</v>
      </c>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c r="BE593" s="22"/>
      <c r="BF593" s="22"/>
      <c r="BG593" s="22"/>
      <c r="BH593" s="22"/>
      <c r="BI593" s="22"/>
      <c r="BJ593" s="22"/>
      <c r="BK593" s="22"/>
      <c r="BL593" s="22"/>
      <c r="BM593" s="22"/>
      <c r="BN593" s="22"/>
      <c r="BO593" s="22"/>
      <c r="BP593" s="22"/>
      <c r="BQ593" s="22"/>
      <c r="BR593" s="22"/>
      <c r="BS593" s="22"/>
      <c r="BT593" s="22"/>
      <c r="BU593" s="22"/>
      <c r="BV593" s="22"/>
      <c r="BW593" s="22"/>
      <c r="BX593" s="22"/>
      <c r="BY593" s="22"/>
      <c r="BZ593" s="22"/>
    </row>
    <row r="594" spans="1:78" x14ac:dyDescent="0.25">
      <c r="A594" s="21"/>
      <c r="B594" s="22">
        <v>1200</v>
      </c>
      <c r="C594" s="22">
        <f t="shared" ca="1" si="14"/>
        <v>1.2</v>
      </c>
      <c r="D594" s="22">
        <v>56.341999999999999</v>
      </c>
      <c r="E594" s="22"/>
      <c r="F594" s="22">
        <v>279.39</v>
      </c>
      <c r="G594" s="22"/>
      <c r="H594" s="22">
        <v>242.32900000000001</v>
      </c>
      <c r="I594" s="22"/>
      <c r="J594" s="22">
        <v>44.472999999999999</v>
      </c>
      <c r="K594" s="22"/>
      <c r="L594" s="22">
        <v>-395.05</v>
      </c>
      <c r="M594" s="22"/>
      <c r="N594" s="22">
        <v>-396.09800000000001</v>
      </c>
      <c r="O594" s="22"/>
      <c r="P594" s="22">
        <v>17.242000000000001</v>
      </c>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c r="BE594" s="22"/>
      <c r="BF594" s="22"/>
      <c r="BG594" s="22"/>
      <c r="BH594" s="22"/>
      <c r="BI594" s="22"/>
      <c r="BJ594" s="22"/>
      <c r="BK594" s="22"/>
      <c r="BL594" s="22"/>
      <c r="BM594" s="22"/>
      <c r="BN594" s="22"/>
      <c r="BO594" s="22"/>
      <c r="BP594" s="22"/>
      <c r="BQ594" s="22"/>
      <c r="BR594" s="22"/>
      <c r="BS594" s="22"/>
      <c r="BT594" s="22"/>
      <c r="BU594" s="22"/>
      <c r="BV594" s="22"/>
      <c r="BW594" s="22"/>
      <c r="BX594" s="22"/>
      <c r="BY594" s="22"/>
      <c r="BZ594" s="22"/>
    </row>
    <row r="595" spans="1:78" x14ac:dyDescent="0.25">
      <c r="A595" s="21"/>
      <c r="B595" s="22">
        <v>1300</v>
      </c>
      <c r="C595" s="22">
        <f t="shared" ca="1" si="14"/>
        <v>1.3</v>
      </c>
      <c r="D595" s="22">
        <v>57.137</v>
      </c>
      <c r="E595" s="22"/>
      <c r="F595" s="22">
        <v>283.93200000000002</v>
      </c>
      <c r="G595" s="22"/>
      <c r="H595" s="22">
        <v>245.35599999999999</v>
      </c>
      <c r="I595" s="22"/>
      <c r="J595" s="22">
        <v>50.148000000000003</v>
      </c>
      <c r="K595" s="22"/>
      <c r="L595" s="22">
        <v>-395.25700000000001</v>
      </c>
      <c r="M595" s="22"/>
      <c r="N595" s="22">
        <v>-396.17700000000002</v>
      </c>
      <c r="O595" s="22"/>
      <c r="P595" s="22">
        <v>15.919</v>
      </c>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c r="BE595" s="22"/>
      <c r="BF595" s="22"/>
      <c r="BG595" s="22"/>
      <c r="BH595" s="22"/>
      <c r="BI595" s="22"/>
      <c r="BJ595" s="22"/>
      <c r="BK595" s="22"/>
      <c r="BL595" s="22"/>
      <c r="BM595" s="22"/>
      <c r="BN595" s="22"/>
      <c r="BO595" s="22"/>
      <c r="BP595" s="22"/>
      <c r="BQ595" s="22"/>
      <c r="BR595" s="22"/>
      <c r="BS595" s="22"/>
      <c r="BT595" s="22"/>
      <c r="BU595" s="22"/>
      <c r="BV595" s="22"/>
      <c r="BW595" s="22"/>
      <c r="BX595" s="22"/>
      <c r="BY595" s="22"/>
      <c r="BZ595" s="22"/>
    </row>
    <row r="596" spans="1:78" x14ac:dyDescent="0.25">
      <c r="A596" s="21"/>
      <c r="B596" s="22">
        <v>1400</v>
      </c>
      <c r="C596" s="22">
        <f t="shared" ca="1" si="14"/>
        <v>1.4</v>
      </c>
      <c r="D596" s="22">
        <v>57.802</v>
      </c>
      <c r="E596" s="22"/>
      <c r="F596" s="22">
        <v>288.19099999999997</v>
      </c>
      <c r="G596" s="22"/>
      <c r="H596" s="22">
        <v>248.26499999999999</v>
      </c>
      <c r="I596" s="22"/>
      <c r="J596" s="22">
        <v>55.896000000000001</v>
      </c>
      <c r="K596" s="22"/>
      <c r="L596" s="22">
        <v>-395.46199999999999</v>
      </c>
      <c r="M596" s="22"/>
      <c r="N596" s="22">
        <v>-396.24</v>
      </c>
      <c r="O596" s="22"/>
      <c r="P596" s="22">
        <v>14.784000000000001</v>
      </c>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c r="BE596" s="22"/>
      <c r="BF596" s="22"/>
      <c r="BG596" s="22"/>
      <c r="BH596" s="22"/>
      <c r="BI596" s="22"/>
      <c r="BJ596" s="22"/>
      <c r="BK596" s="22"/>
      <c r="BL596" s="22"/>
      <c r="BM596" s="22"/>
      <c r="BN596" s="22"/>
      <c r="BO596" s="22"/>
      <c r="BP596" s="22"/>
      <c r="BQ596" s="22"/>
      <c r="BR596" s="22"/>
      <c r="BS596" s="22"/>
      <c r="BT596" s="22"/>
      <c r="BU596" s="22"/>
      <c r="BV596" s="22"/>
      <c r="BW596" s="22"/>
      <c r="BX596" s="22"/>
      <c r="BY596" s="22"/>
      <c r="BZ596" s="22"/>
    </row>
    <row r="597" spans="1:78" x14ac:dyDescent="0.25">
      <c r="A597" s="21"/>
      <c r="B597" s="22">
        <v>1500</v>
      </c>
      <c r="C597" s="22">
        <f t="shared" ca="1" si="14"/>
        <v>1.5</v>
      </c>
      <c r="D597" s="22">
        <v>58.378999999999998</v>
      </c>
      <c r="E597" s="22"/>
      <c r="F597" s="22">
        <v>292.19900000000001</v>
      </c>
      <c r="G597" s="22"/>
      <c r="H597" s="22">
        <v>251.06200000000001</v>
      </c>
      <c r="I597" s="22"/>
      <c r="J597" s="22">
        <v>61.704999999999998</v>
      </c>
      <c r="K597" s="22"/>
      <c r="L597" s="22">
        <v>-395.66800000000001</v>
      </c>
      <c r="M597" s="22"/>
      <c r="N597" s="22">
        <v>-396.28800000000001</v>
      </c>
      <c r="O597" s="22"/>
      <c r="P597" s="22">
        <v>13.8</v>
      </c>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c r="BE597" s="22"/>
      <c r="BF597" s="22"/>
      <c r="BG597" s="22"/>
      <c r="BH597" s="22"/>
      <c r="BI597" s="22"/>
      <c r="BJ597" s="22"/>
      <c r="BK597" s="22"/>
      <c r="BL597" s="22"/>
      <c r="BM597" s="22"/>
      <c r="BN597" s="22"/>
      <c r="BO597" s="22"/>
      <c r="BP597" s="22"/>
      <c r="BQ597" s="22"/>
      <c r="BR597" s="22"/>
      <c r="BS597" s="22"/>
      <c r="BT597" s="22"/>
      <c r="BU597" s="22"/>
      <c r="BV597" s="22"/>
      <c r="BW597" s="22"/>
      <c r="BX597" s="22"/>
      <c r="BY597" s="22"/>
      <c r="BZ597" s="22"/>
    </row>
    <row r="598" spans="1:78" x14ac:dyDescent="0.25">
      <c r="A598" s="21"/>
      <c r="B598" s="22">
        <v>1600</v>
      </c>
      <c r="C598" s="22">
        <f t="shared" ca="1" si="14"/>
        <v>1.6</v>
      </c>
      <c r="D598" s="22">
        <v>58.886000000000003</v>
      </c>
      <c r="E598" s="22"/>
      <c r="F598" s="22">
        <v>295.983</v>
      </c>
      <c r="G598" s="22"/>
      <c r="H598" s="22">
        <v>253.75299999999999</v>
      </c>
      <c r="I598" s="22"/>
      <c r="J598" s="22">
        <v>67.569000000000003</v>
      </c>
      <c r="K598" s="22"/>
      <c r="L598" s="22">
        <v>-395.87599999999998</v>
      </c>
      <c r="M598" s="22"/>
      <c r="N598" s="22">
        <v>-396.32299999999998</v>
      </c>
      <c r="O598" s="22"/>
      <c r="P598" s="22">
        <v>12.939</v>
      </c>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c r="BE598" s="22"/>
      <c r="BF598" s="22"/>
      <c r="BG598" s="22"/>
      <c r="BH598" s="22"/>
      <c r="BI598" s="22"/>
      <c r="BJ598" s="22"/>
      <c r="BK598" s="22"/>
      <c r="BL598" s="22"/>
      <c r="BM598" s="22"/>
      <c r="BN598" s="22"/>
      <c r="BO598" s="22"/>
      <c r="BP598" s="22"/>
      <c r="BQ598" s="22"/>
      <c r="BR598" s="22"/>
      <c r="BS598" s="22"/>
      <c r="BT598" s="22"/>
      <c r="BU598" s="22"/>
      <c r="BV598" s="22"/>
      <c r="BW598" s="22"/>
      <c r="BX598" s="22"/>
      <c r="BY598" s="22"/>
      <c r="BZ598" s="22"/>
    </row>
    <row r="599" spans="1:78" x14ac:dyDescent="0.25">
      <c r="A599" s="21"/>
      <c r="B599" s="22">
        <v>1700</v>
      </c>
      <c r="C599" s="22">
        <f t="shared" ca="1" si="14"/>
        <v>1.7</v>
      </c>
      <c r="D599" s="22">
        <v>59.317</v>
      </c>
      <c r="E599" s="22"/>
      <c r="F599" s="22">
        <v>299.56599999999997</v>
      </c>
      <c r="G599" s="22"/>
      <c r="H599" s="22">
        <v>256.34300000000002</v>
      </c>
      <c r="I599" s="22"/>
      <c r="J599" s="22">
        <v>73.48</v>
      </c>
      <c r="K599" s="22"/>
      <c r="L599" s="22">
        <v>-396.09</v>
      </c>
      <c r="M599" s="22"/>
      <c r="N599" s="22">
        <v>-396.34399999999999</v>
      </c>
      <c r="O599" s="22"/>
      <c r="P599" s="22">
        <v>12.178000000000001</v>
      </c>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c r="BE599" s="22"/>
      <c r="BF599" s="22"/>
      <c r="BG599" s="22"/>
      <c r="BH599" s="22"/>
      <c r="BI599" s="22"/>
      <c r="BJ599" s="22"/>
      <c r="BK599" s="22"/>
      <c r="BL599" s="22"/>
      <c r="BM599" s="22"/>
      <c r="BN599" s="22"/>
      <c r="BO599" s="22"/>
      <c r="BP599" s="22"/>
      <c r="BQ599" s="22"/>
      <c r="BR599" s="22"/>
      <c r="BS599" s="22"/>
      <c r="BT599" s="22"/>
      <c r="BU599" s="22"/>
      <c r="BV599" s="22"/>
      <c r="BW599" s="22"/>
      <c r="BX599" s="22"/>
      <c r="BY599" s="22"/>
      <c r="BZ599" s="22"/>
    </row>
    <row r="600" spans="1:78" x14ac:dyDescent="0.25">
      <c r="A600" s="21"/>
      <c r="B600" s="22">
        <v>1800</v>
      </c>
      <c r="C600" s="22">
        <f t="shared" ca="1" si="14"/>
        <v>1.8</v>
      </c>
      <c r="D600" s="22">
        <v>59.701000000000001</v>
      </c>
      <c r="E600" s="22"/>
      <c r="F600" s="22">
        <v>302.96800000000002</v>
      </c>
      <c r="G600" s="22"/>
      <c r="H600" s="22">
        <v>258.83999999999997</v>
      </c>
      <c r="I600" s="22"/>
      <c r="J600" s="22">
        <v>79.430999999999997</v>
      </c>
      <c r="K600" s="22"/>
      <c r="L600" s="22">
        <v>-396.31099999999998</v>
      </c>
      <c r="M600" s="22"/>
      <c r="N600" s="22">
        <v>-396.35300000000001</v>
      </c>
      <c r="O600" s="22"/>
      <c r="P600" s="22">
        <v>11.502000000000001</v>
      </c>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c r="BE600" s="22"/>
      <c r="BF600" s="22"/>
      <c r="BG600" s="22"/>
      <c r="BH600" s="22"/>
      <c r="BI600" s="22"/>
      <c r="BJ600" s="22"/>
      <c r="BK600" s="22"/>
      <c r="BL600" s="22"/>
      <c r="BM600" s="22"/>
      <c r="BN600" s="22"/>
      <c r="BO600" s="22"/>
      <c r="BP600" s="22"/>
      <c r="BQ600" s="22"/>
      <c r="BR600" s="22"/>
      <c r="BS600" s="22"/>
      <c r="BT600" s="22"/>
      <c r="BU600" s="22"/>
      <c r="BV600" s="22"/>
      <c r="BW600" s="22"/>
      <c r="BX600" s="22"/>
      <c r="BY600" s="22"/>
      <c r="BZ600" s="22"/>
    </row>
    <row r="601" spans="1:78" x14ac:dyDescent="0.25">
      <c r="A601" s="21"/>
      <c r="B601" s="22">
        <v>1900</v>
      </c>
      <c r="C601" s="22">
        <f t="shared" ca="1" si="14"/>
        <v>1.9</v>
      </c>
      <c r="D601" s="22">
        <v>60.048999999999999</v>
      </c>
      <c r="E601" s="22"/>
      <c r="F601" s="22">
        <v>306.20499999999998</v>
      </c>
      <c r="G601" s="22"/>
      <c r="H601" s="22">
        <v>261.24799999999999</v>
      </c>
      <c r="I601" s="22"/>
      <c r="J601" s="22">
        <v>85.418999999999997</v>
      </c>
      <c r="K601" s="22"/>
      <c r="L601" s="22">
        <v>-396.54199999999997</v>
      </c>
      <c r="M601" s="22"/>
      <c r="N601" s="22">
        <v>-396.34899999999999</v>
      </c>
      <c r="O601" s="22"/>
      <c r="P601" s="22">
        <v>10.896000000000001</v>
      </c>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c r="BE601" s="22"/>
      <c r="BF601" s="22"/>
      <c r="BG601" s="22"/>
      <c r="BH601" s="22"/>
      <c r="BI601" s="22"/>
      <c r="BJ601" s="22"/>
      <c r="BK601" s="22"/>
      <c r="BL601" s="22"/>
      <c r="BM601" s="22"/>
      <c r="BN601" s="22"/>
      <c r="BO601" s="22"/>
      <c r="BP601" s="22"/>
      <c r="BQ601" s="22"/>
      <c r="BR601" s="22"/>
      <c r="BS601" s="22"/>
      <c r="BT601" s="22"/>
      <c r="BU601" s="22"/>
      <c r="BV601" s="22"/>
      <c r="BW601" s="22"/>
      <c r="BX601" s="22"/>
      <c r="BY601" s="22"/>
      <c r="BZ601" s="22"/>
    </row>
    <row r="602" spans="1:78" x14ac:dyDescent="0.25">
      <c r="A602" s="21"/>
      <c r="B602" s="22">
        <v>2000</v>
      </c>
      <c r="C602" s="22">
        <f t="shared" ca="1" si="14"/>
        <v>2</v>
      </c>
      <c r="D602" s="22">
        <v>60.35</v>
      </c>
      <c r="E602" s="22"/>
      <c r="F602" s="22">
        <v>309.29300000000001</v>
      </c>
      <c r="G602" s="22"/>
      <c r="H602" s="22">
        <v>263.57400000000001</v>
      </c>
      <c r="I602" s="22"/>
      <c r="J602" s="22">
        <v>91.438999999999993</v>
      </c>
      <c r="K602" s="22"/>
      <c r="L602" s="22">
        <v>-396.78399999999999</v>
      </c>
      <c r="M602" s="22"/>
      <c r="N602" s="22">
        <v>-396.33300000000003</v>
      </c>
      <c r="O602" s="22"/>
      <c r="P602" s="22">
        <v>10.351000000000001</v>
      </c>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c r="BE602" s="22"/>
      <c r="BF602" s="22"/>
      <c r="BG602" s="22"/>
      <c r="BH602" s="22"/>
      <c r="BI602" s="22"/>
      <c r="BJ602" s="22"/>
      <c r="BK602" s="22"/>
      <c r="BL602" s="22"/>
      <c r="BM602" s="22"/>
      <c r="BN602" s="22"/>
      <c r="BO602" s="22"/>
      <c r="BP602" s="22"/>
      <c r="BQ602" s="22"/>
      <c r="BR602" s="22"/>
      <c r="BS602" s="22"/>
      <c r="BT602" s="22"/>
      <c r="BU602" s="22"/>
      <c r="BV602" s="22"/>
      <c r="BW602" s="22"/>
      <c r="BX602" s="22"/>
      <c r="BY602" s="22"/>
      <c r="BZ602" s="22"/>
    </row>
    <row r="603" spans="1:78" x14ac:dyDescent="0.25">
      <c r="A603" s="21"/>
      <c r="B603" s="22">
        <v>2100</v>
      </c>
      <c r="C603" s="22">
        <f t="shared" ca="1" si="14"/>
        <v>2.1</v>
      </c>
      <c r="D603" s="22">
        <v>60.622</v>
      </c>
      <c r="E603" s="22"/>
      <c r="F603" s="22">
        <v>312.24400000000003</v>
      </c>
      <c r="G603" s="22"/>
      <c r="H603" s="22">
        <v>265.822</v>
      </c>
      <c r="I603" s="22"/>
      <c r="J603" s="22">
        <v>97.488</v>
      </c>
      <c r="K603" s="22"/>
      <c r="L603" s="22">
        <v>-397.03899999999999</v>
      </c>
      <c r="M603" s="22"/>
      <c r="N603" s="22">
        <v>-396.30399999999997</v>
      </c>
      <c r="O603" s="22"/>
      <c r="P603" s="22">
        <v>9.8580000000000005</v>
      </c>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c r="BE603" s="22"/>
      <c r="BF603" s="22"/>
      <c r="BG603" s="22"/>
      <c r="BH603" s="22"/>
      <c r="BI603" s="22"/>
      <c r="BJ603" s="22"/>
      <c r="BK603" s="22"/>
      <c r="BL603" s="22"/>
      <c r="BM603" s="22"/>
      <c r="BN603" s="22"/>
      <c r="BO603" s="22"/>
      <c r="BP603" s="22"/>
      <c r="BQ603" s="22"/>
      <c r="BR603" s="22"/>
      <c r="BS603" s="22"/>
      <c r="BT603" s="22"/>
      <c r="BU603" s="22"/>
      <c r="BV603" s="22"/>
      <c r="BW603" s="22"/>
      <c r="BX603" s="22"/>
      <c r="BY603" s="22"/>
      <c r="BZ603" s="22"/>
    </row>
    <row r="604" spans="1:78" x14ac:dyDescent="0.25">
      <c r="A604" s="21"/>
      <c r="B604" s="22">
        <v>2200</v>
      </c>
      <c r="C604" s="22">
        <f t="shared" ca="1" si="14"/>
        <v>2.2000000000000002</v>
      </c>
      <c r="D604" s="22">
        <v>60.865000000000002</v>
      </c>
      <c r="E604" s="22"/>
      <c r="F604" s="22">
        <v>315.07</v>
      </c>
      <c r="G604" s="22"/>
      <c r="H604" s="22">
        <v>267.99599999999998</v>
      </c>
      <c r="I604" s="22"/>
      <c r="J604" s="22">
        <v>103.562</v>
      </c>
      <c r="K604" s="22"/>
      <c r="L604" s="22">
        <v>-397.30900000000003</v>
      </c>
      <c r="M604" s="22"/>
      <c r="N604" s="22">
        <v>-396.262</v>
      </c>
      <c r="O604" s="22"/>
      <c r="P604" s="22">
        <v>9.4079999999999995</v>
      </c>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c r="BE604" s="22"/>
      <c r="BF604" s="22"/>
      <c r="BG604" s="22"/>
      <c r="BH604" s="22"/>
      <c r="BI604" s="22"/>
      <c r="BJ604" s="22"/>
      <c r="BK604" s="22"/>
      <c r="BL604" s="22"/>
      <c r="BM604" s="22"/>
      <c r="BN604" s="22"/>
      <c r="BO604" s="22"/>
      <c r="BP604" s="22"/>
      <c r="BQ604" s="22"/>
      <c r="BR604" s="22"/>
      <c r="BS604" s="22"/>
      <c r="BT604" s="22"/>
      <c r="BU604" s="22"/>
      <c r="BV604" s="22"/>
      <c r="BW604" s="22"/>
      <c r="BX604" s="22"/>
      <c r="BY604" s="22"/>
      <c r="BZ604" s="22"/>
    </row>
    <row r="605" spans="1:78" x14ac:dyDescent="0.25">
      <c r="A605" s="21"/>
      <c r="B605" s="22">
        <v>2300</v>
      </c>
      <c r="C605" s="22">
        <f t="shared" ca="1" si="14"/>
        <v>2.2999999999999998</v>
      </c>
      <c r="D605" s="22">
        <v>61.085999999999999</v>
      </c>
      <c r="E605" s="22"/>
      <c r="F605" s="22">
        <v>317.78100000000001</v>
      </c>
      <c r="G605" s="22"/>
      <c r="H605" s="22">
        <v>270.10199999999998</v>
      </c>
      <c r="I605" s="22"/>
      <c r="J605" s="22">
        <v>109.66</v>
      </c>
      <c r="K605" s="22"/>
      <c r="L605" s="22">
        <v>-397.596</v>
      </c>
      <c r="M605" s="22"/>
      <c r="N605" s="22">
        <v>-396.209</v>
      </c>
      <c r="O605" s="22"/>
      <c r="P605" s="22">
        <v>8.9979999999999993</v>
      </c>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c r="BE605" s="22"/>
      <c r="BF605" s="22"/>
      <c r="BG605" s="22"/>
      <c r="BH605" s="22"/>
      <c r="BI605" s="22"/>
      <c r="BJ605" s="22"/>
      <c r="BK605" s="22"/>
      <c r="BL605" s="22"/>
      <c r="BM605" s="22"/>
      <c r="BN605" s="22"/>
      <c r="BO605" s="22"/>
      <c r="BP605" s="22"/>
      <c r="BQ605" s="22"/>
      <c r="BR605" s="22"/>
      <c r="BS605" s="22"/>
      <c r="BT605" s="22"/>
      <c r="BU605" s="22"/>
      <c r="BV605" s="22"/>
      <c r="BW605" s="22"/>
      <c r="BX605" s="22"/>
      <c r="BY605" s="22"/>
      <c r="BZ605" s="22"/>
    </row>
    <row r="606" spans="1:78" x14ac:dyDescent="0.25">
      <c r="A606" s="21"/>
      <c r="B606" s="22">
        <v>2400</v>
      </c>
      <c r="C606" s="22">
        <f t="shared" ca="1" si="14"/>
        <v>2.4</v>
      </c>
      <c r="D606" s="22">
        <v>61.286999999999999</v>
      </c>
      <c r="E606" s="22"/>
      <c r="F606" s="22">
        <v>320.38499999999999</v>
      </c>
      <c r="G606" s="22"/>
      <c r="H606" s="22">
        <v>272.14400000000001</v>
      </c>
      <c r="I606" s="22"/>
      <c r="J606" s="22">
        <v>115.779</v>
      </c>
      <c r="K606" s="22"/>
      <c r="L606" s="22">
        <v>-397.9</v>
      </c>
      <c r="M606" s="22"/>
      <c r="N606" s="22">
        <v>-396.142</v>
      </c>
      <c r="O606" s="22"/>
      <c r="P606" s="22">
        <v>8.6219999999999999</v>
      </c>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c r="BE606" s="22"/>
      <c r="BF606" s="22"/>
      <c r="BG606" s="22"/>
      <c r="BH606" s="22"/>
      <c r="BI606" s="22"/>
      <c r="BJ606" s="22"/>
      <c r="BK606" s="22"/>
      <c r="BL606" s="22"/>
      <c r="BM606" s="22"/>
      <c r="BN606" s="22"/>
      <c r="BO606" s="22"/>
      <c r="BP606" s="22"/>
      <c r="BQ606" s="22"/>
      <c r="BR606" s="22"/>
      <c r="BS606" s="22"/>
      <c r="BT606" s="22"/>
      <c r="BU606" s="22"/>
      <c r="BV606" s="22"/>
      <c r="BW606" s="22"/>
      <c r="BX606" s="22"/>
      <c r="BY606" s="22"/>
      <c r="BZ606" s="22"/>
    </row>
    <row r="607" spans="1:78" x14ac:dyDescent="0.25">
      <c r="A607" s="21"/>
      <c r="B607" s="22">
        <v>2500</v>
      </c>
      <c r="C607" s="22">
        <f t="shared" ca="1" si="14"/>
        <v>2.5</v>
      </c>
      <c r="D607" s="22">
        <v>61.470999999999997</v>
      </c>
      <c r="E607" s="22"/>
      <c r="F607" s="22">
        <v>322.89</v>
      </c>
      <c r="G607" s="22"/>
      <c r="H607" s="22">
        <v>274.12400000000002</v>
      </c>
      <c r="I607" s="22"/>
      <c r="J607" s="22">
        <v>121.917</v>
      </c>
      <c r="K607" s="22"/>
      <c r="L607" s="22">
        <v>-398.22199999999998</v>
      </c>
      <c r="M607" s="22"/>
      <c r="N607" s="22">
        <v>-396.06200000000001</v>
      </c>
      <c r="O607" s="22"/>
      <c r="P607" s="22">
        <v>8.2750000000000004</v>
      </c>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c r="BE607" s="22"/>
      <c r="BF607" s="22"/>
      <c r="BG607" s="22"/>
      <c r="BH607" s="22"/>
      <c r="BI607" s="22"/>
      <c r="BJ607" s="22"/>
      <c r="BK607" s="22"/>
      <c r="BL607" s="22"/>
      <c r="BM607" s="22"/>
      <c r="BN607" s="22"/>
      <c r="BO607" s="22"/>
      <c r="BP607" s="22"/>
      <c r="BQ607" s="22"/>
      <c r="BR607" s="22"/>
      <c r="BS607" s="22"/>
      <c r="BT607" s="22"/>
      <c r="BU607" s="22"/>
      <c r="BV607" s="22"/>
      <c r="BW607" s="22"/>
      <c r="BX607" s="22"/>
      <c r="BY607" s="22"/>
      <c r="BZ607" s="22"/>
    </row>
    <row r="608" spans="1:78" x14ac:dyDescent="0.25">
      <c r="A608" s="21"/>
      <c r="B608" s="22">
        <v>2600</v>
      </c>
      <c r="C608" s="22">
        <f t="shared" ca="1" si="14"/>
        <v>2.6</v>
      </c>
      <c r="D608" s="22">
        <v>61.646999999999998</v>
      </c>
      <c r="E608" s="22"/>
      <c r="F608" s="22">
        <v>325.30500000000001</v>
      </c>
      <c r="G608" s="22"/>
      <c r="H608" s="22">
        <v>276.04599999999999</v>
      </c>
      <c r="I608" s="22"/>
      <c r="J608" s="22">
        <v>128.07300000000001</v>
      </c>
      <c r="K608" s="22"/>
      <c r="L608" s="22">
        <v>-398.56200000000001</v>
      </c>
      <c r="M608" s="22"/>
      <c r="N608" s="22">
        <v>-395.96899999999999</v>
      </c>
      <c r="O608" s="22"/>
      <c r="P608" s="22">
        <v>7.9550000000000001</v>
      </c>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c r="BE608" s="22"/>
      <c r="BF608" s="22"/>
      <c r="BG608" s="22"/>
      <c r="BH608" s="22"/>
      <c r="BI608" s="22"/>
      <c r="BJ608" s="22"/>
      <c r="BK608" s="22"/>
      <c r="BL608" s="22"/>
      <c r="BM608" s="22"/>
      <c r="BN608" s="22"/>
      <c r="BO608" s="22"/>
      <c r="BP608" s="22"/>
      <c r="BQ608" s="22"/>
      <c r="BR608" s="22"/>
      <c r="BS608" s="22"/>
      <c r="BT608" s="22"/>
      <c r="BU608" s="22"/>
      <c r="BV608" s="22"/>
      <c r="BW608" s="22"/>
      <c r="BX608" s="22"/>
      <c r="BY608" s="22"/>
      <c r="BZ608" s="22"/>
    </row>
    <row r="609" spans="1:78" x14ac:dyDescent="0.25">
      <c r="A609" s="21"/>
      <c r="B609" s="22">
        <v>2700</v>
      </c>
      <c r="C609" s="22">
        <f t="shared" ca="1" si="14"/>
        <v>2.7</v>
      </c>
      <c r="D609" s="22">
        <v>61.802</v>
      </c>
      <c r="E609" s="22"/>
      <c r="F609" s="22">
        <v>327.63400000000001</v>
      </c>
      <c r="G609" s="22"/>
      <c r="H609" s="22">
        <v>277.91399999999999</v>
      </c>
      <c r="I609" s="22"/>
      <c r="J609" s="22">
        <v>134.24600000000001</v>
      </c>
      <c r="K609" s="22"/>
      <c r="L609" s="22">
        <v>-398.92099999999999</v>
      </c>
      <c r="M609" s="22"/>
      <c r="N609" s="22">
        <v>-395.86200000000002</v>
      </c>
      <c r="O609" s="22"/>
      <c r="P609" s="22">
        <v>7.6580000000000004</v>
      </c>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c r="BE609" s="22"/>
      <c r="BF609" s="22"/>
      <c r="BG609" s="22"/>
      <c r="BH609" s="22"/>
      <c r="BI609" s="22"/>
      <c r="BJ609" s="22"/>
      <c r="BK609" s="22"/>
      <c r="BL609" s="22"/>
      <c r="BM609" s="22"/>
      <c r="BN609" s="22"/>
      <c r="BO609" s="22"/>
      <c r="BP609" s="22"/>
      <c r="BQ609" s="22"/>
      <c r="BR609" s="22"/>
      <c r="BS609" s="22"/>
      <c r="BT609" s="22"/>
      <c r="BU609" s="22"/>
      <c r="BV609" s="22"/>
      <c r="BW609" s="22"/>
      <c r="BX609" s="22"/>
      <c r="BY609" s="22"/>
      <c r="BZ609" s="22"/>
    </row>
    <row r="610" spans="1:78" x14ac:dyDescent="0.25">
      <c r="A610" s="21"/>
      <c r="B610" s="22">
        <v>2800</v>
      </c>
      <c r="C610" s="22">
        <f t="shared" ca="1" si="14"/>
        <v>2.8</v>
      </c>
      <c r="D610" s="22">
        <v>61.951999999999998</v>
      </c>
      <c r="E610" s="22"/>
      <c r="F610" s="22">
        <v>329.88499999999999</v>
      </c>
      <c r="G610" s="22"/>
      <c r="H610" s="22">
        <v>279.73</v>
      </c>
      <c r="I610" s="22"/>
      <c r="J610" s="22">
        <v>140.43299999999999</v>
      </c>
      <c r="K610" s="22"/>
      <c r="L610" s="22">
        <v>-399.29899999999998</v>
      </c>
      <c r="M610" s="22"/>
      <c r="N610" s="22">
        <v>-395.74200000000002</v>
      </c>
      <c r="O610" s="22"/>
      <c r="P610" s="22">
        <v>7.383</v>
      </c>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c r="BE610" s="22"/>
      <c r="BF610" s="22"/>
      <c r="BG610" s="22"/>
      <c r="BH610" s="22"/>
      <c r="BI610" s="22"/>
      <c r="BJ610" s="22"/>
      <c r="BK610" s="22"/>
      <c r="BL610" s="22"/>
      <c r="BM610" s="22"/>
      <c r="BN610" s="22"/>
      <c r="BO610" s="22"/>
      <c r="BP610" s="22"/>
      <c r="BQ610" s="22"/>
      <c r="BR610" s="22"/>
      <c r="BS610" s="22"/>
      <c r="BT610" s="22"/>
      <c r="BU610" s="22"/>
      <c r="BV610" s="22"/>
      <c r="BW610" s="22"/>
      <c r="BX610" s="22"/>
      <c r="BY610" s="22"/>
      <c r="BZ610" s="22"/>
    </row>
    <row r="611" spans="1:78" x14ac:dyDescent="0.25">
      <c r="A611" s="21"/>
      <c r="B611" s="22">
        <v>2900</v>
      </c>
      <c r="C611" s="22">
        <f t="shared" ca="1" si="14"/>
        <v>2.9</v>
      </c>
      <c r="D611" s="22">
        <v>62.094999999999999</v>
      </c>
      <c r="E611" s="22"/>
      <c r="F611" s="22">
        <v>332.06099999999998</v>
      </c>
      <c r="G611" s="22"/>
      <c r="H611" s="22">
        <v>281.49700000000001</v>
      </c>
      <c r="I611" s="22"/>
      <c r="J611" s="22">
        <v>146.636</v>
      </c>
      <c r="K611" s="22"/>
      <c r="L611" s="22">
        <v>-399.69499999999999</v>
      </c>
      <c r="M611" s="22"/>
      <c r="N611" s="22">
        <v>-395.60899999999998</v>
      </c>
      <c r="O611" s="22"/>
      <c r="P611" s="22">
        <v>7.1260000000000003</v>
      </c>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c r="BE611" s="22"/>
      <c r="BF611" s="22"/>
      <c r="BG611" s="22"/>
      <c r="BH611" s="22"/>
      <c r="BI611" s="22"/>
      <c r="BJ611" s="22"/>
      <c r="BK611" s="22"/>
      <c r="BL611" s="22"/>
      <c r="BM611" s="22"/>
      <c r="BN611" s="22"/>
      <c r="BO611" s="22"/>
      <c r="BP611" s="22"/>
      <c r="BQ611" s="22"/>
      <c r="BR611" s="22"/>
      <c r="BS611" s="22"/>
      <c r="BT611" s="22"/>
      <c r="BU611" s="22"/>
      <c r="BV611" s="22"/>
      <c r="BW611" s="22"/>
      <c r="BX611" s="22"/>
      <c r="BY611" s="22"/>
      <c r="BZ611" s="22"/>
    </row>
    <row r="612" spans="1:78" x14ac:dyDescent="0.25">
      <c r="A612" s="21"/>
      <c r="B612" s="22">
        <v>3000</v>
      </c>
      <c r="C612" s="22">
        <f t="shared" ca="1" si="14"/>
        <v>3</v>
      </c>
      <c r="D612" s="22">
        <v>62.228999999999999</v>
      </c>
      <c r="E612" s="22"/>
      <c r="F612" s="22">
        <v>334.16899999999998</v>
      </c>
      <c r="G612" s="22"/>
      <c r="H612" s="22">
        <v>283.21800000000002</v>
      </c>
      <c r="I612" s="22"/>
      <c r="J612" s="22">
        <v>152.852</v>
      </c>
      <c r="K612" s="22"/>
      <c r="L612" s="22">
        <v>-400.11099999999999</v>
      </c>
      <c r="M612" s="22"/>
      <c r="N612" s="22">
        <v>-395.46100000000001</v>
      </c>
      <c r="O612" s="22"/>
      <c r="P612" s="22">
        <v>6.8860000000000001</v>
      </c>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c r="BE612" s="22"/>
      <c r="BF612" s="22"/>
      <c r="BG612" s="22"/>
      <c r="BH612" s="22"/>
      <c r="BI612" s="22"/>
      <c r="BJ612" s="22"/>
      <c r="BK612" s="22"/>
      <c r="BL612" s="22"/>
      <c r="BM612" s="22"/>
      <c r="BN612" s="22"/>
      <c r="BO612" s="22"/>
      <c r="BP612" s="22"/>
      <c r="BQ612" s="22"/>
      <c r="BR612" s="22"/>
      <c r="BS612" s="22"/>
      <c r="BT612" s="22"/>
      <c r="BU612" s="22"/>
      <c r="BV612" s="22"/>
      <c r="BW612" s="22"/>
      <c r="BX612" s="22"/>
      <c r="BY612" s="22"/>
      <c r="BZ612" s="22"/>
    </row>
    <row r="613" spans="1:78" x14ac:dyDescent="0.25">
      <c r="A613" s="21"/>
      <c r="B613" s="22">
        <v>3100</v>
      </c>
      <c r="C613" s="22">
        <f t="shared" ca="1" si="14"/>
        <v>3.1</v>
      </c>
      <c r="D613" s="22">
        <v>62.347000000000001</v>
      </c>
      <c r="E613" s="22"/>
      <c r="F613" s="22">
        <v>336.21100000000001</v>
      </c>
      <c r="G613" s="22"/>
      <c r="H613" s="22">
        <v>284.89499999999998</v>
      </c>
      <c r="I613" s="22"/>
      <c r="J613" s="22">
        <v>159.08099999999999</v>
      </c>
      <c r="K613" s="22"/>
      <c r="L613" s="22">
        <v>-400.54500000000002</v>
      </c>
      <c r="M613" s="22"/>
      <c r="N613" s="22">
        <v>-395.298</v>
      </c>
      <c r="O613" s="22"/>
      <c r="P613" s="22">
        <v>6.6609999999999996</v>
      </c>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c r="BE613" s="22"/>
      <c r="BF613" s="22"/>
      <c r="BG613" s="22"/>
      <c r="BH613" s="22"/>
      <c r="BI613" s="22"/>
      <c r="BJ613" s="22"/>
      <c r="BK613" s="22"/>
      <c r="BL613" s="22"/>
      <c r="BM613" s="22"/>
      <c r="BN613" s="22"/>
      <c r="BO613" s="22"/>
      <c r="BP613" s="22"/>
      <c r="BQ613" s="22"/>
      <c r="BR613" s="22"/>
      <c r="BS613" s="22"/>
      <c r="BT613" s="22"/>
      <c r="BU613" s="22"/>
      <c r="BV613" s="22"/>
      <c r="BW613" s="22"/>
      <c r="BX613" s="22"/>
      <c r="BY613" s="22"/>
      <c r="BZ613" s="22"/>
    </row>
    <row r="614" spans="1:78" x14ac:dyDescent="0.25">
      <c r="A614" s="21"/>
      <c r="B614" s="22">
        <v>3200</v>
      </c>
      <c r="C614" s="22">
        <f t="shared" ca="1" si="14"/>
        <v>3.2</v>
      </c>
      <c r="D614" s="22">
        <v>62.462000000000003</v>
      </c>
      <c r="E614" s="22"/>
      <c r="F614" s="22">
        <v>338.19200000000001</v>
      </c>
      <c r="G614" s="22"/>
      <c r="H614" s="22">
        <v>286.529</v>
      </c>
      <c r="I614" s="22"/>
      <c r="J614" s="22">
        <v>165.321</v>
      </c>
      <c r="K614" s="22"/>
      <c r="L614" s="22">
        <v>-400.99799999999999</v>
      </c>
      <c r="M614" s="22"/>
      <c r="N614" s="22">
        <v>-395.12200000000001</v>
      </c>
      <c r="O614" s="22"/>
      <c r="P614" s="22">
        <v>6.45</v>
      </c>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c r="BE614" s="22"/>
      <c r="BF614" s="22"/>
      <c r="BG614" s="22"/>
      <c r="BH614" s="22"/>
      <c r="BI614" s="22"/>
      <c r="BJ614" s="22"/>
      <c r="BK614" s="22"/>
      <c r="BL614" s="22"/>
      <c r="BM614" s="22"/>
      <c r="BN614" s="22"/>
      <c r="BO614" s="22"/>
      <c r="BP614" s="22"/>
      <c r="BQ614" s="22"/>
      <c r="BR614" s="22"/>
      <c r="BS614" s="22"/>
      <c r="BT614" s="22"/>
      <c r="BU614" s="22"/>
      <c r="BV614" s="22"/>
      <c r="BW614" s="22"/>
      <c r="BX614" s="22"/>
      <c r="BY614" s="22"/>
      <c r="BZ614" s="22"/>
    </row>
    <row r="615" spans="1:78" x14ac:dyDescent="0.25">
      <c r="A615" s="21"/>
      <c r="B615" s="22">
        <v>3300</v>
      </c>
      <c r="C615" s="22">
        <f t="shared" ca="1" si="14"/>
        <v>3.3</v>
      </c>
      <c r="D615" s="22">
        <v>62.573</v>
      </c>
      <c r="E615" s="22"/>
      <c r="F615" s="22">
        <v>340.11599999999999</v>
      </c>
      <c r="G615" s="22"/>
      <c r="H615" s="22">
        <v>288.12400000000002</v>
      </c>
      <c r="I615" s="22"/>
      <c r="J615" s="22">
        <v>171.57300000000001</v>
      </c>
      <c r="K615" s="22"/>
      <c r="L615" s="22">
        <v>-401.47</v>
      </c>
      <c r="M615" s="22"/>
      <c r="N615" s="22">
        <v>-394.93200000000002</v>
      </c>
      <c r="O615" s="22"/>
      <c r="P615" s="22">
        <v>6.2510000000000003</v>
      </c>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c r="BE615" s="22"/>
      <c r="BF615" s="22"/>
      <c r="BG615" s="22"/>
      <c r="BH615" s="22"/>
      <c r="BI615" s="22"/>
      <c r="BJ615" s="22"/>
      <c r="BK615" s="22"/>
      <c r="BL615" s="22"/>
      <c r="BM615" s="22"/>
      <c r="BN615" s="22"/>
      <c r="BO615" s="22"/>
      <c r="BP615" s="22"/>
      <c r="BQ615" s="22"/>
      <c r="BR615" s="22"/>
      <c r="BS615" s="22"/>
      <c r="BT615" s="22"/>
      <c r="BU615" s="22"/>
      <c r="BV615" s="22"/>
      <c r="BW615" s="22"/>
      <c r="BX615" s="22"/>
      <c r="BY615" s="22"/>
      <c r="BZ615" s="22"/>
    </row>
    <row r="616" spans="1:78" x14ac:dyDescent="0.25">
      <c r="A616" s="21"/>
      <c r="B616" s="22">
        <v>3400</v>
      </c>
      <c r="C616" s="22">
        <f t="shared" ca="1" si="14"/>
        <v>3.4</v>
      </c>
      <c r="D616" s="22">
        <v>62.680999999999997</v>
      </c>
      <c r="E616" s="22"/>
      <c r="F616" s="22">
        <v>341.98599999999999</v>
      </c>
      <c r="G616" s="22"/>
      <c r="H616" s="22">
        <v>289.68099999999998</v>
      </c>
      <c r="I616" s="22"/>
      <c r="J616" s="22">
        <v>177.83600000000001</v>
      </c>
      <c r="K616" s="22"/>
      <c r="L616" s="22">
        <v>-401.96</v>
      </c>
      <c r="M616" s="22"/>
      <c r="N616" s="22">
        <v>-394.726</v>
      </c>
      <c r="O616" s="22"/>
      <c r="P616" s="22">
        <v>6.0640000000000001</v>
      </c>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c r="BE616" s="22"/>
      <c r="BF616" s="22"/>
      <c r="BG616" s="22"/>
      <c r="BH616" s="22"/>
      <c r="BI616" s="22"/>
      <c r="BJ616" s="22"/>
      <c r="BK616" s="22"/>
      <c r="BL616" s="22"/>
      <c r="BM616" s="22"/>
      <c r="BN616" s="22"/>
      <c r="BO616" s="22"/>
      <c r="BP616" s="22"/>
      <c r="BQ616" s="22"/>
      <c r="BR616" s="22"/>
      <c r="BS616" s="22"/>
      <c r="BT616" s="22"/>
      <c r="BU616" s="22"/>
      <c r="BV616" s="22"/>
      <c r="BW616" s="22"/>
      <c r="BX616" s="22"/>
      <c r="BY616" s="22"/>
      <c r="BZ616" s="22"/>
    </row>
    <row r="617" spans="1:78" x14ac:dyDescent="0.25">
      <c r="A617" s="21"/>
      <c r="B617" s="22">
        <v>3500</v>
      </c>
      <c r="C617" s="22">
        <f t="shared" ca="1" si="14"/>
        <v>3.5</v>
      </c>
      <c r="D617" s="22">
        <v>62.784999999999997</v>
      </c>
      <c r="E617" s="22"/>
      <c r="F617" s="22">
        <v>343.80399999999997</v>
      </c>
      <c r="G617" s="22"/>
      <c r="H617" s="22">
        <v>291.202</v>
      </c>
      <c r="I617" s="22"/>
      <c r="J617" s="22">
        <v>184.10900000000001</v>
      </c>
      <c r="K617" s="22"/>
      <c r="L617" s="22">
        <v>-402.46699999999998</v>
      </c>
      <c r="M617" s="22"/>
      <c r="N617" s="22">
        <v>-394.50599999999997</v>
      </c>
      <c r="O617" s="22"/>
      <c r="P617" s="22">
        <v>5.8879999999999999</v>
      </c>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c r="BE617" s="22"/>
      <c r="BF617" s="22"/>
      <c r="BG617" s="22"/>
      <c r="BH617" s="22"/>
      <c r="BI617" s="22"/>
      <c r="BJ617" s="22"/>
      <c r="BK617" s="22"/>
      <c r="BL617" s="22"/>
      <c r="BM617" s="22"/>
      <c r="BN617" s="22"/>
      <c r="BO617" s="22"/>
      <c r="BP617" s="22"/>
      <c r="BQ617" s="22"/>
      <c r="BR617" s="22"/>
      <c r="BS617" s="22"/>
      <c r="BT617" s="22"/>
      <c r="BU617" s="22"/>
      <c r="BV617" s="22"/>
      <c r="BW617" s="22"/>
      <c r="BX617" s="22"/>
      <c r="BY617" s="22"/>
      <c r="BZ617" s="22"/>
    </row>
    <row r="618" spans="1:78" x14ac:dyDescent="0.25">
      <c r="A618" s="21"/>
      <c r="B618" s="22">
        <v>3600</v>
      </c>
      <c r="C618" s="22">
        <f t="shared" ca="1" si="14"/>
        <v>3.6</v>
      </c>
      <c r="D618" s="22">
        <v>62.884</v>
      </c>
      <c r="E618" s="22"/>
      <c r="F618" s="22">
        <v>345.57400000000001</v>
      </c>
      <c r="G618" s="22"/>
      <c r="H618" s="22">
        <v>292.68700000000001</v>
      </c>
      <c r="I618" s="22"/>
      <c r="J618" s="22">
        <v>190.393</v>
      </c>
      <c r="K618" s="22"/>
      <c r="L618" s="22">
        <v>-402.99099999999999</v>
      </c>
      <c r="M618" s="22"/>
      <c r="N618" s="22">
        <v>-394.27100000000002</v>
      </c>
      <c r="O618" s="22"/>
      <c r="P618" s="22">
        <v>5.7210000000000001</v>
      </c>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c r="BE618" s="22"/>
      <c r="BF618" s="22"/>
      <c r="BG618" s="22"/>
      <c r="BH618" s="22"/>
      <c r="BI618" s="22"/>
      <c r="BJ618" s="22"/>
      <c r="BK618" s="22"/>
      <c r="BL618" s="22"/>
      <c r="BM618" s="22"/>
      <c r="BN618" s="22"/>
      <c r="BO618" s="22"/>
      <c r="BP618" s="22"/>
      <c r="BQ618" s="22"/>
      <c r="BR618" s="22"/>
      <c r="BS618" s="22"/>
      <c r="BT618" s="22"/>
      <c r="BU618" s="22"/>
      <c r="BV618" s="22"/>
      <c r="BW618" s="22"/>
      <c r="BX618" s="22"/>
      <c r="BY618" s="22"/>
      <c r="BZ618" s="22"/>
    </row>
    <row r="619" spans="1:78" x14ac:dyDescent="0.25">
      <c r="A619" s="21"/>
      <c r="B619" s="22">
        <v>3700</v>
      </c>
      <c r="C619" s="22">
        <f t="shared" ca="1" si="14"/>
        <v>3.7</v>
      </c>
      <c r="D619" s="22">
        <v>62.98</v>
      </c>
      <c r="E619" s="22"/>
      <c r="F619" s="22">
        <v>347.29899999999998</v>
      </c>
      <c r="G619" s="22"/>
      <c r="H619" s="22">
        <v>294.14</v>
      </c>
      <c r="I619" s="22"/>
      <c r="J619" s="22">
        <v>196.68600000000001</v>
      </c>
      <c r="K619" s="22"/>
      <c r="L619" s="22">
        <v>-403.53199999999998</v>
      </c>
      <c r="M619" s="22"/>
      <c r="N619" s="22">
        <v>-394.02199999999999</v>
      </c>
      <c r="O619" s="22"/>
      <c r="P619" s="22">
        <v>5.5629999999999997</v>
      </c>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c r="BE619" s="22"/>
      <c r="BF619" s="22"/>
      <c r="BG619" s="22"/>
      <c r="BH619" s="22"/>
      <c r="BI619" s="22"/>
      <c r="BJ619" s="22"/>
      <c r="BK619" s="22"/>
      <c r="BL619" s="22"/>
      <c r="BM619" s="22"/>
      <c r="BN619" s="22"/>
      <c r="BO619" s="22"/>
      <c r="BP619" s="22"/>
      <c r="BQ619" s="22"/>
      <c r="BR619" s="22"/>
      <c r="BS619" s="22"/>
      <c r="BT619" s="22"/>
      <c r="BU619" s="22"/>
      <c r="BV619" s="22"/>
      <c r="BW619" s="22"/>
      <c r="BX619" s="22"/>
      <c r="BY619" s="22"/>
      <c r="BZ619" s="22"/>
    </row>
    <row r="620" spans="1:78" x14ac:dyDescent="0.25">
      <c r="A620" s="21"/>
      <c r="B620" s="22">
        <v>3800</v>
      </c>
      <c r="C620" s="22">
        <f t="shared" ca="1" si="14"/>
        <v>3.8</v>
      </c>
      <c r="D620" s="22">
        <v>63.073999999999998</v>
      </c>
      <c r="E620" s="22"/>
      <c r="F620" s="22">
        <v>348.97899999999998</v>
      </c>
      <c r="G620" s="22"/>
      <c r="H620" s="22">
        <v>295.56099999999998</v>
      </c>
      <c r="I620" s="22"/>
      <c r="J620" s="22">
        <v>202.989</v>
      </c>
      <c r="K620" s="22"/>
      <c r="L620" s="22">
        <v>-404.089</v>
      </c>
      <c r="M620" s="22"/>
      <c r="N620" s="22">
        <v>-393.75599999999997</v>
      </c>
      <c r="O620" s="22"/>
      <c r="P620" s="22">
        <v>5.4130000000000003</v>
      </c>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c r="BE620" s="22"/>
      <c r="BF620" s="22"/>
      <c r="BG620" s="22"/>
      <c r="BH620" s="22"/>
      <c r="BI620" s="22"/>
      <c r="BJ620" s="22"/>
      <c r="BK620" s="22"/>
      <c r="BL620" s="22"/>
      <c r="BM620" s="22"/>
      <c r="BN620" s="22"/>
      <c r="BO620" s="22"/>
      <c r="BP620" s="22"/>
      <c r="BQ620" s="22"/>
      <c r="BR620" s="22"/>
      <c r="BS620" s="22"/>
      <c r="BT620" s="22"/>
      <c r="BU620" s="22"/>
      <c r="BV620" s="22"/>
      <c r="BW620" s="22"/>
      <c r="BX620" s="22"/>
      <c r="BY620" s="22"/>
      <c r="BZ620" s="22"/>
    </row>
    <row r="621" spans="1:78" x14ac:dyDescent="0.25">
      <c r="A621" s="21"/>
      <c r="B621" s="22">
        <v>3900</v>
      </c>
      <c r="C621" s="22">
        <f t="shared" ca="1" si="14"/>
        <v>3.9</v>
      </c>
      <c r="D621" s="22">
        <v>63.165999999999997</v>
      </c>
      <c r="E621" s="22"/>
      <c r="F621" s="22">
        <v>350.61900000000003</v>
      </c>
      <c r="G621" s="22"/>
      <c r="H621" s="22">
        <v>296.952</v>
      </c>
      <c r="I621" s="22"/>
      <c r="J621" s="22">
        <v>209.30099999999999</v>
      </c>
      <c r="K621" s="22"/>
      <c r="L621" s="22">
        <v>-404.66199999999998</v>
      </c>
      <c r="M621" s="22"/>
      <c r="N621" s="22">
        <v>-393.47699999999998</v>
      </c>
      <c r="O621" s="22"/>
      <c r="P621" s="22">
        <v>5.27</v>
      </c>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c r="BE621" s="22"/>
      <c r="BF621" s="22"/>
      <c r="BG621" s="22"/>
      <c r="BH621" s="22"/>
      <c r="BI621" s="22"/>
      <c r="BJ621" s="22"/>
      <c r="BK621" s="22"/>
      <c r="BL621" s="22"/>
      <c r="BM621" s="22"/>
      <c r="BN621" s="22"/>
      <c r="BO621" s="22"/>
      <c r="BP621" s="22"/>
      <c r="BQ621" s="22"/>
      <c r="BR621" s="22"/>
      <c r="BS621" s="22"/>
      <c r="BT621" s="22"/>
      <c r="BU621" s="22"/>
      <c r="BV621" s="22"/>
      <c r="BW621" s="22"/>
      <c r="BX621" s="22"/>
      <c r="BY621" s="22"/>
      <c r="BZ621" s="22"/>
    </row>
    <row r="622" spans="1:78" x14ac:dyDescent="0.25">
      <c r="A622" s="21"/>
      <c r="B622" s="22">
        <v>4000</v>
      </c>
      <c r="C622" s="22">
        <f t="shared" ca="1" si="14"/>
        <v>4</v>
      </c>
      <c r="D622" s="22">
        <v>63.253999999999998</v>
      </c>
      <c r="E622" s="22"/>
      <c r="F622" s="22">
        <v>352.21899999999999</v>
      </c>
      <c r="G622" s="22"/>
      <c r="H622" s="22">
        <v>298.31400000000002</v>
      </c>
      <c r="I622" s="22"/>
      <c r="J622" s="22">
        <v>215.62200000000001</v>
      </c>
      <c r="K622" s="22"/>
      <c r="L622" s="22">
        <v>-405.25099999999998</v>
      </c>
      <c r="M622" s="22"/>
      <c r="N622" s="22">
        <v>-393.18299999999999</v>
      </c>
      <c r="O622" s="22"/>
      <c r="P622" s="22">
        <v>5.1340000000000003</v>
      </c>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c r="BE622" s="22"/>
      <c r="BF622" s="22"/>
      <c r="BG622" s="22"/>
      <c r="BH622" s="22"/>
      <c r="BI622" s="22"/>
      <c r="BJ622" s="22"/>
      <c r="BK622" s="22"/>
      <c r="BL622" s="22"/>
      <c r="BM622" s="22"/>
      <c r="BN622" s="22"/>
      <c r="BO622" s="22"/>
      <c r="BP622" s="22"/>
      <c r="BQ622" s="22"/>
      <c r="BR622" s="22"/>
      <c r="BS622" s="22"/>
      <c r="BT622" s="22"/>
      <c r="BU622" s="22"/>
      <c r="BV622" s="22"/>
      <c r="BW622" s="22"/>
      <c r="BX622" s="22"/>
      <c r="BY622" s="22"/>
      <c r="BZ622" s="22"/>
    </row>
    <row r="623" spans="1:78" x14ac:dyDescent="0.25">
      <c r="A623" s="21"/>
      <c r="B623" s="22">
        <v>4100</v>
      </c>
      <c r="C623" s="22">
        <f t="shared" ca="1" si="14"/>
        <v>4.0999999999999996</v>
      </c>
      <c r="D623" s="22">
        <v>63.341000000000001</v>
      </c>
      <c r="E623" s="22"/>
      <c r="F623" s="22">
        <v>353.78199999999998</v>
      </c>
      <c r="G623" s="22"/>
      <c r="H623" s="22">
        <v>299.64800000000002</v>
      </c>
      <c r="I623" s="22"/>
      <c r="J623" s="22">
        <v>221.95099999999999</v>
      </c>
      <c r="K623" s="22"/>
      <c r="L623" s="22">
        <v>-405.85599999999999</v>
      </c>
      <c r="M623" s="22"/>
      <c r="N623" s="22">
        <v>-392.87400000000002</v>
      </c>
      <c r="O623" s="22"/>
      <c r="P623" s="22">
        <v>5.0049999999999999</v>
      </c>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c r="BE623" s="22"/>
      <c r="BF623" s="22"/>
      <c r="BG623" s="22"/>
      <c r="BH623" s="22"/>
      <c r="BI623" s="22"/>
      <c r="BJ623" s="22"/>
      <c r="BK623" s="22"/>
      <c r="BL623" s="22"/>
      <c r="BM623" s="22"/>
      <c r="BN623" s="22"/>
      <c r="BO623" s="22"/>
      <c r="BP623" s="22"/>
      <c r="BQ623" s="22"/>
      <c r="BR623" s="22"/>
      <c r="BS623" s="22"/>
      <c r="BT623" s="22"/>
      <c r="BU623" s="22"/>
      <c r="BV623" s="22"/>
      <c r="BW623" s="22"/>
      <c r="BX623" s="22"/>
      <c r="BY623" s="22"/>
      <c r="BZ623" s="22"/>
    </row>
    <row r="624" spans="1:78" x14ac:dyDescent="0.25">
      <c r="A624" s="21"/>
      <c r="B624" s="22">
        <v>4200</v>
      </c>
      <c r="C624" s="22">
        <f t="shared" ca="1" si="14"/>
        <v>4.2</v>
      </c>
      <c r="D624" s="22">
        <v>63.426000000000002</v>
      </c>
      <c r="E624" s="22"/>
      <c r="F624" s="22">
        <v>355.31</v>
      </c>
      <c r="G624" s="22"/>
      <c r="H624" s="22">
        <v>300.95499999999998</v>
      </c>
      <c r="I624" s="22"/>
      <c r="J624" s="22">
        <v>228.29</v>
      </c>
      <c r="K624" s="22"/>
      <c r="L624" s="22">
        <v>-406.47500000000002</v>
      </c>
      <c r="M624" s="22"/>
      <c r="N624" s="22">
        <v>-392.55</v>
      </c>
      <c r="O624" s="22"/>
      <c r="P624" s="22">
        <v>4.8819999999999997</v>
      </c>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c r="BE624" s="22"/>
      <c r="BF624" s="22"/>
      <c r="BG624" s="22"/>
      <c r="BH624" s="22"/>
      <c r="BI624" s="22"/>
      <c r="BJ624" s="22"/>
      <c r="BK624" s="22"/>
      <c r="BL624" s="22"/>
      <c r="BM624" s="22"/>
      <c r="BN624" s="22"/>
      <c r="BO624" s="22"/>
      <c r="BP624" s="22"/>
      <c r="BQ624" s="22"/>
      <c r="BR624" s="22"/>
      <c r="BS624" s="22"/>
      <c r="BT624" s="22"/>
      <c r="BU624" s="22"/>
      <c r="BV624" s="22"/>
      <c r="BW624" s="22"/>
      <c r="BX624" s="22"/>
      <c r="BY624" s="22"/>
      <c r="BZ624" s="22"/>
    </row>
    <row r="625" spans="1:78" x14ac:dyDescent="0.25">
      <c r="A625" s="21"/>
      <c r="B625" s="22">
        <v>4300</v>
      </c>
      <c r="C625" s="22">
        <f t="shared" ca="1" si="14"/>
        <v>4.3</v>
      </c>
      <c r="D625" s="22">
        <v>63.509</v>
      </c>
      <c r="E625" s="22"/>
      <c r="F625" s="22">
        <v>356.803</v>
      </c>
      <c r="G625" s="22"/>
      <c r="H625" s="22">
        <v>302.23599999999999</v>
      </c>
      <c r="I625" s="22"/>
      <c r="J625" s="22">
        <v>234.637</v>
      </c>
      <c r="K625" s="22"/>
      <c r="L625" s="22">
        <v>-407.11</v>
      </c>
      <c r="M625" s="22"/>
      <c r="N625" s="22">
        <v>-392.21</v>
      </c>
      <c r="O625" s="22"/>
      <c r="P625" s="22">
        <v>4.7640000000000002</v>
      </c>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c r="BE625" s="22"/>
      <c r="BF625" s="22"/>
      <c r="BG625" s="22"/>
      <c r="BH625" s="22"/>
      <c r="BI625" s="22"/>
      <c r="BJ625" s="22"/>
      <c r="BK625" s="22"/>
      <c r="BL625" s="22"/>
      <c r="BM625" s="22"/>
      <c r="BN625" s="22"/>
      <c r="BO625" s="22"/>
      <c r="BP625" s="22"/>
      <c r="BQ625" s="22"/>
      <c r="BR625" s="22"/>
      <c r="BS625" s="22"/>
      <c r="BT625" s="22"/>
      <c r="BU625" s="22"/>
      <c r="BV625" s="22"/>
      <c r="BW625" s="22"/>
      <c r="BX625" s="22"/>
      <c r="BY625" s="22"/>
      <c r="BZ625" s="22"/>
    </row>
    <row r="626" spans="1:78" x14ac:dyDescent="0.25">
      <c r="A626" s="21"/>
      <c r="B626" s="22">
        <v>4400</v>
      </c>
      <c r="C626" s="22">
        <f t="shared" ca="1" si="14"/>
        <v>4.4000000000000004</v>
      </c>
      <c r="D626" s="22">
        <v>63.588000000000001</v>
      </c>
      <c r="E626" s="22"/>
      <c r="F626" s="22">
        <v>358.26400000000001</v>
      </c>
      <c r="G626" s="22"/>
      <c r="H626" s="22">
        <v>303.49299999999999</v>
      </c>
      <c r="I626" s="22"/>
      <c r="J626" s="22">
        <v>240.99100000000001</v>
      </c>
      <c r="K626" s="22"/>
      <c r="L626" s="22">
        <v>-407.76</v>
      </c>
      <c r="M626" s="22"/>
      <c r="N626" s="22">
        <v>-391.85700000000003</v>
      </c>
      <c r="O626" s="22"/>
      <c r="P626" s="22">
        <v>4.6520000000000001</v>
      </c>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c r="BE626" s="22"/>
      <c r="BF626" s="22"/>
      <c r="BG626" s="22"/>
      <c r="BH626" s="22"/>
      <c r="BI626" s="22"/>
      <c r="BJ626" s="22"/>
      <c r="BK626" s="22"/>
      <c r="BL626" s="22"/>
      <c r="BM626" s="22"/>
      <c r="BN626" s="22"/>
      <c r="BO626" s="22"/>
      <c r="BP626" s="22"/>
      <c r="BQ626" s="22"/>
      <c r="BR626" s="22"/>
      <c r="BS626" s="22"/>
      <c r="BT626" s="22"/>
      <c r="BU626" s="22"/>
      <c r="BV626" s="22"/>
      <c r="BW626" s="22"/>
      <c r="BX626" s="22"/>
      <c r="BY626" s="22"/>
      <c r="BZ626" s="22"/>
    </row>
    <row r="627" spans="1:78" x14ac:dyDescent="0.25">
      <c r="A627" s="21"/>
      <c r="B627" s="22">
        <v>4500</v>
      </c>
      <c r="C627" s="22">
        <f t="shared" ca="1" si="14"/>
        <v>4.5</v>
      </c>
      <c r="D627" s="22">
        <v>63.667000000000002</v>
      </c>
      <c r="E627" s="22"/>
      <c r="F627" s="22">
        <v>359.69400000000002</v>
      </c>
      <c r="G627" s="22"/>
      <c r="H627" s="22">
        <v>304.726</v>
      </c>
      <c r="I627" s="22"/>
      <c r="J627" s="22">
        <v>247.35400000000001</v>
      </c>
      <c r="K627" s="22"/>
      <c r="L627" s="22">
        <v>-408.42599999999999</v>
      </c>
      <c r="M627" s="22"/>
      <c r="N627" s="22">
        <v>-391.488</v>
      </c>
      <c r="O627" s="22"/>
      <c r="P627" s="22">
        <v>4.5439999999999996</v>
      </c>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c r="BE627" s="22"/>
      <c r="BF627" s="22"/>
      <c r="BG627" s="22"/>
      <c r="BH627" s="22"/>
      <c r="BI627" s="22"/>
      <c r="BJ627" s="22"/>
      <c r="BK627" s="22"/>
      <c r="BL627" s="22"/>
      <c r="BM627" s="22"/>
      <c r="BN627" s="22"/>
      <c r="BO627" s="22"/>
      <c r="BP627" s="22"/>
      <c r="BQ627" s="22"/>
      <c r="BR627" s="22"/>
      <c r="BS627" s="22"/>
      <c r="BT627" s="22"/>
      <c r="BU627" s="22"/>
      <c r="BV627" s="22"/>
      <c r="BW627" s="22"/>
      <c r="BX627" s="22"/>
      <c r="BY627" s="22"/>
      <c r="BZ627" s="22"/>
    </row>
    <row r="628" spans="1:78" x14ac:dyDescent="0.25">
      <c r="A628" s="21"/>
      <c r="B628" s="22">
        <v>4600</v>
      </c>
      <c r="C628" s="22">
        <f t="shared" ca="1" si="14"/>
        <v>4.5999999999999996</v>
      </c>
      <c r="D628" s="22">
        <v>63.744999999999997</v>
      </c>
      <c r="E628" s="22"/>
      <c r="F628" s="22">
        <v>361.09399999999999</v>
      </c>
      <c r="G628" s="22"/>
      <c r="H628" s="22">
        <v>305.93700000000001</v>
      </c>
      <c r="I628" s="22"/>
      <c r="J628" s="22">
        <v>253.72499999999999</v>
      </c>
      <c r="K628" s="22"/>
      <c r="L628" s="22">
        <v>-409.10599999999999</v>
      </c>
      <c r="M628" s="22"/>
      <c r="N628" s="22">
        <v>-391.10500000000002</v>
      </c>
      <c r="O628" s="22"/>
      <c r="P628" s="22">
        <v>4.4409999999999998</v>
      </c>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c r="BE628" s="22"/>
      <c r="BF628" s="22"/>
      <c r="BG628" s="22"/>
      <c r="BH628" s="22"/>
      <c r="BI628" s="22"/>
      <c r="BJ628" s="22"/>
      <c r="BK628" s="22"/>
      <c r="BL628" s="22"/>
      <c r="BM628" s="22"/>
      <c r="BN628" s="22"/>
      <c r="BO628" s="22"/>
      <c r="BP628" s="22"/>
      <c r="BQ628" s="22"/>
      <c r="BR628" s="22"/>
      <c r="BS628" s="22"/>
      <c r="BT628" s="22"/>
      <c r="BU628" s="22"/>
      <c r="BV628" s="22"/>
      <c r="BW628" s="22"/>
      <c r="BX628" s="22"/>
      <c r="BY628" s="22"/>
      <c r="BZ628" s="22"/>
    </row>
    <row r="629" spans="1:78" x14ac:dyDescent="0.25">
      <c r="A629" s="21"/>
      <c r="B629" s="22">
        <v>4700</v>
      </c>
      <c r="C629" s="22">
        <f t="shared" ca="1" si="14"/>
        <v>4.7</v>
      </c>
      <c r="D629" s="22">
        <v>63.823</v>
      </c>
      <c r="E629" s="22"/>
      <c r="F629" s="22">
        <v>362.46600000000001</v>
      </c>
      <c r="G629" s="22"/>
      <c r="H629" s="22">
        <v>307.125</v>
      </c>
      <c r="I629" s="22"/>
      <c r="J629" s="22">
        <v>260.10300000000001</v>
      </c>
      <c r="K629" s="22"/>
      <c r="L629" s="22">
        <v>-409.80200000000002</v>
      </c>
      <c r="M629" s="22"/>
      <c r="N629" s="22">
        <v>-390.70600000000002</v>
      </c>
      <c r="O629" s="22"/>
      <c r="P629" s="22">
        <v>4.3419999999999996</v>
      </c>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c r="BE629" s="22"/>
      <c r="BF629" s="22"/>
      <c r="BG629" s="22"/>
      <c r="BH629" s="22"/>
      <c r="BI629" s="22"/>
      <c r="BJ629" s="22"/>
      <c r="BK629" s="22"/>
      <c r="BL629" s="22"/>
      <c r="BM629" s="22"/>
      <c r="BN629" s="22"/>
      <c r="BO629" s="22"/>
      <c r="BP629" s="22"/>
      <c r="BQ629" s="22"/>
      <c r="BR629" s="22"/>
      <c r="BS629" s="22"/>
      <c r="BT629" s="22"/>
      <c r="BU629" s="22"/>
      <c r="BV629" s="22"/>
      <c r="BW629" s="22"/>
      <c r="BX629" s="22"/>
      <c r="BY629" s="22"/>
      <c r="BZ629" s="22"/>
    </row>
    <row r="630" spans="1:78" x14ac:dyDescent="0.25">
      <c r="A630" s="21"/>
      <c r="B630" s="22">
        <v>4800</v>
      </c>
      <c r="C630" s="22">
        <f t="shared" ca="1" si="14"/>
        <v>4.8</v>
      </c>
      <c r="D630" s="22">
        <v>63.893000000000001</v>
      </c>
      <c r="E630" s="22"/>
      <c r="F630" s="22">
        <v>363.81</v>
      </c>
      <c r="G630" s="22"/>
      <c r="H630" s="22">
        <v>308.29199999999997</v>
      </c>
      <c r="I630" s="22"/>
      <c r="J630" s="22">
        <v>266.48899999999998</v>
      </c>
      <c r="K630" s="22"/>
      <c r="L630" s="22">
        <v>-410.51400000000001</v>
      </c>
      <c r="M630" s="22"/>
      <c r="N630" s="22">
        <v>-390.29199999999997</v>
      </c>
      <c r="O630" s="22"/>
      <c r="P630" s="22">
        <v>4.2469999999999999</v>
      </c>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c r="BE630" s="22"/>
      <c r="BF630" s="22"/>
      <c r="BG630" s="22"/>
      <c r="BH630" s="22"/>
      <c r="BI630" s="22"/>
      <c r="BJ630" s="22"/>
      <c r="BK630" s="22"/>
      <c r="BL630" s="22"/>
      <c r="BM630" s="22"/>
      <c r="BN630" s="22"/>
      <c r="BO630" s="22"/>
      <c r="BP630" s="22"/>
      <c r="BQ630" s="22"/>
      <c r="BR630" s="22"/>
      <c r="BS630" s="22"/>
      <c r="BT630" s="22"/>
      <c r="BU630" s="22"/>
      <c r="BV630" s="22"/>
      <c r="BW630" s="22"/>
      <c r="BX630" s="22"/>
      <c r="BY630" s="22"/>
      <c r="BZ630" s="22"/>
    </row>
    <row r="631" spans="1:78" x14ac:dyDescent="0.25">
      <c r="A631" s="21"/>
      <c r="B631" s="22">
        <v>4900</v>
      </c>
      <c r="C631" s="22">
        <f t="shared" ca="1" si="14"/>
        <v>4.9000000000000004</v>
      </c>
      <c r="D631" s="22">
        <v>63.968000000000004</v>
      </c>
      <c r="E631" s="22"/>
      <c r="F631" s="22">
        <v>365.12799999999999</v>
      </c>
      <c r="G631" s="22"/>
      <c r="H631" s="22">
        <v>309.43799999999999</v>
      </c>
      <c r="I631" s="22"/>
      <c r="J631" s="22">
        <v>272.88200000000001</v>
      </c>
      <c r="K631" s="22"/>
      <c r="L631" s="22">
        <v>-411.24200000000002</v>
      </c>
      <c r="M631" s="22"/>
      <c r="N631" s="22">
        <v>-389.86200000000002</v>
      </c>
      <c r="O631" s="22"/>
      <c r="P631" s="22">
        <v>4.1559999999999997</v>
      </c>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c r="BE631" s="22"/>
      <c r="BF631" s="22"/>
      <c r="BG631" s="22"/>
      <c r="BH631" s="22"/>
      <c r="BI631" s="22"/>
      <c r="BJ631" s="22"/>
      <c r="BK631" s="22"/>
      <c r="BL631" s="22"/>
      <c r="BM631" s="22"/>
      <c r="BN631" s="22"/>
      <c r="BO631" s="22"/>
      <c r="BP631" s="22"/>
      <c r="BQ631" s="22"/>
      <c r="BR631" s="22"/>
      <c r="BS631" s="22"/>
      <c r="BT631" s="22"/>
      <c r="BU631" s="22"/>
      <c r="BV631" s="22"/>
      <c r="BW631" s="22"/>
      <c r="BX631" s="22"/>
      <c r="BY631" s="22"/>
      <c r="BZ631" s="22"/>
    </row>
    <row r="632" spans="1:78" x14ac:dyDescent="0.25">
      <c r="A632" s="21"/>
      <c r="B632" s="22">
        <v>5000</v>
      </c>
      <c r="C632" s="22">
        <f t="shared" ca="1" si="14"/>
        <v>5</v>
      </c>
      <c r="D632" s="22">
        <v>64.046000000000006</v>
      </c>
      <c r="E632" s="22"/>
      <c r="F632" s="22">
        <v>366.42200000000003</v>
      </c>
      <c r="G632" s="22"/>
      <c r="H632" s="22">
        <v>310.565</v>
      </c>
      <c r="I632" s="22"/>
      <c r="J632" s="22">
        <v>279.28300000000002</v>
      </c>
      <c r="K632" s="22"/>
      <c r="L632" s="22">
        <v>-411.98599999999999</v>
      </c>
      <c r="M632" s="22"/>
      <c r="N632" s="22">
        <v>-389.41899999999998</v>
      </c>
      <c r="O632" s="22"/>
      <c r="P632" s="22">
        <v>4.0679999999999996</v>
      </c>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c r="BE632" s="22"/>
      <c r="BF632" s="22"/>
      <c r="BG632" s="22"/>
      <c r="BH632" s="22"/>
      <c r="BI632" s="22"/>
      <c r="BJ632" s="22"/>
      <c r="BK632" s="22"/>
      <c r="BL632" s="22"/>
      <c r="BM632" s="22"/>
      <c r="BN632" s="22"/>
      <c r="BO632" s="22"/>
      <c r="BP632" s="22"/>
      <c r="BQ632" s="22"/>
      <c r="BR632" s="22"/>
      <c r="BS632" s="22"/>
      <c r="BT632" s="22"/>
      <c r="BU632" s="22"/>
      <c r="BV632" s="22"/>
      <c r="BW632" s="22"/>
      <c r="BX632" s="22"/>
      <c r="BY632" s="22"/>
      <c r="BZ632" s="22"/>
    </row>
    <row r="633" spans="1:78" x14ac:dyDescent="0.25">
      <c r="A633" s="21"/>
      <c r="B633" s="22">
        <v>5100</v>
      </c>
      <c r="C633" s="22">
        <f t="shared" ca="1" si="14"/>
        <v>5.0999999999999996</v>
      </c>
      <c r="D633" s="22">
        <v>64.128</v>
      </c>
      <c r="E633" s="22"/>
      <c r="F633" s="22">
        <v>367.69099999999997</v>
      </c>
      <c r="G633" s="22"/>
      <c r="H633" s="22">
        <v>311.673</v>
      </c>
      <c r="I633" s="22"/>
      <c r="J633" s="22">
        <v>285.69099999999997</v>
      </c>
      <c r="K633" s="22"/>
      <c r="L633" s="22">
        <v>-412.74599999999998</v>
      </c>
      <c r="M633" s="22"/>
      <c r="N633" s="22">
        <v>-388.959</v>
      </c>
      <c r="O633" s="22"/>
      <c r="P633" s="22">
        <v>3.984</v>
      </c>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c r="BE633" s="22"/>
      <c r="BF633" s="22"/>
      <c r="BG633" s="22"/>
      <c r="BH633" s="22"/>
      <c r="BI633" s="22"/>
      <c r="BJ633" s="22"/>
      <c r="BK633" s="22"/>
      <c r="BL633" s="22"/>
      <c r="BM633" s="22"/>
      <c r="BN633" s="22"/>
      <c r="BO633" s="22"/>
      <c r="BP633" s="22"/>
      <c r="BQ633" s="22"/>
      <c r="BR633" s="22"/>
      <c r="BS633" s="22"/>
      <c r="BT633" s="22"/>
      <c r="BU633" s="22"/>
      <c r="BV633" s="22"/>
      <c r="BW633" s="22"/>
      <c r="BX633" s="22"/>
      <c r="BY633" s="22"/>
      <c r="BZ633" s="22"/>
    </row>
    <row r="634" spans="1:78" x14ac:dyDescent="0.25">
      <c r="A634" s="21"/>
      <c r="B634" s="22">
        <v>5200</v>
      </c>
      <c r="C634" s="22">
        <f t="shared" ca="1" si="14"/>
        <v>5.2</v>
      </c>
      <c r="D634" s="22">
        <v>64.22</v>
      </c>
      <c r="E634" s="22"/>
      <c r="F634" s="22">
        <v>368.93700000000001</v>
      </c>
      <c r="G634" s="22"/>
      <c r="H634" s="22">
        <v>312.762</v>
      </c>
      <c r="I634" s="22"/>
      <c r="J634" s="22">
        <v>292.10899999999998</v>
      </c>
      <c r="K634" s="22"/>
      <c r="L634" s="22">
        <v>-413.52199999999999</v>
      </c>
      <c r="M634" s="22"/>
      <c r="N634" s="22">
        <v>-388.48599999999999</v>
      </c>
      <c r="O634" s="22"/>
      <c r="P634" s="22">
        <v>3.9020000000000001</v>
      </c>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c r="BE634" s="22"/>
      <c r="BF634" s="22"/>
      <c r="BG634" s="22"/>
      <c r="BH634" s="22"/>
      <c r="BI634" s="22"/>
      <c r="BJ634" s="22"/>
      <c r="BK634" s="22"/>
      <c r="BL634" s="22"/>
      <c r="BM634" s="22"/>
      <c r="BN634" s="22"/>
      <c r="BO634" s="22"/>
      <c r="BP634" s="22"/>
      <c r="BQ634" s="22"/>
      <c r="BR634" s="22"/>
      <c r="BS634" s="22"/>
      <c r="BT634" s="22"/>
      <c r="BU634" s="22"/>
      <c r="BV634" s="22"/>
      <c r="BW634" s="22"/>
      <c r="BX634" s="22"/>
      <c r="BY634" s="22"/>
      <c r="BZ634" s="22"/>
    </row>
    <row r="635" spans="1:78" x14ac:dyDescent="0.25">
      <c r="A635" s="21"/>
      <c r="B635" s="22">
        <v>5300</v>
      </c>
      <c r="C635" s="22">
        <f t="shared" ca="1" si="14"/>
        <v>5.3</v>
      </c>
      <c r="D635" s="22">
        <v>64.311999999999998</v>
      </c>
      <c r="E635" s="22"/>
      <c r="F635" s="22">
        <v>370.161</v>
      </c>
      <c r="G635" s="22"/>
      <c r="H635" s="22">
        <v>313.83300000000003</v>
      </c>
      <c r="I635" s="22"/>
      <c r="J635" s="22">
        <v>298.53500000000003</v>
      </c>
      <c r="K635" s="22"/>
      <c r="L635" s="22">
        <v>-414.31400000000002</v>
      </c>
      <c r="M635" s="22"/>
      <c r="N635" s="22">
        <v>-387.99599999999998</v>
      </c>
      <c r="O635" s="22"/>
      <c r="P635" s="22">
        <v>3.8239999999999998</v>
      </c>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c r="BE635" s="22"/>
      <c r="BF635" s="22"/>
      <c r="BG635" s="22"/>
      <c r="BH635" s="22"/>
      <c r="BI635" s="22"/>
      <c r="BJ635" s="22"/>
      <c r="BK635" s="22"/>
      <c r="BL635" s="22"/>
      <c r="BM635" s="22"/>
      <c r="BN635" s="22"/>
      <c r="BO635" s="22"/>
      <c r="BP635" s="22"/>
      <c r="BQ635" s="22"/>
      <c r="BR635" s="22"/>
      <c r="BS635" s="22"/>
      <c r="BT635" s="22"/>
      <c r="BU635" s="22"/>
      <c r="BV635" s="22"/>
      <c r="BW635" s="22"/>
      <c r="BX635" s="22"/>
      <c r="BY635" s="22"/>
      <c r="BZ635" s="22"/>
    </row>
    <row r="636" spans="1:78" x14ac:dyDescent="0.25">
      <c r="A636" s="21"/>
      <c r="B636" s="22">
        <v>5400</v>
      </c>
      <c r="C636" s="22">
        <f t="shared" ca="1" si="14"/>
        <v>5.4</v>
      </c>
      <c r="D636" s="22">
        <v>64.403999999999996</v>
      </c>
      <c r="E636" s="22"/>
      <c r="F636" s="22">
        <v>371.36399999999998</v>
      </c>
      <c r="G636" s="22"/>
      <c r="H636" s="22">
        <v>314.88799999999998</v>
      </c>
      <c r="I636" s="22"/>
      <c r="J636" s="22">
        <v>304.971</v>
      </c>
      <c r="K636" s="22"/>
      <c r="L636" s="22">
        <v>-415.12299999999999</v>
      </c>
      <c r="M636" s="22"/>
      <c r="N636" s="22">
        <v>-387.49299999999999</v>
      </c>
      <c r="O636" s="22"/>
      <c r="P636" s="22">
        <v>3.7480000000000002</v>
      </c>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c r="BE636" s="22"/>
      <c r="BF636" s="22"/>
      <c r="BG636" s="22"/>
      <c r="BH636" s="22"/>
      <c r="BI636" s="22"/>
      <c r="BJ636" s="22"/>
      <c r="BK636" s="22"/>
      <c r="BL636" s="22"/>
      <c r="BM636" s="22"/>
      <c r="BN636" s="22"/>
      <c r="BO636" s="22"/>
      <c r="BP636" s="22"/>
      <c r="BQ636" s="22"/>
      <c r="BR636" s="22"/>
      <c r="BS636" s="22"/>
      <c r="BT636" s="22"/>
      <c r="BU636" s="22"/>
      <c r="BV636" s="22"/>
      <c r="BW636" s="22"/>
      <c r="BX636" s="22"/>
      <c r="BY636" s="22"/>
      <c r="BZ636" s="22"/>
    </row>
    <row r="637" spans="1:78" x14ac:dyDescent="0.25">
      <c r="A637" s="21"/>
      <c r="B637" s="22">
        <v>5500</v>
      </c>
      <c r="C637" s="22">
        <f t="shared" ca="1" si="14"/>
        <v>5.5</v>
      </c>
      <c r="D637" s="22">
        <v>64.495999999999995</v>
      </c>
      <c r="E637" s="22"/>
      <c r="F637" s="22">
        <v>372.54700000000003</v>
      </c>
      <c r="G637" s="22"/>
      <c r="H637" s="22">
        <v>315.92500000000001</v>
      </c>
      <c r="I637" s="22"/>
      <c r="J637" s="22">
        <v>311.416</v>
      </c>
      <c r="K637" s="22"/>
      <c r="L637" s="22">
        <v>-415.94900000000001</v>
      </c>
      <c r="M637" s="22"/>
      <c r="N637" s="22">
        <v>-386.97399999999999</v>
      </c>
      <c r="O637" s="22"/>
      <c r="P637" s="22">
        <v>3.6749999999999998</v>
      </c>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c r="BE637" s="22"/>
      <c r="BF637" s="22"/>
      <c r="BG637" s="22"/>
      <c r="BH637" s="22"/>
      <c r="BI637" s="22"/>
      <c r="BJ637" s="22"/>
      <c r="BK637" s="22"/>
      <c r="BL637" s="22"/>
      <c r="BM637" s="22"/>
      <c r="BN637" s="22"/>
      <c r="BO637" s="22"/>
      <c r="BP637" s="22"/>
      <c r="BQ637" s="22"/>
      <c r="BR637" s="22"/>
      <c r="BS637" s="22"/>
      <c r="BT637" s="22"/>
      <c r="BU637" s="22"/>
      <c r="BV637" s="22"/>
      <c r="BW637" s="22"/>
      <c r="BX637" s="22"/>
      <c r="BY637" s="22"/>
      <c r="BZ637" s="22"/>
    </row>
    <row r="638" spans="1:78" x14ac:dyDescent="0.25">
      <c r="A638" s="21"/>
      <c r="B638" s="22">
        <v>5600</v>
      </c>
      <c r="C638" s="22">
        <f t="shared" ca="1" si="14"/>
        <v>5.6</v>
      </c>
      <c r="D638" s="22">
        <v>64.587999999999994</v>
      </c>
      <c r="E638" s="22"/>
      <c r="F638" s="22">
        <v>373.709</v>
      </c>
      <c r="G638" s="22"/>
      <c r="H638" s="22">
        <v>316.947</v>
      </c>
      <c r="I638" s="22"/>
      <c r="J638" s="22">
        <v>317.87</v>
      </c>
      <c r="K638" s="22"/>
      <c r="L638" s="22">
        <v>-416.79399999999998</v>
      </c>
      <c r="M638" s="22"/>
      <c r="N638" s="22">
        <v>-386.43900000000002</v>
      </c>
      <c r="O638" s="22"/>
      <c r="P638" s="22">
        <v>3.605</v>
      </c>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c r="BE638" s="22"/>
      <c r="BF638" s="22"/>
      <c r="BG638" s="22"/>
      <c r="BH638" s="22"/>
      <c r="BI638" s="22"/>
      <c r="BJ638" s="22"/>
      <c r="BK638" s="22"/>
      <c r="BL638" s="22"/>
      <c r="BM638" s="22"/>
      <c r="BN638" s="22"/>
      <c r="BO638" s="22"/>
      <c r="BP638" s="22"/>
      <c r="BQ638" s="22"/>
      <c r="BR638" s="22"/>
      <c r="BS638" s="22"/>
      <c r="BT638" s="22"/>
      <c r="BU638" s="22"/>
      <c r="BV638" s="22"/>
      <c r="BW638" s="22"/>
      <c r="BX638" s="22"/>
      <c r="BY638" s="22"/>
      <c r="BZ638" s="22"/>
    </row>
    <row r="639" spans="1:78" x14ac:dyDescent="0.25">
      <c r="A639" s="21"/>
      <c r="B639" s="22">
        <v>5700</v>
      </c>
      <c r="C639" s="22">
        <f t="shared" ca="1" si="14"/>
        <v>5.7</v>
      </c>
      <c r="D639" s="22">
        <v>64.680000000000007</v>
      </c>
      <c r="E639" s="22"/>
      <c r="F639" s="22">
        <v>374.85300000000001</v>
      </c>
      <c r="G639" s="22"/>
      <c r="H639" s="22">
        <v>317.95299999999997</v>
      </c>
      <c r="I639" s="22"/>
      <c r="J639" s="22">
        <v>324.334</v>
      </c>
      <c r="K639" s="22"/>
      <c r="L639" s="22">
        <v>-417.65800000000002</v>
      </c>
      <c r="M639" s="22"/>
      <c r="N639" s="22">
        <v>-385.89</v>
      </c>
      <c r="O639" s="22"/>
      <c r="P639" s="22">
        <v>3.536</v>
      </c>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c r="BE639" s="22"/>
      <c r="BF639" s="22"/>
      <c r="BG639" s="22"/>
      <c r="BH639" s="22"/>
      <c r="BI639" s="22"/>
      <c r="BJ639" s="22"/>
      <c r="BK639" s="22"/>
      <c r="BL639" s="22"/>
      <c r="BM639" s="22"/>
      <c r="BN639" s="22"/>
      <c r="BO639" s="22"/>
      <c r="BP639" s="22"/>
      <c r="BQ639" s="22"/>
      <c r="BR639" s="22"/>
      <c r="BS639" s="22"/>
      <c r="BT639" s="22"/>
      <c r="BU639" s="22"/>
      <c r="BV639" s="22"/>
      <c r="BW639" s="22"/>
      <c r="BX639" s="22"/>
      <c r="BY639" s="22"/>
      <c r="BZ639" s="22"/>
    </row>
    <row r="640" spans="1:78" x14ac:dyDescent="0.25">
      <c r="A640" s="21"/>
      <c r="B640" s="22">
        <v>5800</v>
      </c>
      <c r="C640" s="22">
        <f t="shared" ca="1" si="14"/>
        <v>5.8</v>
      </c>
      <c r="D640" s="22">
        <v>64.772000000000006</v>
      </c>
      <c r="E640" s="22"/>
      <c r="F640" s="22">
        <v>375.97899999999998</v>
      </c>
      <c r="G640" s="22"/>
      <c r="H640" s="22">
        <v>318.94400000000002</v>
      </c>
      <c r="I640" s="22"/>
      <c r="J640" s="22">
        <v>330.80599999999998</v>
      </c>
      <c r="K640" s="22"/>
      <c r="L640" s="22">
        <v>-418.541</v>
      </c>
      <c r="M640" s="22"/>
      <c r="N640" s="22">
        <v>-385.32400000000001</v>
      </c>
      <c r="O640" s="22"/>
      <c r="P640" s="22">
        <v>3.47</v>
      </c>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c r="BE640" s="22"/>
      <c r="BF640" s="22"/>
      <c r="BG640" s="22"/>
      <c r="BH640" s="22"/>
      <c r="BI640" s="22"/>
      <c r="BJ640" s="22"/>
      <c r="BK640" s="22"/>
      <c r="BL640" s="22"/>
      <c r="BM640" s="22"/>
      <c r="BN640" s="22"/>
      <c r="BO640" s="22"/>
      <c r="BP640" s="22"/>
      <c r="BQ640" s="22"/>
      <c r="BR640" s="22"/>
      <c r="BS640" s="22"/>
      <c r="BT640" s="22"/>
      <c r="BU640" s="22"/>
      <c r="BV640" s="22"/>
      <c r="BW640" s="22"/>
      <c r="BX640" s="22"/>
      <c r="BY640" s="22"/>
      <c r="BZ640" s="22"/>
    </row>
    <row r="641" spans="1:78" x14ac:dyDescent="0.25">
      <c r="A641" s="21"/>
      <c r="B641" s="22">
        <v>5900</v>
      </c>
      <c r="C641" s="22">
        <f t="shared" ca="1" si="14"/>
        <v>5.9</v>
      </c>
      <c r="D641" s="22">
        <v>64.864999999999995</v>
      </c>
      <c r="E641" s="22"/>
      <c r="F641" s="22">
        <v>377.08699999999999</v>
      </c>
      <c r="G641" s="22"/>
      <c r="H641" s="22">
        <v>319.92</v>
      </c>
      <c r="I641" s="22"/>
      <c r="J641" s="22">
        <v>337.28800000000001</v>
      </c>
      <c r="K641" s="22"/>
      <c r="L641" s="22">
        <v>-419.44499999999999</v>
      </c>
      <c r="M641" s="22"/>
      <c r="N641" s="22">
        <v>-384.745</v>
      </c>
      <c r="O641" s="22"/>
      <c r="P641" s="22">
        <v>3.4060000000000001</v>
      </c>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c r="BE641" s="22"/>
      <c r="BF641" s="22"/>
      <c r="BG641" s="22"/>
      <c r="BH641" s="22"/>
      <c r="BI641" s="22"/>
      <c r="BJ641" s="22"/>
      <c r="BK641" s="22"/>
      <c r="BL641" s="22"/>
      <c r="BM641" s="22"/>
      <c r="BN641" s="22"/>
      <c r="BO641" s="22"/>
      <c r="BP641" s="22"/>
      <c r="BQ641" s="22"/>
      <c r="BR641" s="22"/>
      <c r="BS641" s="22"/>
      <c r="BT641" s="22"/>
      <c r="BU641" s="22"/>
      <c r="BV641" s="22"/>
      <c r="BW641" s="22"/>
      <c r="BX641" s="22"/>
      <c r="BY641" s="22"/>
      <c r="BZ641" s="22"/>
    </row>
    <row r="642" spans="1:78" x14ac:dyDescent="0.25">
      <c r="A642" s="21"/>
      <c r="B642" s="22">
        <v>6000</v>
      </c>
      <c r="C642" s="22">
        <f t="shared" ca="1" si="14"/>
        <v>6</v>
      </c>
      <c r="D642" s="22">
        <v>64.956999999999994</v>
      </c>
      <c r="E642" s="22"/>
      <c r="F642" s="22">
        <v>378.178</v>
      </c>
      <c r="G642" s="22"/>
      <c r="H642" s="22">
        <v>320.88200000000001</v>
      </c>
      <c r="I642" s="22"/>
      <c r="J642" s="22">
        <v>343.779</v>
      </c>
      <c r="K642" s="22"/>
      <c r="L642" s="22">
        <v>-420.37200000000001</v>
      </c>
      <c r="M642" s="22"/>
      <c r="N642" s="22">
        <v>-384.14800000000002</v>
      </c>
      <c r="O642" s="22"/>
      <c r="P642" s="22">
        <v>3.3439999999999999</v>
      </c>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c r="BE642" s="22"/>
      <c r="BF642" s="22"/>
      <c r="BG642" s="22"/>
      <c r="BH642" s="22"/>
      <c r="BI642" s="22"/>
      <c r="BJ642" s="22"/>
      <c r="BK642" s="22"/>
      <c r="BL642" s="22"/>
      <c r="BM642" s="22"/>
      <c r="BN642" s="22"/>
      <c r="BO642" s="22"/>
      <c r="BP642" s="22"/>
      <c r="BQ642" s="22"/>
      <c r="BR642" s="22"/>
      <c r="BS642" s="22"/>
      <c r="BT642" s="22"/>
      <c r="BU642" s="22"/>
      <c r="BV642" s="22"/>
      <c r="BW642" s="22"/>
      <c r="BX642" s="22"/>
      <c r="BY642" s="22"/>
      <c r="BZ642" s="22"/>
    </row>
    <row r="643" spans="1:78" x14ac:dyDescent="0.25">
      <c r="A643" s="21"/>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c r="BE643" s="22"/>
      <c r="BF643" s="22"/>
      <c r="BG643" s="22"/>
      <c r="BH643" s="22"/>
      <c r="BI643" s="22"/>
      <c r="BJ643" s="22"/>
      <c r="BK643" s="22"/>
      <c r="BL643" s="22"/>
      <c r="BM643" s="22"/>
      <c r="BN643" s="22"/>
      <c r="BO643" s="22"/>
      <c r="BP643" s="22"/>
      <c r="BQ643" s="22"/>
      <c r="BR643" s="22"/>
      <c r="BS643" s="22"/>
      <c r="BT643" s="22"/>
      <c r="BU643" s="22"/>
      <c r="BV643" s="22"/>
      <c r="BW643" s="22"/>
      <c r="BX643" s="22"/>
      <c r="BY643" s="22"/>
      <c r="BZ643" s="22"/>
    </row>
    <row r="644" spans="1:78" x14ac:dyDescent="0.25">
      <c r="A644" s="21"/>
      <c r="B644" s="22" t="s">
        <v>267</v>
      </c>
      <c r="C644" s="22"/>
      <c r="D644" s="22"/>
      <c r="E644" s="22"/>
      <c r="F644" s="22"/>
      <c r="G644" s="22"/>
      <c r="H644" s="22"/>
      <c r="I644" s="22"/>
      <c r="J644" s="22" t="s">
        <v>268</v>
      </c>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c r="BE644" s="22"/>
      <c r="BF644" s="22"/>
      <c r="BG644" s="22"/>
      <c r="BH644" s="22"/>
      <c r="BI644" s="22"/>
      <c r="BJ644" s="22"/>
      <c r="BK644" s="22"/>
      <c r="BL644" s="22"/>
      <c r="BM644" s="22"/>
      <c r="BN644" s="22"/>
      <c r="BO644" s="22"/>
      <c r="BP644" s="22"/>
      <c r="BQ644" s="22"/>
      <c r="BR644" s="22"/>
      <c r="BS644" s="22"/>
      <c r="BT644" s="22"/>
      <c r="BU644" s="22"/>
      <c r="BV644" s="22"/>
      <c r="BW644" s="22"/>
      <c r="BX644" s="22"/>
      <c r="BY644" s="22"/>
      <c r="BZ644" s="22"/>
    </row>
    <row r="645" spans="1:78" x14ac:dyDescent="0.25">
      <c r="A645" s="21"/>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c r="BE645" s="22"/>
      <c r="BF645" s="22"/>
      <c r="BG645" s="22"/>
      <c r="BH645" s="22"/>
      <c r="BI645" s="22"/>
      <c r="BJ645" s="22"/>
      <c r="BK645" s="22"/>
      <c r="BL645" s="22"/>
      <c r="BM645" s="22"/>
      <c r="BN645" s="22"/>
      <c r="BO645" s="22"/>
      <c r="BP645" s="22"/>
      <c r="BQ645" s="22"/>
      <c r="BR645" s="22"/>
      <c r="BS645" s="22"/>
      <c r="BT645" s="22"/>
      <c r="BU645" s="22"/>
      <c r="BV645" s="22"/>
      <c r="BW645" s="22"/>
      <c r="BX645" s="22"/>
      <c r="BY645" s="22"/>
      <c r="BZ645" s="22"/>
    </row>
    <row r="646" spans="1:78" x14ac:dyDescent="0.25">
      <c r="A646" s="29"/>
      <c r="B646" s="22" t="s">
        <v>269</v>
      </c>
      <c r="C646" s="31"/>
      <c r="D646" s="31"/>
      <c r="E646" s="31"/>
      <c r="F646" s="31"/>
      <c r="G646" s="31"/>
      <c r="H646" s="31"/>
      <c r="I646" s="31"/>
      <c r="J646" s="31" t="s">
        <v>270</v>
      </c>
      <c r="K646" s="31"/>
      <c r="L646" s="31"/>
      <c r="M646" s="31"/>
      <c r="N646" s="31"/>
      <c r="O646" s="31"/>
      <c r="P646" s="31"/>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c r="BE646" s="22"/>
      <c r="BF646" s="22"/>
      <c r="BG646" s="22"/>
      <c r="BH646" s="22"/>
      <c r="BI646" s="22"/>
      <c r="BJ646" s="22"/>
      <c r="BK646" s="22"/>
      <c r="BL646" s="22"/>
      <c r="BM646" s="22"/>
      <c r="BN646" s="22"/>
      <c r="BO646" s="22"/>
      <c r="BP646" s="22"/>
      <c r="BQ646" s="22"/>
      <c r="BR646" s="22"/>
      <c r="BS646" s="22"/>
      <c r="BT646" s="22"/>
      <c r="BU646" s="22"/>
      <c r="BV646" s="22"/>
      <c r="BW646" s="22"/>
      <c r="BX646" s="22"/>
      <c r="BY646" s="22"/>
      <c r="BZ646" s="22"/>
    </row>
    <row r="647" spans="1:78" x14ac:dyDescent="0.25">
      <c r="A647" s="21"/>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c r="BE647" s="22"/>
      <c r="BF647" s="22"/>
      <c r="BG647" s="22"/>
      <c r="BH647" s="22"/>
      <c r="BI647" s="22"/>
      <c r="BJ647" s="22"/>
      <c r="BK647" s="22"/>
      <c r="BL647" s="22"/>
      <c r="BM647" s="22"/>
      <c r="BN647" s="22"/>
      <c r="BO647" s="22"/>
      <c r="BP647" s="22"/>
      <c r="BQ647" s="22"/>
      <c r="BR647" s="22"/>
      <c r="BS647" s="22"/>
      <c r="BT647" s="22"/>
      <c r="BU647" s="22"/>
      <c r="BV647" s="22"/>
      <c r="BW647" s="22"/>
      <c r="BX647" s="22"/>
      <c r="BY647" s="22"/>
      <c r="BZ647" s="22"/>
    </row>
    <row r="648" spans="1:78" x14ac:dyDescent="0.25">
      <c r="A648" s="21"/>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c r="BE648" s="22"/>
      <c r="BF648" s="22"/>
      <c r="BG648" s="22"/>
      <c r="BH648" s="22"/>
      <c r="BI648" s="22"/>
      <c r="BJ648" s="22"/>
      <c r="BK648" s="22"/>
      <c r="BL648" s="22"/>
      <c r="BM648" s="22"/>
      <c r="BN648" s="22"/>
      <c r="BO648" s="22"/>
      <c r="BP648" s="22"/>
      <c r="BQ648" s="22"/>
      <c r="BR648" s="22"/>
      <c r="BS648" s="22"/>
      <c r="BT648" s="22"/>
      <c r="BU648" s="22"/>
      <c r="BV648" s="22"/>
      <c r="BW648" s="22"/>
      <c r="BX648" s="22"/>
      <c r="BY648" s="22"/>
      <c r="BZ648" s="22"/>
    </row>
    <row r="649" spans="1:78" x14ac:dyDescent="0.25">
      <c r="A649" s="21"/>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c r="BE649" s="22"/>
      <c r="BF649" s="22"/>
      <c r="BG649" s="22"/>
      <c r="BH649" s="22"/>
      <c r="BI649" s="22"/>
      <c r="BJ649" s="22"/>
      <c r="BK649" s="22"/>
      <c r="BL649" s="22"/>
      <c r="BM649" s="22"/>
      <c r="BN649" s="22"/>
      <c r="BO649" s="22"/>
      <c r="BP649" s="22"/>
      <c r="BQ649" s="22"/>
      <c r="BR649" s="22"/>
      <c r="BS649" s="22"/>
      <c r="BT649" s="22"/>
      <c r="BU649" s="22"/>
      <c r="BV649" s="22"/>
      <c r="BW649" s="22"/>
      <c r="BX649" s="22"/>
      <c r="BY649" s="22"/>
      <c r="BZ649" s="22"/>
    </row>
    <row r="650" spans="1:78" x14ac:dyDescent="0.25">
      <c r="A650" s="38"/>
      <c r="B650" s="39" t="s">
        <v>271</v>
      </c>
      <c r="C650" s="39"/>
      <c r="D650" s="39"/>
      <c r="E650" s="39"/>
      <c r="F650" s="26" t="s">
        <v>70</v>
      </c>
      <c r="G650" s="27" t="s">
        <v>71</v>
      </c>
      <c r="H650" s="27" t="s">
        <v>72</v>
      </c>
      <c r="I650" s="27" t="s">
        <v>73</v>
      </c>
      <c r="J650" s="27" t="s">
        <v>74</v>
      </c>
      <c r="K650" s="27" t="s">
        <v>75</v>
      </c>
      <c r="L650" s="27" t="s">
        <v>76</v>
      </c>
      <c r="M650" s="27" t="s">
        <v>77</v>
      </c>
      <c r="N650" s="27" t="s">
        <v>78</v>
      </c>
      <c r="O650" s="27" t="s">
        <v>79</v>
      </c>
      <c r="P650" s="27" t="s">
        <v>80</v>
      </c>
      <c r="Q650" s="27" t="s">
        <v>81</v>
      </c>
      <c r="R650" s="27" t="s">
        <v>82</v>
      </c>
      <c r="S650" s="27" t="s">
        <v>83</v>
      </c>
      <c r="T650" s="27" t="s">
        <v>84</v>
      </c>
      <c r="U650" s="27" t="s">
        <v>85</v>
      </c>
      <c r="V650" s="27" t="s">
        <v>86</v>
      </c>
      <c r="W650" s="27" t="s">
        <v>87</v>
      </c>
      <c r="X650" s="27" t="s">
        <v>88</v>
      </c>
      <c r="Y650" s="27" t="s">
        <v>89</v>
      </c>
      <c r="Z650" s="27" t="s">
        <v>90</v>
      </c>
      <c r="AA650" s="27" t="s">
        <v>91</v>
      </c>
      <c r="AB650" s="27" t="s">
        <v>92</v>
      </c>
      <c r="AC650" s="27" t="s">
        <v>93</v>
      </c>
      <c r="AD650" s="27" t="s">
        <v>94</v>
      </c>
      <c r="AE650" s="27" t="s">
        <v>95</v>
      </c>
      <c r="AF650" s="27" t="s">
        <v>96</v>
      </c>
      <c r="AG650" s="27" t="s">
        <v>97</v>
      </c>
      <c r="AH650" s="27" t="s">
        <v>98</v>
      </c>
      <c r="AI650" s="27" t="s">
        <v>99</v>
      </c>
      <c r="AJ650" s="27" t="s">
        <v>100</v>
      </c>
      <c r="AK650" s="27" t="s">
        <v>101</v>
      </c>
      <c r="AL650" s="27" t="s">
        <v>102</v>
      </c>
      <c r="AM650" s="27" t="s">
        <v>103</v>
      </c>
      <c r="AN650" s="27" t="s">
        <v>104</v>
      </c>
      <c r="AO650" s="27" t="s">
        <v>105</v>
      </c>
      <c r="AP650" s="27" t="s">
        <v>106</v>
      </c>
      <c r="AQ650" s="27" t="s">
        <v>107</v>
      </c>
      <c r="AR650" s="27" t="s">
        <v>108</v>
      </c>
      <c r="AS650" s="27" t="s">
        <v>109</v>
      </c>
      <c r="AT650" s="27" t="s">
        <v>110</v>
      </c>
      <c r="AU650" s="27" t="s">
        <v>111</v>
      </c>
      <c r="AV650" s="27" t="s">
        <v>112</v>
      </c>
      <c r="AW650" s="27" t="s">
        <v>113</v>
      </c>
      <c r="AX650" s="27" t="s">
        <v>114</v>
      </c>
      <c r="AY650" s="27" t="s">
        <v>115</v>
      </c>
      <c r="AZ650" s="27" t="s">
        <v>116</v>
      </c>
      <c r="BA650" s="27" t="s">
        <v>117</v>
      </c>
      <c r="BB650" s="27" t="s">
        <v>118</v>
      </c>
      <c r="BC650" s="27" t="s">
        <v>119</v>
      </c>
      <c r="BD650" s="27" t="s">
        <v>120</v>
      </c>
      <c r="BE650" s="27" t="s">
        <v>121</v>
      </c>
      <c r="BF650" s="27" t="s">
        <v>122</v>
      </c>
      <c r="BG650" s="27" t="s">
        <v>123</v>
      </c>
      <c r="BH650" s="27" t="s">
        <v>124</v>
      </c>
      <c r="BI650" s="27" t="s">
        <v>125</v>
      </c>
      <c r="BJ650" s="27" t="s">
        <v>126</v>
      </c>
      <c r="BK650" s="27" t="s">
        <v>127</v>
      </c>
      <c r="BL650" s="27" t="s">
        <v>128</v>
      </c>
      <c r="BM650" s="27" t="s">
        <v>129</v>
      </c>
      <c r="BN650" s="27" t="s">
        <v>130</v>
      </c>
      <c r="BO650" s="22"/>
      <c r="BP650" s="22"/>
      <c r="BQ650" s="22"/>
      <c r="BR650" s="22"/>
      <c r="BS650" s="22"/>
      <c r="BT650" s="22"/>
      <c r="BU650" s="22"/>
      <c r="BV650" s="22"/>
      <c r="BW650" s="22"/>
      <c r="BX650" s="22"/>
      <c r="BY650" s="22"/>
      <c r="BZ650" s="22"/>
    </row>
    <row r="651" spans="1:78" x14ac:dyDescent="0.25">
      <c r="A651" s="60" t="s">
        <v>272</v>
      </c>
      <c r="B651" s="21" t="str">
        <f ca="1">A651</f>
        <v>CH4(g)</v>
      </c>
      <c r="C651" s="22"/>
      <c r="D651" s="22"/>
      <c r="E651" s="22"/>
      <c r="F651" s="40" t="s">
        <v>139</v>
      </c>
      <c r="G651" s="40">
        <v>100</v>
      </c>
      <c r="H651" s="40">
        <v>1500</v>
      </c>
      <c r="I651" s="40">
        <f t="array" aca="1" ref="I651:M651" ca="1">TRANSPOSE(C653:C657)</f>
        <v>-0.70302900000000002</v>
      </c>
      <c r="J651" s="40">
        <f ca="1"/>
        <v>108.4773</v>
      </c>
      <c r="K651" s="40">
        <f ca="1"/>
        <v>-42.521569999999997</v>
      </c>
      <c r="L651" s="40">
        <f ca="1"/>
        <v>5.8627880000000001</v>
      </c>
      <c r="M651" s="40">
        <f ca="1"/>
        <v>0.67856499999999997</v>
      </c>
      <c r="N651" s="40">
        <f ca="1">-(I651*H651+J651*(H651/1000)^2/2+K651*(H651/1000)^3/3+L651*(H651/1000)^4/4-M651/(H651/1000)-P651)</f>
        <v>973.37558935416666</v>
      </c>
      <c r="O651" s="40">
        <f ca="1">IFERROR(-(I651*LN(H651/1000)+J651*H651/1000+K651*(H651/1000)^2/2+L651*(H651/1000)^3/3-M651/(2*(H651/1000)^2)),0)</f>
        <v>-121.03897429828963</v>
      </c>
      <c r="P651" s="40"/>
      <c r="Q651" s="40">
        <v>1500</v>
      </c>
      <c r="R651" s="40">
        <v>3000</v>
      </c>
      <c r="S651" s="40">
        <f t="array" aca="1" ref="S651:W651" ca="1">TRANSPOSE(D653:D657)</f>
        <v>85.812169999999995</v>
      </c>
      <c r="T651" s="40">
        <f ca="1"/>
        <v>11.264670000000001</v>
      </c>
      <c r="U651" s="40">
        <f ca="1"/>
        <v>-2.1141459999999999</v>
      </c>
      <c r="V651" s="40">
        <f ca="1"/>
        <v>0.13819000000000001</v>
      </c>
      <c r="W651" s="40">
        <f ca="1"/>
        <v>-26.42221</v>
      </c>
      <c r="X651" s="40">
        <f ca="1">(I651*Q651/1000+J651*(Q651/1000)^2/2+K651*(Q651/1000)^3/3+L651*(Q651/1000)^4/4-M651/(Q651/1000)-P651+N651)-(S651*Q651/1000+T651*(Q651/1000)^2/2+U651*(Q651/1000)^3/3+V651*(Q651/1000)^4/4-W651/(Q651/1000)-Z651)</f>
        <v>896.68665861458339</v>
      </c>
      <c r="Y651" s="40">
        <f ca="1">IFERROR((I651*LN(H651/1000)+J651*H651/1000+K651*(H651/1000)^2/2+L651*(H651/1000)^3/3-M651/(2*(H651/1000)^2)+O651)-(S651*LN(H651/1000)+T651*H651/1000+U651*(H651/1000)^2/2+V651*(H651/1000)^3/3-W651/(2*(H651/1000)^2)),0)</f>
        <v>-55.339497508268401</v>
      </c>
      <c r="Z651" s="40"/>
      <c r="AA651" s="40">
        <v>3000</v>
      </c>
      <c r="AB651" s="40">
        <v>4500</v>
      </c>
      <c r="AC651" s="40">
        <f ca="1">AE655</f>
        <v>101.66157540868613</v>
      </c>
      <c r="AD651" s="40">
        <f ca="1">AD655</f>
        <v>2.575995319891506</v>
      </c>
      <c r="AE651" s="40">
        <f ca="1">AC655</f>
        <v>-0.40163283533747529</v>
      </c>
      <c r="AF651" s="40">
        <f ca="1">AB655</f>
        <v>2.2758592645441333E-2</v>
      </c>
      <c r="AG651" s="40">
        <f ca="1">AA655</f>
        <v>-45.004540869954411</v>
      </c>
      <c r="AH651" s="40">
        <f ca="1">(S651*AA651/1000+T651*(AA651/1000)^2/2+U651*(AA651/1000)^3/3+V651*(AA651/1000)^4/4-W651/(AA651/1000)-Z651+X651)-(AC651*AA651/1000+AD651*(AA651/1000)^2/2+AE651*(AA651/1000)^3/3+AF651*(AA651/1000)^4/4-AG651/(AA651/1000)-AJ651)</f>
        <v>868.9682356759954</v>
      </c>
      <c r="AI651" s="40">
        <f ca="1">IFERROR((S651*LN(R651/1000)+T651*R651/1000+U651*(R651/1000)^2/2+V651*(R651/1000)^3/3-W651/(2*(R651/1000)^2)+Y651)-(AC651*LN(R651/1000)+AD651*R651/1000+AE651*(R651/1000)^2/2+AF651*(R651/1000)^3/3-AG651/(2*(R651/1000)^2)),0)</f>
        <v>-54.385603307796103</v>
      </c>
      <c r="AJ651" s="40"/>
      <c r="AK651" s="40">
        <v>4500</v>
      </c>
      <c r="AL651" s="40">
        <v>6000</v>
      </c>
      <c r="AM651" s="40">
        <f ca="1">AR655</f>
        <v>106.53270736459785</v>
      </c>
      <c r="AN651" s="40">
        <f ca="1">AQ655</f>
        <v>0.45499332487086958</v>
      </c>
      <c r="AO651" s="40">
        <f ca="1">AP655</f>
        <v>-5.3356633334296591E-2</v>
      </c>
      <c r="AP651" s="40">
        <f ca="1">AO655</f>
        <v>2.3449246217755104E-3</v>
      </c>
      <c r="AQ651" s="40">
        <f ca="1">AN655</f>
        <v>-55.515687150208883</v>
      </c>
      <c r="AR651" s="40">
        <f ca="1">(AC651*AK651/1000+AD651*(AK651/1000)^2/2+AE651*(AK651/1000)^3/3+AF651*(AK651/1000)^4/4-AG651/(AK651/1000)-AJ651+AH651)-(AM651*AK651/1000+AN651*(AK651/1000)^2/2+AO651*(AK651/1000)^3/3+AP651*(AK651/1000)^4/4-AQ651/(AK651/1000)-AT651)</f>
        <v>857.70130708961756</v>
      </c>
      <c r="AS651" s="40">
        <f ca="1">IFERROR((AC651*LN(AB651/1000)+AD651*AB651/1000+AE651*(AB651/1000)^2/2+AF651*(AB651/1000)^3/3-AG651/(2*(AB651/1000)^2)+AI651)-(AM651*LN(AB651/1000)+AN651*AB651/1000+AO651*(AB651/1000)^2/2+AP651*(AB651/1000)^3/3-AQ651/(2*(AB651/1000)^2)),0)</f>
        <v>-55.333419656923652</v>
      </c>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22"/>
      <c r="BP651" s="22"/>
      <c r="BQ651" s="22"/>
      <c r="BR651" s="22"/>
      <c r="BS651" s="22"/>
      <c r="BT651" s="22"/>
      <c r="BU651" s="22"/>
      <c r="BV651" s="22"/>
      <c r="BW651" s="22"/>
      <c r="BX651" s="22"/>
      <c r="BY651" s="22"/>
      <c r="BZ651" s="22"/>
    </row>
    <row r="652" spans="1:78" ht="16.5" x14ac:dyDescent="0.25">
      <c r="A652" s="21"/>
      <c r="B652" s="55" t="s">
        <v>152</v>
      </c>
      <c r="C652" s="56" t="s">
        <v>273</v>
      </c>
      <c r="D652" s="56" t="s">
        <v>274</v>
      </c>
      <c r="E652" s="22"/>
      <c r="F652" s="41" t="s">
        <v>141</v>
      </c>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c r="BM652" s="41"/>
      <c r="BN652" s="41"/>
      <c r="BO652" s="22"/>
      <c r="BP652" s="22"/>
      <c r="BQ652" s="22"/>
      <c r="BR652" s="22"/>
      <c r="BS652" s="22"/>
      <c r="BT652" s="22"/>
      <c r="BU652" s="22"/>
      <c r="BV652" s="22"/>
      <c r="BW652" s="22"/>
      <c r="BX652" s="22"/>
      <c r="BY652" s="22"/>
      <c r="BZ652" s="22"/>
    </row>
    <row r="653" spans="1:78" ht="16.5" x14ac:dyDescent="0.25">
      <c r="A653" s="21"/>
      <c r="B653" s="55" t="s">
        <v>140</v>
      </c>
      <c r="C653" s="56">
        <v>-0.70302900000000002</v>
      </c>
      <c r="D653" s="56">
        <v>85.812169999999995</v>
      </c>
      <c r="E653" s="22"/>
      <c r="F653" s="61"/>
      <c r="G653" s="62"/>
      <c r="H653" s="62"/>
      <c r="I653" s="62"/>
      <c r="J653" s="62"/>
      <c r="K653" s="62"/>
      <c r="L653" s="62"/>
      <c r="M653" s="62"/>
      <c r="N653" s="62"/>
      <c r="O653" s="6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c r="BE653" s="22"/>
      <c r="BF653" s="22"/>
      <c r="BG653" s="22"/>
      <c r="BH653" s="22"/>
      <c r="BI653" s="22"/>
      <c r="BJ653" s="22"/>
      <c r="BK653" s="22"/>
      <c r="BL653" s="22"/>
      <c r="BM653" s="22"/>
      <c r="BN653" s="22"/>
      <c r="BO653" s="22"/>
      <c r="BP653" s="22"/>
      <c r="BQ653" s="22"/>
      <c r="BR653" s="22"/>
      <c r="BS653" s="22"/>
      <c r="BT653" s="22"/>
      <c r="BU653" s="22"/>
      <c r="BV653" s="22"/>
      <c r="BW653" s="22"/>
      <c r="BX653" s="22"/>
      <c r="BY653" s="22"/>
      <c r="BZ653" s="22"/>
    </row>
    <row r="654" spans="1:78" ht="16.5" x14ac:dyDescent="0.25">
      <c r="A654" s="21"/>
      <c r="B654" s="55" t="s">
        <v>142</v>
      </c>
      <c r="C654" s="56">
        <v>108.4773</v>
      </c>
      <c r="D654" s="56">
        <v>11.264670000000001</v>
      </c>
      <c r="E654" s="22"/>
      <c r="F654" s="22"/>
      <c r="G654" s="42" t="s">
        <v>184</v>
      </c>
      <c r="H654" s="42" t="s">
        <v>185</v>
      </c>
      <c r="I654" s="42" t="s">
        <v>186</v>
      </c>
      <c r="J654" s="42" t="s">
        <v>187</v>
      </c>
      <c r="K654" s="42" t="s">
        <v>188</v>
      </c>
      <c r="L654" s="22"/>
      <c r="M654" s="22"/>
      <c r="N654" s="22"/>
      <c r="O654" s="22"/>
      <c r="P654" s="22"/>
      <c r="Q654" s="22"/>
      <c r="R654" s="42" t="s">
        <v>184</v>
      </c>
      <c r="S654" s="42" t="s">
        <v>185</v>
      </c>
      <c r="T654" s="42" t="s">
        <v>186</v>
      </c>
      <c r="U654" s="42" t="s">
        <v>187</v>
      </c>
      <c r="V654" s="42" t="s">
        <v>188</v>
      </c>
      <c r="W654" s="22"/>
      <c r="X654" s="22"/>
      <c r="Y654" s="22"/>
      <c r="Z654" s="22"/>
      <c r="AA654" s="42" t="s">
        <v>184</v>
      </c>
      <c r="AB654" s="42" t="s">
        <v>185</v>
      </c>
      <c r="AC654" s="42" t="s">
        <v>186</v>
      </c>
      <c r="AD654" s="42" t="s">
        <v>187</v>
      </c>
      <c r="AE654" s="42" t="s">
        <v>188</v>
      </c>
      <c r="AF654" s="22"/>
      <c r="AG654" s="22"/>
      <c r="AH654" s="22"/>
      <c r="AI654" s="22"/>
      <c r="AJ654" s="22"/>
      <c r="AK654" s="22"/>
      <c r="AL654" s="22"/>
      <c r="AM654" s="22"/>
      <c r="AN654" s="42" t="s">
        <v>184</v>
      </c>
      <c r="AO654" s="42" t="s">
        <v>185</v>
      </c>
      <c r="AP654" s="42" t="s">
        <v>186</v>
      </c>
      <c r="AQ654" s="42" t="s">
        <v>187</v>
      </c>
      <c r="AR654" s="42" t="s">
        <v>188</v>
      </c>
      <c r="AS654" s="22"/>
      <c r="AT654" s="22"/>
      <c r="AU654" s="22"/>
      <c r="AV654" s="22"/>
      <c r="AW654" s="22"/>
      <c r="AX654" s="22"/>
      <c r="AY654" s="22"/>
      <c r="AZ654" s="22"/>
      <c r="BA654" s="22"/>
      <c r="BB654" s="22"/>
      <c r="BC654" s="22"/>
      <c r="BD654" s="22"/>
      <c r="BE654" s="22"/>
      <c r="BF654" s="22"/>
      <c r="BG654" s="22"/>
      <c r="BH654" s="22"/>
      <c r="BI654" s="22"/>
      <c r="BJ654" s="22"/>
      <c r="BK654" s="22"/>
      <c r="BL654" s="22"/>
      <c r="BM654" s="22"/>
      <c r="BN654" s="22"/>
      <c r="BO654" s="22"/>
      <c r="BP654" s="22"/>
      <c r="BQ654" s="22"/>
      <c r="BR654" s="22"/>
      <c r="BS654" s="22"/>
      <c r="BT654" s="22"/>
      <c r="BU654" s="22"/>
      <c r="BV654" s="22"/>
      <c r="BW654" s="22"/>
      <c r="BX654" s="22"/>
      <c r="BY654" s="22"/>
      <c r="BZ654" s="22"/>
    </row>
    <row r="655" spans="1:78" ht="16.5" x14ac:dyDescent="0.25">
      <c r="A655" s="21"/>
      <c r="B655" s="55" t="s">
        <v>143</v>
      </c>
      <c r="C655" s="56">
        <v>-42.521569999999997</v>
      </c>
      <c r="D655" s="56">
        <v>-2.1141459999999999</v>
      </c>
      <c r="E655" s="22"/>
      <c r="F655" s="22"/>
      <c r="G655" s="22">
        <f t="array" aca="1" ref="G655:L661" ca="1">LINEST(D669:D687,C669:C687^{1,2,3,-2},1,1)</f>
        <v>8.7308706930567165E-2</v>
      </c>
      <c r="H655" s="22">
        <f ca="1"/>
        <v>-13.972141170688587</v>
      </c>
      <c r="I655" s="22">
        <f ca="1"/>
        <v>19.577713810112638</v>
      </c>
      <c r="J655" s="22">
        <f ca="1"/>
        <v>46.042515948071937</v>
      </c>
      <c r="K655" s="22">
        <f ca="1"/>
        <v>19.966597968588442</v>
      </c>
      <c r="L655" s="22" t="e">
        <f ca="1"/>
        <v>#N/A</v>
      </c>
      <c r="M655" s="22"/>
      <c r="N655" s="22"/>
      <c r="O655" s="22"/>
      <c r="P655" s="22"/>
      <c r="Q655" s="22"/>
      <c r="R655" s="22">
        <f t="array" aca="1" ref="R655:W661" ca="1">LINEST(D687:D702,C687:C702^{1,2,3,-2},1,1)</f>
        <v>-17.312584658570298</v>
      </c>
      <c r="S655" s="22">
        <f ca="1"/>
        <v>0.81222792616127382</v>
      </c>
      <c r="T655" s="22">
        <f ca="1"/>
        <v>-8.1873877598724683</v>
      </c>
      <c r="U655" s="22">
        <f ca="1"/>
        <v>30.096391327001179</v>
      </c>
      <c r="V655" s="22">
        <f ca="1"/>
        <v>64.783104351120656</v>
      </c>
      <c r="W655" s="22" t="e">
        <f ca="1"/>
        <v>#N/A</v>
      </c>
      <c r="X655" s="22"/>
      <c r="Y655" s="22"/>
      <c r="Z655" s="22"/>
      <c r="AA655" s="22">
        <f t="array" aca="1" ref="AA655:AF661" ca="1">LINEST(D702:D717,C702:C717^{1,2,3,-2},1,1)</f>
        <v>-45.004540869954411</v>
      </c>
      <c r="AB655" s="22">
        <f ca="1"/>
        <v>2.2758592645441333E-2</v>
      </c>
      <c r="AC655" s="22">
        <f ca="1"/>
        <v>-0.40163283533747529</v>
      </c>
      <c r="AD655" s="22">
        <f ca="1"/>
        <v>2.575995319891506</v>
      </c>
      <c r="AE655" s="22">
        <f ca="1"/>
        <v>101.66157540868613</v>
      </c>
      <c r="AF655" s="22" t="e">
        <f ca="1"/>
        <v>#N/A</v>
      </c>
      <c r="AG655" s="22"/>
      <c r="AH655" s="22"/>
      <c r="AI655" s="22"/>
      <c r="AJ655" s="22"/>
      <c r="AK655" s="22"/>
      <c r="AL655" s="22"/>
      <c r="AM655" s="22"/>
      <c r="AN655" s="22">
        <f t="array" aca="1" ref="AN655:AS661" ca="1">LINEST(D717:D732,C717:C732^{1,2,3,-2},1,1)</f>
        <v>-55.515687150208883</v>
      </c>
      <c r="AO655" s="22">
        <f ca="1"/>
        <v>2.3449246217755104E-3</v>
      </c>
      <c r="AP655" s="22">
        <f ca="1"/>
        <v>-5.3356633334296591E-2</v>
      </c>
      <c r="AQ655" s="22">
        <f ca="1"/>
        <v>0.45499332487086958</v>
      </c>
      <c r="AR655" s="22">
        <f ca="1"/>
        <v>106.53270736459785</v>
      </c>
      <c r="AS655" s="22" t="e">
        <f ca="1"/>
        <v>#N/A</v>
      </c>
      <c r="AT655" s="22"/>
      <c r="AU655" s="22"/>
      <c r="AV655" s="22"/>
      <c r="AW655" s="22"/>
      <c r="AX655" s="22"/>
      <c r="AY655" s="22"/>
      <c r="AZ655" s="22"/>
      <c r="BA655" s="22"/>
      <c r="BB655" s="22"/>
      <c r="BC655" s="22"/>
      <c r="BD655" s="22"/>
      <c r="BE655" s="22"/>
      <c r="BF655" s="22"/>
      <c r="BG655" s="22"/>
      <c r="BH655" s="22"/>
      <c r="BI655" s="22"/>
      <c r="BJ655" s="22"/>
      <c r="BK655" s="22"/>
      <c r="BL655" s="22"/>
      <c r="BM655" s="22"/>
      <c r="BN655" s="22"/>
      <c r="BO655" s="22"/>
      <c r="BP655" s="22"/>
      <c r="BQ655" s="22"/>
      <c r="BR655" s="22"/>
      <c r="BS655" s="22"/>
      <c r="BT655" s="22"/>
      <c r="BU655" s="22"/>
      <c r="BV655" s="22"/>
      <c r="BW655" s="22"/>
      <c r="BX655" s="22"/>
      <c r="BY655" s="22"/>
      <c r="BZ655" s="22"/>
    </row>
    <row r="656" spans="1:78" ht="16.5" x14ac:dyDescent="0.25">
      <c r="A656" s="21"/>
      <c r="B656" s="55" t="s">
        <v>144</v>
      </c>
      <c r="C656" s="56">
        <v>5.8627880000000001</v>
      </c>
      <c r="D656" s="56">
        <v>0.13819000000000001</v>
      </c>
      <c r="E656" s="22"/>
      <c r="F656" s="22"/>
      <c r="G656" s="22">
        <f ca="1"/>
        <v>1.4414297761540507E-2</v>
      </c>
      <c r="H656" s="22">
        <f ca="1"/>
        <v>3.6736910508446408</v>
      </c>
      <c r="I656" s="22">
        <f ca="1"/>
        <v>9.6744871725740023</v>
      </c>
      <c r="J656" s="22">
        <f ca="1"/>
        <v>7.71081873721152</v>
      </c>
      <c r="K656" s="22">
        <f ca="1"/>
        <v>1.8124527968674544</v>
      </c>
      <c r="L656" s="22" t="e">
        <f ca="1"/>
        <v>#N/A</v>
      </c>
      <c r="M656" s="22"/>
      <c r="N656" s="22"/>
      <c r="O656" s="22"/>
      <c r="P656" s="22"/>
      <c r="Q656" s="22"/>
      <c r="R656" s="22">
        <f ca="1"/>
        <v>0.52518809829372115</v>
      </c>
      <c r="S656" s="22">
        <f ca="1"/>
        <v>4.6407845502832945E-2</v>
      </c>
      <c r="T656" s="22">
        <f ca="1"/>
        <v>0.38597871338619644</v>
      </c>
      <c r="U656" s="22">
        <f ca="1"/>
        <v>1.1226973744074329</v>
      </c>
      <c r="V656" s="22">
        <f ca="1"/>
        <v>1.2037682213714185</v>
      </c>
      <c r="W656" s="22" t="e">
        <f ca="1"/>
        <v>#N/A</v>
      </c>
      <c r="X656" s="22"/>
      <c r="Y656" s="22"/>
      <c r="Z656" s="22"/>
      <c r="AA656" s="22">
        <f ca="1"/>
        <v>1.455908220653886</v>
      </c>
      <c r="AB656" s="22">
        <f ca="1"/>
        <v>8.5405058077297272E-3</v>
      </c>
      <c r="AC656" s="22">
        <f ca="1"/>
        <v>0.11949299793226649</v>
      </c>
      <c r="AD656" s="22">
        <f ca="1"/>
        <v>0.59100506731994495</v>
      </c>
      <c r="AE656" s="22">
        <f ca="1"/>
        <v>1.089735167623767</v>
      </c>
      <c r="AF656" s="22" t="e">
        <f ca="1"/>
        <v>#N/A</v>
      </c>
      <c r="AG656" s="22"/>
      <c r="AH656" s="22"/>
      <c r="AI656" s="22"/>
      <c r="AJ656" s="22"/>
      <c r="AK656" s="22"/>
      <c r="AL656" s="22"/>
      <c r="AM656" s="22"/>
      <c r="AN656" s="22">
        <f ca="1"/>
        <v>9.0938004138072674</v>
      </c>
      <c r="AO656" s="22">
        <f ca="1"/>
        <v>9.5152294342388272E-3</v>
      </c>
      <c r="AP656" s="22">
        <f ca="1"/>
        <v>0.1868492764516535</v>
      </c>
      <c r="AQ656" s="22">
        <f ca="1"/>
        <v>1.3007553438797472</v>
      </c>
      <c r="AR656" s="22">
        <f ca="1"/>
        <v>3.3856909577867351</v>
      </c>
      <c r="AS656" s="22" t="e">
        <f ca="1"/>
        <v>#N/A</v>
      </c>
      <c r="AT656" s="22"/>
      <c r="AU656" s="22"/>
      <c r="AV656" s="22"/>
      <c r="AW656" s="22"/>
      <c r="AX656" s="22"/>
      <c r="AY656" s="22"/>
      <c r="AZ656" s="22"/>
      <c r="BA656" s="22"/>
      <c r="BB656" s="22"/>
      <c r="BC656" s="22"/>
      <c r="BD656" s="22"/>
      <c r="BE656" s="22"/>
      <c r="BF656" s="22"/>
      <c r="BG656" s="22"/>
      <c r="BH656" s="22"/>
      <c r="BI656" s="22"/>
      <c r="BJ656" s="22"/>
      <c r="BK656" s="22"/>
      <c r="BL656" s="22"/>
      <c r="BM656" s="22"/>
      <c r="BN656" s="22"/>
      <c r="BO656" s="22"/>
      <c r="BP656" s="22"/>
      <c r="BQ656" s="22"/>
      <c r="BR656" s="22"/>
      <c r="BS656" s="22"/>
      <c r="BT656" s="22"/>
      <c r="BU656" s="22"/>
      <c r="BV656" s="22"/>
      <c r="BW656" s="22"/>
      <c r="BX656" s="22"/>
      <c r="BY656" s="22"/>
      <c r="BZ656" s="22"/>
    </row>
    <row r="657" spans="1:78" ht="16.5" x14ac:dyDescent="0.25">
      <c r="A657" s="21"/>
      <c r="B657" s="55" t="s">
        <v>145</v>
      </c>
      <c r="C657" s="56">
        <v>0.67856499999999997</v>
      </c>
      <c r="D657" s="56">
        <v>-26.42221</v>
      </c>
      <c r="E657" s="22"/>
      <c r="F657" s="22"/>
      <c r="G657" s="22">
        <f ca="1"/>
        <v>0.99915701447448058</v>
      </c>
      <c r="H657" s="22">
        <f ca="1"/>
        <v>0.64438197984141177</v>
      </c>
      <c r="I657" s="22" t="e">
        <f ca="1"/>
        <v>#N/A</v>
      </c>
      <c r="J657" s="22" t="e">
        <f ca="1"/>
        <v>#N/A</v>
      </c>
      <c r="K657" s="22" t="e">
        <f ca="1"/>
        <v>#N/A</v>
      </c>
      <c r="L657" s="22" t="e">
        <f ca="1"/>
        <v>#N/A</v>
      </c>
      <c r="M657" s="22"/>
      <c r="N657" s="22"/>
      <c r="O657" s="22"/>
      <c r="P657" s="22"/>
      <c r="Q657" s="22"/>
      <c r="R657" s="22">
        <f ca="1"/>
        <v>0.99999966848946065</v>
      </c>
      <c r="S657" s="22">
        <f ca="1"/>
        <v>3.106524562623622E-3</v>
      </c>
      <c r="T657" s="22" t="e">
        <f ca="1"/>
        <v>#N/A</v>
      </c>
      <c r="U657" s="22" t="e">
        <f ca="1"/>
        <v>#N/A</v>
      </c>
      <c r="V657" s="22" t="e">
        <f ca="1"/>
        <v>#N/A</v>
      </c>
      <c r="W657" s="22" t="e">
        <f ca="1"/>
        <v>#N/A</v>
      </c>
      <c r="X657" s="22"/>
      <c r="Y657" s="22"/>
      <c r="Z657" s="22"/>
      <c r="AA657" s="22">
        <f ca="1"/>
        <v>0.99999993402850751</v>
      </c>
      <c r="AB657" s="22">
        <f ca="1"/>
        <v>3.3760041646864843E-4</v>
      </c>
      <c r="AC657" s="22" t="e">
        <f ca="1"/>
        <v>#N/A</v>
      </c>
      <c r="AD657" s="22" t="e">
        <f ca="1"/>
        <v>#N/A</v>
      </c>
      <c r="AE657" s="22" t="e">
        <f ca="1"/>
        <v>#N/A</v>
      </c>
      <c r="AF657" s="22" t="e">
        <f ca="1"/>
        <v>#N/A</v>
      </c>
      <c r="AG657" s="22"/>
      <c r="AH657" s="22"/>
      <c r="AI657" s="22"/>
      <c r="AJ657" s="22"/>
      <c r="AK657" s="22"/>
      <c r="AL657" s="22"/>
      <c r="AM657" s="22"/>
      <c r="AN657" s="22">
        <f ca="1"/>
        <v>0.99999970387537862</v>
      </c>
      <c r="AO657" s="22">
        <f ca="1"/>
        <v>2.6751696323328646E-4</v>
      </c>
      <c r="AP657" s="22" t="e">
        <f ca="1"/>
        <v>#N/A</v>
      </c>
      <c r="AQ657" s="22" t="e">
        <f ca="1"/>
        <v>#N/A</v>
      </c>
      <c r="AR657" s="22" t="e">
        <f ca="1"/>
        <v>#N/A</v>
      </c>
      <c r="AS657" s="22" t="e">
        <f ca="1"/>
        <v>#N/A</v>
      </c>
      <c r="AT657" s="22"/>
      <c r="AU657" s="22"/>
      <c r="AV657" s="22"/>
      <c r="AW657" s="22"/>
      <c r="AX657" s="22"/>
      <c r="AY657" s="22"/>
      <c r="AZ657" s="22"/>
      <c r="BA657" s="22"/>
      <c r="BB657" s="22"/>
      <c r="BC657" s="22"/>
      <c r="BD657" s="22"/>
      <c r="BE657" s="22"/>
      <c r="BF657" s="22"/>
      <c r="BG657" s="22"/>
      <c r="BH657" s="22"/>
      <c r="BI657" s="22"/>
      <c r="BJ657" s="22"/>
      <c r="BK657" s="22"/>
      <c r="BL657" s="22"/>
      <c r="BM657" s="22"/>
      <c r="BN657" s="22"/>
      <c r="BO657" s="22"/>
      <c r="BP657" s="22"/>
      <c r="BQ657" s="22"/>
      <c r="BR657" s="22"/>
      <c r="BS657" s="22"/>
      <c r="BT657" s="22"/>
      <c r="BU657" s="22"/>
      <c r="BV657" s="22"/>
      <c r="BW657" s="22"/>
      <c r="BX657" s="22"/>
      <c r="BY657" s="22"/>
      <c r="BZ657" s="22"/>
    </row>
    <row r="658" spans="1:78" ht="16.5" x14ac:dyDescent="0.25">
      <c r="A658" s="21"/>
      <c r="B658" s="55" t="s">
        <v>146</v>
      </c>
      <c r="C658" s="56">
        <v>-76.843760000000003</v>
      </c>
      <c r="D658" s="56">
        <v>-153.53270000000001</v>
      </c>
      <c r="E658" s="22"/>
      <c r="F658" s="22"/>
      <c r="G658" s="22">
        <f ca="1"/>
        <v>4148.4099605461724</v>
      </c>
      <c r="H658" s="22">
        <f ca="1"/>
        <v>14</v>
      </c>
      <c r="I658" s="22" t="e">
        <f ca="1"/>
        <v>#N/A</v>
      </c>
      <c r="J658" s="22" t="e">
        <f ca="1"/>
        <v>#N/A</v>
      </c>
      <c r="K658" s="22" t="e">
        <f ca="1"/>
        <v>#N/A</v>
      </c>
      <c r="L658" s="22" t="e">
        <f ca="1"/>
        <v>#N/A</v>
      </c>
      <c r="M658" s="22"/>
      <c r="N658" s="22"/>
      <c r="O658" s="22"/>
      <c r="P658" s="22"/>
      <c r="Q658" s="22"/>
      <c r="R658" s="22">
        <f ca="1"/>
        <v>8295359.4605178032</v>
      </c>
      <c r="S658" s="22">
        <f ca="1"/>
        <v>11</v>
      </c>
      <c r="T658" s="22" t="e">
        <f ca="1"/>
        <v>#N/A</v>
      </c>
      <c r="U658" s="22" t="e">
        <f ca="1"/>
        <v>#N/A</v>
      </c>
      <c r="V658" s="22" t="e">
        <f ca="1"/>
        <v>#N/A</v>
      </c>
      <c r="W658" s="22" t="e">
        <f ca="1"/>
        <v>#N/A</v>
      </c>
      <c r="X658" s="22"/>
      <c r="Y658" s="22"/>
      <c r="Z658" s="22"/>
      <c r="AA658" s="22">
        <f ca="1"/>
        <v>41684668.902961791</v>
      </c>
      <c r="AB658" s="22">
        <f ca="1"/>
        <v>11</v>
      </c>
      <c r="AC658" s="22" t="e">
        <f ca="1"/>
        <v>#N/A</v>
      </c>
      <c r="AD658" s="22" t="e">
        <f ca="1"/>
        <v>#N/A</v>
      </c>
      <c r="AE658" s="22" t="e">
        <f ca="1"/>
        <v>#N/A</v>
      </c>
      <c r="AF658" s="22" t="e">
        <f ca="1"/>
        <v>#N/A</v>
      </c>
      <c r="AG658" s="22"/>
      <c r="AH658" s="22"/>
      <c r="AI658" s="22"/>
      <c r="AJ658" s="22"/>
      <c r="AK658" s="22"/>
      <c r="AL658" s="22"/>
      <c r="AM658" s="22"/>
      <c r="AN658" s="22">
        <f ca="1"/>
        <v>9286627.9509009402</v>
      </c>
      <c r="AO658" s="22">
        <f ca="1"/>
        <v>11</v>
      </c>
      <c r="AP658" s="22" t="e">
        <f ca="1"/>
        <v>#N/A</v>
      </c>
      <c r="AQ658" s="22" t="e">
        <f ca="1"/>
        <v>#N/A</v>
      </c>
      <c r="AR658" s="22" t="e">
        <f ca="1"/>
        <v>#N/A</v>
      </c>
      <c r="AS658" s="22" t="e">
        <f ca="1"/>
        <v>#N/A</v>
      </c>
      <c r="AT658" s="22"/>
      <c r="AU658" s="22"/>
      <c r="AV658" s="22"/>
      <c r="AW658" s="22"/>
      <c r="AX658" s="22"/>
      <c r="AY658" s="22"/>
      <c r="AZ658" s="22"/>
      <c r="BA658" s="22"/>
      <c r="BB658" s="22"/>
      <c r="BC658" s="22"/>
      <c r="BD658" s="22"/>
      <c r="BE658" s="22"/>
      <c r="BF658" s="22"/>
      <c r="BG658" s="22"/>
      <c r="BH658" s="22"/>
      <c r="BI658" s="22"/>
      <c r="BJ658" s="22"/>
      <c r="BK658" s="22"/>
      <c r="BL658" s="22"/>
      <c r="BM658" s="22"/>
      <c r="BN658" s="22"/>
      <c r="BO658" s="22"/>
      <c r="BP658" s="22"/>
      <c r="BQ658" s="22"/>
      <c r="BR658" s="22"/>
      <c r="BS658" s="22"/>
      <c r="BT658" s="22"/>
      <c r="BU658" s="22"/>
      <c r="BV658" s="22"/>
      <c r="BW658" s="22"/>
      <c r="BX658" s="22"/>
      <c r="BY658" s="22"/>
      <c r="BZ658" s="22"/>
    </row>
    <row r="659" spans="1:78" ht="16.5" x14ac:dyDescent="0.25">
      <c r="A659" s="21"/>
      <c r="B659" s="55" t="s">
        <v>147</v>
      </c>
      <c r="C659" s="56">
        <v>158.71629999999999</v>
      </c>
      <c r="D659" s="56">
        <v>224.4143</v>
      </c>
      <c r="E659" s="22"/>
      <c r="F659" s="22"/>
      <c r="G659" s="22">
        <f ca="1"/>
        <v>6890.1461402020423</v>
      </c>
      <c r="H659" s="22">
        <f ca="1"/>
        <v>5.8131939032207276</v>
      </c>
      <c r="I659" s="22" t="e">
        <f ca="1"/>
        <v>#N/A</v>
      </c>
      <c r="J659" s="22" t="e">
        <f ca="1"/>
        <v>#N/A</v>
      </c>
      <c r="K659" s="22" t="e">
        <f ca="1"/>
        <v>#N/A</v>
      </c>
      <c r="L659" s="22" t="e">
        <f ca="1"/>
        <v>#N/A</v>
      </c>
      <c r="M659" s="22"/>
      <c r="N659" s="22"/>
      <c r="O659" s="22"/>
      <c r="P659" s="22"/>
      <c r="Q659" s="22"/>
      <c r="R659" s="22">
        <f ca="1"/>
        <v>320.21729528205645</v>
      </c>
      <c r="S659" s="22">
        <f ca="1"/>
        <v>1.0615544344002274E-4</v>
      </c>
      <c r="T659" s="22" t="e">
        <f ca="1"/>
        <v>#N/A</v>
      </c>
      <c r="U659" s="22" t="e">
        <f ca="1"/>
        <v>#N/A</v>
      </c>
      <c r="V659" s="22" t="e">
        <f ca="1"/>
        <v>#N/A</v>
      </c>
      <c r="W659" s="22" t="e">
        <f ca="1"/>
        <v>#N/A</v>
      </c>
      <c r="X659" s="22"/>
      <c r="Y659" s="22"/>
      <c r="Z659" s="22"/>
      <c r="AA659" s="22">
        <f ca="1"/>
        <v>19.003880683785571</v>
      </c>
      <c r="AB659" s="22">
        <f ca="1"/>
        <v>1.2537144531978537E-6</v>
      </c>
      <c r="AC659" s="22" t="e">
        <f ca="1"/>
        <v>#N/A</v>
      </c>
      <c r="AD659" s="22" t="e">
        <f ca="1"/>
        <v>#N/A</v>
      </c>
      <c r="AE659" s="22" t="e">
        <f ca="1"/>
        <v>#N/A</v>
      </c>
      <c r="AF659" s="22" t="e">
        <f ca="1"/>
        <v>#N/A</v>
      </c>
      <c r="AG659" s="22"/>
      <c r="AH659" s="22"/>
      <c r="AI659" s="22"/>
      <c r="AJ659" s="22"/>
      <c r="AK659" s="22"/>
      <c r="AL659" s="22"/>
      <c r="AM659" s="22"/>
      <c r="AN659" s="22">
        <f ca="1"/>
        <v>2.6584022127814224</v>
      </c>
      <c r="AO659" s="22">
        <f ca="1"/>
        <v>7.8721858179315511E-7</v>
      </c>
      <c r="AP659" s="22" t="e">
        <f ca="1"/>
        <v>#N/A</v>
      </c>
      <c r="AQ659" s="22" t="e">
        <f ca="1"/>
        <v>#N/A</v>
      </c>
      <c r="AR659" s="22" t="e">
        <f ca="1"/>
        <v>#N/A</v>
      </c>
      <c r="AS659" s="22" t="e">
        <f ca="1"/>
        <v>#N/A</v>
      </c>
      <c r="AT659" s="22"/>
      <c r="AU659" s="22"/>
      <c r="AV659" s="22"/>
      <c r="AW659" s="22"/>
      <c r="AX659" s="22"/>
      <c r="AY659" s="22"/>
      <c r="AZ659" s="22"/>
      <c r="BA659" s="22"/>
      <c r="BB659" s="22"/>
      <c r="BC659" s="22"/>
      <c r="BD659" s="22"/>
      <c r="BE659" s="22"/>
      <c r="BF659" s="22"/>
      <c r="BG659" s="22"/>
      <c r="BH659" s="22"/>
      <c r="BI659" s="22"/>
      <c r="BJ659" s="22"/>
      <c r="BK659" s="22"/>
      <c r="BL659" s="22"/>
      <c r="BM659" s="22"/>
      <c r="BN659" s="22"/>
      <c r="BO659" s="22"/>
      <c r="BP659" s="22"/>
      <c r="BQ659" s="22"/>
      <c r="BR659" s="22"/>
      <c r="BS659" s="22"/>
      <c r="BT659" s="22"/>
      <c r="BU659" s="22"/>
      <c r="BV659" s="22"/>
      <c r="BW659" s="22"/>
      <c r="BX659" s="22"/>
      <c r="BY659" s="22"/>
      <c r="BZ659" s="22"/>
    </row>
    <row r="660" spans="1:78" ht="16.5" x14ac:dyDescent="0.25">
      <c r="A660" s="21"/>
      <c r="B660" s="55" t="s">
        <v>151</v>
      </c>
      <c r="C660" s="56">
        <v>-74.873099999999994</v>
      </c>
      <c r="D660" s="56">
        <v>-74.873099999999994</v>
      </c>
      <c r="E660" s="22"/>
      <c r="F660" s="22"/>
      <c r="G660" s="22" t="e">
        <f ca="1"/>
        <v>#N/A</v>
      </c>
      <c r="H660" s="22" t="e">
        <f ca="1"/>
        <v>#N/A</v>
      </c>
      <c r="I660" s="22" t="e">
        <f ca="1"/>
        <v>#N/A</v>
      </c>
      <c r="J660" s="22" t="e">
        <f ca="1"/>
        <v>#N/A</v>
      </c>
      <c r="K660" s="22" t="e">
        <f ca="1"/>
        <v>#N/A</v>
      </c>
      <c r="L660" s="22" t="e">
        <f ca="1"/>
        <v>#N/A</v>
      </c>
      <c r="M660" s="22"/>
      <c r="N660" s="22"/>
      <c r="O660" s="22"/>
      <c r="P660" s="22"/>
      <c r="Q660" s="22"/>
      <c r="R660" s="22" t="e">
        <f ca="1"/>
        <v>#N/A</v>
      </c>
      <c r="S660" s="22" t="e">
        <f ca="1"/>
        <v>#N/A</v>
      </c>
      <c r="T660" s="22" t="e">
        <f ca="1"/>
        <v>#N/A</v>
      </c>
      <c r="U660" s="22" t="e">
        <f ca="1"/>
        <v>#N/A</v>
      </c>
      <c r="V660" s="22" t="e">
        <f ca="1"/>
        <v>#N/A</v>
      </c>
      <c r="W660" s="22" t="e">
        <f ca="1"/>
        <v>#N/A</v>
      </c>
      <c r="X660" s="22"/>
      <c r="Y660" s="22"/>
      <c r="Z660" s="22"/>
      <c r="AA660" s="22" t="e">
        <f ca="1"/>
        <v>#N/A</v>
      </c>
      <c r="AB660" s="22" t="e">
        <f ca="1"/>
        <v>#N/A</v>
      </c>
      <c r="AC660" s="22" t="e">
        <f ca="1"/>
        <v>#N/A</v>
      </c>
      <c r="AD660" s="22" t="e">
        <f ca="1"/>
        <v>#N/A</v>
      </c>
      <c r="AE660" s="22" t="e">
        <f ca="1"/>
        <v>#N/A</v>
      </c>
      <c r="AF660" s="22" t="e">
        <f ca="1"/>
        <v>#N/A</v>
      </c>
      <c r="AG660" s="22"/>
      <c r="AH660" s="22"/>
      <c r="AI660" s="22"/>
      <c r="AJ660" s="22"/>
      <c r="AK660" s="22"/>
      <c r="AL660" s="22"/>
      <c r="AM660" s="22"/>
      <c r="AN660" s="22" t="e">
        <f ca="1"/>
        <v>#N/A</v>
      </c>
      <c r="AO660" s="22" t="e">
        <f ca="1"/>
        <v>#N/A</v>
      </c>
      <c r="AP660" s="22" t="e">
        <f ca="1"/>
        <v>#N/A</v>
      </c>
      <c r="AQ660" s="22" t="e">
        <f ca="1"/>
        <v>#N/A</v>
      </c>
      <c r="AR660" s="22" t="e">
        <f ca="1"/>
        <v>#N/A</v>
      </c>
      <c r="AS660" s="22" t="e">
        <f ca="1"/>
        <v>#N/A</v>
      </c>
      <c r="AT660" s="22"/>
      <c r="AU660" s="22"/>
      <c r="AV660" s="22"/>
      <c r="AW660" s="22"/>
      <c r="AX660" s="22"/>
      <c r="AY660" s="22"/>
      <c r="AZ660" s="22"/>
      <c r="BA660" s="22"/>
      <c r="BB660" s="22"/>
      <c r="BC660" s="22"/>
      <c r="BD660" s="22"/>
      <c r="BE660" s="22"/>
      <c r="BF660" s="22"/>
      <c r="BG660" s="22"/>
      <c r="BH660" s="22"/>
      <c r="BI660" s="22"/>
      <c r="BJ660" s="22"/>
      <c r="BK660" s="22"/>
      <c r="BL660" s="22"/>
      <c r="BM660" s="22"/>
      <c r="BN660" s="22"/>
      <c r="BO660" s="22"/>
      <c r="BP660" s="22"/>
      <c r="BQ660" s="22"/>
      <c r="BR660" s="22"/>
      <c r="BS660" s="22"/>
      <c r="BT660" s="22"/>
      <c r="BU660" s="22"/>
      <c r="BV660" s="22"/>
      <c r="BW660" s="22"/>
      <c r="BX660" s="22"/>
      <c r="BY660" s="22"/>
      <c r="BZ660" s="22"/>
    </row>
    <row r="661" spans="1:78" ht="16.5" x14ac:dyDescent="0.25">
      <c r="A661" s="21"/>
      <c r="B661" s="55" t="s">
        <v>155</v>
      </c>
      <c r="C661" s="57" t="s">
        <v>156</v>
      </c>
      <c r="D661" s="57" t="s">
        <v>156</v>
      </c>
      <c r="E661" s="22"/>
      <c r="F661" s="22"/>
      <c r="G661" s="22" t="e">
        <f ca="1"/>
        <v>#N/A</v>
      </c>
      <c r="H661" s="22" t="e">
        <f ca="1"/>
        <v>#N/A</v>
      </c>
      <c r="I661" s="22" t="e">
        <f ca="1"/>
        <v>#N/A</v>
      </c>
      <c r="J661" s="22" t="e">
        <f ca="1"/>
        <v>#N/A</v>
      </c>
      <c r="K661" s="22" t="e">
        <f ca="1"/>
        <v>#N/A</v>
      </c>
      <c r="L661" s="22" t="e">
        <f ca="1"/>
        <v>#N/A</v>
      </c>
      <c r="M661" s="22"/>
      <c r="N661" s="22"/>
      <c r="O661" s="22"/>
      <c r="P661" s="22"/>
      <c r="Q661" s="22"/>
      <c r="R661" s="22" t="e">
        <f ca="1"/>
        <v>#N/A</v>
      </c>
      <c r="S661" s="22" t="e">
        <f ca="1"/>
        <v>#N/A</v>
      </c>
      <c r="T661" s="22" t="e">
        <f ca="1"/>
        <v>#N/A</v>
      </c>
      <c r="U661" s="22" t="e">
        <f ca="1"/>
        <v>#N/A</v>
      </c>
      <c r="V661" s="22" t="e">
        <f ca="1"/>
        <v>#N/A</v>
      </c>
      <c r="W661" s="22" t="e">
        <f ca="1"/>
        <v>#N/A</v>
      </c>
      <c r="X661" s="22"/>
      <c r="Y661" s="22"/>
      <c r="Z661" s="22"/>
      <c r="AA661" s="22" t="e">
        <f ca="1"/>
        <v>#N/A</v>
      </c>
      <c r="AB661" s="22" t="e">
        <f ca="1"/>
        <v>#N/A</v>
      </c>
      <c r="AC661" s="22" t="e">
        <f ca="1"/>
        <v>#N/A</v>
      </c>
      <c r="AD661" s="22" t="e">
        <f ca="1"/>
        <v>#N/A</v>
      </c>
      <c r="AE661" s="22" t="e">
        <f ca="1"/>
        <v>#N/A</v>
      </c>
      <c r="AF661" s="22" t="e">
        <f ca="1"/>
        <v>#N/A</v>
      </c>
      <c r="AG661" s="22"/>
      <c r="AH661" s="22"/>
      <c r="AI661" s="22"/>
      <c r="AJ661" s="22"/>
      <c r="AK661" s="22"/>
      <c r="AL661" s="22"/>
      <c r="AM661" s="22"/>
      <c r="AN661" s="22" t="e">
        <f ca="1"/>
        <v>#N/A</v>
      </c>
      <c r="AO661" s="22" t="e">
        <f ca="1"/>
        <v>#N/A</v>
      </c>
      <c r="AP661" s="22" t="e">
        <f ca="1"/>
        <v>#N/A</v>
      </c>
      <c r="AQ661" s="22" t="e">
        <f ca="1"/>
        <v>#N/A</v>
      </c>
      <c r="AR661" s="22" t="e">
        <f ca="1"/>
        <v>#N/A</v>
      </c>
      <c r="AS661" s="22" t="e">
        <f ca="1"/>
        <v>#N/A</v>
      </c>
      <c r="AT661" s="22"/>
      <c r="AU661" s="22"/>
      <c r="AV661" s="22"/>
      <c r="AW661" s="22"/>
      <c r="AX661" s="22"/>
      <c r="AY661" s="22"/>
      <c r="AZ661" s="22"/>
      <c r="BA661" s="22"/>
      <c r="BB661" s="22"/>
      <c r="BC661" s="22"/>
      <c r="BD661" s="22"/>
      <c r="BE661" s="22"/>
      <c r="BF661" s="22"/>
      <c r="BG661" s="22"/>
      <c r="BH661" s="22"/>
      <c r="BI661" s="22"/>
      <c r="BJ661" s="22"/>
      <c r="BK661" s="22"/>
      <c r="BL661" s="22"/>
      <c r="BM661" s="22"/>
      <c r="BN661" s="22"/>
      <c r="BO661" s="22"/>
      <c r="BP661" s="22"/>
      <c r="BQ661" s="22"/>
      <c r="BR661" s="22"/>
      <c r="BS661" s="22"/>
      <c r="BT661" s="22"/>
      <c r="BU661" s="22"/>
      <c r="BV661" s="22"/>
      <c r="BW661" s="22"/>
      <c r="BX661" s="22"/>
      <c r="BY661" s="22"/>
      <c r="BZ661" s="22"/>
    </row>
    <row r="662" spans="1:78" ht="66" x14ac:dyDescent="0.25">
      <c r="A662" s="21"/>
      <c r="B662" s="55" t="s">
        <v>157</v>
      </c>
      <c r="C662" s="58" t="s">
        <v>275</v>
      </c>
      <c r="D662" s="58" t="s">
        <v>275</v>
      </c>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c r="BE662" s="22"/>
      <c r="BF662" s="22"/>
      <c r="BG662" s="22"/>
      <c r="BH662" s="22"/>
      <c r="BI662" s="22"/>
      <c r="BJ662" s="22"/>
      <c r="BK662" s="22"/>
      <c r="BL662" s="22"/>
      <c r="BM662" s="22"/>
      <c r="BN662" s="22"/>
      <c r="BO662" s="22"/>
      <c r="BP662" s="22"/>
      <c r="BQ662" s="22"/>
      <c r="BR662" s="22"/>
      <c r="BS662" s="22"/>
      <c r="BT662" s="22"/>
      <c r="BU662" s="22"/>
      <c r="BV662" s="22"/>
      <c r="BW662" s="22"/>
      <c r="BX662" s="22"/>
      <c r="BY662" s="22"/>
      <c r="BZ662" s="22"/>
    </row>
    <row r="663" spans="1:78" x14ac:dyDescent="0.25">
      <c r="A663" s="21"/>
      <c r="B663" s="31" t="s">
        <v>276</v>
      </c>
      <c r="C663" s="22"/>
      <c r="D663" s="22"/>
      <c r="E663" s="22"/>
      <c r="F663" s="25" t="s">
        <v>166</v>
      </c>
      <c r="G663" s="42">
        <v>298</v>
      </c>
      <c r="H663" s="22"/>
      <c r="I663" s="22"/>
      <c r="J663" s="22"/>
      <c r="K663" s="22"/>
      <c r="L663" s="22"/>
      <c r="M663" s="22"/>
      <c r="N663" s="22"/>
      <c r="O663" s="22"/>
      <c r="P663" s="22"/>
      <c r="Q663" s="25" t="s">
        <v>166</v>
      </c>
      <c r="R663" s="42">
        <v>550</v>
      </c>
      <c r="S663" s="22"/>
      <c r="T663" s="22"/>
      <c r="U663" s="22"/>
      <c r="V663" s="22"/>
      <c r="W663" s="22"/>
      <c r="X663" s="22"/>
      <c r="Y663" s="22"/>
      <c r="Z663" s="25" t="s">
        <v>166</v>
      </c>
      <c r="AA663" s="42">
        <v>550</v>
      </c>
      <c r="AB663" s="22"/>
      <c r="AC663" s="22"/>
      <c r="AD663" s="22"/>
      <c r="AE663" s="22"/>
      <c r="AF663" s="22"/>
      <c r="AG663" s="22"/>
      <c r="AH663" s="22"/>
      <c r="AI663" s="22"/>
      <c r="AJ663" s="22"/>
      <c r="AK663" s="22"/>
      <c r="AL663" s="22"/>
      <c r="AM663" s="25" t="s">
        <v>166</v>
      </c>
      <c r="AN663" s="42">
        <v>550</v>
      </c>
      <c r="AO663" s="22"/>
      <c r="AP663" s="22"/>
      <c r="AQ663" s="22"/>
      <c r="AR663" s="22"/>
      <c r="AS663" s="22"/>
      <c r="AT663" s="22"/>
      <c r="AU663" s="22"/>
      <c r="AV663" s="22"/>
      <c r="AW663" s="22"/>
      <c r="AX663" s="22"/>
      <c r="AY663" s="22"/>
      <c r="AZ663" s="22"/>
      <c r="BA663" s="22"/>
      <c r="BB663" s="22"/>
      <c r="BC663" s="22"/>
      <c r="BD663" s="22"/>
      <c r="BE663" s="22"/>
      <c r="BF663" s="22"/>
      <c r="BG663" s="22"/>
      <c r="BH663" s="22"/>
      <c r="BI663" s="22"/>
      <c r="BJ663" s="22"/>
      <c r="BK663" s="22"/>
      <c r="BL663" s="22"/>
      <c r="BM663" s="22"/>
      <c r="BN663" s="22"/>
      <c r="BO663" s="22"/>
      <c r="BP663" s="22"/>
      <c r="BQ663" s="22"/>
      <c r="BR663" s="22"/>
      <c r="BS663" s="22"/>
      <c r="BT663" s="22"/>
      <c r="BU663" s="22"/>
      <c r="BV663" s="22"/>
      <c r="BW663" s="22"/>
      <c r="BX663" s="22"/>
      <c r="BY663" s="22"/>
      <c r="BZ663" s="22"/>
    </row>
    <row r="664" spans="1:78" x14ac:dyDescent="0.25">
      <c r="A664" s="21"/>
      <c r="B664" s="22" t="s">
        <v>271</v>
      </c>
      <c r="C664" s="22"/>
      <c r="D664" s="22"/>
      <c r="E664" s="22"/>
      <c r="F664" s="25" t="s">
        <v>167</v>
      </c>
      <c r="G664" s="43">
        <f ca="1">I651+J651*(G663/1000)+K651*(G663/1000)^2+L651*(G663/1000)^3+M651/(G663/1000)^2</f>
        <v>35.643424878976319</v>
      </c>
      <c r="H664" s="22"/>
      <c r="I664" s="22"/>
      <c r="J664" s="22"/>
      <c r="K664" s="22"/>
      <c r="L664" s="22"/>
      <c r="M664" s="22"/>
      <c r="N664" s="22"/>
      <c r="O664" s="22"/>
      <c r="P664" s="22"/>
      <c r="Q664" s="25" t="s">
        <v>167</v>
      </c>
      <c r="R664" s="43">
        <f ca="1">T651+U651*(R663/1000)+V651*(R663/1000)^2+W651*(R663/1000)^3+AA651/(R663/1000)^2</f>
        <v>9923.1030688870742</v>
      </c>
      <c r="S664" s="22"/>
      <c r="T664" s="22"/>
      <c r="U664" s="22"/>
      <c r="V664" s="22"/>
      <c r="W664" s="22"/>
      <c r="X664" s="22"/>
      <c r="Y664" s="22"/>
      <c r="Z664" s="25" t="s">
        <v>167</v>
      </c>
      <c r="AA664" s="43">
        <f ca="1">AC651+AD651*(AA663/1000)+AE651*(AA663/1000)^2+AF651*(AA663/1000)^3+AG651/(AA663/1000)^2</f>
        <v>-45.81467635606927</v>
      </c>
      <c r="AB664" s="22"/>
      <c r="AC664" s="22"/>
      <c r="AD664" s="22"/>
      <c r="AE664" s="22"/>
      <c r="AF664" s="22"/>
      <c r="AG664" s="22"/>
      <c r="AH664" s="22"/>
      <c r="AI664" s="22"/>
      <c r="AJ664" s="22"/>
      <c r="AK664" s="22"/>
      <c r="AL664" s="22"/>
      <c r="AM664" s="25" t="s">
        <v>167</v>
      </c>
      <c r="AN664" s="43">
        <f ca="1">AP651+AQ651*(AN663/1000)+AR651*(AN663/1000)^2+AS651*(AN663/1000)^3+AT651/(AN663/1000)^2</f>
        <v>219.71726469119557</v>
      </c>
      <c r="AO664" s="22"/>
      <c r="AP664" s="22"/>
      <c r="AQ664" s="22"/>
      <c r="AR664" s="22"/>
      <c r="AS664" s="22"/>
      <c r="AT664" s="22"/>
      <c r="AU664" s="22"/>
      <c r="AV664" s="22"/>
      <c r="AW664" s="22"/>
      <c r="AX664" s="22"/>
      <c r="AY664" s="22"/>
      <c r="AZ664" s="22"/>
      <c r="BA664" s="22"/>
      <c r="BB664" s="22"/>
      <c r="BC664" s="22"/>
      <c r="BD664" s="22"/>
      <c r="BE664" s="22"/>
      <c r="BF664" s="22"/>
      <c r="BG664" s="22"/>
      <c r="BH664" s="22"/>
      <c r="BI664" s="22"/>
      <c r="BJ664" s="22"/>
      <c r="BK664" s="22"/>
      <c r="BL664" s="22"/>
      <c r="BM664" s="22"/>
      <c r="BN664" s="22"/>
      <c r="BO664" s="22"/>
      <c r="BP664" s="22"/>
      <c r="BQ664" s="22"/>
      <c r="BR664" s="22"/>
      <c r="BS664" s="22"/>
      <c r="BT664" s="22"/>
      <c r="BU664" s="22"/>
      <c r="BV664" s="22"/>
      <c r="BW664" s="22"/>
      <c r="BX664" s="22"/>
      <c r="BY664" s="22"/>
      <c r="BZ664" s="22"/>
    </row>
    <row r="665" spans="1:78" x14ac:dyDescent="0.25">
      <c r="A665" s="21"/>
      <c r="B665" s="22" t="s">
        <v>237</v>
      </c>
      <c r="C665" s="22"/>
      <c r="D665" s="22"/>
      <c r="E665" s="22"/>
      <c r="F665" s="22" t="s">
        <v>46</v>
      </c>
      <c r="G665" s="22"/>
      <c r="H665" s="22"/>
      <c r="I665" s="22"/>
      <c r="J665" s="22" t="s">
        <v>189</v>
      </c>
      <c r="K665" s="22"/>
      <c r="L665" s="22"/>
      <c r="M665" s="22"/>
      <c r="N665" s="22"/>
      <c r="O665" s="22"/>
      <c r="P665" s="22"/>
      <c r="Q665" s="22" t="s">
        <v>46</v>
      </c>
      <c r="R665" s="22"/>
      <c r="S665" s="22"/>
      <c r="T665" s="22"/>
      <c r="U665" s="22" t="s">
        <v>189</v>
      </c>
      <c r="V665" s="22"/>
      <c r="W665" s="22"/>
      <c r="X665" s="22"/>
      <c r="Y665" s="22"/>
      <c r="Z665" s="22" t="s">
        <v>46</v>
      </c>
      <c r="AA665" s="22"/>
      <c r="AB665" s="22"/>
      <c r="AC665" s="22"/>
      <c r="AD665" s="22" t="s">
        <v>189</v>
      </c>
      <c r="AE665" s="22"/>
      <c r="AF665" s="22"/>
      <c r="AG665" s="22"/>
      <c r="AH665" s="22"/>
      <c r="AI665" s="22"/>
      <c r="AJ665" s="22"/>
      <c r="AK665" s="22"/>
      <c r="AL665" s="22"/>
      <c r="AM665" s="22" t="s">
        <v>46</v>
      </c>
      <c r="AN665" s="22"/>
      <c r="AO665" s="22"/>
      <c r="AP665" s="22"/>
      <c r="AQ665" s="22" t="s">
        <v>189</v>
      </c>
      <c r="AR665" s="22"/>
      <c r="AS665" s="22"/>
      <c r="AT665" s="22"/>
      <c r="AU665" s="22"/>
      <c r="AV665" s="22"/>
      <c r="AW665" s="22"/>
      <c r="AX665" s="22"/>
      <c r="AY665" s="22"/>
      <c r="AZ665" s="22"/>
      <c r="BA665" s="22"/>
      <c r="BB665" s="22"/>
      <c r="BC665" s="22"/>
      <c r="BD665" s="22"/>
      <c r="BE665" s="22"/>
      <c r="BF665" s="22"/>
      <c r="BG665" s="22"/>
      <c r="BH665" s="22"/>
      <c r="BI665" s="22"/>
      <c r="BJ665" s="22"/>
      <c r="BK665" s="22"/>
      <c r="BL665" s="22"/>
      <c r="BM665" s="22"/>
      <c r="BN665" s="22"/>
      <c r="BO665" s="22"/>
      <c r="BP665" s="22"/>
      <c r="BQ665" s="22"/>
      <c r="BR665" s="22"/>
      <c r="BS665" s="22"/>
      <c r="BT665" s="22"/>
      <c r="BU665" s="22"/>
      <c r="BV665" s="22"/>
      <c r="BW665" s="22"/>
      <c r="BX665" s="22"/>
      <c r="BY665" s="22"/>
      <c r="BZ665" s="22"/>
    </row>
    <row r="666" spans="1:78" x14ac:dyDescent="0.25">
      <c r="A666" s="21"/>
      <c r="B666" s="22"/>
      <c r="C666" s="22"/>
      <c r="D666" s="22" t="s">
        <v>239</v>
      </c>
      <c r="E666" s="22"/>
      <c r="F666" s="22"/>
      <c r="G666" s="22"/>
      <c r="H666" s="22"/>
      <c r="I666" s="22"/>
      <c r="J666" s="22" t="s">
        <v>240</v>
      </c>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c r="BE666" s="22"/>
      <c r="BF666" s="22"/>
      <c r="BG666" s="22"/>
      <c r="BH666" s="22"/>
      <c r="BI666" s="22"/>
      <c r="BJ666" s="22"/>
      <c r="BK666" s="22"/>
      <c r="BL666" s="22"/>
      <c r="BM666" s="22"/>
      <c r="BN666" s="22"/>
      <c r="BO666" s="22"/>
      <c r="BP666" s="22"/>
      <c r="BQ666" s="22"/>
      <c r="BR666" s="22"/>
      <c r="BS666" s="22"/>
      <c r="BT666" s="22"/>
      <c r="BU666" s="22"/>
      <c r="BV666" s="22"/>
      <c r="BW666" s="22"/>
      <c r="BX666" s="22"/>
      <c r="BY666" s="22"/>
      <c r="BZ666" s="22"/>
    </row>
    <row r="667" spans="1:78" x14ac:dyDescent="0.25">
      <c r="A667" s="21"/>
      <c r="B667" s="22" t="s">
        <v>241</v>
      </c>
      <c r="C667" s="22" t="s">
        <v>194</v>
      </c>
      <c r="D667" s="22" t="s">
        <v>242</v>
      </c>
      <c r="E667" s="22"/>
      <c r="F667" s="22" t="s">
        <v>243</v>
      </c>
      <c r="G667" s="22"/>
      <c r="H667" s="22" t="s">
        <v>244</v>
      </c>
      <c r="I667" s="22"/>
      <c r="J667" s="22" t="s">
        <v>245</v>
      </c>
      <c r="K667" s="22"/>
      <c r="L667" s="22" t="s">
        <v>246</v>
      </c>
      <c r="M667" s="22"/>
      <c r="N667" s="22" t="s">
        <v>247</v>
      </c>
      <c r="O667" s="22"/>
      <c r="P667" s="22" t="s">
        <v>248</v>
      </c>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c r="BE667" s="22"/>
      <c r="BF667" s="22"/>
      <c r="BG667" s="22"/>
      <c r="BH667" s="22"/>
      <c r="BI667" s="22"/>
      <c r="BJ667" s="22"/>
      <c r="BK667" s="22"/>
      <c r="BL667" s="22"/>
      <c r="BM667" s="22"/>
      <c r="BN667" s="22"/>
      <c r="BO667" s="22"/>
      <c r="BP667" s="22"/>
      <c r="BQ667" s="22"/>
      <c r="BR667" s="22"/>
      <c r="BS667" s="22"/>
      <c r="BT667" s="22"/>
      <c r="BU667" s="22"/>
      <c r="BV667" s="22"/>
      <c r="BW667" s="22"/>
      <c r="BX667" s="22"/>
      <c r="BY667" s="22"/>
      <c r="BZ667" s="22"/>
    </row>
    <row r="668" spans="1:78" x14ac:dyDescent="0.25">
      <c r="A668" s="21"/>
      <c r="B668" s="22">
        <v>0</v>
      </c>
      <c r="C668" s="22"/>
      <c r="D668" s="22">
        <v>0</v>
      </c>
      <c r="E668" s="22"/>
      <c r="F668" s="22">
        <v>0</v>
      </c>
      <c r="G668" s="22"/>
      <c r="H668" s="22" t="s">
        <v>249</v>
      </c>
      <c r="I668" s="22"/>
      <c r="J668" s="22">
        <v>-10.023999999999999</v>
      </c>
      <c r="K668" s="22"/>
      <c r="L668" s="22">
        <v>-66.911000000000001</v>
      </c>
      <c r="M668" s="22"/>
      <c r="N668" s="22">
        <v>-66.911000000000001</v>
      </c>
      <c r="O668" s="22"/>
      <c r="P668" s="22" t="s">
        <v>249</v>
      </c>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c r="BE668" s="22"/>
      <c r="BF668" s="22"/>
      <c r="BG668" s="22"/>
      <c r="BH668" s="22"/>
      <c r="BI668" s="22"/>
      <c r="BJ668" s="22"/>
      <c r="BK668" s="22"/>
      <c r="BL668" s="22"/>
      <c r="BM668" s="22"/>
      <c r="BN668" s="22"/>
      <c r="BO668" s="22"/>
      <c r="BP668" s="22"/>
      <c r="BQ668" s="22"/>
      <c r="BR668" s="22"/>
      <c r="BS668" s="22"/>
      <c r="BT668" s="22"/>
      <c r="BU668" s="22"/>
      <c r="BV668" s="22"/>
      <c r="BW668" s="22"/>
      <c r="BX668" s="22"/>
      <c r="BY668" s="22"/>
      <c r="BZ668" s="22"/>
    </row>
    <row r="669" spans="1:78" x14ac:dyDescent="0.25">
      <c r="A669" s="21"/>
      <c r="B669" s="22">
        <v>100</v>
      </c>
      <c r="C669" s="22">
        <f ca="1">B669/1000</f>
        <v>0.1</v>
      </c>
      <c r="D669" s="22">
        <v>33.258000000000003</v>
      </c>
      <c r="E669" s="22"/>
      <c r="F669" s="22">
        <v>149.5</v>
      </c>
      <c r="G669" s="22"/>
      <c r="H669" s="22">
        <v>216.48500000000001</v>
      </c>
      <c r="I669" s="22"/>
      <c r="J669" s="22">
        <v>-6.6980000000000004</v>
      </c>
      <c r="K669" s="22"/>
      <c r="L669" s="22">
        <v>-69.644000000000005</v>
      </c>
      <c r="M669" s="22"/>
      <c r="N669" s="22">
        <v>-64.352999999999994</v>
      </c>
      <c r="O669" s="22"/>
      <c r="P669" s="22">
        <v>33.615000000000002</v>
      </c>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c r="BE669" s="22"/>
      <c r="BF669" s="22"/>
      <c r="BG669" s="22"/>
      <c r="BH669" s="22"/>
      <c r="BI669" s="22"/>
      <c r="BJ669" s="22"/>
      <c r="BK669" s="22"/>
      <c r="BL669" s="22"/>
      <c r="BM669" s="22"/>
      <c r="BN669" s="22"/>
      <c r="BO669" s="22"/>
      <c r="BP669" s="22"/>
      <c r="BQ669" s="22"/>
      <c r="BR669" s="22"/>
      <c r="BS669" s="22"/>
      <c r="BT669" s="22"/>
      <c r="BU669" s="22"/>
      <c r="BV669" s="22"/>
      <c r="BW669" s="22"/>
      <c r="BX669" s="22"/>
      <c r="BY669" s="22"/>
      <c r="BZ669" s="22"/>
    </row>
    <row r="670" spans="1:78" x14ac:dyDescent="0.25">
      <c r="A670" s="21"/>
      <c r="B670" s="22">
        <v>200</v>
      </c>
      <c r="C670" s="22">
        <f t="shared" ref="C670:C732" ca="1" si="15">B670/1000</f>
        <v>0.2</v>
      </c>
      <c r="D670" s="22">
        <v>33.472999999999999</v>
      </c>
      <c r="E670" s="22"/>
      <c r="F670" s="22">
        <v>172.577</v>
      </c>
      <c r="G670" s="22"/>
      <c r="H670" s="22">
        <v>189.41800000000001</v>
      </c>
      <c r="I670" s="22"/>
      <c r="J670" s="22">
        <v>-3.3679999999999999</v>
      </c>
      <c r="K670" s="22"/>
      <c r="L670" s="22">
        <v>-72.027000000000001</v>
      </c>
      <c r="M670" s="22"/>
      <c r="N670" s="22">
        <v>-58.161000000000001</v>
      </c>
      <c r="O670" s="22"/>
      <c r="P670" s="22">
        <v>15.19</v>
      </c>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c r="BE670" s="22"/>
      <c r="BF670" s="22"/>
      <c r="BG670" s="22"/>
      <c r="BH670" s="22"/>
      <c r="BI670" s="22"/>
      <c r="BJ670" s="22"/>
      <c r="BK670" s="22"/>
      <c r="BL670" s="22"/>
      <c r="BM670" s="22"/>
      <c r="BN670" s="22"/>
      <c r="BO670" s="22"/>
      <c r="BP670" s="22"/>
      <c r="BQ670" s="22"/>
      <c r="BR670" s="22"/>
      <c r="BS670" s="22"/>
      <c r="BT670" s="22"/>
      <c r="BU670" s="22"/>
      <c r="BV670" s="22"/>
      <c r="BW670" s="22"/>
      <c r="BX670" s="22"/>
      <c r="BY670" s="22"/>
      <c r="BZ670" s="22"/>
    </row>
    <row r="671" spans="1:78" x14ac:dyDescent="0.25">
      <c r="A671" s="21"/>
      <c r="B671" s="22">
        <v>250</v>
      </c>
      <c r="C671" s="22">
        <f t="shared" ca="1" si="15"/>
        <v>0.25</v>
      </c>
      <c r="D671" s="22">
        <v>34.216000000000001</v>
      </c>
      <c r="E671" s="22"/>
      <c r="F671" s="22">
        <v>180.113</v>
      </c>
      <c r="G671" s="22"/>
      <c r="H671" s="22">
        <v>186.82900000000001</v>
      </c>
      <c r="I671" s="22"/>
      <c r="J671" s="22">
        <v>-1.679</v>
      </c>
      <c r="K671" s="22"/>
      <c r="L671" s="22">
        <v>-73.426000000000002</v>
      </c>
      <c r="M671" s="22"/>
      <c r="N671" s="22">
        <v>-54.536000000000001</v>
      </c>
      <c r="O671" s="22"/>
      <c r="P671" s="22">
        <v>11.395</v>
      </c>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c r="BE671" s="22"/>
      <c r="BF671" s="22"/>
      <c r="BG671" s="22"/>
      <c r="BH671" s="22"/>
      <c r="BI671" s="22"/>
      <c r="BJ671" s="22"/>
      <c r="BK671" s="22"/>
      <c r="BL671" s="22"/>
      <c r="BM671" s="22"/>
      <c r="BN671" s="22"/>
      <c r="BO671" s="22"/>
      <c r="BP671" s="22"/>
      <c r="BQ671" s="22"/>
      <c r="BR671" s="22"/>
      <c r="BS671" s="22"/>
      <c r="BT671" s="22"/>
      <c r="BU671" s="22"/>
      <c r="BV671" s="22"/>
      <c r="BW671" s="22"/>
      <c r="BX671" s="22"/>
      <c r="BY671" s="22"/>
      <c r="BZ671" s="22"/>
    </row>
    <row r="672" spans="1:78" x14ac:dyDescent="0.25">
      <c r="A672" s="21"/>
      <c r="B672" s="22">
        <v>298.14999999999998</v>
      </c>
      <c r="C672" s="22">
        <f t="shared" ca="1" si="15"/>
        <v>0.29814999999999997</v>
      </c>
      <c r="D672" s="22">
        <v>35.639000000000003</v>
      </c>
      <c r="E672" s="22"/>
      <c r="F672" s="22">
        <v>186.251</v>
      </c>
      <c r="G672" s="22"/>
      <c r="H672" s="22">
        <v>186.251</v>
      </c>
      <c r="I672" s="22"/>
      <c r="J672" s="22">
        <v>0</v>
      </c>
      <c r="K672" s="22"/>
      <c r="L672" s="22">
        <v>-74.873000000000005</v>
      </c>
      <c r="M672" s="22"/>
      <c r="N672" s="22">
        <v>-50.768000000000001</v>
      </c>
      <c r="O672" s="22"/>
      <c r="P672" s="22">
        <v>8.8940000000000001</v>
      </c>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c r="BE672" s="22"/>
      <c r="BF672" s="22"/>
      <c r="BG672" s="22"/>
      <c r="BH672" s="22"/>
      <c r="BI672" s="22"/>
      <c r="BJ672" s="22"/>
      <c r="BK672" s="22"/>
      <c r="BL672" s="22"/>
      <c r="BM672" s="22"/>
      <c r="BN672" s="22"/>
      <c r="BO672" s="22"/>
      <c r="BP672" s="22"/>
      <c r="BQ672" s="22"/>
      <c r="BR672" s="22"/>
      <c r="BS672" s="22"/>
      <c r="BT672" s="22"/>
      <c r="BU672" s="22"/>
      <c r="BV672" s="22"/>
      <c r="BW672" s="22"/>
      <c r="BX672" s="22"/>
      <c r="BY672" s="22"/>
      <c r="BZ672" s="22"/>
    </row>
    <row r="673" spans="1:78" x14ac:dyDescent="0.25">
      <c r="A673" s="21"/>
      <c r="B673" s="22">
        <v>300</v>
      </c>
      <c r="C673" s="22">
        <f t="shared" ca="1" si="15"/>
        <v>0.3</v>
      </c>
      <c r="D673" s="22">
        <v>35.707999999999998</v>
      </c>
      <c r="E673" s="22"/>
      <c r="F673" s="22">
        <v>186.47200000000001</v>
      </c>
      <c r="G673" s="22"/>
      <c r="H673" s="22">
        <v>186.25200000000001</v>
      </c>
      <c r="I673" s="22"/>
      <c r="J673" s="22">
        <v>6.6000000000000003E-2</v>
      </c>
      <c r="K673" s="22"/>
      <c r="L673" s="22">
        <v>-74.929000000000002</v>
      </c>
      <c r="M673" s="22"/>
      <c r="N673" s="22">
        <v>-50.618000000000002</v>
      </c>
      <c r="O673" s="22"/>
      <c r="P673" s="22">
        <v>8.8130000000000006</v>
      </c>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c r="BE673" s="22"/>
      <c r="BF673" s="22"/>
      <c r="BG673" s="22"/>
      <c r="BH673" s="22"/>
      <c r="BI673" s="22"/>
      <c r="BJ673" s="22"/>
      <c r="BK673" s="22"/>
      <c r="BL673" s="22"/>
      <c r="BM673" s="22"/>
      <c r="BN673" s="22"/>
      <c r="BO673" s="22"/>
      <c r="BP673" s="22"/>
      <c r="BQ673" s="22"/>
      <c r="BR673" s="22"/>
      <c r="BS673" s="22"/>
      <c r="BT673" s="22"/>
      <c r="BU673" s="22"/>
      <c r="BV673" s="22"/>
      <c r="BW673" s="22"/>
      <c r="BX673" s="22"/>
      <c r="BY673" s="22"/>
      <c r="BZ673" s="22"/>
    </row>
    <row r="674" spans="1:78" x14ac:dyDescent="0.25">
      <c r="A674" s="21"/>
      <c r="B674" s="22">
        <v>350</v>
      </c>
      <c r="C674" s="22">
        <f t="shared" ca="1" si="15"/>
        <v>0.35</v>
      </c>
      <c r="D674" s="22">
        <v>37.874000000000002</v>
      </c>
      <c r="E674" s="22"/>
      <c r="F674" s="22">
        <v>192.131</v>
      </c>
      <c r="G674" s="22"/>
      <c r="H674" s="22">
        <v>186.69399999999999</v>
      </c>
      <c r="I674" s="22"/>
      <c r="J674" s="22">
        <v>1.903</v>
      </c>
      <c r="K674" s="22"/>
      <c r="L674" s="22">
        <v>-76.460999999999999</v>
      </c>
      <c r="M674" s="22"/>
      <c r="N674" s="22">
        <v>-46.445</v>
      </c>
      <c r="O674" s="22"/>
      <c r="P674" s="22">
        <v>6.9320000000000004</v>
      </c>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c r="BE674" s="22"/>
      <c r="BF674" s="22"/>
      <c r="BG674" s="22"/>
      <c r="BH674" s="22"/>
      <c r="BI674" s="22"/>
      <c r="BJ674" s="22"/>
      <c r="BK674" s="22"/>
      <c r="BL674" s="22"/>
      <c r="BM674" s="22"/>
      <c r="BN674" s="22"/>
      <c r="BO674" s="22"/>
      <c r="BP674" s="22"/>
      <c r="BQ674" s="22"/>
      <c r="BR674" s="22"/>
      <c r="BS674" s="22"/>
      <c r="BT674" s="22"/>
      <c r="BU674" s="22"/>
      <c r="BV674" s="22"/>
      <c r="BW674" s="22"/>
      <c r="BX674" s="22"/>
      <c r="BY674" s="22"/>
      <c r="BZ674" s="22"/>
    </row>
    <row r="675" spans="1:78" x14ac:dyDescent="0.25">
      <c r="A675" s="21"/>
      <c r="B675" s="22">
        <v>400</v>
      </c>
      <c r="C675" s="22">
        <f t="shared" ca="1" si="15"/>
        <v>0.4</v>
      </c>
      <c r="D675" s="22">
        <v>40.5</v>
      </c>
      <c r="E675" s="22"/>
      <c r="F675" s="22">
        <v>197.35599999999999</v>
      </c>
      <c r="G675" s="22"/>
      <c r="H675" s="22">
        <v>187.70400000000001</v>
      </c>
      <c r="I675" s="22"/>
      <c r="J675" s="22">
        <v>3.8610000000000002</v>
      </c>
      <c r="K675" s="22"/>
      <c r="L675" s="22">
        <v>-77.968999999999994</v>
      </c>
      <c r="M675" s="22"/>
      <c r="N675" s="22">
        <v>-42.054000000000002</v>
      </c>
      <c r="O675" s="22"/>
      <c r="P675" s="22">
        <v>5.492</v>
      </c>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c r="BE675" s="22"/>
      <c r="BF675" s="22"/>
      <c r="BG675" s="22"/>
      <c r="BH675" s="22"/>
      <c r="BI675" s="22"/>
      <c r="BJ675" s="22"/>
      <c r="BK675" s="22"/>
      <c r="BL675" s="22"/>
      <c r="BM675" s="22"/>
      <c r="BN675" s="22"/>
      <c r="BO675" s="22"/>
      <c r="BP675" s="22"/>
      <c r="BQ675" s="22"/>
      <c r="BR675" s="22"/>
      <c r="BS675" s="22"/>
      <c r="BT675" s="22"/>
      <c r="BU675" s="22"/>
      <c r="BV675" s="22"/>
      <c r="BW675" s="22"/>
      <c r="BX675" s="22"/>
      <c r="BY675" s="22"/>
      <c r="BZ675" s="22"/>
    </row>
    <row r="676" spans="1:78" x14ac:dyDescent="0.25">
      <c r="A676" s="21"/>
      <c r="B676" s="22">
        <v>450</v>
      </c>
      <c r="C676" s="22">
        <f t="shared" ca="1" si="15"/>
        <v>0.45</v>
      </c>
      <c r="D676" s="22">
        <v>43.374000000000002</v>
      </c>
      <c r="E676" s="22"/>
      <c r="F676" s="22">
        <v>202.291</v>
      </c>
      <c r="G676" s="22"/>
      <c r="H676" s="22">
        <v>189.053</v>
      </c>
      <c r="I676" s="22"/>
      <c r="J676" s="22">
        <v>5.9569999999999999</v>
      </c>
      <c r="K676" s="22"/>
      <c r="L676" s="22">
        <v>-79.421999999999997</v>
      </c>
      <c r="M676" s="22"/>
      <c r="N676" s="22">
        <v>-37.475999999999999</v>
      </c>
      <c r="O676" s="22"/>
      <c r="P676" s="22">
        <v>4.3499999999999996</v>
      </c>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c r="BE676" s="22"/>
      <c r="BF676" s="22"/>
      <c r="BG676" s="22"/>
      <c r="BH676" s="22"/>
      <c r="BI676" s="22"/>
      <c r="BJ676" s="22"/>
      <c r="BK676" s="22"/>
      <c r="BL676" s="22"/>
      <c r="BM676" s="22"/>
      <c r="BN676" s="22"/>
      <c r="BO676" s="22"/>
      <c r="BP676" s="22"/>
      <c r="BQ676" s="22"/>
      <c r="BR676" s="22"/>
      <c r="BS676" s="22"/>
      <c r="BT676" s="22"/>
      <c r="BU676" s="22"/>
      <c r="BV676" s="22"/>
      <c r="BW676" s="22"/>
      <c r="BX676" s="22"/>
      <c r="BY676" s="22"/>
      <c r="BZ676" s="22"/>
    </row>
    <row r="677" spans="1:78" x14ac:dyDescent="0.25">
      <c r="A677" s="21"/>
      <c r="B677" s="22">
        <v>500</v>
      </c>
      <c r="C677" s="22">
        <f t="shared" ca="1" si="15"/>
        <v>0.5</v>
      </c>
      <c r="D677" s="22">
        <v>46.341999999999999</v>
      </c>
      <c r="E677" s="22"/>
      <c r="F677" s="22">
        <v>207.01400000000001</v>
      </c>
      <c r="G677" s="22"/>
      <c r="H677" s="22">
        <v>190.614</v>
      </c>
      <c r="I677" s="22"/>
      <c r="J677" s="22">
        <v>8.1999999999999993</v>
      </c>
      <c r="K677" s="22"/>
      <c r="L677" s="22">
        <v>-80.802000000000007</v>
      </c>
      <c r="M677" s="22"/>
      <c r="N677" s="22">
        <v>-32.741</v>
      </c>
      <c r="O677" s="22"/>
      <c r="P677" s="22">
        <v>3.42</v>
      </c>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c r="BE677" s="22"/>
      <c r="BF677" s="22"/>
      <c r="BG677" s="22"/>
      <c r="BH677" s="22"/>
      <c r="BI677" s="22"/>
      <c r="BJ677" s="22"/>
      <c r="BK677" s="22"/>
      <c r="BL677" s="22"/>
      <c r="BM677" s="22"/>
      <c r="BN677" s="22"/>
      <c r="BO677" s="22"/>
      <c r="BP677" s="22"/>
      <c r="BQ677" s="22"/>
      <c r="BR677" s="22"/>
      <c r="BS677" s="22"/>
      <c r="BT677" s="22"/>
      <c r="BU677" s="22"/>
      <c r="BV677" s="22"/>
      <c r="BW677" s="22"/>
      <c r="BX677" s="22"/>
      <c r="BY677" s="22"/>
      <c r="BZ677" s="22"/>
    </row>
    <row r="678" spans="1:78" x14ac:dyDescent="0.25">
      <c r="A678" s="21"/>
      <c r="B678" s="22">
        <v>600</v>
      </c>
      <c r="C678" s="22">
        <f t="shared" ca="1" si="15"/>
        <v>0.6</v>
      </c>
      <c r="D678" s="22">
        <v>52.226999999999997</v>
      </c>
      <c r="E678" s="22"/>
      <c r="F678" s="22">
        <v>215.98699999999999</v>
      </c>
      <c r="G678" s="22"/>
      <c r="H678" s="22">
        <v>194.10300000000001</v>
      </c>
      <c r="I678" s="22"/>
      <c r="J678" s="22">
        <v>13.13</v>
      </c>
      <c r="K678" s="22"/>
      <c r="L678" s="22">
        <v>-83.308000000000007</v>
      </c>
      <c r="M678" s="22"/>
      <c r="N678" s="22">
        <v>-22.887</v>
      </c>
      <c r="O678" s="22"/>
      <c r="P678" s="22">
        <v>1.9930000000000001</v>
      </c>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c r="BE678" s="22"/>
      <c r="BF678" s="22"/>
      <c r="BG678" s="22"/>
      <c r="BH678" s="22"/>
      <c r="BI678" s="22"/>
      <c r="BJ678" s="22"/>
      <c r="BK678" s="22"/>
      <c r="BL678" s="22"/>
      <c r="BM678" s="22"/>
      <c r="BN678" s="22"/>
      <c r="BO678" s="22"/>
      <c r="BP678" s="22"/>
      <c r="BQ678" s="22"/>
      <c r="BR678" s="22"/>
      <c r="BS678" s="22"/>
      <c r="BT678" s="22"/>
      <c r="BU678" s="22"/>
      <c r="BV678" s="22"/>
      <c r="BW678" s="22"/>
      <c r="BX678" s="22"/>
      <c r="BY678" s="22"/>
      <c r="BZ678" s="22"/>
    </row>
    <row r="679" spans="1:78" x14ac:dyDescent="0.25">
      <c r="A679" s="21"/>
      <c r="B679" s="22">
        <v>700</v>
      </c>
      <c r="C679" s="22">
        <f t="shared" ca="1" si="15"/>
        <v>0.7</v>
      </c>
      <c r="D679" s="22">
        <v>57.793999999999997</v>
      </c>
      <c r="E679" s="22"/>
      <c r="F679" s="22">
        <v>224.46100000000001</v>
      </c>
      <c r="G679" s="22"/>
      <c r="H679" s="22">
        <v>197.84</v>
      </c>
      <c r="I679" s="22"/>
      <c r="J679" s="22">
        <v>18.635000000000002</v>
      </c>
      <c r="K679" s="22"/>
      <c r="L679" s="22">
        <v>-85.451999999999998</v>
      </c>
      <c r="M679" s="22"/>
      <c r="N679" s="22">
        <v>-12.643000000000001</v>
      </c>
      <c r="O679" s="22"/>
      <c r="P679" s="22">
        <v>0.94299999999999995</v>
      </c>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c r="BE679" s="22"/>
      <c r="BF679" s="22"/>
      <c r="BG679" s="22"/>
      <c r="BH679" s="22"/>
      <c r="BI679" s="22"/>
      <c r="BJ679" s="22"/>
      <c r="BK679" s="22"/>
      <c r="BL679" s="22"/>
      <c r="BM679" s="22"/>
      <c r="BN679" s="22"/>
      <c r="BO679" s="22"/>
      <c r="BP679" s="22"/>
      <c r="BQ679" s="22"/>
      <c r="BR679" s="22"/>
      <c r="BS679" s="22"/>
      <c r="BT679" s="22"/>
      <c r="BU679" s="22"/>
      <c r="BV679" s="22"/>
      <c r="BW679" s="22"/>
      <c r="BX679" s="22"/>
      <c r="BY679" s="22"/>
      <c r="BZ679" s="22"/>
    </row>
    <row r="680" spans="1:78" x14ac:dyDescent="0.25">
      <c r="A680" s="21"/>
      <c r="B680" s="22">
        <v>800</v>
      </c>
      <c r="C680" s="22">
        <f t="shared" ca="1" si="15"/>
        <v>0.8</v>
      </c>
      <c r="D680" s="22">
        <v>62.932000000000002</v>
      </c>
      <c r="E680" s="22"/>
      <c r="F680" s="22">
        <v>232.518</v>
      </c>
      <c r="G680" s="22"/>
      <c r="H680" s="22">
        <v>201.67500000000001</v>
      </c>
      <c r="I680" s="22"/>
      <c r="J680" s="22">
        <v>24.675000000000001</v>
      </c>
      <c r="K680" s="22"/>
      <c r="L680" s="22">
        <v>-87.238</v>
      </c>
      <c r="M680" s="22"/>
      <c r="N680" s="22">
        <v>-2.1150000000000002</v>
      </c>
      <c r="O680" s="22"/>
      <c r="P680" s="22">
        <v>0.13800000000000001</v>
      </c>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c r="BE680" s="22"/>
      <c r="BF680" s="22"/>
      <c r="BG680" s="22"/>
      <c r="BH680" s="22"/>
      <c r="BI680" s="22"/>
      <c r="BJ680" s="22"/>
      <c r="BK680" s="22"/>
      <c r="BL680" s="22"/>
      <c r="BM680" s="22"/>
      <c r="BN680" s="22"/>
      <c r="BO680" s="22"/>
      <c r="BP680" s="22"/>
      <c r="BQ680" s="22"/>
      <c r="BR680" s="22"/>
      <c r="BS680" s="22"/>
      <c r="BT680" s="22"/>
      <c r="BU680" s="22"/>
      <c r="BV680" s="22"/>
      <c r="BW680" s="22"/>
      <c r="BX680" s="22"/>
      <c r="BY680" s="22"/>
      <c r="BZ680" s="22"/>
    </row>
    <row r="681" spans="1:78" x14ac:dyDescent="0.25">
      <c r="A681" s="21"/>
      <c r="B681" s="22">
        <v>900</v>
      </c>
      <c r="C681" s="22">
        <f t="shared" ca="1" si="15"/>
        <v>0.9</v>
      </c>
      <c r="D681" s="22">
        <v>67.600999999999999</v>
      </c>
      <c r="E681" s="22"/>
      <c r="F681" s="22">
        <v>240.20500000000001</v>
      </c>
      <c r="G681" s="22"/>
      <c r="H681" s="22">
        <v>205.53200000000001</v>
      </c>
      <c r="I681" s="22"/>
      <c r="J681" s="22">
        <v>31.204999999999998</v>
      </c>
      <c r="K681" s="22"/>
      <c r="L681" s="22">
        <v>-88.691999999999993</v>
      </c>
      <c r="M681" s="22"/>
      <c r="N681" s="22">
        <v>8.6159999999999997</v>
      </c>
      <c r="O681" s="22"/>
      <c r="P681" s="22">
        <v>-0.5</v>
      </c>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c r="BE681" s="22"/>
      <c r="BF681" s="22"/>
      <c r="BG681" s="22"/>
      <c r="BH681" s="22"/>
      <c r="BI681" s="22"/>
      <c r="BJ681" s="22"/>
      <c r="BK681" s="22"/>
      <c r="BL681" s="22"/>
      <c r="BM681" s="22"/>
      <c r="BN681" s="22"/>
      <c r="BO681" s="22"/>
      <c r="BP681" s="22"/>
      <c r="BQ681" s="22"/>
      <c r="BR681" s="22"/>
      <c r="BS681" s="22"/>
      <c r="BT681" s="22"/>
      <c r="BU681" s="22"/>
      <c r="BV681" s="22"/>
      <c r="BW681" s="22"/>
      <c r="BX681" s="22"/>
      <c r="BY681" s="22"/>
      <c r="BZ681" s="22"/>
    </row>
    <row r="682" spans="1:78" x14ac:dyDescent="0.25">
      <c r="A682" s="21"/>
      <c r="B682" s="22">
        <v>1000</v>
      </c>
      <c r="C682" s="22">
        <f t="shared" ca="1" si="15"/>
        <v>1</v>
      </c>
      <c r="D682" s="22">
        <v>71.795000000000002</v>
      </c>
      <c r="E682" s="22"/>
      <c r="F682" s="22">
        <v>247.54900000000001</v>
      </c>
      <c r="G682" s="22"/>
      <c r="H682" s="22">
        <v>209.37</v>
      </c>
      <c r="I682" s="22"/>
      <c r="J682" s="22">
        <v>38.179000000000002</v>
      </c>
      <c r="K682" s="22"/>
      <c r="L682" s="22">
        <v>-89.849000000000004</v>
      </c>
      <c r="M682" s="22"/>
      <c r="N682" s="22">
        <v>19.492000000000001</v>
      </c>
      <c r="O682" s="22"/>
      <c r="P682" s="22">
        <v>-1.018</v>
      </c>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c r="BE682" s="22"/>
      <c r="BF682" s="22"/>
      <c r="BG682" s="22"/>
      <c r="BH682" s="22"/>
      <c r="BI682" s="22"/>
      <c r="BJ682" s="22"/>
      <c r="BK682" s="22"/>
      <c r="BL682" s="22"/>
      <c r="BM682" s="22"/>
      <c r="BN682" s="22"/>
      <c r="BO682" s="22"/>
      <c r="BP682" s="22"/>
      <c r="BQ682" s="22"/>
      <c r="BR682" s="22"/>
      <c r="BS682" s="22"/>
      <c r="BT682" s="22"/>
      <c r="BU682" s="22"/>
      <c r="BV682" s="22"/>
      <c r="BW682" s="22"/>
      <c r="BX682" s="22"/>
      <c r="BY682" s="22"/>
      <c r="BZ682" s="22"/>
    </row>
    <row r="683" spans="1:78" x14ac:dyDescent="0.25">
      <c r="A683" s="21"/>
      <c r="B683" s="22">
        <v>1100</v>
      </c>
      <c r="C683" s="22">
        <f t="shared" ca="1" si="15"/>
        <v>1.1000000000000001</v>
      </c>
      <c r="D683" s="22">
        <v>75.528999999999996</v>
      </c>
      <c r="E683" s="22"/>
      <c r="F683" s="22">
        <v>254.57</v>
      </c>
      <c r="G683" s="22"/>
      <c r="H683" s="22">
        <v>213.16200000000001</v>
      </c>
      <c r="I683" s="22"/>
      <c r="J683" s="22">
        <v>45.548999999999999</v>
      </c>
      <c r="K683" s="22"/>
      <c r="L683" s="22">
        <v>-90.75</v>
      </c>
      <c r="M683" s="22"/>
      <c r="N683" s="22">
        <v>30.472000000000001</v>
      </c>
      <c r="O683" s="22"/>
      <c r="P683" s="22">
        <v>-1.4470000000000001</v>
      </c>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c r="BE683" s="22"/>
      <c r="BF683" s="22"/>
      <c r="BG683" s="22"/>
      <c r="BH683" s="22"/>
      <c r="BI683" s="22"/>
      <c r="BJ683" s="22"/>
      <c r="BK683" s="22"/>
      <c r="BL683" s="22"/>
      <c r="BM683" s="22"/>
      <c r="BN683" s="22"/>
      <c r="BO683" s="22"/>
      <c r="BP683" s="22"/>
      <c r="BQ683" s="22"/>
      <c r="BR683" s="22"/>
      <c r="BS683" s="22"/>
      <c r="BT683" s="22"/>
      <c r="BU683" s="22"/>
      <c r="BV683" s="22"/>
      <c r="BW683" s="22"/>
      <c r="BX683" s="22"/>
      <c r="BY683" s="22"/>
      <c r="BZ683" s="22"/>
    </row>
    <row r="684" spans="1:78" x14ac:dyDescent="0.25">
      <c r="A684" s="21"/>
      <c r="B684" s="22">
        <v>1200</v>
      </c>
      <c r="C684" s="22">
        <f t="shared" ca="1" si="15"/>
        <v>1.2</v>
      </c>
      <c r="D684" s="22">
        <v>78.832999999999998</v>
      </c>
      <c r="E684" s="22"/>
      <c r="F684" s="22">
        <v>261.28699999999998</v>
      </c>
      <c r="G684" s="22"/>
      <c r="H684" s="22">
        <v>216.89500000000001</v>
      </c>
      <c r="I684" s="22"/>
      <c r="J684" s="22">
        <v>53.27</v>
      </c>
      <c r="K684" s="22"/>
      <c r="L684" s="22">
        <v>-91.436999999999998</v>
      </c>
      <c r="M684" s="22"/>
      <c r="N684" s="22">
        <v>41.524000000000001</v>
      </c>
      <c r="O684" s="22"/>
      <c r="P684" s="22">
        <v>-1.8069999999999999</v>
      </c>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c r="BE684" s="22"/>
      <c r="BF684" s="22"/>
      <c r="BG684" s="22"/>
      <c r="BH684" s="22"/>
      <c r="BI684" s="22"/>
      <c r="BJ684" s="22"/>
      <c r="BK684" s="22"/>
      <c r="BL684" s="22"/>
      <c r="BM684" s="22"/>
      <c r="BN684" s="22"/>
      <c r="BO684" s="22"/>
      <c r="BP684" s="22"/>
      <c r="BQ684" s="22"/>
      <c r="BR684" s="22"/>
      <c r="BS684" s="22"/>
      <c r="BT684" s="22"/>
      <c r="BU684" s="22"/>
      <c r="BV684" s="22"/>
      <c r="BW684" s="22"/>
      <c r="BX684" s="22"/>
      <c r="BY684" s="22"/>
      <c r="BZ684" s="22"/>
    </row>
    <row r="685" spans="1:78" x14ac:dyDescent="0.25">
      <c r="A685" s="21"/>
      <c r="B685" s="22">
        <v>1300</v>
      </c>
      <c r="C685" s="22">
        <f t="shared" ca="1" si="15"/>
        <v>1.3</v>
      </c>
      <c r="D685" s="22">
        <v>81.744</v>
      </c>
      <c r="E685" s="22"/>
      <c r="F685" s="22">
        <v>267.714</v>
      </c>
      <c r="G685" s="22"/>
      <c r="H685" s="22">
        <v>220.55799999999999</v>
      </c>
      <c r="I685" s="22"/>
      <c r="J685" s="22">
        <v>61.302</v>
      </c>
      <c r="K685" s="22"/>
      <c r="L685" s="22">
        <v>-91.944999999999993</v>
      </c>
      <c r="M685" s="22"/>
      <c r="N685" s="22">
        <v>52.625999999999998</v>
      </c>
      <c r="O685" s="22"/>
      <c r="P685" s="22">
        <v>-2.1150000000000002</v>
      </c>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c r="BE685" s="22"/>
      <c r="BF685" s="22"/>
      <c r="BG685" s="22"/>
      <c r="BH685" s="22"/>
      <c r="BI685" s="22"/>
      <c r="BJ685" s="22"/>
      <c r="BK685" s="22"/>
      <c r="BL685" s="22"/>
      <c r="BM685" s="22"/>
      <c r="BN685" s="22"/>
      <c r="BO685" s="22"/>
      <c r="BP685" s="22"/>
      <c r="BQ685" s="22"/>
      <c r="BR685" s="22"/>
      <c r="BS685" s="22"/>
      <c r="BT685" s="22"/>
      <c r="BU685" s="22"/>
      <c r="BV685" s="22"/>
      <c r="BW685" s="22"/>
      <c r="BX685" s="22"/>
      <c r="BY685" s="22"/>
      <c r="BZ685" s="22"/>
    </row>
    <row r="686" spans="1:78" x14ac:dyDescent="0.25">
      <c r="A686" s="21"/>
      <c r="B686" s="22">
        <v>1400</v>
      </c>
      <c r="C686" s="22">
        <f t="shared" ca="1" si="15"/>
        <v>1.4</v>
      </c>
      <c r="D686" s="22">
        <v>84.305000000000007</v>
      </c>
      <c r="E686" s="22"/>
      <c r="F686" s="22">
        <v>273.86799999999999</v>
      </c>
      <c r="G686" s="22"/>
      <c r="H686" s="22">
        <v>224.148</v>
      </c>
      <c r="I686" s="22"/>
      <c r="J686" s="22">
        <v>69.608000000000004</v>
      </c>
      <c r="K686" s="22"/>
      <c r="L686" s="22">
        <v>-92.308000000000007</v>
      </c>
      <c r="M686" s="22"/>
      <c r="N686" s="22">
        <v>63.761000000000003</v>
      </c>
      <c r="O686" s="22"/>
      <c r="P686" s="22">
        <v>-2.379</v>
      </c>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c r="BE686" s="22"/>
      <c r="BF686" s="22"/>
      <c r="BG686" s="22"/>
      <c r="BH686" s="22"/>
      <c r="BI686" s="22"/>
      <c r="BJ686" s="22"/>
      <c r="BK686" s="22"/>
      <c r="BL686" s="22"/>
      <c r="BM686" s="22"/>
      <c r="BN686" s="22"/>
      <c r="BO686" s="22"/>
      <c r="BP686" s="22"/>
      <c r="BQ686" s="22"/>
      <c r="BR686" s="22"/>
      <c r="BS686" s="22"/>
      <c r="BT686" s="22"/>
      <c r="BU686" s="22"/>
      <c r="BV686" s="22"/>
      <c r="BW686" s="22"/>
      <c r="BX686" s="22"/>
      <c r="BY686" s="22"/>
      <c r="BZ686" s="22"/>
    </row>
    <row r="687" spans="1:78" x14ac:dyDescent="0.25">
      <c r="A687" s="21"/>
      <c r="B687" s="22">
        <v>1500</v>
      </c>
      <c r="C687" s="22">
        <f t="shared" ca="1" si="15"/>
        <v>1.5</v>
      </c>
      <c r="D687" s="22">
        <v>86.555999999999997</v>
      </c>
      <c r="E687" s="22"/>
      <c r="F687" s="22">
        <v>279.76299999999998</v>
      </c>
      <c r="G687" s="22"/>
      <c r="H687" s="22">
        <v>227.66</v>
      </c>
      <c r="I687" s="22"/>
      <c r="J687" s="22">
        <v>78.153000000000006</v>
      </c>
      <c r="K687" s="22"/>
      <c r="L687" s="22">
        <v>-92.552999999999997</v>
      </c>
      <c r="M687" s="22"/>
      <c r="N687" s="22">
        <v>74.918000000000006</v>
      </c>
      <c r="O687" s="22"/>
      <c r="P687" s="22">
        <v>-2.609</v>
      </c>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c r="BE687" s="22"/>
      <c r="BF687" s="22"/>
      <c r="BG687" s="22"/>
      <c r="BH687" s="22"/>
      <c r="BI687" s="22"/>
      <c r="BJ687" s="22"/>
      <c r="BK687" s="22"/>
      <c r="BL687" s="22"/>
      <c r="BM687" s="22"/>
      <c r="BN687" s="22"/>
      <c r="BO687" s="22"/>
      <c r="BP687" s="22"/>
      <c r="BQ687" s="22"/>
      <c r="BR687" s="22"/>
      <c r="BS687" s="22"/>
      <c r="BT687" s="22"/>
      <c r="BU687" s="22"/>
      <c r="BV687" s="22"/>
      <c r="BW687" s="22"/>
      <c r="BX687" s="22"/>
      <c r="BY687" s="22"/>
      <c r="BZ687" s="22"/>
    </row>
    <row r="688" spans="1:78" x14ac:dyDescent="0.25">
      <c r="A688" s="21"/>
      <c r="B688" s="22">
        <v>1600</v>
      </c>
      <c r="C688" s="22">
        <f t="shared" ca="1" si="15"/>
        <v>1.6</v>
      </c>
      <c r="D688" s="22">
        <v>88.537000000000006</v>
      </c>
      <c r="E688" s="22"/>
      <c r="F688" s="22">
        <v>285.41300000000001</v>
      </c>
      <c r="G688" s="22"/>
      <c r="H688" s="22">
        <v>231.095</v>
      </c>
      <c r="I688" s="22"/>
      <c r="J688" s="22">
        <v>86.91</v>
      </c>
      <c r="K688" s="22"/>
      <c r="L688" s="22">
        <v>-92.703000000000003</v>
      </c>
      <c r="M688" s="22"/>
      <c r="N688" s="22">
        <v>86.087999999999994</v>
      </c>
      <c r="O688" s="22"/>
      <c r="P688" s="22">
        <v>-2.81</v>
      </c>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c r="BE688" s="22"/>
      <c r="BF688" s="22"/>
      <c r="BG688" s="22"/>
      <c r="BH688" s="22"/>
      <c r="BI688" s="22"/>
      <c r="BJ688" s="22"/>
      <c r="BK688" s="22"/>
      <c r="BL688" s="22"/>
      <c r="BM688" s="22"/>
      <c r="BN688" s="22"/>
      <c r="BO688" s="22"/>
      <c r="BP688" s="22"/>
      <c r="BQ688" s="22"/>
      <c r="BR688" s="22"/>
      <c r="BS688" s="22"/>
      <c r="BT688" s="22"/>
      <c r="BU688" s="22"/>
      <c r="BV688" s="22"/>
      <c r="BW688" s="22"/>
      <c r="BX688" s="22"/>
      <c r="BY688" s="22"/>
      <c r="BZ688" s="22"/>
    </row>
    <row r="689" spans="1:78" x14ac:dyDescent="0.25">
      <c r="A689" s="21"/>
      <c r="B689" s="22">
        <v>1700</v>
      </c>
      <c r="C689" s="22">
        <f t="shared" ca="1" si="15"/>
        <v>1.7</v>
      </c>
      <c r="D689" s="22">
        <v>90.283000000000001</v>
      </c>
      <c r="E689" s="22"/>
      <c r="F689" s="22">
        <v>290.834</v>
      </c>
      <c r="G689" s="22"/>
      <c r="H689" s="22">
        <v>234.45</v>
      </c>
      <c r="I689" s="22"/>
      <c r="J689" s="22">
        <v>95.852999999999994</v>
      </c>
      <c r="K689" s="22"/>
      <c r="L689" s="22">
        <v>-92.78</v>
      </c>
      <c r="M689" s="22"/>
      <c r="N689" s="22">
        <v>97.265000000000001</v>
      </c>
      <c r="O689" s="22"/>
      <c r="P689" s="22">
        <v>-2.9889999999999999</v>
      </c>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c r="BE689" s="22"/>
      <c r="BF689" s="22"/>
      <c r="BG689" s="22"/>
      <c r="BH689" s="22"/>
      <c r="BI689" s="22"/>
      <c r="BJ689" s="22"/>
      <c r="BK689" s="22"/>
      <c r="BL689" s="22"/>
      <c r="BM689" s="22"/>
      <c r="BN689" s="22"/>
      <c r="BO689" s="22"/>
      <c r="BP689" s="22"/>
      <c r="BQ689" s="22"/>
      <c r="BR689" s="22"/>
      <c r="BS689" s="22"/>
      <c r="BT689" s="22"/>
      <c r="BU689" s="22"/>
      <c r="BV689" s="22"/>
      <c r="BW689" s="22"/>
      <c r="BX689" s="22"/>
      <c r="BY689" s="22"/>
      <c r="BZ689" s="22"/>
    </row>
    <row r="690" spans="1:78" x14ac:dyDescent="0.25">
      <c r="A690" s="21"/>
      <c r="B690" s="22">
        <v>1800</v>
      </c>
      <c r="C690" s="22">
        <f t="shared" ca="1" si="15"/>
        <v>1.8</v>
      </c>
      <c r="D690" s="22">
        <v>91.823999999999998</v>
      </c>
      <c r="E690" s="22"/>
      <c r="F690" s="22">
        <v>296.03899999999999</v>
      </c>
      <c r="G690" s="22"/>
      <c r="H690" s="22">
        <v>237.72800000000001</v>
      </c>
      <c r="I690" s="22"/>
      <c r="J690" s="22">
        <v>104.96</v>
      </c>
      <c r="K690" s="22"/>
      <c r="L690" s="22">
        <v>-92.796999999999997</v>
      </c>
      <c r="M690" s="22"/>
      <c r="N690" s="22">
        <v>108.44499999999999</v>
      </c>
      <c r="O690" s="22"/>
      <c r="P690" s="22">
        <v>-3.1469999999999998</v>
      </c>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c r="BE690" s="22"/>
      <c r="BF690" s="22"/>
      <c r="BG690" s="22"/>
      <c r="BH690" s="22"/>
      <c r="BI690" s="22"/>
      <c r="BJ690" s="22"/>
      <c r="BK690" s="22"/>
      <c r="BL690" s="22"/>
      <c r="BM690" s="22"/>
      <c r="BN690" s="22"/>
      <c r="BO690" s="22"/>
      <c r="BP690" s="22"/>
      <c r="BQ690" s="22"/>
      <c r="BR690" s="22"/>
      <c r="BS690" s="22"/>
      <c r="BT690" s="22"/>
      <c r="BU690" s="22"/>
      <c r="BV690" s="22"/>
      <c r="BW690" s="22"/>
      <c r="BX690" s="22"/>
      <c r="BY690" s="22"/>
      <c r="BZ690" s="22"/>
    </row>
    <row r="691" spans="1:78" x14ac:dyDescent="0.25">
      <c r="A691" s="21"/>
      <c r="B691" s="22">
        <v>1900</v>
      </c>
      <c r="C691" s="22">
        <f t="shared" ca="1" si="15"/>
        <v>1.9</v>
      </c>
      <c r="D691" s="22">
        <v>93.188000000000002</v>
      </c>
      <c r="E691" s="22"/>
      <c r="F691" s="22">
        <v>301.041</v>
      </c>
      <c r="G691" s="22"/>
      <c r="H691" s="22">
        <v>240.93</v>
      </c>
      <c r="I691" s="22"/>
      <c r="J691" s="22">
        <v>114.212</v>
      </c>
      <c r="K691" s="22"/>
      <c r="L691" s="22">
        <v>-92.77</v>
      </c>
      <c r="M691" s="22"/>
      <c r="N691" s="22">
        <v>119.624</v>
      </c>
      <c r="O691" s="22"/>
      <c r="P691" s="22">
        <v>-3.2890000000000001</v>
      </c>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c r="BE691" s="22"/>
      <c r="BF691" s="22"/>
      <c r="BG691" s="22"/>
      <c r="BH691" s="22"/>
      <c r="BI691" s="22"/>
      <c r="BJ691" s="22"/>
      <c r="BK691" s="22"/>
      <c r="BL691" s="22"/>
      <c r="BM691" s="22"/>
      <c r="BN691" s="22"/>
      <c r="BO691" s="22"/>
      <c r="BP691" s="22"/>
      <c r="BQ691" s="22"/>
      <c r="BR691" s="22"/>
      <c r="BS691" s="22"/>
      <c r="BT691" s="22"/>
      <c r="BU691" s="22"/>
      <c r="BV691" s="22"/>
      <c r="BW691" s="22"/>
      <c r="BX691" s="22"/>
      <c r="BY691" s="22"/>
      <c r="BZ691" s="22"/>
    </row>
    <row r="692" spans="1:78" x14ac:dyDescent="0.25">
      <c r="A692" s="21"/>
      <c r="B692" s="22">
        <v>2000</v>
      </c>
      <c r="C692" s="22">
        <f t="shared" ca="1" si="15"/>
        <v>2</v>
      </c>
      <c r="D692" s="22">
        <v>94.399000000000001</v>
      </c>
      <c r="E692" s="22"/>
      <c r="F692" s="22">
        <v>305.85300000000001</v>
      </c>
      <c r="G692" s="22"/>
      <c r="H692" s="22">
        <v>244.05699999999999</v>
      </c>
      <c r="I692" s="22"/>
      <c r="J692" s="22">
        <v>123.592</v>
      </c>
      <c r="K692" s="22"/>
      <c r="L692" s="22">
        <v>-92.709000000000003</v>
      </c>
      <c r="M692" s="22"/>
      <c r="N692" s="22">
        <v>130.80199999999999</v>
      </c>
      <c r="O692" s="22"/>
      <c r="P692" s="22">
        <v>-3.4159999999999999</v>
      </c>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c r="BE692" s="22"/>
      <c r="BF692" s="22"/>
      <c r="BG692" s="22"/>
      <c r="BH692" s="22"/>
      <c r="BI692" s="22"/>
      <c r="BJ692" s="22"/>
      <c r="BK692" s="22"/>
      <c r="BL692" s="22"/>
      <c r="BM692" s="22"/>
      <c r="BN692" s="22"/>
      <c r="BO692" s="22"/>
      <c r="BP692" s="22"/>
      <c r="BQ692" s="22"/>
      <c r="BR692" s="22"/>
      <c r="BS692" s="22"/>
      <c r="BT692" s="22"/>
      <c r="BU692" s="22"/>
      <c r="BV692" s="22"/>
      <c r="BW692" s="22"/>
      <c r="BX692" s="22"/>
      <c r="BY692" s="22"/>
      <c r="BZ692" s="22"/>
    </row>
    <row r="693" spans="1:78" x14ac:dyDescent="0.25">
      <c r="A693" s="21"/>
      <c r="B693" s="22">
        <v>2100</v>
      </c>
      <c r="C693" s="22">
        <f t="shared" ca="1" si="15"/>
        <v>2.1</v>
      </c>
      <c r="D693" s="22">
        <v>95.477000000000004</v>
      </c>
      <c r="E693" s="22"/>
      <c r="F693" s="22">
        <v>310.48500000000001</v>
      </c>
      <c r="G693" s="22"/>
      <c r="H693" s="22">
        <v>247.11</v>
      </c>
      <c r="I693" s="22"/>
      <c r="J693" s="22">
        <v>133.08699999999999</v>
      </c>
      <c r="K693" s="22"/>
      <c r="L693" s="22">
        <v>-92.623999999999995</v>
      </c>
      <c r="M693" s="22"/>
      <c r="N693" s="22">
        <v>141.97499999999999</v>
      </c>
      <c r="O693" s="22"/>
      <c r="P693" s="22">
        <v>-3.5310000000000001</v>
      </c>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c r="BE693" s="22"/>
      <c r="BF693" s="22"/>
      <c r="BG693" s="22"/>
      <c r="BH693" s="22"/>
      <c r="BI693" s="22"/>
      <c r="BJ693" s="22"/>
      <c r="BK693" s="22"/>
      <c r="BL693" s="22"/>
      <c r="BM693" s="22"/>
      <c r="BN693" s="22"/>
      <c r="BO693" s="22"/>
      <c r="BP693" s="22"/>
      <c r="BQ693" s="22"/>
      <c r="BR693" s="22"/>
      <c r="BS693" s="22"/>
      <c r="BT693" s="22"/>
      <c r="BU693" s="22"/>
      <c r="BV693" s="22"/>
      <c r="BW693" s="22"/>
      <c r="BX693" s="22"/>
      <c r="BY693" s="22"/>
      <c r="BZ693" s="22"/>
    </row>
    <row r="694" spans="1:78" x14ac:dyDescent="0.25">
      <c r="A694" s="21"/>
      <c r="B694" s="22">
        <v>2200</v>
      </c>
      <c r="C694" s="22">
        <f t="shared" ca="1" si="15"/>
        <v>2.2000000000000002</v>
      </c>
      <c r="D694" s="22">
        <v>96.438999999999993</v>
      </c>
      <c r="E694" s="22"/>
      <c r="F694" s="22">
        <v>314.94900000000001</v>
      </c>
      <c r="G694" s="22"/>
      <c r="H694" s="22">
        <v>250.09299999999999</v>
      </c>
      <c r="I694" s="22"/>
      <c r="J694" s="22">
        <v>142.684</v>
      </c>
      <c r="K694" s="22"/>
      <c r="L694" s="22">
        <v>-92.521000000000001</v>
      </c>
      <c r="M694" s="22"/>
      <c r="N694" s="22">
        <v>153.14400000000001</v>
      </c>
      <c r="O694" s="22"/>
      <c r="P694" s="22">
        <v>-3.6360000000000001</v>
      </c>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c r="BE694" s="22"/>
      <c r="BF694" s="22"/>
      <c r="BG694" s="22"/>
      <c r="BH694" s="22"/>
      <c r="BI694" s="22"/>
      <c r="BJ694" s="22"/>
      <c r="BK694" s="22"/>
      <c r="BL694" s="22"/>
      <c r="BM694" s="22"/>
      <c r="BN694" s="22"/>
      <c r="BO694" s="22"/>
      <c r="BP694" s="22"/>
      <c r="BQ694" s="22"/>
      <c r="BR694" s="22"/>
      <c r="BS694" s="22"/>
      <c r="BT694" s="22"/>
      <c r="BU694" s="22"/>
      <c r="BV694" s="22"/>
      <c r="BW694" s="22"/>
      <c r="BX694" s="22"/>
      <c r="BY694" s="22"/>
      <c r="BZ694" s="22"/>
    </row>
    <row r="695" spans="1:78" x14ac:dyDescent="0.25">
      <c r="A695" s="21"/>
      <c r="B695" s="22">
        <v>2300</v>
      </c>
      <c r="C695" s="22">
        <f t="shared" ca="1" si="15"/>
        <v>2.2999999999999998</v>
      </c>
      <c r="D695" s="22">
        <v>97.301000000000002</v>
      </c>
      <c r="E695" s="22"/>
      <c r="F695" s="22">
        <v>319.255</v>
      </c>
      <c r="G695" s="22"/>
      <c r="H695" s="22">
        <v>253.00700000000001</v>
      </c>
      <c r="I695" s="22"/>
      <c r="J695" s="22">
        <v>152.37100000000001</v>
      </c>
      <c r="K695" s="22"/>
      <c r="L695" s="22">
        <v>-92.409000000000006</v>
      </c>
      <c r="M695" s="22"/>
      <c r="N695" s="22">
        <v>164.30799999999999</v>
      </c>
      <c r="O695" s="22"/>
      <c r="P695" s="22">
        <v>-3.7320000000000002</v>
      </c>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c r="BE695" s="22"/>
      <c r="BF695" s="22"/>
      <c r="BG695" s="22"/>
      <c r="BH695" s="22"/>
      <c r="BI695" s="22"/>
      <c r="BJ695" s="22"/>
      <c r="BK695" s="22"/>
      <c r="BL695" s="22"/>
      <c r="BM695" s="22"/>
      <c r="BN695" s="22"/>
      <c r="BO695" s="22"/>
      <c r="BP695" s="22"/>
      <c r="BQ695" s="22"/>
      <c r="BR695" s="22"/>
      <c r="BS695" s="22"/>
      <c r="BT695" s="22"/>
      <c r="BU695" s="22"/>
      <c r="BV695" s="22"/>
      <c r="BW695" s="22"/>
      <c r="BX695" s="22"/>
      <c r="BY695" s="22"/>
      <c r="BZ695" s="22"/>
    </row>
    <row r="696" spans="1:78" x14ac:dyDescent="0.25">
      <c r="A696" s="21"/>
      <c r="B696" s="22">
        <v>2400</v>
      </c>
      <c r="C696" s="22">
        <f t="shared" ca="1" si="15"/>
        <v>2.4</v>
      </c>
      <c r="D696" s="22">
        <v>98.075000000000003</v>
      </c>
      <c r="E696" s="22"/>
      <c r="F696" s="22">
        <v>323.41300000000001</v>
      </c>
      <c r="G696" s="22"/>
      <c r="H696" s="22">
        <v>255.85400000000001</v>
      </c>
      <c r="I696" s="22"/>
      <c r="J696" s="22">
        <v>162.14099999999999</v>
      </c>
      <c r="K696" s="22"/>
      <c r="L696" s="22">
        <v>-92.290999999999997</v>
      </c>
      <c r="M696" s="22"/>
      <c r="N696" s="22">
        <v>175.46700000000001</v>
      </c>
      <c r="O696" s="22"/>
      <c r="P696" s="22">
        <v>-3.819</v>
      </c>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c r="BE696" s="22"/>
      <c r="BF696" s="22"/>
      <c r="BG696" s="22"/>
      <c r="BH696" s="22"/>
      <c r="BI696" s="22"/>
      <c r="BJ696" s="22"/>
      <c r="BK696" s="22"/>
      <c r="BL696" s="22"/>
      <c r="BM696" s="22"/>
      <c r="BN696" s="22"/>
      <c r="BO696" s="22"/>
      <c r="BP696" s="22"/>
      <c r="BQ696" s="22"/>
      <c r="BR696" s="22"/>
      <c r="BS696" s="22"/>
      <c r="BT696" s="22"/>
      <c r="BU696" s="22"/>
      <c r="BV696" s="22"/>
      <c r="BW696" s="22"/>
      <c r="BX696" s="22"/>
      <c r="BY696" s="22"/>
      <c r="BZ696" s="22"/>
    </row>
    <row r="697" spans="1:78" x14ac:dyDescent="0.25">
      <c r="A697" s="21"/>
      <c r="B697" s="22">
        <v>2500</v>
      </c>
      <c r="C697" s="22">
        <f t="shared" ca="1" si="15"/>
        <v>2.5</v>
      </c>
      <c r="D697" s="22">
        <v>98.772000000000006</v>
      </c>
      <c r="E697" s="22"/>
      <c r="F697" s="22">
        <v>327.43099999999998</v>
      </c>
      <c r="G697" s="22"/>
      <c r="H697" s="22">
        <v>258.63799999999998</v>
      </c>
      <c r="I697" s="22"/>
      <c r="J697" s="22">
        <v>171.98400000000001</v>
      </c>
      <c r="K697" s="22"/>
      <c r="L697" s="22">
        <v>-92.174000000000007</v>
      </c>
      <c r="M697" s="22"/>
      <c r="N697" s="22">
        <v>186.62200000000001</v>
      </c>
      <c r="O697" s="22"/>
      <c r="P697" s="22">
        <v>-3.899</v>
      </c>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c r="BE697" s="22"/>
      <c r="BF697" s="22"/>
      <c r="BG697" s="22"/>
      <c r="BH697" s="22"/>
      <c r="BI697" s="22"/>
      <c r="BJ697" s="22"/>
      <c r="BK697" s="22"/>
      <c r="BL697" s="22"/>
      <c r="BM697" s="22"/>
      <c r="BN697" s="22"/>
      <c r="BO697" s="22"/>
      <c r="BP697" s="22"/>
      <c r="BQ697" s="22"/>
      <c r="BR697" s="22"/>
      <c r="BS697" s="22"/>
      <c r="BT697" s="22"/>
      <c r="BU697" s="22"/>
      <c r="BV697" s="22"/>
      <c r="BW697" s="22"/>
      <c r="BX697" s="22"/>
      <c r="BY697" s="22"/>
      <c r="BZ697" s="22"/>
    </row>
    <row r="698" spans="1:78" x14ac:dyDescent="0.25">
      <c r="A698" s="21"/>
      <c r="B698" s="22">
        <v>2600</v>
      </c>
      <c r="C698" s="22">
        <f t="shared" ca="1" si="15"/>
        <v>2.6</v>
      </c>
      <c r="D698" s="22">
        <v>99.400999999999996</v>
      </c>
      <c r="E698" s="22"/>
      <c r="F698" s="22">
        <v>331.31700000000001</v>
      </c>
      <c r="G698" s="22"/>
      <c r="H698" s="22">
        <v>261.35899999999998</v>
      </c>
      <c r="I698" s="22"/>
      <c r="J698" s="22">
        <v>181.893</v>
      </c>
      <c r="K698" s="22"/>
      <c r="L698" s="22">
        <v>-92.06</v>
      </c>
      <c r="M698" s="22"/>
      <c r="N698" s="22">
        <v>197.77099999999999</v>
      </c>
      <c r="O698" s="22"/>
      <c r="P698" s="22">
        <v>-3.9729999999999999</v>
      </c>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c r="BE698" s="22"/>
      <c r="BF698" s="22"/>
      <c r="BG698" s="22"/>
      <c r="BH698" s="22"/>
      <c r="BI698" s="22"/>
      <c r="BJ698" s="22"/>
      <c r="BK698" s="22"/>
      <c r="BL698" s="22"/>
      <c r="BM698" s="22"/>
      <c r="BN698" s="22"/>
      <c r="BO698" s="22"/>
      <c r="BP698" s="22"/>
      <c r="BQ698" s="22"/>
      <c r="BR698" s="22"/>
      <c r="BS698" s="22"/>
      <c r="BT698" s="22"/>
      <c r="BU698" s="22"/>
      <c r="BV698" s="22"/>
      <c r="BW698" s="22"/>
      <c r="BX698" s="22"/>
      <c r="BY698" s="22"/>
      <c r="BZ698" s="22"/>
    </row>
    <row r="699" spans="1:78" x14ac:dyDescent="0.25">
      <c r="A699" s="21"/>
      <c r="B699" s="22">
        <v>2700</v>
      </c>
      <c r="C699" s="22">
        <f t="shared" ca="1" si="15"/>
        <v>2.7</v>
      </c>
      <c r="D699" s="22">
        <v>99.971000000000004</v>
      </c>
      <c r="E699" s="22"/>
      <c r="F699" s="22">
        <v>335.08</v>
      </c>
      <c r="G699" s="22"/>
      <c r="H699" s="22">
        <v>264.02</v>
      </c>
      <c r="I699" s="22"/>
      <c r="J699" s="22">
        <v>191.86199999999999</v>
      </c>
      <c r="K699" s="22"/>
      <c r="L699" s="22">
        <v>-91.953999999999994</v>
      </c>
      <c r="M699" s="22"/>
      <c r="N699" s="22">
        <v>208.916</v>
      </c>
      <c r="O699" s="22"/>
      <c r="P699" s="22">
        <v>-4.0419999999999998</v>
      </c>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c r="BE699" s="22"/>
      <c r="BF699" s="22"/>
      <c r="BG699" s="22"/>
      <c r="BH699" s="22"/>
      <c r="BI699" s="22"/>
      <c r="BJ699" s="22"/>
      <c r="BK699" s="22"/>
      <c r="BL699" s="22"/>
      <c r="BM699" s="22"/>
      <c r="BN699" s="22"/>
      <c r="BO699" s="22"/>
      <c r="BP699" s="22"/>
      <c r="BQ699" s="22"/>
      <c r="BR699" s="22"/>
      <c r="BS699" s="22"/>
      <c r="BT699" s="22"/>
      <c r="BU699" s="22"/>
      <c r="BV699" s="22"/>
      <c r="BW699" s="22"/>
      <c r="BX699" s="22"/>
      <c r="BY699" s="22"/>
      <c r="BZ699" s="22"/>
    </row>
    <row r="700" spans="1:78" x14ac:dyDescent="0.25">
      <c r="A700" s="21"/>
      <c r="B700" s="22">
        <v>2800</v>
      </c>
      <c r="C700" s="22">
        <f t="shared" ca="1" si="15"/>
        <v>2.8</v>
      </c>
      <c r="D700" s="22">
        <v>100.489</v>
      </c>
      <c r="E700" s="22"/>
      <c r="F700" s="22">
        <v>338.72500000000002</v>
      </c>
      <c r="G700" s="22"/>
      <c r="H700" s="22">
        <v>266.62299999999999</v>
      </c>
      <c r="I700" s="22"/>
      <c r="J700" s="22">
        <v>201.88499999999999</v>
      </c>
      <c r="K700" s="22"/>
      <c r="L700" s="22">
        <v>-91.856999999999999</v>
      </c>
      <c r="M700" s="22"/>
      <c r="N700" s="22">
        <v>220.05799999999999</v>
      </c>
      <c r="O700" s="22"/>
      <c r="P700" s="22">
        <v>-4.1050000000000004</v>
      </c>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c r="BE700" s="22"/>
      <c r="BF700" s="22"/>
      <c r="BG700" s="22"/>
      <c r="BH700" s="22"/>
      <c r="BI700" s="22"/>
      <c r="BJ700" s="22"/>
      <c r="BK700" s="22"/>
      <c r="BL700" s="22"/>
      <c r="BM700" s="22"/>
      <c r="BN700" s="22"/>
      <c r="BO700" s="22"/>
      <c r="BP700" s="22"/>
      <c r="BQ700" s="22"/>
      <c r="BR700" s="22"/>
      <c r="BS700" s="22"/>
      <c r="BT700" s="22"/>
      <c r="BU700" s="22"/>
      <c r="BV700" s="22"/>
      <c r="BW700" s="22"/>
      <c r="BX700" s="22"/>
      <c r="BY700" s="22"/>
      <c r="BZ700" s="22"/>
    </row>
    <row r="701" spans="1:78" x14ac:dyDescent="0.25">
      <c r="A701" s="21"/>
      <c r="B701" s="22">
        <v>2900</v>
      </c>
      <c r="C701" s="22">
        <f t="shared" ca="1" si="15"/>
        <v>2.9</v>
      </c>
      <c r="D701" s="22">
        <v>100.96</v>
      </c>
      <c r="E701" s="22"/>
      <c r="F701" s="22">
        <v>342.26</v>
      </c>
      <c r="G701" s="22"/>
      <c r="H701" s="22">
        <v>269.17099999999999</v>
      </c>
      <c r="I701" s="22"/>
      <c r="J701" s="22">
        <v>211.958</v>
      </c>
      <c r="K701" s="22"/>
      <c r="L701" s="22">
        <v>-91.772999999999996</v>
      </c>
      <c r="M701" s="22"/>
      <c r="N701" s="22">
        <v>231.196</v>
      </c>
      <c r="O701" s="22"/>
      <c r="P701" s="22">
        <v>-4.1639999999999997</v>
      </c>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c r="BE701" s="22"/>
      <c r="BF701" s="22"/>
      <c r="BG701" s="22"/>
      <c r="BH701" s="22"/>
      <c r="BI701" s="22"/>
      <c r="BJ701" s="22"/>
      <c r="BK701" s="22"/>
      <c r="BL701" s="22"/>
      <c r="BM701" s="22"/>
      <c r="BN701" s="22"/>
      <c r="BO701" s="22"/>
      <c r="BP701" s="22"/>
      <c r="BQ701" s="22"/>
      <c r="BR701" s="22"/>
      <c r="BS701" s="22"/>
      <c r="BT701" s="22"/>
      <c r="BU701" s="22"/>
      <c r="BV701" s="22"/>
      <c r="BW701" s="22"/>
      <c r="BX701" s="22"/>
      <c r="BY701" s="22"/>
      <c r="BZ701" s="22"/>
    </row>
    <row r="702" spans="1:78" x14ac:dyDescent="0.25">
      <c r="A702" s="21"/>
      <c r="B702" s="22">
        <v>3000</v>
      </c>
      <c r="C702" s="22">
        <f t="shared" ca="1" si="15"/>
        <v>3</v>
      </c>
      <c r="D702" s="22">
        <v>101.389</v>
      </c>
      <c r="E702" s="22"/>
      <c r="F702" s="22">
        <v>345.69</v>
      </c>
      <c r="G702" s="22"/>
      <c r="H702" s="22">
        <v>271.66399999999999</v>
      </c>
      <c r="I702" s="22"/>
      <c r="J702" s="22">
        <v>222.07599999999999</v>
      </c>
      <c r="K702" s="22"/>
      <c r="L702" s="22">
        <v>-91.704999999999998</v>
      </c>
      <c r="M702" s="22"/>
      <c r="N702" s="22">
        <v>242.33199999999999</v>
      </c>
      <c r="O702" s="22"/>
      <c r="P702" s="22">
        <v>-4.2190000000000003</v>
      </c>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c r="BE702" s="22"/>
      <c r="BF702" s="22"/>
      <c r="BG702" s="22"/>
      <c r="BH702" s="22"/>
      <c r="BI702" s="22"/>
      <c r="BJ702" s="22"/>
      <c r="BK702" s="22"/>
      <c r="BL702" s="22"/>
      <c r="BM702" s="22"/>
      <c r="BN702" s="22"/>
      <c r="BO702" s="22"/>
      <c r="BP702" s="22"/>
      <c r="BQ702" s="22"/>
      <c r="BR702" s="22"/>
      <c r="BS702" s="22"/>
      <c r="BT702" s="22"/>
      <c r="BU702" s="22"/>
      <c r="BV702" s="22"/>
      <c r="BW702" s="22"/>
      <c r="BX702" s="22"/>
      <c r="BY702" s="22"/>
      <c r="BZ702" s="22"/>
    </row>
    <row r="703" spans="1:78" x14ac:dyDescent="0.25">
      <c r="A703" s="21"/>
      <c r="B703" s="22">
        <v>3100</v>
      </c>
      <c r="C703" s="22">
        <f t="shared" ca="1" si="15"/>
        <v>3.1</v>
      </c>
      <c r="D703" s="22">
        <v>101.782</v>
      </c>
      <c r="E703" s="22"/>
      <c r="F703" s="22">
        <v>349.02100000000002</v>
      </c>
      <c r="G703" s="22"/>
      <c r="H703" s="22">
        <v>274.10599999999999</v>
      </c>
      <c r="I703" s="22"/>
      <c r="J703" s="22">
        <v>232.23500000000001</v>
      </c>
      <c r="K703" s="22"/>
      <c r="L703" s="22">
        <v>-91.653000000000006</v>
      </c>
      <c r="M703" s="22"/>
      <c r="N703" s="22">
        <v>253.465</v>
      </c>
      <c r="O703" s="22"/>
      <c r="P703" s="22">
        <v>-4.2709999999999999</v>
      </c>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c r="BE703" s="22"/>
      <c r="BF703" s="22"/>
      <c r="BG703" s="22"/>
      <c r="BH703" s="22"/>
      <c r="BI703" s="22"/>
      <c r="BJ703" s="22"/>
      <c r="BK703" s="22"/>
      <c r="BL703" s="22"/>
      <c r="BM703" s="22"/>
      <c r="BN703" s="22"/>
      <c r="BO703" s="22"/>
      <c r="BP703" s="22"/>
      <c r="BQ703" s="22"/>
      <c r="BR703" s="22"/>
      <c r="BS703" s="22"/>
      <c r="BT703" s="22"/>
      <c r="BU703" s="22"/>
      <c r="BV703" s="22"/>
      <c r="BW703" s="22"/>
      <c r="BX703" s="22"/>
      <c r="BY703" s="22"/>
      <c r="BZ703" s="22"/>
    </row>
    <row r="704" spans="1:78" x14ac:dyDescent="0.25">
      <c r="A704" s="21"/>
      <c r="B704" s="22">
        <v>3200</v>
      </c>
      <c r="C704" s="22">
        <f t="shared" ca="1" si="15"/>
        <v>3.2</v>
      </c>
      <c r="D704" s="22">
        <v>102.143</v>
      </c>
      <c r="E704" s="22"/>
      <c r="F704" s="22">
        <v>352.25799999999998</v>
      </c>
      <c r="G704" s="22"/>
      <c r="H704" s="22">
        <v>276.49799999999999</v>
      </c>
      <c r="I704" s="22"/>
      <c r="J704" s="22">
        <v>242.43100000000001</v>
      </c>
      <c r="K704" s="22"/>
      <c r="L704" s="22">
        <v>-91.620999999999995</v>
      </c>
      <c r="M704" s="22"/>
      <c r="N704" s="22">
        <v>264.59800000000001</v>
      </c>
      <c r="O704" s="22"/>
      <c r="P704" s="22">
        <v>-4.319</v>
      </c>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c r="BE704" s="22"/>
      <c r="BF704" s="22"/>
      <c r="BG704" s="22"/>
      <c r="BH704" s="22"/>
      <c r="BI704" s="22"/>
      <c r="BJ704" s="22"/>
      <c r="BK704" s="22"/>
      <c r="BL704" s="22"/>
      <c r="BM704" s="22"/>
      <c r="BN704" s="22"/>
      <c r="BO704" s="22"/>
      <c r="BP704" s="22"/>
      <c r="BQ704" s="22"/>
      <c r="BR704" s="22"/>
      <c r="BS704" s="22"/>
      <c r="BT704" s="22"/>
      <c r="BU704" s="22"/>
      <c r="BV704" s="22"/>
      <c r="BW704" s="22"/>
      <c r="BX704" s="22"/>
      <c r="BY704" s="22"/>
      <c r="BZ704" s="22"/>
    </row>
    <row r="705" spans="1:78" x14ac:dyDescent="0.25">
      <c r="A705" s="21"/>
      <c r="B705" s="22">
        <v>3300</v>
      </c>
      <c r="C705" s="22">
        <f t="shared" ca="1" si="15"/>
        <v>3.3</v>
      </c>
      <c r="D705" s="22">
        <v>102.474</v>
      </c>
      <c r="E705" s="22"/>
      <c r="F705" s="22">
        <v>355.40600000000001</v>
      </c>
      <c r="G705" s="22"/>
      <c r="H705" s="22">
        <v>278.84199999999998</v>
      </c>
      <c r="I705" s="22"/>
      <c r="J705" s="22">
        <v>252.66200000000001</v>
      </c>
      <c r="K705" s="22"/>
      <c r="L705" s="22">
        <v>-91.608999999999995</v>
      </c>
      <c r="M705" s="22"/>
      <c r="N705" s="22">
        <v>275.73</v>
      </c>
      <c r="O705" s="22"/>
      <c r="P705" s="22">
        <v>-4.3639999999999999</v>
      </c>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c r="BE705" s="22"/>
      <c r="BF705" s="22"/>
      <c r="BG705" s="22"/>
      <c r="BH705" s="22"/>
      <c r="BI705" s="22"/>
      <c r="BJ705" s="22"/>
      <c r="BK705" s="22"/>
      <c r="BL705" s="22"/>
      <c r="BM705" s="22"/>
      <c r="BN705" s="22"/>
      <c r="BO705" s="22"/>
      <c r="BP705" s="22"/>
      <c r="BQ705" s="22"/>
      <c r="BR705" s="22"/>
      <c r="BS705" s="22"/>
      <c r="BT705" s="22"/>
      <c r="BU705" s="22"/>
      <c r="BV705" s="22"/>
      <c r="BW705" s="22"/>
      <c r="BX705" s="22"/>
      <c r="BY705" s="22"/>
      <c r="BZ705" s="22"/>
    </row>
    <row r="706" spans="1:78" x14ac:dyDescent="0.25">
      <c r="A706" s="21"/>
      <c r="B706" s="22">
        <v>3400</v>
      </c>
      <c r="C706" s="22">
        <f t="shared" ca="1" si="15"/>
        <v>3.4</v>
      </c>
      <c r="D706" s="22">
        <v>102.77800000000001</v>
      </c>
      <c r="E706" s="22"/>
      <c r="F706" s="22">
        <v>358.47</v>
      </c>
      <c r="G706" s="22"/>
      <c r="H706" s="22">
        <v>281.13900000000001</v>
      </c>
      <c r="I706" s="22"/>
      <c r="J706" s="22">
        <v>262.92500000000001</v>
      </c>
      <c r="K706" s="22"/>
      <c r="L706" s="22">
        <v>-91.619</v>
      </c>
      <c r="M706" s="22"/>
      <c r="N706" s="22">
        <v>286.86099999999999</v>
      </c>
      <c r="O706" s="22"/>
      <c r="P706" s="22">
        <v>-4.407</v>
      </c>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c r="BE706" s="22"/>
      <c r="BF706" s="22"/>
      <c r="BG706" s="22"/>
      <c r="BH706" s="22"/>
      <c r="BI706" s="22"/>
      <c r="BJ706" s="22"/>
      <c r="BK706" s="22"/>
      <c r="BL706" s="22"/>
      <c r="BM706" s="22"/>
      <c r="BN706" s="22"/>
      <c r="BO706" s="22"/>
      <c r="BP706" s="22"/>
      <c r="BQ706" s="22"/>
      <c r="BR706" s="22"/>
      <c r="BS706" s="22"/>
      <c r="BT706" s="22"/>
      <c r="BU706" s="22"/>
      <c r="BV706" s="22"/>
      <c r="BW706" s="22"/>
      <c r="BX706" s="22"/>
      <c r="BY706" s="22"/>
      <c r="BZ706" s="22"/>
    </row>
    <row r="707" spans="1:78" x14ac:dyDescent="0.25">
      <c r="A707" s="21"/>
      <c r="B707" s="22">
        <v>3500</v>
      </c>
      <c r="C707" s="22">
        <f t="shared" ca="1" si="15"/>
        <v>3.5</v>
      </c>
      <c r="D707" s="22">
        <v>103.06</v>
      </c>
      <c r="E707" s="22"/>
      <c r="F707" s="22">
        <v>361.45299999999997</v>
      </c>
      <c r="G707" s="22"/>
      <c r="H707" s="22">
        <v>283.39100000000002</v>
      </c>
      <c r="I707" s="22"/>
      <c r="J707" s="22">
        <v>273.21699999999998</v>
      </c>
      <c r="K707" s="22"/>
      <c r="L707" s="22">
        <v>-91.653999999999996</v>
      </c>
      <c r="M707" s="22"/>
      <c r="N707" s="22">
        <v>297.99299999999999</v>
      </c>
      <c r="O707" s="22"/>
      <c r="P707" s="22">
        <v>-4.4470000000000001</v>
      </c>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c r="BE707" s="22"/>
      <c r="BF707" s="22"/>
      <c r="BG707" s="22"/>
      <c r="BH707" s="22"/>
      <c r="BI707" s="22"/>
      <c r="BJ707" s="22"/>
      <c r="BK707" s="22"/>
      <c r="BL707" s="22"/>
      <c r="BM707" s="22"/>
      <c r="BN707" s="22"/>
      <c r="BO707" s="22"/>
      <c r="BP707" s="22"/>
      <c r="BQ707" s="22"/>
      <c r="BR707" s="22"/>
      <c r="BS707" s="22"/>
      <c r="BT707" s="22"/>
      <c r="BU707" s="22"/>
      <c r="BV707" s="22"/>
      <c r="BW707" s="22"/>
      <c r="BX707" s="22"/>
      <c r="BY707" s="22"/>
      <c r="BZ707" s="22"/>
    </row>
    <row r="708" spans="1:78" x14ac:dyDescent="0.25">
      <c r="A708" s="21"/>
      <c r="B708" s="22">
        <v>3600</v>
      </c>
      <c r="C708" s="22">
        <f t="shared" ca="1" si="15"/>
        <v>3.6</v>
      </c>
      <c r="D708" s="22">
        <v>103.319</v>
      </c>
      <c r="E708" s="22"/>
      <c r="F708" s="22">
        <v>364.36</v>
      </c>
      <c r="G708" s="22"/>
      <c r="H708" s="22">
        <v>285.60000000000002</v>
      </c>
      <c r="I708" s="22"/>
      <c r="J708" s="22">
        <v>283.536</v>
      </c>
      <c r="K708" s="22"/>
      <c r="L708" s="22">
        <v>-91.712999999999994</v>
      </c>
      <c r="M708" s="22"/>
      <c r="N708" s="22">
        <v>309.12700000000001</v>
      </c>
      <c r="O708" s="22"/>
      <c r="P708" s="22">
        <v>-4.4850000000000003</v>
      </c>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c r="BE708" s="22"/>
      <c r="BF708" s="22"/>
      <c r="BG708" s="22"/>
      <c r="BH708" s="22"/>
      <c r="BI708" s="22"/>
      <c r="BJ708" s="22"/>
      <c r="BK708" s="22"/>
      <c r="BL708" s="22"/>
      <c r="BM708" s="22"/>
      <c r="BN708" s="22"/>
      <c r="BO708" s="22"/>
      <c r="BP708" s="22"/>
      <c r="BQ708" s="22"/>
      <c r="BR708" s="22"/>
      <c r="BS708" s="22"/>
      <c r="BT708" s="22"/>
      <c r="BU708" s="22"/>
      <c r="BV708" s="22"/>
      <c r="BW708" s="22"/>
      <c r="BX708" s="22"/>
      <c r="BY708" s="22"/>
      <c r="BZ708" s="22"/>
    </row>
    <row r="709" spans="1:78" x14ac:dyDescent="0.25">
      <c r="A709" s="21"/>
      <c r="B709" s="22">
        <v>3700</v>
      </c>
      <c r="C709" s="22">
        <f t="shared" ca="1" si="15"/>
        <v>3.7</v>
      </c>
      <c r="D709" s="22">
        <v>103.56</v>
      </c>
      <c r="E709" s="22"/>
      <c r="F709" s="22">
        <v>367.19400000000002</v>
      </c>
      <c r="G709" s="22"/>
      <c r="H709" s="22">
        <v>287.767</v>
      </c>
      <c r="I709" s="22"/>
      <c r="J709" s="22">
        <v>293.88099999999997</v>
      </c>
      <c r="K709" s="22"/>
      <c r="L709" s="22">
        <v>-91.798000000000002</v>
      </c>
      <c r="M709" s="22"/>
      <c r="N709" s="22">
        <v>320.262</v>
      </c>
      <c r="O709" s="22"/>
      <c r="P709" s="22">
        <v>-4.5209999999999999</v>
      </c>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c r="BE709" s="22"/>
      <c r="BF709" s="22"/>
      <c r="BG709" s="22"/>
      <c r="BH709" s="22"/>
      <c r="BI709" s="22"/>
      <c r="BJ709" s="22"/>
      <c r="BK709" s="22"/>
      <c r="BL709" s="22"/>
      <c r="BM709" s="22"/>
      <c r="BN709" s="22"/>
      <c r="BO709" s="22"/>
      <c r="BP709" s="22"/>
      <c r="BQ709" s="22"/>
      <c r="BR709" s="22"/>
      <c r="BS709" s="22"/>
      <c r="BT709" s="22"/>
      <c r="BU709" s="22"/>
      <c r="BV709" s="22"/>
      <c r="BW709" s="22"/>
      <c r="BX709" s="22"/>
      <c r="BY709" s="22"/>
      <c r="BZ709" s="22"/>
    </row>
    <row r="710" spans="1:78" x14ac:dyDescent="0.25">
      <c r="A710" s="21"/>
      <c r="B710" s="22">
        <v>3800</v>
      </c>
      <c r="C710" s="22">
        <f t="shared" ca="1" si="15"/>
        <v>3.8</v>
      </c>
      <c r="D710" s="22">
        <v>103.783</v>
      </c>
      <c r="E710" s="22"/>
      <c r="F710" s="22">
        <v>369.959</v>
      </c>
      <c r="G710" s="22"/>
      <c r="H710" s="22">
        <v>289.89400000000001</v>
      </c>
      <c r="I710" s="22"/>
      <c r="J710" s="22">
        <v>304.24799999999999</v>
      </c>
      <c r="K710" s="22"/>
      <c r="L710" s="22">
        <v>-91.911000000000001</v>
      </c>
      <c r="M710" s="22"/>
      <c r="N710" s="22">
        <v>331.40100000000001</v>
      </c>
      <c r="O710" s="22"/>
      <c r="P710" s="22">
        <v>-4.5549999999999997</v>
      </c>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c r="BE710" s="22"/>
      <c r="BF710" s="22"/>
      <c r="BG710" s="22"/>
      <c r="BH710" s="22"/>
      <c r="BI710" s="22"/>
      <c r="BJ710" s="22"/>
      <c r="BK710" s="22"/>
      <c r="BL710" s="22"/>
      <c r="BM710" s="22"/>
      <c r="BN710" s="22"/>
      <c r="BO710" s="22"/>
      <c r="BP710" s="22"/>
      <c r="BQ710" s="22"/>
      <c r="BR710" s="22"/>
      <c r="BS710" s="22"/>
      <c r="BT710" s="22"/>
      <c r="BU710" s="22"/>
      <c r="BV710" s="22"/>
      <c r="BW710" s="22"/>
      <c r="BX710" s="22"/>
      <c r="BY710" s="22"/>
      <c r="BZ710" s="22"/>
    </row>
    <row r="711" spans="1:78" x14ac:dyDescent="0.25">
      <c r="A711" s="21"/>
      <c r="B711" s="22">
        <v>3900</v>
      </c>
      <c r="C711" s="22">
        <f t="shared" ca="1" si="15"/>
        <v>3.9</v>
      </c>
      <c r="D711" s="22">
        <v>103.99</v>
      </c>
      <c r="E711" s="22"/>
      <c r="F711" s="22">
        <v>372.65800000000002</v>
      </c>
      <c r="G711" s="22"/>
      <c r="H711" s="22">
        <v>291.98200000000003</v>
      </c>
      <c r="I711" s="22"/>
      <c r="J711" s="22">
        <v>314.637</v>
      </c>
      <c r="K711" s="22"/>
      <c r="L711" s="22">
        <v>-92.051000000000002</v>
      </c>
      <c r="M711" s="22"/>
      <c r="N711" s="22">
        <v>342.54199999999997</v>
      </c>
      <c r="O711" s="22"/>
      <c r="P711" s="22">
        <v>-4.5880000000000001</v>
      </c>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c r="BE711" s="22"/>
      <c r="BF711" s="22"/>
      <c r="BG711" s="22"/>
      <c r="BH711" s="22"/>
      <c r="BI711" s="22"/>
      <c r="BJ711" s="22"/>
      <c r="BK711" s="22"/>
      <c r="BL711" s="22"/>
      <c r="BM711" s="22"/>
      <c r="BN711" s="22"/>
      <c r="BO711" s="22"/>
      <c r="BP711" s="22"/>
      <c r="BQ711" s="22"/>
      <c r="BR711" s="22"/>
      <c r="BS711" s="22"/>
      <c r="BT711" s="22"/>
      <c r="BU711" s="22"/>
      <c r="BV711" s="22"/>
      <c r="BW711" s="22"/>
      <c r="BX711" s="22"/>
      <c r="BY711" s="22"/>
      <c r="BZ711" s="22"/>
    </row>
    <row r="712" spans="1:78" x14ac:dyDescent="0.25">
      <c r="A712" s="21"/>
      <c r="B712" s="22">
        <v>4000</v>
      </c>
      <c r="C712" s="22">
        <f t="shared" ca="1" si="15"/>
        <v>4</v>
      </c>
      <c r="D712" s="22">
        <v>104.18300000000001</v>
      </c>
      <c r="E712" s="22"/>
      <c r="F712" s="22">
        <v>375.29300000000001</v>
      </c>
      <c r="G712" s="22"/>
      <c r="H712" s="22">
        <v>294.03199999999998</v>
      </c>
      <c r="I712" s="22"/>
      <c r="J712" s="22">
        <v>325.04500000000002</v>
      </c>
      <c r="K712" s="22"/>
      <c r="L712" s="22">
        <v>-92.221999999999994</v>
      </c>
      <c r="M712" s="22"/>
      <c r="N712" s="22">
        <v>353.68700000000001</v>
      </c>
      <c r="O712" s="22"/>
      <c r="P712" s="22">
        <v>-4.6189999999999998</v>
      </c>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c r="BE712" s="22"/>
      <c r="BF712" s="22"/>
      <c r="BG712" s="22"/>
      <c r="BH712" s="22"/>
      <c r="BI712" s="22"/>
      <c r="BJ712" s="22"/>
      <c r="BK712" s="22"/>
      <c r="BL712" s="22"/>
      <c r="BM712" s="22"/>
      <c r="BN712" s="22"/>
      <c r="BO712" s="22"/>
      <c r="BP712" s="22"/>
      <c r="BQ712" s="22"/>
      <c r="BR712" s="22"/>
      <c r="BS712" s="22"/>
      <c r="BT712" s="22"/>
      <c r="BU712" s="22"/>
      <c r="BV712" s="22"/>
      <c r="BW712" s="22"/>
      <c r="BX712" s="22"/>
      <c r="BY712" s="22"/>
      <c r="BZ712" s="22"/>
    </row>
    <row r="713" spans="1:78" x14ac:dyDescent="0.25">
      <c r="A713" s="21"/>
      <c r="B713" s="22">
        <v>4100</v>
      </c>
      <c r="C713" s="22">
        <f t="shared" ca="1" si="15"/>
        <v>4.0999999999999996</v>
      </c>
      <c r="D713" s="22">
        <v>104.363</v>
      </c>
      <c r="E713" s="22"/>
      <c r="F713" s="22">
        <v>377.86799999999999</v>
      </c>
      <c r="G713" s="22"/>
      <c r="H713" s="22">
        <v>296.04500000000002</v>
      </c>
      <c r="I713" s="22"/>
      <c r="J713" s="22">
        <v>335.47300000000001</v>
      </c>
      <c r="K713" s="22"/>
      <c r="L713" s="22">
        <v>-92.421999999999997</v>
      </c>
      <c r="M713" s="22"/>
      <c r="N713" s="22">
        <v>364.83800000000002</v>
      </c>
      <c r="O713" s="22"/>
      <c r="P713" s="22">
        <v>-4.6479999999999997</v>
      </c>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c r="BE713" s="22"/>
      <c r="BF713" s="22"/>
      <c r="BG713" s="22"/>
      <c r="BH713" s="22"/>
      <c r="BI713" s="22"/>
      <c r="BJ713" s="22"/>
      <c r="BK713" s="22"/>
      <c r="BL713" s="22"/>
      <c r="BM713" s="22"/>
      <c r="BN713" s="22"/>
      <c r="BO713" s="22"/>
      <c r="BP713" s="22"/>
      <c r="BQ713" s="22"/>
      <c r="BR713" s="22"/>
      <c r="BS713" s="22"/>
      <c r="BT713" s="22"/>
      <c r="BU713" s="22"/>
      <c r="BV713" s="22"/>
      <c r="BW713" s="22"/>
      <c r="BX713" s="22"/>
      <c r="BY713" s="22"/>
      <c r="BZ713" s="22"/>
    </row>
    <row r="714" spans="1:78" x14ac:dyDescent="0.25">
      <c r="A714" s="21"/>
      <c r="B714" s="22">
        <v>4200</v>
      </c>
      <c r="C714" s="22">
        <f t="shared" ca="1" si="15"/>
        <v>4.2</v>
      </c>
      <c r="D714" s="22">
        <v>104.53100000000001</v>
      </c>
      <c r="E714" s="22"/>
      <c r="F714" s="22">
        <v>380.38499999999999</v>
      </c>
      <c r="G714" s="22"/>
      <c r="H714" s="22">
        <v>298.02300000000002</v>
      </c>
      <c r="I714" s="22"/>
      <c r="J714" s="22">
        <v>345.91800000000001</v>
      </c>
      <c r="K714" s="22"/>
      <c r="L714" s="22">
        <v>-92.652000000000001</v>
      </c>
      <c r="M714" s="22"/>
      <c r="N714" s="22">
        <v>375.99299999999999</v>
      </c>
      <c r="O714" s="22"/>
      <c r="P714" s="22">
        <v>-4.6760000000000002</v>
      </c>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c r="BE714" s="22"/>
      <c r="BF714" s="22"/>
      <c r="BG714" s="22"/>
      <c r="BH714" s="22"/>
      <c r="BI714" s="22"/>
      <c r="BJ714" s="22"/>
      <c r="BK714" s="22"/>
      <c r="BL714" s="22"/>
      <c r="BM714" s="22"/>
      <c r="BN714" s="22"/>
      <c r="BO714" s="22"/>
      <c r="BP714" s="22"/>
      <c r="BQ714" s="22"/>
      <c r="BR714" s="22"/>
      <c r="BS714" s="22"/>
      <c r="BT714" s="22"/>
      <c r="BU714" s="22"/>
      <c r="BV714" s="22"/>
      <c r="BW714" s="22"/>
      <c r="BX714" s="22"/>
      <c r="BY714" s="22"/>
      <c r="BZ714" s="22"/>
    </row>
    <row r="715" spans="1:78" x14ac:dyDescent="0.25">
      <c r="A715" s="21"/>
      <c r="B715" s="22">
        <v>4300</v>
      </c>
      <c r="C715" s="22">
        <f t="shared" ca="1" si="15"/>
        <v>4.3</v>
      </c>
      <c r="D715" s="22">
        <v>104.688</v>
      </c>
      <c r="E715" s="22"/>
      <c r="F715" s="22">
        <v>382.846</v>
      </c>
      <c r="G715" s="22"/>
      <c r="H715" s="22">
        <v>299.96699999999998</v>
      </c>
      <c r="I715" s="22"/>
      <c r="J715" s="22">
        <v>356.37900000000002</v>
      </c>
      <c r="K715" s="22"/>
      <c r="L715" s="22">
        <v>-92.914000000000001</v>
      </c>
      <c r="M715" s="22"/>
      <c r="N715" s="22">
        <v>387.15499999999997</v>
      </c>
      <c r="O715" s="22"/>
      <c r="P715" s="22">
        <v>-4.7030000000000003</v>
      </c>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c r="BE715" s="22"/>
      <c r="BF715" s="22"/>
      <c r="BG715" s="22"/>
      <c r="BH715" s="22"/>
      <c r="BI715" s="22"/>
      <c r="BJ715" s="22"/>
      <c r="BK715" s="22"/>
      <c r="BL715" s="22"/>
      <c r="BM715" s="22"/>
      <c r="BN715" s="22"/>
      <c r="BO715" s="22"/>
      <c r="BP715" s="22"/>
      <c r="BQ715" s="22"/>
      <c r="BR715" s="22"/>
      <c r="BS715" s="22"/>
      <c r="BT715" s="22"/>
      <c r="BU715" s="22"/>
      <c r="BV715" s="22"/>
      <c r="BW715" s="22"/>
      <c r="BX715" s="22"/>
      <c r="BY715" s="22"/>
      <c r="BZ715" s="22"/>
    </row>
    <row r="716" spans="1:78" x14ac:dyDescent="0.25">
      <c r="A716" s="21"/>
      <c r="B716" s="22">
        <v>4400</v>
      </c>
      <c r="C716" s="22">
        <f t="shared" ca="1" si="15"/>
        <v>4.4000000000000004</v>
      </c>
      <c r="D716" s="22">
        <v>104.834</v>
      </c>
      <c r="E716" s="22"/>
      <c r="F716" s="22">
        <v>385.255</v>
      </c>
      <c r="G716" s="22"/>
      <c r="H716" s="22">
        <v>301.87900000000002</v>
      </c>
      <c r="I716" s="22"/>
      <c r="J716" s="22">
        <v>366.85500000000002</v>
      </c>
      <c r="K716" s="22"/>
      <c r="L716" s="22">
        <v>-93.207999999999998</v>
      </c>
      <c r="M716" s="22"/>
      <c r="N716" s="22">
        <v>398.322</v>
      </c>
      <c r="O716" s="22"/>
      <c r="P716" s="22">
        <v>-4.7290000000000001</v>
      </c>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c r="BE716" s="22"/>
      <c r="BF716" s="22"/>
      <c r="BG716" s="22"/>
      <c r="BH716" s="22"/>
      <c r="BI716" s="22"/>
      <c r="BJ716" s="22"/>
      <c r="BK716" s="22"/>
      <c r="BL716" s="22"/>
      <c r="BM716" s="22"/>
      <c r="BN716" s="22"/>
      <c r="BO716" s="22"/>
      <c r="BP716" s="22"/>
      <c r="BQ716" s="22"/>
      <c r="BR716" s="22"/>
      <c r="BS716" s="22"/>
      <c r="BT716" s="22"/>
      <c r="BU716" s="22"/>
      <c r="BV716" s="22"/>
      <c r="BW716" s="22"/>
      <c r="BX716" s="22"/>
      <c r="BY716" s="22"/>
      <c r="BZ716" s="22"/>
    </row>
    <row r="717" spans="1:78" x14ac:dyDescent="0.25">
      <c r="A717" s="21"/>
      <c r="B717" s="22">
        <v>4500</v>
      </c>
      <c r="C717" s="22">
        <f t="shared" ca="1" si="15"/>
        <v>4.5</v>
      </c>
      <c r="D717" s="22">
        <v>104.97199999999999</v>
      </c>
      <c r="E717" s="22"/>
      <c r="F717" s="22">
        <v>387.61200000000002</v>
      </c>
      <c r="G717" s="22"/>
      <c r="H717" s="22">
        <v>303.75799999999998</v>
      </c>
      <c r="I717" s="22"/>
      <c r="J717" s="22">
        <v>377.34500000000003</v>
      </c>
      <c r="K717" s="22"/>
      <c r="L717" s="22">
        <v>-93.533000000000001</v>
      </c>
      <c r="M717" s="22"/>
      <c r="N717" s="22">
        <v>409.49700000000001</v>
      </c>
      <c r="O717" s="22"/>
      <c r="P717" s="22">
        <v>-4.7530000000000001</v>
      </c>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c r="BE717" s="22"/>
      <c r="BF717" s="22"/>
      <c r="BG717" s="22"/>
      <c r="BH717" s="22"/>
      <c r="BI717" s="22"/>
      <c r="BJ717" s="22"/>
      <c r="BK717" s="22"/>
      <c r="BL717" s="22"/>
      <c r="BM717" s="22"/>
      <c r="BN717" s="22"/>
      <c r="BO717" s="22"/>
      <c r="BP717" s="22"/>
      <c r="BQ717" s="22"/>
      <c r="BR717" s="22"/>
      <c r="BS717" s="22"/>
      <c r="BT717" s="22"/>
      <c r="BU717" s="22"/>
      <c r="BV717" s="22"/>
      <c r="BW717" s="22"/>
      <c r="BX717" s="22"/>
      <c r="BY717" s="22"/>
      <c r="BZ717" s="22"/>
    </row>
    <row r="718" spans="1:78" x14ac:dyDescent="0.25">
      <c r="A718" s="21"/>
      <c r="B718" s="22">
        <v>4600</v>
      </c>
      <c r="C718" s="22">
        <f t="shared" ca="1" si="15"/>
        <v>4.5999999999999996</v>
      </c>
      <c r="D718" s="22">
        <v>105.101</v>
      </c>
      <c r="E718" s="22"/>
      <c r="F718" s="22">
        <v>389.92099999999999</v>
      </c>
      <c r="G718" s="22"/>
      <c r="H718" s="22">
        <v>305.60599999999999</v>
      </c>
      <c r="I718" s="22"/>
      <c r="J718" s="22">
        <v>387.84899999999999</v>
      </c>
      <c r="K718" s="22"/>
      <c r="L718" s="22">
        <v>-93.891000000000005</v>
      </c>
      <c r="M718" s="22"/>
      <c r="N718" s="22">
        <v>420.67899999999997</v>
      </c>
      <c r="O718" s="22"/>
      <c r="P718" s="22">
        <v>-4.7770000000000001</v>
      </c>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c r="BE718" s="22"/>
      <c r="BF718" s="22"/>
      <c r="BG718" s="22"/>
      <c r="BH718" s="22"/>
      <c r="BI718" s="22"/>
      <c r="BJ718" s="22"/>
      <c r="BK718" s="22"/>
      <c r="BL718" s="22"/>
      <c r="BM718" s="22"/>
      <c r="BN718" s="22"/>
      <c r="BO718" s="22"/>
      <c r="BP718" s="22"/>
      <c r="BQ718" s="22"/>
      <c r="BR718" s="22"/>
      <c r="BS718" s="22"/>
      <c r="BT718" s="22"/>
      <c r="BU718" s="22"/>
      <c r="BV718" s="22"/>
      <c r="BW718" s="22"/>
      <c r="BX718" s="22"/>
      <c r="BY718" s="22"/>
      <c r="BZ718" s="22"/>
    </row>
    <row r="719" spans="1:78" x14ac:dyDescent="0.25">
      <c r="A719" s="21"/>
      <c r="B719" s="22">
        <v>4700</v>
      </c>
      <c r="C719" s="22">
        <f t="shared" ca="1" si="15"/>
        <v>4.7</v>
      </c>
      <c r="D719" s="22">
        <v>105.223</v>
      </c>
      <c r="E719" s="22"/>
      <c r="F719" s="22">
        <v>392.18200000000002</v>
      </c>
      <c r="G719" s="22"/>
      <c r="H719" s="22">
        <v>307.42399999999998</v>
      </c>
      <c r="I719" s="22"/>
      <c r="J719" s="22">
        <v>398.36500000000001</v>
      </c>
      <c r="K719" s="22"/>
      <c r="L719" s="22">
        <v>-94.281000000000006</v>
      </c>
      <c r="M719" s="22"/>
      <c r="N719" s="22">
        <v>431.86900000000003</v>
      </c>
      <c r="O719" s="22"/>
      <c r="P719" s="22">
        <v>-4.8</v>
      </c>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c r="BE719" s="22"/>
      <c r="BF719" s="22"/>
      <c r="BG719" s="22"/>
      <c r="BH719" s="22"/>
      <c r="BI719" s="22"/>
      <c r="BJ719" s="22"/>
      <c r="BK719" s="22"/>
      <c r="BL719" s="22"/>
      <c r="BM719" s="22"/>
      <c r="BN719" s="22"/>
      <c r="BO719" s="22"/>
      <c r="BP719" s="22"/>
      <c r="BQ719" s="22"/>
      <c r="BR719" s="22"/>
      <c r="BS719" s="22"/>
      <c r="BT719" s="22"/>
      <c r="BU719" s="22"/>
      <c r="BV719" s="22"/>
      <c r="BW719" s="22"/>
      <c r="BX719" s="22"/>
      <c r="BY719" s="22"/>
      <c r="BZ719" s="22"/>
    </row>
    <row r="720" spans="1:78" x14ac:dyDescent="0.25">
      <c r="A720" s="21"/>
      <c r="B720" s="22">
        <v>4800</v>
      </c>
      <c r="C720" s="22">
        <f t="shared" ca="1" si="15"/>
        <v>4.8</v>
      </c>
      <c r="D720" s="22">
        <v>105.337</v>
      </c>
      <c r="E720" s="22"/>
      <c r="F720" s="22">
        <v>394.399</v>
      </c>
      <c r="G720" s="22"/>
      <c r="H720" s="22">
        <v>309.21300000000002</v>
      </c>
      <c r="I720" s="22"/>
      <c r="J720" s="22">
        <v>408.89299999999997</v>
      </c>
      <c r="K720" s="22"/>
      <c r="L720" s="22">
        <v>-94.701999999999998</v>
      </c>
      <c r="M720" s="22"/>
      <c r="N720" s="22">
        <v>443.06900000000002</v>
      </c>
      <c r="O720" s="22"/>
      <c r="P720" s="22">
        <v>-4.8220000000000001</v>
      </c>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c r="BE720" s="22"/>
      <c r="BF720" s="22"/>
      <c r="BG720" s="22"/>
      <c r="BH720" s="22"/>
      <c r="BI720" s="22"/>
      <c r="BJ720" s="22"/>
      <c r="BK720" s="22"/>
      <c r="BL720" s="22"/>
      <c r="BM720" s="22"/>
      <c r="BN720" s="22"/>
      <c r="BO720" s="22"/>
      <c r="BP720" s="22"/>
      <c r="BQ720" s="22"/>
      <c r="BR720" s="22"/>
      <c r="BS720" s="22"/>
      <c r="BT720" s="22"/>
      <c r="BU720" s="22"/>
      <c r="BV720" s="22"/>
      <c r="BW720" s="22"/>
      <c r="BX720" s="22"/>
      <c r="BY720" s="22"/>
      <c r="BZ720" s="22"/>
    </row>
    <row r="721" spans="1:78" x14ac:dyDescent="0.25">
      <c r="A721" s="21"/>
      <c r="B721" s="22">
        <v>4900</v>
      </c>
      <c r="C721" s="22">
        <f t="shared" ca="1" si="15"/>
        <v>4.9000000000000004</v>
      </c>
      <c r="D721" s="22">
        <v>105.44499999999999</v>
      </c>
      <c r="E721" s="22"/>
      <c r="F721" s="22">
        <v>396.572</v>
      </c>
      <c r="G721" s="22"/>
      <c r="H721" s="22">
        <v>310.97300000000001</v>
      </c>
      <c r="I721" s="22"/>
      <c r="J721" s="22">
        <v>419.43200000000002</v>
      </c>
      <c r="K721" s="22"/>
      <c r="L721" s="22">
        <v>-95.156000000000006</v>
      </c>
      <c r="M721" s="22"/>
      <c r="N721" s="22">
        <v>454.27699999999999</v>
      </c>
      <c r="O721" s="22"/>
      <c r="P721" s="22">
        <v>-4.843</v>
      </c>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c r="BE721" s="22"/>
      <c r="BF721" s="22"/>
      <c r="BG721" s="22"/>
      <c r="BH721" s="22"/>
      <c r="BI721" s="22"/>
      <c r="BJ721" s="22"/>
      <c r="BK721" s="22"/>
      <c r="BL721" s="22"/>
      <c r="BM721" s="22"/>
      <c r="BN721" s="22"/>
      <c r="BO721" s="22"/>
      <c r="BP721" s="22"/>
      <c r="BQ721" s="22"/>
      <c r="BR721" s="22"/>
      <c r="BS721" s="22"/>
      <c r="BT721" s="22"/>
      <c r="BU721" s="22"/>
      <c r="BV721" s="22"/>
      <c r="BW721" s="22"/>
      <c r="BX721" s="22"/>
      <c r="BY721" s="22"/>
      <c r="BZ721" s="22"/>
    </row>
    <row r="722" spans="1:78" x14ac:dyDescent="0.25">
      <c r="A722" s="21"/>
      <c r="B722" s="22">
        <v>5000</v>
      </c>
      <c r="C722" s="22">
        <f t="shared" ca="1" si="15"/>
        <v>5</v>
      </c>
      <c r="D722" s="22">
        <v>105.54600000000001</v>
      </c>
      <c r="E722" s="22"/>
      <c r="F722" s="22">
        <v>398.70299999999997</v>
      </c>
      <c r="G722" s="22"/>
      <c r="H722" s="22">
        <v>312.70699999999999</v>
      </c>
      <c r="I722" s="22"/>
      <c r="J722" s="22">
        <v>429.98200000000003</v>
      </c>
      <c r="K722" s="22"/>
      <c r="L722" s="22">
        <v>-95.641000000000005</v>
      </c>
      <c r="M722" s="22"/>
      <c r="N722" s="22">
        <v>465.495</v>
      </c>
      <c r="O722" s="22"/>
      <c r="P722" s="22">
        <v>-4.8630000000000004</v>
      </c>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c r="BE722" s="22"/>
      <c r="BF722" s="22"/>
      <c r="BG722" s="22"/>
      <c r="BH722" s="22"/>
      <c r="BI722" s="22"/>
      <c r="BJ722" s="22"/>
      <c r="BK722" s="22"/>
      <c r="BL722" s="22"/>
      <c r="BM722" s="22"/>
      <c r="BN722" s="22"/>
      <c r="BO722" s="22"/>
      <c r="BP722" s="22"/>
      <c r="BQ722" s="22"/>
      <c r="BR722" s="22"/>
      <c r="BS722" s="22"/>
      <c r="BT722" s="22"/>
      <c r="BU722" s="22"/>
      <c r="BV722" s="22"/>
      <c r="BW722" s="22"/>
      <c r="BX722" s="22"/>
      <c r="BY722" s="22"/>
      <c r="BZ722" s="22"/>
    </row>
    <row r="723" spans="1:78" x14ac:dyDescent="0.25">
      <c r="A723" s="21"/>
      <c r="B723" s="22">
        <v>5100</v>
      </c>
      <c r="C723" s="22">
        <f t="shared" ca="1" si="15"/>
        <v>5.0999999999999996</v>
      </c>
      <c r="D723" s="22">
        <v>105.642</v>
      </c>
      <c r="E723" s="22"/>
      <c r="F723" s="22">
        <v>400.79399999999998</v>
      </c>
      <c r="G723" s="22"/>
      <c r="H723" s="22">
        <v>314.41399999999999</v>
      </c>
      <c r="I723" s="22"/>
      <c r="J723" s="22">
        <v>440.541</v>
      </c>
      <c r="K723" s="22"/>
      <c r="L723" s="22">
        <v>-96.156999999999996</v>
      </c>
      <c r="M723" s="22"/>
      <c r="N723" s="22">
        <v>476.72199999999998</v>
      </c>
      <c r="O723" s="22"/>
      <c r="P723" s="22">
        <v>-4.883</v>
      </c>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c r="BE723" s="22"/>
      <c r="BF723" s="22"/>
      <c r="BG723" s="22"/>
      <c r="BH723" s="22"/>
      <c r="BI723" s="22"/>
      <c r="BJ723" s="22"/>
      <c r="BK723" s="22"/>
      <c r="BL723" s="22"/>
      <c r="BM723" s="22"/>
      <c r="BN723" s="22"/>
      <c r="BO723" s="22"/>
      <c r="BP723" s="22"/>
      <c r="BQ723" s="22"/>
      <c r="BR723" s="22"/>
      <c r="BS723" s="22"/>
      <c r="BT723" s="22"/>
      <c r="BU723" s="22"/>
      <c r="BV723" s="22"/>
      <c r="BW723" s="22"/>
      <c r="BX723" s="22"/>
      <c r="BY723" s="22"/>
      <c r="BZ723" s="22"/>
    </row>
    <row r="724" spans="1:78" x14ac:dyDescent="0.25">
      <c r="A724" s="21"/>
      <c r="B724" s="22">
        <v>5200</v>
      </c>
      <c r="C724" s="22">
        <f t="shared" ca="1" si="15"/>
        <v>5.2</v>
      </c>
      <c r="D724" s="22">
        <v>105.733</v>
      </c>
      <c r="E724" s="22"/>
      <c r="F724" s="22">
        <v>402.84699999999998</v>
      </c>
      <c r="G724" s="22"/>
      <c r="H724" s="22">
        <v>316.09500000000003</v>
      </c>
      <c r="I724" s="22"/>
      <c r="J724" s="22">
        <v>451.11</v>
      </c>
      <c r="K724" s="22"/>
      <c r="L724" s="22">
        <v>-96.703000000000003</v>
      </c>
      <c r="M724" s="22"/>
      <c r="N724" s="22">
        <v>487.96100000000001</v>
      </c>
      <c r="O724" s="22"/>
      <c r="P724" s="22">
        <v>-4.9020000000000001</v>
      </c>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c r="BE724" s="22"/>
      <c r="BF724" s="22"/>
      <c r="BG724" s="22"/>
      <c r="BH724" s="22"/>
      <c r="BI724" s="22"/>
      <c r="BJ724" s="22"/>
      <c r="BK724" s="22"/>
      <c r="BL724" s="22"/>
      <c r="BM724" s="22"/>
      <c r="BN724" s="22"/>
      <c r="BO724" s="22"/>
      <c r="BP724" s="22"/>
      <c r="BQ724" s="22"/>
      <c r="BR724" s="22"/>
      <c r="BS724" s="22"/>
      <c r="BT724" s="22"/>
      <c r="BU724" s="22"/>
      <c r="BV724" s="22"/>
      <c r="BW724" s="22"/>
      <c r="BX724" s="22"/>
      <c r="BY724" s="22"/>
      <c r="BZ724" s="22"/>
    </row>
    <row r="725" spans="1:78" x14ac:dyDescent="0.25">
      <c r="A725" s="21"/>
      <c r="B725" s="22">
        <v>5300</v>
      </c>
      <c r="C725" s="22">
        <f t="shared" ca="1" si="15"/>
        <v>5.3</v>
      </c>
      <c r="D725" s="22">
        <v>105.818</v>
      </c>
      <c r="E725" s="22"/>
      <c r="F725" s="22">
        <v>404.86099999999999</v>
      </c>
      <c r="G725" s="22"/>
      <c r="H725" s="22">
        <v>317.75</v>
      </c>
      <c r="I725" s="22"/>
      <c r="J725" s="22">
        <v>461.68799999999999</v>
      </c>
      <c r="K725" s="22"/>
      <c r="L725" s="22">
        <v>-97.278000000000006</v>
      </c>
      <c r="M725" s="22"/>
      <c r="N725" s="22">
        <v>499.21</v>
      </c>
      <c r="O725" s="22"/>
      <c r="P725" s="22">
        <v>-4.92</v>
      </c>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c r="BE725" s="22"/>
      <c r="BF725" s="22"/>
      <c r="BG725" s="22"/>
      <c r="BH725" s="22"/>
      <c r="BI725" s="22"/>
      <c r="BJ725" s="22"/>
      <c r="BK725" s="22"/>
      <c r="BL725" s="22"/>
      <c r="BM725" s="22"/>
      <c r="BN725" s="22"/>
      <c r="BO725" s="22"/>
      <c r="BP725" s="22"/>
      <c r="BQ725" s="22"/>
      <c r="BR725" s="22"/>
      <c r="BS725" s="22"/>
      <c r="BT725" s="22"/>
      <c r="BU725" s="22"/>
      <c r="BV725" s="22"/>
      <c r="BW725" s="22"/>
      <c r="BX725" s="22"/>
      <c r="BY725" s="22"/>
      <c r="BZ725" s="22"/>
    </row>
    <row r="726" spans="1:78" x14ac:dyDescent="0.25">
      <c r="A726" s="21"/>
      <c r="B726" s="22">
        <v>5400</v>
      </c>
      <c r="C726" s="22">
        <f t="shared" ca="1" si="15"/>
        <v>5.4</v>
      </c>
      <c r="D726" s="22">
        <v>105.899</v>
      </c>
      <c r="E726" s="22"/>
      <c r="F726" s="22">
        <v>406.84</v>
      </c>
      <c r="G726" s="22"/>
      <c r="H726" s="22">
        <v>319.38200000000001</v>
      </c>
      <c r="I726" s="22"/>
      <c r="J726" s="22">
        <v>472.274</v>
      </c>
      <c r="K726" s="22"/>
      <c r="L726" s="22">
        <v>-97.882000000000005</v>
      </c>
      <c r="M726" s="22"/>
      <c r="N726" s="22">
        <v>510.47</v>
      </c>
      <c r="O726" s="22"/>
      <c r="P726" s="22">
        <v>-4.9379999999999997</v>
      </c>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c r="BE726" s="22"/>
      <c r="BF726" s="22"/>
      <c r="BG726" s="22"/>
      <c r="BH726" s="22"/>
      <c r="BI726" s="22"/>
      <c r="BJ726" s="22"/>
      <c r="BK726" s="22"/>
      <c r="BL726" s="22"/>
      <c r="BM726" s="22"/>
      <c r="BN726" s="22"/>
      <c r="BO726" s="22"/>
      <c r="BP726" s="22"/>
      <c r="BQ726" s="22"/>
      <c r="BR726" s="22"/>
      <c r="BS726" s="22"/>
      <c r="BT726" s="22"/>
      <c r="BU726" s="22"/>
      <c r="BV726" s="22"/>
      <c r="BW726" s="22"/>
      <c r="BX726" s="22"/>
      <c r="BY726" s="22"/>
      <c r="BZ726" s="22"/>
    </row>
    <row r="727" spans="1:78" x14ac:dyDescent="0.25">
      <c r="A727" s="21"/>
      <c r="B727" s="22">
        <v>5500</v>
      </c>
      <c r="C727" s="22">
        <f t="shared" ca="1" si="15"/>
        <v>5.5</v>
      </c>
      <c r="D727" s="22">
        <v>105.976</v>
      </c>
      <c r="E727" s="22"/>
      <c r="F727" s="22">
        <v>408.78399999999999</v>
      </c>
      <c r="G727" s="22"/>
      <c r="H727" s="22">
        <v>320.99</v>
      </c>
      <c r="I727" s="22"/>
      <c r="J727" s="22">
        <v>482.86700000000002</v>
      </c>
      <c r="K727" s="22"/>
      <c r="L727" s="22">
        <v>-98.513000000000005</v>
      </c>
      <c r="M727" s="22"/>
      <c r="N727" s="22">
        <v>521.74099999999999</v>
      </c>
      <c r="O727" s="22"/>
      <c r="P727" s="22">
        <v>-4.9550000000000001</v>
      </c>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c r="BE727" s="22"/>
      <c r="BF727" s="22"/>
      <c r="BG727" s="22"/>
      <c r="BH727" s="22"/>
      <c r="BI727" s="22"/>
      <c r="BJ727" s="22"/>
      <c r="BK727" s="22"/>
      <c r="BL727" s="22"/>
      <c r="BM727" s="22"/>
      <c r="BN727" s="22"/>
      <c r="BO727" s="22"/>
      <c r="BP727" s="22"/>
      <c r="BQ727" s="22"/>
      <c r="BR727" s="22"/>
      <c r="BS727" s="22"/>
      <c r="BT727" s="22"/>
      <c r="BU727" s="22"/>
      <c r="BV727" s="22"/>
      <c r="BW727" s="22"/>
      <c r="BX727" s="22"/>
      <c r="BY727" s="22"/>
      <c r="BZ727" s="22"/>
    </row>
    <row r="728" spans="1:78" x14ac:dyDescent="0.25">
      <c r="A728" s="21"/>
      <c r="B728" s="22">
        <v>5600</v>
      </c>
      <c r="C728" s="22">
        <f t="shared" ca="1" si="15"/>
        <v>5.6</v>
      </c>
      <c r="D728" s="22">
        <v>106.04900000000001</v>
      </c>
      <c r="E728" s="22"/>
      <c r="F728" s="22">
        <v>410.69400000000002</v>
      </c>
      <c r="G728" s="22"/>
      <c r="H728" s="22">
        <v>322.57499999999999</v>
      </c>
      <c r="I728" s="22"/>
      <c r="J728" s="22">
        <v>493.46899999999999</v>
      </c>
      <c r="K728" s="22"/>
      <c r="L728" s="22">
        <v>-99.17</v>
      </c>
      <c r="M728" s="22"/>
      <c r="N728" s="22">
        <v>533.02499999999998</v>
      </c>
      <c r="O728" s="22"/>
      <c r="P728" s="22">
        <v>-4.9720000000000004</v>
      </c>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c r="BE728" s="22"/>
      <c r="BF728" s="22"/>
      <c r="BG728" s="22"/>
      <c r="BH728" s="22"/>
      <c r="BI728" s="22"/>
      <c r="BJ728" s="22"/>
      <c r="BK728" s="22"/>
      <c r="BL728" s="22"/>
      <c r="BM728" s="22"/>
      <c r="BN728" s="22"/>
      <c r="BO728" s="22"/>
      <c r="BP728" s="22"/>
      <c r="BQ728" s="22"/>
      <c r="BR728" s="22"/>
      <c r="BS728" s="22"/>
      <c r="BT728" s="22"/>
      <c r="BU728" s="22"/>
      <c r="BV728" s="22"/>
      <c r="BW728" s="22"/>
      <c r="BX728" s="22"/>
      <c r="BY728" s="22"/>
      <c r="BZ728" s="22"/>
    </row>
    <row r="729" spans="1:78" x14ac:dyDescent="0.25">
      <c r="A729" s="21"/>
      <c r="B729" s="22">
        <v>5700</v>
      </c>
      <c r="C729" s="22">
        <f t="shared" ca="1" si="15"/>
        <v>5.7</v>
      </c>
      <c r="D729" s="22">
        <v>106.11799999999999</v>
      </c>
      <c r="E729" s="22"/>
      <c r="F729" s="22">
        <v>412.572</v>
      </c>
      <c r="G729" s="22"/>
      <c r="H729" s="22">
        <v>324.137</v>
      </c>
      <c r="I729" s="22"/>
      <c r="J729" s="22">
        <v>504.077</v>
      </c>
      <c r="K729" s="22"/>
      <c r="L729" s="22">
        <v>-99.852000000000004</v>
      </c>
      <c r="M729" s="22"/>
      <c r="N729" s="22">
        <v>544.32000000000005</v>
      </c>
      <c r="O729" s="22"/>
      <c r="P729" s="22">
        <v>-4.9880000000000004</v>
      </c>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c r="BE729" s="22"/>
      <c r="BF729" s="22"/>
      <c r="BG729" s="22"/>
      <c r="BH729" s="22"/>
      <c r="BI729" s="22"/>
      <c r="BJ729" s="22"/>
      <c r="BK729" s="22"/>
      <c r="BL729" s="22"/>
      <c r="BM729" s="22"/>
      <c r="BN729" s="22"/>
      <c r="BO729" s="22"/>
      <c r="BP729" s="22"/>
      <c r="BQ729" s="22"/>
      <c r="BR729" s="22"/>
      <c r="BS729" s="22"/>
      <c r="BT729" s="22"/>
      <c r="BU729" s="22"/>
      <c r="BV729" s="22"/>
      <c r="BW729" s="22"/>
      <c r="BX729" s="22"/>
      <c r="BY729" s="22"/>
      <c r="BZ729" s="22"/>
    </row>
    <row r="730" spans="1:78" x14ac:dyDescent="0.25">
      <c r="A730" s="21"/>
      <c r="B730" s="22">
        <v>5800</v>
      </c>
      <c r="C730" s="22">
        <f t="shared" ca="1" si="15"/>
        <v>5.8</v>
      </c>
      <c r="D730" s="22">
        <v>106.184</v>
      </c>
      <c r="E730" s="22"/>
      <c r="F730" s="22">
        <v>414.41800000000001</v>
      </c>
      <c r="G730" s="22"/>
      <c r="H730" s="22">
        <v>325.678</v>
      </c>
      <c r="I730" s="22"/>
      <c r="J730" s="22">
        <v>514.69200000000001</v>
      </c>
      <c r="K730" s="22"/>
      <c r="L730" s="22">
        <v>-100.557</v>
      </c>
      <c r="M730" s="22"/>
      <c r="N730" s="22">
        <v>555.62800000000004</v>
      </c>
      <c r="O730" s="22"/>
      <c r="P730" s="22">
        <v>-5.0039999999999996</v>
      </c>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c r="BE730" s="22"/>
      <c r="BF730" s="22"/>
      <c r="BG730" s="22"/>
      <c r="BH730" s="22"/>
      <c r="BI730" s="22"/>
      <c r="BJ730" s="22"/>
      <c r="BK730" s="22"/>
      <c r="BL730" s="22"/>
      <c r="BM730" s="22"/>
      <c r="BN730" s="22"/>
      <c r="BO730" s="22"/>
      <c r="BP730" s="22"/>
      <c r="BQ730" s="22"/>
      <c r="BR730" s="22"/>
      <c r="BS730" s="22"/>
      <c r="BT730" s="22"/>
      <c r="BU730" s="22"/>
      <c r="BV730" s="22"/>
      <c r="BW730" s="22"/>
      <c r="BX730" s="22"/>
      <c r="BY730" s="22"/>
      <c r="BZ730" s="22"/>
    </row>
    <row r="731" spans="1:78" x14ac:dyDescent="0.25">
      <c r="A731" s="21"/>
      <c r="B731" s="22">
        <v>5900</v>
      </c>
      <c r="C731" s="22">
        <f t="shared" ca="1" si="15"/>
        <v>5.9</v>
      </c>
      <c r="D731" s="22">
        <v>106.247</v>
      </c>
      <c r="E731" s="22"/>
      <c r="F731" s="22">
        <v>416.23399999999998</v>
      </c>
      <c r="G731" s="22"/>
      <c r="H731" s="22">
        <v>327.197</v>
      </c>
      <c r="I731" s="22"/>
      <c r="J731" s="22">
        <v>525.31399999999996</v>
      </c>
      <c r="K731" s="22"/>
      <c r="L731" s="22">
        <v>-101.28400000000001</v>
      </c>
      <c r="M731" s="22"/>
      <c r="N731" s="22">
        <v>566.94600000000003</v>
      </c>
      <c r="O731" s="22"/>
      <c r="P731" s="22">
        <v>-5.0190000000000001</v>
      </c>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c r="BE731" s="22"/>
      <c r="BF731" s="22"/>
      <c r="BG731" s="22"/>
      <c r="BH731" s="22"/>
      <c r="BI731" s="22"/>
      <c r="BJ731" s="22"/>
      <c r="BK731" s="22"/>
      <c r="BL731" s="22"/>
      <c r="BM731" s="22"/>
      <c r="BN731" s="22"/>
      <c r="BO731" s="22"/>
      <c r="BP731" s="22"/>
      <c r="BQ731" s="22"/>
      <c r="BR731" s="22"/>
      <c r="BS731" s="22"/>
      <c r="BT731" s="22"/>
      <c r="BU731" s="22"/>
      <c r="BV731" s="22"/>
      <c r="BW731" s="22"/>
      <c r="BX731" s="22"/>
      <c r="BY731" s="22"/>
      <c r="BZ731" s="22"/>
    </row>
    <row r="732" spans="1:78" x14ac:dyDescent="0.25">
      <c r="A732" s="21"/>
      <c r="B732" s="22">
        <v>6000</v>
      </c>
      <c r="C732" s="22">
        <f t="shared" ca="1" si="15"/>
        <v>6</v>
      </c>
      <c r="D732" s="22">
        <v>106.306</v>
      </c>
      <c r="E732" s="22"/>
      <c r="F732" s="22">
        <v>418.02</v>
      </c>
      <c r="G732" s="22"/>
      <c r="H732" s="22">
        <v>328.69600000000003</v>
      </c>
      <c r="I732" s="22"/>
      <c r="J732" s="22">
        <v>535.94200000000001</v>
      </c>
      <c r="K732" s="22"/>
      <c r="L732" s="22">
        <v>-102.032</v>
      </c>
      <c r="M732" s="22"/>
      <c r="N732" s="22">
        <v>578.279</v>
      </c>
      <c r="O732" s="22"/>
      <c r="P732" s="22">
        <v>-5.0339999999999998</v>
      </c>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c r="BE732" s="22"/>
      <c r="BF732" s="22"/>
      <c r="BG732" s="22"/>
      <c r="BH732" s="22"/>
      <c r="BI732" s="22"/>
      <c r="BJ732" s="22"/>
      <c r="BK732" s="22"/>
      <c r="BL732" s="22"/>
      <c r="BM732" s="22"/>
      <c r="BN732" s="22"/>
      <c r="BO732" s="22"/>
      <c r="BP732" s="22"/>
      <c r="BQ732" s="22"/>
      <c r="BR732" s="22"/>
      <c r="BS732" s="22"/>
      <c r="BT732" s="22"/>
      <c r="BU732" s="22"/>
      <c r="BV732" s="22"/>
      <c r="BW732" s="22"/>
      <c r="BX732" s="22"/>
      <c r="BY732" s="22"/>
      <c r="BZ732" s="22"/>
    </row>
    <row r="733" spans="1:78" x14ac:dyDescent="0.25">
      <c r="A733" s="21"/>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c r="BE733" s="22"/>
      <c r="BF733" s="22"/>
      <c r="BG733" s="22"/>
      <c r="BH733" s="22"/>
      <c r="BI733" s="22"/>
      <c r="BJ733" s="22"/>
      <c r="BK733" s="22"/>
      <c r="BL733" s="22"/>
      <c r="BM733" s="22"/>
      <c r="BN733" s="22"/>
      <c r="BO733" s="22"/>
      <c r="BP733" s="22"/>
      <c r="BQ733" s="22"/>
      <c r="BR733" s="22"/>
      <c r="BS733" s="22"/>
      <c r="BT733" s="22"/>
      <c r="BU733" s="22"/>
      <c r="BV733" s="22"/>
      <c r="BW733" s="22"/>
      <c r="BX733" s="22"/>
      <c r="BY733" s="22"/>
      <c r="BZ733" s="22"/>
    </row>
    <row r="734" spans="1:78" x14ac:dyDescent="0.25">
      <c r="A734" s="21"/>
      <c r="B734" s="22" t="s">
        <v>261</v>
      </c>
      <c r="C734" s="22"/>
      <c r="D734" s="22"/>
      <c r="E734" s="22"/>
      <c r="F734" s="22"/>
      <c r="G734" s="22"/>
      <c r="H734" s="22"/>
      <c r="I734" s="22"/>
      <c r="J734" s="22" t="s">
        <v>277</v>
      </c>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c r="BE734" s="22"/>
      <c r="BF734" s="22"/>
      <c r="BG734" s="22"/>
      <c r="BH734" s="22"/>
      <c r="BI734" s="22"/>
      <c r="BJ734" s="22"/>
      <c r="BK734" s="22"/>
      <c r="BL734" s="22"/>
      <c r="BM734" s="22"/>
      <c r="BN734" s="22"/>
      <c r="BO734" s="22"/>
      <c r="BP734" s="22"/>
      <c r="BQ734" s="22"/>
      <c r="BR734" s="22"/>
      <c r="BS734" s="22"/>
      <c r="BT734" s="22"/>
      <c r="BU734" s="22"/>
      <c r="BV734" s="22"/>
      <c r="BW734" s="22"/>
      <c r="BX734" s="22"/>
      <c r="BY734" s="22"/>
      <c r="BZ734" s="22"/>
    </row>
    <row r="735" spans="1:78" x14ac:dyDescent="0.25">
      <c r="A735" s="21"/>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c r="BE735" s="22"/>
      <c r="BF735" s="22"/>
      <c r="BG735" s="22"/>
      <c r="BH735" s="22"/>
      <c r="BI735" s="22"/>
      <c r="BJ735" s="22"/>
      <c r="BK735" s="22"/>
      <c r="BL735" s="22"/>
      <c r="BM735" s="22"/>
      <c r="BN735" s="22"/>
      <c r="BO735" s="22"/>
      <c r="BP735" s="22"/>
      <c r="BQ735" s="22"/>
      <c r="BR735" s="22"/>
      <c r="BS735" s="22"/>
      <c r="BT735" s="22"/>
      <c r="BU735" s="22"/>
      <c r="BV735" s="22"/>
      <c r="BW735" s="22"/>
      <c r="BX735" s="22"/>
      <c r="BY735" s="22"/>
      <c r="BZ735" s="22"/>
    </row>
    <row r="736" spans="1:78" x14ac:dyDescent="0.25">
      <c r="A736" s="21"/>
      <c r="B736" s="22" t="s">
        <v>278</v>
      </c>
      <c r="C736" s="22"/>
      <c r="D736" s="22"/>
      <c r="E736" s="22"/>
      <c r="F736" s="22"/>
      <c r="G736" s="22"/>
      <c r="H736" s="22"/>
      <c r="I736" s="22"/>
      <c r="J736" s="22" t="s">
        <v>279</v>
      </c>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c r="BE736" s="22"/>
      <c r="BF736" s="22"/>
      <c r="BG736" s="22"/>
      <c r="BH736" s="22"/>
      <c r="BI736" s="22"/>
      <c r="BJ736" s="22"/>
      <c r="BK736" s="22"/>
      <c r="BL736" s="22"/>
      <c r="BM736" s="22"/>
      <c r="BN736" s="22"/>
      <c r="BO736" s="22"/>
      <c r="BP736" s="22"/>
      <c r="BQ736" s="22"/>
      <c r="BR736" s="22"/>
      <c r="BS736" s="22"/>
      <c r="BT736" s="22"/>
      <c r="BU736" s="22"/>
      <c r="BV736" s="22"/>
      <c r="BW736" s="22"/>
      <c r="BX736" s="22"/>
      <c r="BY736" s="22"/>
      <c r="BZ736" s="22"/>
    </row>
    <row r="737" spans="1:78" x14ac:dyDescent="0.25">
      <c r="A737" s="21"/>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c r="BE737" s="22"/>
      <c r="BF737" s="22"/>
      <c r="BG737" s="22"/>
      <c r="BH737" s="22"/>
      <c r="BI737" s="22"/>
      <c r="BJ737" s="22"/>
      <c r="BK737" s="22"/>
      <c r="BL737" s="22"/>
      <c r="BM737" s="22"/>
      <c r="BN737" s="22"/>
      <c r="BO737" s="22"/>
      <c r="BP737" s="22"/>
      <c r="BQ737" s="22"/>
      <c r="BR737" s="22"/>
      <c r="BS737" s="22"/>
      <c r="BT737" s="22"/>
      <c r="BU737" s="22"/>
      <c r="BV737" s="22"/>
      <c r="BW737" s="22"/>
      <c r="BX737" s="22"/>
      <c r="BY737" s="22"/>
      <c r="BZ737" s="22"/>
    </row>
    <row r="738" spans="1:78" x14ac:dyDescent="0.25">
      <c r="A738" s="38"/>
      <c r="B738" s="39" t="s">
        <v>280</v>
      </c>
      <c r="C738" s="39"/>
      <c r="D738" s="39"/>
      <c r="E738" s="39"/>
      <c r="F738" s="26" t="s">
        <v>70</v>
      </c>
      <c r="G738" s="27" t="s">
        <v>71</v>
      </c>
      <c r="H738" s="27" t="s">
        <v>72</v>
      </c>
      <c r="I738" s="27" t="s">
        <v>73</v>
      </c>
      <c r="J738" s="27" t="s">
        <v>74</v>
      </c>
      <c r="K738" s="27" t="s">
        <v>75</v>
      </c>
      <c r="L738" s="27" t="s">
        <v>76</v>
      </c>
      <c r="M738" s="27" t="s">
        <v>77</v>
      </c>
      <c r="N738" s="27" t="s">
        <v>78</v>
      </c>
      <c r="O738" s="27" t="s">
        <v>79</v>
      </c>
      <c r="P738" s="27" t="s">
        <v>80</v>
      </c>
      <c r="Q738" s="27" t="s">
        <v>81</v>
      </c>
      <c r="R738" s="27" t="s">
        <v>82</v>
      </c>
      <c r="S738" s="27" t="s">
        <v>83</v>
      </c>
      <c r="T738" s="27" t="s">
        <v>84</v>
      </c>
      <c r="U738" s="27" t="s">
        <v>85</v>
      </c>
      <c r="V738" s="27" t="s">
        <v>86</v>
      </c>
      <c r="W738" s="27" t="s">
        <v>87</v>
      </c>
      <c r="X738" s="27" t="s">
        <v>88</v>
      </c>
      <c r="Y738" s="27" t="s">
        <v>89</v>
      </c>
      <c r="Z738" s="27" t="s">
        <v>90</v>
      </c>
      <c r="AA738" s="27" t="s">
        <v>91</v>
      </c>
      <c r="AB738" s="27" t="s">
        <v>92</v>
      </c>
      <c r="AC738" s="27" t="s">
        <v>93</v>
      </c>
      <c r="AD738" s="27" t="s">
        <v>94</v>
      </c>
      <c r="AE738" s="27" t="s">
        <v>95</v>
      </c>
      <c r="AF738" s="27" t="s">
        <v>96</v>
      </c>
      <c r="AG738" s="27" t="s">
        <v>97</v>
      </c>
      <c r="AH738" s="27" t="s">
        <v>98</v>
      </c>
      <c r="AI738" s="27" t="s">
        <v>99</v>
      </c>
      <c r="AJ738" s="27" t="s">
        <v>100</v>
      </c>
      <c r="AK738" s="27" t="s">
        <v>101</v>
      </c>
      <c r="AL738" s="27" t="s">
        <v>102</v>
      </c>
      <c r="AM738" s="27" t="s">
        <v>103</v>
      </c>
      <c r="AN738" s="27" t="s">
        <v>104</v>
      </c>
      <c r="AO738" s="27" t="s">
        <v>105</v>
      </c>
      <c r="AP738" s="27" t="s">
        <v>106</v>
      </c>
      <c r="AQ738" s="27" t="s">
        <v>107</v>
      </c>
      <c r="AR738" s="27" t="s">
        <v>108</v>
      </c>
      <c r="AS738" s="27" t="s">
        <v>109</v>
      </c>
      <c r="AT738" s="27" t="s">
        <v>110</v>
      </c>
      <c r="AU738" s="27" t="s">
        <v>111</v>
      </c>
      <c r="AV738" s="27" t="s">
        <v>112</v>
      </c>
      <c r="AW738" s="27" t="s">
        <v>113</v>
      </c>
      <c r="AX738" s="27" t="s">
        <v>114</v>
      </c>
      <c r="AY738" s="27" t="s">
        <v>115</v>
      </c>
      <c r="AZ738" s="27" t="s">
        <v>116</v>
      </c>
      <c r="BA738" s="27" t="s">
        <v>117</v>
      </c>
      <c r="BB738" s="27" t="s">
        <v>118</v>
      </c>
      <c r="BC738" s="27" t="s">
        <v>119</v>
      </c>
      <c r="BD738" s="27" t="s">
        <v>120</v>
      </c>
      <c r="BE738" s="27" t="s">
        <v>121</v>
      </c>
      <c r="BF738" s="27" t="s">
        <v>122</v>
      </c>
      <c r="BG738" s="27" t="s">
        <v>123</v>
      </c>
      <c r="BH738" s="27" t="s">
        <v>124</v>
      </c>
      <c r="BI738" s="27" t="s">
        <v>125</v>
      </c>
      <c r="BJ738" s="27" t="s">
        <v>126</v>
      </c>
      <c r="BK738" s="27" t="s">
        <v>127</v>
      </c>
      <c r="BL738" s="27" t="s">
        <v>128</v>
      </c>
      <c r="BM738" s="27" t="s">
        <v>129</v>
      </c>
      <c r="BN738" s="27" t="s">
        <v>130</v>
      </c>
      <c r="BO738" s="22"/>
      <c r="BP738" s="22"/>
      <c r="BQ738" s="22"/>
      <c r="BR738" s="22"/>
      <c r="BS738" s="22"/>
      <c r="BT738" s="22"/>
      <c r="BU738" s="22"/>
      <c r="BV738" s="22"/>
      <c r="BW738" s="22"/>
      <c r="BX738" s="22"/>
      <c r="BY738" s="22"/>
      <c r="BZ738" s="22"/>
    </row>
    <row r="739" spans="1:78" x14ac:dyDescent="0.25">
      <c r="A739" s="21" t="s">
        <v>281</v>
      </c>
      <c r="B739" s="21" t="str">
        <f ca="1">A739</f>
        <v>N2(g)</v>
      </c>
      <c r="C739" s="22"/>
      <c r="D739" s="22"/>
      <c r="E739" s="22"/>
      <c r="F739" s="40" t="s">
        <v>139</v>
      </c>
      <c r="G739" s="40">
        <f ca="1">B765</f>
        <v>100</v>
      </c>
      <c r="H739" s="40">
        <v>500</v>
      </c>
      <c r="I739" s="40">
        <f ca="1">K743</f>
        <v>29.016262990577019</v>
      </c>
      <c r="J739" s="40">
        <f ca="1">J743</f>
        <v>1.6264630260399222</v>
      </c>
      <c r="K739" s="40">
        <f ca="1">I743</f>
        <v>-9.053085583090148</v>
      </c>
      <c r="L739" s="40">
        <f ca="1">H743</f>
        <v>16.120227190056468</v>
      </c>
      <c r="M739" s="40">
        <f ca="1">G743</f>
        <v>-5.5370333551096023E-6</v>
      </c>
      <c r="N739" s="40">
        <f ca="1">-(I739*H739+J739*(H739/1000)^2/2+K739*(H739/1000)^3/3+L739*(H739/1000)^4/4-M739/(H739/1000)-P739)</f>
        <v>-14508.209480891383</v>
      </c>
      <c r="O739" s="40">
        <f ca="1">IFERROR(-(I739*LN(H739/1000)+J739*H739/1000+K739*(H739/1000)^2/2+L739*(H739/1000)^3/3-M739/(2*(H739/1000)^2)),0)</f>
        <v>19.759257860184928</v>
      </c>
      <c r="P739" s="40"/>
      <c r="Q739" s="40">
        <f ca="1">H739</f>
        <v>500</v>
      </c>
      <c r="R739" s="40">
        <v>1500</v>
      </c>
      <c r="S739" s="40">
        <f ca="1">V743</f>
        <v>19.492476343167297</v>
      </c>
      <c r="T739" s="40">
        <f ca="1">U743</f>
        <v>19.858938760629119</v>
      </c>
      <c r="U739" s="40">
        <f ca="1">T743</f>
        <v>-8.5228816146388819</v>
      </c>
      <c r="V739" s="40">
        <f ca="1">S743</f>
        <v>1.3335035212048663</v>
      </c>
      <c r="W739" s="40">
        <f ca="1">R743</f>
        <v>0.53103647224575412</v>
      </c>
      <c r="X739" s="40">
        <f ca="1">(I739*Q739/1000+J739*(Q739/1000)^2/2+K739*(Q739/1000)^3/3+L739*(Q739/1000)^4/4-M739/(Q739/1000)-P739+N739)-(S739*Q739/1000+T739*(Q739/1000)^2/2+U739*(Q739/1000)^3/3+V739*(Q739/1000)^4/4-W739/(Q739/1000)-Z739)</f>
        <v>-14504.455612290636</v>
      </c>
      <c r="Y739" s="40">
        <f ca="1">IFERROR((I739*LN(H739/1000)+J739*H739/1000+K739*(H739/1000)^2/2+L739*(H739/1000)^3/3-M739/(2*(H739/1000)^2)+O739)-(S739*LN(H739/1000)+T739*H739/1000+U739*(H739/1000)^2/2+V739*(H739/1000)^3/3-W739/(2*(H739/1000)^2)),0)</f>
        <v>5.6535561386877831</v>
      </c>
      <c r="Z739" s="40"/>
      <c r="AA739" s="40">
        <v>1500</v>
      </c>
      <c r="AB739" s="40">
        <v>3500</v>
      </c>
      <c r="AC739" s="40">
        <f ca="1">AE743</f>
        <v>33.412126307522136</v>
      </c>
      <c r="AD739" s="40">
        <f ca="1">AD743</f>
        <v>2.7478407063406189</v>
      </c>
      <c r="AE739" s="40">
        <f ca="1">AC743</f>
        <v>-0.65481305172319726</v>
      </c>
      <c r="AF739" s="40">
        <f ca="1">AB743</f>
        <v>6.0104736861083724E-2</v>
      </c>
      <c r="AG739" s="40">
        <f ca="1">AA743</f>
        <v>-3.1985742466147253</v>
      </c>
      <c r="AH739" s="40">
        <f ca="1">(S739*AA739/1000+T739*(AA739/1000)^2/2+U739*(AA739/1000)^3/3+V739*(AA739/1000)^4/4-W739/(AA739/1000)-Z739+X739)-(AC739*AA739/1000+AD739*(AA739/1000)^2/2+AE739*(AA739/1000)^3/3+AF739*(AA739/1000)^4/4-AG739/(AA739/1000)-AJ739)</f>
        <v>-14515.811440868845</v>
      </c>
      <c r="AI739" s="40">
        <f ca="1">IFERROR((S739*LN(R739/1000)+T739*R739/1000+U739*(R739/1000)^2/2+V739*(R739/1000)^3/3-W739/(2*(R739/1000)^2)+Y739)-(AC739*LN(R739/1000)+AD739*R739/1000+AE739*(R739/1000)^2/2+AF739*(R739/1000)^3/3-AG739/(2*(R739/1000)^2)),0)</f>
        <v>17.428464959633203</v>
      </c>
      <c r="AJ739" s="40"/>
      <c r="AK739" s="40">
        <v>3500</v>
      </c>
      <c r="AL739" s="40">
        <v>6000</v>
      </c>
      <c r="AM739" s="40">
        <f ca="1">AR743</f>
        <v>31.755078932461331</v>
      </c>
      <c r="AN739" s="40">
        <f ca="1">AQ743</f>
        <v>2.7961454420262504</v>
      </c>
      <c r="AO739" s="40">
        <f ca="1">AP743</f>
        <v>-0.4697084468299178</v>
      </c>
      <c r="AP739" s="40">
        <f ca="1">AO743</f>
        <v>3.0431431609408723E-2</v>
      </c>
      <c r="AQ739" s="40">
        <f ca="1">AN743</f>
        <v>2.8389206743862418</v>
      </c>
      <c r="AR739" s="40">
        <f ca="1">(AC739*AK739/1000+AD739*(AK739/1000)^2/2+AE739*(AK739/1000)^3/3+AF739*(AK739/1000)^4/4-AG739/(AK739/1000)-AJ739+AH739)-(AM739*AK739/1000+AN739*(AK739/1000)^2/2+AO739*(AK739/1000)^3/3+AP739*(AK739/1000)^4/4-AQ739/(AK739/1000)-AT739)</f>
        <v>-14510.114883732618</v>
      </c>
      <c r="AS739" s="40">
        <f ca="1">IFERROR((AC739*LN(AB739/1000)+AD739*AB739/1000+AE739*(AB739/1000)^2/2+AF739*(AB739/1000)^3/3-AG739/(2*(AB739/1000)^2)+AI739)-(AM739*LN(AB739/1000)+AN739*AB739/1000+AO739*(AB739/1000)^2/2+AP739*(AB739/1000)^3/3-AQ739/(2*(AB739/1000)^2)),0)</f>
        <v>18.872029619958468</v>
      </c>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22"/>
      <c r="BP739" s="22"/>
      <c r="BQ739" s="22"/>
      <c r="BR739" s="22"/>
      <c r="BS739" s="22"/>
      <c r="BT739" s="22"/>
      <c r="BU739" s="22"/>
      <c r="BV739" s="22"/>
      <c r="BW739" s="22"/>
      <c r="BX739" s="22"/>
      <c r="BY739" s="22"/>
      <c r="BZ739" s="22"/>
    </row>
    <row r="740" spans="1:78" x14ac:dyDescent="0.25">
      <c r="A740" s="21"/>
      <c r="B740" s="22"/>
      <c r="C740" s="22"/>
      <c r="D740" s="22"/>
      <c r="E740" s="22"/>
      <c r="F740" s="41" t="s">
        <v>141</v>
      </c>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22"/>
      <c r="BP740" s="22"/>
      <c r="BQ740" s="22"/>
      <c r="BR740" s="22"/>
      <c r="BS740" s="22"/>
      <c r="BT740" s="22"/>
      <c r="BU740" s="22"/>
      <c r="BV740" s="22"/>
      <c r="BW740" s="22"/>
      <c r="BX740" s="22"/>
      <c r="BY740" s="22"/>
      <c r="BZ740" s="22"/>
    </row>
    <row r="741" spans="1:78" x14ac:dyDescent="0.25">
      <c r="A741" s="21"/>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c r="BE741" s="22"/>
      <c r="BF741" s="22"/>
      <c r="BG741" s="22"/>
      <c r="BH741" s="22"/>
      <c r="BI741" s="22"/>
      <c r="BJ741" s="22"/>
      <c r="BK741" s="22"/>
      <c r="BL741" s="22"/>
      <c r="BM741" s="22"/>
      <c r="BN741" s="22"/>
      <c r="BO741" s="22"/>
      <c r="BP741" s="22"/>
      <c r="BQ741" s="22"/>
      <c r="BR741" s="22"/>
      <c r="BS741" s="22"/>
      <c r="BT741" s="22"/>
      <c r="BU741" s="22"/>
      <c r="BV741" s="22"/>
      <c r="BW741" s="22"/>
      <c r="BX741" s="22"/>
      <c r="BY741" s="22"/>
      <c r="BZ741" s="22"/>
    </row>
    <row r="742" spans="1:78" x14ac:dyDescent="0.25">
      <c r="A742" s="21"/>
      <c r="B742" s="22"/>
      <c r="C742" s="22"/>
      <c r="D742" s="22"/>
      <c r="E742" s="22"/>
      <c r="F742" s="22"/>
      <c r="G742" s="42" t="s">
        <v>184</v>
      </c>
      <c r="H742" s="42" t="s">
        <v>185</v>
      </c>
      <c r="I742" s="42" t="s">
        <v>186</v>
      </c>
      <c r="J742" s="42" t="s">
        <v>187</v>
      </c>
      <c r="K742" s="42" t="s">
        <v>188</v>
      </c>
      <c r="L742" s="22"/>
      <c r="M742" s="22"/>
      <c r="N742" s="22"/>
      <c r="O742" s="22"/>
      <c r="P742" s="22"/>
      <c r="Q742" s="22"/>
      <c r="R742" s="42" t="s">
        <v>184</v>
      </c>
      <c r="S742" s="42" t="s">
        <v>185</v>
      </c>
      <c r="T742" s="42" t="s">
        <v>186</v>
      </c>
      <c r="U742" s="42" t="s">
        <v>187</v>
      </c>
      <c r="V742" s="42" t="s">
        <v>188</v>
      </c>
      <c r="W742" s="22"/>
      <c r="X742" s="22"/>
      <c r="Y742" s="22"/>
      <c r="Z742" s="22"/>
      <c r="AA742" s="42" t="s">
        <v>184</v>
      </c>
      <c r="AB742" s="42" t="s">
        <v>185</v>
      </c>
      <c r="AC742" s="42" t="s">
        <v>186</v>
      </c>
      <c r="AD742" s="42" t="s">
        <v>187</v>
      </c>
      <c r="AE742" s="42" t="s">
        <v>188</v>
      </c>
      <c r="AF742" s="22"/>
      <c r="AG742" s="22"/>
      <c r="AH742" s="22"/>
      <c r="AI742" s="22"/>
      <c r="AJ742" s="22"/>
      <c r="AK742" s="22"/>
      <c r="AL742" s="22"/>
      <c r="AM742" s="22"/>
      <c r="AN742" s="42" t="s">
        <v>184</v>
      </c>
      <c r="AO742" s="42" t="s">
        <v>185</v>
      </c>
      <c r="AP742" s="42" t="s">
        <v>186</v>
      </c>
      <c r="AQ742" s="42" t="s">
        <v>187</v>
      </c>
      <c r="AR742" s="42" t="s">
        <v>188</v>
      </c>
      <c r="AS742" s="22"/>
      <c r="AT742" s="22"/>
      <c r="AU742" s="22"/>
      <c r="AV742" s="22"/>
      <c r="AW742" s="22"/>
      <c r="AX742" s="22"/>
      <c r="AY742" s="22"/>
      <c r="AZ742" s="22"/>
      <c r="BA742" s="22"/>
      <c r="BB742" s="22"/>
      <c r="BC742" s="22"/>
      <c r="BD742" s="22"/>
      <c r="BE742" s="22"/>
      <c r="BF742" s="22"/>
      <c r="BG742" s="22"/>
      <c r="BH742" s="22"/>
      <c r="BI742" s="22"/>
      <c r="BJ742" s="22"/>
      <c r="BK742" s="22"/>
      <c r="BL742" s="22"/>
      <c r="BM742" s="22"/>
      <c r="BN742" s="22"/>
      <c r="BO742" s="22"/>
      <c r="BP742" s="22"/>
      <c r="BQ742" s="22"/>
      <c r="BR742" s="22"/>
      <c r="BS742" s="22"/>
      <c r="BT742" s="22"/>
      <c r="BU742" s="22"/>
      <c r="BV742" s="22"/>
      <c r="BW742" s="22"/>
      <c r="BX742" s="22"/>
      <c r="BY742" s="22"/>
      <c r="BZ742" s="22"/>
    </row>
    <row r="743" spans="1:78" x14ac:dyDescent="0.25">
      <c r="A743" s="21"/>
      <c r="B743" s="22"/>
      <c r="C743" s="22"/>
      <c r="D743" s="22"/>
      <c r="E743" s="22"/>
      <c r="F743" s="22"/>
      <c r="G743" s="22">
        <f t="array" aca="1" ref="G743:L749" ca="1">LINEST(D765:D773,C765:C773^{1,2,3,-2},1,1)</f>
        <v>-5.5370333551096023E-6</v>
      </c>
      <c r="H743" s="22">
        <f ca="1"/>
        <v>16.120227190056468</v>
      </c>
      <c r="I743" s="22">
        <f ca="1"/>
        <v>-9.053085583090148</v>
      </c>
      <c r="J743" s="22">
        <f ca="1"/>
        <v>1.6264630260399222</v>
      </c>
      <c r="K743" s="22">
        <f ca="1"/>
        <v>29.016262990577019</v>
      </c>
      <c r="L743" s="22" t="e">
        <f ca="1"/>
        <v>#N/A</v>
      </c>
      <c r="M743" s="22"/>
      <c r="N743" s="22"/>
      <c r="O743" s="22"/>
      <c r="P743" s="22"/>
      <c r="Q743" s="22"/>
      <c r="R743" s="22">
        <f t="array" aca="1" ref="R743:W749" ca="1">LINEST(D773:D783,C773:C783^{1,2,3,-2},1,1)</f>
        <v>0.53103647224575412</v>
      </c>
      <c r="S743" s="22">
        <f ca="1"/>
        <v>1.3335035212048663</v>
      </c>
      <c r="T743" s="22">
        <f ca="1"/>
        <v>-8.5228816146388819</v>
      </c>
      <c r="U743" s="22">
        <f ca="1"/>
        <v>19.858938760629119</v>
      </c>
      <c r="V743" s="22">
        <f ca="1"/>
        <v>19.492476343167297</v>
      </c>
      <c r="W743" s="22" t="e">
        <f ca="1"/>
        <v>#N/A</v>
      </c>
      <c r="X743" s="22"/>
      <c r="Y743" s="22"/>
      <c r="Z743" s="22"/>
      <c r="AA743" s="22">
        <f t="array" aca="1" ref="AA743:AF749" ca="1">LINEST(D783:D803,C783:C803^{1,2,3,-2},1,1)</f>
        <v>-3.1985742466147253</v>
      </c>
      <c r="AB743" s="22">
        <f ca="1"/>
        <v>6.0104736861083724E-2</v>
      </c>
      <c r="AC743" s="22">
        <f ca="1"/>
        <v>-0.65481305172319726</v>
      </c>
      <c r="AD743" s="22">
        <f ca="1"/>
        <v>2.7478407063406189</v>
      </c>
      <c r="AE743" s="22">
        <f ca="1"/>
        <v>33.412126307522136</v>
      </c>
      <c r="AF743" s="22" t="e">
        <f ca="1"/>
        <v>#N/A</v>
      </c>
      <c r="AG743" s="22"/>
      <c r="AH743" s="22"/>
      <c r="AI743" s="22"/>
      <c r="AJ743" s="22"/>
      <c r="AK743" s="22"/>
      <c r="AL743" s="22"/>
      <c r="AM743" s="22"/>
      <c r="AN743" s="22">
        <f t="array" aca="1" ref="AN743:AS749" ca="1">LINEST(D803:D828,C803:C828^{1,2,3,-2},1,1)</f>
        <v>2.8389206743862418</v>
      </c>
      <c r="AO743" s="22">
        <f ca="1"/>
        <v>3.0431431609408723E-2</v>
      </c>
      <c r="AP743" s="22">
        <f ca="1"/>
        <v>-0.4697084468299178</v>
      </c>
      <c r="AQ743" s="22">
        <f ca="1"/>
        <v>2.7961454420262504</v>
      </c>
      <c r="AR743" s="22">
        <f ca="1"/>
        <v>31.755078932461331</v>
      </c>
      <c r="AS743" s="22" t="e">
        <f ca="1"/>
        <v>#N/A</v>
      </c>
      <c r="AT743" s="22"/>
      <c r="AU743" s="22"/>
      <c r="AV743" s="22"/>
      <c r="AW743" s="22"/>
      <c r="AX743" s="22"/>
      <c r="AY743" s="22"/>
      <c r="AZ743" s="22"/>
      <c r="BA743" s="22"/>
      <c r="BB743" s="22"/>
      <c r="BC743" s="22"/>
      <c r="BD743" s="22"/>
      <c r="BE743" s="22"/>
      <c r="BF743" s="22"/>
      <c r="BG743" s="22"/>
      <c r="BH743" s="22"/>
      <c r="BI743" s="22"/>
      <c r="BJ743" s="22"/>
      <c r="BK743" s="22"/>
      <c r="BL743" s="22"/>
      <c r="BM743" s="22"/>
      <c r="BN743" s="22"/>
      <c r="BO743" s="22"/>
      <c r="BP743" s="22"/>
      <c r="BQ743" s="22"/>
      <c r="BR743" s="22"/>
      <c r="BS743" s="22"/>
      <c r="BT743" s="22"/>
      <c r="BU743" s="22"/>
      <c r="BV743" s="22"/>
      <c r="BW743" s="22"/>
      <c r="BX743" s="22"/>
      <c r="BY743" s="22"/>
      <c r="BZ743" s="22"/>
    </row>
    <row r="744" spans="1:78" x14ac:dyDescent="0.25">
      <c r="A744" s="21"/>
      <c r="B744" s="22"/>
      <c r="C744" s="22"/>
      <c r="D744" s="22"/>
      <c r="E744" s="22"/>
      <c r="F744" s="22"/>
      <c r="G744" s="22">
        <f ca="1"/>
        <v>3.4634579323434601E-4</v>
      </c>
      <c r="H744" s="22">
        <f ca="1"/>
        <v>1.6521082526174102</v>
      </c>
      <c r="I744" s="22">
        <f ca="1"/>
        <v>1.8312301584910842</v>
      </c>
      <c r="J744" s="22">
        <f ca="1"/>
        <v>0.67228128401032949</v>
      </c>
      <c r="K744" s="22">
        <f ca="1"/>
        <v>8.4702189682872076E-2</v>
      </c>
      <c r="L744" s="22" t="e">
        <f ca="1"/>
        <v>#N/A</v>
      </c>
      <c r="M744" s="22"/>
      <c r="N744" s="22"/>
      <c r="O744" s="22"/>
      <c r="P744" s="22"/>
      <c r="Q744" s="22"/>
      <c r="R744" s="22">
        <f ca="1"/>
        <v>2.4444532390641097E-2</v>
      </c>
      <c r="S744" s="22">
        <f ca="1"/>
        <v>0.17910353004734478</v>
      </c>
      <c r="T744" s="22">
        <f ca="1"/>
        <v>0.65049461432116618</v>
      </c>
      <c r="U744" s="22">
        <f ca="1"/>
        <v>0.80622080709879318</v>
      </c>
      <c r="V744" s="22">
        <f ca="1"/>
        <v>0.3581609371808222</v>
      </c>
      <c r="W744" s="22" t="e">
        <f ca="1"/>
        <v>#N/A</v>
      </c>
      <c r="X744" s="22"/>
      <c r="Y744" s="22"/>
      <c r="Z744" s="22"/>
      <c r="AA744" s="22">
        <f ca="1"/>
        <v>7.1270125377201274E-2</v>
      </c>
      <c r="AB744" s="22">
        <f ca="1"/>
        <v>4.149403867486046E-3</v>
      </c>
      <c r="AC744" s="22">
        <f ca="1"/>
        <v>3.8089211772802001E-2</v>
      </c>
      <c r="AD744" s="22">
        <f ca="1"/>
        <v>0.12141332064413186</v>
      </c>
      <c r="AE744" s="22">
        <f ca="1"/>
        <v>0.14156281069714333</v>
      </c>
      <c r="AF744" s="22" t="e">
        <f ca="1"/>
        <v>#N/A</v>
      </c>
      <c r="AG744" s="22"/>
      <c r="AH744" s="22"/>
      <c r="AI744" s="22"/>
      <c r="AJ744" s="22"/>
      <c r="AK744" s="22"/>
      <c r="AL744" s="22"/>
      <c r="AM744" s="22"/>
      <c r="AN744" s="22">
        <f ca="1"/>
        <v>2.6911828284179542</v>
      </c>
      <c r="AO744" s="22">
        <f ca="1"/>
        <v>5.1359523308802764E-3</v>
      </c>
      <c r="AP744" s="22">
        <f ca="1"/>
        <v>9.0678236178429586E-2</v>
      </c>
      <c r="AQ744" s="22">
        <f ca="1"/>
        <v>0.56373523539596027</v>
      </c>
      <c r="AR744" s="22">
        <f ca="1"/>
        <v>1.3012778029311762</v>
      </c>
      <c r="AS744" s="22" t="e">
        <f ca="1"/>
        <v>#N/A</v>
      </c>
      <c r="AT744" s="22"/>
      <c r="AU744" s="22"/>
      <c r="AV744" s="22"/>
      <c r="AW744" s="22"/>
      <c r="AX744" s="22"/>
      <c r="AY744" s="22"/>
      <c r="AZ744" s="22"/>
      <c r="BA744" s="22"/>
      <c r="BB744" s="22"/>
      <c r="BC744" s="22"/>
      <c r="BD744" s="22"/>
      <c r="BE744" s="22"/>
      <c r="BF744" s="22"/>
      <c r="BG744" s="22"/>
      <c r="BH744" s="22"/>
      <c r="BI744" s="22"/>
      <c r="BJ744" s="22"/>
      <c r="BK744" s="22"/>
      <c r="BL744" s="22"/>
      <c r="BM744" s="22"/>
      <c r="BN744" s="22"/>
      <c r="BO744" s="22"/>
      <c r="BP744" s="22"/>
      <c r="BQ744" s="22"/>
      <c r="BR744" s="22"/>
      <c r="BS744" s="22"/>
      <c r="BT744" s="22"/>
      <c r="BU744" s="22"/>
      <c r="BV744" s="22"/>
      <c r="BW744" s="22"/>
      <c r="BX744" s="22"/>
      <c r="BY744" s="22"/>
      <c r="BZ744" s="22"/>
    </row>
    <row r="745" spans="1:78" x14ac:dyDescent="0.25">
      <c r="A745" s="21"/>
      <c r="B745" s="22"/>
      <c r="C745" s="22"/>
      <c r="D745" s="22"/>
      <c r="E745" s="22"/>
      <c r="F745" s="22"/>
      <c r="G745" s="22">
        <f ca="1"/>
        <v>0.99988103327641897</v>
      </c>
      <c r="H745" s="22">
        <f ca="1"/>
        <v>2.5440582900930196E-3</v>
      </c>
      <c r="I745" s="22" t="e">
        <f ca="1"/>
        <v>#N/A</v>
      </c>
      <c r="J745" s="22" t="e">
        <f ca="1"/>
        <v>#N/A</v>
      </c>
      <c r="K745" s="22" t="e">
        <f ca="1"/>
        <v>#N/A</v>
      </c>
      <c r="L745" s="22" t="e">
        <f ca="1"/>
        <v>#N/A</v>
      </c>
      <c r="M745" s="22"/>
      <c r="N745" s="22"/>
      <c r="O745" s="22"/>
      <c r="P745" s="22"/>
      <c r="Q745" s="22"/>
      <c r="R745" s="22">
        <f ca="1"/>
        <v>0.99999588144281748</v>
      </c>
      <c r="S745" s="22">
        <f ca="1"/>
        <v>4.7550725350570802E-3</v>
      </c>
      <c r="T745" s="22" t="e">
        <f ca="1"/>
        <v>#N/A</v>
      </c>
      <c r="U745" s="22" t="e">
        <f ca="1"/>
        <v>#N/A</v>
      </c>
      <c r="V745" s="22" t="e">
        <f ca="1"/>
        <v>#N/A</v>
      </c>
      <c r="W745" s="22" t="e">
        <f ca="1"/>
        <v>#N/A</v>
      </c>
      <c r="X745" s="22"/>
      <c r="Y745" s="22"/>
      <c r="Z745" s="22"/>
      <c r="AA745" s="22">
        <f ca="1"/>
        <v>0.99999885838555191</v>
      </c>
      <c r="AB745" s="22">
        <f ca="1"/>
        <v>8.8357535108554545E-4</v>
      </c>
      <c r="AC745" s="22" t="e">
        <f ca="1"/>
        <v>#N/A</v>
      </c>
      <c r="AD745" s="22" t="e">
        <f ca="1"/>
        <v>#N/A</v>
      </c>
      <c r="AE745" s="22" t="e">
        <f ca="1"/>
        <v>#N/A</v>
      </c>
      <c r="AF745" s="22" t="e">
        <f ca="1"/>
        <v>#N/A</v>
      </c>
      <c r="AG745" s="22"/>
      <c r="AH745" s="22"/>
      <c r="AI745" s="22"/>
      <c r="AJ745" s="22"/>
      <c r="AK745" s="22"/>
      <c r="AL745" s="22"/>
      <c r="AM745" s="22"/>
      <c r="AN745" s="22">
        <f ca="1"/>
        <v>0.99997627906451403</v>
      </c>
      <c r="AO745" s="22">
        <f ca="1"/>
        <v>1.4904960219086858E-3</v>
      </c>
      <c r="AP745" s="22" t="e">
        <f ca="1"/>
        <v>#N/A</v>
      </c>
      <c r="AQ745" s="22" t="e">
        <f ca="1"/>
        <v>#N/A</v>
      </c>
      <c r="AR745" s="22" t="e">
        <f ca="1"/>
        <v>#N/A</v>
      </c>
      <c r="AS745" s="22" t="e">
        <f ca="1"/>
        <v>#N/A</v>
      </c>
      <c r="AT745" s="22"/>
      <c r="AU745" s="22"/>
      <c r="AV745" s="22"/>
      <c r="AW745" s="22"/>
      <c r="AX745" s="22"/>
      <c r="AY745" s="22"/>
      <c r="AZ745" s="22"/>
      <c r="BA745" s="22"/>
      <c r="BB745" s="22"/>
      <c r="BC745" s="22"/>
      <c r="BD745" s="22"/>
      <c r="BE745" s="22"/>
      <c r="BF745" s="22"/>
      <c r="BG745" s="22"/>
      <c r="BH745" s="22"/>
      <c r="BI745" s="22"/>
      <c r="BJ745" s="22"/>
      <c r="BK745" s="22"/>
      <c r="BL745" s="22"/>
      <c r="BM745" s="22"/>
      <c r="BN745" s="22"/>
      <c r="BO745" s="22"/>
      <c r="BP745" s="22"/>
      <c r="BQ745" s="22"/>
      <c r="BR745" s="22"/>
      <c r="BS745" s="22"/>
      <c r="BT745" s="22"/>
      <c r="BU745" s="22"/>
      <c r="BV745" s="22"/>
      <c r="BW745" s="22"/>
      <c r="BX745" s="22"/>
      <c r="BY745" s="22"/>
      <c r="BZ745" s="22"/>
    </row>
    <row r="746" spans="1:78" x14ac:dyDescent="0.25">
      <c r="A746" s="21"/>
      <c r="B746" s="22"/>
      <c r="C746" s="22"/>
      <c r="D746" s="22"/>
      <c r="E746" s="22"/>
      <c r="F746" s="22"/>
      <c r="G746" s="22">
        <f ca="1"/>
        <v>8404.7118654592814</v>
      </c>
      <c r="H746" s="22">
        <f ca="1"/>
        <v>4</v>
      </c>
      <c r="I746" s="22" t="e">
        <f ca="1"/>
        <v>#N/A</v>
      </c>
      <c r="J746" s="22" t="e">
        <f ca="1"/>
        <v>#N/A</v>
      </c>
      <c r="K746" s="22" t="e">
        <f ca="1"/>
        <v>#N/A</v>
      </c>
      <c r="L746" s="22" t="e">
        <f ca="1"/>
        <v>#N/A</v>
      </c>
      <c r="M746" s="22"/>
      <c r="N746" s="22"/>
      <c r="O746" s="22"/>
      <c r="P746" s="22"/>
      <c r="Q746" s="22"/>
      <c r="R746" s="22">
        <f ca="1"/>
        <v>364203.71399437636</v>
      </c>
      <c r="S746" s="22">
        <f ca="1"/>
        <v>6</v>
      </c>
      <c r="T746" s="22" t="e">
        <f ca="1"/>
        <v>#N/A</v>
      </c>
      <c r="U746" s="22" t="e">
        <f ca="1"/>
        <v>#N/A</v>
      </c>
      <c r="V746" s="22" t="e">
        <f ca="1"/>
        <v>#N/A</v>
      </c>
      <c r="W746" s="22" t="e">
        <f ca="1"/>
        <v>#N/A</v>
      </c>
      <c r="X746" s="22"/>
      <c r="Y746" s="22"/>
      <c r="Z746" s="22"/>
      <c r="AA746" s="22">
        <f ca="1"/>
        <v>3503805.8953318601</v>
      </c>
      <c r="AB746" s="22">
        <f ca="1"/>
        <v>16</v>
      </c>
      <c r="AC746" s="22" t="e">
        <f ca="1"/>
        <v>#N/A</v>
      </c>
      <c r="AD746" s="22" t="e">
        <f ca="1"/>
        <v>#N/A</v>
      </c>
      <c r="AE746" s="22" t="e">
        <f ca="1"/>
        <v>#N/A</v>
      </c>
      <c r="AF746" s="22" t="e">
        <f ca="1"/>
        <v>#N/A</v>
      </c>
      <c r="AG746" s="22"/>
      <c r="AH746" s="22"/>
      <c r="AI746" s="22"/>
      <c r="AJ746" s="22"/>
      <c r="AK746" s="22"/>
      <c r="AL746" s="22"/>
      <c r="AM746" s="22"/>
      <c r="AN746" s="22">
        <f ca="1"/>
        <v>221318.23039497808</v>
      </c>
      <c r="AO746" s="22">
        <f ca="1"/>
        <v>21</v>
      </c>
      <c r="AP746" s="22" t="e">
        <f ca="1"/>
        <v>#N/A</v>
      </c>
      <c r="AQ746" s="22" t="e">
        <f ca="1"/>
        <v>#N/A</v>
      </c>
      <c r="AR746" s="22" t="e">
        <f ca="1"/>
        <v>#N/A</v>
      </c>
      <c r="AS746" s="22" t="e">
        <f ca="1"/>
        <v>#N/A</v>
      </c>
      <c r="AT746" s="22"/>
      <c r="AU746" s="22"/>
      <c r="AV746" s="22"/>
      <c r="AW746" s="22"/>
      <c r="AX746" s="22"/>
      <c r="AY746" s="22"/>
      <c r="AZ746" s="22"/>
      <c r="BA746" s="22"/>
      <c r="BB746" s="22"/>
      <c r="BC746" s="22"/>
      <c r="BD746" s="22"/>
      <c r="BE746" s="22"/>
      <c r="BF746" s="22"/>
      <c r="BG746" s="22"/>
      <c r="BH746" s="22"/>
      <c r="BI746" s="22"/>
      <c r="BJ746" s="22"/>
      <c r="BK746" s="22"/>
      <c r="BL746" s="22"/>
      <c r="BM746" s="22"/>
      <c r="BN746" s="22"/>
      <c r="BO746" s="22"/>
      <c r="BP746" s="22"/>
      <c r="BQ746" s="22"/>
      <c r="BR746" s="22"/>
      <c r="BS746" s="22"/>
      <c r="BT746" s="22"/>
      <c r="BU746" s="22"/>
      <c r="BV746" s="22"/>
      <c r="BW746" s="22"/>
      <c r="BX746" s="22"/>
      <c r="BY746" s="22"/>
      <c r="BZ746" s="22"/>
    </row>
    <row r="747" spans="1:78" x14ac:dyDescent="0.25">
      <c r="A747" s="21"/>
      <c r="B747" s="22"/>
      <c r="C747" s="22"/>
      <c r="D747" s="22"/>
      <c r="E747" s="22"/>
      <c r="F747" s="22"/>
      <c r="G747" s="22">
        <f ca="1"/>
        <v>0.21758899995855469</v>
      </c>
      <c r="H747" s="22">
        <f ca="1"/>
        <v>2.5888930333564073E-5</v>
      </c>
      <c r="I747" s="22" t="e">
        <f ca="1"/>
        <v>#N/A</v>
      </c>
      <c r="J747" s="22" t="e">
        <f ca="1"/>
        <v>#N/A</v>
      </c>
      <c r="K747" s="22" t="e">
        <f ca="1"/>
        <v>#N/A</v>
      </c>
      <c r="L747" s="22" t="e">
        <f ca="1"/>
        <v>#N/A</v>
      </c>
      <c r="M747" s="22"/>
      <c r="N747" s="22"/>
      <c r="O747" s="22"/>
      <c r="P747" s="22"/>
      <c r="Q747" s="22"/>
      <c r="R747" s="22">
        <f ca="1"/>
        <v>32.939625244802045</v>
      </c>
      <c r="S747" s="22">
        <f ca="1"/>
        <v>1.3566428888192502E-4</v>
      </c>
      <c r="T747" s="22" t="e">
        <f ca="1"/>
        <v>#N/A</v>
      </c>
      <c r="U747" s="22" t="e">
        <f ca="1"/>
        <v>#N/A</v>
      </c>
      <c r="V747" s="22" t="e">
        <f ca="1"/>
        <v>#N/A</v>
      </c>
      <c r="W747" s="22" t="e">
        <f ca="1"/>
        <v>#N/A</v>
      </c>
      <c r="X747" s="22"/>
      <c r="Y747" s="22"/>
      <c r="Z747" s="22"/>
      <c r="AA747" s="22">
        <f ca="1"/>
        <v>10.941760746808823</v>
      </c>
      <c r="AB747" s="22">
        <f ca="1"/>
        <v>1.2491286416735118E-5</v>
      </c>
      <c r="AC747" s="22" t="e">
        <f ca="1"/>
        <v>#N/A</v>
      </c>
      <c r="AD747" s="22" t="e">
        <f ca="1"/>
        <v>#N/A</v>
      </c>
      <c r="AE747" s="22" t="e">
        <f ca="1"/>
        <v>#N/A</v>
      </c>
      <c r="AF747" s="22" t="e">
        <f ca="1"/>
        <v>#N/A</v>
      </c>
      <c r="AG747" s="22"/>
      <c r="AH747" s="22"/>
      <c r="AI747" s="22"/>
      <c r="AJ747" s="22"/>
      <c r="AK747" s="22"/>
      <c r="AL747" s="22"/>
      <c r="AM747" s="22"/>
      <c r="AN747" s="22">
        <f ca="1"/>
        <v>1.9667031930076313</v>
      </c>
      <c r="AO747" s="22">
        <f ca="1"/>
        <v>4.665314621783797E-5</v>
      </c>
      <c r="AP747" s="22" t="e">
        <f ca="1"/>
        <v>#N/A</v>
      </c>
      <c r="AQ747" s="22" t="e">
        <f ca="1"/>
        <v>#N/A</v>
      </c>
      <c r="AR747" s="22" t="e">
        <f ca="1"/>
        <v>#N/A</v>
      </c>
      <c r="AS747" s="22" t="e">
        <f ca="1"/>
        <v>#N/A</v>
      </c>
      <c r="AT747" s="22"/>
      <c r="AU747" s="22"/>
      <c r="AV747" s="22"/>
      <c r="AW747" s="22"/>
      <c r="AX747" s="22"/>
      <c r="AY747" s="22"/>
      <c r="AZ747" s="22"/>
      <c r="BA747" s="22"/>
      <c r="BB747" s="22"/>
      <c r="BC747" s="22"/>
      <c r="BD747" s="22"/>
      <c r="BE747" s="22"/>
      <c r="BF747" s="22"/>
      <c r="BG747" s="22"/>
      <c r="BH747" s="22"/>
      <c r="BI747" s="22"/>
      <c r="BJ747" s="22"/>
      <c r="BK747" s="22"/>
      <c r="BL747" s="22"/>
      <c r="BM747" s="22"/>
      <c r="BN747" s="22"/>
      <c r="BO747" s="22"/>
      <c r="BP747" s="22"/>
      <c r="BQ747" s="22"/>
      <c r="BR747" s="22"/>
      <c r="BS747" s="22"/>
      <c r="BT747" s="22"/>
      <c r="BU747" s="22"/>
      <c r="BV747" s="22"/>
      <c r="BW747" s="22"/>
      <c r="BX747" s="22"/>
      <c r="BY747" s="22"/>
      <c r="BZ747" s="22"/>
    </row>
    <row r="748" spans="1:78" x14ac:dyDescent="0.25">
      <c r="A748" s="21"/>
      <c r="B748" s="22"/>
      <c r="C748" s="22"/>
      <c r="D748" s="22"/>
      <c r="E748" s="22"/>
      <c r="F748" s="22"/>
      <c r="G748" s="22" t="e">
        <f ca="1"/>
        <v>#N/A</v>
      </c>
      <c r="H748" s="22" t="e">
        <f ca="1"/>
        <v>#N/A</v>
      </c>
      <c r="I748" s="22" t="e">
        <f ca="1"/>
        <v>#N/A</v>
      </c>
      <c r="J748" s="22" t="e">
        <f ca="1"/>
        <v>#N/A</v>
      </c>
      <c r="K748" s="22" t="e">
        <f ca="1"/>
        <v>#N/A</v>
      </c>
      <c r="L748" s="22" t="e">
        <f ca="1"/>
        <v>#N/A</v>
      </c>
      <c r="M748" s="22"/>
      <c r="N748" s="22"/>
      <c r="O748" s="22"/>
      <c r="P748" s="22"/>
      <c r="Q748" s="22"/>
      <c r="R748" s="22" t="e">
        <f ca="1"/>
        <v>#N/A</v>
      </c>
      <c r="S748" s="22" t="e">
        <f ca="1"/>
        <v>#N/A</v>
      </c>
      <c r="T748" s="22" t="e">
        <f ca="1"/>
        <v>#N/A</v>
      </c>
      <c r="U748" s="22" t="e">
        <f ca="1"/>
        <v>#N/A</v>
      </c>
      <c r="V748" s="22" t="e">
        <f ca="1"/>
        <v>#N/A</v>
      </c>
      <c r="W748" s="22" t="e">
        <f ca="1"/>
        <v>#N/A</v>
      </c>
      <c r="X748" s="22"/>
      <c r="Y748" s="22"/>
      <c r="Z748" s="22"/>
      <c r="AA748" s="22" t="e">
        <f ca="1"/>
        <v>#N/A</v>
      </c>
      <c r="AB748" s="22" t="e">
        <f ca="1"/>
        <v>#N/A</v>
      </c>
      <c r="AC748" s="22" t="e">
        <f ca="1"/>
        <v>#N/A</v>
      </c>
      <c r="AD748" s="22" t="e">
        <f ca="1"/>
        <v>#N/A</v>
      </c>
      <c r="AE748" s="22" t="e">
        <f ca="1"/>
        <v>#N/A</v>
      </c>
      <c r="AF748" s="22" t="e">
        <f ca="1"/>
        <v>#N/A</v>
      </c>
      <c r="AG748" s="22"/>
      <c r="AH748" s="22"/>
      <c r="AI748" s="22"/>
      <c r="AJ748" s="22"/>
      <c r="AK748" s="22"/>
      <c r="AL748" s="22"/>
      <c r="AM748" s="22"/>
      <c r="AN748" s="22" t="e">
        <f ca="1"/>
        <v>#N/A</v>
      </c>
      <c r="AO748" s="22" t="e">
        <f ca="1"/>
        <v>#N/A</v>
      </c>
      <c r="AP748" s="22" t="e">
        <f ca="1"/>
        <v>#N/A</v>
      </c>
      <c r="AQ748" s="22" t="e">
        <f ca="1"/>
        <v>#N/A</v>
      </c>
      <c r="AR748" s="22" t="e">
        <f ca="1"/>
        <v>#N/A</v>
      </c>
      <c r="AS748" s="22" t="e">
        <f ca="1"/>
        <v>#N/A</v>
      </c>
      <c r="AT748" s="22"/>
      <c r="AU748" s="22"/>
      <c r="AV748" s="22"/>
      <c r="AW748" s="22"/>
      <c r="AX748" s="22"/>
      <c r="AY748" s="22"/>
      <c r="AZ748" s="22"/>
      <c r="BA748" s="22"/>
      <c r="BB748" s="22"/>
      <c r="BC748" s="22"/>
      <c r="BD748" s="22"/>
      <c r="BE748" s="22"/>
      <c r="BF748" s="22"/>
      <c r="BG748" s="22"/>
      <c r="BH748" s="22"/>
      <c r="BI748" s="22"/>
      <c r="BJ748" s="22"/>
      <c r="BK748" s="22"/>
      <c r="BL748" s="22"/>
      <c r="BM748" s="22"/>
      <c r="BN748" s="22"/>
      <c r="BO748" s="22"/>
      <c r="BP748" s="22"/>
      <c r="BQ748" s="22"/>
      <c r="BR748" s="22"/>
      <c r="BS748" s="22"/>
      <c r="BT748" s="22"/>
      <c r="BU748" s="22"/>
      <c r="BV748" s="22"/>
      <c r="BW748" s="22"/>
      <c r="BX748" s="22"/>
      <c r="BY748" s="22"/>
      <c r="BZ748" s="22"/>
    </row>
    <row r="749" spans="1:78" x14ac:dyDescent="0.25">
      <c r="A749" s="21"/>
      <c r="B749" s="22"/>
      <c r="C749" s="22"/>
      <c r="D749" s="22"/>
      <c r="E749" s="22"/>
      <c r="F749" s="22"/>
      <c r="G749" s="22" t="e">
        <f ca="1"/>
        <v>#N/A</v>
      </c>
      <c r="H749" s="22" t="e">
        <f ca="1"/>
        <v>#N/A</v>
      </c>
      <c r="I749" s="22" t="e">
        <f ca="1"/>
        <v>#N/A</v>
      </c>
      <c r="J749" s="22" t="e">
        <f ca="1"/>
        <v>#N/A</v>
      </c>
      <c r="K749" s="22" t="e">
        <f ca="1"/>
        <v>#N/A</v>
      </c>
      <c r="L749" s="22" t="e">
        <f ca="1"/>
        <v>#N/A</v>
      </c>
      <c r="M749" s="22"/>
      <c r="N749" s="22"/>
      <c r="O749" s="22"/>
      <c r="P749" s="22"/>
      <c r="Q749" s="22"/>
      <c r="R749" s="22" t="e">
        <f ca="1"/>
        <v>#N/A</v>
      </c>
      <c r="S749" s="22" t="e">
        <f ca="1"/>
        <v>#N/A</v>
      </c>
      <c r="T749" s="22" t="e">
        <f ca="1"/>
        <v>#N/A</v>
      </c>
      <c r="U749" s="22" t="e">
        <f ca="1"/>
        <v>#N/A</v>
      </c>
      <c r="V749" s="22" t="e">
        <f ca="1"/>
        <v>#N/A</v>
      </c>
      <c r="W749" s="22" t="e">
        <f ca="1"/>
        <v>#N/A</v>
      </c>
      <c r="X749" s="22"/>
      <c r="Y749" s="22"/>
      <c r="Z749" s="22"/>
      <c r="AA749" s="22" t="e">
        <f ca="1"/>
        <v>#N/A</v>
      </c>
      <c r="AB749" s="22" t="e">
        <f ca="1"/>
        <v>#N/A</v>
      </c>
      <c r="AC749" s="22" t="e">
        <f ca="1"/>
        <v>#N/A</v>
      </c>
      <c r="AD749" s="22" t="e">
        <f ca="1"/>
        <v>#N/A</v>
      </c>
      <c r="AE749" s="22" t="e">
        <f ca="1"/>
        <v>#N/A</v>
      </c>
      <c r="AF749" s="22" t="e">
        <f ca="1"/>
        <v>#N/A</v>
      </c>
      <c r="AG749" s="22"/>
      <c r="AH749" s="22"/>
      <c r="AI749" s="22"/>
      <c r="AJ749" s="22"/>
      <c r="AK749" s="22"/>
      <c r="AL749" s="22"/>
      <c r="AM749" s="22"/>
      <c r="AN749" s="22" t="e">
        <f ca="1"/>
        <v>#N/A</v>
      </c>
      <c r="AO749" s="22" t="e">
        <f ca="1"/>
        <v>#N/A</v>
      </c>
      <c r="AP749" s="22" t="e">
        <f ca="1"/>
        <v>#N/A</v>
      </c>
      <c r="AQ749" s="22" t="e">
        <f ca="1"/>
        <v>#N/A</v>
      </c>
      <c r="AR749" s="22" t="e">
        <f ca="1"/>
        <v>#N/A</v>
      </c>
      <c r="AS749" s="22" t="e">
        <f ca="1"/>
        <v>#N/A</v>
      </c>
      <c r="AT749" s="22"/>
      <c r="AU749" s="22"/>
      <c r="AV749" s="22"/>
      <c r="AW749" s="22"/>
      <c r="AX749" s="22"/>
      <c r="AY749" s="22"/>
      <c r="AZ749" s="22"/>
      <c r="BA749" s="22"/>
      <c r="BB749" s="22"/>
      <c r="BC749" s="22"/>
      <c r="BD749" s="22"/>
      <c r="BE749" s="22"/>
      <c r="BF749" s="22"/>
      <c r="BG749" s="22"/>
      <c r="BH749" s="22"/>
      <c r="BI749" s="22"/>
      <c r="BJ749" s="22"/>
      <c r="BK749" s="22"/>
      <c r="BL749" s="22"/>
      <c r="BM749" s="22"/>
      <c r="BN749" s="22"/>
      <c r="BO749" s="22"/>
      <c r="BP749" s="22"/>
      <c r="BQ749" s="22"/>
      <c r="BR749" s="22"/>
      <c r="BS749" s="22"/>
      <c r="BT749" s="22"/>
      <c r="BU749" s="22"/>
      <c r="BV749" s="22"/>
      <c r="BW749" s="22"/>
      <c r="BX749" s="22"/>
      <c r="BY749" s="22"/>
      <c r="BZ749" s="22"/>
    </row>
    <row r="750" spans="1:78" x14ac:dyDescent="0.25">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c r="BE750" s="22"/>
      <c r="BF750" s="22"/>
      <c r="BG750" s="22"/>
      <c r="BH750" s="22"/>
      <c r="BI750" s="22"/>
      <c r="BJ750" s="22"/>
      <c r="BK750" s="22"/>
      <c r="BL750" s="22"/>
      <c r="BM750" s="22"/>
      <c r="BN750" s="22"/>
      <c r="BO750" s="22"/>
      <c r="BP750" s="22"/>
      <c r="BQ750" s="22"/>
      <c r="BR750" s="22"/>
      <c r="BS750" s="22"/>
      <c r="BT750" s="22"/>
      <c r="BU750" s="22"/>
      <c r="BV750" s="22"/>
      <c r="BW750" s="22"/>
      <c r="BX750" s="22"/>
      <c r="BY750" s="22"/>
      <c r="BZ750" s="22"/>
    </row>
    <row r="751" spans="1:78" x14ac:dyDescent="0.25">
      <c r="A751" s="21"/>
      <c r="B751" s="22"/>
      <c r="C751" s="22"/>
      <c r="D751" s="22"/>
      <c r="E751" s="22"/>
      <c r="F751" s="25" t="s">
        <v>166</v>
      </c>
      <c r="G751" s="42">
        <v>550</v>
      </c>
      <c r="H751" s="22"/>
      <c r="I751" s="22"/>
      <c r="J751" s="22"/>
      <c r="K751" s="22"/>
      <c r="L751" s="22"/>
      <c r="M751" s="22"/>
      <c r="N751" s="22"/>
      <c r="O751" s="22"/>
      <c r="P751" s="22"/>
      <c r="Q751" s="25" t="s">
        <v>166</v>
      </c>
      <c r="R751" s="42">
        <v>550</v>
      </c>
      <c r="S751" s="22"/>
      <c r="T751" s="22"/>
      <c r="U751" s="22"/>
      <c r="V751" s="22"/>
      <c r="W751" s="22"/>
      <c r="X751" s="22"/>
      <c r="Y751" s="22"/>
      <c r="Z751" s="25" t="s">
        <v>166</v>
      </c>
      <c r="AA751" s="42">
        <v>550</v>
      </c>
      <c r="AB751" s="22"/>
      <c r="AC751" s="22"/>
      <c r="AD751" s="22"/>
      <c r="AE751" s="22"/>
      <c r="AF751" s="22"/>
      <c r="AG751" s="22"/>
      <c r="AH751" s="22"/>
      <c r="AI751" s="22"/>
      <c r="AJ751" s="22"/>
      <c r="AK751" s="22"/>
      <c r="AL751" s="22"/>
      <c r="AM751" s="25" t="s">
        <v>166</v>
      </c>
      <c r="AN751" s="42">
        <v>550</v>
      </c>
      <c r="AO751" s="22"/>
      <c r="AP751" s="22"/>
      <c r="AQ751" s="22"/>
      <c r="AR751" s="22"/>
      <c r="AS751" s="22"/>
      <c r="AT751" s="22"/>
      <c r="AU751" s="22"/>
      <c r="AV751" s="22"/>
      <c r="AW751" s="22"/>
      <c r="AX751" s="22"/>
      <c r="AY751" s="22"/>
      <c r="AZ751" s="22"/>
      <c r="BA751" s="22"/>
      <c r="BB751" s="22"/>
      <c r="BC751" s="22"/>
      <c r="BD751" s="22"/>
      <c r="BE751" s="22"/>
      <c r="BF751" s="22"/>
      <c r="BG751" s="22"/>
      <c r="BH751" s="22"/>
      <c r="BI751" s="22"/>
      <c r="BJ751" s="22"/>
      <c r="BK751" s="22"/>
      <c r="BL751" s="22"/>
      <c r="BM751" s="22"/>
      <c r="BN751" s="22"/>
      <c r="BO751" s="22"/>
      <c r="BP751" s="22"/>
      <c r="BQ751" s="22"/>
      <c r="BR751" s="22"/>
      <c r="BS751" s="22"/>
      <c r="BT751" s="22"/>
      <c r="BU751" s="22"/>
      <c r="BV751" s="22"/>
      <c r="BW751" s="22"/>
      <c r="BX751" s="22"/>
      <c r="BY751" s="22"/>
      <c r="BZ751" s="22"/>
    </row>
    <row r="752" spans="1:78" x14ac:dyDescent="0.25">
      <c r="A752" s="21"/>
      <c r="B752" s="22"/>
      <c r="C752" s="22"/>
      <c r="D752" s="22"/>
      <c r="E752" s="22"/>
      <c r="F752" s="25" t="s">
        <v>167</v>
      </c>
      <c r="G752" s="43">
        <f ca="1">I739+J739*(G751/1000)+K739*(G751/1000)^2+L739*(G751/1000)^3+M739/(G751/1000)^2</f>
        <v>29.85424376051736</v>
      </c>
      <c r="H752" s="22"/>
      <c r="I752" s="22"/>
      <c r="J752" s="22"/>
      <c r="K752" s="22"/>
      <c r="L752" s="22"/>
      <c r="M752" s="22"/>
      <c r="N752" s="22"/>
      <c r="O752" s="22"/>
      <c r="P752" s="22"/>
      <c r="Q752" s="25" t="s">
        <v>167</v>
      </c>
      <c r="R752" s="43">
        <f ca="1">T739+U739*(R751/1000)+V739*(R751/1000)^2+W739*(R751/1000)^3+AA739/(R751/1000)^2</f>
        <v>4974.3407758312242</v>
      </c>
      <c r="S752" s="22"/>
      <c r="T752" s="22"/>
      <c r="U752" s="22"/>
      <c r="V752" s="22"/>
      <c r="W752" s="22"/>
      <c r="X752" s="22"/>
      <c r="Y752" s="22"/>
      <c r="Z752" s="25" t="s">
        <v>167</v>
      </c>
      <c r="AA752" s="43">
        <f ca="1">AC739+AD739*(AA751/1000)+AE739*(AA751/1000)^2+AF739*(AA751/1000)^3+AG739/(AA751/1000)^2</f>
        <v>24.161558511095741</v>
      </c>
      <c r="AB752" s="22"/>
      <c r="AC752" s="22"/>
      <c r="AD752" s="22"/>
      <c r="AE752" s="22"/>
      <c r="AF752" s="22"/>
      <c r="AG752" s="22"/>
      <c r="AH752" s="22"/>
      <c r="AI752" s="22"/>
      <c r="AJ752" s="22"/>
      <c r="AK752" s="22"/>
      <c r="AL752" s="22"/>
      <c r="AM752" s="25" t="s">
        <v>167</v>
      </c>
      <c r="AN752" s="43">
        <f ca="1">AP739+AQ739*(AN751/1000)+AR739*(AN751/1000)^2+AS739*(AN751/1000)^3+AT739/(AN751/1000)^2</f>
        <v>-4384.578080598576</v>
      </c>
      <c r="AO752" s="22"/>
      <c r="AP752" s="22"/>
      <c r="AQ752" s="22"/>
      <c r="AR752" s="22"/>
      <c r="AS752" s="22"/>
      <c r="AT752" s="22"/>
      <c r="AU752" s="22"/>
      <c r="AV752" s="22"/>
      <c r="AW752" s="22"/>
      <c r="AX752" s="22"/>
      <c r="AY752" s="22"/>
      <c r="AZ752" s="22"/>
      <c r="BA752" s="22"/>
      <c r="BB752" s="22"/>
      <c r="BC752" s="22"/>
      <c r="BD752" s="22"/>
      <c r="BE752" s="22"/>
      <c r="BF752" s="22"/>
      <c r="BG752" s="22"/>
      <c r="BH752" s="22"/>
      <c r="BI752" s="22"/>
      <c r="BJ752" s="22"/>
      <c r="BK752" s="22"/>
      <c r="BL752" s="22"/>
      <c r="BM752" s="22"/>
      <c r="BN752" s="22"/>
      <c r="BO752" s="22"/>
      <c r="BP752" s="22"/>
      <c r="BQ752" s="22"/>
      <c r="BR752" s="22"/>
      <c r="BS752" s="22"/>
      <c r="BT752" s="22"/>
      <c r="BU752" s="22"/>
      <c r="BV752" s="22"/>
      <c r="BW752" s="22"/>
      <c r="BX752" s="22"/>
      <c r="BY752" s="22"/>
      <c r="BZ752" s="22"/>
    </row>
    <row r="753" spans="1:78" x14ac:dyDescent="0.25">
      <c r="A753" s="21"/>
      <c r="B753" s="22"/>
      <c r="C753" s="22"/>
      <c r="D753" s="22"/>
      <c r="E753" s="22"/>
      <c r="F753" s="22" t="s">
        <v>46</v>
      </c>
      <c r="G753" s="22"/>
      <c r="H753" s="22"/>
      <c r="I753" s="22"/>
      <c r="J753" s="22" t="s">
        <v>189</v>
      </c>
      <c r="K753" s="22"/>
      <c r="L753" s="22"/>
      <c r="M753" s="22"/>
      <c r="N753" s="22"/>
      <c r="O753" s="22"/>
      <c r="P753" s="22"/>
      <c r="Q753" s="22" t="s">
        <v>46</v>
      </c>
      <c r="R753" s="22"/>
      <c r="S753" s="22"/>
      <c r="T753" s="22"/>
      <c r="U753" s="22" t="s">
        <v>189</v>
      </c>
      <c r="V753" s="22"/>
      <c r="W753" s="22"/>
      <c r="X753" s="22"/>
      <c r="Y753" s="22"/>
      <c r="Z753" s="22" t="s">
        <v>46</v>
      </c>
      <c r="AA753" s="22"/>
      <c r="AB753" s="22"/>
      <c r="AC753" s="22"/>
      <c r="AD753" s="22" t="s">
        <v>189</v>
      </c>
      <c r="AE753" s="22"/>
      <c r="AF753" s="22"/>
      <c r="AG753" s="22"/>
      <c r="AH753" s="22"/>
      <c r="AI753" s="22"/>
      <c r="AJ753" s="22"/>
      <c r="AK753" s="22"/>
      <c r="AL753" s="22"/>
      <c r="AM753" s="22" t="s">
        <v>46</v>
      </c>
      <c r="AN753" s="22"/>
      <c r="AO753" s="22"/>
      <c r="AP753" s="22"/>
      <c r="AQ753" s="22" t="s">
        <v>189</v>
      </c>
      <c r="AR753" s="22"/>
      <c r="AS753" s="22"/>
      <c r="AT753" s="22"/>
      <c r="AU753" s="22"/>
      <c r="AV753" s="22"/>
      <c r="AW753" s="22"/>
      <c r="AX753" s="22"/>
      <c r="AY753" s="22"/>
      <c r="AZ753" s="22"/>
      <c r="BA753" s="22"/>
      <c r="BB753" s="22"/>
      <c r="BC753" s="22"/>
      <c r="BD753" s="22"/>
      <c r="BE753" s="22"/>
      <c r="BF753" s="22"/>
      <c r="BG753" s="22"/>
      <c r="BH753" s="22"/>
      <c r="BI753" s="22"/>
      <c r="BJ753" s="22"/>
      <c r="BK753" s="22"/>
      <c r="BL753" s="22"/>
      <c r="BM753" s="22"/>
      <c r="BN753" s="22"/>
      <c r="BO753" s="22"/>
      <c r="BP753" s="22"/>
      <c r="BQ753" s="22"/>
      <c r="BR753" s="22"/>
      <c r="BS753" s="22"/>
      <c r="BT753" s="22"/>
      <c r="BU753" s="22"/>
      <c r="BV753" s="22"/>
      <c r="BW753" s="22"/>
      <c r="BX753" s="22"/>
      <c r="BY753" s="22"/>
      <c r="BZ753" s="22"/>
    </row>
    <row r="754" spans="1:78" x14ac:dyDescent="0.25">
      <c r="A754" s="21"/>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c r="BE754" s="22"/>
      <c r="BF754" s="22"/>
      <c r="BG754" s="22"/>
      <c r="BH754" s="22"/>
      <c r="BI754" s="22"/>
      <c r="BJ754" s="22"/>
      <c r="BK754" s="22"/>
      <c r="BL754" s="22"/>
      <c r="BM754" s="22"/>
      <c r="BN754" s="22"/>
      <c r="BO754" s="22"/>
      <c r="BP754" s="22"/>
      <c r="BQ754" s="22"/>
      <c r="BR754" s="22"/>
      <c r="BS754" s="22"/>
      <c r="BT754" s="22"/>
      <c r="BU754" s="22"/>
      <c r="BV754" s="22"/>
      <c r="BW754" s="22"/>
      <c r="BX754" s="22"/>
      <c r="BY754" s="22"/>
      <c r="BZ754" s="22"/>
    </row>
    <row r="755" spans="1:78" x14ac:dyDescent="0.25">
      <c r="A755" s="21"/>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c r="BE755" s="22"/>
      <c r="BF755" s="22"/>
      <c r="BG755" s="22"/>
      <c r="BH755" s="22"/>
      <c r="BI755" s="22"/>
      <c r="BJ755" s="22"/>
      <c r="BK755" s="22"/>
      <c r="BL755" s="22"/>
      <c r="BM755" s="22"/>
      <c r="BN755" s="22"/>
      <c r="BO755" s="22"/>
      <c r="BP755" s="22"/>
      <c r="BQ755" s="22"/>
      <c r="BR755" s="22"/>
      <c r="BS755" s="22"/>
      <c r="BT755" s="22"/>
      <c r="BU755" s="22"/>
      <c r="BV755" s="22"/>
      <c r="BW755" s="22"/>
      <c r="BX755" s="22"/>
      <c r="BY755" s="22"/>
      <c r="BZ755" s="22"/>
    </row>
    <row r="756" spans="1:78" x14ac:dyDescent="0.25">
      <c r="A756" s="21"/>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c r="BE756" s="22"/>
      <c r="BF756" s="22"/>
      <c r="BG756" s="22"/>
      <c r="BH756" s="22"/>
      <c r="BI756" s="22"/>
      <c r="BJ756" s="22"/>
      <c r="BK756" s="22"/>
      <c r="BL756" s="22"/>
      <c r="BM756" s="22"/>
      <c r="BN756" s="22"/>
      <c r="BO756" s="22"/>
      <c r="BP756" s="22"/>
      <c r="BQ756" s="22"/>
      <c r="BR756" s="22"/>
      <c r="BS756" s="22"/>
      <c r="BT756" s="22"/>
      <c r="BU756" s="22"/>
      <c r="BV756" s="22"/>
      <c r="BW756" s="22"/>
      <c r="BX756" s="22"/>
      <c r="BY756" s="22"/>
      <c r="BZ756" s="22"/>
    </row>
    <row r="757" spans="1:78" x14ac:dyDescent="0.25">
      <c r="A757" s="21"/>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c r="BE757" s="22"/>
      <c r="BF757" s="22"/>
      <c r="BG757" s="22"/>
      <c r="BH757" s="22"/>
      <c r="BI757" s="22"/>
      <c r="BJ757" s="22"/>
      <c r="BK757" s="22"/>
      <c r="BL757" s="22"/>
      <c r="BM757" s="22"/>
      <c r="BN757" s="22"/>
      <c r="BO757" s="22"/>
      <c r="BP757" s="22"/>
      <c r="BQ757" s="22"/>
      <c r="BR757" s="22"/>
      <c r="BS757" s="22"/>
      <c r="BT757" s="22"/>
      <c r="BU757" s="22"/>
      <c r="BV757" s="22"/>
      <c r="BW757" s="22"/>
      <c r="BX757" s="22"/>
      <c r="BY757" s="22"/>
      <c r="BZ757" s="22"/>
    </row>
    <row r="758" spans="1:78" x14ac:dyDescent="0.25">
      <c r="A758" s="21"/>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c r="BE758" s="22"/>
      <c r="BF758" s="22"/>
      <c r="BG758" s="22"/>
      <c r="BH758" s="22"/>
      <c r="BI758" s="22"/>
      <c r="BJ758" s="22"/>
      <c r="BK758" s="22"/>
      <c r="BL758" s="22"/>
      <c r="BM758" s="22"/>
      <c r="BN758" s="22"/>
      <c r="BO758" s="22"/>
      <c r="BP758" s="22"/>
      <c r="BQ758" s="22"/>
      <c r="BR758" s="22"/>
      <c r="BS758" s="22"/>
      <c r="BT758" s="22"/>
      <c r="BU758" s="22"/>
      <c r="BV758" s="22"/>
      <c r="BW758" s="22"/>
      <c r="BX758" s="22"/>
      <c r="BY758" s="22"/>
      <c r="BZ758" s="22"/>
    </row>
    <row r="759" spans="1:78" x14ac:dyDescent="0.25">
      <c r="A759" s="21"/>
      <c r="B759" s="22" t="s">
        <v>280</v>
      </c>
      <c r="C759" s="22"/>
      <c r="D759" s="22"/>
      <c r="E759" s="22"/>
      <c r="F759" s="22"/>
      <c r="G759" s="22"/>
      <c r="H759" s="22"/>
      <c r="I759" s="22"/>
      <c r="J759" s="22" t="s">
        <v>282</v>
      </c>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c r="BE759" s="22"/>
      <c r="BF759" s="22"/>
      <c r="BG759" s="22"/>
      <c r="BH759" s="22"/>
      <c r="BI759" s="22"/>
      <c r="BJ759" s="22"/>
      <c r="BK759" s="22"/>
      <c r="BL759" s="22"/>
      <c r="BM759" s="22"/>
      <c r="BN759" s="22"/>
      <c r="BO759" s="22"/>
      <c r="BP759" s="22"/>
      <c r="BQ759" s="22"/>
      <c r="BR759" s="22"/>
      <c r="BS759" s="22"/>
      <c r="BT759" s="22"/>
      <c r="BU759" s="22"/>
      <c r="BV759" s="22"/>
      <c r="BW759" s="22"/>
      <c r="BX759" s="22"/>
      <c r="BY759" s="22"/>
      <c r="BZ759" s="22"/>
    </row>
    <row r="760" spans="1:78" x14ac:dyDescent="0.25">
      <c r="A760" s="21"/>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c r="BE760" s="22"/>
      <c r="BF760" s="22"/>
      <c r="BG760" s="22"/>
      <c r="BH760" s="22"/>
      <c r="BI760" s="22"/>
      <c r="BJ760" s="22"/>
      <c r="BK760" s="22"/>
      <c r="BL760" s="22"/>
      <c r="BM760" s="22"/>
      <c r="BN760" s="22"/>
      <c r="BO760" s="22"/>
      <c r="BP760" s="22"/>
      <c r="BQ760" s="22"/>
      <c r="BR760" s="22"/>
      <c r="BS760" s="22"/>
      <c r="BT760" s="22"/>
      <c r="BU760" s="22"/>
      <c r="BV760" s="22"/>
      <c r="BW760" s="22"/>
      <c r="BX760" s="22"/>
      <c r="BY760" s="22"/>
      <c r="BZ760" s="22"/>
    </row>
    <row r="761" spans="1:78" x14ac:dyDescent="0.25">
      <c r="A761" s="21"/>
      <c r="B761" s="22" t="s">
        <v>237</v>
      </c>
      <c r="C761" s="22"/>
      <c r="D761" s="22"/>
      <c r="E761" s="22"/>
      <c r="F761" s="22"/>
      <c r="G761" s="22"/>
      <c r="H761" s="22"/>
      <c r="I761" s="22"/>
      <c r="J761" s="22" t="s">
        <v>238</v>
      </c>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c r="BE761" s="22"/>
      <c r="BF761" s="22"/>
      <c r="BG761" s="22"/>
      <c r="BH761" s="22"/>
      <c r="BI761" s="22"/>
      <c r="BJ761" s="22"/>
      <c r="BK761" s="22"/>
      <c r="BL761" s="22"/>
      <c r="BM761" s="22"/>
      <c r="BN761" s="22"/>
      <c r="BO761" s="22"/>
      <c r="BP761" s="22"/>
      <c r="BQ761" s="22"/>
      <c r="BR761" s="22"/>
      <c r="BS761" s="22"/>
      <c r="BT761" s="22"/>
      <c r="BU761" s="22"/>
      <c r="BV761" s="22"/>
      <c r="BW761" s="22"/>
      <c r="BX761" s="22"/>
      <c r="BY761" s="22"/>
      <c r="BZ761" s="22"/>
    </row>
    <row r="762" spans="1:78" x14ac:dyDescent="0.25">
      <c r="A762" s="21"/>
      <c r="B762" s="22"/>
      <c r="C762" s="22"/>
      <c r="D762" s="22" t="s">
        <v>239</v>
      </c>
      <c r="E762" s="22"/>
      <c r="F762" s="22"/>
      <c r="G762" s="22"/>
      <c r="H762" s="22"/>
      <c r="I762" s="22"/>
      <c r="J762" s="22" t="s">
        <v>240</v>
      </c>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c r="BE762" s="22"/>
      <c r="BF762" s="22"/>
      <c r="BG762" s="22"/>
      <c r="BH762" s="22"/>
      <c r="BI762" s="22"/>
      <c r="BJ762" s="22"/>
      <c r="BK762" s="22"/>
      <c r="BL762" s="22"/>
      <c r="BM762" s="22"/>
      <c r="BN762" s="22"/>
      <c r="BO762" s="22"/>
      <c r="BP762" s="22"/>
      <c r="BQ762" s="22"/>
      <c r="BR762" s="22"/>
      <c r="BS762" s="22"/>
      <c r="BT762" s="22"/>
      <c r="BU762" s="22"/>
      <c r="BV762" s="22"/>
      <c r="BW762" s="22"/>
      <c r="BX762" s="22"/>
      <c r="BY762" s="22"/>
      <c r="BZ762" s="22"/>
    </row>
    <row r="763" spans="1:78" x14ac:dyDescent="0.25">
      <c r="A763" s="21"/>
      <c r="B763" s="22" t="s">
        <v>241</v>
      </c>
      <c r="C763" s="22" t="s">
        <v>194</v>
      </c>
      <c r="D763" s="22" t="s">
        <v>242</v>
      </c>
      <c r="E763" s="22"/>
      <c r="F763" s="22" t="s">
        <v>243</v>
      </c>
      <c r="G763" s="22"/>
      <c r="H763" s="22" t="s">
        <v>244</v>
      </c>
      <c r="I763" s="22"/>
      <c r="J763" s="22" t="s">
        <v>245</v>
      </c>
      <c r="K763" s="22"/>
      <c r="L763" s="22" t="s">
        <v>246</v>
      </c>
      <c r="M763" s="22"/>
      <c r="N763" s="22" t="s">
        <v>247</v>
      </c>
      <c r="O763" s="22"/>
      <c r="P763" s="22" t="s">
        <v>248</v>
      </c>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c r="BE763" s="22"/>
      <c r="BF763" s="22"/>
      <c r="BG763" s="22"/>
      <c r="BH763" s="22"/>
      <c r="BI763" s="22"/>
      <c r="BJ763" s="22"/>
      <c r="BK763" s="22"/>
      <c r="BL763" s="22"/>
      <c r="BM763" s="22"/>
      <c r="BN763" s="22"/>
      <c r="BO763" s="22"/>
      <c r="BP763" s="22"/>
      <c r="BQ763" s="22"/>
      <c r="BR763" s="22"/>
      <c r="BS763" s="22"/>
      <c r="BT763" s="22"/>
      <c r="BU763" s="22"/>
      <c r="BV763" s="22"/>
      <c r="BW763" s="22"/>
      <c r="BX763" s="22"/>
      <c r="BY763" s="22"/>
      <c r="BZ763" s="22"/>
    </row>
    <row r="764" spans="1:78" x14ac:dyDescent="0.25">
      <c r="A764" s="21"/>
      <c r="B764" s="22">
        <v>0</v>
      </c>
      <c r="C764" s="22"/>
      <c r="D764" s="22">
        <v>0</v>
      </c>
      <c r="E764" s="22"/>
      <c r="F764" s="22">
        <v>0</v>
      </c>
      <c r="G764" s="22"/>
      <c r="H764" s="22" t="s">
        <v>249</v>
      </c>
      <c r="I764" s="22"/>
      <c r="J764" s="22">
        <v>-8.67</v>
      </c>
      <c r="K764" s="22"/>
      <c r="L764" s="22">
        <v>0</v>
      </c>
      <c r="M764" s="22"/>
      <c r="N764" s="22">
        <v>0</v>
      </c>
      <c r="O764" s="22"/>
      <c r="P764" s="22">
        <v>0</v>
      </c>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c r="BE764" s="22"/>
      <c r="BF764" s="22"/>
      <c r="BG764" s="22"/>
      <c r="BH764" s="22"/>
      <c r="BI764" s="22"/>
      <c r="BJ764" s="22"/>
      <c r="BK764" s="22"/>
      <c r="BL764" s="22"/>
      <c r="BM764" s="22"/>
      <c r="BN764" s="22"/>
      <c r="BO764" s="22"/>
      <c r="BP764" s="22"/>
      <c r="BQ764" s="22"/>
      <c r="BR764" s="22"/>
      <c r="BS764" s="22"/>
      <c r="BT764" s="22"/>
      <c r="BU764" s="22"/>
      <c r="BV764" s="22"/>
      <c r="BW764" s="22"/>
      <c r="BX764" s="22"/>
      <c r="BY764" s="22"/>
      <c r="BZ764" s="22"/>
    </row>
    <row r="765" spans="1:78" x14ac:dyDescent="0.25">
      <c r="A765" s="21"/>
      <c r="B765" s="22">
        <v>100</v>
      </c>
      <c r="C765" s="22">
        <f ca="1">B765/1000</f>
        <v>0.1</v>
      </c>
      <c r="D765" s="22">
        <v>29.103999999999999</v>
      </c>
      <c r="E765" s="22"/>
      <c r="F765" s="22">
        <v>159.81100000000001</v>
      </c>
      <c r="G765" s="22"/>
      <c r="H765" s="22">
        <v>217.49</v>
      </c>
      <c r="I765" s="22"/>
      <c r="J765" s="22">
        <v>-5.7679999999999998</v>
      </c>
      <c r="K765" s="22"/>
      <c r="L765" s="22">
        <v>0</v>
      </c>
      <c r="M765" s="22"/>
      <c r="N765" s="22">
        <v>0</v>
      </c>
      <c r="O765" s="22"/>
      <c r="P765" s="22">
        <v>0</v>
      </c>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c r="BE765" s="22"/>
      <c r="BF765" s="22"/>
      <c r="BG765" s="22"/>
      <c r="BH765" s="22"/>
      <c r="BI765" s="22"/>
      <c r="BJ765" s="22"/>
      <c r="BK765" s="22"/>
      <c r="BL765" s="22"/>
      <c r="BM765" s="22"/>
      <c r="BN765" s="22"/>
      <c r="BO765" s="22"/>
      <c r="BP765" s="22"/>
      <c r="BQ765" s="22"/>
      <c r="BR765" s="22"/>
      <c r="BS765" s="22"/>
      <c r="BT765" s="22"/>
      <c r="BU765" s="22"/>
      <c r="BV765" s="22"/>
      <c r="BW765" s="22"/>
      <c r="BX765" s="22"/>
      <c r="BY765" s="22"/>
      <c r="BZ765" s="22"/>
    </row>
    <row r="766" spans="1:78" x14ac:dyDescent="0.25">
      <c r="A766" s="21"/>
      <c r="B766" s="22">
        <v>200</v>
      </c>
      <c r="C766" s="22">
        <f t="shared" ref="C766:C828" ca="1" si="16">B766/1000</f>
        <v>0.2</v>
      </c>
      <c r="D766" s="22">
        <v>29.106999999999999</v>
      </c>
      <c r="E766" s="22"/>
      <c r="F766" s="22">
        <v>179.98500000000001</v>
      </c>
      <c r="G766" s="22"/>
      <c r="H766" s="22">
        <v>194.27199999999999</v>
      </c>
      <c r="I766" s="22"/>
      <c r="J766" s="22">
        <v>-2.8570000000000002</v>
      </c>
      <c r="K766" s="22"/>
      <c r="L766" s="22">
        <v>0</v>
      </c>
      <c r="M766" s="22"/>
      <c r="N766" s="22">
        <v>0</v>
      </c>
      <c r="O766" s="22"/>
      <c r="P766" s="22">
        <v>0</v>
      </c>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c r="BE766" s="22"/>
      <c r="BF766" s="22"/>
      <c r="BG766" s="22"/>
      <c r="BH766" s="22"/>
      <c r="BI766" s="22"/>
      <c r="BJ766" s="22"/>
      <c r="BK766" s="22"/>
      <c r="BL766" s="22"/>
      <c r="BM766" s="22"/>
      <c r="BN766" s="22"/>
      <c r="BO766" s="22"/>
      <c r="BP766" s="22"/>
      <c r="BQ766" s="22"/>
      <c r="BR766" s="22"/>
      <c r="BS766" s="22"/>
      <c r="BT766" s="22"/>
      <c r="BU766" s="22"/>
      <c r="BV766" s="22"/>
      <c r="BW766" s="22"/>
      <c r="BX766" s="22"/>
      <c r="BY766" s="22"/>
      <c r="BZ766" s="22"/>
    </row>
    <row r="767" spans="1:78" x14ac:dyDescent="0.25">
      <c r="A767" s="21"/>
      <c r="B767" s="22">
        <v>250</v>
      </c>
      <c r="C767" s="22">
        <f t="shared" ca="1" si="16"/>
        <v>0.25</v>
      </c>
      <c r="D767" s="22">
        <v>29.111000000000001</v>
      </c>
      <c r="E767" s="22"/>
      <c r="F767" s="22">
        <v>186.48099999999999</v>
      </c>
      <c r="G767" s="22"/>
      <c r="H767" s="22">
        <v>192.08799999999999</v>
      </c>
      <c r="I767" s="22"/>
      <c r="J767" s="22">
        <v>-1.4019999999999999</v>
      </c>
      <c r="K767" s="22"/>
      <c r="L767" s="22">
        <v>0</v>
      </c>
      <c r="M767" s="22"/>
      <c r="N767" s="22">
        <v>0</v>
      </c>
      <c r="O767" s="22"/>
      <c r="P767" s="22">
        <v>0</v>
      </c>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c r="BE767" s="22"/>
      <c r="BF767" s="22"/>
      <c r="BG767" s="22"/>
      <c r="BH767" s="22"/>
      <c r="BI767" s="22"/>
      <c r="BJ767" s="22"/>
      <c r="BK767" s="22"/>
      <c r="BL767" s="22"/>
      <c r="BM767" s="22"/>
      <c r="BN767" s="22"/>
      <c r="BO767" s="22"/>
      <c r="BP767" s="22"/>
      <c r="BQ767" s="22"/>
      <c r="BR767" s="22"/>
      <c r="BS767" s="22"/>
      <c r="BT767" s="22"/>
      <c r="BU767" s="22"/>
      <c r="BV767" s="22"/>
      <c r="BW767" s="22"/>
      <c r="BX767" s="22"/>
      <c r="BY767" s="22"/>
      <c r="BZ767" s="22"/>
    </row>
    <row r="768" spans="1:78" x14ac:dyDescent="0.25">
      <c r="A768" s="21"/>
      <c r="B768" s="22">
        <v>298.14999999999998</v>
      </c>
      <c r="C768" s="22">
        <f t="shared" ca="1" si="16"/>
        <v>0.29814999999999997</v>
      </c>
      <c r="D768" s="22">
        <v>29.123999999999999</v>
      </c>
      <c r="E768" s="22"/>
      <c r="F768" s="22">
        <v>191.60900000000001</v>
      </c>
      <c r="G768" s="22"/>
      <c r="H768" s="22">
        <v>191.60900000000001</v>
      </c>
      <c r="I768" s="22"/>
      <c r="J768" s="22">
        <v>0</v>
      </c>
      <c r="K768" s="22"/>
      <c r="L768" s="22">
        <v>0</v>
      </c>
      <c r="M768" s="22"/>
      <c r="N768" s="22">
        <v>0</v>
      </c>
      <c r="O768" s="22"/>
      <c r="P768" s="22">
        <v>0</v>
      </c>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c r="BE768" s="22"/>
      <c r="BF768" s="22"/>
      <c r="BG768" s="22"/>
      <c r="BH768" s="22"/>
      <c r="BI768" s="22"/>
      <c r="BJ768" s="22"/>
      <c r="BK768" s="22"/>
      <c r="BL768" s="22"/>
      <c r="BM768" s="22"/>
      <c r="BN768" s="22"/>
      <c r="BO768" s="22"/>
      <c r="BP768" s="22"/>
      <c r="BQ768" s="22"/>
      <c r="BR768" s="22"/>
      <c r="BS768" s="22"/>
      <c r="BT768" s="22"/>
      <c r="BU768" s="22"/>
      <c r="BV768" s="22"/>
      <c r="BW768" s="22"/>
      <c r="BX768" s="22"/>
      <c r="BY768" s="22"/>
      <c r="BZ768" s="22"/>
    </row>
    <row r="769" spans="1:78" x14ac:dyDescent="0.25">
      <c r="A769" s="21"/>
      <c r="B769" s="22">
        <v>300</v>
      </c>
      <c r="C769" s="22">
        <f t="shared" ca="1" si="16"/>
        <v>0.3</v>
      </c>
      <c r="D769" s="22">
        <v>29.125</v>
      </c>
      <c r="E769" s="22"/>
      <c r="F769" s="22">
        <v>191.78899999999999</v>
      </c>
      <c r="G769" s="22"/>
      <c r="H769" s="22">
        <v>191.61</v>
      </c>
      <c r="I769" s="22"/>
      <c r="J769" s="22">
        <v>5.3999999999999999E-2</v>
      </c>
      <c r="K769" s="22"/>
      <c r="L769" s="22">
        <v>0</v>
      </c>
      <c r="M769" s="22"/>
      <c r="N769" s="22">
        <v>0</v>
      </c>
      <c r="O769" s="22"/>
      <c r="P769" s="22">
        <v>0</v>
      </c>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c r="BE769" s="22"/>
      <c r="BF769" s="22"/>
      <c r="BG769" s="22"/>
      <c r="BH769" s="22"/>
      <c r="BI769" s="22"/>
      <c r="BJ769" s="22"/>
      <c r="BK769" s="22"/>
      <c r="BL769" s="22"/>
      <c r="BM769" s="22"/>
      <c r="BN769" s="22"/>
      <c r="BO769" s="22"/>
      <c r="BP769" s="22"/>
      <c r="BQ769" s="22"/>
      <c r="BR769" s="22"/>
      <c r="BS769" s="22"/>
      <c r="BT769" s="22"/>
      <c r="BU769" s="22"/>
      <c r="BV769" s="22"/>
      <c r="BW769" s="22"/>
      <c r="BX769" s="22"/>
      <c r="BY769" s="22"/>
      <c r="BZ769" s="22"/>
    </row>
    <row r="770" spans="1:78" x14ac:dyDescent="0.25">
      <c r="A770" s="21"/>
      <c r="B770" s="22">
        <v>350</v>
      </c>
      <c r="C770" s="22">
        <f t="shared" ca="1" si="16"/>
        <v>0.35</v>
      </c>
      <c r="D770" s="22">
        <v>29.164999999999999</v>
      </c>
      <c r="E770" s="22"/>
      <c r="F770" s="22">
        <v>196.28100000000001</v>
      </c>
      <c r="G770" s="22"/>
      <c r="H770" s="22">
        <v>191.964</v>
      </c>
      <c r="I770" s="22"/>
      <c r="J770" s="22">
        <v>1.5109999999999999</v>
      </c>
      <c r="K770" s="22"/>
      <c r="L770" s="22">
        <v>0</v>
      </c>
      <c r="M770" s="22"/>
      <c r="N770" s="22">
        <v>0</v>
      </c>
      <c r="O770" s="22"/>
      <c r="P770" s="22">
        <v>0</v>
      </c>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c r="BE770" s="22"/>
      <c r="BF770" s="22"/>
      <c r="BG770" s="22"/>
      <c r="BH770" s="22"/>
      <c r="BI770" s="22"/>
      <c r="BJ770" s="22"/>
      <c r="BK770" s="22"/>
      <c r="BL770" s="22"/>
      <c r="BM770" s="22"/>
      <c r="BN770" s="22"/>
      <c r="BO770" s="22"/>
      <c r="BP770" s="22"/>
      <c r="BQ770" s="22"/>
      <c r="BR770" s="22"/>
      <c r="BS770" s="22"/>
      <c r="BT770" s="22"/>
      <c r="BU770" s="22"/>
      <c r="BV770" s="22"/>
      <c r="BW770" s="22"/>
      <c r="BX770" s="22"/>
      <c r="BY770" s="22"/>
      <c r="BZ770" s="22"/>
    </row>
    <row r="771" spans="1:78" x14ac:dyDescent="0.25">
      <c r="A771" s="21"/>
      <c r="B771" s="22">
        <v>400</v>
      </c>
      <c r="C771" s="22">
        <f t="shared" ca="1" si="16"/>
        <v>0.4</v>
      </c>
      <c r="D771" s="22">
        <v>29.248999999999999</v>
      </c>
      <c r="E771" s="22"/>
      <c r="F771" s="22">
        <v>200.18100000000001</v>
      </c>
      <c r="G771" s="22"/>
      <c r="H771" s="22">
        <v>192.75299999999999</v>
      </c>
      <c r="I771" s="22"/>
      <c r="J771" s="22">
        <v>2.9710000000000001</v>
      </c>
      <c r="K771" s="22"/>
      <c r="L771" s="22">
        <v>0</v>
      </c>
      <c r="M771" s="22"/>
      <c r="N771" s="22">
        <v>0</v>
      </c>
      <c r="O771" s="22"/>
      <c r="P771" s="22">
        <v>0</v>
      </c>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c r="BE771" s="22"/>
      <c r="BF771" s="22"/>
      <c r="BG771" s="22"/>
      <c r="BH771" s="22"/>
      <c r="BI771" s="22"/>
      <c r="BJ771" s="22"/>
      <c r="BK771" s="22"/>
      <c r="BL771" s="22"/>
      <c r="BM771" s="22"/>
      <c r="BN771" s="22"/>
      <c r="BO771" s="22"/>
      <c r="BP771" s="22"/>
      <c r="BQ771" s="22"/>
      <c r="BR771" s="22"/>
      <c r="BS771" s="22"/>
      <c r="BT771" s="22"/>
      <c r="BU771" s="22"/>
      <c r="BV771" s="22"/>
      <c r="BW771" s="22"/>
      <c r="BX771" s="22"/>
      <c r="BY771" s="22"/>
      <c r="BZ771" s="22"/>
    </row>
    <row r="772" spans="1:78" x14ac:dyDescent="0.25">
      <c r="A772" s="21"/>
      <c r="B772" s="22">
        <v>450</v>
      </c>
      <c r="C772" s="22">
        <f t="shared" ca="1" si="16"/>
        <v>0.45</v>
      </c>
      <c r="D772" s="22">
        <v>29.387</v>
      </c>
      <c r="E772" s="22"/>
      <c r="F772" s="22">
        <v>203.63300000000001</v>
      </c>
      <c r="G772" s="22"/>
      <c r="H772" s="22">
        <v>193.774</v>
      </c>
      <c r="I772" s="22"/>
      <c r="J772" s="22">
        <v>4.4370000000000003</v>
      </c>
      <c r="K772" s="22"/>
      <c r="L772" s="22">
        <v>0</v>
      </c>
      <c r="M772" s="22"/>
      <c r="N772" s="22">
        <v>0</v>
      </c>
      <c r="O772" s="22"/>
      <c r="P772" s="22">
        <v>0</v>
      </c>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c r="BE772" s="22"/>
      <c r="BF772" s="22"/>
      <c r="BG772" s="22"/>
      <c r="BH772" s="22"/>
      <c r="BI772" s="22"/>
      <c r="BJ772" s="22"/>
      <c r="BK772" s="22"/>
      <c r="BL772" s="22"/>
      <c r="BM772" s="22"/>
      <c r="BN772" s="22"/>
      <c r="BO772" s="22"/>
      <c r="BP772" s="22"/>
      <c r="BQ772" s="22"/>
      <c r="BR772" s="22"/>
      <c r="BS772" s="22"/>
      <c r="BT772" s="22"/>
      <c r="BU772" s="22"/>
      <c r="BV772" s="22"/>
      <c r="BW772" s="22"/>
      <c r="BX772" s="22"/>
      <c r="BY772" s="22"/>
      <c r="BZ772" s="22"/>
    </row>
    <row r="773" spans="1:78" x14ac:dyDescent="0.25">
      <c r="A773" s="21"/>
      <c r="B773" s="22">
        <v>500</v>
      </c>
      <c r="C773" s="22">
        <f t="shared" ca="1" si="16"/>
        <v>0.5</v>
      </c>
      <c r="D773" s="22">
        <v>29.58</v>
      </c>
      <c r="E773" s="22"/>
      <c r="F773" s="22">
        <v>206.739</v>
      </c>
      <c r="G773" s="22"/>
      <c r="H773" s="22">
        <v>194.917</v>
      </c>
      <c r="I773" s="22"/>
      <c r="J773" s="22">
        <v>5.9109999999999996</v>
      </c>
      <c r="K773" s="22"/>
      <c r="L773" s="22">
        <v>0</v>
      </c>
      <c r="M773" s="22"/>
      <c r="N773" s="22">
        <v>0</v>
      </c>
      <c r="O773" s="22"/>
      <c r="P773" s="22">
        <v>0</v>
      </c>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c r="BE773" s="22"/>
      <c r="BF773" s="22"/>
      <c r="BG773" s="22"/>
      <c r="BH773" s="22"/>
      <c r="BI773" s="22"/>
      <c r="BJ773" s="22"/>
      <c r="BK773" s="22"/>
      <c r="BL773" s="22"/>
      <c r="BM773" s="22"/>
      <c r="BN773" s="22"/>
      <c r="BO773" s="22"/>
      <c r="BP773" s="22"/>
      <c r="BQ773" s="22"/>
      <c r="BR773" s="22"/>
      <c r="BS773" s="22"/>
      <c r="BT773" s="22"/>
      <c r="BU773" s="22"/>
      <c r="BV773" s="22"/>
      <c r="BW773" s="22"/>
      <c r="BX773" s="22"/>
      <c r="BY773" s="22"/>
      <c r="BZ773" s="22"/>
    </row>
    <row r="774" spans="1:78" x14ac:dyDescent="0.25">
      <c r="A774" s="21"/>
      <c r="B774" s="22">
        <v>600</v>
      </c>
      <c r="C774" s="22">
        <f t="shared" ca="1" si="16"/>
        <v>0.6</v>
      </c>
      <c r="D774" s="22">
        <v>30.11</v>
      </c>
      <c r="E774" s="22"/>
      <c r="F774" s="22">
        <v>212.17599999999999</v>
      </c>
      <c r="G774" s="22"/>
      <c r="H774" s="22">
        <v>197.35300000000001</v>
      </c>
      <c r="I774" s="22"/>
      <c r="J774" s="22">
        <v>8.8940000000000001</v>
      </c>
      <c r="K774" s="22"/>
      <c r="L774" s="22">
        <v>0</v>
      </c>
      <c r="M774" s="22"/>
      <c r="N774" s="22">
        <v>0</v>
      </c>
      <c r="O774" s="22"/>
      <c r="P774" s="22">
        <v>0</v>
      </c>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c r="BE774" s="22"/>
      <c r="BF774" s="22"/>
      <c r="BG774" s="22"/>
      <c r="BH774" s="22"/>
      <c r="BI774" s="22"/>
      <c r="BJ774" s="22"/>
      <c r="BK774" s="22"/>
      <c r="BL774" s="22"/>
      <c r="BM774" s="22"/>
      <c r="BN774" s="22"/>
      <c r="BO774" s="22"/>
      <c r="BP774" s="22"/>
      <c r="BQ774" s="22"/>
      <c r="BR774" s="22"/>
      <c r="BS774" s="22"/>
      <c r="BT774" s="22"/>
      <c r="BU774" s="22"/>
      <c r="BV774" s="22"/>
      <c r="BW774" s="22"/>
      <c r="BX774" s="22"/>
      <c r="BY774" s="22"/>
      <c r="BZ774" s="22"/>
    </row>
    <row r="775" spans="1:78" x14ac:dyDescent="0.25">
      <c r="A775" s="21"/>
      <c r="B775" s="22">
        <v>700</v>
      </c>
      <c r="C775" s="22">
        <f t="shared" ca="1" si="16"/>
        <v>0.7</v>
      </c>
      <c r="D775" s="22">
        <v>30.754000000000001</v>
      </c>
      <c r="E775" s="22"/>
      <c r="F775" s="22">
        <v>216.86600000000001</v>
      </c>
      <c r="G775" s="22"/>
      <c r="H775" s="22">
        <v>199.81299999999999</v>
      </c>
      <c r="I775" s="22"/>
      <c r="J775" s="22">
        <v>11.936999999999999</v>
      </c>
      <c r="K775" s="22"/>
      <c r="L775" s="22">
        <v>0</v>
      </c>
      <c r="M775" s="22"/>
      <c r="N775" s="22">
        <v>0</v>
      </c>
      <c r="O775" s="22"/>
      <c r="P775" s="22">
        <v>0</v>
      </c>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c r="BE775" s="22"/>
      <c r="BF775" s="22"/>
      <c r="BG775" s="22"/>
      <c r="BH775" s="22"/>
      <c r="BI775" s="22"/>
      <c r="BJ775" s="22"/>
      <c r="BK775" s="22"/>
      <c r="BL775" s="22"/>
      <c r="BM775" s="22"/>
      <c r="BN775" s="22"/>
      <c r="BO775" s="22"/>
      <c r="BP775" s="22"/>
      <c r="BQ775" s="22"/>
      <c r="BR775" s="22"/>
      <c r="BS775" s="22"/>
      <c r="BT775" s="22"/>
      <c r="BU775" s="22"/>
      <c r="BV775" s="22"/>
      <c r="BW775" s="22"/>
      <c r="BX775" s="22"/>
      <c r="BY775" s="22"/>
      <c r="BZ775" s="22"/>
    </row>
    <row r="776" spans="1:78" x14ac:dyDescent="0.25">
      <c r="A776" s="21"/>
      <c r="B776" s="22">
        <v>800</v>
      </c>
      <c r="C776" s="22">
        <f t="shared" ca="1" si="16"/>
        <v>0.8</v>
      </c>
      <c r="D776" s="22">
        <v>31.433</v>
      </c>
      <c r="E776" s="22"/>
      <c r="F776" s="22">
        <v>221.017</v>
      </c>
      <c r="G776" s="22"/>
      <c r="H776" s="22">
        <v>202.209</v>
      </c>
      <c r="I776" s="22"/>
      <c r="J776" s="22">
        <v>15.045999999999999</v>
      </c>
      <c r="K776" s="22"/>
      <c r="L776" s="22">
        <v>0</v>
      </c>
      <c r="M776" s="22"/>
      <c r="N776" s="22">
        <v>0</v>
      </c>
      <c r="O776" s="22"/>
      <c r="P776" s="22">
        <v>0</v>
      </c>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c r="BE776" s="22"/>
      <c r="BF776" s="22"/>
      <c r="BG776" s="22"/>
      <c r="BH776" s="22"/>
      <c r="BI776" s="22"/>
      <c r="BJ776" s="22"/>
      <c r="BK776" s="22"/>
      <c r="BL776" s="22"/>
      <c r="BM776" s="22"/>
      <c r="BN776" s="22"/>
      <c r="BO776" s="22"/>
      <c r="BP776" s="22"/>
      <c r="BQ776" s="22"/>
      <c r="BR776" s="22"/>
      <c r="BS776" s="22"/>
      <c r="BT776" s="22"/>
      <c r="BU776" s="22"/>
      <c r="BV776" s="22"/>
      <c r="BW776" s="22"/>
      <c r="BX776" s="22"/>
      <c r="BY776" s="22"/>
      <c r="BZ776" s="22"/>
    </row>
    <row r="777" spans="1:78" x14ac:dyDescent="0.25">
      <c r="A777" s="21"/>
      <c r="B777" s="22">
        <v>900</v>
      </c>
      <c r="C777" s="22">
        <f t="shared" ca="1" si="16"/>
        <v>0.9</v>
      </c>
      <c r="D777" s="22">
        <v>32.090000000000003</v>
      </c>
      <c r="E777" s="22"/>
      <c r="F777" s="22">
        <v>224.75700000000001</v>
      </c>
      <c r="G777" s="22"/>
      <c r="H777" s="22">
        <v>204.51</v>
      </c>
      <c r="I777" s="22"/>
      <c r="J777" s="22">
        <v>18.222999999999999</v>
      </c>
      <c r="K777" s="22"/>
      <c r="L777" s="22">
        <v>0</v>
      </c>
      <c r="M777" s="22"/>
      <c r="N777" s="22">
        <v>0</v>
      </c>
      <c r="O777" s="22"/>
      <c r="P777" s="22">
        <v>0</v>
      </c>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c r="BE777" s="22"/>
      <c r="BF777" s="22"/>
      <c r="BG777" s="22"/>
      <c r="BH777" s="22"/>
      <c r="BI777" s="22"/>
      <c r="BJ777" s="22"/>
      <c r="BK777" s="22"/>
      <c r="BL777" s="22"/>
      <c r="BM777" s="22"/>
      <c r="BN777" s="22"/>
      <c r="BO777" s="22"/>
      <c r="BP777" s="22"/>
      <c r="BQ777" s="22"/>
      <c r="BR777" s="22"/>
      <c r="BS777" s="22"/>
      <c r="BT777" s="22"/>
      <c r="BU777" s="22"/>
      <c r="BV777" s="22"/>
      <c r="BW777" s="22"/>
      <c r="BX777" s="22"/>
      <c r="BY777" s="22"/>
      <c r="BZ777" s="22"/>
    </row>
    <row r="778" spans="1:78" x14ac:dyDescent="0.25">
      <c r="A778" s="21"/>
      <c r="B778" s="22">
        <v>1000</v>
      </c>
      <c r="C778" s="22">
        <f t="shared" ca="1" si="16"/>
        <v>1</v>
      </c>
      <c r="D778" s="22">
        <v>32.697000000000003</v>
      </c>
      <c r="E778" s="22"/>
      <c r="F778" s="22">
        <v>228.17</v>
      </c>
      <c r="G778" s="22"/>
      <c r="H778" s="22">
        <v>206.708</v>
      </c>
      <c r="I778" s="22"/>
      <c r="J778" s="22">
        <v>21.463000000000001</v>
      </c>
      <c r="K778" s="22"/>
      <c r="L778" s="22">
        <v>0</v>
      </c>
      <c r="M778" s="22"/>
      <c r="N778" s="22">
        <v>0</v>
      </c>
      <c r="O778" s="22"/>
      <c r="P778" s="22">
        <v>0</v>
      </c>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c r="BE778" s="22"/>
      <c r="BF778" s="22"/>
      <c r="BG778" s="22"/>
      <c r="BH778" s="22"/>
      <c r="BI778" s="22"/>
      <c r="BJ778" s="22"/>
      <c r="BK778" s="22"/>
      <c r="BL778" s="22"/>
      <c r="BM778" s="22"/>
      <c r="BN778" s="22"/>
      <c r="BO778" s="22"/>
      <c r="BP778" s="22"/>
      <c r="BQ778" s="22"/>
      <c r="BR778" s="22"/>
      <c r="BS778" s="22"/>
      <c r="BT778" s="22"/>
      <c r="BU778" s="22"/>
      <c r="BV778" s="22"/>
      <c r="BW778" s="22"/>
      <c r="BX778" s="22"/>
      <c r="BY778" s="22"/>
      <c r="BZ778" s="22"/>
    </row>
    <row r="779" spans="1:78" x14ac:dyDescent="0.25">
      <c r="A779" s="21"/>
      <c r="B779" s="22">
        <v>1100</v>
      </c>
      <c r="C779" s="22">
        <f t="shared" ca="1" si="16"/>
        <v>1.1000000000000001</v>
      </c>
      <c r="D779" s="22">
        <v>33.241</v>
      </c>
      <c r="E779" s="22"/>
      <c r="F779" s="22">
        <v>231.31299999999999</v>
      </c>
      <c r="G779" s="22"/>
      <c r="H779" s="22">
        <v>208.804</v>
      </c>
      <c r="I779" s="22"/>
      <c r="J779" s="22">
        <v>24.76</v>
      </c>
      <c r="K779" s="22"/>
      <c r="L779" s="22">
        <v>0</v>
      </c>
      <c r="M779" s="22"/>
      <c r="N779" s="22">
        <v>0</v>
      </c>
      <c r="O779" s="22"/>
      <c r="P779" s="22">
        <v>0</v>
      </c>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c r="BE779" s="22"/>
      <c r="BF779" s="22"/>
      <c r="BG779" s="22"/>
      <c r="BH779" s="22"/>
      <c r="BI779" s="22"/>
      <c r="BJ779" s="22"/>
      <c r="BK779" s="22"/>
      <c r="BL779" s="22"/>
      <c r="BM779" s="22"/>
      <c r="BN779" s="22"/>
      <c r="BO779" s="22"/>
      <c r="BP779" s="22"/>
      <c r="BQ779" s="22"/>
      <c r="BR779" s="22"/>
      <c r="BS779" s="22"/>
      <c r="BT779" s="22"/>
      <c r="BU779" s="22"/>
      <c r="BV779" s="22"/>
      <c r="BW779" s="22"/>
      <c r="BX779" s="22"/>
      <c r="BY779" s="22"/>
      <c r="BZ779" s="22"/>
    </row>
    <row r="780" spans="1:78" x14ac:dyDescent="0.25">
      <c r="A780" s="21"/>
      <c r="B780" s="22">
        <v>1200</v>
      </c>
      <c r="C780" s="22">
        <f t="shared" ca="1" si="16"/>
        <v>1.2</v>
      </c>
      <c r="D780" s="22">
        <v>33.722999999999999</v>
      </c>
      <c r="E780" s="22"/>
      <c r="F780" s="22">
        <v>234.226</v>
      </c>
      <c r="G780" s="22"/>
      <c r="H780" s="22">
        <v>210.80199999999999</v>
      </c>
      <c r="I780" s="22"/>
      <c r="J780" s="22">
        <v>28.109000000000002</v>
      </c>
      <c r="K780" s="22"/>
      <c r="L780" s="22">
        <v>0</v>
      </c>
      <c r="M780" s="22"/>
      <c r="N780" s="22">
        <v>0</v>
      </c>
      <c r="O780" s="22"/>
      <c r="P780" s="22">
        <v>0</v>
      </c>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c r="BE780" s="22"/>
      <c r="BF780" s="22"/>
      <c r="BG780" s="22"/>
      <c r="BH780" s="22"/>
      <c r="BI780" s="22"/>
      <c r="BJ780" s="22"/>
      <c r="BK780" s="22"/>
      <c r="BL780" s="22"/>
      <c r="BM780" s="22"/>
      <c r="BN780" s="22"/>
      <c r="BO780" s="22"/>
      <c r="BP780" s="22"/>
      <c r="BQ780" s="22"/>
      <c r="BR780" s="22"/>
      <c r="BS780" s="22"/>
      <c r="BT780" s="22"/>
      <c r="BU780" s="22"/>
      <c r="BV780" s="22"/>
      <c r="BW780" s="22"/>
      <c r="BX780" s="22"/>
      <c r="BY780" s="22"/>
      <c r="BZ780" s="22"/>
    </row>
    <row r="781" spans="1:78" x14ac:dyDescent="0.25">
      <c r="A781" s="21"/>
      <c r="B781" s="22">
        <v>1300</v>
      </c>
      <c r="C781" s="22">
        <f t="shared" ca="1" si="16"/>
        <v>1.3</v>
      </c>
      <c r="D781" s="22">
        <v>34.146999999999998</v>
      </c>
      <c r="E781" s="22"/>
      <c r="F781" s="22">
        <v>236.94300000000001</v>
      </c>
      <c r="G781" s="22"/>
      <c r="H781" s="22">
        <v>212.71</v>
      </c>
      <c r="I781" s="22"/>
      <c r="J781" s="22">
        <v>31.503</v>
      </c>
      <c r="K781" s="22"/>
      <c r="L781" s="22">
        <v>0</v>
      </c>
      <c r="M781" s="22"/>
      <c r="N781" s="22">
        <v>0</v>
      </c>
      <c r="O781" s="22"/>
      <c r="P781" s="22">
        <v>0</v>
      </c>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c r="BE781" s="22"/>
      <c r="BF781" s="22"/>
      <c r="BG781" s="22"/>
      <c r="BH781" s="22"/>
      <c r="BI781" s="22"/>
      <c r="BJ781" s="22"/>
      <c r="BK781" s="22"/>
      <c r="BL781" s="22"/>
      <c r="BM781" s="22"/>
      <c r="BN781" s="22"/>
      <c r="BO781" s="22"/>
      <c r="BP781" s="22"/>
      <c r="BQ781" s="22"/>
      <c r="BR781" s="22"/>
      <c r="BS781" s="22"/>
      <c r="BT781" s="22"/>
      <c r="BU781" s="22"/>
      <c r="BV781" s="22"/>
      <c r="BW781" s="22"/>
      <c r="BX781" s="22"/>
      <c r="BY781" s="22"/>
      <c r="BZ781" s="22"/>
    </row>
    <row r="782" spans="1:78" x14ac:dyDescent="0.25">
      <c r="A782" s="21"/>
      <c r="B782" s="22">
        <v>1400</v>
      </c>
      <c r="C782" s="22">
        <f t="shared" ca="1" si="16"/>
        <v>1.4</v>
      </c>
      <c r="D782" s="22">
        <v>34.518000000000001</v>
      </c>
      <c r="E782" s="22"/>
      <c r="F782" s="22">
        <v>239.48699999999999</v>
      </c>
      <c r="G782" s="22"/>
      <c r="H782" s="22">
        <v>214.53299999999999</v>
      </c>
      <c r="I782" s="22"/>
      <c r="J782" s="22">
        <v>34.936</v>
      </c>
      <c r="K782" s="22"/>
      <c r="L782" s="22">
        <v>0</v>
      </c>
      <c r="M782" s="22"/>
      <c r="N782" s="22">
        <v>0</v>
      </c>
      <c r="O782" s="22"/>
      <c r="P782" s="22">
        <v>0</v>
      </c>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c r="BE782" s="22"/>
      <c r="BF782" s="22"/>
      <c r="BG782" s="22"/>
      <c r="BH782" s="22"/>
      <c r="BI782" s="22"/>
      <c r="BJ782" s="22"/>
      <c r="BK782" s="22"/>
      <c r="BL782" s="22"/>
      <c r="BM782" s="22"/>
      <c r="BN782" s="22"/>
      <c r="BO782" s="22"/>
      <c r="BP782" s="22"/>
      <c r="BQ782" s="22"/>
      <c r="BR782" s="22"/>
      <c r="BS782" s="22"/>
      <c r="BT782" s="22"/>
      <c r="BU782" s="22"/>
      <c r="BV782" s="22"/>
      <c r="BW782" s="22"/>
      <c r="BX782" s="22"/>
      <c r="BY782" s="22"/>
      <c r="BZ782" s="22"/>
    </row>
    <row r="783" spans="1:78" x14ac:dyDescent="0.25">
      <c r="A783" s="21"/>
      <c r="B783" s="22">
        <v>1500</v>
      </c>
      <c r="C783" s="22">
        <f t="shared" ca="1" si="16"/>
        <v>1.5</v>
      </c>
      <c r="D783" s="22">
        <v>34.843000000000004</v>
      </c>
      <c r="E783" s="22"/>
      <c r="F783" s="22">
        <v>241.88</v>
      </c>
      <c r="G783" s="22"/>
      <c r="H783" s="22">
        <v>216.27699999999999</v>
      </c>
      <c r="I783" s="22"/>
      <c r="J783" s="22">
        <v>38.405000000000001</v>
      </c>
      <c r="K783" s="22"/>
      <c r="L783" s="22">
        <v>0</v>
      </c>
      <c r="M783" s="22"/>
      <c r="N783" s="22">
        <v>0</v>
      </c>
      <c r="O783" s="22"/>
      <c r="P783" s="22">
        <v>0</v>
      </c>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c r="BE783" s="22"/>
      <c r="BF783" s="22"/>
      <c r="BG783" s="22"/>
      <c r="BH783" s="22"/>
      <c r="BI783" s="22"/>
      <c r="BJ783" s="22"/>
      <c r="BK783" s="22"/>
      <c r="BL783" s="22"/>
      <c r="BM783" s="22"/>
      <c r="BN783" s="22"/>
      <c r="BO783" s="22"/>
      <c r="BP783" s="22"/>
      <c r="BQ783" s="22"/>
      <c r="BR783" s="22"/>
      <c r="BS783" s="22"/>
      <c r="BT783" s="22"/>
      <c r="BU783" s="22"/>
      <c r="BV783" s="22"/>
      <c r="BW783" s="22"/>
      <c r="BX783" s="22"/>
      <c r="BY783" s="22"/>
      <c r="BZ783" s="22"/>
    </row>
    <row r="784" spans="1:78" x14ac:dyDescent="0.25">
      <c r="A784" s="21"/>
      <c r="B784" s="22">
        <v>1600</v>
      </c>
      <c r="C784" s="22">
        <f t="shared" ca="1" si="16"/>
        <v>1.6</v>
      </c>
      <c r="D784" s="22">
        <v>35.128</v>
      </c>
      <c r="E784" s="22"/>
      <c r="F784" s="22">
        <v>244.13800000000001</v>
      </c>
      <c r="G784" s="22"/>
      <c r="H784" s="22">
        <v>217.94800000000001</v>
      </c>
      <c r="I784" s="22"/>
      <c r="J784" s="22">
        <v>41.904000000000003</v>
      </c>
      <c r="K784" s="22"/>
      <c r="L784" s="22">
        <v>0</v>
      </c>
      <c r="M784" s="22"/>
      <c r="N784" s="22">
        <v>0</v>
      </c>
      <c r="O784" s="22"/>
      <c r="P784" s="22">
        <v>0</v>
      </c>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c r="BE784" s="22"/>
      <c r="BF784" s="22"/>
      <c r="BG784" s="22"/>
      <c r="BH784" s="22"/>
      <c r="BI784" s="22"/>
      <c r="BJ784" s="22"/>
      <c r="BK784" s="22"/>
      <c r="BL784" s="22"/>
      <c r="BM784" s="22"/>
      <c r="BN784" s="22"/>
      <c r="BO784" s="22"/>
      <c r="BP784" s="22"/>
      <c r="BQ784" s="22"/>
      <c r="BR784" s="22"/>
      <c r="BS784" s="22"/>
      <c r="BT784" s="22"/>
      <c r="BU784" s="22"/>
      <c r="BV784" s="22"/>
      <c r="BW784" s="22"/>
      <c r="BX784" s="22"/>
      <c r="BY784" s="22"/>
      <c r="BZ784" s="22"/>
    </row>
    <row r="785" spans="1:78" x14ac:dyDescent="0.25">
      <c r="A785" s="21"/>
      <c r="B785" s="22">
        <v>1700</v>
      </c>
      <c r="C785" s="22">
        <f t="shared" ca="1" si="16"/>
        <v>1.7</v>
      </c>
      <c r="D785" s="22">
        <v>35.378</v>
      </c>
      <c r="E785" s="22"/>
      <c r="F785" s="22">
        <v>246.27500000000001</v>
      </c>
      <c r="G785" s="22"/>
      <c r="H785" s="22">
        <v>219.55199999999999</v>
      </c>
      <c r="I785" s="22"/>
      <c r="J785" s="22">
        <v>45.429000000000002</v>
      </c>
      <c r="K785" s="22"/>
      <c r="L785" s="22">
        <v>0</v>
      </c>
      <c r="M785" s="22"/>
      <c r="N785" s="22">
        <v>0</v>
      </c>
      <c r="O785" s="22"/>
      <c r="P785" s="22">
        <v>0</v>
      </c>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c r="BE785" s="22"/>
      <c r="BF785" s="22"/>
      <c r="BG785" s="22"/>
      <c r="BH785" s="22"/>
      <c r="BI785" s="22"/>
      <c r="BJ785" s="22"/>
      <c r="BK785" s="22"/>
      <c r="BL785" s="22"/>
      <c r="BM785" s="22"/>
      <c r="BN785" s="22"/>
      <c r="BO785" s="22"/>
      <c r="BP785" s="22"/>
      <c r="BQ785" s="22"/>
      <c r="BR785" s="22"/>
      <c r="BS785" s="22"/>
      <c r="BT785" s="22"/>
      <c r="BU785" s="22"/>
      <c r="BV785" s="22"/>
      <c r="BW785" s="22"/>
      <c r="BX785" s="22"/>
      <c r="BY785" s="22"/>
      <c r="BZ785" s="22"/>
    </row>
    <row r="786" spans="1:78" x14ac:dyDescent="0.25">
      <c r="A786" s="21"/>
      <c r="B786" s="22">
        <v>1800</v>
      </c>
      <c r="C786" s="22">
        <f t="shared" ca="1" si="16"/>
        <v>1.8</v>
      </c>
      <c r="D786" s="22">
        <v>35.6</v>
      </c>
      <c r="E786" s="22"/>
      <c r="F786" s="22">
        <v>248.304</v>
      </c>
      <c r="G786" s="22"/>
      <c r="H786" s="22">
        <v>221.09399999999999</v>
      </c>
      <c r="I786" s="22"/>
      <c r="J786" s="22">
        <v>48.978000000000002</v>
      </c>
      <c r="K786" s="22"/>
      <c r="L786" s="22">
        <v>0</v>
      </c>
      <c r="M786" s="22"/>
      <c r="N786" s="22">
        <v>0</v>
      </c>
      <c r="O786" s="22"/>
      <c r="P786" s="22">
        <v>0</v>
      </c>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c r="BE786" s="22"/>
      <c r="BF786" s="22"/>
      <c r="BG786" s="22"/>
      <c r="BH786" s="22"/>
      <c r="BI786" s="22"/>
      <c r="BJ786" s="22"/>
      <c r="BK786" s="22"/>
      <c r="BL786" s="22"/>
      <c r="BM786" s="22"/>
      <c r="BN786" s="22"/>
      <c r="BO786" s="22"/>
      <c r="BP786" s="22"/>
      <c r="BQ786" s="22"/>
      <c r="BR786" s="22"/>
      <c r="BS786" s="22"/>
      <c r="BT786" s="22"/>
      <c r="BU786" s="22"/>
      <c r="BV786" s="22"/>
      <c r="BW786" s="22"/>
      <c r="BX786" s="22"/>
      <c r="BY786" s="22"/>
      <c r="BZ786" s="22"/>
    </row>
    <row r="787" spans="1:78" x14ac:dyDescent="0.25">
      <c r="A787" s="21"/>
      <c r="B787" s="22">
        <v>1900</v>
      </c>
      <c r="C787" s="22">
        <f t="shared" ca="1" si="16"/>
        <v>1.9</v>
      </c>
      <c r="D787" s="22">
        <v>35.795999999999999</v>
      </c>
      <c r="E787" s="22"/>
      <c r="F787" s="22">
        <v>250.23400000000001</v>
      </c>
      <c r="G787" s="22"/>
      <c r="H787" s="22">
        <v>222.577</v>
      </c>
      <c r="I787" s="22"/>
      <c r="J787" s="22">
        <v>52.548000000000002</v>
      </c>
      <c r="K787" s="22"/>
      <c r="L787" s="22">
        <v>0</v>
      </c>
      <c r="M787" s="22"/>
      <c r="N787" s="22">
        <v>0</v>
      </c>
      <c r="O787" s="22"/>
      <c r="P787" s="22">
        <v>0</v>
      </c>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c r="BE787" s="22"/>
      <c r="BF787" s="22"/>
      <c r="BG787" s="22"/>
      <c r="BH787" s="22"/>
      <c r="BI787" s="22"/>
      <c r="BJ787" s="22"/>
      <c r="BK787" s="22"/>
      <c r="BL787" s="22"/>
      <c r="BM787" s="22"/>
      <c r="BN787" s="22"/>
      <c r="BO787" s="22"/>
      <c r="BP787" s="22"/>
      <c r="BQ787" s="22"/>
      <c r="BR787" s="22"/>
      <c r="BS787" s="22"/>
      <c r="BT787" s="22"/>
      <c r="BU787" s="22"/>
      <c r="BV787" s="22"/>
      <c r="BW787" s="22"/>
      <c r="BX787" s="22"/>
      <c r="BY787" s="22"/>
      <c r="BZ787" s="22"/>
    </row>
    <row r="788" spans="1:78" x14ac:dyDescent="0.25">
      <c r="A788" s="21"/>
      <c r="B788" s="22">
        <v>2000</v>
      </c>
      <c r="C788" s="22">
        <f t="shared" ca="1" si="16"/>
        <v>2</v>
      </c>
      <c r="D788" s="22">
        <v>35.970999999999997</v>
      </c>
      <c r="E788" s="22"/>
      <c r="F788" s="22">
        <v>252.07400000000001</v>
      </c>
      <c r="G788" s="22"/>
      <c r="H788" s="22">
        <v>224.006</v>
      </c>
      <c r="I788" s="22"/>
      <c r="J788" s="22">
        <v>56.137</v>
      </c>
      <c r="K788" s="22"/>
      <c r="L788" s="22">
        <v>0</v>
      </c>
      <c r="M788" s="22"/>
      <c r="N788" s="22">
        <v>0</v>
      </c>
      <c r="O788" s="22"/>
      <c r="P788" s="22">
        <v>0</v>
      </c>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c r="BE788" s="22"/>
      <c r="BF788" s="22"/>
      <c r="BG788" s="22"/>
      <c r="BH788" s="22"/>
      <c r="BI788" s="22"/>
      <c r="BJ788" s="22"/>
      <c r="BK788" s="22"/>
      <c r="BL788" s="22"/>
      <c r="BM788" s="22"/>
      <c r="BN788" s="22"/>
      <c r="BO788" s="22"/>
      <c r="BP788" s="22"/>
      <c r="BQ788" s="22"/>
      <c r="BR788" s="22"/>
      <c r="BS788" s="22"/>
      <c r="BT788" s="22"/>
      <c r="BU788" s="22"/>
      <c r="BV788" s="22"/>
      <c r="BW788" s="22"/>
      <c r="BX788" s="22"/>
      <c r="BY788" s="22"/>
      <c r="BZ788" s="22"/>
    </row>
    <row r="789" spans="1:78" x14ac:dyDescent="0.25">
      <c r="A789" s="21"/>
      <c r="B789" s="22">
        <v>2100</v>
      </c>
      <c r="C789" s="22">
        <f t="shared" ca="1" si="16"/>
        <v>2.1</v>
      </c>
      <c r="D789" s="22">
        <v>36.125999999999998</v>
      </c>
      <c r="E789" s="22"/>
      <c r="F789" s="22">
        <v>253.833</v>
      </c>
      <c r="G789" s="22"/>
      <c r="H789" s="22">
        <v>225.38499999999999</v>
      </c>
      <c r="I789" s="22"/>
      <c r="J789" s="22">
        <v>59.741999999999997</v>
      </c>
      <c r="K789" s="22"/>
      <c r="L789" s="22">
        <v>0</v>
      </c>
      <c r="M789" s="22"/>
      <c r="N789" s="22">
        <v>0</v>
      </c>
      <c r="O789" s="22"/>
      <c r="P789" s="22">
        <v>0</v>
      </c>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c r="BE789" s="22"/>
      <c r="BF789" s="22"/>
      <c r="BG789" s="22"/>
      <c r="BH789" s="22"/>
      <c r="BI789" s="22"/>
      <c r="BJ789" s="22"/>
      <c r="BK789" s="22"/>
      <c r="BL789" s="22"/>
      <c r="BM789" s="22"/>
      <c r="BN789" s="22"/>
      <c r="BO789" s="22"/>
      <c r="BP789" s="22"/>
      <c r="BQ789" s="22"/>
      <c r="BR789" s="22"/>
      <c r="BS789" s="22"/>
      <c r="BT789" s="22"/>
      <c r="BU789" s="22"/>
      <c r="BV789" s="22"/>
      <c r="BW789" s="22"/>
      <c r="BX789" s="22"/>
      <c r="BY789" s="22"/>
      <c r="BZ789" s="22"/>
    </row>
    <row r="790" spans="1:78" x14ac:dyDescent="0.25">
      <c r="A790" s="21"/>
      <c r="B790" s="22">
        <v>2200</v>
      </c>
      <c r="C790" s="22">
        <f t="shared" ca="1" si="16"/>
        <v>2.2000000000000002</v>
      </c>
      <c r="D790" s="22">
        <v>36.268000000000001</v>
      </c>
      <c r="E790" s="22"/>
      <c r="F790" s="22">
        <v>255.517</v>
      </c>
      <c r="G790" s="22"/>
      <c r="H790" s="22">
        <v>226.71700000000001</v>
      </c>
      <c r="I790" s="22"/>
      <c r="J790" s="22">
        <v>63.360999999999997</v>
      </c>
      <c r="K790" s="22"/>
      <c r="L790" s="22">
        <v>0</v>
      </c>
      <c r="M790" s="22"/>
      <c r="N790" s="22">
        <v>0</v>
      </c>
      <c r="O790" s="22"/>
      <c r="P790" s="22">
        <v>0</v>
      </c>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c r="BE790" s="22"/>
      <c r="BF790" s="22"/>
      <c r="BG790" s="22"/>
      <c r="BH790" s="22"/>
      <c r="BI790" s="22"/>
      <c r="BJ790" s="22"/>
      <c r="BK790" s="22"/>
      <c r="BL790" s="22"/>
      <c r="BM790" s="22"/>
      <c r="BN790" s="22"/>
      <c r="BO790" s="22"/>
      <c r="BP790" s="22"/>
      <c r="BQ790" s="22"/>
      <c r="BR790" s="22"/>
      <c r="BS790" s="22"/>
      <c r="BT790" s="22"/>
      <c r="BU790" s="22"/>
      <c r="BV790" s="22"/>
      <c r="BW790" s="22"/>
      <c r="BX790" s="22"/>
      <c r="BY790" s="22"/>
      <c r="BZ790" s="22"/>
    </row>
    <row r="791" spans="1:78" x14ac:dyDescent="0.25">
      <c r="A791" s="21"/>
      <c r="B791" s="22">
        <v>2300</v>
      </c>
      <c r="C791" s="22">
        <f t="shared" ca="1" si="16"/>
        <v>2.2999999999999998</v>
      </c>
      <c r="D791" s="22">
        <v>36.395000000000003</v>
      </c>
      <c r="E791" s="22"/>
      <c r="F791" s="22">
        <v>257.13200000000001</v>
      </c>
      <c r="G791" s="22"/>
      <c r="H791" s="22">
        <v>228.00399999999999</v>
      </c>
      <c r="I791" s="22"/>
      <c r="J791" s="22">
        <v>66.995000000000005</v>
      </c>
      <c r="K791" s="22"/>
      <c r="L791" s="22">
        <v>0</v>
      </c>
      <c r="M791" s="22"/>
      <c r="N791" s="22">
        <v>0</v>
      </c>
      <c r="O791" s="22"/>
      <c r="P791" s="22">
        <v>0</v>
      </c>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c r="BE791" s="22"/>
      <c r="BF791" s="22"/>
      <c r="BG791" s="22"/>
      <c r="BH791" s="22"/>
      <c r="BI791" s="22"/>
      <c r="BJ791" s="22"/>
      <c r="BK791" s="22"/>
      <c r="BL791" s="22"/>
      <c r="BM791" s="22"/>
      <c r="BN791" s="22"/>
      <c r="BO791" s="22"/>
      <c r="BP791" s="22"/>
      <c r="BQ791" s="22"/>
      <c r="BR791" s="22"/>
      <c r="BS791" s="22"/>
      <c r="BT791" s="22"/>
      <c r="BU791" s="22"/>
      <c r="BV791" s="22"/>
      <c r="BW791" s="22"/>
      <c r="BX791" s="22"/>
      <c r="BY791" s="22"/>
      <c r="BZ791" s="22"/>
    </row>
    <row r="792" spans="1:78" x14ac:dyDescent="0.25">
      <c r="A792" s="21"/>
      <c r="B792" s="22">
        <v>2400</v>
      </c>
      <c r="C792" s="22">
        <f t="shared" ca="1" si="16"/>
        <v>2.4</v>
      </c>
      <c r="D792" s="22">
        <v>36.511000000000003</v>
      </c>
      <c r="E792" s="22"/>
      <c r="F792" s="22">
        <v>258.68400000000003</v>
      </c>
      <c r="G792" s="22"/>
      <c r="H792" s="22">
        <v>229.25</v>
      </c>
      <c r="I792" s="22"/>
      <c r="J792" s="22">
        <v>70.64</v>
      </c>
      <c r="K792" s="22"/>
      <c r="L792" s="22">
        <v>0</v>
      </c>
      <c r="M792" s="22"/>
      <c r="N792" s="22">
        <v>0</v>
      </c>
      <c r="O792" s="22"/>
      <c r="P792" s="22">
        <v>0</v>
      </c>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c r="BE792" s="22"/>
      <c r="BF792" s="22"/>
      <c r="BG792" s="22"/>
      <c r="BH792" s="22"/>
      <c r="BI792" s="22"/>
      <c r="BJ792" s="22"/>
      <c r="BK792" s="22"/>
      <c r="BL792" s="22"/>
      <c r="BM792" s="22"/>
      <c r="BN792" s="22"/>
      <c r="BO792" s="22"/>
      <c r="BP792" s="22"/>
      <c r="BQ792" s="22"/>
      <c r="BR792" s="22"/>
      <c r="BS792" s="22"/>
      <c r="BT792" s="22"/>
      <c r="BU792" s="22"/>
      <c r="BV792" s="22"/>
      <c r="BW792" s="22"/>
      <c r="BX792" s="22"/>
      <c r="BY792" s="22"/>
      <c r="BZ792" s="22"/>
    </row>
    <row r="793" spans="1:78" x14ac:dyDescent="0.25">
      <c r="A793" s="21"/>
      <c r="B793" s="22">
        <v>2500</v>
      </c>
      <c r="C793" s="22">
        <f t="shared" ca="1" si="16"/>
        <v>2.5</v>
      </c>
      <c r="D793" s="22">
        <v>36.616</v>
      </c>
      <c r="E793" s="22"/>
      <c r="F793" s="22">
        <v>260.17599999999999</v>
      </c>
      <c r="G793" s="22"/>
      <c r="H793" s="22">
        <v>230.458</v>
      </c>
      <c r="I793" s="22"/>
      <c r="J793" s="22">
        <v>74.296000000000006</v>
      </c>
      <c r="K793" s="22"/>
      <c r="L793" s="22">
        <v>0</v>
      </c>
      <c r="M793" s="22"/>
      <c r="N793" s="22">
        <v>0</v>
      </c>
      <c r="O793" s="22"/>
      <c r="P793" s="22">
        <v>0</v>
      </c>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c r="BE793" s="22"/>
      <c r="BF793" s="22"/>
      <c r="BG793" s="22"/>
      <c r="BH793" s="22"/>
      <c r="BI793" s="22"/>
      <c r="BJ793" s="22"/>
      <c r="BK793" s="22"/>
      <c r="BL793" s="22"/>
      <c r="BM793" s="22"/>
      <c r="BN793" s="22"/>
      <c r="BO793" s="22"/>
      <c r="BP793" s="22"/>
      <c r="BQ793" s="22"/>
      <c r="BR793" s="22"/>
      <c r="BS793" s="22"/>
      <c r="BT793" s="22"/>
      <c r="BU793" s="22"/>
      <c r="BV793" s="22"/>
      <c r="BW793" s="22"/>
      <c r="BX793" s="22"/>
      <c r="BY793" s="22"/>
      <c r="BZ793" s="22"/>
    </row>
    <row r="794" spans="1:78" x14ac:dyDescent="0.25">
      <c r="A794" s="21"/>
      <c r="B794" s="22">
        <v>2600</v>
      </c>
      <c r="C794" s="22">
        <f t="shared" ca="1" si="16"/>
        <v>2.6</v>
      </c>
      <c r="D794" s="22">
        <v>36.713000000000001</v>
      </c>
      <c r="E794" s="22"/>
      <c r="F794" s="22">
        <v>261.61399999999998</v>
      </c>
      <c r="G794" s="22"/>
      <c r="H794" s="22">
        <v>231.62899999999999</v>
      </c>
      <c r="I794" s="22"/>
      <c r="J794" s="22">
        <v>77.962999999999994</v>
      </c>
      <c r="K794" s="22"/>
      <c r="L794" s="22">
        <v>0</v>
      </c>
      <c r="M794" s="22"/>
      <c r="N794" s="22">
        <v>0</v>
      </c>
      <c r="O794" s="22"/>
      <c r="P794" s="22">
        <v>0</v>
      </c>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c r="BE794" s="22"/>
      <c r="BF794" s="22"/>
      <c r="BG794" s="22"/>
      <c r="BH794" s="22"/>
      <c r="BI794" s="22"/>
      <c r="BJ794" s="22"/>
      <c r="BK794" s="22"/>
      <c r="BL794" s="22"/>
      <c r="BM794" s="22"/>
      <c r="BN794" s="22"/>
      <c r="BO794" s="22"/>
      <c r="BP794" s="22"/>
      <c r="BQ794" s="22"/>
      <c r="BR794" s="22"/>
      <c r="BS794" s="22"/>
      <c r="BT794" s="22"/>
      <c r="BU794" s="22"/>
      <c r="BV794" s="22"/>
      <c r="BW794" s="22"/>
      <c r="BX794" s="22"/>
      <c r="BY794" s="22"/>
      <c r="BZ794" s="22"/>
    </row>
    <row r="795" spans="1:78" x14ac:dyDescent="0.25">
      <c r="A795" s="21"/>
      <c r="B795" s="22">
        <v>2700</v>
      </c>
      <c r="C795" s="22">
        <f t="shared" ca="1" si="16"/>
        <v>2.7</v>
      </c>
      <c r="D795" s="22">
        <v>36.801000000000002</v>
      </c>
      <c r="E795" s="22"/>
      <c r="F795" s="22">
        <v>263.00099999999998</v>
      </c>
      <c r="G795" s="22"/>
      <c r="H795" s="22">
        <v>232.76499999999999</v>
      </c>
      <c r="I795" s="22"/>
      <c r="J795" s="22">
        <v>81.638999999999996</v>
      </c>
      <c r="K795" s="22"/>
      <c r="L795" s="22">
        <v>0</v>
      </c>
      <c r="M795" s="22"/>
      <c r="N795" s="22">
        <v>0</v>
      </c>
      <c r="O795" s="22"/>
      <c r="P795" s="22">
        <v>0</v>
      </c>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c r="BE795" s="22"/>
      <c r="BF795" s="22"/>
      <c r="BG795" s="22"/>
      <c r="BH795" s="22"/>
      <c r="BI795" s="22"/>
      <c r="BJ795" s="22"/>
      <c r="BK795" s="22"/>
      <c r="BL795" s="22"/>
      <c r="BM795" s="22"/>
      <c r="BN795" s="22"/>
      <c r="BO795" s="22"/>
      <c r="BP795" s="22"/>
      <c r="BQ795" s="22"/>
      <c r="BR795" s="22"/>
      <c r="BS795" s="22"/>
      <c r="BT795" s="22"/>
      <c r="BU795" s="22"/>
      <c r="BV795" s="22"/>
      <c r="BW795" s="22"/>
      <c r="BX795" s="22"/>
      <c r="BY795" s="22"/>
      <c r="BZ795" s="22"/>
    </row>
    <row r="796" spans="1:78" x14ac:dyDescent="0.25">
      <c r="A796" s="21"/>
      <c r="B796" s="22">
        <v>2800</v>
      </c>
      <c r="C796" s="22">
        <f t="shared" ca="1" si="16"/>
        <v>2.8</v>
      </c>
      <c r="D796" s="22">
        <v>36.883000000000003</v>
      </c>
      <c r="E796" s="22"/>
      <c r="F796" s="22">
        <v>264.34100000000001</v>
      </c>
      <c r="G796" s="22"/>
      <c r="H796" s="22">
        <v>233.869</v>
      </c>
      <c r="I796" s="22"/>
      <c r="J796" s="22">
        <v>85.322999999999993</v>
      </c>
      <c r="K796" s="22"/>
      <c r="L796" s="22">
        <v>0</v>
      </c>
      <c r="M796" s="22"/>
      <c r="N796" s="22">
        <v>0</v>
      </c>
      <c r="O796" s="22"/>
      <c r="P796" s="22">
        <v>0</v>
      </c>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c r="BE796" s="22"/>
      <c r="BF796" s="22"/>
      <c r="BG796" s="22"/>
      <c r="BH796" s="22"/>
      <c r="BI796" s="22"/>
      <c r="BJ796" s="22"/>
      <c r="BK796" s="22"/>
      <c r="BL796" s="22"/>
      <c r="BM796" s="22"/>
      <c r="BN796" s="22"/>
      <c r="BO796" s="22"/>
      <c r="BP796" s="22"/>
      <c r="BQ796" s="22"/>
      <c r="BR796" s="22"/>
      <c r="BS796" s="22"/>
      <c r="BT796" s="22"/>
      <c r="BU796" s="22"/>
      <c r="BV796" s="22"/>
      <c r="BW796" s="22"/>
      <c r="BX796" s="22"/>
      <c r="BY796" s="22"/>
      <c r="BZ796" s="22"/>
    </row>
    <row r="797" spans="1:78" x14ac:dyDescent="0.25">
      <c r="A797" s="21"/>
      <c r="B797" s="22">
        <v>2900</v>
      </c>
      <c r="C797" s="22">
        <f t="shared" ca="1" si="16"/>
        <v>2.9</v>
      </c>
      <c r="D797" s="22">
        <v>36.959000000000003</v>
      </c>
      <c r="E797" s="22"/>
      <c r="F797" s="22">
        <v>265.637</v>
      </c>
      <c r="G797" s="22"/>
      <c r="H797" s="22">
        <v>234.94200000000001</v>
      </c>
      <c r="I797" s="22"/>
      <c r="J797" s="22">
        <v>89.015000000000001</v>
      </c>
      <c r="K797" s="22"/>
      <c r="L797" s="22">
        <v>0</v>
      </c>
      <c r="M797" s="22"/>
      <c r="N797" s="22">
        <v>0</v>
      </c>
      <c r="O797" s="22"/>
      <c r="P797" s="22">
        <v>0</v>
      </c>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c r="BE797" s="22"/>
      <c r="BF797" s="22"/>
      <c r="BG797" s="22"/>
      <c r="BH797" s="22"/>
      <c r="BI797" s="22"/>
      <c r="BJ797" s="22"/>
      <c r="BK797" s="22"/>
      <c r="BL797" s="22"/>
      <c r="BM797" s="22"/>
      <c r="BN797" s="22"/>
      <c r="BO797" s="22"/>
      <c r="BP797" s="22"/>
      <c r="BQ797" s="22"/>
      <c r="BR797" s="22"/>
      <c r="BS797" s="22"/>
      <c r="BT797" s="22"/>
      <c r="BU797" s="22"/>
      <c r="BV797" s="22"/>
      <c r="BW797" s="22"/>
      <c r="BX797" s="22"/>
      <c r="BY797" s="22"/>
      <c r="BZ797" s="22"/>
    </row>
    <row r="798" spans="1:78" x14ac:dyDescent="0.25">
      <c r="A798" s="21"/>
      <c r="B798" s="22">
        <v>3000</v>
      </c>
      <c r="C798" s="22">
        <f t="shared" ca="1" si="16"/>
        <v>3</v>
      </c>
      <c r="D798" s="22">
        <v>37.03</v>
      </c>
      <c r="E798" s="22"/>
      <c r="F798" s="22">
        <v>266.89100000000002</v>
      </c>
      <c r="G798" s="22"/>
      <c r="H798" s="22">
        <v>235.98599999999999</v>
      </c>
      <c r="I798" s="22"/>
      <c r="J798" s="22">
        <v>92.715000000000003</v>
      </c>
      <c r="K798" s="22"/>
      <c r="L798" s="22">
        <v>0</v>
      </c>
      <c r="M798" s="22"/>
      <c r="N798" s="22">
        <v>0</v>
      </c>
      <c r="O798" s="22"/>
      <c r="P798" s="22">
        <v>0</v>
      </c>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c r="BE798" s="22"/>
      <c r="BF798" s="22"/>
      <c r="BG798" s="22"/>
      <c r="BH798" s="22"/>
      <c r="BI798" s="22"/>
      <c r="BJ798" s="22"/>
      <c r="BK798" s="22"/>
      <c r="BL798" s="22"/>
      <c r="BM798" s="22"/>
      <c r="BN798" s="22"/>
      <c r="BO798" s="22"/>
      <c r="BP798" s="22"/>
      <c r="BQ798" s="22"/>
      <c r="BR798" s="22"/>
      <c r="BS798" s="22"/>
      <c r="BT798" s="22"/>
      <c r="BU798" s="22"/>
      <c r="BV798" s="22"/>
      <c r="BW798" s="22"/>
      <c r="BX798" s="22"/>
      <c r="BY798" s="22"/>
      <c r="BZ798" s="22"/>
    </row>
    <row r="799" spans="1:78" x14ac:dyDescent="0.25">
      <c r="A799" s="21"/>
      <c r="B799" s="22">
        <v>3100</v>
      </c>
      <c r="C799" s="22">
        <f t="shared" ca="1" si="16"/>
        <v>3.1</v>
      </c>
      <c r="D799" s="22">
        <v>37.095999999999997</v>
      </c>
      <c r="E799" s="22"/>
      <c r="F799" s="22">
        <v>268.10599999999999</v>
      </c>
      <c r="G799" s="22"/>
      <c r="H799" s="22">
        <v>237.00299999999999</v>
      </c>
      <c r="I799" s="22"/>
      <c r="J799" s="22">
        <v>96.421000000000006</v>
      </c>
      <c r="K799" s="22"/>
      <c r="L799" s="22">
        <v>0</v>
      </c>
      <c r="M799" s="22"/>
      <c r="N799" s="22">
        <v>0</v>
      </c>
      <c r="O799" s="22"/>
      <c r="P799" s="22">
        <v>0</v>
      </c>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c r="BE799" s="22"/>
      <c r="BF799" s="22"/>
      <c r="BG799" s="22"/>
      <c r="BH799" s="22"/>
      <c r="BI799" s="22"/>
      <c r="BJ799" s="22"/>
      <c r="BK799" s="22"/>
      <c r="BL799" s="22"/>
      <c r="BM799" s="22"/>
      <c r="BN799" s="22"/>
      <c r="BO799" s="22"/>
      <c r="BP799" s="22"/>
      <c r="BQ799" s="22"/>
      <c r="BR799" s="22"/>
      <c r="BS799" s="22"/>
      <c r="BT799" s="22"/>
      <c r="BU799" s="22"/>
      <c r="BV799" s="22"/>
      <c r="BW799" s="22"/>
      <c r="BX799" s="22"/>
      <c r="BY799" s="22"/>
      <c r="BZ799" s="22"/>
    </row>
    <row r="800" spans="1:78" x14ac:dyDescent="0.25">
      <c r="A800" s="21"/>
      <c r="B800" s="22">
        <v>3200</v>
      </c>
      <c r="C800" s="22">
        <f t="shared" ca="1" si="16"/>
        <v>3.2</v>
      </c>
      <c r="D800" s="22">
        <v>37.158000000000001</v>
      </c>
      <c r="E800" s="22"/>
      <c r="F800" s="22">
        <v>269.28500000000003</v>
      </c>
      <c r="G800" s="22"/>
      <c r="H800" s="22">
        <v>237.99299999999999</v>
      </c>
      <c r="I800" s="22"/>
      <c r="J800" s="22">
        <v>100.134</v>
      </c>
      <c r="K800" s="22"/>
      <c r="L800" s="22">
        <v>0</v>
      </c>
      <c r="M800" s="22"/>
      <c r="N800" s="22">
        <v>0</v>
      </c>
      <c r="O800" s="22"/>
      <c r="P800" s="22">
        <v>0</v>
      </c>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c r="BE800" s="22"/>
      <c r="BF800" s="22"/>
      <c r="BG800" s="22"/>
      <c r="BH800" s="22"/>
      <c r="BI800" s="22"/>
      <c r="BJ800" s="22"/>
      <c r="BK800" s="22"/>
      <c r="BL800" s="22"/>
      <c r="BM800" s="22"/>
      <c r="BN800" s="22"/>
      <c r="BO800" s="22"/>
      <c r="BP800" s="22"/>
      <c r="BQ800" s="22"/>
      <c r="BR800" s="22"/>
      <c r="BS800" s="22"/>
      <c r="BT800" s="22"/>
      <c r="BU800" s="22"/>
      <c r="BV800" s="22"/>
      <c r="BW800" s="22"/>
      <c r="BX800" s="22"/>
      <c r="BY800" s="22"/>
      <c r="BZ800" s="22"/>
    </row>
    <row r="801" spans="1:78" x14ac:dyDescent="0.25">
      <c r="A801" s="21"/>
      <c r="B801" s="22">
        <v>3300</v>
      </c>
      <c r="C801" s="22">
        <f t="shared" ca="1" si="16"/>
        <v>3.3</v>
      </c>
      <c r="D801" s="22">
        <v>37.216000000000001</v>
      </c>
      <c r="E801" s="22"/>
      <c r="F801" s="22">
        <v>270.42899999999997</v>
      </c>
      <c r="G801" s="22"/>
      <c r="H801" s="22">
        <v>238.959</v>
      </c>
      <c r="I801" s="22"/>
      <c r="J801" s="22">
        <v>103.852</v>
      </c>
      <c r="K801" s="22"/>
      <c r="L801" s="22">
        <v>0</v>
      </c>
      <c r="M801" s="22"/>
      <c r="N801" s="22">
        <v>0</v>
      </c>
      <c r="O801" s="22"/>
      <c r="P801" s="22">
        <v>0</v>
      </c>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c r="BE801" s="22"/>
      <c r="BF801" s="22"/>
      <c r="BG801" s="22"/>
      <c r="BH801" s="22"/>
      <c r="BI801" s="22"/>
      <c r="BJ801" s="22"/>
      <c r="BK801" s="22"/>
      <c r="BL801" s="22"/>
      <c r="BM801" s="22"/>
      <c r="BN801" s="22"/>
      <c r="BO801" s="22"/>
      <c r="BP801" s="22"/>
      <c r="BQ801" s="22"/>
      <c r="BR801" s="22"/>
      <c r="BS801" s="22"/>
      <c r="BT801" s="22"/>
      <c r="BU801" s="22"/>
      <c r="BV801" s="22"/>
      <c r="BW801" s="22"/>
      <c r="BX801" s="22"/>
      <c r="BY801" s="22"/>
      <c r="BZ801" s="22"/>
    </row>
    <row r="802" spans="1:78" x14ac:dyDescent="0.25">
      <c r="A802" s="21"/>
      <c r="B802" s="22">
        <v>3400</v>
      </c>
      <c r="C802" s="22">
        <f t="shared" ca="1" si="16"/>
        <v>3.4</v>
      </c>
      <c r="D802" s="22">
        <v>37.271000000000001</v>
      </c>
      <c r="E802" s="22"/>
      <c r="F802" s="22">
        <v>271.541</v>
      </c>
      <c r="G802" s="22"/>
      <c r="H802" s="22">
        <v>239.90100000000001</v>
      </c>
      <c r="I802" s="22"/>
      <c r="J802" s="22">
        <v>107.577</v>
      </c>
      <c r="K802" s="22"/>
      <c r="L802" s="22">
        <v>0</v>
      </c>
      <c r="M802" s="22"/>
      <c r="N802" s="22">
        <v>0</v>
      </c>
      <c r="O802" s="22"/>
      <c r="P802" s="22">
        <v>0</v>
      </c>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c r="BE802" s="22"/>
      <c r="BF802" s="22"/>
      <c r="BG802" s="22"/>
      <c r="BH802" s="22"/>
      <c r="BI802" s="22"/>
      <c r="BJ802" s="22"/>
      <c r="BK802" s="22"/>
      <c r="BL802" s="22"/>
      <c r="BM802" s="22"/>
      <c r="BN802" s="22"/>
      <c r="BO802" s="22"/>
      <c r="BP802" s="22"/>
      <c r="BQ802" s="22"/>
      <c r="BR802" s="22"/>
      <c r="BS802" s="22"/>
      <c r="BT802" s="22"/>
      <c r="BU802" s="22"/>
      <c r="BV802" s="22"/>
      <c r="BW802" s="22"/>
      <c r="BX802" s="22"/>
      <c r="BY802" s="22"/>
      <c r="BZ802" s="22"/>
    </row>
    <row r="803" spans="1:78" x14ac:dyDescent="0.25">
      <c r="A803" s="21"/>
      <c r="B803" s="22">
        <v>3500</v>
      </c>
      <c r="C803" s="22">
        <f t="shared" ca="1" si="16"/>
        <v>3.5</v>
      </c>
      <c r="D803" s="22">
        <v>37.323</v>
      </c>
      <c r="E803" s="22"/>
      <c r="F803" s="22">
        <v>272.62200000000001</v>
      </c>
      <c r="G803" s="22"/>
      <c r="H803" s="22">
        <v>240.821</v>
      </c>
      <c r="I803" s="22"/>
      <c r="J803" s="22">
        <v>111.306</v>
      </c>
      <c r="K803" s="22"/>
      <c r="L803" s="22">
        <v>0</v>
      </c>
      <c r="M803" s="22"/>
      <c r="N803" s="22">
        <v>0</v>
      </c>
      <c r="O803" s="22"/>
      <c r="P803" s="22">
        <v>0</v>
      </c>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c r="BE803" s="22"/>
      <c r="BF803" s="22"/>
      <c r="BG803" s="22"/>
      <c r="BH803" s="22"/>
      <c r="BI803" s="22"/>
      <c r="BJ803" s="22"/>
      <c r="BK803" s="22"/>
      <c r="BL803" s="22"/>
      <c r="BM803" s="22"/>
      <c r="BN803" s="22"/>
      <c r="BO803" s="22"/>
      <c r="BP803" s="22"/>
      <c r="BQ803" s="22"/>
      <c r="BR803" s="22"/>
      <c r="BS803" s="22"/>
      <c r="BT803" s="22"/>
      <c r="BU803" s="22"/>
      <c r="BV803" s="22"/>
      <c r="BW803" s="22"/>
      <c r="BX803" s="22"/>
      <c r="BY803" s="22"/>
      <c r="BZ803" s="22"/>
    </row>
    <row r="804" spans="1:78" x14ac:dyDescent="0.25">
      <c r="A804" s="21"/>
      <c r="B804" s="22">
        <v>3600</v>
      </c>
      <c r="C804" s="22">
        <f t="shared" ca="1" si="16"/>
        <v>3.6</v>
      </c>
      <c r="D804" s="22">
        <v>37.372999999999998</v>
      </c>
      <c r="E804" s="22"/>
      <c r="F804" s="22">
        <v>273.67500000000001</v>
      </c>
      <c r="G804" s="22"/>
      <c r="H804" s="22">
        <v>241.71899999999999</v>
      </c>
      <c r="I804" s="22"/>
      <c r="J804" s="22">
        <v>115.041</v>
      </c>
      <c r="K804" s="22"/>
      <c r="L804" s="22">
        <v>0</v>
      </c>
      <c r="M804" s="22"/>
      <c r="N804" s="22">
        <v>0</v>
      </c>
      <c r="O804" s="22"/>
      <c r="P804" s="22">
        <v>0</v>
      </c>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c r="BE804" s="22"/>
      <c r="BF804" s="22"/>
      <c r="BG804" s="22"/>
      <c r="BH804" s="22"/>
      <c r="BI804" s="22"/>
      <c r="BJ804" s="22"/>
      <c r="BK804" s="22"/>
      <c r="BL804" s="22"/>
      <c r="BM804" s="22"/>
      <c r="BN804" s="22"/>
      <c r="BO804" s="22"/>
      <c r="BP804" s="22"/>
      <c r="BQ804" s="22"/>
      <c r="BR804" s="22"/>
      <c r="BS804" s="22"/>
      <c r="BT804" s="22"/>
      <c r="BU804" s="22"/>
      <c r="BV804" s="22"/>
      <c r="BW804" s="22"/>
      <c r="BX804" s="22"/>
      <c r="BY804" s="22"/>
      <c r="BZ804" s="22"/>
    </row>
    <row r="805" spans="1:78" x14ac:dyDescent="0.25">
      <c r="A805" s="21"/>
      <c r="B805" s="22">
        <v>3700</v>
      </c>
      <c r="C805" s="22">
        <f t="shared" ca="1" si="16"/>
        <v>3.7</v>
      </c>
      <c r="D805" s="22">
        <v>37.42</v>
      </c>
      <c r="E805" s="22"/>
      <c r="F805" s="22">
        <v>274.69900000000001</v>
      </c>
      <c r="G805" s="22"/>
      <c r="H805" s="22">
        <v>242.596</v>
      </c>
      <c r="I805" s="22"/>
      <c r="J805" s="22">
        <v>118.78100000000001</v>
      </c>
      <c r="K805" s="22"/>
      <c r="L805" s="22">
        <v>0</v>
      </c>
      <c r="M805" s="22"/>
      <c r="N805" s="22">
        <v>0</v>
      </c>
      <c r="O805" s="22"/>
      <c r="P805" s="22">
        <v>0</v>
      </c>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c r="BE805" s="22"/>
      <c r="BF805" s="22"/>
      <c r="BG805" s="22"/>
      <c r="BH805" s="22"/>
      <c r="BI805" s="22"/>
      <c r="BJ805" s="22"/>
      <c r="BK805" s="22"/>
      <c r="BL805" s="22"/>
      <c r="BM805" s="22"/>
      <c r="BN805" s="22"/>
      <c r="BO805" s="22"/>
      <c r="BP805" s="22"/>
      <c r="BQ805" s="22"/>
      <c r="BR805" s="22"/>
      <c r="BS805" s="22"/>
      <c r="BT805" s="22"/>
      <c r="BU805" s="22"/>
      <c r="BV805" s="22"/>
      <c r="BW805" s="22"/>
      <c r="BX805" s="22"/>
      <c r="BY805" s="22"/>
      <c r="BZ805" s="22"/>
    </row>
    <row r="806" spans="1:78" x14ac:dyDescent="0.25">
      <c r="A806" s="21"/>
      <c r="B806" s="22">
        <v>3800</v>
      </c>
      <c r="C806" s="22">
        <f t="shared" ca="1" si="16"/>
        <v>3.8</v>
      </c>
      <c r="D806" s="22">
        <v>37.465000000000003</v>
      </c>
      <c r="E806" s="22"/>
      <c r="F806" s="22">
        <v>275.69799999999998</v>
      </c>
      <c r="G806" s="22"/>
      <c r="H806" s="22">
        <v>243.45400000000001</v>
      </c>
      <c r="I806" s="22"/>
      <c r="J806" s="22">
        <v>122.52500000000001</v>
      </c>
      <c r="K806" s="22"/>
      <c r="L806" s="22">
        <v>0</v>
      </c>
      <c r="M806" s="22"/>
      <c r="N806" s="22">
        <v>0</v>
      </c>
      <c r="O806" s="22"/>
      <c r="P806" s="22">
        <v>0</v>
      </c>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c r="BE806" s="22"/>
      <c r="BF806" s="22"/>
      <c r="BG806" s="22"/>
      <c r="BH806" s="22"/>
      <c r="BI806" s="22"/>
      <c r="BJ806" s="22"/>
      <c r="BK806" s="22"/>
      <c r="BL806" s="22"/>
      <c r="BM806" s="22"/>
      <c r="BN806" s="22"/>
      <c r="BO806" s="22"/>
      <c r="BP806" s="22"/>
      <c r="BQ806" s="22"/>
      <c r="BR806" s="22"/>
      <c r="BS806" s="22"/>
      <c r="BT806" s="22"/>
      <c r="BU806" s="22"/>
      <c r="BV806" s="22"/>
      <c r="BW806" s="22"/>
      <c r="BX806" s="22"/>
      <c r="BY806" s="22"/>
      <c r="BZ806" s="22"/>
    </row>
    <row r="807" spans="1:78" x14ac:dyDescent="0.25">
      <c r="A807" s="21"/>
      <c r="B807" s="22">
        <v>3900</v>
      </c>
      <c r="C807" s="22">
        <f t="shared" ca="1" si="16"/>
        <v>3.9</v>
      </c>
      <c r="D807" s="22">
        <v>37.508000000000003</v>
      </c>
      <c r="E807" s="22"/>
      <c r="F807" s="22">
        <v>276.67099999999999</v>
      </c>
      <c r="G807" s="22"/>
      <c r="H807" s="22">
        <v>244.29400000000001</v>
      </c>
      <c r="I807" s="22"/>
      <c r="J807" s="22">
        <v>126.274</v>
      </c>
      <c r="K807" s="22"/>
      <c r="L807" s="22">
        <v>0</v>
      </c>
      <c r="M807" s="22"/>
      <c r="N807" s="22">
        <v>0</v>
      </c>
      <c r="O807" s="22"/>
      <c r="P807" s="22">
        <v>0</v>
      </c>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c r="BE807" s="22"/>
      <c r="BF807" s="22"/>
      <c r="BG807" s="22"/>
      <c r="BH807" s="22"/>
      <c r="BI807" s="22"/>
      <c r="BJ807" s="22"/>
      <c r="BK807" s="22"/>
      <c r="BL807" s="22"/>
      <c r="BM807" s="22"/>
      <c r="BN807" s="22"/>
      <c r="BO807" s="22"/>
      <c r="BP807" s="22"/>
      <c r="BQ807" s="22"/>
      <c r="BR807" s="22"/>
      <c r="BS807" s="22"/>
      <c r="BT807" s="22"/>
      <c r="BU807" s="22"/>
      <c r="BV807" s="22"/>
      <c r="BW807" s="22"/>
      <c r="BX807" s="22"/>
      <c r="BY807" s="22"/>
      <c r="BZ807" s="22"/>
    </row>
    <row r="808" spans="1:78" x14ac:dyDescent="0.25">
      <c r="A808" s="21"/>
      <c r="B808" s="22">
        <v>4000</v>
      </c>
      <c r="C808" s="22">
        <f t="shared" ca="1" si="16"/>
        <v>4</v>
      </c>
      <c r="D808" s="22">
        <v>37.549999999999997</v>
      </c>
      <c r="E808" s="22"/>
      <c r="F808" s="22">
        <v>277.62200000000001</v>
      </c>
      <c r="G808" s="22"/>
      <c r="H808" s="22">
        <v>245.11500000000001</v>
      </c>
      <c r="I808" s="22"/>
      <c r="J808" s="22">
        <v>130.02699999999999</v>
      </c>
      <c r="K808" s="22"/>
      <c r="L808" s="22">
        <v>0</v>
      </c>
      <c r="M808" s="22"/>
      <c r="N808" s="22">
        <v>0</v>
      </c>
      <c r="O808" s="22"/>
      <c r="P808" s="22">
        <v>0</v>
      </c>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c r="BE808" s="22"/>
      <c r="BF808" s="22"/>
      <c r="BG808" s="22"/>
      <c r="BH808" s="22"/>
      <c r="BI808" s="22"/>
      <c r="BJ808" s="22"/>
      <c r="BK808" s="22"/>
      <c r="BL808" s="22"/>
      <c r="BM808" s="22"/>
      <c r="BN808" s="22"/>
      <c r="BO808" s="22"/>
      <c r="BP808" s="22"/>
      <c r="BQ808" s="22"/>
      <c r="BR808" s="22"/>
      <c r="BS808" s="22"/>
      <c r="BT808" s="22"/>
      <c r="BU808" s="22"/>
      <c r="BV808" s="22"/>
      <c r="BW808" s="22"/>
      <c r="BX808" s="22"/>
      <c r="BY808" s="22"/>
      <c r="BZ808" s="22"/>
    </row>
    <row r="809" spans="1:78" x14ac:dyDescent="0.25">
      <c r="A809" s="21"/>
      <c r="B809" s="22">
        <v>4100</v>
      </c>
      <c r="C809" s="22">
        <f t="shared" ca="1" si="16"/>
        <v>4.0999999999999996</v>
      </c>
      <c r="D809" s="22">
        <v>37.590000000000003</v>
      </c>
      <c r="E809" s="22"/>
      <c r="F809" s="22">
        <v>278.54899999999998</v>
      </c>
      <c r="G809" s="22"/>
      <c r="H809" s="22">
        <v>245.91900000000001</v>
      </c>
      <c r="I809" s="22"/>
      <c r="J809" s="22">
        <v>133.78399999999999</v>
      </c>
      <c r="K809" s="22"/>
      <c r="L809" s="22">
        <v>0</v>
      </c>
      <c r="M809" s="22"/>
      <c r="N809" s="22">
        <v>0</v>
      </c>
      <c r="O809" s="22"/>
      <c r="P809" s="22">
        <v>0</v>
      </c>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c r="BE809" s="22"/>
      <c r="BF809" s="22"/>
      <c r="BG809" s="22"/>
      <c r="BH809" s="22"/>
      <c r="BI809" s="22"/>
      <c r="BJ809" s="22"/>
      <c r="BK809" s="22"/>
      <c r="BL809" s="22"/>
      <c r="BM809" s="22"/>
      <c r="BN809" s="22"/>
      <c r="BO809" s="22"/>
      <c r="BP809" s="22"/>
      <c r="BQ809" s="22"/>
      <c r="BR809" s="22"/>
      <c r="BS809" s="22"/>
      <c r="BT809" s="22"/>
      <c r="BU809" s="22"/>
      <c r="BV809" s="22"/>
      <c r="BW809" s="22"/>
      <c r="BX809" s="22"/>
      <c r="BY809" s="22"/>
      <c r="BZ809" s="22"/>
    </row>
    <row r="810" spans="1:78" x14ac:dyDescent="0.25">
      <c r="A810" s="21"/>
      <c r="B810" s="22">
        <v>4200</v>
      </c>
      <c r="C810" s="22">
        <f t="shared" ca="1" si="16"/>
        <v>4.2</v>
      </c>
      <c r="D810" s="22">
        <v>37.628999999999998</v>
      </c>
      <c r="E810" s="22"/>
      <c r="F810" s="22">
        <v>279.45600000000002</v>
      </c>
      <c r="G810" s="22"/>
      <c r="H810" s="22">
        <v>246.70699999999999</v>
      </c>
      <c r="I810" s="22"/>
      <c r="J810" s="22">
        <v>137.54499999999999</v>
      </c>
      <c r="K810" s="22"/>
      <c r="L810" s="22">
        <v>0</v>
      </c>
      <c r="M810" s="22"/>
      <c r="N810" s="22">
        <v>0</v>
      </c>
      <c r="O810" s="22"/>
      <c r="P810" s="22">
        <v>0</v>
      </c>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c r="BE810" s="22"/>
      <c r="BF810" s="22"/>
      <c r="BG810" s="22"/>
      <c r="BH810" s="22"/>
      <c r="BI810" s="22"/>
      <c r="BJ810" s="22"/>
      <c r="BK810" s="22"/>
      <c r="BL810" s="22"/>
      <c r="BM810" s="22"/>
      <c r="BN810" s="22"/>
      <c r="BO810" s="22"/>
      <c r="BP810" s="22"/>
      <c r="BQ810" s="22"/>
      <c r="BR810" s="22"/>
      <c r="BS810" s="22"/>
      <c r="BT810" s="22"/>
      <c r="BU810" s="22"/>
      <c r="BV810" s="22"/>
      <c r="BW810" s="22"/>
      <c r="BX810" s="22"/>
      <c r="BY810" s="22"/>
      <c r="BZ810" s="22"/>
    </row>
    <row r="811" spans="1:78" x14ac:dyDescent="0.25">
      <c r="A811" s="21"/>
      <c r="B811" s="22">
        <v>4300</v>
      </c>
      <c r="C811" s="22">
        <f t="shared" ca="1" si="16"/>
        <v>4.3</v>
      </c>
      <c r="D811" s="22">
        <v>37.665999999999997</v>
      </c>
      <c r="E811" s="22"/>
      <c r="F811" s="22">
        <v>280.34100000000001</v>
      </c>
      <c r="G811" s="22"/>
      <c r="H811" s="22">
        <v>247.47900000000001</v>
      </c>
      <c r="I811" s="22"/>
      <c r="J811" s="22">
        <v>141.309</v>
      </c>
      <c r="K811" s="22"/>
      <c r="L811" s="22">
        <v>0</v>
      </c>
      <c r="M811" s="22"/>
      <c r="N811" s="22">
        <v>0</v>
      </c>
      <c r="O811" s="22"/>
      <c r="P811" s="22">
        <v>0</v>
      </c>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c r="BE811" s="22"/>
      <c r="BF811" s="22"/>
      <c r="BG811" s="22"/>
      <c r="BH811" s="22"/>
      <c r="BI811" s="22"/>
      <c r="BJ811" s="22"/>
      <c r="BK811" s="22"/>
      <c r="BL811" s="22"/>
      <c r="BM811" s="22"/>
      <c r="BN811" s="22"/>
      <c r="BO811" s="22"/>
      <c r="BP811" s="22"/>
      <c r="BQ811" s="22"/>
      <c r="BR811" s="22"/>
      <c r="BS811" s="22"/>
      <c r="BT811" s="22"/>
      <c r="BU811" s="22"/>
      <c r="BV811" s="22"/>
      <c r="BW811" s="22"/>
      <c r="BX811" s="22"/>
      <c r="BY811" s="22"/>
      <c r="BZ811" s="22"/>
    </row>
    <row r="812" spans="1:78" x14ac:dyDescent="0.25">
      <c r="A812" s="21"/>
      <c r="B812" s="22">
        <v>4400</v>
      </c>
      <c r="C812" s="22">
        <f t="shared" ca="1" si="16"/>
        <v>4.4000000000000004</v>
      </c>
      <c r="D812" s="22">
        <v>37.701999999999998</v>
      </c>
      <c r="E812" s="22"/>
      <c r="F812" s="22">
        <v>281.20800000000003</v>
      </c>
      <c r="G812" s="22"/>
      <c r="H812" s="22">
        <v>248.23599999999999</v>
      </c>
      <c r="I812" s="22"/>
      <c r="J812" s="22">
        <v>145.078</v>
      </c>
      <c r="K812" s="22"/>
      <c r="L812" s="22">
        <v>0</v>
      </c>
      <c r="M812" s="22"/>
      <c r="N812" s="22">
        <v>0</v>
      </c>
      <c r="O812" s="22"/>
      <c r="P812" s="22">
        <v>0</v>
      </c>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c r="BE812" s="22"/>
      <c r="BF812" s="22"/>
      <c r="BG812" s="22"/>
      <c r="BH812" s="22"/>
      <c r="BI812" s="22"/>
      <c r="BJ812" s="22"/>
      <c r="BK812" s="22"/>
      <c r="BL812" s="22"/>
      <c r="BM812" s="22"/>
      <c r="BN812" s="22"/>
      <c r="BO812" s="22"/>
      <c r="BP812" s="22"/>
      <c r="BQ812" s="22"/>
      <c r="BR812" s="22"/>
      <c r="BS812" s="22"/>
      <c r="BT812" s="22"/>
      <c r="BU812" s="22"/>
      <c r="BV812" s="22"/>
      <c r="BW812" s="22"/>
      <c r="BX812" s="22"/>
      <c r="BY812" s="22"/>
      <c r="BZ812" s="22"/>
    </row>
    <row r="813" spans="1:78" x14ac:dyDescent="0.25">
      <c r="A813" s="21"/>
      <c r="B813" s="22">
        <v>4500</v>
      </c>
      <c r="C813" s="22">
        <f t="shared" ca="1" si="16"/>
        <v>4.5</v>
      </c>
      <c r="D813" s="22">
        <v>37.738</v>
      </c>
      <c r="E813" s="22"/>
      <c r="F813" s="22">
        <v>282.05599999999998</v>
      </c>
      <c r="G813" s="22"/>
      <c r="H813" s="22">
        <v>248.97800000000001</v>
      </c>
      <c r="I813" s="22"/>
      <c r="J813" s="22">
        <v>148.85</v>
      </c>
      <c r="K813" s="22"/>
      <c r="L813" s="22">
        <v>0</v>
      </c>
      <c r="M813" s="22"/>
      <c r="N813" s="22">
        <v>0</v>
      </c>
      <c r="O813" s="22"/>
      <c r="P813" s="22">
        <v>0</v>
      </c>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c r="BE813" s="22"/>
      <c r="BF813" s="22"/>
      <c r="BG813" s="22"/>
      <c r="BH813" s="22"/>
      <c r="BI813" s="22"/>
      <c r="BJ813" s="22"/>
      <c r="BK813" s="22"/>
      <c r="BL813" s="22"/>
      <c r="BM813" s="22"/>
      <c r="BN813" s="22"/>
      <c r="BO813" s="22"/>
      <c r="BP813" s="22"/>
      <c r="BQ813" s="22"/>
      <c r="BR813" s="22"/>
      <c r="BS813" s="22"/>
      <c r="BT813" s="22"/>
      <c r="BU813" s="22"/>
      <c r="BV813" s="22"/>
      <c r="BW813" s="22"/>
      <c r="BX813" s="22"/>
      <c r="BY813" s="22"/>
      <c r="BZ813" s="22"/>
    </row>
    <row r="814" spans="1:78" x14ac:dyDescent="0.25">
      <c r="A814" s="21"/>
      <c r="B814" s="22">
        <v>4600</v>
      </c>
      <c r="C814" s="22">
        <f t="shared" ca="1" si="16"/>
        <v>4.5999999999999996</v>
      </c>
      <c r="D814" s="22">
        <v>37.773000000000003</v>
      </c>
      <c r="E814" s="22"/>
      <c r="F814" s="22">
        <v>282.88499999999999</v>
      </c>
      <c r="G814" s="22"/>
      <c r="H814" s="22">
        <v>249.70599999999999</v>
      </c>
      <c r="I814" s="22"/>
      <c r="J814" s="22">
        <v>152.625</v>
      </c>
      <c r="K814" s="22"/>
      <c r="L814" s="22">
        <v>0</v>
      </c>
      <c r="M814" s="22"/>
      <c r="N814" s="22">
        <v>0</v>
      </c>
      <c r="O814" s="22"/>
      <c r="P814" s="22">
        <v>0</v>
      </c>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c r="BE814" s="22"/>
      <c r="BF814" s="22"/>
      <c r="BG814" s="22"/>
      <c r="BH814" s="22"/>
      <c r="BI814" s="22"/>
      <c r="BJ814" s="22"/>
      <c r="BK814" s="22"/>
      <c r="BL814" s="22"/>
      <c r="BM814" s="22"/>
      <c r="BN814" s="22"/>
      <c r="BO814" s="22"/>
      <c r="BP814" s="22"/>
      <c r="BQ814" s="22"/>
      <c r="BR814" s="22"/>
      <c r="BS814" s="22"/>
      <c r="BT814" s="22"/>
      <c r="BU814" s="22"/>
      <c r="BV814" s="22"/>
      <c r="BW814" s="22"/>
      <c r="BX814" s="22"/>
      <c r="BY814" s="22"/>
      <c r="BZ814" s="22"/>
    </row>
    <row r="815" spans="1:78" x14ac:dyDescent="0.25">
      <c r="A815" s="21"/>
      <c r="B815" s="22">
        <v>4700</v>
      </c>
      <c r="C815" s="22">
        <f t="shared" ca="1" si="16"/>
        <v>4.7</v>
      </c>
      <c r="D815" s="22">
        <v>37.808</v>
      </c>
      <c r="E815" s="22"/>
      <c r="F815" s="22">
        <v>283.69799999999998</v>
      </c>
      <c r="G815" s="22"/>
      <c r="H815" s="22">
        <v>250.42</v>
      </c>
      <c r="I815" s="22"/>
      <c r="J815" s="22">
        <v>156.405</v>
      </c>
      <c r="K815" s="22"/>
      <c r="L815" s="22">
        <v>0</v>
      </c>
      <c r="M815" s="22"/>
      <c r="N815" s="22">
        <v>0</v>
      </c>
      <c r="O815" s="22"/>
      <c r="P815" s="22">
        <v>0</v>
      </c>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c r="BE815" s="22"/>
      <c r="BF815" s="22"/>
      <c r="BG815" s="22"/>
      <c r="BH815" s="22"/>
      <c r="BI815" s="22"/>
      <c r="BJ815" s="22"/>
      <c r="BK815" s="22"/>
      <c r="BL815" s="22"/>
      <c r="BM815" s="22"/>
      <c r="BN815" s="22"/>
      <c r="BO815" s="22"/>
      <c r="BP815" s="22"/>
      <c r="BQ815" s="22"/>
      <c r="BR815" s="22"/>
      <c r="BS815" s="22"/>
      <c r="BT815" s="22"/>
      <c r="BU815" s="22"/>
      <c r="BV815" s="22"/>
      <c r="BW815" s="22"/>
      <c r="BX815" s="22"/>
      <c r="BY815" s="22"/>
      <c r="BZ815" s="22"/>
    </row>
    <row r="816" spans="1:78" x14ac:dyDescent="0.25">
      <c r="A816" s="21"/>
      <c r="B816" s="22">
        <v>4800</v>
      </c>
      <c r="C816" s="22">
        <f t="shared" ca="1" si="16"/>
        <v>4.8</v>
      </c>
      <c r="D816" s="22">
        <v>37.843000000000004</v>
      </c>
      <c r="E816" s="22"/>
      <c r="F816" s="22">
        <v>284.49400000000003</v>
      </c>
      <c r="G816" s="22"/>
      <c r="H816" s="22">
        <v>251.12200000000001</v>
      </c>
      <c r="I816" s="22"/>
      <c r="J816" s="22">
        <v>160.18700000000001</v>
      </c>
      <c r="K816" s="22"/>
      <c r="L816" s="22">
        <v>0</v>
      </c>
      <c r="M816" s="22"/>
      <c r="N816" s="22">
        <v>0</v>
      </c>
      <c r="O816" s="22"/>
      <c r="P816" s="22">
        <v>0</v>
      </c>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c r="BE816" s="22"/>
      <c r="BF816" s="22"/>
      <c r="BG816" s="22"/>
      <c r="BH816" s="22"/>
      <c r="BI816" s="22"/>
      <c r="BJ816" s="22"/>
      <c r="BK816" s="22"/>
      <c r="BL816" s="22"/>
      <c r="BM816" s="22"/>
      <c r="BN816" s="22"/>
      <c r="BO816" s="22"/>
      <c r="BP816" s="22"/>
      <c r="BQ816" s="22"/>
      <c r="BR816" s="22"/>
      <c r="BS816" s="22"/>
      <c r="BT816" s="22"/>
      <c r="BU816" s="22"/>
      <c r="BV816" s="22"/>
      <c r="BW816" s="22"/>
      <c r="BX816" s="22"/>
      <c r="BY816" s="22"/>
      <c r="BZ816" s="22"/>
    </row>
    <row r="817" spans="1:78" x14ac:dyDescent="0.25">
      <c r="A817" s="21"/>
      <c r="B817" s="22">
        <v>4900</v>
      </c>
      <c r="C817" s="22">
        <f t="shared" ca="1" si="16"/>
        <v>4.9000000000000004</v>
      </c>
      <c r="D817" s="22">
        <v>37.878</v>
      </c>
      <c r="E817" s="22"/>
      <c r="F817" s="22">
        <v>285.27499999999998</v>
      </c>
      <c r="G817" s="22"/>
      <c r="H817" s="22">
        <v>251.81100000000001</v>
      </c>
      <c r="I817" s="22"/>
      <c r="J817" s="22">
        <v>163.97300000000001</v>
      </c>
      <c r="K817" s="22"/>
      <c r="L817" s="22">
        <v>0</v>
      </c>
      <c r="M817" s="22"/>
      <c r="N817" s="22">
        <v>0</v>
      </c>
      <c r="O817" s="22"/>
      <c r="P817" s="22">
        <v>0</v>
      </c>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c r="BE817" s="22"/>
      <c r="BF817" s="22"/>
      <c r="BG817" s="22"/>
      <c r="BH817" s="22"/>
      <c r="BI817" s="22"/>
      <c r="BJ817" s="22"/>
      <c r="BK817" s="22"/>
      <c r="BL817" s="22"/>
      <c r="BM817" s="22"/>
      <c r="BN817" s="22"/>
      <c r="BO817" s="22"/>
      <c r="BP817" s="22"/>
      <c r="BQ817" s="22"/>
      <c r="BR817" s="22"/>
      <c r="BS817" s="22"/>
      <c r="BT817" s="22"/>
      <c r="BU817" s="22"/>
      <c r="BV817" s="22"/>
      <c r="BW817" s="22"/>
      <c r="BX817" s="22"/>
      <c r="BY817" s="22"/>
      <c r="BZ817" s="22"/>
    </row>
    <row r="818" spans="1:78" x14ac:dyDescent="0.25">
      <c r="A818" s="21"/>
      <c r="B818" s="22">
        <v>5000</v>
      </c>
      <c r="C818" s="22">
        <f t="shared" ca="1" si="16"/>
        <v>5</v>
      </c>
      <c r="D818" s="22">
        <v>37.911999999999999</v>
      </c>
      <c r="E818" s="22"/>
      <c r="F818" s="22">
        <v>286.041</v>
      </c>
      <c r="G818" s="22"/>
      <c r="H818" s="22">
        <v>252.488</v>
      </c>
      <c r="I818" s="22"/>
      <c r="J818" s="22">
        <v>167.76300000000001</v>
      </c>
      <c r="K818" s="22"/>
      <c r="L818" s="22">
        <v>0</v>
      </c>
      <c r="M818" s="22"/>
      <c r="N818" s="22">
        <v>0</v>
      </c>
      <c r="O818" s="22"/>
      <c r="P818" s="22">
        <v>0</v>
      </c>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c r="BE818" s="22"/>
      <c r="BF818" s="22"/>
      <c r="BG818" s="22"/>
      <c r="BH818" s="22"/>
      <c r="BI818" s="22"/>
      <c r="BJ818" s="22"/>
      <c r="BK818" s="22"/>
      <c r="BL818" s="22"/>
      <c r="BM818" s="22"/>
      <c r="BN818" s="22"/>
      <c r="BO818" s="22"/>
      <c r="BP818" s="22"/>
      <c r="BQ818" s="22"/>
      <c r="BR818" s="22"/>
      <c r="BS818" s="22"/>
      <c r="BT818" s="22"/>
      <c r="BU818" s="22"/>
      <c r="BV818" s="22"/>
      <c r="BW818" s="22"/>
      <c r="BX818" s="22"/>
      <c r="BY818" s="22"/>
      <c r="BZ818" s="22"/>
    </row>
    <row r="819" spans="1:78" x14ac:dyDescent="0.25">
      <c r="A819" s="21"/>
      <c r="B819" s="22">
        <v>5100</v>
      </c>
      <c r="C819" s="22">
        <f t="shared" ca="1" si="16"/>
        <v>5.0999999999999996</v>
      </c>
      <c r="D819" s="22">
        <v>37.947000000000003</v>
      </c>
      <c r="E819" s="22"/>
      <c r="F819" s="22">
        <v>286.79199999999997</v>
      </c>
      <c r="G819" s="22"/>
      <c r="H819" s="22">
        <v>253.15299999999999</v>
      </c>
      <c r="I819" s="22"/>
      <c r="J819" s="22">
        <v>171.55600000000001</v>
      </c>
      <c r="K819" s="22"/>
      <c r="L819" s="22">
        <v>0</v>
      </c>
      <c r="M819" s="22"/>
      <c r="N819" s="22">
        <v>0</v>
      </c>
      <c r="O819" s="22"/>
      <c r="P819" s="22">
        <v>0</v>
      </c>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c r="BE819" s="22"/>
      <c r="BF819" s="22"/>
      <c r="BG819" s="22"/>
      <c r="BH819" s="22"/>
      <c r="BI819" s="22"/>
      <c r="BJ819" s="22"/>
      <c r="BK819" s="22"/>
      <c r="BL819" s="22"/>
      <c r="BM819" s="22"/>
      <c r="BN819" s="22"/>
      <c r="BO819" s="22"/>
      <c r="BP819" s="22"/>
      <c r="BQ819" s="22"/>
      <c r="BR819" s="22"/>
      <c r="BS819" s="22"/>
      <c r="BT819" s="22"/>
      <c r="BU819" s="22"/>
      <c r="BV819" s="22"/>
      <c r="BW819" s="22"/>
      <c r="BX819" s="22"/>
      <c r="BY819" s="22"/>
      <c r="BZ819" s="22"/>
    </row>
    <row r="820" spans="1:78" x14ac:dyDescent="0.25">
      <c r="A820" s="21"/>
      <c r="B820" s="22">
        <v>5200</v>
      </c>
      <c r="C820" s="22">
        <f t="shared" ca="1" si="16"/>
        <v>5.2</v>
      </c>
      <c r="D820" s="22">
        <v>37.981000000000002</v>
      </c>
      <c r="E820" s="22"/>
      <c r="F820" s="22">
        <v>287.529</v>
      </c>
      <c r="G820" s="22"/>
      <c r="H820" s="22">
        <v>253.80699999999999</v>
      </c>
      <c r="I820" s="22"/>
      <c r="J820" s="22">
        <v>175.352</v>
      </c>
      <c r="K820" s="22"/>
      <c r="L820" s="22">
        <v>0</v>
      </c>
      <c r="M820" s="22"/>
      <c r="N820" s="22">
        <v>0</v>
      </c>
      <c r="O820" s="22"/>
      <c r="P820" s="22">
        <v>0</v>
      </c>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c r="BE820" s="22"/>
      <c r="BF820" s="22"/>
      <c r="BG820" s="22"/>
      <c r="BH820" s="22"/>
      <c r="BI820" s="22"/>
      <c r="BJ820" s="22"/>
      <c r="BK820" s="22"/>
      <c r="BL820" s="22"/>
      <c r="BM820" s="22"/>
      <c r="BN820" s="22"/>
      <c r="BO820" s="22"/>
      <c r="BP820" s="22"/>
      <c r="BQ820" s="22"/>
      <c r="BR820" s="22"/>
      <c r="BS820" s="22"/>
      <c r="BT820" s="22"/>
      <c r="BU820" s="22"/>
      <c r="BV820" s="22"/>
      <c r="BW820" s="22"/>
      <c r="BX820" s="22"/>
      <c r="BY820" s="22"/>
      <c r="BZ820" s="22"/>
    </row>
    <row r="821" spans="1:78" x14ac:dyDescent="0.25">
      <c r="A821" s="21"/>
      <c r="B821" s="22">
        <v>5300</v>
      </c>
      <c r="C821" s="22">
        <f t="shared" ca="1" si="16"/>
        <v>5.3</v>
      </c>
      <c r="D821" s="22">
        <v>38.012999999999998</v>
      </c>
      <c r="E821" s="22"/>
      <c r="F821" s="22">
        <v>288.25299999999999</v>
      </c>
      <c r="G821" s="22"/>
      <c r="H821" s="22">
        <v>254.45099999999999</v>
      </c>
      <c r="I821" s="22"/>
      <c r="J821" s="22">
        <v>179.15199999999999</v>
      </c>
      <c r="K821" s="22"/>
      <c r="L821" s="22">
        <v>0</v>
      </c>
      <c r="M821" s="22"/>
      <c r="N821" s="22">
        <v>0</v>
      </c>
      <c r="O821" s="22"/>
      <c r="P821" s="22">
        <v>0</v>
      </c>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c r="BE821" s="22"/>
      <c r="BF821" s="22"/>
      <c r="BG821" s="22"/>
      <c r="BH821" s="22"/>
      <c r="BI821" s="22"/>
      <c r="BJ821" s="22"/>
      <c r="BK821" s="22"/>
      <c r="BL821" s="22"/>
      <c r="BM821" s="22"/>
      <c r="BN821" s="22"/>
      <c r="BO821" s="22"/>
      <c r="BP821" s="22"/>
      <c r="BQ821" s="22"/>
      <c r="BR821" s="22"/>
      <c r="BS821" s="22"/>
      <c r="BT821" s="22"/>
      <c r="BU821" s="22"/>
      <c r="BV821" s="22"/>
      <c r="BW821" s="22"/>
      <c r="BX821" s="22"/>
      <c r="BY821" s="22"/>
      <c r="BZ821" s="22"/>
    </row>
    <row r="822" spans="1:78" x14ac:dyDescent="0.25">
      <c r="A822" s="21"/>
      <c r="B822" s="22">
        <v>5400</v>
      </c>
      <c r="C822" s="22">
        <f t="shared" ca="1" si="16"/>
        <v>5.4</v>
      </c>
      <c r="D822" s="22">
        <v>38.045999999999999</v>
      </c>
      <c r="E822" s="22"/>
      <c r="F822" s="22">
        <v>288.964</v>
      </c>
      <c r="G822" s="22"/>
      <c r="H822" s="22">
        <v>255.083</v>
      </c>
      <c r="I822" s="22"/>
      <c r="J822" s="22">
        <v>182.95500000000001</v>
      </c>
      <c r="K822" s="22"/>
      <c r="L822" s="22">
        <v>0</v>
      </c>
      <c r="M822" s="22"/>
      <c r="N822" s="22">
        <v>0</v>
      </c>
      <c r="O822" s="22"/>
      <c r="P822" s="22">
        <v>0</v>
      </c>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c r="BE822" s="22"/>
      <c r="BF822" s="22"/>
      <c r="BG822" s="22"/>
      <c r="BH822" s="22"/>
      <c r="BI822" s="22"/>
      <c r="BJ822" s="22"/>
      <c r="BK822" s="22"/>
      <c r="BL822" s="22"/>
      <c r="BM822" s="22"/>
      <c r="BN822" s="22"/>
      <c r="BO822" s="22"/>
      <c r="BP822" s="22"/>
      <c r="BQ822" s="22"/>
      <c r="BR822" s="22"/>
      <c r="BS822" s="22"/>
      <c r="BT822" s="22"/>
      <c r="BU822" s="22"/>
      <c r="BV822" s="22"/>
      <c r="BW822" s="22"/>
      <c r="BX822" s="22"/>
      <c r="BY822" s="22"/>
      <c r="BZ822" s="22"/>
    </row>
    <row r="823" spans="1:78" x14ac:dyDescent="0.25">
      <c r="A823" s="21"/>
      <c r="B823" s="22">
        <v>5500</v>
      </c>
      <c r="C823" s="22">
        <f t="shared" ca="1" si="16"/>
        <v>5.5</v>
      </c>
      <c r="D823" s="22">
        <v>38.08</v>
      </c>
      <c r="E823" s="22"/>
      <c r="F823" s="22">
        <v>289.66199999999998</v>
      </c>
      <c r="G823" s="22"/>
      <c r="H823" s="22">
        <v>255.70500000000001</v>
      </c>
      <c r="I823" s="22"/>
      <c r="J823" s="22">
        <v>186.761</v>
      </c>
      <c r="K823" s="22"/>
      <c r="L823" s="22">
        <v>0</v>
      </c>
      <c r="M823" s="22"/>
      <c r="N823" s="22">
        <v>0</v>
      </c>
      <c r="O823" s="22"/>
      <c r="P823" s="22">
        <v>0</v>
      </c>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c r="BE823" s="22"/>
      <c r="BF823" s="22"/>
      <c r="BG823" s="22"/>
      <c r="BH823" s="22"/>
      <c r="BI823" s="22"/>
      <c r="BJ823" s="22"/>
      <c r="BK823" s="22"/>
      <c r="BL823" s="22"/>
      <c r="BM823" s="22"/>
      <c r="BN823" s="22"/>
      <c r="BO823" s="22"/>
      <c r="BP823" s="22"/>
      <c r="BQ823" s="22"/>
      <c r="BR823" s="22"/>
      <c r="BS823" s="22"/>
      <c r="BT823" s="22"/>
      <c r="BU823" s="22"/>
      <c r="BV823" s="22"/>
      <c r="BW823" s="22"/>
      <c r="BX823" s="22"/>
      <c r="BY823" s="22"/>
      <c r="BZ823" s="22"/>
    </row>
    <row r="824" spans="1:78" x14ac:dyDescent="0.25">
      <c r="A824" s="21"/>
      <c r="B824" s="22">
        <v>5600</v>
      </c>
      <c r="C824" s="22">
        <f t="shared" ca="1" si="16"/>
        <v>5.6</v>
      </c>
      <c r="D824" s="22">
        <v>38.116</v>
      </c>
      <c r="E824" s="22"/>
      <c r="F824" s="22">
        <v>290.34800000000001</v>
      </c>
      <c r="G824" s="22"/>
      <c r="H824" s="22">
        <v>256.31799999999998</v>
      </c>
      <c r="I824" s="22"/>
      <c r="J824" s="22">
        <v>190.571</v>
      </c>
      <c r="K824" s="22"/>
      <c r="L824" s="22">
        <v>0</v>
      </c>
      <c r="M824" s="22"/>
      <c r="N824" s="22">
        <v>0</v>
      </c>
      <c r="O824" s="22"/>
      <c r="P824" s="22">
        <v>0</v>
      </c>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c r="BE824" s="22"/>
      <c r="BF824" s="22"/>
      <c r="BG824" s="22"/>
      <c r="BH824" s="22"/>
      <c r="BI824" s="22"/>
      <c r="BJ824" s="22"/>
      <c r="BK824" s="22"/>
      <c r="BL824" s="22"/>
      <c r="BM824" s="22"/>
      <c r="BN824" s="22"/>
      <c r="BO824" s="22"/>
      <c r="BP824" s="22"/>
      <c r="BQ824" s="22"/>
      <c r="BR824" s="22"/>
      <c r="BS824" s="22"/>
      <c r="BT824" s="22"/>
      <c r="BU824" s="22"/>
      <c r="BV824" s="22"/>
      <c r="BW824" s="22"/>
      <c r="BX824" s="22"/>
      <c r="BY824" s="22"/>
      <c r="BZ824" s="22"/>
    </row>
    <row r="825" spans="1:78" x14ac:dyDescent="0.25">
      <c r="A825" s="21"/>
      <c r="B825" s="22">
        <v>5700</v>
      </c>
      <c r="C825" s="22">
        <f t="shared" ca="1" si="16"/>
        <v>5.7</v>
      </c>
      <c r="D825" s="22">
        <v>38.154000000000003</v>
      </c>
      <c r="E825" s="22"/>
      <c r="F825" s="22">
        <v>291.02300000000002</v>
      </c>
      <c r="G825" s="22"/>
      <c r="H825" s="22">
        <v>256.92099999999999</v>
      </c>
      <c r="I825" s="22"/>
      <c r="J825" s="22">
        <v>194.38399999999999</v>
      </c>
      <c r="K825" s="22"/>
      <c r="L825" s="22">
        <v>0</v>
      </c>
      <c r="M825" s="22"/>
      <c r="N825" s="22">
        <v>0</v>
      </c>
      <c r="O825" s="22"/>
      <c r="P825" s="22">
        <v>0</v>
      </c>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c r="BE825" s="22"/>
      <c r="BF825" s="22"/>
      <c r="BG825" s="22"/>
      <c r="BH825" s="22"/>
      <c r="BI825" s="22"/>
      <c r="BJ825" s="22"/>
      <c r="BK825" s="22"/>
      <c r="BL825" s="22"/>
      <c r="BM825" s="22"/>
      <c r="BN825" s="22"/>
      <c r="BO825" s="22"/>
      <c r="BP825" s="22"/>
      <c r="BQ825" s="22"/>
      <c r="BR825" s="22"/>
      <c r="BS825" s="22"/>
      <c r="BT825" s="22"/>
      <c r="BU825" s="22"/>
      <c r="BV825" s="22"/>
      <c r="BW825" s="22"/>
      <c r="BX825" s="22"/>
      <c r="BY825" s="22"/>
      <c r="BZ825" s="22"/>
    </row>
    <row r="826" spans="1:78" x14ac:dyDescent="0.25">
      <c r="A826" s="21"/>
      <c r="B826" s="22">
        <v>5800</v>
      </c>
      <c r="C826" s="22">
        <f t="shared" ca="1" si="16"/>
        <v>5.8</v>
      </c>
      <c r="D826" s="22">
        <v>38.192999999999998</v>
      </c>
      <c r="E826" s="22"/>
      <c r="F826" s="22">
        <v>291.68700000000001</v>
      </c>
      <c r="G826" s="22"/>
      <c r="H826" s="22">
        <v>257.51499999999999</v>
      </c>
      <c r="I826" s="22"/>
      <c r="J826" s="22">
        <v>198.20099999999999</v>
      </c>
      <c r="K826" s="22"/>
      <c r="L826" s="22">
        <v>0</v>
      </c>
      <c r="M826" s="22"/>
      <c r="N826" s="22">
        <v>0</v>
      </c>
      <c r="O826" s="22"/>
      <c r="P826" s="22">
        <v>0</v>
      </c>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c r="BE826" s="22"/>
      <c r="BF826" s="22"/>
      <c r="BG826" s="22"/>
      <c r="BH826" s="22"/>
      <c r="BI826" s="22"/>
      <c r="BJ826" s="22"/>
      <c r="BK826" s="22"/>
      <c r="BL826" s="22"/>
      <c r="BM826" s="22"/>
      <c r="BN826" s="22"/>
      <c r="BO826" s="22"/>
      <c r="BP826" s="22"/>
      <c r="BQ826" s="22"/>
      <c r="BR826" s="22"/>
      <c r="BS826" s="22"/>
      <c r="BT826" s="22"/>
      <c r="BU826" s="22"/>
      <c r="BV826" s="22"/>
      <c r="BW826" s="22"/>
      <c r="BX826" s="22"/>
      <c r="BY826" s="22"/>
      <c r="BZ826" s="22"/>
    </row>
    <row r="827" spans="1:78" x14ac:dyDescent="0.25">
      <c r="A827" s="21"/>
      <c r="B827" s="22">
        <v>5900</v>
      </c>
      <c r="C827" s="22">
        <f t="shared" ca="1" si="16"/>
        <v>5.9</v>
      </c>
      <c r="D827" s="22">
        <v>38.234000000000002</v>
      </c>
      <c r="E827" s="22"/>
      <c r="F827" s="22">
        <v>292.34100000000001</v>
      </c>
      <c r="G827" s="22"/>
      <c r="H827" s="22">
        <v>258.09899999999999</v>
      </c>
      <c r="I827" s="22"/>
      <c r="J827" s="22">
        <v>202.023</v>
      </c>
      <c r="K827" s="22"/>
      <c r="L827" s="22">
        <v>0</v>
      </c>
      <c r="M827" s="22"/>
      <c r="N827" s="22">
        <v>0</v>
      </c>
      <c r="O827" s="22"/>
      <c r="P827" s="22">
        <v>0</v>
      </c>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c r="BE827" s="22"/>
      <c r="BF827" s="22"/>
      <c r="BG827" s="22"/>
      <c r="BH827" s="22"/>
      <c r="BI827" s="22"/>
      <c r="BJ827" s="22"/>
      <c r="BK827" s="22"/>
      <c r="BL827" s="22"/>
      <c r="BM827" s="22"/>
      <c r="BN827" s="22"/>
      <c r="BO827" s="22"/>
      <c r="BP827" s="22"/>
      <c r="BQ827" s="22"/>
      <c r="BR827" s="22"/>
      <c r="BS827" s="22"/>
      <c r="BT827" s="22"/>
      <c r="BU827" s="22"/>
      <c r="BV827" s="22"/>
      <c r="BW827" s="22"/>
      <c r="BX827" s="22"/>
      <c r="BY827" s="22"/>
      <c r="BZ827" s="22"/>
    </row>
    <row r="828" spans="1:78" x14ac:dyDescent="0.25">
      <c r="A828" s="21"/>
      <c r="B828" s="22">
        <v>6000</v>
      </c>
      <c r="C828" s="22">
        <f t="shared" ca="1" si="16"/>
        <v>6</v>
      </c>
      <c r="D828" s="22">
        <v>38.276000000000003</v>
      </c>
      <c r="E828" s="22"/>
      <c r="F828" s="22">
        <v>292.98399999999998</v>
      </c>
      <c r="G828" s="22"/>
      <c r="H828" s="22">
        <v>258.67500000000001</v>
      </c>
      <c r="I828" s="22"/>
      <c r="J828" s="22">
        <v>205.84800000000001</v>
      </c>
      <c r="K828" s="22"/>
      <c r="L828" s="22">
        <v>0</v>
      </c>
      <c r="M828" s="22"/>
      <c r="N828" s="22">
        <v>0</v>
      </c>
      <c r="O828" s="22"/>
      <c r="P828" s="22">
        <v>0</v>
      </c>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c r="BE828" s="22"/>
      <c r="BF828" s="22"/>
      <c r="BG828" s="22"/>
      <c r="BH828" s="22"/>
      <c r="BI828" s="22"/>
      <c r="BJ828" s="22"/>
      <c r="BK828" s="22"/>
      <c r="BL828" s="22"/>
      <c r="BM828" s="22"/>
      <c r="BN828" s="22"/>
      <c r="BO828" s="22"/>
      <c r="BP828" s="22"/>
      <c r="BQ828" s="22"/>
      <c r="BR828" s="22"/>
      <c r="BS828" s="22"/>
      <c r="BT828" s="22"/>
      <c r="BU828" s="22"/>
      <c r="BV828" s="22"/>
      <c r="BW828" s="22"/>
      <c r="BX828" s="22"/>
      <c r="BY828" s="22"/>
      <c r="BZ828" s="22"/>
    </row>
    <row r="829" spans="1:78" x14ac:dyDescent="0.25">
      <c r="A829" s="21"/>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c r="BE829" s="22"/>
      <c r="BF829" s="22"/>
      <c r="BG829" s="22"/>
      <c r="BH829" s="22"/>
      <c r="BI829" s="22"/>
      <c r="BJ829" s="22"/>
      <c r="BK829" s="22"/>
      <c r="BL829" s="22"/>
      <c r="BM829" s="22"/>
      <c r="BN829" s="22"/>
      <c r="BO829" s="22"/>
      <c r="BP829" s="22"/>
      <c r="BQ829" s="22"/>
      <c r="BR829" s="22"/>
      <c r="BS829" s="22"/>
      <c r="BT829" s="22"/>
      <c r="BU829" s="22"/>
      <c r="BV829" s="22"/>
      <c r="BW829" s="22"/>
      <c r="BX829" s="22"/>
      <c r="BY829" s="22"/>
      <c r="BZ829" s="22"/>
    </row>
    <row r="830" spans="1:78" x14ac:dyDescent="0.25">
      <c r="A830" s="21"/>
      <c r="B830" s="22" t="s">
        <v>283</v>
      </c>
      <c r="C830" s="22"/>
      <c r="D830" s="22"/>
      <c r="E830" s="22"/>
      <c r="F830" s="22"/>
      <c r="G830" s="22"/>
      <c r="H830" s="22"/>
      <c r="I830" s="22"/>
      <c r="J830" s="22" t="s">
        <v>262</v>
      </c>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c r="BE830" s="22"/>
      <c r="BF830" s="22"/>
      <c r="BG830" s="22"/>
      <c r="BH830" s="22"/>
      <c r="BI830" s="22"/>
      <c r="BJ830" s="22"/>
      <c r="BK830" s="22"/>
      <c r="BL830" s="22"/>
      <c r="BM830" s="22"/>
      <c r="BN830" s="22"/>
      <c r="BO830" s="22"/>
      <c r="BP830" s="22"/>
      <c r="BQ830" s="22"/>
      <c r="BR830" s="22"/>
      <c r="BS830" s="22"/>
      <c r="BT830" s="22"/>
      <c r="BU830" s="22"/>
      <c r="BV830" s="22"/>
      <c r="BW830" s="22"/>
      <c r="BX830" s="22"/>
      <c r="BY830" s="22"/>
      <c r="BZ830" s="22"/>
    </row>
    <row r="831" spans="1:78" x14ac:dyDescent="0.25">
      <c r="A831" s="21"/>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c r="BE831" s="22"/>
      <c r="BF831" s="22"/>
      <c r="BG831" s="22"/>
      <c r="BH831" s="22"/>
      <c r="BI831" s="22"/>
      <c r="BJ831" s="22"/>
      <c r="BK831" s="22"/>
      <c r="BL831" s="22"/>
      <c r="BM831" s="22"/>
      <c r="BN831" s="22"/>
      <c r="BO831" s="22"/>
      <c r="BP831" s="22"/>
      <c r="BQ831" s="22"/>
      <c r="BR831" s="22"/>
      <c r="BS831" s="22"/>
      <c r="BT831" s="22"/>
      <c r="BU831" s="22"/>
      <c r="BV831" s="22"/>
      <c r="BW831" s="22"/>
      <c r="BX831" s="22"/>
      <c r="BY831" s="22"/>
      <c r="BZ831" s="22"/>
    </row>
    <row r="832" spans="1:78" x14ac:dyDescent="0.25">
      <c r="A832" s="21"/>
      <c r="B832" s="22" t="s">
        <v>284</v>
      </c>
      <c r="C832" s="22"/>
      <c r="D832" s="22"/>
      <c r="E832" s="22"/>
      <c r="F832" s="22"/>
      <c r="G832" s="22"/>
      <c r="H832" s="22"/>
      <c r="I832" s="22"/>
      <c r="J832" s="22" t="s">
        <v>282</v>
      </c>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c r="BE832" s="22"/>
      <c r="BF832" s="22"/>
      <c r="BG832" s="22"/>
      <c r="BH832" s="22"/>
      <c r="BI832" s="22"/>
      <c r="BJ832" s="22"/>
      <c r="BK832" s="22"/>
      <c r="BL832" s="22"/>
      <c r="BM832" s="22"/>
      <c r="BN832" s="22"/>
      <c r="BO832" s="22"/>
      <c r="BP832" s="22"/>
      <c r="BQ832" s="22"/>
      <c r="BR832" s="22"/>
      <c r="BS832" s="22"/>
      <c r="BT832" s="22"/>
      <c r="BU832" s="22"/>
      <c r="BV832" s="22"/>
      <c r="BW832" s="22"/>
      <c r="BX832" s="22"/>
      <c r="BY832" s="22"/>
      <c r="BZ832" s="22"/>
    </row>
    <row r="833" spans="1:78" x14ac:dyDescent="0.25">
      <c r="A833" s="21"/>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c r="BE833" s="22"/>
      <c r="BF833" s="22"/>
      <c r="BG833" s="22"/>
      <c r="BH833" s="22"/>
      <c r="BI833" s="22"/>
      <c r="BJ833" s="22"/>
      <c r="BK833" s="22"/>
      <c r="BL833" s="22"/>
      <c r="BM833" s="22"/>
      <c r="BN833" s="22"/>
      <c r="BO833" s="22"/>
      <c r="BP833" s="22"/>
      <c r="BQ833" s="22"/>
      <c r="BR833" s="22"/>
      <c r="BS833" s="22"/>
      <c r="BT833" s="22"/>
      <c r="BU833" s="22"/>
      <c r="BV833" s="22"/>
      <c r="BW833" s="22"/>
      <c r="BX833" s="22"/>
      <c r="BY833" s="22"/>
      <c r="BZ833" s="22"/>
    </row>
    <row r="834" spans="1:78" x14ac:dyDescent="0.25">
      <c r="A834" s="38"/>
      <c r="B834" s="39" t="s">
        <v>285</v>
      </c>
      <c r="C834" s="39"/>
      <c r="D834" s="39"/>
      <c r="E834" s="39"/>
      <c r="F834" s="26" t="s">
        <v>70</v>
      </c>
      <c r="G834" s="27" t="s">
        <v>71</v>
      </c>
      <c r="H834" s="27" t="s">
        <v>72</v>
      </c>
      <c r="I834" s="27" t="s">
        <v>73</v>
      </c>
      <c r="J834" s="27" t="s">
        <v>74</v>
      </c>
      <c r="K834" s="27" t="s">
        <v>75</v>
      </c>
      <c r="L834" s="27" t="s">
        <v>76</v>
      </c>
      <c r="M834" s="27" t="s">
        <v>77</v>
      </c>
      <c r="N834" s="27" t="s">
        <v>78</v>
      </c>
      <c r="O834" s="27" t="s">
        <v>79</v>
      </c>
      <c r="P834" s="27" t="s">
        <v>80</v>
      </c>
      <c r="Q834" s="27" t="s">
        <v>81</v>
      </c>
      <c r="R834" s="27" t="s">
        <v>82</v>
      </c>
      <c r="S834" s="27" t="s">
        <v>83</v>
      </c>
      <c r="T834" s="27" t="s">
        <v>84</v>
      </c>
      <c r="U834" s="27" t="s">
        <v>85</v>
      </c>
      <c r="V834" s="27" t="s">
        <v>86</v>
      </c>
      <c r="W834" s="27" t="s">
        <v>87</v>
      </c>
      <c r="X834" s="27" t="s">
        <v>88</v>
      </c>
      <c r="Y834" s="27" t="s">
        <v>89</v>
      </c>
      <c r="Z834" s="27" t="s">
        <v>90</v>
      </c>
      <c r="AA834" s="27" t="s">
        <v>91</v>
      </c>
      <c r="AB834" s="27" t="s">
        <v>92</v>
      </c>
      <c r="AC834" s="27" t="s">
        <v>93</v>
      </c>
      <c r="AD834" s="27" t="s">
        <v>94</v>
      </c>
      <c r="AE834" s="27" t="s">
        <v>95</v>
      </c>
      <c r="AF834" s="27" t="s">
        <v>96</v>
      </c>
      <c r="AG834" s="27" t="s">
        <v>97</v>
      </c>
      <c r="AH834" s="27" t="s">
        <v>98</v>
      </c>
      <c r="AI834" s="27" t="s">
        <v>99</v>
      </c>
      <c r="AJ834" s="27" t="s">
        <v>100</v>
      </c>
      <c r="AK834" s="27" t="s">
        <v>101</v>
      </c>
      <c r="AL834" s="27" t="s">
        <v>102</v>
      </c>
      <c r="AM834" s="27" t="s">
        <v>103</v>
      </c>
      <c r="AN834" s="27" t="s">
        <v>104</v>
      </c>
      <c r="AO834" s="27" t="s">
        <v>105</v>
      </c>
      <c r="AP834" s="27" t="s">
        <v>106</v>
      </c>
      <c r="AQ834" s="27" t="s">
        <v>107</v>
      </c>
      <c r="AR834" s="27" t="s">
        <v>108</v>
      </c>
      <c r="AS834" s="27" t="s">
        <v>109</v>
      </c>
      <c r="AT834" s="27" t="s">
        <v>110</v>
      </c>
      <c r="AU834" s="27" t="s">
        <v>111</v>
      </c>
      <c r="AV834" s="27" t="s">
        <v>112</v>
      </c>
      <c r="AW834" s="27" t="s">
        <v>113</v>
      </c>
      <c r="AX834" s="27" t="s">
        <v>114</v>
      </c>
      <c r="AY834" s="27" t="s">
        <v>115</v>
      </c>
      <c r="AZ834" s="27" t="s">
        <v>116</v>
      </c>
      <c r="BA834" s="27" t="s">
        <v>117</v>
      </c>
      <c r="BB834" s="27" t="s">
        <v>118</v>
      </c>
      <c r="BC834" s="27" t="s">
        <v>119</v>
      </c>
      <c r="BD834" s="27" t="s">
        <v>120</v>
      </c>
      <c r="BE834" s="27" t="s">
        <v>121</v>
      </c>
      <c r="BF834" s="27" t="s">
        <v>122</v>
      </c>
      <c r="BG834" s="27" t="s">
        <v>123</v>
      </c>
      <c r="BH834" s="27" t="s">
        <v>124</v>
      </c>
      <c r="BI834" s="27" t="s">
        <v>125</v>
      </c>
      <c r="BJ834" s="27" t="s">
        <v>126</v>
      </c>
      <c r="BK834" s="27" t="s">
        <v>127</v>
      </c>
      <c r="BL834" s="27" t="s">
        <v>128</v>
      </c>
      <c r="BM834" s="27" t="s">
        <v>129</v>
      </c>
      <c r="BN834" s="27" t="s">
        <v>130</v>
      </c>
      <c r="BO834" s="22"/>
      <c r="BP834" s="22"/>
      <c r="BQ834" s="22"/>
      <c r="BR834" s="22"/>
      <c r="BS834" s="22"/>
      <c r="BT834" s="22"/>
      <c r="BU834" s="22"/>
      <c r="BV834" s="22"/>
      <c r="BW834" s="22"/>
      <c r="BX834" s="22"/>
      <c r="BY834" s="22"/>
      <c r="BZ834" s="22"/>
    </row>
    <row r="835" spans="1:78" x14ac:dyDescent="0.25">
      <c r="A835" s="21" t="s">
        <v>286</v>
      </c>
      <c r="B835" s="21" t="str">
        <f ca="1">A835</f>
        <v>O2(g)</v>
      </c>
      <c r="C835" s="22"/>
      <c r="D835" s="22"/>
      <c r="E835" s="22"/>
      <c r="F835" s="40" t="s">
        <v>139</v>
      </c>
      <c r="G835" s="40">
        <f ca="1">B854</f>
        <v>100</v>
      </c>
      <c r="H835" s="40">
        <v>1500</v>
      </c>
      <c r="I835" s="40">
        <f ca="1">K839</f>
        <v>26.499744230246325</v>
      </c>
      <c r="J835" s="40">
        <f ca="1">J839</f>
        <v>9.1013622328492545</v>
      </c>
      <c r="K835" s="40">
        <f ca="1">I839</f>
        <v>1.0501919535830522</v>
      </c>
      <c r="L835" s="40">
        <f ca="1">H839</f>
        <v>-1.81741211109404</v>
      </c>
      <c r="M835" s="40">
        <f ca="1">G839</f>
        <v>1.7443278937527344E-2</v>
      </c>
      <c r="N835" s="40">
        <f ca="1">-(I835*H835+J835*(H835/1000)^2/2+K835*(H835/1000)^3/3+L835*(H835/1000)^4/4-M835/(H835/1000)-P835)</f>
        <v>-39758.725052773501</v>
      </c>
      <c r="O835" s="40">
        <f ca="1">IFERROR(-(I835*LN(H835/1000)+J835*H835/1000+K835*(H835/1000)^2/2+L835*(H835/1000)^3/3-M835/(2*(H835/1000)^2)),0)</f>
        <v>-23.529766047021212</v>
      </c>
      <c r="P835" s="40"/>
      <c r="Q835" s="40">
        <v>1500</v>
      </c>
      <c r="R835" s="40">
        <v>3000</v>
      </c>
      <c r="S835" s="40">
        <f ca="1">V839</f>
        <v>36.968440194943149</v>
      </c>
      <c r="T835" s="40">
        <f ca="1">U839</f>
        <v>-1.3404784004959927</v>
      </c>
      <c r="U835" s="40">
        <f ca="1">T839</f>
        <v>1.3581592353428391</v>
      </c>
      <c r="V835" s="40">
        <f ca="1">S839</f>
        <v>-0.18885638731191046</v>
      </c>
      <c r="W835" s="40">
        <f ca="1">R839</f>
        <v>-1.8717368316039247</v>
      </c>
      <c r="X835" s="40">
        <f ca="1">(I835*Q835/1000+J835*(Q835/1000)^2/2+K835*(Q835/1000)^3/3+L835*(Q835/1000)^4/4-M835/(Q835/1000)-P835+N835)-(S835*Q835/1000+T835*(Q835/1000)^2/2+U835*(Q835/1000)^3/3+V835*(Q835/1000)^4/4-W835/(Q835/1000)-Z835)</f>
        <v>-39766.348083444951</v>
      </c>
      <c r="Y835" s="40">
        <f ca="1">IFERROR((I835*LN(H835/1000)+J835*H835/1000+K835*(H835/1000)^2/2+L835*(H835/1000)^3/3-M835/(2*(H835/1000)^2)+O835)-(S835*LN(H835/1000)+T835*H835/1000+U835*(H835/1000)^2/2+V835*(H835/1000)^3/3-W835/(2*(H835/1000)^2)),0)</f>
        <v>-14.710102221657845</v>
      </c>
      <c r="Z835" s="40"/>
      <c r="AA835" s="40">
        <v>3000</v>
      </c>
      <c r="AB835" s="40">
        <v>4500</v>
      </c>
      <c r="AC835" s="40">
        <f ca="1">AE839</f>
        <v>17.006353869626171</v>
      </c>
      <c r="AD835" s="40">
        <f ca="1">AD839</f>
        <v>12.728239277818444</v>
      </c>
      <c r="AE835" s="40">
        <f ca="1">AC839</f>
        <v>-2.3986933735774123</v>
      </c>
      <c r="AF835" s="40">
        <f ca="1">AB839</f>
        <v>0.17123823276450897</v>
      </c>
      <c r="AG835" s="40">
        <f ca="1">AA839</f>
        <v>14.741181647976696</v>
      </c>
      <c r="AH835" s="40">
        <f ca="1">(S835*AA835/1000+T835*(AA835/1000)^2/2+U835*(AA835/1000)^3/3+V835*(AA835/1000)^4/4-W835/(AA835/1000)-Z835+X835)-(AC835*AA835/1000+AD835*(AA835/1000)^2/2+AE835*(AA835/1000)^3/3+AF835*(AA835/1000)^4/4-AG835/(AA835/1000)-AJ835)</f>
        <v>-39737.71365710449</v>
      </c>
      <c r="AI835" s="40">
        <f ca="1">IFERROR((S835*LN(R835/1000)+T835*R835/1000+U835*(R835/1000)^2/2+V835*(R835/1000)^3/3-W835/(2*(R835/1000)^2)+Y835)-(AC835*LN(R835/1000)+AD835*R835/1000+AE835*(R835/1000)^2/2+AF835*(R835/1000)^3/3-AG835/(2*(R835/1000)^2)),0)</f>
        <v>-20.397736837168669</v>
      </c>
      <c r="AJ835" s="40"/>
      <c r="AK835" s="40">
        <v>4500</v>
      </c>
      <c r="AL835" s="40">
        <v>6000</v>
      </c>
      <c r="AM835" s="40">
        <f ca="1">AR839</f>
        <v>42.345116819544359</v>
      </c>
      <c r="AN835" s="40">
        <f ca="1">AQ839</f>
        <v>2.0652465418251533</v>
      </c>
      <c r="AO835" s="40">
        <f ca="1">AP839</f>
        <v>-0.7200739775469055</v>
      </c>
      <c r="AP835" s="40">
        <f ca="1">AO839</f>
        <v>7.7512730755371115E-2</v>
      </c>
      <c r="AQ835" s="40">
        <f ca="1">AN839</f>
        <v>-42.09375897607508</v>
      </c>
      <c r="AR835" s="40">
        <f ca="1">(AC835*AK835/1000+AD835*(AK835/1000)^2/2+AE835*(AK835/1000)^3/3+AF835*(AK835/1000)^4/4-AG835/(AK835/1000)-AJ835+AH835)-(AM835*AK835/1000+AN835*(AK835/1000)^2/2+AO835*(AK835/1000)^3/3+AP835*(AK835/1000)^4/4-AQ835/(AK835/1000)-AT835)</f>
        <v>-39797.785011470056</v>
      </c>
      <c r="AS835" s="40">
        <f ca="1">IFERROR((AC835*LN(AB835/1000)+AD835*AB835/1000+AE835*(AB835/1000)^2/2+AF835*(AB835/1000)^3/3-AG835/(2*(AB835/1000)^2)+AI835)-(AM835*LN(AB835/1000)+AN835*AB835/1000+AO835*(AB835/1000)^2/2+AP835*(AB835/1000)^3/3-AQ835/(2*(AB835/1000)^2)),0)</f>
        <v>-26.078171268984761</v>
      </c>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22"/>
      <c r="BP835" s="22"/>
      <c r="BQ835" s="22"/>
      <c r="BR835" s="22"/>
      <c r="BS835" s="22"/>
      <c r="BT835" s="22"/>
      <c r="BU835" s="22"/>
      <c r="BV835" s="22"/>
      <c r="BW835" s="22"/>
      <c r="BX835" s="22"/>
      <c r="BY835" s="22"/>
      <c r="BZ835" s="22"/>
    </row>
    <row r="836" spans="1:78" x14ac:dyDescent="0.25">
      <c r="A836" s="21"/>
      <c r="B836" s="22"/>
      <c r="C836" s="22"/>
      <c r="D836" s="22"/>
      <c r="E836" s="22"/>
      <c r="F836" s="41" t="s">
        <v>141</v>
      </c>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22"/>
      <c r="BP836" s="22"/>
      <c r="BQ836" s="22"/>
      <c r="BR836" s="22"/>
      <c r="BS836" s="22"/>
      <c r="BT836" s="22"/>
      <c r="BU836" s="22"/>
      <c r="BV836" s="22"/>
      <c r="BW836" s="22"/>
      <c r="BX836" s="22"/>
      <c r="BY836" s="22"/>
      <c r="BZ836" s="22"/>
    </row>
    <row r="837" spans="1:78" x14ac:dyDescent="0.25">
      <c r="A837" s="21"/>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c r="BE837" s="22"/>
      <c r="BF837" s="22"/>
      <c r="BG837" s="22"/>
      <c r="BH837" s="22"/>
      <c r="BI837" s="22"/>
      <c r="BJ837" s="22"/>
      <c r="BK837" s="22"/>
      <c r="BL837" s="22"/>
      <c r="BM837" s="22"/>
      <c r="BN837" s="22"/>
      <c r="BO837" s="22"/>
      <c r="BP837" s="22"/>
      <c r="BQ837" s="22"/>
      <c r="BR837" s="22"/>
      <c r="BS837" s="22"/>
      <c r="BT837" s="22"/>
      <c r="BU837" s="22"/>
      <c r="BV837" s="22"/>
      <c r="BW837" s="22"/>
      <c r="BX837" s="22"/>
      <c r="BY837" s="22"/>
      <c r="BZ837" s="22"/>
    </row>
    <row r="838" spans="1:78" x14ac:dyDescent="0.25">
      <c r="A838" s="21"/>
      <c r="B838" s="22"/>
      <c r="C838" s="22"/>
      <c r="D838" s="22"/>
      <c r="E838" s="22"/>
      <c r="F838" s="22"/>
      <c r="G838" s="42" t="s">
        <v>184</v>
      </c>
      <c r="H838" s="42" t="s">
        <v>185</v>
      </c>
      <c r="I838" s="42" t="s">
        <v>186</v>
      </c>
      <c r="J838" s="42" t="s">
        <v>187</v>
      </c>
      <c r="K838" s="42" t="s">
        <v>188</v>
      </c>
      <c r="L838" s="22"/>
      <c r="M838" s="22"/>
      <c r="N838" s="22"/>
      <c r="O838" s="22"/>
      <c r="P838" s="22"/>
      <c r="Q838" s="22"/>
      <c r="R838" s="42" t="s">
        <v>184</v>
      </c>
      <c r="S838" s="42" t="s">
        <v>185</v>
      </c>
      <c r="T838" s="42" t="s">
        <v>186</v>
      </c>
      <c r="U838" s="42" t="s">
        <v>187</v>
      </c>
      <c r="V838" s="42" t="s">
        <v>188</v>
      </c>
      <c r="W838" s="22"/>
      <c r="X838" s="22"/>
      <c r="Y838" s="22"/>
      <c r="Z838" s="22"/>
      <c r="AA838" s="42" t="s">
        <v>184</v>
      </c>
      <c r="AB838" s="42" t="s">
        <v>185</v>
      </c>
      <c r="AC838" s="42" t="s">
        <v>186</v>
      </c>
      <c r="AD838" s="42" t="s">
        <v>187</v>
      </c>
      <c r="AE838" s="42" t="s">
        <v>188</v>
      </c>
      <c r="AF838" s="22"/>
      <c r="AG838" s="22"/>
      <c r="AH838" s="22"/>
      <c r="AI838" s="22"/>
      <c r="AJ838" s="22"/>
      <c r="AK838" s="22"/>
      <c r="AL838" s="22"/>
      <c r="AM838" s="22"/>
      <c r="AN838" s="42" t="s">
        <v>184</v>
      </c>
      <c r="AO838" s="42" t="s">
        <v>185</v>
      </c>
      <c r="AP838" s="42" t="s">
        <v>186</v>
      </c>
      <c r="AQ838" s="42" t="s">
        <v>187</v>
      </c>
      <c r="AR838" s="42" t="s">
        <v>188</v>
      </c>
      <c r="AS838" s="22"/>
      <c r="AT838" s="22"/>
      <c r="AU838" s="22"/>
      <c r="AV838" s="22"/>
      <c r="AW838" s="22"/>
      <c r="AX838" s="22"/>
      <c r="AY838" s="22"/>
      <c r="AZ838" s="22"/>
      <c r="BA838" s="22"/>
      <c r="BB838" s="22"/>
      <c r="BC838" s="22"/>
      <c r="BD838" s="22"/>
      <c r="BE838" s="22"/>
      <c r="BF838" s="22"/>
      <c r="BG838" s="22"/>
      <c r="BH838" s="22"/>
      <c r="BI838" s="22"/>
      <c r="BJ838" s="22"/>
      <c r="BK838" s="22"/>
      <c r="BL838" s="22"/>
      <c r="BM838" s="22"/>
      <c r="BN838" s="22"/>
      <c r="BO838" s="22"/>
      <c r="BP838" s="22"/>
      <c r="BQ838" s="22"/>
      <c r="BR838" s="22"/>
      <c r="BS838" s="22"/>
      <c r="BT838" s="22"/>
      <c r="BU838" s="22"/>
      <c r="BV838" s="22"/>
      <c r="BW838" s="22"/>
      <c r="BX838" s="22"/>
      <c r="BY838" s="22"/>
      <c r="BZ838" s="22"/>
    </row>
    <row r="839" spans="1:78" x14ac:dyDescent="0.25">
      <c r="A839" s="21"/>
      <c r="B839" s="22"/>
      <c r="C839" s="22"/>
      <c r="D839" s="22"/>
      <c r="E839" s="22"/>
      <c r="F839" s="22"/>
      <c r="G839" s="22">
        <f t="array" aca="1" ref="G839:L845" ca="1">LINEST(D854:D872,C854:C872^{1,2,3,-2},1,1)</f>
        <v>1.7443278937527344E-2</v>
      </c>
      <c r="H839" s="22">
        <f ca="1"/>
        <v>-1.81741211109404</v>
      </c>
      <c r="I839" s="22">
        <f ca="1"/>
        <v>1.0501919535830522</v>
      </c>
      <c r="J839" s="22">
        <f ca="1"/>
        <v>9.1013622328492545</v>
      </c>
      <c r="K839" s="22">
        <f ca="1"/>
        <v>26.499744230246325</v>
      </c>
      <c r="L839" s="22" t="e">
        <f ca="1"/>
        <v>#N/A</v>
      </c>
      <c r="M839" s="22"/>
      <c r="N839" s="22"/>
      <c r="O839" s="22"/>
      <c r="P839" s="22"/>
      <c r="Q839" s="22"/>
      <c r="R839" s="22">
        <f t="array" aca="1" ref="R839:W845" ca="1">LINEST(D872:D887,C872:C887^{1,2,3,-2},1,1)</f>
        <v>-1.8717368316039247</v>
      </c>
      <c r="S839" s="22">
        <f ca="1"/>
        <v>-0.18885638731191046</v>
      </c>
      <c r="T839" s="22">
        <f ca="1"/>
        <v>1.3581592353428391</v>
      </c>
      <c r="U839" s="22">
        <f ca="1"/>
        <v>-1.3404784004959927</v>
      </c>
      <c r="V839" s="22">
        <f ca="1"/>
        <v>36.968440194943149</v>
      </c>
      <c r="W839" s="22" t="e">
        <f ca="1"/>
        <v>#N/A</v>
      </c>
      <c r="X839" s="22"/>
      <c r="Y839" s="22"/>
      <c r="Z839" s="22"/>
      <c r="AA839" s="22">
        <f t="array" aca="1" ref="AA839:AF845" ca="1">LINEST(D887:D902,C887:C902^{1,2,3,-2},1,1)</f>
        <v>14.741181647976696</v>
      </c>
      <c r="AB839" s="22">
        <f ca="1"/>
        <v>0.17123823276450897</v>
      </c>
      <c r="AC839" s="22">
        <f ca="1"/>
        <v>-2.3986933735774123</v>
      </c>
      <c r="AD839" s="22">
        <f ca="1"/>
        <v>12.728239277818444</v>
      </c>
      <c r="AE839" s="22">
        <f ca="1"/>
        <v>17.006353869626171</v>
      </c>
      <c r="AF839" s="22" t="e">
        <f ca="1"/>
        <v>#N/A</v>
      </c>
      <c r="AG839" s="22"/>
      <c r="AH839" s="22"/>
      <c r="AI839" s="22"/>
      <c r="AJ839" s="22"/>
      <c r="AK839" s="22"/>
      <c r="AL839" s="22"/>
      <c r="AM839" s="22"/>
      <c r="AN839" s="22">
        <f t="array" aca="1" ref="AN839:AS845" ca="1">LINEST(D902:D917,C902:C917^{1,2,3,-2},1,1)</f>
        <v>-42.09375897607508</v>
      </c>
      <c r="AO839" s="22">
        <f ca="1"/>
        <v>7.7512730755371115E-2</v>
      </c>
      <c r="AP839" s="22">
        <f ca="1"/>
        <v>-0.7200739775469055</v>
      </c>
      <c r="AQ839" s="22">
        <f ca="1"/>
        <v>2.0652465418251533</v>
      </c>
      <c r="AR839" s="22">
        <f ca="1"/>
        <v>42.345116819544359</v>
      </c>
      <c r="AS839" s="22" t="e">
        <f ca="1"/>
        <v>#N/A</v>
      </c>
      <c r="AT839" s="22"/>
      <c r="AU839" s="22"/>
      <c r="AV839" s="22"/>
      <c r="AW839" s="22"/>
      <c r="AX839" s="22"/>
      <c r="AY839" s="22"/>
      <c r="AZ839" s="22"/>
      <c r="BA839" s="22"/>
      <c r="BB839" s="22"/>
      <c r="BC839" s="22"/>
      <c r="BD839" s="22"/>
      <c r="BE839" s="22"/>
      <c r="BF839" s="22"/>
      <c r="BG839" s="22"/>
      <c r="BH839" s="22"/>
      <c r="BI839" s="22"/>
      <c r="BJ839" s="22"/>
      <c r="BK839" s="22"/>
      <c r="BL839" s="22"/>
      <c r="BM839" s="22"/>
      <c r="BN839" s="22"/>
      <c r="BO839" s="22"/>
      <c r="BP839" s="22"/>
      <c r="BQ839" s="22"/>
      <c r="BR839" s="22"/>
      <c r="BS839" s="22"/>
      <c r="BT839" s="22"/>
      <c r="BU839" s="22"/>
      <c r="BV839" s="22"/>
      <c r="BW839" s="22"/>
      <c r="BX839" s="22"/>
      <c r="BY839" s="22"/>
      <c r="BZ839" s="22"/>
    </row>
    <row r="840" spans="1:78" x14ac:dyDescent="0.25">
      <c r="A840" s="21"/>
      <c r="B840" s="22"/>
      <c r="C840" s="22"/>
      <c r="D840" s="22"/>
      <c r="E840" s="22"/>
      <c r="F840" s="22"/>
      <c r="G840" s="22">
        <f ca="1"/>
        <v>3.7950539398211511E-3</v>
      </c>
      <c r="H840" s="22">
        <f ca="1"/>
        <v>0.96722406646771264</v>
      </c>
      <c r="I840" s="22">
        <f ca="1"/>
        <v>2.5471376592474573</v>
      </c>
      <c r="J840" s="22">
        <f ca="1"/>
        <v>2.0301351832747137</v>
      </c>
      <c r="K840" s="22">
        <f ca="1"/>
        <v>0.47718981814321704</v>
      </c>
      <c r="L840" s="22" t="e">
        <f ca="1"/>
        <v>#N/A</v>
      </c>
      <c r="M840" s="22"/>
      <c r="N840" s="22"/>
      <c r="O840" s="22"/>
      <c r="P840" s="22"/>
      <c r="Q840" s="22"/>
      <c r="R840" s="22">
        <f ca="1"/>
        <v>9.7341068101924916E-2</v>
      </c>
      <c r="S840" s="22">
        <f ca="1"/>
        <v>8.6014691959535577E-3</v>
      </c>
      <c r="T840" s="22">
        <f ca="1"/>
        <v>7.1539283444703103E-2</v>
      </c>
      <c r="U840" s="22">
        <f ca="1"/>
        <v>0.20808651592657917</v>
      </c>
      <c r="V840" s="22">
        <f ca="1"/>
        <v>0.22311260441000233</v>
      </c>
      <c r="W840" s="22" t="e">
        <f ca="1"/>
        <v>#N/A</v>
      </c>
      <c r="X840" s="22"/>
      <c r="Y840" s="22"/>
      <c r="Z840" s="22"/>
      <c r="AA840" s="22">
        <f ca="1"/>
        <v>1.2691690031053087</v>
      </c>
      <c r="AB840" s="22">
        <f ca="1"/>
        <v>7.4450745508828882E-3</v>
      </c>
      <c r="AC840" s="22">
        <f ca="1"/>
        <v>0.10416646249558667</v>
      </c>
      <c r="AD840" s="22">
        <f ca="1"/>
        <v>0.51520095942844357</v>
      </c>
      <c r="AE840" s="22">
        <f ca="1"/>
        <v>0.94996241982938068</v>
      </c>
      <c r="AF840" s="22" t="e">
        <f ca="1"/>
        <v>#N/A</v>
      </c>
      <c r="AG840" s="22"/>
      <c r="AH840" s="22"/>
      <c r="AI840" s="22"/>
      <c r="AJ840" s="22"/>
      <c r="AK840" s="22"/>
      <c r="AL840" s="22"/>
      <c r="AM840" s="22"/>
      <c r="AN840" s="22">
        <f ca="1"/>
        <v>11.806769235363735</v>
      </c>
      <c r="AO840" s="22">
        <f ca="1"/>
        <v>1.2353923886544127E-2</v>
      </c>
      <c r="AP840" s="22">
        <f ca="1"/>
        <v>0.24259233636905192</v>
      </c>
      <c r="AQ840" s="22">
        <f ca="1"/>
        <v>1.6888118804033239</v>
      </c>
      <c r="AR840" s="22">
        <f ca="1"/>
        <v>4.3957498539501962</v>
      </c>
      <c r="AS840" s="22" t="e">
        <f ca="1"/>
        <v>#N/A</v>
      </c>
      <c r="AT840" s="22"/>
      <c r="AU840" s="22"/>
      <c r="AV840" s="22"/>
      <c r="AW840" s="22"/>
      <c r="AX840" s="22"/>
      <c r="AY840" s="22"/>
      <c r="AZ840" s="22"/>
      <c r="BA840" s="22"/>
      <c r="BB840" s="22"/>
      <c r="BC840" s="22"/>
      <c r="BD840" s="22"/>
      <c r="BE840" s="22"/>
      <c r="BF840" s="22"/>
      <c r="BG840" s="22"/>
      <c r="BH840" s="22"/>
      <c r="BI840" s="22"/>
      <c r="BJ840" s="22"/>
      <c r="BK840" s="22"/>
      <c r="BL840" s="22"/>
      <c r="BM840" s="22"/>
      <c r="BN840" s="22"/>
      <c r="BO840" s="22"/>
      <c r="BP840" s="22"/>
      <c r="BQ840" s="22"/>
      <c r="BR840" s="22"/>
      <c r="BS840" s="22"/>
      <c r="BT840" s="22"/>
      <c r="BU840" s="22"/>
      <c r="BV840" s="22"/>
      <c r="BW840" s="22"/>
      <c r="BX840" s="22"/>
      <c r="BY840" s="22"/>
      <c r="BZ840" s="22"/>
    </row>
    <row r="841" spans="1:78" x14ac:dyDescent="0.25">
      <c r="A841" s="21"/>
      <c r="B841" s="22"/>
      <c r="C841" s="22"/>
      <c r="D841" s="22"/>
      <c r="E841" s="22"/>
      <c r="F841" s="22"/>
      <c r="G841" s="22">
        <f ca="1"/>
        <v>0.99720024859614576</v>
      </c>
      <c r="H841" s="22">
        <f ca="1"/>
        <v>0.16965546374876245</v>
      </c>
      <c r="I841" s="22" t="e">
        <f ca="1"/>
        <v>#N/A</v>
      </c>
      <c r="J841" s="22" t="e">
        <f ca="1"/>
        <v>#N/A</v>
      </c>
      <c r="K841" s="22" t="e">
        <f ca="1"/>
        <v>#N/A</v>
      </c>
      <c r="L841" s="22" t="e">
        <f ca="1"/>
        <v>#N/A</v>
      </c>
      <c r="M841" s="22"/>
      <c r="N841" s="22"/>
      <c r="O841" s="22"/>
      <c r="P841" s="22"/>
      <c r="Q841" s="22"/>
      <c r="R841" s="22">
        <f ca="1"/>
        <v>0.99999978197493999</v>
      </c>
      <c r="S841" s="22">
        <f ca="1"/>
        <v>5.7577926840514577E-4</v>
      </c>
      <c r="T841" s="22" t="e">
        <f ca="1"/>
        <v>#N/A</v>
      </c>
      <c r="U841" s="22" t="e">
        <f ca="1"/>
        <v>#N/A</v>
      </c>
      <c r="V841" s="22" t="e">
        <f ca="1"/>
        <v>#N/A</v>
      </c>
      <c r="W841" s="22" t="e">
        <f ca="1"/>
        <v>#N/A</v>
      </c>
      <c r="X841" s="22"/>
      <c r="Y841" s="22"/>
      <c r="Z841" s="22"/>
      <c r="AA841" s="22">
        <f ca="1"/>
        <v>0.99999986481149405</v>
      </c>
      <c r="AB841" s="22">
        <f ca="1"/>
        <v>2.942987600035761E-4</v>
      </c>
      <c r="AC841" s="22" t="e">
        <f ca="1"/>
        <v>#N/A</v>
      </c>
      <c r="AD841" s="22" t="e">
        <f ca="1"/>
        <v>#N/A</v>
      </c>
      <c r="AE841" s="22" t="e">
        <f ca="1"/>
        <v>#N/A</v>
      </c>
      <c r="AF841" s="22" t="e">
        <f ca="1"/>
        <v>#N/A</v>
      </c>
      <c r="AG841" s="22"/>
      <c r="AH841" s="22"/>
      <c r="AI841" s="22"/>
      <c r="AJ841" s="22"/>
      <c r="AK841" s="22"/>
      <c r="AL841" s="22"/>
      <c r="AM841" s="22"/>
      <c r="AN841" s="22">
        <f ca="1"/>
        <v>0.99999983703798889</v>
      </c>
      <c r="AO841" s="22">
        <f ca="1"/>
        <v>3.4732575026004295E-4</v>
      </c>
      <c r="AP841" s="22" t="e">
        <f ca="1"/>
        <v>#N/A</v>
      </c>
      <c r="AQ841" s="22" t="e">
        <f ca="1"/>
        <v>#N/A</v>
      </c>
      <c r="AR841" s="22" t="e">
        <f ca="1"/>
        <v>#N/A</v>
      </c>
      <c r="AS841" s="22" t="e">
        <f ca="1"/>
        <v>#N/A</v>
      </c>
      <c r="AT841" s="22"/>
      <c r="AU841" s="22"/>
      <c r="AV841" s="22"/>
      <c r="AW841" s="22"/>
      <c r="AX841" s="22"/>
      <c r="AY841" s="22"/>
      <c r="AZ841" s="22"/>
      <c r="BA841" s="22"/>
      <c r="BB841" s="22"/>
      <c r="BC841" s="22"/>
      <c r="BD841" s="22"/>
      <c r="BE841" s="22"/>
      <c r="BF841" s="22"/>
      <c r="BG841" s="22"/>
      <c r="BH841" s="22"/>
      <c r="BI841" s="22"/>
      <c r="BJ841" s="22"/>
      <c r="BK841" s="22"/>
      <c r="BL841" s="22"/>
      <c r="BM841" s="22"/>
      <c r="BN841" s="22"/>
      <c r="BO841" s="22"/>
      <c r="BP841" s="22"/>
      <c r="BQ841" s="22"/>
      <c r="BR841" s="22"/>
      <c r="BS841" s="22"/>
      <c r="BT841" s="22"/>
      <c r="BU841" s="22"/>
      <c r="BV841" s="22"/>
      <c r="BW841" s="22"/>
      <c r="BX841" s="22"/>
      <c r="BY841" s="22"/>
      <c r="BZ841" s="22"/>
    </row>
    <row r="842" spans="1:78" x14ac:dyDescent="0.25">
      <c r="A842" s="21"/>
      <c r="B842" s="22"/>
      <c r="C842" s="22"/>
      <c r="D842" s="22"/>
      <c r="E842" s="22"/>
      <c r="F842" s="22"/>
      <c r="G842" s="22">
        <f ca="1"/>
        <v>1246.6109902763849</v>
      </c>
      <c r="H842" s="22">
        <f ca="1"/>
        <v>14</v>
      </c>
      <c r="I842" s="22" t="e">
        <f ca="1"/>
        <v>#N/A</v>
      </c>
      <c r="J842" s="22" t="e">
        <f ca="1"/>
        <v>#N/A</v>
      </c>
      <c r="K842" s="22" t="e">
        <f ca="1"/>
        <v>#N/A</v>
      </c>
      <c r="L842" s="22" t="e">
        <f ca="1"/>
        <v>#N/A</v>
      </c>
      <c r="M842" s="22"/>
      <c r="N842" s="22"/>
      <c r="O842" s="22"/>
      <c r="P842" s="22"/>
      <c r="Q842" s="22"/>
      <c r="R842" s="22">
        <f ca="1"/>
        <v>12613226.205965191</v>
      </c>
      <c r="S842" s="22">
        <f ca="1"/>
        <v>11</v>
      </c>
      <c r="T842" s="22" t="e">
        <f ca="1"/>
        <v>#N/A</v>
      </c>
      <c r="U842" s="22" t="e">
        <f ca="1"/>
        <v>#N/A</v>
      </c>
      <c r="V842" s="22" t="e">
        <f ca="1"/>
        <v>#N/A</v>
      </c>
      <c r="W842" s="22" t="e">
        <f ca="1"/>
        <v>#N/A</v>
      </c>
      <c r="X842" s="22"/>
      <c r="Y842" s="22"/>
      <c r="Z842" s="22"/>
      <c r="AA842" s="22">
        <f ca="1"/>
        <v>20341963.300965816</v>
      </c>
      <c r="AB842" s="22">
        <f ca="1"/>
        <v>11</v>
      </c>
      <c r="AC842" s="22" t="e">
        <f ca="1"/>
        <v>#N/A</v>
      </c>
      <c r="AD842" s="22" t="e">
        <f ca="1"/>
        <v>#N/A</v>
      </c>
      <c r="AE842" s="22" t="e">
        <f ca="1"/>
        <v>#N/A</v>
      </c>
      <c r="AF842" s="22" t="e">
        <f ca="1"/>
        <v>#N/A</v>
      </c>
      <c r="AG842" s="22"/>
      <c r="AH842" s="22"/>
      <c r="AI842" s="22"/>
      <c r="AJ842" s="22"/>
      <c r="AK842" s="22"/>
      <c r="AL842" s="22"/>
      <c r="AM842" s="22"/>
      <c r="AN842" s="22">
        <f ca="1"/>
        <v>16875095.824948005</v>
      </c>
      <c r="AO842" s="22">
        <f ca="1"/>
        <v>11</v>
      </c>
      <c r="AP842" s="22" t="e">
        <f ca="1"/>
        <v>#N/A</v>
      </c>
      <c r="AQ842" s="22" t="e">
        <f ca="1"/>
        <v>#N/A</v>
      </c>
      <c r="AR842" s="22" t="e">
        <f ca="1"/>
        <v>#N/A</v>
      </c>
      <c r="AS842" s="22" t="e">
        <f ca="1"/>
        <v>#N/A</v>
      </c>
      <c r="AT842" s="22"/>
      <c r="AU842" s="22"/>
      <c r="AV842" s="22"/>
      <c r="AW842" s="22"/>
      <c r="AX842" s="22"/>
      <c r="AY842" s="22"/>
      <c r="AZ842" s="22"/>
      <c r="BA842" s="22"/>
      <c r="BB842" s="22"/>
      <c r="BC842" s="22"/>
      <c r="BD842" s="22"/>
      <c r="BE842" s="22"/>
      <c r="BF842" s="22"/>
      <c r="BG842" s="22"/>
      <c r="BH842" s="22"/>
      <c r="BI842" s="22"/>
      <c r="BJ842" s="22"/>
      <c r="BK842" s="22"/>
      <c r="BL842" s="22"/>
      <c r="BM842" s="22"/>
      <c r="BN842" s="22"/>
      <c r="BO842" s="22"/>
      <c r="BP842" s="22"/>
      <c r="BQ842" s="22"/>
      <c r="BR842" s="22"/>
      <c r="BS842" s="22"/>
      <c r="BT842" s="22"/>
      <c r="BU842" s="22"/>
      <c r="BV842" s="22"/>
      <c r="BW842" s="22"/>
      <c r="BX842" s="22"/>
      <c r="BY842" s="22"/>
      <c r="BZ842" s="22"/>
    </row>
    <row r="843" spans="1:78" x14ac:dyDescent="0.25">
      <c r="A843" s="21"/>
      <c r="B843" s="22"/>
      <c r="C843" s="22"/>
      <c r="D843" s="22"/>
      <c r="E843" s="22"/>
      <c r="F843" s="22"/>
      <c r="G843" s="22">
        <f ca="1"/>
        <v>143.52469875173523</v>
      </c>
      <c r="H843" s="22">
        <f ca="1"/>
        <v>0.40296166931730709</v>
      </c>
      <c r="I843" s="22" t="e">
        <f ca="1"/>
        <v>#N/A</v>
      </c>
      <c r="J843" s="22" t="e">
        <f ca="1"/>
        <v>#N/A</v>
      </c>
      <c r="K843" s="22" t="e">
        <f ca="1"/>
        <v>#N/A</v>
      </c>
      <c r="L843" s="22" t="e">
        <f ca="1"/>
        <v>#N/A</v>
      </c>
      <c r="M843" s="22"/>
      <c r="N843" s="22"/>
      <c r="O843" s="22"/>
      <c r="P843" s="22"/>
      <c r="Q843" s="22"/>
      <c r="R843" s="22">
        <f ca="1"/>
        <v>16.72623610326059</v>
      </c>
      <c r="S843" s="22">
        <f ca="1"/>
        <v>3.6467394251768134E-6</v>
      </c>
      <c r="T843" s="22" t="e">
        <f ca="1"/>
        <v>#N/A</v>
      </c>
      <c r="U843" s="22" t="e">
        <f ca="1"/>
        <v>#N/A</v>
      </c>
      <c r="V843" s="22" t="e">
        <f ca="1"/>
        <v>#N/A</v>
      </c>
      <c r="W843" s="22" t="e">
        <f ca="1"/>
        <v>#N/A</v>
      </c>
      <c r="X843" s="22"/>
      <c r="Y843" s="22"/>
      <c r="Z843" s="22"/>
      <c r="AA843" s="22">
        <f ca="1"/>
        <v>7.0474129847706459</v>
      </c>
      <c r="AB843" s="22">
        <f ca="1"/>
        <v>9.5272936153606745E-7</v>
      </c>
      <c r="AC843" s="22" t="e">
        <f ca="1"/>
        <v>#N/A</v>
      </c>
      <c r="AD843" s="22" t="e">
        <f ca="1"/>
        <v>#N/A</v>
      </c>
      <c r="AE843" s="22" t="e">
        <f ca="1"/>
        <v>#N/A</v>
      </c>
      <c r="AF843" s="22" t="e">
        <f ca="1"/>
        <v>#N/A</v>
      </c>
      <c r="AG843" s="22"/>
      <c r="AH843" s="22"/>
      <c r="AI843" s="22"/>
      <c r="AJ843" s="22"/>
      <c r="AK843" s="22"/>
      <c r="AL843" s="22"/>
      <c r="AM843" s="22"/>
      <c r="AN843" s="22">
        <f ca="1"/>
        <v>8.1429206730130428</v>
      </c>
      <c r="AO843" s="22">
        <f ca="1"/>
        <v>1.3269869447307193E-6</v>
      </c>
      <c r="AP843" s="22" t="e">
        <f ca="1"/>
        <v>#N/A</v>
      </c>
      <c r="AQ843" s="22" t="e">
        <f ca="1"/>
        <v>#N/A</v>
      </c>
      <c r="AR843" s="22" t="e">
        <f ca="1"/>
        <v>#N/A</v>
      </c>
      <c r="AS843" s="22" t="e">
        <f ca="1"/>
        <v>#N/A</v>
      </c>
      <c r="AT843" s="22"/>
      <c r="AU843" s="22"/>
      <c r="AV843" s="22"/>
      <c r="AW843" s="22"/>
      <c r="AX843" s="22"/>
      <c r="AY843" s="22"/>
      <c r="AZ843" s="22"/>
      <c r="BA843" s="22"/>
      <c r="BB843" s="22"/>
      <c r="BC843" s="22"/>
      <c r="BD843" s="22"/>
      <c r="BE843" s="22"/>
      <c r="BF843" s="22"/>
      <c r="BG843" s="22"/>
      <c r="BH843" s="22"/>
      <c r="BI843" s="22"/>
      <c r="BJ843" s="22"/>
      <c r="BK843" s="22"/>
      <c r="BL843" s="22"/>
      <c r="BM843" s="22"/>
      <c r="BN843" s="22"/>
      <c r="BO843" s="22"/>
      <c r="BP843" s="22"/>
      <c r="BQ843" s="22"/>
      <c r="BR843" s="22"/>
      <c r="BS843" s="22"/>
      <c r="BT843" s="22"/>
      <c r="BU843" s="22"/>
      <c r="BV843" s="22"/>
      <c r="BW843" s="22"/>
      <c r="BX843" s="22"/>
      <c r="BY843" s="22"/>
      <c r="BZ843" s="22"/>
    </row>
    <row r="844" spans="1:78" x14ac:dyDescent="0.25">
      <c r="A844" s="21"/>
      <c r="B844" s="22"/>
      <c r="C844" s="22"/>
      <c r="D844" s="22"/>
      <c r="E844" s="22"/>
      <c r="F844" s="22"/>
      <c r="G844" s="22" t="e">
        <f ca="1"/>
        <v>#N/A</v>
      </c>
      <c r="H844" s="22" t="e">
        <f ca="1"/>
        <v>#N/A</v>
      </c>
      <c r="I844" s="22" t="e">
        <f ca="1"/>
        <v>#N/A</v>
      </c>
      <c r="J844" s="22" t="e">
        <f ca="1"/>
        <v>#N/A</v>
      </c>
      <c r="K844" s="22" t="e">
        <f ca="1"/>
        <v>#N/A</v>
      </c>
      <c r="L844" s="22" t="e">
        <f ca="1"/>
        <v>#N/A</v>
      </c>
      <c r="M844" s="22"/>
      <c r="N844" s="22"/>
      <c r="O844" s="22"/>
      <c r="P844" s="22"/>
      <c r="Q844" s="22"/>
      <c r="R844" s="22" t="e">
        <f ca="1"/>
        <v>#N/A</v>
      </c>
      <c r="S844" s="22" t="e">
        <f ca="1"/>
        <v>#N/A</v>
      </c>
      <c r="T844" s="22" t="e">
        <f ca="1"/>
        <v>#N/A</v>
      </c>
      <c r="U844" s="22" t="e">
        <f ca="1"/>
        <v>#N/A</v>
      </c>
      <c r="V844" s="22" t="e">
        <f ca="1"/>
        <v>#N/A</v>
      </c>
      <c r="W844" s="22" t="e">
        <f ca="1"/>
        <v>#N/A</v>
      </c>
      <c r="X844" s="22"/>
      <c r="Y844" s="22"/>
      <c r="Z844" s="22"/>
      <c r="AA844" s="22" t="e">
        <f ca="1"/>
        <v>#N/A</v>
      </c>
      <c r="AB844" s="22" t="e">
        <f ca="1"/>
        <v>#N/A</v>
      </c>
      <c r="AC844" s="22" t="e">
        <f ca="1"/>
        <v>#N/A</v>
      </c>
      <c r="AD844" s="22" t="e">
        <f ca="1"/>
        <v>#N/A</v>
      </c>
      <c r="AE844" s="22" t="e">
        <f ca="1"/>
        <v>#N/A</v>
      </c>
      <c r="AF844" s="22" t="e">
        <f ca="1"/>
        <v>#N/A</v>
      </c>
      <c r="AG844" s="22"/>
      <c r="AH844" s="22"/>
      <c r="AI844" s="22"/>
      <c r="AJ844" s="22"/>
      <c r="AK844" s="22"/>
      <c r="AL844" s="22"/>
      <c r="AM844" s="22"/>
      <c r="AN844" s="22" t="e">
        <f ca="1"/>
        <v>#N/A</v>
      </c>
      <c r="AO844" s="22" t="e">
        <f ca="1"/>
        <v>#N/A</v>
      </c>
      <c r="AP844" s="22" t="e">
        <f ca="1"/>
        <v>#N/A</v>
      </c>
      <c r="AQ844" s="22" t="e">
        <f ca="1"/>
        <v>#N/A</v>
      </c>
      <c r="AR844" s="22" t="e">
        <f ca="1"/>
        <v>#N/A</v>
      </c>
      <c r="AS844" s="22" t="e">
        <f ca="1"/>
        <v>#N/A</v>
      </c>
      <c r="AT844" s="22"/>
      <c r="AU844" s="22"/>
      <c r="AV844" s="22"/>
      <c r="AW844" s="22"/>
      <c r="AX844" s="22"/>
      <c r="AY844" s="22"/>
      <c r="AZ844" s="22"/>
      <c r="BA844" s="22"/>
      <c r="BB844" s="22"/>
      <c r="BC844" s="22"/>
      <c r="BD844" s="22"/>
      <c r="BE844" s="22"/>
      <c r="BF844" s="22"/>
      <c r="BG844" s="22"/>
      <c r="BH844" s="22"/>
      <c r="BI844" s="22"/>
      <c r="BJ844" s="22"/>
      <c r="BK844" s="22"/>
      <c r="BL844" s="22"/>
      <c r="BM844" s="22"/>
      <c r="BN844" s="22"/>
      <c r="BO844" s="22"/>
      <c r="BP844" s="22"/>
      <c r="BQ844" s="22"/>
      <c r="BR844" s="22"/>
      <c r="BS844" s="22"/>
      <c r="BT844" s="22"/>
      <c r="BU844" s="22"/>
      <c r="BV844" s="22"/>
      <c r="BW844" s="22"/>
      <c r="BX844" s="22"/>
      <c r="BY844" s="22"/>
      <c r="BZ844" s="22"/>
    </row>
    <row r="845" spans="1:78" x14ac:dyDescent="0.25">
      <c r="A845" s="21"/>
      <c r="B845" s="22"/>
      <c r="C845" s="22"/>
      <c r="D845" s="22"/>
      <c r="E845" s="22"/>
      <c r="F845" s="22"/>
      <c r="G845" s="22" t="e">
        <f ca="1"/>
        <v>#N/A</v>
      </c>
      <c r="H845" s="22" t="e">
        <f ca="1"/>
        <v>#N/A</v>
      </c>
      <c r="I845" s="22" t="e">
        <f ca="1"/>
        <v>#N/A</v>
      </c>
      <c r="J845" s="22" t="e">
        <f ca="1"/>
        <v>#N/A</v>
      </c>
      <c r="K845" s="22" t="e">
        <f ca="1"/>
        <v>#N/A</v>
      </c>
      <c r="L845" s="22" t="e">
        <f ca="1"/>
        <v>#N/A</v>
      </c>
      <c r="M845" s="22"/>
      <c r="N845" s="22"/>
      <c r="O845" s="22"/>
      <c r="P845" s="22"/>
      <c r="Q845" s="22"/>
      <c r="R845" s="22" t="e">
        <f ca="1"/>
        <v>#N/A</v>
      </c>
      <c r="S845" s="22" t="e">
        <f ca="1"/>
        <v>#N/A</v>
      </c>
      <c r="T845" s="22" t="e">
        <f ca="1"/>
        <v>#N/A</v>
      </c>
      <c r="U845" s="22" t="e">
        <f ca="1"/>
        <v>#N/A</v>
      </c>
      <c r="V845" s="22" t="e">
        <f ca="1"/>
        <v>#N/A</v>
      </c>
      <c r="W845" s="22" t="e">
        <f ca="1"/>
        <v>#N/A</v>
      </c>
      <c r="X845" s="22"/>
      <c r="Y845" s="22"/>
      <c r="Z845" s="22"/>
      <c r="AA845" s="22" t="e">
        <f ca="1"/>
        <v>#N/A</v>
      </c>
      <c r="AB845" s="22" t="e">
        <f ca="1"/>
        <v>#N/A</v>
      </c>
      <c r="AC845" s="22" t="e">
        <f ca="1"/>
        <v>#N/A</v>
      </c>
      <c r="AD845" s="22" t="e">
        <f ca="1"/>
        <v>#N/A</v>
      </c>
      <c r="AE845" s="22" t="e">
        <f ca="1"/>
        <v>#N/A</v>
      </c>
      <c r="AF845" s="22" t="e">
        <f ca="1"/>
        <v>#N/A</v>
      </c>
      <c r="AG845" s="22"/>
      <c r="AH845" s="22"/>
      <c r="AI845" s="22"/>
      <c r="AJ845" s="22"/>
      <c r="AK845" s="22"/>
      <c r="AL845" s="22"/>
      <c r="AM845" s="22"/>
      <c r="AN845" s="22" t="e">
        <f ca="1"/>
        <v>#N/A</v>
      </c>
      <c r="AO845" s="22" t="e">
        <f ca="1"/>
        <v>#N/A</v>
      </c>
      <c r="AP845" s="22" t="e">
        <f ca="1"/>
        <v>#N/A</v>
      </c>
      <c r="AQ845" s="22" t="e">
        <f ca="1"/>
        <v>#N/A</v>
      </c>
      <c r="AR845" s="22" t="e">
        <f ca="1"/>
        <v>#N/A</v>
      </c>
      <c r="AS845" s="22" t="e">
        <f ca="1"/>
        <v>#N/A</v>
      </c>
      <c r="AT845" s="22"/>
      <c r="AU845" s="22"/>
      <c r="AV845" s="22"/>
      <c r="AW845" s="22"/>
      <c r="AX845" s="22"/>
      <c r="AY845" s="22"/>
      <c r="AZ845" s="22"/>
      <c r="BA845" s="22"/>
      <c r="BB845" s="22"/>
      <c r="BC845" s="22"/>
      <c r="BD845" s="22"/>
      <c r="BE845" s="22"/>
      <c r="BF845" s="22"/>
      <c r="BG845" s="22"/>
      <c r="BH845" s="22"/>
      <c r="BI845" s="22"/>
      <c r="BJ845" s="22"/>
      <c r="BK845" s="22"/>
      <c r="BL845" s="22"/>
      <c r="BM845" s="22"/>
      <c r="BN845" s="22"/>
      <c r="BO845" s="22"/>
      <c r="BP845" s="22"/>
      <c r="BQ845" s="22"/>
      <c r="BR845" s="22"/>
      <c r="BS845" s="22"/>
      <c r="BT845" s="22"/>
      <c r="BU845" s="22"/>
      <c r="BV845" s="22"/>
      <c r="BW845" s="22"/>
      <c r="BX845" s="22"/>
      <c r="BY845" s="22"/>
      <c r="BZ845" s="22"/>
    </row>
    <row r="846" spans="1:78" x14ac:dyDescent="0.25">
      <c r="A846" s="21"/>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c r="BE846" s="22"/>
      <c r="BF846" s="22"/>
      <c r="BG846" s="22"/>
      <c r="BH846" s="22"/>
      <c r="BI846" s="22"/>
      <c r="BJ846" s="22"/>
      <c r="BK846" s="22"/>
      <c r="BL846" s="22"/>
      <c r="BM846" s="22"/>
      <c r="BN846" s="22"/>
      <c r="BO846" s="22"/>
      <c r="BP846" s="22"/>
      <c r="BQ846" s="22"/>
      <c r="BR846" s="22"/>
      <c r="BS846" s="22"/>
      <c r="BT846" s="22"/>
      <c r="BU846" s="22"/>
      <c r="BV846" s="22"/>
      <c r="BW846" s="22"/>
      <c r="BX846" s="22"/>
      <c r="BY846" s="22"/>
      <c r="BZ846" s="22"/>
    </row>
    <row r="847" spans="1:78" x14ac:dyDescent="0.25">
      <c r="A847" s="21"/>
      <c r="B847" s="22"/>
      <c r="C847" s="22"/>
      <c r="D847" s="22"/>
      <c r="E847" s="22"/>
      <c r="F847" s="25" t="s">
        <v>166</v>
      </c>
      <c r="G847" s="42">
        <v>550</v>
      </c>
      <c r="H847" s="22"/>
      <c r="I847" s="22"/>
      <c r="J847" s="22"/>
      <c r="K847" s="22"/>
      <c r="L847" s="22"/>
      <c r="M847" s="22"/>
      <c r="N847" s="22"/>
      <c r="O847" s="22"/>
      <c r="P847" s="22"/>
      <c r="Q847" s="25" t="s">
        <v>166</v>
      </c>
      <c r="R847" s="42">
        <v>550</v>
      </c>
      <c r="S847" s="22"/>
      <c r="T847" s="22"/>
      <c r="U847" s="22"/>
      <c r="V847" s="22"/>
      <c r="W847" s="22"/>
      <c r="X847" s="22"/>
      <c r="Y847" s="22"/>
      <c r="Z847" s="25" t="s">
        <v>166</v>
      </c>
      <c r="AA847" s="42">
        <v>550</v>
      </c>
      <c r="AB847" s="22"/>
      <c r="AC847" s="22"/>
      <c r="AD847" s="22"/>
      <c r="AE847" s="22"/>
      <c r="AF847" s="22"/>
      <c r="AG847" s="22"/>
      <c r="AH847" s="22"/>
      <c r="AI847" s="22"/>
      <c r="AJ847" s="22"/>
      <c r="AK847" s="22"/>
      <c r="AL847" s="22"/>
      <c r="AM847" s="25" t="s">
        <v>166</v>
      </c>
      <c r="AN847" s="42">
        <v>550</v>
      </c>
      <c r="AO847" s="22"/>
      <c r="AP847" s="22"/>
      <c r="AQ847" s="22"/>
      <c r="AR847" s="22"/>
      <c r="AS847" s="22"/>
      <c r="AT847" s="22"/>
      <c r="AU847" s="22"/>
      <c r="AV847" s="22"/>
      <c r="AW847" s="22"/>
      <c r="AX847" s="22"/>
      <c r="AY847" s="22"/>
      <c r="AZ847" s="22"/>
      <c r="BA847" s="22"/>
      <c r="BB847" s="22"/>
      <c r="BC847" s="22"/>
      <c r="BD847" s="22"/>
      <c r="BE847" s="22"/>
      <c r="BF847" s="22"/>
      <c r="BG847" s="22"/>
      <c r="BH847" s="22"/>
      <c r="BI847" s="22"/>
      <c r="BJ847" s="22"/>
      <c r="BK847" s="22"/>
      <c r="BL847" s="22"/>
      <c r="BM847" s="22"/>
      <c r="BN847" s="22"/>
      <c r="BO847" s="22"/>
      <c r="BP847" s="22"/>
      <c r="BQ847" s="22"/>
      <c r="BR847" s="22"/>
      <c r="BS847" s="22"/>
      <c r="BT847" s="22"/>
      <c r="BU847" s="22"/>
      <c r="BV847" s="22"/>
      <c r="BW847" s="22"/>
      <c r="BX847" s="22"/>
      <c r="BY847" s="22"/>
      <c r="BZ847" s="22"/>
    </row>
    <row r="848" spans="1:78" x14ac:dyDescent="0.25">
      <c r="A848" s="21"/>
      <c r="B848" s="22" t="s">
        <v>285</v>
      </c>
      <c r="C848" s="22"/>
      <c r="D848" s="22"/>
      <c r="E848" s="22"/>
      <c r="F848" s="25" t="s">
        <v>167</v>
      </c>
      <c r="G848" s="43">
        <f ca="1">I835+J835*(G847/1000)+K835*(G847/1000)^2+L835*(G847/1000)^3+M835/(G847/1000)^2</f>
        <v>31.578468316313906</v>
      </c>
      <c r="H848" s="22"/>
      <c r="I848" s="22"/>
      <c r="J848" s="22"/>
      <c r="K848" s="22"/>
      <c r="L848" s="22"/>
      <c r="M848" s="22"/>
      <c r="N848" s="22"/>
      <c r="O848" s="22"/>
      <c r="P848" s="22"/>
      <c r="Q848" s="25" t="s">
        <v>167</v>
      </c>
      <c r="R848" s="43">
        <f ca="1">T835+U835*(R847/1000)+V835*(R847/1000)^2+W835*(R847/1000)^3+AA835/(R847/1000)^2</f>
        <v>9916.3933418072484</v>
      </c>
      <c r="S848" s="22"/>
      <c r="T848" s="22"/>
      <c r="U848" s="22"/>
      <c r="V848" s="22"/>
      <c r="W848" s="22"/>
      <c r="X848" s="22"/>
      <c r="Y848" s="22"/>
      <c r="Z848" s="25" t="s">
        <v>167</v>
      </c>
      <c r="AA848" s="43">
        <f ca="1">AC835+AD835*(AA847/1000)+AE835*(AA847/1000)^2+AF835*(AA847/1000)^3+AG835/(AA847/1000)^2</f>
        <v>72.040949489471188</v>
      </c>
      <c r="AB848" s="22"/>
      <c r="AC848" s="22"/>
      <c r="AD848" s="22"/>
      <c r="AE848" s="22"/>
      <c r="AF848" s="22"/>
      <c r="AG848" s="22"/>
      <c r="AH848" s="22"/>
      <c r="AI848" s="22"/>
      <c r="AJ848" s="22"/>
      <c r="AK848" s="22"/>
      <c r="AL848" s="22"/>
      <c r="AM848" s="25" t="s">
        <v>167</v>
      </c>
      <c r="AN848" s="43">
        <f ca="1">AP835+AQ835*(AN847/1000)+AR835*(AN847/1000)^2+AS835*(AN847/1000)^3+AT835/(AN847/1000)^2</f>
        <v>-12066.242776420657</v>
      </c>
      <c r="AO848" s="22"/>
      <c r="AP848" s="22"/>
      <c r="AQ848" s="22"/>
      <c r="AR848" s="22"/>
      <c r="AS848" s="22"/>
      <c r="AT848" s="22"/>
      <c r="AU848" s="22"/>
      <c r="AV848" s="22"/>
      <c r="AW848" s="22"/>
      <c r="AX848" s="22"/>
      <c r="AY848" s="22"/>
      <c r="AZ848" s="22"/>
      <c r="BA848" s="22"/>
      <c r="BB848" s="22"/>
      <c r="BC848" s="22"/>
      <c r="BD848" s="22"/>
      <c r="BE848" s="22"/>
      <c r="BF848" s="22"/>
      <c r="BG848" s="22"/>
      <c r="BH848" s="22"/>
      <c r="BI848" s="22"/>
      <c r="BJ848" s="22"/>
      <c r="BK848" s="22"/>
      <c r="BL848" s="22"/>
      <c r="BM848" s="22"/>
      <c r="BN848" s="22"/>
      <c r="BO848" s="22"/>
      <c r="BP848" s="22"/>
      <c r="BQ848" s="22"/>
      <c r="BR848" s="22"/>
      <c r="BS848" s="22"/>
      <c r="BT848" s="22"/>
      <c r="BU848" s="22"/>
      <c r="BV848" s="22"/>
      <c r="BW848" s="22"/>
      <c r="BX848" s="22"/>
      <c r="BY848" s="22"/>
      <c r="BZ848" s="22"/>
    </row>
    <row r="849" spans="1:78" x14ac:dyDescent="0.25">
      <c r="A849" s="21"/>
      <c r="B849" s="22"/>
      <c r="C849" s="22"/>
      <c r="D849" s="22"/>
      <c r="E849" s="22"/>
      <c r="F849" s="22" t="s">
        <v>46</v>
      </c>
      <c r="G849" s="22"/>
      <c r="H849" s="22"/>
      <c r="I849" s="22"/>
      <c r="J849" s="22" t="s">
        <v>189</v>
      </c>
      <c r="K849" s="22"/>
      <c r="L849" s="22"/>
      <c r="M849" s="22"/>
      <c r="N849" s="22"/>
      <c r="O849" s="22"/>
      <c r="P849" s="22"/>
      <c r="Q849" s="22" t="s">
        <v>46</v>
      </c>
      <c r="R849" s="22"/>
      <c r="S849" s="22"/>
      <c r="T849" s="22"/>
      <c r="U849" s="22" t="s">
        <v>189</v>
      </c>
      <c r="V849" s="22"/>
      <c r="W849" s="22"/>
      <c r="X849" s="22"/>
      <c r="Y849" s="22"/>
      <c r="Z849" s="22" t="s">
        <v>46</v>
      </c>
      <c r="AA849" s="22"/>
      <c r="AB849" s="22"/>
      <c r="AC849" s="22"/>
      <c r="AD849" s="22" t="s">
        <v>189</v>
      </c>
      <c r="AE849" s="22"/>
      <c r="AF849" s="22"/>
      <c r="AG849" s="22"/>
      <c r="AH849" s="22"/>
      <c r="AI849" s="22"/>
      <c r="AJ849" s="22"/>
      <c r="AK849" s="22"/>
      <c r="AL849" s="22"/>
      <c r="AM849" s="22" t="s">
        <v>46</v>
      </c>
      <c r="AN849" s="22"/>
      <c r="AO849" s="22"/>
      <c r="AP849" s="22"/>
      <c r="AQ849" s="22" t="s">
        <v>189</v>
      </c>
      <c r="AR849" s="22"/>
      <c r="AS849" s="22"/>
      <c r="AT849" s="22"/>
      <c r="AU849" s="22"/>
      <c r="AV849" s="22"/>
      <c r="AW849" s="22"/>
      <c r="AX849" s="22"/>
      <c r="AY849" s="22"/>
      <c r="AZ849" s="22"/>
      <c r="BA849" s="22"/>
      <c r="BB849" s="22"/>
      <c r="BC849" s="22"/>
      <c r="BD849" s="22"/>
      <c r="BE849" s="22"/>
      <c r="BF849" s="22"/>
      <c r="BG849" s="22"/>
      <c r="BH849" s="22"/>
      <c r="BI849" s="22"/>
      <c r="BJ849" s="22"/>
      <c r="BK849" s="22"/>
      <c r="BL849" s="22"/>
      <c r="BM849" s="22"/>
      <c r="BN849" s="22"/>
      <c r="BO849" s="22"/>
      <c r="BP849" s="22"/>
      <c r="BQ849" s="22"/>
      <c r="BR849" s="22"/>
      <c r="BS849" s="22"/>
      <c r="BT849" s="22"/>
      <c r="BU849" s="22"/>
      <c r="BV849" s="22"/>
      <c r="BW849" s="22"/>
      <c r="BX849" s="22"/>
      <c r="BY849" s="22"/>
      <c r="BZ849" s="22"/>
    </row>
    <row r="850" spans="1:78" x14ac:dyDescent="0.25">
      <c r="A850" s="21"/>
      <c r="B850" s="22" t="s">
        <v>237</v>
      </c>
      <c r="C850" s="22"/>
      <c r="D850" s="22"/>
      <c r="E850" s="22"/>
      <c r="F850" s="22"/>
      <c r="G850" s="22"/>
      <c r="H850" s="22"/>
      <c r="I850" s="22"/>
      <c r="J850" s="22" t="s">
        <v>238</v>
      </c>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c r="BE850" s="22"/>
      <c r="BF850" s="22"/>
      <c r="BG850" s="22"/>
      <c r="BH850" s="22"/>
      <c r="BI850" s="22"/>
      <c r="BJ850" s="22"/>
      <c r="BK850" s="22"/>
      <c r="BL850" s="22"/>
      <c r="BM850" s="22"/>
      <c r="BN850" s="22"/>
      <c r="BO850" s="22"/>
      <c r="BP850" s="22"/>
      <c r="BQ850" s="22"/>
      <c r="BR850" s="22"/>
      <c r="BS850" s="22"/>
      <c r="BT850" s="22"/>
      <c r="BU850" s="22"/>
      <c r="BV850" s="22"/>
      <c r="BW850" s="22"/>
      <c r="BX850" s="22"/>
      <c r="BY850" s="22"/>
      <c r="BZ850" s="22"/>
    </row>
    <row r="851" spans="1:78" x14ac:dyDescent="0.25">
      <c r="A851" s="21"/>
      <c r="B851" s="22"/>
      <c r="C851" s="22"/>
      <c r="D851" s="22" t="s">
        <v>239</v>
      </c>
      <c r="E851" s="22"/>
      <c r="F851" s="22"/>
      <c r="G851" s="22"/>
      <c r="H851" s="22"/>
      <c r="I851" s="22"/>
      <c r="J851" s="22" t="s">
        <v>240</v>
      </c>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c r="BE851" s="22"/>
      <c r="BF851" s="22"/>
      <c r="BG851" s="22"/>
      <c r="BH851" s="22"/>
      <c r="BI851" s="22"/>
      <c r="BJ851" s="22"/>
      <c r="BK851" s="22"/>
      <c r="BL851" s="22"/>
      <c r="BM851" s="22"/>
      <c r="BN851" s="22"/>
      <c r="BO851" s="22"/>
      <c r="BP851" s="22"/>
      <c r="BQ851" s="22"/>
      <c r="BR851" s="22"/>
      <c r="BS851" s="22"/>
      <c r="BT851" s="22"/>
      <c r="BU851" s="22"/>
      <c r="BV851" s="22"/>
      <c r="BW851" s="22"/>
      <c r="BX851" s="22"/>
      <c r="BY851" s="22"/>
      <c r="BZ851" s="22"/>
    </row>
    <row r="852" spans="1:78" x14ac:dyDescent="0.25">
      <c r="A852" s="21"/>
      <c r="B852" s="22" t="s">
        <v>241</v>
      </c>
      <c r="C852" s="22"/>
      <c r="D852" s="22" t="s">
        <v>242</v>
      </c>
      <c r="E852" s="22"/>
      <c r="F852" s="22" t="s">
        <v>243</v>
      </c>
      <c r="G852" s="22"/>
      <c r="H852" s="22" t="s">
        <v>244</v>
      </c>
      <c r="I852" s="22"/>
      <c r="J852" s="22" t="s">
        <v>245</v>
      </c>
      <c r="K852" s="22"/>
      <c r="L852" s="22" t="s">
        <v>246</v>
      </c>
      <c r="M852" s="22"/>
      <c r="N852" s="22" t="s">
        <v>247</v>
      </c>
      <c r="O852" s="22"/>
      <c r="P852" s="22" t="s">
        <v>248</v>
      </c>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c r="BE852" s="22"/>
      <c r="BF852" s="22"/>
      <c r="BG852" s="22"/>
      <c r="BH852" s="22"/>
      <c r="BI852" s="22"/>
      <c r="BJ852" s="22"/>
      <c r="BK852" s="22"/>
      <c r="BL852" s="22"/>
      <c r="BM852" s="22"/>
      <c r="BN852" s="22"/>
      <c r="BO852" s="22"/>
      <c r="BP852" s="22"/>
      <c r="BQ852" s="22"/>
      <c r="BR852" s="22"/>
      <c r="BS852" s="22"/>
      <c r="BT852" s="22"/>
      <c r="BU852" s="22"/>
      <c r="BV852" s="22"/>
      <c r="BW852" s="22"/>
      <c r="BX852" s="22"/>
      <c r="BY852" s="22"/>
      <c r="BZ852" s="22"/>
    </row>
    <row r="853" spans="1:78" x14ac:dyDescent="0.25">
      <c r="A853" s="21"/>
      <c r="B853" s="22">
        <v>0</v>
      </c>
      <c r="C853" s="22"/>
      <c r="D853" s="22">
        <v>0</v>
      </c>
      <c r="E853" s="22"/>
      <c r="F853" s="22">
        <v>0</v>
      </c>
      <c r="G853" s="22"/>
      <c r="H853" s="22" t="s">
        <v>249</v>
      </c>
      <c r="I853" s="22"/>
      <c r="J853" s="22">
        <v>-8.6829999999999998</v>
      </c>
      <c r="K853" s="22"/>
      <c r="L853" s="22">
        <v>0</v>
      </c>
      <c r="M853" s="22"/>
      <c r="N853" s="22">
        <v>0</v>
      </c>
      <c r="O853" s="22"/>
      <c r="P853" s="22">
        <v>0</v>
      </c>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c r="BE853" s="22"/>
      <c r="BF853" s="22"/>
      <c r="BG853" s="22"/>
      <c r="BH853" s="22"/>
      <c r="BI853" s="22"/>
      <c r="BJ853" s="22"/>
      <c r="BK853" s="22"/>
      <c r="BL853" s="22"/>
      <c r="BM853" s="22"/>
      <c r="BN853" s="22"/>
      <c r="BO853" s="22"/>
      <c r="BP853" s="22"/>
      <c r="BQ853" s="22"/>
      <c r="BR853" s="22"/>
      <c r="BS853" s="22"/>
      <c r="BT853" s="22"/>
      <c r="BU853" s="22"/>
      <c r="BV853" s="22"/>
      <c r="BW853" s="22"/>
      <c r="BX853" s="22"/>
      <c r="BY853" s="22"/>
      <c r="BZ853" s="22"/>
    </row>
    <row r="854" spans="1:78" x14ac:dyDescent="0.25">
      <c r="A854" s="21"/>
      <c r="B854" s="22">
        <v>100</v>
      </c>
      <c r="C854" s="22">
        <f ca="1">B854/1000</f>
        <v>0.1</v>
      </c>
      <c r="D854" s="22">
        <v>29.106000000000002</v>
      </c>
      <c r="E854" s="22"/>
      <c r="F854" s="22">
        <v>173.30699999999999</v>
      </c>
      <c r="G854" s="22"/>
      <c r="H854" s="22">
        <v>231.09399999999999</v>
      </c>
      <c r="I854" s="22"/>
      <c r="J854" s="22">
        <v>-5.7789999999999999</v>
      </c>
      <c r="K854" s="22"/>
      <c r="L854" s="22">
        <v>0</v>
      </c>
      <c r="M854" s="22"/>
      <c r="N854" s="22">
        <v>0</v>
      </c>
      <c r="O854" s="22"/>
      <c r="P854" s="22">
        <v>0</v>
      </c>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c r="BE854" s="22"/>
      <c r="BF854" s="22"/>
      <c r="BG854" s="22"/>
      <c r="BH854" s="22"/>
      <c r="BI854" s="22"/>
      <c r="BJ854" s="22"/>
      <c r="BK854" s="22"/>
      <c r="BL854" s="22"/>
      <c r="BM854" s="22"/>
      <c r="BN854" s="22"/>
      <c r="BO854" s="22"/>
      <c r="BP854" s="22"/>
      <c r="BQ854" s="22"/>
      <c r="BR854" s="22"/>
      <c r="BS854" s="22"/>
      <c r="BT854" s="22"/>
      <c r="BU854" s="22"/>
      <c r="BV854" s="22"/>
      <c r="BW854" s="22"/>
      <c r="BX854" s="22"/>
      <c r="BY854" s="22"/>
      <c r="BZ854" s="22"/>
    </row>
    <row r="855" spans="1:78" x14ac:dyDescent="0.25">
      <c r="A855" s="21"/>
      <c r="B855" s="22">
        <v>200</v>
      </c>
      <c r="C855" s="22">
        <f t="shared" ref="C855:C917" ca="1" si="17">B855/1000</f>
        <v>0.2</v>
      </c>
      <c r="D855" s="22">
        <v>29.126000000000001</v>
      </c>
      <c r="E855" s="22"/>
      <c r="F855" s="22">
        <v>193.48500000000001</v>
      </c>
      <c r="G855" s="22"/>
      <c r="H855" s="22">
        <v>207.82300000000001</v>
      </c>
      <c r="I855" s="22"/>
      <c r="J855" s="22">
        <v>-2.8679999999999999</v>
      </c>
      <c r="K855" s="22"/>
      <c r="L855" s="22">
        <v>0</v>
      </c>
      <c r="M855" s="22"/>
      <c r="N855" s="22">
        <v>0</v>
      </c>
      <c r="O855" s="22"/>
      <c r="P855" s="22">
        <v>0</v>
      </c>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c r="BE855" s="22"/>
      <c r="BF855" s="22"/>
      <c r="BG855" s="22"/>
      <c r="BH855" s="22"/>
      <c r="BI855" s="22"/>
      <c r="BJ855" s="22"/>
      <c r="BK855" s="22"/>
      <c r="BL855" s="22"/>
      <c r="BM855" s="22"/>
      <c r="BN855" s="22"/>
      <c r="BO855" s="22"/>
      <c r="BP855" s="22"/>
      <c r="BQ855" s="22"/>
      <c r="BR855" s="22"/>
      <c r="BS855" s="22"/>
      <c r="BT855" s="22"/>
      <c r="BU855" s="22"/>
      <c r="BV855" s="22"/>
      <c r="BW855" s="22"/>
      <c r="BX855" s="22"/>
      <c r="BY855" s="22"/>
      <c r="BZ855" s="22"/>
    </row>
    <row r="856" spans="1:78" x14ac:dyDescent="0.25">
      <c r="A856" s="21"/>
      <c r="B856" s="22">
        <v>250</v>
      </c>
      <c r="C856" s="22">
        <f t="shared" ca="1" si="17"/>
        <v>0.25</v>
      </c>
      <c r="D856" s="22">
        <v>29.201000000000001</v>
      </c>
      <c r="E856" s="22"/>
      <c r="F856" s="22">
        <v>199.99</v>
      </c>
      <c r="G856" s="22"/>
      <c r="H856" s="22">
        <v>205.63</v>
      </c>
      <c r="I856" s="22"/>
      <c r="J856" s="22">
        <v>-1.41</v>
      </c>
      <c r="K856" s="22"/>
      <c r="L856" s="22">
        <v>0</v>
      </c>
      <c r="M856" s="22"/>
      <c r="N856" s="22">
        <v>0</v>
      </c>
      <c r="O856" s="22"/>
      <c r="P856" s="22">
        <v>0</v>
      </c>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c r="BE856" s="22"/>
      <c r="BF856" s="22"/>
      <c r="BG856" s="22"/>
      <c r="BH856" s="22"/>
      <c r="BI856" s="22"/>
      <c r="BJ856" s="22"/>
      <c r="BK856" s="22"/>
      <c r="BL856" s="22"/>
      <c r="BM856" s="22"/>
      <c r="BN856" s="22"/>
      <c r="BO856" s="22"/>
      <c r="BP856" s="22"/>
      <c r="BQ856" s="22"/>
      <c r="BR856" s="22"/>
      <c r="BS856" s="22"/>
      <c r="BT856" s="22"/>
      <c r="BU856" s="22"/>
      <c r="BV856" s="22"/>
      <c r="BW856" s="22"/>
      <c r="BX856" s="22"/>
      <c r="BY856" s="22"/>
      <c r="BZ856" s="22"/>
    </row>
    <row r="857" spans="1:78" x14ac:dyDescent="0.25">
      <c r="A857" s="21"/>
      <c r="B857" s="22">
        <v>298.14999999999998</v>
      </c>
      <c r="C857" s="22">
        <f t="shared" ca="1" si="17"/>
        <v>0.29814999999999997</v>
      </c>
      <c r="D857" s="22">
        <v>29.376000000000001</v>
      </c>
      <c r="E857" s="22"/>
      <c r="F857" s="22">
        <v>205.14699999999999</v>
      </c>
      <c r="G857" s="22"/>
      <c r="H857" s="22">
        <v>205.14699999999999</v>
      </c>
      <c r="I857" s="22"/>
      <c r="J857" s="22">
        <v>0</v>
      </c>
      <c r="K857" s="22"/>
      <c r="L857" s="22">
        <v>0</v>
      </c>
      <c r="M857" s="22"/>
      <c r="N857" s="22">
        <v>0</v>
      </c>
      <c r="O857" s="22"/>
      <c r="P857" s="22">
        <v>0</v>
      </c>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c r="BE857" s="22"/>
      <c r="BF857" s="22"/>
      <c r="BG857" s="22"/>
      <c r="BH857" s="22"/>
      <c r="BI857" s="22"/>
      <c r="BJ857" s="22"/>
      <c r="BK857" s="22"/>
      <c r="BL857" s="22"/>
      <c r="BM857" s="22"/>
      <c r="BN857" s="22"/>
      <c r="BO857" s="22"/>
      <c r="BP857" s="22"/>
      <c r="BQ857" s="22"/>
      <c r="BR857" s="22"/>
      <c r="BS857" s="22"/>
      <c r="BT857" s="22"/>
      <c r="BU857" s="22"/>
      <c r="BV857" s="22"/>
      <c r="BW857" s="22"/>
      <c r="BX857" s="22"/>
      <c r="BY857" s="22"/>
      <c r="BZ857" s="22"/>
    </row>
    <row r="858" spans="1:78" x14ac:dyDescent="0.25">
      <c r="A858" s="21"/>
      <c r="B858" s="22">
        <v>300</v>
      </c>
      <c r="C858" s="22">
        <f t="shared" ca="1" si="17"/>
        <v>0.3</v>
      </c>
      <c r="D858" s="22">
        <v>29.385000000000002</v>
      </c>
      <c r="E858" s="22"/>
      <c r="F858" s="22">
        <v>205.32900000000001</v>
      </c>
      <c r="G858" s="22"/>
      <c r="H858" s="22">
        <v>205.148</v>
      </c>
      <c r="I858" s="22"/>
      <c r="J858" s="22">
        <v>5.3999999999999999E-2</v>
      </c>
      <c r="K858" s="22"/>
      <c r="L858" s="22">
        <v>0</v>
      </c>
      <c r="M858" s="22"/>
      <c r="N858" s="22">
        <v>0</v>
      </c>
      <c r="O858" s="22"/>
      <c r="P858" s="22">
        <v>0</v>
      </c>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c r="BE858" s="22"/>
      <c r="BF858" s="22"/>
      <c r="BG858" s="22"/>
      <c r="BH858" s="22"/>
      <c r="BI858" s="22"/>
      <c r="BJ858" s="22"/>
      <c r="BK858" s="22"/>
      <c r="BL858" s="22"/>
      <c r="BM858" s="22"/>
      <c r="BN858" s="22"/>
      <c r="BO858" s="22"/>
      <c r="BP858" s="22"/>
      <c r="BQ858" s="22"/>
      <c r="BR858" s="22"/>
      <c r="BS858" s="22"/>
      <c r="BT858" s="22"/>
      <c r="BU858" s="22"/>
      <c r="BV858" s="22"/>
      <c r="BW858" s="22"/>
      <c r="BX858" s="22"/>
      <c r="BY858" s="22"/>
      <c r="BZ858" s="22"/>
    </row>
    <row r="859" spans="1:78" x14ac:dyDescent="0.25">
      <c r="A859" s="21"/>
      <c r="B859" s="22">
        <v>350</v>
      </c>
      <c r="C859" s="22">
        <f t="shared" ca="1" si="17"/>
        <v>0.35</v>
      </c>
      <c r="D859" s="22">
        <v>29.693999999999999</v>
      </c>
      <c r="E859" s="22"/>
      <c r="F859" s="22">
        <v>209.88</v>
      </c>
      <c r="G859" s="22"/>
      <c r="H859" s="22">
        <v>205.506</v>
      </c>
      <c r="I859" s="22"/>
      <c r="J859" s="22">
        <v>1.5309999999999999</v>
      </c>
      <c r="K859" s="22"/>
      <c r="L859" s="22">
        <v>0</v>
      </c>
      <c r="M859" s="22"/>
      <c r="N859" s="22">
        <v>0</v>
      </c>
      <c r="O859" s="22"/>
      <c r="P859" s="22">
        <v>0</v>
      </c>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c r="BE859" s="22"/>
      <c r="BF859" s="22"/>
      <c r="BG859" s="22"/>
      <c r="BH859" s="22"/>
      <c r="BI859" s="22"/>
      <c r="BJ859" s="22"/>
      <c r="BK859" s="22"/>
      <c r="BL859" s="22"/>
      <c r="BM859" s="22"/>
      <c r="BN859" s="22"/>
      <c r="BO859" s="22"/>
      <c r="BP859" s="22"/>
      <c r="BQ859" s="22"/>
      <c r="BR859" s="22"/>
      <c r="BS859" s="22"/>
      <c r="BT859" s="22"/>
      <c r="BU859" s="22"/>
      <c r="BV859" s="22"/>
      <c r="BW859" s="22"/>
      <c r="BX859" s="22"/>
      <c r="BY859" s="22"/>
      <c r="BZ859" s="22"/>
    </row>
    <row r="860" spans="1:78" x14ac:dyDescent="0.25">
      <c r="A860" s="21"/>
      <c r="B860" s="22">
        <v>400</v>
      </c>
      <c r="C860" s="22">
        <f t="shared" ca="1" si="17"/>
        <v>0.4</v>
      </c>
      <c r="D860" s="22">
        <v>30.106000000000002</v>
      </c>
      <c r="E860" s="22"/>
      <c r="F860" s="22">
        <v>213.87100000000001</v>
      </c>
      <c r="G860" s="22"/>
      <c r="H860" s="22">
        <v>206.30799999999999</v>
      </c>
      <c r="I860" s="22"/>
      <c r="J860" s="22">
        <v>3.0249999999999999</v>
      </c>
      <c r="K860" s="22"/>
      <c r="L860" s="22">
        <v>0</v>
      </c>
      <c r="M860" s="22"/>
      <c r="N860" s="22">
        <v>0</v>
      </c>
      <c r="O860" s="22"/>
      <c r="P860" s="22">
        <v>0</v>
      </c>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c r="BE860" s="22"/>
      <c r="BF860" s="22"/>
      <c r="BG860" s="22"/>
      <c r="BH860" s="22"/>
      <c r="BI860" s="22"/>
      <c r="BJ860" s="22"/>
      <c r="BK860" s="22"/>
      <c r="BL860" s="22"/>
      <c r="BM860" s="22"/>
      <c r="BN860" s="22"/>
      <c r="BO860" s="22"/>
      <c r="BP860" s="22"/>
      <c r="BQ860" s="22"/>
      <c r="BR860" s="22"/>
      <c r="BS860" s="22"/>
      <c r="BT860" s="22"/>
      <c r="BU860" s="22"/>
      <c r="BV860" s="22"/>
      <c r="BW860" s="22"/>
      <c r="BX860" s="22"/>
      <c r="BY860" s="22"/>
      <c r="BZ860" s="22"/>
    </row>
    <row r="861" spans="1:78" x14ac:dyDescent="0.25">
      <c r="A861" s="21"/>
      <c r="B861" s="22">
        <v>450</v>
      </c>
      <c r="C861" s="22">
        <f t="shared" ca="1" si="17"/>
        <v>0.45</v>
      </c>
      <c r="D861" s="22">
        <v>30.584</v>
      </c>
      <c r="E861" s="22"/>
      <c r="F861" s="22">
        <v>217.44499999999999</v>
      </c>
      <c r="G861" s="22"/>
      <c r="H861" s="22">
        <v>207.35</v>
      </c>
      <c r="I861" s="22"/>
      <c r="J861" s="22">
        <v>4.5430000000000001</v>
      </c>
      <c r="K861" s="22"/>
      <c r="L861" s="22">
        <v>0</v>
      </c>
      <c r="M861" s="22"/>
      <c r="N861" s="22">
        <v>0</v>
      </c>
      <c r="O861" s="22"/>
      <c r="P861" s="22">
        <v>0</v>
      </c>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c r="BE861" s="22"/>
      <c r="BF861" s="22"/>
      <c r="BG861" s="22"/>
      <c r="BH861" s="22"/>
      <c r="BI861" s="22"/>
      <c r="BJ861" s="22"/>
      <c r="BK861" s="22"/>
      <c r="BL861" s="22"/>
      <c r="BM861" s="22"/>
      <c r="BN861" s="22"/>
      <c r="BO861" s="22"/>
      <c r="BP861" s="22"/>
      <c r="BQ861" s="22"/>
      <c r="BR861" s="22"/>
      <c r="BS861" s="22"/>
      <c r="BT861" s="22"/>
      <c r="BU861" s="22"/>
      <c r="BV861" s="22"/>
      <c r="BW861" s="22"/>
      <c r="BX861" s="22"/>
      <c r="BY861" s="22"/>
      <c r="BZ861" s="22"/>
    </row>
    <row r="862" spans="1:78" x14ac:dyDescent="0.25">
      <c r="A862" s="21"/>
      <c r="B862" s="22">
        <v>500</v>
      </c>
      <c r="C862" s="22">
        <f t="shared" ca="1" si="17"/>
        <v>0.5</v>
      </c>
      <c r="D862" s="22">
        <v>31.091000000000001</v>
      </c>
      <c r="E862" s="22"/>
      <c r="F862" s="22">
        <v>220.69300000000001</v>
      </c>
      <c r="G862" s="22"/>
      <c r="H862" s="22">
        <v>208.524</v>
      </c>
      <c r="I862" s="22"/>
      <c r="J862" s="22">
        <v>6.0839999999999996</v>
      </c>
      <c r="K862" s="22"/>
      <c r="L862" s="22">
        <v>0</v>
      </c>
      <c r="M862" s="22"/>
      <c r="N862" s="22">
        <v>0</v>
      </c>
      <c r="O862" s="22"/>
      <c r="P862" s="22">
        <v>0</v>
      </c>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c r="BE862" s="22"/>
      <c r="BF862" s="22"/>
      <c r="BG862" s="22"/>
      <c r="BH862" s="22"/>
      <c r="BI862" s="22"/>
      <c r="BJ862" s="22"/>
      <c r="BK862" s="22"/>
      <c r="BL862" s="22"/>
      <c r="BM862" s="22"/>
      <c r="BN862" s="22"/>
      <c r="BO862" s="22"/>
      <c r="BP862" s="22"/>
      <c r="BQ862" s="22"/>
      <c r="BR862" s="22"/>
      <c r="BS862" s="22"/>
      <c r="BT862" s="22"/>
      <c r="BU862" s="22"/>
      <c r="BV862" s="22"/>
      <c r="BW862" s="22"/>
      <c r="BX862" s="22"/>
      <c r="BY862" s="22"/>
      <c r="BZ862" s="22"/>
    </row>
    <row r="863" spans="1:78" x14ac:dyDescent="0.25">
      <c r="A863" s="21"/>
      <c r="B863" s="22">
        <v>600</v>
      </c>
      <c r="C863" s="22">
        <f t="shared" ca="1" si="17"/>
        <v>0.6</v>
      </c>
      <c r="D863" s="22">
        <v>32.090000000000003</v>
      </c>
      <c r="E863" s="22"/>
      <c r="F863" s="22">
        <v>226.45099999999999</v>
      </c>
      <c r="G863" s="22"/>
      <c r="H863" s="22">
        <v>211.04400000000001</v>
      </c>
      <c r="I863" s="22"/>
      <c r="J863" s="22">
        <v>9.2439999999999998</v>
      </c>
      <c r="K863" s="22"/>
      <c r="L863" s="22">
        <v>0</v>
      </c>
      <c r="M863" s="22"/>
      <c r="N863" s="22">
        <v>0</v>
      </c>
      <c r="O863" s="22"/>
      <c r="P863" s="22">
        <v>0</v>
      </c>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c r="BE863" s="22"/>
      <c r="BF863" s="22"/>
      <c r="BG863" s="22"/>
      <c r="BH863" s="22"/>
      <c r="BI863" s="22"/>
      <c r="BJ863" s="22"/>
      <c r="BK863" s="22"/>
      <c r="BL863" s="22"/>
      <c r="BM863" s="22"/>
      <c r="BN863" s="22"/>
      <c r="BO863" s="22"/>
      <c r="BP863" s="22"/>
      <c r="BQ863" s="22"/>
      <c r="BR863" s="22"/>
      <c r="BS863" s="22"/>
      <c r="BT863" s="22"/>
      <c r="BU863" s="22"/>
      <c r="BV863" s="22"/>
      <c r="BW863" s="22"/>
      <c r="BX863" s="22"/>
      <c r="BY863" s="22"/>
      <c r="BZ863" s="22"/>
    </row>
    <row r="864" spans="1:78" x14ac:dyDescent="0.25">
      <c r="A864" s="21"/>
      <c r="B864" s="22">
        <v>700</v>
      </c>
      <c r="C864" s="22">
        <f t="shared" ca="1" si="17"/>
        <v>0.7</v>
      </c>
      <c r="D864" s="22">
        <v>32.981000000000002</v>
      </c>
      <c r="E864" s="22"/>
      <c r="F864" s="22">
        <v>231.46600000000001</v>
      </c>
      <c r="G864" s="22"/>
      <c r="H864" s="22">
        <v>213.61099999999999</v>
      </c>
      <c r="I864" s="22"/>
      <c r="J864" s="22">
        <v>12.499000000000001</v>
      </c>
      <c r="K864" s="22"/>
      <c r="L864" s="22">
        <v>0</v>
      </c>
      <c r="M864" s="22"/>
      <c r="N864" s="22">
        <v>0</v>
      </c>
      <c r="O864" s="22"/>
      <c r="P864" s="22">
        <v>0</v>
      </c>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c r="BE864" s="22"/>
      <c r="BF864" s="22"/>
      <c r="BG864" s="22"/>
      <c r="BH864" s="22"/>
      <c r="BI864" s="22"/>
      <c r="BJ864" s="22"/>
      <c r="BK864" s="22"/>
      <c r="BL864" s="22"/>
      <c r="BM864" s="22"/>
      <c r="BN864" s="22"/>
      <c r="BO864" s="22"/>
      <c r="BP864" s="22"/>
      <c r="BQ864" s="22"/>
      <c r="BR864" s="22"/>
      <c r="BS864" s="22"/>
      <c r="BT864" s="22"/>
      <c r="BU864" s="22"/>
      <c r="BV864" s="22"/>
      <c r="BW864" s="22"/>
      <c r="BX864" s="22"/>
      <c r="BY864" s="22"/>
      <c r="BZ864" s="22"/>
    </row>
    <row r="865" spans="1:78" x14ac:dyDescent="0.25">
      <c r="A865" s="21"/>
      <c r="B865" s="22">
        <v>800</v>
      </c>
      <c r="C865" s="22">
        <f t="shared" ca="1" si="17"/>
        <v>0.8</v>
      </c>
      <c r="D865" s="22">
        <v>33.732999999999997</v>
      </c>
      <c r="E865" s="22"/>
      <c r="F865" s="22">
        <v>235.92099999999999</v>
      </c>
      <c r="G865" s="22"/>
      <c r="H865" s="22">
        <v>216.126</v>
      </c>
      <c r="I865" s="22"/>
      <c r="J865" s="22">
        <v>15.835000000000001</v>
      </c>
      <c r="K865" s="22"/>
      <c r="L865" s="22">
        <v>0</v>
      </c>
      <c r="M865" s="22"/>
      <c r="N865" s="22">
        <v>0</v>
      </c>
      <c r="O865" s="22"/>
      <c r="P865" s="22">
        <v>0</v>
      </c>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c r="BE865" s="22"/>
      <c r="BF865" s="22"/>
      <c r="BG865" s="22"/>
      <c r="BH865" s="22"/>
      <c r="BI865" s="22"/>
      <c r="BJ865" s="22"/>
      <c r="BK865" s="22"/>
      <c r="BL865" s="22"/>
      <c r="BM865" s="22"/>
      <c r="BN865" s="22"/>
      <c r="BO865" s="22"/>
      <c r="BP865" s="22"/>
      <c r="BQ865" s="22"/>
      <c r="BR865" s="22"/>
      <c r="BS865" s="22"/>
      <c r="BT865" s="22"/>
      <c r="BU865" s="22"/>
      <c r="BV865" s="22"/>
      <c r="BW865" s="22"/>
      <c r="BX865" s="22"/>
      <c r="BY865" s="22"/>
      <c r="BZ865" s="22"/>
    </row>
    <row r="866" spans="1:78" x14ac:dyDescent="0.25">
      <c r="A866" s="21"/>
      <c r="B866" s="22">
        <v>900</v>
      </c>
      <c r="C866" s="22">
        <f t="shared" ca="1" si="17"/>
        <v>0.9</v>
      </c>
      <c r="D866" s="22">
        <v>34.354999999999997</v>
      </c>
      <c r="E866" s="22"/>
      <c r="F866" s="22">
        <v>239.93100000000001</v>
      </c>
      <c r="G866" s="22"/>
      <c r="H866" s="22">
        <v>218.55199999999999</v>
      </c>
      <c r="I866" s="22"/>
      <c r="J866" s="22">
        <v>19.241</v>
      </c>
      <c r="K866" s="22"/>
      <c r="L866" s="22">
        <v>0</v>
      </c>
      <c r="M866" s="22"/>
      <c r="N866" s="22">
        <v>0</v>
      </c>
      <c r="O866" s="22"/>
      <c r="P866" s="22">
        <v>0</v>
      </c>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c r="BE866" s="22"/>
      <c r="BF866" s="22"/>
      <c r="BG866" s="22"/>
      <c r="BH866" s="22"/>
      <c r="BI866" s="22"/>
      <c r="BJ866" s="22"/>
      <c r="BK866" s="22"/>
      <c r="BL866" s="22"/>
      <c r="BM866" s="22"/>
      <c r="BN866" s="22"/>
      <c r="BO866" s="22"/>
      <c r="BP866" s="22"/>
      <c r="BQ866" s="22"/>
      <c r="BR866" s="22"/>
      <c r="BS866" s="22"/>
      <c r="BT866" s="22"/>
      <c r="BU866" s="22"/>
      <c r="BV866" s="22"/>
      <c r="BW866" s="22"/>
      <c r="BX866" s="22"/>
      <c r="BY866" s="22"/>
      <c r="BZ866" s="22"/>
    </row>
    <row r="867" spans="1:78" x14ac:dyDescent="0.25">
      <c r="A867" s="21"/>
      <c r="B867" s="22">
        <v>1000</v>
      </c>
      <c r="C867" s="22">
        <f t="shared" ca="1" si="17"/>
        <v>1</v>
      </c>
      <c r="D867" s="22">
        <v>34.869999999999997</v>
      </c>
      <c r="E867" s="22"/>
      <c r="F867" s="22">
        <v>243.578</v>
      </c>
      <c r="G867" s="22"/>
      <c r="H867" s="22">
        <v>220.875</v>
      </c>
      <c r="I867" s="22"/>
      <c r="J867" s="22">
        <v>22.702999999999999</v>
      </c>
      <c r="K867" s="22"/>
      <c r="L867" s="22">
        <v>0</v>
      </c>
      <c r="M867" s="22"/>
      <c r="N867" s="22">
        <v>0</v>
      </c>
      <c r="O867" s="22"/>
      <c r="P867" s="22">
        <v>0</v>
      </c>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c r="BE867" s="22"/>
      <c r="BF867" s="22"/>
      <c r="BG867" s="22"/>
      <c r="BH867" s="22"/>
      <c r="BI867" s="22"/>
      <c r="BJ867" s="22"/>
      <c r="BK867" s="22"/>
      <c r="BL867" s="22"/>
      <c r="BM867" s="22"/>
      <c r="BN867" s="22"/>
      <c r="BO867" s="22"/>
      <c r="BP867" s="22"/>
      <c r="BQ867" s="22"/>
      <c r="BR867" s="22"/>
      <c r="BS867" s="22"/>
      <c r="BT867" s="22"/>
      <c r="BU867" s="22"/>
      <c r="BV867" s="22"/>
      <c r="BW867" s="22"/>
      <c r="BX867" s="22"/>
      <c r="BY867" s="22"/>
      <c r="BZ867" s="22"/>
    </row>
    <row r="868" spans="1:78" x14ac:dyDescent="0.25">
      <c r="A868" s="21"/>
      <c r="B868" s="22">
        <v>1100</v>
      </c>
      <c r="C868" s="22">
        <f t="shared" ca="1" si="17"/>
        <v>1.1000000000000001</v>
      </c>
      <c r="D868" s="22">
        <v>35.299999999999997</v>
      </c>
      <c r="E868" s="22"/>
      <c r="F868" s="22">
        <v>246.922</v>
      </c>
      <c r="G868" s="22"/>
      <c r="H868" s="22">
        <v>223.09299999999999</v>
      </c>
      <c r="I868" s="22"/>
      <c r="J868" s="22">
        <v>26.212</v>
      </c>
      <c r="K868" s="22"/>
      <c r="L868" s="22">
        <v>0</v>
      </c>
      <c r="M868" s="22"/>
      <c r="N868" s="22">
        <v>0</v>
      </c>
      <c r="O868" s="22"/>
      <c r="P868" s="22">
        <v>0</v>
      </c>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c r="BE868" s="22"/>
      <c r="BF868" s="22"/>
      <c r="BG868" s="22"/>
      <c r="BH868" s="22"/>
      <c r="BI868" s="22"/>
      <c r="BJ868" s="22"/>
      <c r="BK868" s="22"/>
      <c r="BL868" s="22"/>
      <c r="BM868" s="22"/>
      <c r="BN868" s="22"/>
      <c r="BO868" s="22"/>
      <c r="BP868" s="22"/>
      <c r="BQ868" s="22"/>
      <c r="BR868" s="22"/>
      <c r="BS868" s="22"/>
      <c r="BT868" s="22"/>
      <c r="BU868" s="22"/>
      <c r="BV868" s="22"/>
      <c r="BW868" s="22"/>
      <c r="BX868" s="22"/>
      <c r="BY868" s="22"/>
      <c r="BZ868" s="22"/>
    </row>
    <row r="869" spans="1:78" x14ac:dyDescent="0.25">
      <c r="A869" s="21"/>
      <c r="B869" s="22">
        <v>1200</v>
      </c>
      <c r="C869" s="22">
        <f t="shared" ca="1" si="17"/>
        <v>1.2</v>
      </c>
      <c r="D869" s="22">
        <v>35.667000000000002</v>
      </c>
      <c r="E869" s="22"/>
      <c r="F869" s="22">
        <v>250.01</v>
      </c>
      <c r="G869" s="22"/>
      <c r="H869" s="22">
        <v>225.209</v>
      </c>
      <c r="I869" s="22"/>
      <c r="J869" s="22">
        <v>29.760999999999999</v>
      </c>
      <c r="K869" s="22"/>
      <c r="L869" s="22">
        <v>0</v>
      </c>
      <c r="M869" s="22"/>
      <c r="N869" s="22">
        <v>0</v>
      </c>
      <c r="O869" s="22"/>
      <c r="P869" s="22">
        <v>0</v>
      </c>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c r="BE869" s="22"/>
      <c r="BF869" s="22"/>
      <c r="BG869" s="22"/>
      <c r="BH869" s="22"/>
      <c r="BI869" s="22"/>
      <c r="BJ869" s="22"/>
      <c r="BK869" s="22"/>
      <c r="BL869" s="22"/>
      <c r="BM869" s="22"/>
      <c r="BN869" s="22"/>
      <c r="BO869" s="22"/>
      <c r="BP869" s="22"/>
      <c r="BQ869" s="22"/>
      <c r="BR869" s="22"/>
      <c r="BS869" s="22"/>
      <c r="BT869" s="22"/>
      <c r="BU869" s="22"/>
      <c r="BV869" s="22"/>
      <c r="BW869" s="22"/>
      <c r="BX869" s="22"/>
      <c r="BY869" s="22"/>
      <c r="BZ869" s="22"/>
    </row>
    <row r="870" spans="1:78" x14ac:dyDescent="0.25">
      <c r="A870" s="21"/>
      <c r="B870" s="22">
        <v>1300</v>
      </c>
      <c r="C870" s="22">
        <f t="shared" ca="1" si="17"/>
        <v>1.3</v>
      </c>
      <c r="D870" s="22">
        <v>35.988</v>
      </c>
      <c r="E870" s="22"/>
      <c r="F870" s="22">
        <v>252.87799999999999</v>
      </c>
      <c r="G870" s="22"/>
      <c r="H870" s="22">
        <v>227.22900000000001</v>
      </c>
      <c r="I870" s="22"/>
      <c r="J870" s="22">
        <v>33.344000000000001</v>
      </c>
      <c r="K870" s="22"/>
      <c r="L870" s="22">
        <v>0</v>
      </c>
      <c r="M870" s="22"/>
      <c r="N870" s="22">
        <v>0</v>
      </c>
      <c r="O870" s="22"/>
      <c r="P870" s="22">
        <v>0</v>
      </c>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c r="BE870" s="22"/>
      <c r="BF870" s="22"/>
      <c r="BG870" s="22"/>
      <c r="BH870" s="22"/>
      <c r="BI870" s="22"/>
      <c r="BJ870" s="22"/>
      <c r="BK870" s="22"/>
      <c r="BL870" s="22"/>
      <c r="BM870" s="22"/>
      <c r="BN870" s="22"/>
      <c r="BO870" s="22"/>
      <c r="BP870" s="22"/>
      <c r="BQ870" s="22"/>
      <c r="BR870" s="22"/>
      <c r="BS870" s="22"/>
      <c r="BT870" s="22"/>
      <c r="BU870" s="22"/>
      <c r="BV870" s="22"/>
      <c r="BW870" s="22"/>
      <c r="BX870" s="22"/>
      <c r="BY870" s="22"/>
      <c r="BZ870" s="22"/>
    </row>
    <row r="871" spans="1:78" x14ac:dyDescent="0.25">
      <c r="A871" s="21"/>
      <c r="B871" s="22">
        <v>1400</v>
      </c>
      <c r="C871" s="22">
        <f t="shared" ca="1" si="17"/>
        <v>1.4</v>
      </c>
      <c r="D871" s="22">
        <v>36.277000000000001</v>
      </c>
      <c r="E871" s="22"/>
      <c r="F871" s="22">
        <v>255.55600000000001</v>
      </c>
      <c r="G871" s="22"/>
      <c r="H871" s="22">
        <v>229.15799999999999</v>
      </c>
      <c r="I871" s="22"/>
      <c r="J871" s="22">
        <v>36.957000000000001</v>
      </c>
      <c r="K871" s="22"/>
      <c r="L871" s="22">
        <v>0</v>
      </c>
      <c r="M871" s="22"/>
      <c r="N871" s="22">
        <v>0</v>
      </c>
      <c r="O871" s="22"/>
      <c r="P871" s="22">
        <v>0</v>
      </c>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c r="BE871" s="22"/>
      <c r="BF871" s="22"/>
      <c r="BG871" s="22"/>
      <c r="BH871" s="22"/>
      <c r="BI871" s="22"/>
      <c r="BJ871" s="22"/>
      <c r="BK871" s="22"/>
      <c r="BL871" s="22"/>
      <c r="BM871" s="22"/>
      <c r="BN871" s="22"/>
      <c r="BO871" s="22"/>
      <c r="BP871" s="22"/>
      <c r="BQ871" s="22"/>
      <c r="BR871" s="22"/>
      <c r="BS871" s="22"/>
      <c r="BT871" s="22"/>
      <c r="BU871" s="22"/>
      <c r="BV871" s="22"/>
      <c r="BW871" s="22"/>
      <c r="BX871" s="22"/>
      <c r="BY871" s="22"/>
      <c r="BZ871" s="22"/>
    </row>
    <row r="872" spans="1:78" x14ac:dyDescent="0.25">
      <c r="A872" s="21"/>
      <c r="B872" s="22">
        <v>1500</v>
      </c>
      <c r="C872" s="22">
        <f t="shared" ca="1" si="17"/>
        <v>1.5</v>
      </c>
      <c r="D872" s="22">
        <v>36.543999999999997</v>
      </c>
      <c r="E872" s="22"/>
      <c r="F872" s="22">
        <v>258.06799999999998</v>
      </c>
      <c r="G872" s="22"/>
      <c r="H872" s="22">
        <v>231.00200000000001</v>
      </c>
      <c r="I872" s="22"/>
      <c r="J872" s="22">
        <v>40.598999999999997</v>
      </c>
      <c r="K872" s="22"/>
      <c r="L872" s="22">
        <v>0</v>
      </c>
      <c r="M872" s="22"/>
      <c r="N872" s="22">
        <v>0</v>
      </c>
      <c r="O872" s="22"/>
      <c r="P872" s="22">
        <v>0</v>
      </c>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c r="BE872" s="22"/>
      <c r="BF872" s="22"/>
      <c r="BG872" s="22"/>
      <c r="BH872" s="22"/>
      <c r="BI872" s="22"/>
      <c r="BJ872" s="22"/>
      <c r="BK872" s="22"/>
      <c r="BL872" s="22"/>
      <c r="BM872" s="22"/>
      <c r="BN872" s="22"/>
      <c r="BO872" s="22"/>
      <c r="BP872" s="22"/>
      <c r="BQ872" s="22"/>
      <c r="BR872" s="22"/>
      <c r="BS872" s="22"/>
      <c r="BT872" s="22"/>
      <c r="BU872" s="22"/>
      <c r="BV872" s="22"/>
      <c r="BW872" s="22"/>
      <c r="BX872" s="22"/>
      <c r="BY872" s="22"/>
      <c r="BZ872" s="22"/>
    </row>
    <row r="873" spans="1:78" x14ac:dyDescent="0.25">
      <c r="A873" s="21"/>
      <c r="B873" s="22">
        <v>1600</v>
      </c>
      <c r="C873" s="22">
        <f t="shared" ca="1" si="17"/>
        <v>1.6</v>
      </c>
      <c r="D873" s="22">
        <v>36.795999999999999</v>
      </c>
      <c r="E873" s="22"/>
      <c r="F873" s="22">
        <v>260.43400000000003</v>
      </c>
      <c r="G873" s="22"/>
      <c r="H873" s="22">
        <v>232.768</v>
      </c>
      <c r="I873" s="22"/>
      <c r="J873" s="22">
        <v>44.265999999999998</v>
      </c>
      <c r="K873" s="22"/>
      <c r="L873" s="22">
        <v>0</v>
      </c>
      <c r="M873" s="22"/>
      <c r="N873" s="22">
        <v>0</v>
      </c>
      <c r="O873" s="22"/>
      <c r="P873" s="22">
        <v>0</v>
      </c>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c r="BE873" s="22"/>
      <c r="BF873" s="22"/>
      <c r="BG873" s="22"/>
      <c r="BH873" s="22"/>
      <c r="BI873" s="22"/>
      <c r="BJ873" s="22"/>
      <c r="BK873" s="22"/>
      <c r="BL873" s="22"/>
      <c r="BM873" s="22"/>
      <c r="BN873" s="22"/>
      <c r="BO873" s="22"/>
      <c r="BP873" s="22"/>
      <c r="BQ873" s="22"/>
      <c r="BR873" s="22"/>
      <c r="BS873" s="22"/>
      <c r="BT873" s="22"/>
      <c r="BU873" s="22"/>
      <c r="BV873" s="22"/>
      <c r="BW873" s="22"/>
      <c r="BX873" s="22"/>
      <c r="BY873" s="22"/>
      <c r="BZ873" s="22"/>
    </row>
    <row r="874" spans="1:78" x14ac:dyDescent="0.25">
      <c r="A874" s="21"/>
      <c r="B874" s="22">
        <v>1700</v>
      </c>
      <c r="C874" s="22">
        <f t="shared" ca="1" si="17"/>
        <v>1.7</v>
      </c>
      <c r="D874" s="22">
        <v>37.04</v>
      </c>
      <c r="E874" s="22"/>
      <c r="F874" s="22">
        <v>262.67200000000003</v>
      </c>
      <c r="G874" s="22"/>
      <c r="H874" s="22">
        <v>234.46199999999999</v>
      </c>
      <c r="I874" s="22"/>
      <c r="J874" s="22">
        <v>47.957999999999998</v>
      </c>
      <c r="K874" s="22"/>
      <c r="L874" s="22">
        <v>0</v>
      </c>
      <c r="M874" s="22"/>
      <c r="N874" s="22">
        <v>0</v>
      </c>
      <c r="O874" s="22"/>
      <c r="P874" s="22">
        <v>0</v>
      </c>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c r="BE874" s="22"/>
      <c r="BF874" s="22"/>
      <c r="BG874" s="22"/>
      <c r="BH874" s="22"/>
      <c r="BI874" s="22"/>
      <c r="BJ874" s="22"/>
      <c r="BK874" s="22"/>
      <c r="BL874" s="22"/>
      <c r="BM874" s="22"/>
      <c r="BN874" s="22"/>
      <c r="BO874" s="22"/>
      <c r="BP874" s="22"/>
      <c r="BQ874" s="22"/>
      <c r="BR874" s="22"/>
      <c r="BS874" s="22"/>
      <c r="BT874" s="22"/>
      <c r="BU874" s="22"/>
      <c r="BV874" s="22"/>
      <c r="BW874" s="22"/>
      <c r="BX874" s="22"/>
      <c r="BY874" s="22"/>
      <c r="BZ874" s="22"/>
    </row>
    <row r="875" spans="1:78" x14ac:dyDescent="0.25">
      <c r="A875" s="21"/>
      <c r="B875" s="22">
        <v>1800</v>
      </c>
      <c r="C875" s="22">
        <f t="shared" ca="1" si="17"/>
        <v>1.8</v>
      </c>
      <c r="D875" s="22">
        <v>37.277000000000001</v>
      </c>
      <c r="E875" s="22"/>
      <c r="F875" s="22">
        <v>264.79599999999999</v>
      </c>
      <c r="G875" s="22"/>
      <c r="H875" s="22">
        <v>236.089</v>
      </c>
      <c r="I875" s="22"/>
      <c r="J875" s="22">
        <v>51.673000000000002</v>
      </c>
      <c r="K875" s="22"/>
      <c r="L875" s="22">
        <v>0</v>
      </c>
      <c r="M875" s="22"/>
      <c r="N875" s="22">
        <v>0</v>
      </c>
      <c r="O875" s="22"/>
      <c r="P875" s="22">
        <v>0</v>
      </c>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c r="BE875" s="22"/>
      <c r="BF875" s="22"/>
      <c r="BG875" s="22"/>
      <c r="BH875" s="22"/>
      <c r="BI875" s="22"/>
      <c r="BJ875" s="22"/>
      <c r="BK875" s="22"/>
      <c r="BL875" s="22"/>
      <c r="BM875" s="22"/>
      <c r="BN875" s="22"/>
      <c r="BO875" s="22"/>
      <c r="BP875" s="22"/>
      <c r="BQ875" s="22"/>
      <c r="BR875" s="22"/>
      <c r="BS875" s="22"/>
      <c r="BT875" s="22"/>
      <c r="BU875" s="22"/>
      <c r="BV875" s="22"/>
      <c r="BW875" s="22"/>
      <c r="BX875" s="22"/>
      <c r="BY875" s="22"/>
      <c r="BZ875" s="22"/>
    </row>
    <row r="876" spans="1:78" x14ac:dyDescent="0.25">
      <c r="A876" s="21"/>
      <c r="B876" s="22">
        <v>1900</v>
      </c>
      <c r="C876" s="22">
        <f t="shared" ca="1" si="17"/>
        <v>1.9</v>
      </c>
      <c r="D876" s="22">
        <v>37.51</v>
      </c>
      <c r="E876" s="22"/>
      <c r="F876" s="22">
        <v>266.81799999999998</v>
      </c>
      <c r="G876" s="22"/>
      <c r="H876" s="22">
        <v>237.65299999999999</v>
      </c>
      <c r="I876" s="22"/>
      <c r="J876" s="22">
        <v>55.412999999999997</v>
      </c>
      <c r="K876" s="22"/>
      <c r="L876" s="22">
        <v>0</v>
      </c>
      <c r="M876" s="22"/>
      <c r="N876" s="22">
        <v>0</v>
      </c>
      <c r="O876" s="22"/>
      <c r="P876" s="22">
        <v>0</v>
      </c>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c r="BE876" s="22"/>
      <c r="BF876" s="22"/>
      <c r="BG876" s="22"/>
      <c r="BH876" s="22"/>
      <c r="BI876" s="22"/>
      <c r="BJ876" s="22"/>
      <c r="BK876" s="22"/>
      <c r="BL876" s="22"/>
      <c r="BM876" s="22"/>
      <c r="BN876" s="22"/>
      <c r="BO876" s="22"/>
      <c r="BP876" s="22"/>
      <c r="BQ876" s="22"/>
      <c r="BR876" s="22"/>
      <c r="BS876" s="22"/>
      <c r="BT876" s="22"/>
      <c r="BU876" s="22"/>
      <c r="BV876" s="22"/>
      <c r="BW876" s="22"/>
      <c r="BX876" s="22"/>
      <c r="BY876" s="22"/>
      <c r="BZ876" s="22"/>
    </row>
    <row r="877" spans="1:78" x14ac:dyDescent="0.25">
      <c r="A877" s="21"/>
      <c r="B877" s="22">
        <v>2000</v>
      </c>
      <c r="C877" s="22">
        <f t="shared" ca="1" si="17"/>
        <v>2</v>
      </c>
      <c r="D877" s="22">
        <v>37.741</v>
      </c>
      <c r="E877" s="22"/>
      <c r="F877" s="22">
        <v>268.74799999999999</v>
      </c>
      <c r="G877" s="22"/>
      <c r="H877" s="22">
        <v>239.16</v>
      </c>
      <c r="I877" s="22"/>
      <c r="J877" s="22">
        <v>59.174999999999997</v>
      </c>
      <c r="K877" s="22"/>
      <c r="L877" s="22">
        <v>0</v>
      </c>
      <c r="M877" s="22"/>
      <c r="N877" s="22">
        <v>0</v>
      </c>
      <c r="O877" s="22"/>
      <c r="P877" s="22">
        <v>0</v>
      </c>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c r="BE877" s="22"/>
      <c r="BF877" s="22"/>
      <c r="BG877" s="22"/>
      <c r="BH877" s="22"/>
      <c r="BI877" s="22"/>
      <c r="BJ877" s="22"/>
      <c r="BK877" s="22"/>
      <c r="BL877" s="22"/>
      <c r="BM877" s="22"/>
      <c r="BN877" s="22"/>
      <c r="BO877" s="22"/>
      <c r="BP877" s="22"/>
      <c r="BQ877" s="22"/>
      <c r="BR877" s="22"/>
      <c r="BS877" s="22"/>
      <c r="BT877" s="22"/>
      <c r="BU877" s="22"/>
      <c r="BV877" s="22"/>
      <c r="BW877" s="22"/>
      <c r="BX877" s="22"/>
      <c r="BY877" s="22"/>
      <c r="BZ877" s="22"/>
    </row>
    <row r="878" spans="1:78" x14ac:dyDescent="0.25">
      <c r="A878" s="21"/>
      <c r="B878" s="22">
        <v>2100</v>
      </c>
      <c r="C878" s="22">
        <f t="shared" ca="1" si="17"/>
        <v>2.1</v>
      </c>
      <c r="D878" s="22">
        <v>37.969000000000001</v>
      </c>
      <c r="E878" s="22"/>
      <c r="F878" s="22">
        <v>270.59500000000003</v>
      </c>
      <c r="G878" s="22"/>
      <c r="H878" s="22">
        <v>240.613</v>
      </c>
      <c r="I878" s="22"/>
      <c r="J878" s="22">
        <v>62.960999999999999</v>
      </c>
      <c r="K878" s="22"/>
      <c r="L878" s="22">
        <v>0</v>
      </c>
      <c r="M878" s="22"/>
      <c r="N878" s="22">
        <v>0</v>
      </c>
      <c r="O878" s="22"/>
      <c r="P878" s="22">
        <v>0</v>
      </c>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c r="BE878" s="22"/>
      <c r="BF878" s="22"/>
      <c r="BG878" s="22"/>
      <c r="BH878" s="22"/>
      <c r="BI878" s="22"/>
      <c r="BJ878" s="22"/>
      <c r="BK878" s="22"/>
      <c r="BL878" s="22"/>
      <c r="BM878" s="22"/>
      <c r="BN878" s="22"/>
      <c r="BO878" s="22"/>
      <c r="BP878" s="22"/>
      <c r="BQ878" s="22"/>
      <c r="BR878" s="22"/>
      <c r="BS878" s="22"/>
      <c r="BT878" s="22"/>
      <c r="BU878" s="22"/>
      <c r="BV878" s="22"/>
      <c r="BW878" s="22"/>
      <c r="BX878" s="22"/>
      <c r="BY878" s="22"/>
      <c r="BZ878" s="22"/>
    </row>
    <row r="879" spans="1:78" x14ac:dyDescent="0.25">
      <c r="A879" s="21"/>
      <c r="B879" s="22">
        <v>2200</v>
      </c>
      <c r="C879" s="22">
        <f t="shared" ca="1" si="17"/>
        <v>2.2000000000000002</v>
      </c>
      <c r="D879" s="22">
        <v>38.195</v>
      </c>
      <c r="E879" s="22"/>
      <c r="F879" s="22">
        <v>272.36599999999999</v>
      </c>
      <c r="G879" s="22"/>
      <c r="H879" s="22">
        <v>242.017</v>
      </c>
      <c r="I879" s="22"/>
      <c r="J879" s="22">
        <v>66.769000000000005</v>
      </c>
      <c r="K879" s="22"/>
      <c r="L879" s="22">
        <v>0</v>
      </c>
      <c r="M879" s="22"/>
      <c r="N879" s="22">
        <v>0</v>
      </c>
      <c r="O879" s="22"/>
      <c r="P879" s="22">
        <v>0</v>
      </c>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c r="BE879" s="22"/>
      <c r="BF879" s="22"/>
      <c r="BG879" s="22"/>
      <c r="BH879" s="22"/>
      <c r="BI879" s="22"/>
      <c r="BJ879" s="22"/>
      <c r="BK879" s="22"/>
      <c r="BL879" s="22"/>
      <c r="BM879" s="22"/>
      <c r="BN879" s="22"/>
      <c r="BO879" s="22"/>
      <c r="BP879" s="22"/>
      <c r="BQ879" s="22"/>
      <c r="BR879" s="22"/>
      <c r="BS879" s="22"/>
      <c r="BT879" s="22"/>
      <c r="BU879" s="22"/>
      <c r="BV879" s="22"/>
      <c r="BW879" s="22"/>
      <c r="BX879" s="22"/>
      <c r="BY879" s="22"/>
      <c r="BZ879" s="22"/>
    </row>
    <row r="880" spans="1:78" x14ac:dyDescent="0.25">
      <c r="A880" s="21"/>
      <c r="B880" s="22">
        <v>2300</v>
      </c>
      <c r="C880" s="22">
        <f t="shared" ca="1" si="17"/>
        <v>2.2999999999999998</v>
      </c>
      <c r="D880" s="22">
        <v>38.418999999999997</v>
      </c>
      <c r="E880" s="22"/>
      <c r="F880" s="22">
        <v>274.06900000000002</v>
      </c>
      <c r="G880" s="22"/>
      <c r="H880" s="22">
        <v>243.374</v>
      </c>
      <c r="I880" s="22"/>
      <c r="J880" s="22">
        <v>70.599999999999994</v>
      </c>
      <c r="K880" s="22"/>
      <c r="L880" s="22">
        <v>0</v>
      </c>
      <c r="M880" s="22"/>
      <c r="N880" s="22">
        <v>0</v>
      </c>
      <c r="O880" s="22"/>
      <c r="P880" s="22">
        <v>0</v>
      </c>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c r="BE880" s="22"/>
      <c r="BF880" s="22"/>
      <c r="BG880" s="22"/>
      <c r="BH880" s="22"/>
      <c r="BI880" s="22"/>
      <c r="BJ880" s="22"/>
      <c r="BK880" s="22"/>
      <c r="BL880" s="22"/>
      <c r="BM880" s="22"/>
      <c r="BN880" s="22"/>
      <c r="BO880" s="22"/>
      <c r="BP880" s="22"/>
      <c r="BQ880" s="22"/>
      <c r="BR880" s="22"/>
      <c r="BS880" s="22"/>
      <c r="BT880" s="22"/>
      <c r="BU880" s="22"/>
      <c r="BV880" s="22"/>
      <c r="BW880" s="22"/>
      <c r="BX880" s="22"/>
      <c r="BY880" s="22"/>
      <c r="BZ880" s="22"/>
    </row>
    <row r="881" spans="1:78" x14ac:dyDescent="0.25">
      <c r="A881" s="21"/>
      <c r="B881" s="22">
        <v>2400</v>
      </c>
      <c r="C881" s="22">
        <f t="shared" ca="1" si="17"/>
        <v>2.4</v>
      </c>
      <c r="D881" s="22">
        <v>38.639000000000003</v>
      </c>
      <c r="E881" s="22"/>
      <c r="F881" s="22">
        <v>275.709</v>
      </c>
      <c r="G881" s="22"/>
      <c r="H881" s="22">
        <v>244.68700000000001</v>
      </c>
      <c r="I881" s="22"/>
      <c r="J881" s="22">
        <v>74.453000000000003</v>
      </c>
      <c r="K881" s="22"/>
      <c r="L881" s="22">
        <v>0</v>
      </c>
      <c r="M881" s="22"/>
      <c r="N881" s="22">
        <v>0</v>
      </c>
      <c r="O881" s="22"/>
      <c r="P881" s="22">
        <v>0</v>
      </c>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c r="BE881" s="22"/>
      <c r="BF881" s="22"/>
      <c r="BG881" s="22"/>
      <c r="BH881" s="22"/>
      <c r="BI881" s="22"/>
      <c r="BJ881" s="22"/>
      <c r="BK881" s="22"/>
      <c r="BL881" s="22"/>
      <c r="BM881" s="22"/>
      <c r="BN881" s="22"/>
      <c r="BO881" s="22"/>
      <c r="BP881" s="22"/>
      <c r="BQ881" s="22"/>
      <c r="BR881" s="22"/>
      <c r="BS881" s="22"/>
      <c r="BT881" s="22"/>
      <c r="BU881" s="22"/>
      <c r="BV881" s="22"/>
      <c r="BW881" s="22"/>
      <c r="BX881" s="22"/>
      <c r="BY881" s="22"/>
      <c r="BZ881" s="22"/>
    </row>
    <row r="882" spans="1:78" x14ac:dyDescent="0.25">
      <c r="A882" s="21"/>
      <c r="B882" s="22">
        <v>2500</v>
      </c>
      <c r="C882" s="22">
        <f t="shared" ca="1" si="17"/>
        <v>2.5</v>
      </c>
      <c r="D882" s="22">
        <v>38.856000000000002</v>
      </c>
      <c r="E882" s="22"/>
      <c r="F882" s="22">
        <v>277.29000000000002</v>
      </c>
      <c r="G882" s="22"/>
      <c r="H882" s="22">
        <v>245.959</v>
      </c>
      <c r="I882" s="22"/>
      <c r="J882" s="22">
        <v>78.328000000000003</v>
      </c>
      <c r="K882" s="22"/>
      <c r="L882" s="22">
        <v>0</v>
      </c>
      <c r="M882" s="22"/>
      <c r="N882" s="22">
        <v>0</v>
      </c>
      <c r="O882" s="22"/>
      <c r="P882" s="22">
        <v>0</v>
      </c>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c r="BE882" s="22"/>
      <c r="BF882" s="22"/>
      <c r="BG882" s="22"/>
      <c r="BH882" s="22"/>
      <c r="BI882" s="22"/>
      <c r="BJ882" s="22"/>
      <c r="BK882" s="22"/>
      <c r="BL882" s="22"/>
      <c r="BM882" s="22"/>
      <c r="BN882" s="22"/>
      <c r="BO882" s="22"/>
      <c r="BP882" s="22"/>
      <c r="BQ882" s="22"/>
      <c r="BR882" s="22"/>
      <c r="BS882" s="22"/>
      <c r="BT882" s="22"/>
      <c r="BU882" s="22"/>
      <c r="BV882" s="22"/>
      <c r="BW882" s="22"/>
      <c r="BX882" s="22"/>
      <c r="BY882" s="22"/>
      <c r="BZ882" s="22"/>
    </row>
    <row r="883" spans="1:78" x14ac:dyDescent="0.25">
      <c r="A883" s="21"/>
      <c r="B883" s="22">
        <v>2600</v>
      </c>
      <c r="C883" s="22">
        <f t="shared" ca="1" si="17"/>
        <v>2.6</v>
      </c>
      <c r="D883" s="22">
        <v>39.067999999999998</v>
      </c>
      <c r="E883" s="22"/>
      <c r="F883" s="22">
        <v>278.81900000000002</v>
      </c>
      <c r="G883" s="22"/>
      <c r="H883" s="22">
        <v>247.19399999999999</v>
      </c>
      <c r="I883" s="22"/>
      <c r="J883" s="22">
        <v>82.224000000000004</v>
      </c>
      <c r="K883" s="22"/>
      <c r="L883" s="22">
        <v>0</v>
      </c>
      <c r="M883" s="22"/>
      <c r="N883" s="22">
        <v>0</v>
      </c>
      <c r="O883" s="22"/>
      <c r="P883" s="22">
        <v>0</v>
      </c>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c r="BE883" s="22"/>
      <c r="BF883" s="22"/>
      <c r="BG883" s="22"/>
      <c r="BH883" s="22"/>
      <c r="BI883" s="22"/>
      <c r="BJ883" s="22"/>
      <c r="BK883" s="22"/>
      <c r="BL883" s="22"/>
      <c r="BM883" s="22"/>
      <c r="BN883" s="22"/>
      <c r="BO883" s="22"/>
      <c r="BP883" s="22"/>
      <c r="BQ883" s="22"/>
      <c r="BR883" s="22"/>
      <c r="BS883" s="22"/>
      <c r="BT883" s="22"/>
      <c r="BU883" s="22"/>
      <c r="BV883" s="22"/>
      <c r="BW883" s="22"/>
      <c r="BX883" s="22"/>
      <c r="BY883" s="22"/>
      <c r="BZ883" s="22"/>
    </row>
    <row r="884" spans="1:78" x14ac:dyDescent="0.25">
      <c r="A884" s="21"/>
      <c r="B884" s="22">
        <v>2700</v>
      </c>
      <c r="C884" s="22">
        <f t="shared" ca="1" si="17"/>
        <v>2.7</v>
      </c>
      <c r="D884" s="22">
        <v>39.276000000000003</v>
      </c>
      <c r="E884" s="22"/>
      <c r="F884" s="22">
        <v>280.29700000000003</v>
      </c>
      <c r="G884" s="22"/>
      <c r="H884" s="22">
        <v>248.393</v>
      </c>
      <c r="I884" s="22"/>
      <c r="J884" s="22">
        <v>86.141000000000005</v>
      </c>
      <c r="K884" s="22"/>
      <c r="L884" s="22">
        <v>0</v>
      </c>
      <c r="M884" s="22"/>
      <c r="N884" s="22">
        <v>0</v>
      </c>
      <c r="O884" s="22"/>
      <c r="P884" s="22">
        <v>0</v>
      </c>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c r="BE884" s="22"/>
      <c r="BF884" s="22"/>
      <c r="BG884" s="22"/>
      <c r="BH884" s="22"/>
      <c r="BI884" s="22"/>
      <c r="BJ884" s="22"/>
      <c r="BK884" s="22"/>
      <c r="BL884" s="22"/>
      <c r="BM884" s="22"/>
      <c r="BN884" s="22"/>
      <c r="BO884" s="22"/>
      <c r="BP884" s="22"/>
      <c r="BQ884" s="22"/>
      <c r="BR884" s="22"/>
      <c r="BS884" s="22"/>
      <c r="BT884" s="22"/>
      <c r="BU884" s="22"/>
      <c r="BV884" s="22"/>
      <c r="BW884" s="22"/>
      <c r="BX884" s="22"/>
      <c r="BY884" s="22"/>
      <c r="BZ884" s="22"/>
    </row>
    <row r="885" spans="1:78" x14ac:dyDescent="0.25">
      <c r="A885" s="21"/>
      <c r="B885" s="22">
        <v>2800</v>
      </c>
      <c r="C885" s="22">
        <f t="shared" ca="1" si="17"/>
        <v>2.8</v>
      </c>
      <c r="D885" s="22">
        <v>39.478000000000002</v>
      </c>
      <c r="E885" s="22"/>
      <c r="F885" s="22">
        <v>281.72899999999998</v>
      </c>
      <c r="G885" s="22"/>
      <c r="H885" s="22">
        <v>249.55799999999999</v>
      </c>
      <c r="I885" s="22"/>
      <c r="J885" s="22">
        <v>90.078999999999994</v>
      </c>
      <c r="K885" s="22"/>
      <c r="L885" s="22">
        <v>0</v>
      </c>
      <c r="M885" s="22"/>
      <c r="N885" s="22">
        <v>0</v>
      </c>
      <c r="O885" s="22"/>
      <c r="P885" s="22">
        <v>0</v>
      </c>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c r="BE885" s="22"/>
      <c r="BF885" s="22"/>
      <c r="BG885" s="22"/>
      <c r="BH885" s="22"/>
      <c r="BI885" s="22"/>
      <c r="BJ885" s="22"/>
      <c r="BK885" s="22"/>
      <c r="BL885" s="22"/>
      <c r="BM885" s="22"/>
      <c r="BN885" s="22"/>
      <c r="BO885" s="22"/>
      <c r="BP885" s="22"/>
      <c r="BQ885" s="22"/>
      <c r="BR885" s="22"/>
      <c r="BS885" s="22"/>
      <c r="BT885" s="22"/>
      <c r="BU885" s="22"/>
      <c r="BV885" s="22"/>
      <c r="BW885" s="22"/>
      <c r="BX885" s="22"/>
      <c r="BY885" s="22"/>
      <c r="BZ885" s="22"/>
    </row>
    <row r="886" spans="1:78" x14ac:dyDescent="0.25">
      <c r="A886" s="21"/>
      <c r="B886" s="22">
        <v>2900</v>
      </c>
      <c r="C886" s="22">
        <f t="shared" ca="1" si="17"/>
        <v>2.9</v>
      </c>
      <c r="D886" s="22">
        <v>39.673999999999999</v>
      </c>
      <c r="E886" s="22"/>
      <c r="F886" s="22">
        <v>283.11799999999999</v>
      </c>
      <c r="G886" s="22"/>
      <c r="H886" s="22">
        <v>250.691</v>
      </c>
      <c r="I886" s="22"/>
      <c r="J886" s="22">
        <v>94.036000000000001</v>
      </c>
      <c r="K886" s="22"/>
      <c r="L886" s="22">
        <v>0</v>
      </c>
      <c r="M886" s="22"/>
      <c r="N886" s="22">
        <v>0</v>
      </c>
      <c r="O886" s="22"/>
      <c r="P886" s="22">
        <v>0</v>
      </c>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c r="BE886" s="22"/>
      <c r="BF886" s="22"/>
      <c r="BG886" s="22"/>
      <c r="BH886" s="22"/>
      <c r="BI886" s="22"/>
      <c r="BJ886" s="22"/>
      <c r="BK886" s="22"/>
      <c r="BL886" s="22"/>
      <c r="BM886" s="22"/>
      <c r="BN886" s="22"/>
      <c r="BO886" s="22"/>
      <c r="BP886" s="22"/>
      <c r="BQ886" s="22"/>
      <c r="BR886" s="22"/>
      <c r="BS886" s="22"/>
      <c r="BT886" s="22"/>
      <c r="BU886" s="22"/>
      <c r="BV886" s="22"/>
      <c r="BW886" s="22"/>
      <c r="BX886" s="22"/>
      <c r="BY886" s="22"/>
      <c r="BZ886" s="22"/>
    </row>
    <row r="887" spans="1:78" x14ac:dyDescent="0.25">
      <c r="A887" s="21"/>
      <c r="B887" s="22">
        <v>3000</v>
      </c>
      <c r="C887" s="22">
        <f t="shared" ca="1" si="17"/>
        <v>3</v>
      </c>
      <c r="D887" s="22">
        <v>39.863999999999997</v>
      </c>
      <c r="E887" s="22"/>
      <c r="F887" s="22">
        <v>284.46600000000001</v>
      </c>
      <c r="G887" s="22"/>
      <c r="H887" s="22">
        <v>251.79499999999999</v>
      </c>
      <c r="I887" s="22"/>
      <c r="J887" s="22">
        <v>98.013000000000005</v>
      </c>
      <c r="K887" s="22"/>
      <c r="L887" s="22">
        <v>0</v>
      </c>
      <c r="M887" s="22"/>
      <c r="N887" s="22">
        <v>0</v>
      </c>
      <c r="O887" s="22"/>
      <c r="P887" s="22">
        <v>0</v>
      </c>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c r="BE887" s="22"/>
      <c r="BF887" s="22"/>
      <c r="BG887" s="22"/>
      <c r="BH887" s="22"/>
      <c r="BI887" s="22"/>
      <c r="BJ887" s="22"/>
      <c r="BK887" s="22"/>
      <c r="BL887" s="22"/>
      <c r="BM887" s="22"/>
      <c r="BN887" s="22"/>
      <c r="BO887" s="22"/>
      <c r="BP887" s="22"/>
      <c r="BQ887" s="22"/>
      <c r="BR887" s="22"/>
      <c r="BS887" s="22"/>
      <c r="BT887" s="22"/>
      <c r="BU887" s="22"/>
      <c r="BV887" s="22"/>
      <c r="BW887" s="22"/>
      <c r="BX887" s="22"/>
      <c r="BY887" s="22"/>
      <c r="BZ887" s="22"/>
    </row>
    <row r="888" spans="1:78" x14ac:dyDescent="0.25">
      <c r="A888" s="21"/>
      <c r="B888" s="22">
        <v>3100</v>
      </c>
      <c r="C888" s="22">
        <f t="shared" ca="1" si="17"/>
        <v>3.1</v>
      </c>
      <c r="D888" s="22">
        <v>40.048000000000002</v>
      </c>
      <c r="E888" s="22"/>
      <c r="F888" s="22">
        <v>285.77600000000001</v>
      </c>
      <c r="G888" s="22"/>
      <c r="H888" s="22">
        <v>252.87</v>
      </c>
      <c r="I888" s="22"/>
      <c r="J888" s="22">
        <v>102.009</v>
      </c>
      <c r="K888" s="22"/>
      <c r="L888" s="22">
        <v>0</v>
      </c>
      <c r="M888" s="22"/>
      <c r="N888" s="22">
        <v>0</v>
      </c>
      <c r="O888" s="22"/>
      <c r="P888" s="22">
        <v>0</v>
      </c>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c r="BE888" s="22"/>
      <c r="BF888" s="22"/>
      <c r="BG888" s="22"/>
      <c r="BH888" s="22"/>
      <c r="BI888" s="22"/>
      <c r="BJ888" s="22"/>
      <c r="BK888" s="22"/>
      <c r="BL888" s="22"/>
      <c r="BM888" s="22"/>
      <c r="BN888" s="22"/>
      <c r="BO888" s="22"/>
      <c r="BP888" s="22"/>
      <c r="BQ888" s="22"/>
      <c r="BR888" s="22"/>
      <c r="BS888" s="22"/>
      <c r="BT888" s="22"/>
      <c r="BU888" s="22"/>
      <c r="BV888" s="22"/>
      <c r="BW888" s="22"/>
      <c r="BX888" s="22"/>
      <c r="BY888" s="22"/>
      <c r="BZ888" s="22"/>
    </row>
    <row r="889" spans="1:78" x14ac:dyDescent="0.25">
      <c r="A889" s="21"/>
      <c r="B889" s="22">
        <v>3200</v>
      </c>
      <c r="C889" s="22">
        <f t="shared" ca="1" si="17"/>
        <v>3.2</v>
      </c>
      <c r="D889" s="22">
        <v>40.225000000000001</v>
      </c>
      <c r="E889" s="22"/>
      <c r="F889" s="22">
        <v>287.05</v>
      </c>
      <c r="G889" s="22"/>
      <c r="H889" s="22">
        <v>253.91800000000001</v>
      </c>
      <c r="I889" s="22"/>
      <c r="J889" s="22">
        <v>106.023</v>
      </c>
      <c r="K889" s="22"/>
      <c r="L889" s="22">
        <v>0</v>
      </c>
      <c r="M889" s="22"/>
      <c r="N889" s="22">
        <v>0</v>
      </c>
      <c r="O889" s="22"/>
      <c r="P889" s="22">
        <v>0</v>
      </c>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c r="BE889" s="22"/>
      <c r="BF889" s="22"/>
      <c r="BG889" s="22"/>
      <c r="BH889" s="22"/>
      <c r="BI889" s="22"/>
      <c r="BJ889" s="22"/>
      <c r="BK889" s="22"/>
      <c r="BL889" s="22"/>
      <c r="BM889" s="22"/>
      <c r="BN889" s="22"/>
      <c r="BO889" s="22"/>
      <c r="BP889" s="22"/>
      <c r="BQ889" s="22"/>
      <c r="BR889" s="22"/>
      <c r="BS889" s="22"/>
      <c r="BT889" s="22"/>
      <c r="BU889" s="22"/>
      <c r="BV889" s="22"/>
      <c r="BW889" s="22"/>
      <c r="BX889" s="22"/>
      <c r="BY889" s="22"/>
      <c r="BZ889" s="22"/>
    </row>
    <row r="890" spans="1:78" x14ac:dyDescent="0.25">
      <c r="A890" s="21"/>
      <c r="B890" s="22">
        <v>3300</v>
      </c>
      <c r="C890" s="22">
        <f t="shared" ca="1" si="17"/>
        <v>3.3</v>
      </c>
      <c r="D890" s="22">
        <v>40.395000000000003</v>
      </c>
      <c r="E890" s="22"/>
      <c r="F890" s="22">
        <v>288.291</v>
      </c>
      <c r="G890" s="22"/>
      <c r="H890" s="22">
        <v>254.941</v>
      </c>
      <c r="I890" s="22"/>
      <c r="J890" s="22">
        <v>110.054</v>
      </c>
      <c r="K890" s="22"/>
      <c r="L890" s="22">
        <v>0</v>
      </c>
      <c r="M890" s="22"/>
      <c r="N890" s="22">
        <v>0</v>
      </c>
      <c r="O890" s="22"/>
      <c r="P890" s="22">
        <v>0</v>
      </c>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c r="BE890" s="22"/>
      <c r="BF890" s="22"/>
      <c r="BG890" s="22"/>
      <c r="BH890" s="22"/>
      <c r="BI890" s="22"/>
      <c r="BJ890" s="22"/>
      <c r="BK890" s="22"/>
      <c r="BL890" s="22"/>
      <c r="BM890" s="22"/>
      <c r="BN890" s="22"/>
      <c r="BO890" s="22"/>
      <c r="BP890" s="22"/>
      <c r="BQ890" s="22"/>
      <c r="BR890" s="22"/>
      <c r="BS890" s="22"/>
      <c r="BT890" s="22"/>
      <c r="BU890" s="22"/>
      <c r="BV890" s="22"/>
      <c r="BW890" s="22"/>
      <c r="BX890" s="22"/>
      <c r="BY890" s="22"/>
      <c r="BZ890" s="22"/>
    </row>
    <row r="891" spans="1:78" x14ac:dyDescent="0.25">
      <c r="A891" s="21"/>
      <c r="B891" s="22">
        <v>3400</v>
      </c>
      <c r="C891" s="22">
        <f t="shared" ca="1" si="17"/>
        <v>3.4</v>
      </c>
      <c r="D891" s="22">
        <v>40.558999999999997</v>
      </c>
      <c r="E891" s="22"/>
      <c r="F891" s="22">
        <v>289.49900000000002</v>
      </c>
      <c r="G891" s="22"/>
      <c r="H891" s="22">
        <v>255.94</v>
      </c>
      <c r="I891" s="22"/>
      <c r="J891" s="22">
        <v>114.102</v>
      </c>
      <c r="K891" s="22"/>
      <c r="L891" s="22">
        <v>0</v>
      </c>
      <c r="M891" s="22"/>
      <c r="N891" s="22">
        <v>0</v>
      </c>
      <c r="O891" s="22"/>
      <c r="P891" s="22">
        <v>0</v>
      </c>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c r="BE891" s="22"/>
      <c r="BF891" s="22"/>
      <c r="BG891" s="22"/>
      <c r="BH891" s="22"/>
      <c r="BI891" s="22"/>
      <c r="BJ891" s="22"/>
      <c r="BK891" s="22"/>
      <c r="BL891" s="22"/>
      <c r="BM891" s="22"/>
      <c r="BN891" s="22"/>
      <c r="BO891" s="22"/>
      <c r="BP891" s="22"/>
      <c r="BQ891" s="22"/>
      <c r="BR891" s="22"/>
      <c r="BS891" s="22"/>
      <c r="BT891" s="22"/>
      <c r="BU891" s="22"/>
      <c r="BV891" s="22"/>
      <c r="BW891" s="22"/>
      <c r="BX891" s="22"/>
      <c r="BY891" s="22"/>
      <c r="BZ891" s="22"/>
    </row>
    <row r="892" spans="1:78" x14ac:dyDescent="0.25">
      <c r="A892" s="21"/>
      <c r="B892" s="22">
        <v>3500</v>
      </c>
      <c r="C892" s="22">
        <f t="shared" ca="1" si="17"/>
        <v>3.5</v>
      </c>
      <c r="D892" s="22">
        <v>40.716000000000001</v>
      </c>
      <c r="E892" s="22"/>
      <c r="F892" s="22">
        <v>290.67700000000002</v>
      </c>
      <c r="G892" s="22"/>
      <c r="H892" s="22">
        <v>256.916</v>
      </c>
      <c r="I892" s="22"/>
      <c r="J892" s="22">
        <v>118.16500000000001</v>
      </c>
      <c r="K892" s="22"/>
      <c r="L892" s="22">
        <v>0</v>
      </c>
      <c r="M892" s="22"/>
      <c r="N892" s="22">
        <v>0</v>
      </c>
      <c r="O892" s="22"/>
      <c r="P892" s="22">
        <v>0</v>
      </c>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c r="BE892" s="22"/>
      <c r="BF892" s="22"/>
      <c r="BG892" s="22"/>
      <c r="BH892" s="22"/>
      <c r="BI892" s="22"/>
      <c r="BJ892" s="22"/>
      <c r="BK892" s="22"/>
      <c r="BL892" s="22"/>
      <c r="BM892" s="22"/>
      <c r="BN892" s="22"/>
      <c r="BO892" s="22"/>
      <c r="BP892" s="22"/>
      <c r="BQ892" s="22"/>
      <c r="BR892" s="22"/>
      <c r="BS892" s="22"/>
      <c r="BT892" s="22"/>
      <c r="BU892" s="22"/>
      <c r="BV892" s="22"/>
      <c r="BW892" s="22"/>
      <c r="BX892" s="22"/>
      <c r="BY892" s="22"/>
      <c r="BZ892" s="22"/>
    </row>
    <row r="893" spans="1:78" x14ac:dyDescent="0.25">
      <c r="A893" s="21"/>
      <c r="B893" s="22">
        <v>3600</v>
      </c>
      <c r="C893" s="22">
        <f t="shared" ca="1" si="17"/>
        <v>3.6</v>
      </c>
      <c r="D893" s="22">
        <v>40.868000000000002</v>
      </c>
      <c r="E893" s="22"/>
      <c r="F893" s="22">
        <v>291.82600000000002</v>
      </c>
      <c r="G893" s="22"/>
      <c r="H893" s="22">
        <v>257.87</v>
      </c>
      <c r="I893" s="22"/>
      <c r="J893" s="22">
        <v>122.245</v>
      </c>
      <c r="K893" s="22"/>
      <c r="L893" s="22">
        <v>0</v>
      </c>
      <c r="M893" s="22"/>
      <c r="N893" s="22">
        <v>0</v>
      </c>
      <c r="O893" s="22"/>
      <c r="P893" s="22">
        <v>0</v>
      </c>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c r="BE893" s="22"/>
      <c r="BF893" s="22"/>
      <c r="BG893" s="22"/>
      <c r="BH893" s="22"/>
      <c r="BI893" s="22"/>
      <c r="BJ893" s="22"/>
      <c r="BK893" s="22"/>
      <c r="BL893" s="22"/>
      <c r="BM893" s="22"/>
      <c r="BN893" s="22"/>
      <c r="BO893" s="22"/>
      <c r="BP893" s="22"/>
      <c r="BQ893" s="22"/>
      <c r="BR893" s="22"/>
      <c r="BS893" s="22"/>
      <c r="BT893" s="22"/>
      <c r="BU893" s="22"/>
      <c r="BV893" s="22"/>
      <c r="BW893" s="22"/>
      <c r="BX893" s="22"/>
      <c r="BY893" s="22"/>
      <c r="BZ893" s="22"/>
    </row>
    <row r="894" spans="1:78" x14ac:dyDescent="0.25">
      <c r="A894" s="21"/>
      <c r="B894" s="22">
        <v>3700</v>
      </c>
      <c r="C894" s="22">
        <f t="shared" ca="1" si="17"/>
        <v>3.7</v>
      </c>
      <c r="D894" s="22">
        <v>41.012999999999998</v>
      </c>
      <c r="E894" s="22"/>
      <c r="F894" s="22">
        <v>292.94799999999998</v>
      </c>
      <c r="G894" s="22"/>
      <c r="H894" s="22">
        <v>258.80200000000002</v>
      </c>
      <c r="I894" s="22"/>
      <c r="J894" s="22">
        <v>126.339</v>
      </c>
      <c r="K894" s="22"/>
      <c r="L894" s="22">
        <v>0</v>
      </c>
      <c r="M894" s="22"/>
      <c r="N894" s="22">
        <v>0</v>
      </c>
      <c r="O894" s="22"/>
      <c r="P894" s="22">
        <v>0</v>
      </c>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c r="BE894" s="22"/>
      <c r="BF894" s="22"/>
      <c r="BG894" s="22"/>
      <c r="BH894" s="22"/>
      <c r="BI894" s="22"/>
      <c r="BJ894" s="22"/>
      <c r="BK894" s="22"/>
      <c r="BL894" s="22"/>
      <c r="BM894" s="22"/>
      <c r="BN894" s="22"/>
      <c r="BO894" s="22"/>
      <c r="BP894" s="22"/>
      <c r="BQ894" s="22"/>
      <c r="BR894" s="22"/>
      <c r="BS894" s="22"/>
      <c r="BT894" s="22"/>
      <c r="BU894" s="22"/>
      <c r="BV894" s="22"/>
      <c r="BW894" s="22"/>
      <c r="BX894" s="22"/>
      <c r="BY894" s="22"/>
      <c r="BZ894" s="22"/>
    </row>
    <row r="895" spans="1:78" x14ac:dyDescent="0.25">
      <c r="A895" s="21"/>
      <c r="B895" s="22">
        <v>3800</v>
      </c>
      <c r="C895" s="22">
        <f t="shared" ca="1" si="17"/>
        <v>3.8</v>
      </c>
      <c r="D895" s="22">
        <v>41.154000000000003</v>
      </c>
      <c r="E895" s="22"/>
      <c r="F895" s="22">
        <v>294.04399999999998</v>
      </c>
      <c r="G895" s="22"/>
      <c r="H895" s="22">
        <v>259.71600000000001</v>
      </c>
      <c r="I895" s="22"/>
      <c r="J895" s="22">
        <v>130.447</v>
      </c>
      <c r="K895" s="22"/>
      <c r="L895" s="22">
        <v>0</v>
      </c>
      <c r="M895" s="22"/>
      <c r="N895" s="22">
        <v>0</v>
      </c>
      <c r="O895" s="22"/>
      <c r="P895" s="22">
        <v>0</v>
      </c>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c r="BE895" s="22"/>
      <c r="BF895" s="22"/>
      <c r="BG895" s="22"/>
      <c r="BH895" s="22"/>
      <c r="BI895" s="22"/>
      <c r="BJ895" s="22"/>
      <c r="BK895" s="22"/>
      <c r="BL895" s="22"/>
      <c r="BM895" s="22"/>
      <c r="BN895" s="22"/>
      <c r="BO895" s="22"/>
      <c r="BP895" s="22"/>
      <c r="BQ895" s="22"/>
      <c r="BR895" s="22"/>
      <c r="BS895" s="22"/>
      <c r="BT895" s="22"/>
      <c r="BU895" s="22"/>
      <c r="BV895" s="22"/>
      <c r="BW895" s="22"/>
      <c r="BX895" s="22"/>
      <c r="BY895" s="22"/>
      <c r="BZ895" s="22"/>
    </row>
    <row r="896" spans="1:78" x14ac:dyDescent="0.25">
      <c r="A896" s="21"/>
      <c r="B896" s="22">
        <v>3900</v>
      </c>
      <c r="C896" s="22">
        <f t="shared" ca="1" si="17"/>
        <v>3.9</v>
      </c>
      <c r="D896" s="22">
        <v>41.289000000000001</v>
      </c>
      <c r="E896" s="22"/>
      <c r="F896" s="22">
        <v>295.11500000000001</v>
      </c>
      <c r="G896" s="22"/>
      <c r="H896" s="22">
        <v>260.61</v>
      </c>
      <c r="I896" s="22"/>
      <c r="J896" s="22">
        <v>134.56899999999999</v>
      </c>
      <c r="K896" s="22"/>
      <c r="L896" s="22">
        <v>0</v>
      </c>
      <c r="M896" s="22"/>
      <c r="N896" s="22">
        <v>0</v>
      </c>
      <c r="O896" s="22"/>
      <c r="P896" s="22">
        <v>0</v>
      </c>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c r="BE896" s="22"/>
      <c r="BF896" s="22"/>
      <c r="BG896" s="22"/>
      <c r="BH896" s="22"/>
      <c r="BI896" s="22"/>
      <c r="BJ896" s="22"/>
      <c r="BK896" s="22"/>
      <c r="BL896" s="22"/>
      <c r="BM896" s="22"/>
      <c r="BN896" s="22"/>
      <c r="BO896" s="22"/>
      <c r="BP896" s="22"/>
      <c r="BQ896" s="22"/>
      <c r="BR896" s="22"/>
      <c r="BS896" s="22"/>
      <c r="BT896" s="22"/>
      <c r="BU896" s="22"/>
      <c r="BV896" s="22"/>
      <c r="BW896" s="22"/>
      <c r="BX896" s="22"/>
      <c r="BY896" s="22"/>
      <c r="BZ896" s="22"/>
    </row>
    <row r="897" spans="1:78" x14ac:dyDescent="0.25">
      <c r="A897" s="21"/>
      <c r="B897" s="22">
        <v>4000</v>
      </c>
      <c r="C897" s="22">
        <f t="shared" ca="1" si="17"/>
        <v>4</v>
      </c>
      <c r="D897" s="22">
        <v>41.420999999999999</v>
      </c>
      <c r="E897" s="22"/>
      <c r="F897" s="22">
        <v>296.16199999999998</v>
      </c>
      <c r="G897" s="22"/>
      <c r="H897" s="22">
        <v>261.48500000000001</v>
      </c>
      <c r="I897" s="22"/>
      <c r="J897" s="22">
        <v>138.70500000000001</v>
      </c>
      <c r="K897" s="22"/>
      <c r="L897" s="22">
        <v>0</v>
      </c>
      <c r="M897" s="22"/>
      <c r="N897" s="22">
        <v>0</v>
      </c>
      <c r="O897" s="22"/>
      <c r="P897" s="22">
        <v>0</v>
      </c>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c r="BE897" s="22"/>
      <c r="BF897" s="22"/>
      <c r="BG897" s="22"/>
      <c r="BH897" s="22"/>
      <c r="BI897" s="22"/>
      <c r="BJ897" s="22"/>
      <c r="BK897" s="22"/>
      <c r="BL897" s="22"/>
      <c r="BM897" s="22"/>
      <c r="BN897" s="22"/>
      <c r="BO897" s="22"/>
      <c r="BP897" s="22"/>
      <c r="BQ897" s="22"/>
      <c r="BR897" s="22"/>
      <c r="BS897" s="22"/>
      <c r="BT897" s="22"/>
      <c r="BU897" s="22"/>
      <c r="BV897" s="22"/>
      <c r="BW897" s="22"/>
      <c r="BX897" s="22"/>
      <c r="BY897" s="22"/>
      <c r="BZ897" s="22"/>
    </row>
    <row r="898" spans="1:78" x14ac:dyDescent="0.25">
      <c r="A898" s="21"/>
      <c r="B898" s="22">
        <v>4100</v>
      </c>
      <c r="C898" s="22">
        <f t="shared" ca="1" si="17"/>
        <v>4.0999999999999996</v>
      </c>
      <c r="D898" s="22">
        <v>41.548999999999999</v>
      </c>
      <c r="E898" s="22"/>
      <c r="F898" s="22">
        <v>297.18599999999998</v>
      </c>
      <c r="G898" s="22"/>
      <c r="H898" s="22">
        <v>262.34399999999999</v>
      </c>
      <c r="I898" s="22"/>
      <c r="J898" s="22">
        <v>142.85400000000001</v>
      </c>
      <c r="K898" s="22"/>
      <c r="L898" s="22">
        <v>0</v>
      </c>
      <c r="M898" s="22"/>
      <c r="N898" s="22">
        <v>0</v>
      </c>
      <c r="O898" s="22"/>
      <c r="P898" s="22">
        <v>0</v>
      </c>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c r="BE898" s="22"/>
      <c r="BF898" s="22"/>
      <c r="BG898" s="22"/>
      <c r="BH898" s="22"/>
      <c r="BI898" s="22"/>
      <c r="BJ898" s="22"/>
      <c r="BK898" s="22"/>
      <c r="BL898" s="22"/>
      <c r="BM898" s="22"/>
      <c r="BN898" s="22"/>
      <c r="BO898" s="22"/>
      <c r="BP898" s="22"/>
      <c r="BQ898" s="22"/>
      <c r="BR898" s="22"/>
      <c r="BS898" s="22"/>
      <c r="BT898" s="22"/>
      <c r="BU898" s="22"/>
      <c r="BV898" s="22"/>
      <c r="BW898" s="22"/>
      <c r="BX898" s="22"/>
      <c r="BY898" s="22"/>
      <c r="BZ898" s="22"/>
    </row>
    <row r="899" spans="1:78" x14ac:dyDescent="0.25">
      <c r="A899" s="21"/>
      <c r="B899" s="22">
        <v>4200</v>
      </c>
      <c r="C899" s="22">
        <f t="shared" ca="1" si="17"/>
        <v>4.2</v>
      </c>
      <c r="D899" s="22">
        <v>41.673999999999999</v>
      </c>
      <c r="E899" s="22"/>
      <c r="F899" s="22">
        <v>298.18900000000002</v>
      </c>
      <c r="G899" s="22"/>
      <c r="H899" s="22">
        <v>263.185</v>
      </c>
      <c r="I899" s="22"/>
      <c r="J899" s="22">
        <v>147.01499999999999</v>
      </c>
      <c r="K899" s="22"/>
      <c r="L899" s="22">
        <v>0</v>
      </c>
      <c r="M899" s="22"/>
      <c r="N899" s="22">
        <v>0</v>
      </c>
      <c r="O899" s="22"/>
      <c r="P899" s="22">
        <v>0</v>
      </c>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c r="BE899" s="22"/>
      <c r="BF899" s="22"/>
      <c r="BG899" s="22"/>
      <c r="BH899" s="22"/>
      <c r="BI899" s="22"/>
      <c r="BJ899" s="22"/>
      <c r="BK899" s="22"/>
      <c r="BL899" s="22"/>
      <c r="BM899" s="22"/>
      <c r="BN899" s="22"/>
      <c r="BO899" s="22"/>
      <c r="BP899" s="22"/>
      <c r="BQ899" s="22"/>
      <c r="BR899" s="22"/>
      <c r="BS899" s="22"/>
      <c r="BT899" s="22"/>
      <c r="BU899" s="22"/>
      <c r="BV899" s="22"/>
      <c r="BW899" s="22"/>
      <c r="BX899" s="22"/>
      <c r="BY899" s="22"/>
      <c r="BZ899" s="22"/>
    </row>
    <row r="900" spans="1:78" x14ac:dyDescent="0.25">
      <c r="A900" s="21"/>
      <c r="B900" s="22">
        <v>4300</v>
      </c>
      <c r="C900" s="22">
        <f t="shared" ca="1" si="17"/>
        <v>4.3</v>
      </c>
      <c r="D900" s="22">
        <v>41.798000000000002</v>
      </c>
      <c r="E900" s="22"/>
      <c r="F900" s="22">
        <v>299.17099999999999</v>
      </c>
      <c r="G900" s="22"/>
      <c r="H900" s="22">
        <v>264.01100000000002</v>
      </c>
      <c r="I900" s="22"/>
      <c r="J900" s="22">
        <v>151.18799999999999</v>
      </c>
      <c r="K900" s="22"/>
      <c r="L900" s="22">
        <v>0</v>
      </c>
      <c r="M900" s="22"/>
      <c r="N900" s="22">
        <v>0</v>
      </c>
      <c r="O900" s="22"/>
      <c r="P900" s="22">
        <v>0</v>
      </c>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c r="BE900" s="22"/>
      <c r="BF900" s="22"/>
      <c r="BG900" s="22"/>
      <c r="BH900" s="22"/>
      <c r="BI900" s="22"/>
      <c r="BJ900" s="22"/>
      <c r="BK900" s="22"/>
      <c r="BL900" s="22"/>
      <c r="BM900" s="22"/>
      <c r="BN900" s="22"/>
      <c r="BO900" s="22"/>
      <c r="BP900" s="22"/>
      <c r="BQ900" s="22"/>
      <c r="BR900" s="22"/>
      <c r="BS900" s="22"/>
      <c r="BT900" s="22"/>
      <c r="BU900" s="22"/>
      <c r="BV900" s="22"/>
      <c r="BW900" s="22"/>
      <c r="BX900" s="22"/>
      <c r="BY900" s="22"/>
      <c r="BZ900" s="22"/>
    </row>
    <row r="901" spans="1:78" x14ac:dyDescent="0.25">
      <c r="A901" s="21"/>
      <c r="B901" s="22">
        <v>4400</v>
      </c>
      <c r="C901" s="22">
        <f t="shared" ca="1" si="17"/>
        <v>4.4000000000000004</v>
      </c>
      <c r="D901" s="22">
        <v>41.92</v>
      </c>
      <c r="E901" s="22"/>
      <c r="F901" s="22">
        <v>300.13299999999998</v>
      </c>
      <c r="G901" s="22"/>
      <c r="H901" s="22">
        <v>264.82100000000003</v>
      </c>
      <c r="I901" s="22"/>
      <c r="J901" s="22">
        <v>155.374</v>
      </c>
      <c r="K901" s="22"/>
      <c r="L901" s="22">
        <v>0</v>
      </c>
      <c r="M901" s="22"/>
      <c r="N901" s="22">
        <v>0</v>
      </c>
      <c r="O901" s="22"/>
      <c r="P901" s="22">
        <v>0</v>
      </c>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c r="BE901" s="22"/>
      <c r="BF901" s="22"/>
      <c r="BG901" s="22"/>
      <c r="BH901" s="22"/>
      <c r="BI901" s="22"/>
      <c r="BJ901" s="22"/>
      <c r="BK901" s="22"/>
      <c r="BL901" s="22"/>
      <c r="BM901" s="22"/>
      <c r="BN901" s="22"/>
      <c r="BO901" s="22"/>
      <c r="BP901" s="22"/>
      <c r="BQ901" s="22"/>
      <c r="BR901" s="22"/>
      <c r="BS901" s="22"/>
      <c r="BT901" s="22"/>
      <c r="BU901" s="22"/>
      <c r="BV901" s="22"/>
      <c r="BW901" s="22"/>
      <c r="BX901" s="22"/>
      <c r="BY901" s="22"/>
      <c r="BZ901" s="22"/>
    </row>
    <row r="902" spans="1:78" x14ac:dyDescent="0.25">
      <c r="A902" s="21"/>
      <c r="B902" s="22">
        <v>4500</v>
      </c>
      <c r="C902" s="22">
        <f t="shared" ca="1" si="17"/>
        <v>4.5</v>
      </c>
      <c r="D902" s="22">
        <v>42.042000000000002</v>
      </c>
      <c r="E902" s="22"/>
      <c r="F902" s="22">
        <v>301.07600000000002</v>
      </c>
      <c r="G902" s="22"/>
      <c r="H902" s="22">
        <v>265.61599999999999</v>
      </c>
      <c r="I902" s="22"/>
      <c r="J902" s="22">
        <v>159.572</v>
      </c>
      <c r="K902" s="22"/>
      <c r="L902" s="22">
        <v>0</v>
      </c>
      <c r="M902" s="22"/>
      <c r="N902" s="22">
        <v>0</v>
      </c>
      <c r="O902" s="22"/>
      <c r="P902" s="22">
        <v>0</v>
      </c>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c r="BE902" s="22"/>
      <c r="BF902" s="22"/>
      <c r="BG902" s="22"/>
      <c r="BH902" s="22"/>
      <c r="BI902" s="22"/>
      <c r="BJ902" s="22"/>
      <c r="BK902" s="22"/>
      <c r="BL902" s="22"/>
      <c r="BM902" s="22"/>
      <c r="BN902" s="22"/>
      <c r="BO902" s="22"/>
      <c r="BP902" s="22"/>
      <c r="BQ902" s="22"/>
      <c r="BR902" s="22"/>
      <c r="BS902" s="22"/>
      <c r="BT902" s="22"/>
      <c r="BU902" s="22"/>
      <c r="BV902" s="22"/>
      <c r="BW902" s="22"/>
      <c r="BX902" s="22"/>
      <c r="BY902" s="22"/>
      <c r="BZ902" s="22"/>
    </row>
    <row r="903" spans="1:78" x14ac:dyDescent="0.25">
      <c r="A903" s="21"/>
      <c r="B903" s="22">
        <v>4600</v>
      </c>
      <c r="C903" s="22">
        <f t="shared" ca="1" si="17"/>
        <v>4.5999999999999996</v>
      </c>
      <c r="D903" s="22">
        <v>42.164000000000001</v>
      </c>
      <c r="E903" s="22"/>
      <c r="F903" s="22">
        <v>302.00200000000001</v>
      </c>
      <c r="G903" s="22"/>
      <c r="H903" s="22">
        <v>266.39699999999999</v>
      </c>
      <c r="I903" s="22"/>
      <c r="J903" s="22">
        <v>163.78299999999999</v>
      </c>
      <c r="K903" s="22"/>
      <c r="L903" s="22">
        <v>0</v>
      </c>
      <c r="M903" s="22"/>
      <c r="N903" s="22">
        <v>0</v>
      </c>
      <c r="O903" s="22"/>
      <c r="P903" s="22">
        <v>0</v>
      </c>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c r="BE903" s="22"/>
      <c r="BF903" s="22"/>
      <c r="BG903" s="22"/>
      <c r="BH903" s="22"/>
      <c r="BI903" s="22"/>
      <c r="BJ903" s="22"/>
      <c r="BK903" s="22"/>
      <c r="BL903" s="22"/>
      <c r="BM903" s="22"/>
      <c r="BN903" s="22"/>
      <c r="BO903" s="22"/>
      <c r="BP903" s="22"/>
      <c r="BQ903" s="22"/>
      <c r="BR903" s="22"/>
      <c r="BS903" s="22"/>
      <c r="BT903" s="22"/>
      <c r="BU903" s="22"/>
      <c r="BV903" s="22"/>
      <c r="BW903" s="22"/>
      <c r="BX903" s="22"/>
      <c r="BY903" s="22"/>
      <c r="BZ903" s="22"/>
    </row>
    <row r="904" spans="1:78" x14ac:dyDescent="0.25">
      <c r="A904" s="21"/>
      <c r="B904" s="22">
        <v>4700</v>
      </c>
      <c r="C904" s="22">
        <f t="shared" ca="1" si="17"/>
        <v>4.7</v>
      </c>
      <c r="D904" s="22">
        <v>42.286999999999999</v>
      </c>
      <c r="E904" s="22"/>
      <c r="F904" s="22">
        <v>302.91000000000003</v>
      </c>
      <c r="G904" s="22"/>
      <c r="H904" s="22">
        <v>267.16399999999999</v>
      </c>
      <c r="I904" s="22"/>
      <c r="J904" s="22">
        <v>168.005</v>
      </c>
      <c r="K904" s="22"/>
      <c r="L904" s="22">
        <v>0</v>
      </c>
      <c r="M904" s="22"/>
      <c r="N904" s="22">
        <v>0</v>
      </c>
      <c r="O904" s="22"/>
      <c r="P904" s="22">
        <v>0</v>
      </c>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c r="BE904" s="22"/>
      <c r="BF904" s="22"/>
      <c r="BG904" s="22"/>
      <c r="BH904" s="22"/>
      <c r="BI904" s="22"/>
      <c r="BJ904" s="22"/>
      <c r="BK904" s="22"/>
      <c r="BL904" s="22"/>
      <c r="BM904" s="22"/>
      <c r="BN904" s="22"/>
      <c r="BO904" s="22"/>
      <c r="BP904" s="22"/>
      <c r="BQ904" s="22"/>
      <c r="BR904" s="22"/>
      <c r="BS904" s="22"/>
      <c r="BT904" s="22"/>
      <c r="BU904" s="22"/>
      <c r="BV904" s="22"/>
      <c r="BW904" s="22"/>
      <c r="BX904" s="22"/>
      <c r="BY904" s="22"/>
      <c r="BZ904" s="22"/>
    </row>
    <row r="905" spans="1:78" x14ac:dyDescent="0.25">
      <c r="A905" s="21"/>
      <c r="B905" s="22">
        <v>4800</v>
      </c>
      <c r="C905" s="22">
        <f t="shared" ca="1" si="17"/>
        <v>4.8</v>
      </c>
      <c r="D905" s="22">
        <v>42.412999999999997</v>
      </c>
      <c r="E905" s="22"/>
      <c r="F905" s="22">
        <v>303.80099999999999</v>
      </c>
      <c r="G905" s="22"/>
      <c r="H905" s="22">
        <v>267.91800000000001</v>
      </c>
      <c r="I905" s="22"/>
      <c r="J905" s="22">
        <v>172.24</v>
      </c>
      <c r="K905" s="22"/>
      <c r="L905" s="22">
        <v>0</v>
      </c>
      <c r="M905" s="22"/>
      <c r="N905" s="22">
        <v>0</v>
      </c>
      <c r="O905" s="22"/>
      <c r="P905" s="22">
        <v>0</v>
      </c>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c r="BE905" s="22"/>
      <c r="BF905" s="22"/>
      <c r="BG905" s="22"/>
      <c r="BH905" s="22"/>
      <c r="BI905" s="22"/>
      <c r="BJ905" s="22"/>
      <c r="BK905" s="22"/>
      <c r="BL905" s="22"/>
      <c r="BM905" s="22"/>
      <c r="BN905" s="22"/>
      <c r="BO905" s="22"/>
      <c r="BP905" s="22"/>
      <c r="BQ905" s="22"/>
      <c r="BR905" s="22"/>
      <c r="BS905" s="22"/>
      <c r="BT905" s="22"/>
      <c r="BU905" s="22"/>
      <c r="BV905" s="22"/>
      <c r="BW905" s="22"/>
      <c r="BX905" s="22"/>
      <c r="BY905" s="22"/>
      <c r="BZ905" s="22"/>
    </row>
    <row r="906" spans="1:78" x14ac:dyDescent="0.25">
      <c r="A906" s="21"/>
      <c r="B906" s="22">
        <v>4900</v>
      </c>
      <c r="C906" s="22">
        <f t="shared" ca="1" si="17"/>
        <v>4.9000000000000004</v>
      </c>
      <c r="D906" s="22">
        <v>42.542000000000002</v>
      </c>
      <c r="E906" s="22"/>
      <c r="F906" s="22">
        <v>304.67700000000002</v>
      </c>
      <c r="G906" s="22"/>
      <c r="H906" s="22">
        <v>268.66000000000003</v>
      </c>
      <c r="I906" s="22"/>
      <c r="J906" s="22">
        <v>176.488</v>
      </c>
      <c r="K906" s="22"/>
      <c r="L906" s="22">
        <v>0</v>
      </c>
      <c r="M906" s="22"/>
      <c r="N906" s="22">
        <v>0</v>
      </c>
      <c r="O906" s="22"/>
      <c r="P906" s="22">
        <v>0</v>
      </c>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c r="BE906" s="22"/>
      <c r="BF906" s="22"/>
      <c r="BG906" s="22"/>
      <c r="BH906" s="22"/>
      <c r="BI906" s="22"/>
      <c r="BJ906" s="22"/>
      <c r="BK906" s="22"/>
      <c r="BL906" s="22"/>
      <c r="BM906" s="22"/>
      <c r="BN906" s="22"/>
      <c r="BO906" s="22"/>
      <c r="BP906" s="22"/>
      <c r="BQ906" s="22"/>
      <c r="BR906" s="22"/>
      <c r="BS906" s="22"/>
      <c r="BT906" s="22"/>
      <c r="BU906" s="22"/>
      <c r="BV906" s="22"/>
      <c r="BW906" s="22"/>
      <c r="BX906" s="22"/>
      <c r="BY906" s="22"/>
      <c r="BZ906" s="22"/>
    </row>
    <row r="907" spans="1:78" x14ac:dyDescent="0.25">
      <c r="A907" s="21"/>
      <c r="B907" s="22">
        <v>5000</v>
      </c>
      <c r="C907" s="22">
        <f t="shared" ca="1" si="17"/>
        <v>5</v>
      </c>
      <c r="D907" s="22">
        <v>42.674999999999997</v>
      </c>
      <c r="E907" s="22"/>
      <c r="F907" s="22">
        <v>305.53800000000001</v>
      </c>
      <c r="G907" s="22"/>
      <c r="H907" s="22">
        <v>269.38900000000001</v>
      </c>
      <c r="I907" s="22"/>
      <c r="J907" s="22">
        <v>180.749</v>
      </c>
      <c r="K907" s="22"/>
      <c r="L907" s="22">
        <v>0</v>
      </c>
      <c r="M907" s="22"/>
      <c r="N907" s="22">
        <v>0</v>
      </c>
      <c r="O907" s="22"/>
      <c r="P907" s="22">
        <v>0</v>
      </c>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c r="BE907" s="22"/>
      <c r="BF907" s="22"/>
      <c r="BG907" s="22"/>
      <c r="BH907" s="22"/>
      <c r="BI907" s="22"/>
      <c r="BJ907" s="22"/>
      <c r="BK907" s="22"/>
      <c r="BL907" s="22"/>
      <c r="BM907" s="22"/>
      <c r="BN907" s="22"/>
      <c r="BO907" s="22"/>
      <c r="BP907" s="22"/>
      <c r="BQ907" s="22"/>
      <c r="BR907" s="22"/>
      <c r="BS907" s="22"/>
      <c r="BT907" s="22"/>
      <c r="BU907" s="22"/>
      <c r="BV907" s="22"/>
      <c r="BW907" s="22"/>
      <c r="BX907" s="22"/>
      <c r="BY907" s="22"/>
      <c r="BZ907" s="22"/>
    </row>
    <row r="908" spans="1:78" x14ac:dyDescent="0.25">
      <c r="A908" s="21"/>
      <c r="B908" s="22">
        <v>5100</v>
      </c>
      <c r="C908" s="22">
        <f t="shared" ca="1" si="17"/>
        <v>5.0999999999999996</v>
      </c>
      <c r="D908" s="22">
        <v>42.813000000000002</v>
      </c>
      <c r="E908" s="22"/>
      <c r="F908" s="22">
        <v>306.38499999999999</v>
      </c>
      <c r="G908" s="22"/>
      <c r="H908" s="22">
        <v>270.10599999999999</v>
      </c>
      <c r="I908" s="22"/>
      <c r="J908" s="22">
        <v>185.023</v>
      </c>
      <c r="K908" s="22"/>
      <c r="L908" s="22">
        <v>0</v>
      </c>
      <c r="M908" s="22"/>
      <c r="N908" s="22">
        <v>0</v>
      </c>
      <c r="O908" s="22"/>
      <c r="P908" s="22">
        <v>0</v>
      </c>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c r="BE908" s="22"/>
      <c r="BF908" s="22"/>
      <c r="BG908" s="22"/>
      <c r="BH908" s="22"/>
      <c r="BI908" s="22"/>
      <c r="BJ908" s="22"/>
      <c r="BK908" s="22"/>
      <c r="BL908" s="22"/>
      <c r="BM908" s="22"/>
      <c r="BN908" s="22"/>
      <c r="BO908" s="22"/>
      <c r="BP908" s="22"/>
      <c r="BQ908" s="22"/>
      <c r="BR908" s="22"/>
      <c r="BS908" s="22"/>
      <c r="BT908" s="22"/>
      <c r="BU908" s="22"/>
      <c r="BV908" s="22"/>
      <c r="BW908" s="22"/>
      <c r="BX908" s="22"/>
      <c r="BY908" s="22"/>
      <c r="BZ908" s="22"/>
    </row>
    <row r="909" spans="1:78" x14ac:dyDescent="0.25">
      <c r="A909" s="21"/>
      <c r="B909" s="22">
        <v>5200</v>
      </c>
      <c r="C909" s="22">
        <f t="shared" ca="1" si="17"/>
        <v>5.2</v>
      </c>
      <c r="D909" s="22">
        <v>42.956000000000003</v>
      </c>
      <c r="E909" s="22"/>
      <c r="F909" s="22">
        <v>307.21699999999998</v>
      </c>
      <c r="G909" s="22"/>
      <c r="H909" s="22">
        <v>270.81099999999998</v>
      </c>
      <c r="I909" s="22"/>
      <c r="J909" s="22">
        <v>189.31100000000001</v>
      </c>
      <c r="K909" s="22"/>
      <c r="L909" s="22">
        <v>0</v>
      </c>
      <c r="M909" s="22"/>
      <c r="N909" s="22">
        <v>0</v>
      </c>
      <c r="O909" s="22"/>
      <c r="P909" s="22">
        <v>0</v>
      </c>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c r="BE909" s="22"/>
      <c r="BF909" s="22"/>
      <c r="BG909" s="22"/>
      <c r="BH909" s="22"/>
      <c r="BI909" s="22"/>
      <c r="BJ909" s="22"/>
      <c r="BK909" s="22"/>
      <c r="BL909" s="22"/>
      <c r="BM909" s="22"/>
      <c r="BN909" s="22"/>
      <c r="BO909" s="22"/>
      <c r="BP909" s="22"/>
      <c r="BQ909" s="22"/>
      <c r="BR909" s="22"/>
      <c r="BS909" s="22"/>
      <c r="BT909" s="22"/>
      <c r="BU909" s="22"/>
      <c r="BV909" s="22"/>
      <c r="BW909" s="22"/>
      <c r="BX909" s="22"/>
      <c r="BY909" s="22"/>
      <c r="BZ909" s="22"/>
    </row>
    <row r="910" spans="1:78" x14ac:dyDescent="0.25">
      <c r="A910" s="21"/>
      <c r="B910" s="22">
        <v>5300</v>
      </c>
      <c r="C910" s="22">
        <f t="shared" ca="1" si="17"/>
        <v>5.3</v>
      </c>
      <c r="D910" s="22">
        <v>43.104999999999997</v>
      </c>
      <c r="E910" s="22"/>
      <c r="F910" s="22">
        <v>308.03699999999998</v>
      </c>
      <c r="G910" s="22"/>
      <c r="H910" s="22">
        <v>271.50599999999997</v>
      </c>
      <c r="I910" s="22"/>
      <c r="J910" s="22">
        <v>193.614</v>
      </c>
      <c r="K910" s="22"/>
      <c r="L910" s="22">
        <v>0</v>
      </c>
      <c r="M910" s="22"/>
      <c r="N910" s="22">
        <v>0</v>
      </c>
      <c r="O910" s="22"/>
      <c r="P910" s="22">
        <v>0</v>
      </c>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c r="BE910" s="22"/>
      <c r="BF910" s="22"/>
      <c r="BG910" s="22"/>
      <c r="BH910" s="22"/>
      <c r="BI910" s="22"/>
      <c r="BJ910" s="22"/>
      <c r="BK910" s="22"/>
      <c r="BL910" s="22"/>
      <c r="BM910" s="22"/>
      <c r="BN910" s="22"/>
      <c r="BO910" s="22"/>
      <c r="BP910" s="22"/>
      <c r="BQ910" s="22"/>
      <c r="BR910" s="22"/>
      <c r="BS910" s="22"/>
      <c r="BT910" s="22"/>
      <c r="BU910" s="22"/>
      <c r="BV910" s="22"/>
      <c r="BW910" s="22"/>
      <c r="BX910" s="22"/>
      <c r="BY910" s="22"/>
      <c r="BZ910" s="22"/>
    </row>
    <row r="911" spans="1:78" x14ac:dyDescent="0.25">
      <c r="A911" s="21"/>
      <c r="B911" s="22">
        <v>5400</v>
      </c>
      <c r="C911" s="22">
        <f t="shared" ca="1" si="17"/>
        <v>5.4</v>
      </c>
      <c r="D911" s="22">
        <v>43.262</v>
      </c>
      <c r="E911" s="22"/>
      <c r="F911" s="22">
        <v>308.84399999999999</v>
      </c>
      <c r="G911" s="22"/>
      <c r="H911" s="22">
        <v>272.19</v>
      </c>
      <c r="I911" s="22"/>
      <c r="J911" s="22">
        <v>197.93299999999999</v>
      </c>
      <c r="K911" s="22"/>
      <c r="L911" s="22">
        <v>0</v>
      </c>
      <c r="M911" s="22"/>
      <c r="N911" s="22">
        <v>0</v>
      </c>
      <c r="O911" s="22"/>
      <c r="P911" s="22">
        <v>0</v>
      </c>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c r="BE911" s="22"/>
      <c r="BF911" s="22"/>
      <c r="BG911" s="22"/>
      <c r="BH911" s="22"/>
      <c r="BI911" s="22"/>
      <c r="BJ911" s="22"/>
      <c r="BK911" s="22"/>
      <c r="BL911" s="22"/>
      <c r="BM911" s="22"/>
      <c r="BN911" s="22"/>
      <c r="BO911" s="22"/>
      <c r="BP911" s="22"/>
      <c r="BQ911" s="22"/>
      <c r="BR911" s="22"/>
      <c r="BS911" s="22"/>
      <c r="BT911" s="22"/>
      <c r="BU911" s="22"/>
      <c r="BV911" s="22"/>
      <c r="BW911" s="22"/>
      <c r="BX911" s="22"/>
      <c r="BY911" s="22"/>
      <c r="BZ911" s="22"/>
    </row>
    <row r="912" spans="1:78" x14ac:dyDescent="0.25">
      <c r="A912" s="21"/>
      <c r="B912" s="22">
        <v>5500</v>
      </c>
      <c r="C912" s="22">
        <f t="shared" ca="1" si="17"/>
        <v>5.5</v>
      </c>
      <c r="D912" s="22">
        <v>43.426000000000002</v>
      </c>
      <c r="E912" s="22"/>
      <c r="F912" s="22">
        <v>309.63900000000001</v>
      </c>
      <c r="G912" s="22"/>
      <c r="H912" s="22">
        <v>272.86399999999998</v>
      </c>
      <c r="I912" s="22"/>
      <c r="J912" s="22">
        <v>202.267</v>
      </c>
      <c r="K912" s="22"/>
      <c r="L912" s="22">
        <v>0</v>
      </c>
      <c r="M912" s="22"/>
      <c r="N912" s="22">
        <v>0</v>
      </c>
      <c r="O912" s="22"/>
      <c r="P912" s="22">
        <v>0</v>
      </c>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c r="BE912" s="22"/>
      <c r="BF912" s="22"/>
      <c r="BG912" s="22"/>
      <c r="BH912" s="22"/>
      <c r="BI912" s="22"/>
      <c r="BJ912" s="22"/>
      <c r="BK912" s="22"/>
      <c r="BL912" s="22"/>
      <c r="BM912" s="22"/>
      <c r="BN912" s="22"/>
      <c r="BO912" s="22"/>
      <c r="BP912" s="22"/>
      <c r="BQ912" s="22"/>
      <c r="BR912" s="22"/>
      <c r="BS912" s="22"/>
      <c r="BT912" s="22"/>
      <c r="BU912" s="22"/>
      <c r="BV912" s="22"/>
      <c r="BW912" s="22"/>
      <c r="BX912" s="22"/>
      <c r="BY912" s="22"/>
      <c r="BZ912" s="22"/>
    </row>
    <row r="913" spans="1:78" x14ac:dyDescent="0.25">
      <c r="A913" s="21"/>
      <c r="B913" s="22">
        <v>5600</v>
      </c>
      <c r="C913" s="22">
        <f t="shared" ca="1" si="17"/>
        <v>5.6</v>
      </c>
      <c r="D913" s="22">
        <v>43.598999999999997</v>
      </c>
      <c r="E913" s="22"/>
      <c r="F913" s="22">
        <v>310.42399999999998</v>
      </c>
      <c r="G913" s="22"/>
      <c r="H913" s="22">
        <v>273.52699999999999</v>
      </c>
      <c r="I913" s="22"/>
      <c r="J913" s="22">
        <v>206.61799999999999</v>
      </c>
      <c r="K913" s="22"/>
      <c r="L913" s="22">
        <v>0</v>
      </c>
      <c r="M913" s="22"/>
      <c r="N913" s="22">
        <v>0</v>
      </c>
      <c r="O913" s="22"/>
      <c r="P913" s="22">
        <v>0</v>
      </c>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c r="BE913" s="22"/>
      <c r="BF913" s="22"/>
      <c r="BG913" s="22"/>
      <c r="BH913" s="22"/>
      <c r="BI913" s="22"/>
      <c r="BJ913" s="22"/>
      <c r="BK913" s="22"/>
      <c r="BL913" s="22"/>
      <c r="BM913" s="22"/>
      <c r="BN913" s="22"/>
      <c r="BO913" s="22"/>
      <c r="BP913" s="22"/>
      <c r="BQ913" s="22"/>
      <c r="BR913" s="22"/>
      <c r="BS913" s="22"/>
      <c r="BT913" s="22"/>
      <c r="BU913" s="22"/>
      <c r="BV913" s="22"/>
      <c r="BW913" s="22"/>
      <c r="BX913" s="22"/>
      <c r="BY913" s="22"/>
      <c r="BZ913" s="22"/>
    </row>
    <row r="914" spans="1:78" x14ac:dyDescent="0.25">
      <c r="A914" s="21"/>
      <c r="B914" s="22">
        <v>5700</v>
      </c>
      <c r="C914" s="22">
        <f t="shared" ca="1" si="17"/>
        <v>5.7</v>
      </c>
      <c r="D914" s="22">
        <v>43.780999999999999</v>
      </c>
      <c r="E914" s="22"/>
      <c r="F914" s="22">
        <v>311.197</v>
      </c>
      <c r="G914" s="22"/>
      <c r="H914" s="22">
        <v>274.18099999999998</v>
      </c>
      <c r="I914" s="22"/>
      <c r="J914" s="22">
        <v>210.98699999999999</v>
      </c>
      <c r="K914" s="22"/>
      <c r="L914" s="22">
        <v>0</v>
      </c>
      <c r="M914" s="22"/>
      <c r="N914" s="22">
        <v>0</v>
      </c>
      <c r="O914" s="22"/>
      <c r="P914" s="22">
        <v>0</v>
      </c>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c r="BE914" s="22"/>
      <c r="BF914" s="22"/>
      <c r="BG914" s="22"/>
      <c r="BH914" s="22"/>
      <c r="BI914" s="22"/>
      <c r="BJ914" s="22"/>
      <c r="BK914" s="22"/>
      <c r="BL914" s="22"/>
      <c r="BM914" s="22"/>
      <c r="BN914" s="22"/>
      <c r="BO914" s="22"/>
      <c r="BP914" s="22"/>
      <c r="BQ914" s="22"/>
      <c r="BR914" s="22"/>
      <c r="BS914" s="22"/>
      <c r="BT914" s="22"/>
      <c r="BU914" s="22"/>
      <c r="BV914" s="22"/>
      <c r="BW914" s="22"/>
      <c r="BX914" s="22"/>
      <c r="BY914" s="22"/>
      <c r="BZ914" s="22"/>
    </row>
    <row r="915" spans="1:78" x14ac:dyDescent="0.25">
      <c r="A915" s="21"/>
      <c r="B915" s="22">
        <v>5800</v>
      </c>
      <c r="C915" s="22">
        <f t="shared" ca="1" si="17"/>
        <v>5.8</v>
      </c>
      <c r="D915" s="22">
        <v>43.972999999999999</v>
      </c>
      <c r="E915" s="22"/>
      <c r="F915" s="22">
        <v>311.95999999999998</v>
      </c>
      <c r="G915" s="22"/>
      <c r="H915" s="22">
        <v>274.82600000000002</v>
      </c>
      <c r="I915" s="22"/>
      <c r="J915" s="22">
        <v>215.375</v>
      </c>
      <c r="K915" s="22"/>
      <c r="L915" s="22">
        <v>0</v>
      </c>
      <c r="M915" s="22"/>
      <c r="N915" s="22">
        <v>0</v>
      </c>
      <c r="O915" s="22"/>
      <c r="P915" s="22">
        <v>0</v>
      </c>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c r="BE915" s="22"/>
      <c r="BF915" s="22"/>
      <c r="BG915" s="22"/>
      <c r="BH915" s="22"/>
      <c r="BI915" s="22"/>
      <c r="BJ915" s="22"/>
      <c r="BK915" s="22"/>
      <c r="BL915" s="22"/>
      <c r="BM915" s="22"/>
      <c r="BN915" s="22"/>
      <c r="BO915" s="22"/>
      <c r="BP915" s="22"/>
      <c r="BQ915" s="22"/>
      <c r="BR915" s="22"/>
      <c r="BS915" s="22"/>
      <c r="BT915" s="22"/>
      <c r="BU915" s="22"/>
      <c r="BV915" s="22"/>
      <c r="BW915" s="22"/>
      <c r="BX915" s="22"/>
      <c r="BY915" s="22"/>
      <c r="BZ915" s="22"/>
    </row>
    <row r="916" spans="1:78" x14ac:dyDescent="0.25">
      <c r="A916" s="21"/>
      <c r="B916" s="22">
        <v>5900</v>
      </c>
      <c r="C916" s="22">
        <f t="shared" ca="1" si="17"/>
        <v>5.9</v>
      </c>
      <c r="D916" s="22">
        <v>44.174999999999997</v>
      </c>
      <c r="E916" s="22"/>
      <c r="F916" s="22">
        <v>312.71300000000002</v>
      </c>
      <c r="G916" s="22"/>
      <c r="H916" s="22">
        <v>275.46199999999999</v>
      </c>
      <c r="I916" s="22"/>
      <c r="J916" s="22">
        <v>219.78200000000001</v>
      </c>
      <c r="K916" s="22"/>
      <c r="L916" s="22">
        <v>0</v>
      </c>
      <c r="M916" s="22"/>
      <c r="N916" s="22">
        <v>0</v>
      </c>
      <c r="O916" s="22"/>
      <c r="P916" s="22">
        <v>0</v>
      </c>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c r="BE916" s="22"/>
      <c r="BF916" s="22"/>
      <c r="BG916" s="22"/>
      <c r="BH916" s="22"/>
      <c r="BI916" s="22"/>
      <c r="BJ916" s="22"/>
      <c r="BK916" s="22"/>
      <c r="BL916" s="22"/>
      <c r="BM916" s="22"/>
      <c r="BN916" s="22"/>
      <c r="BO916" s="22"/>
      <c r="BP916" s="22"/>
      <c r="BQ916" s="22"/>
      <c r="BR916" s="22"/>
      <c r="BS916" s="22"/>
      <c r="BT916" s="22"/>
      <c r="BU916" s="22"/>
      <c r="BV916" s="22"/>
      <c r="BW916" s="22"/>
      <c r="BX916" s="22"/>
      <c r="BY916" s="22"/>
      <c r="BZ916" s="22"/>
    </row>
    <row r="917" spans="1:78" x14ac:dyDescent="0.25">
      <c r="A917" s="21"/>
      <c r="B917" s="22">
        <v>6000</v>
      </c>
      <c r="C917" s="22">
        <f t="shared" ca="1" si="17"/>
        <v>6</v>
      </c>
      <c r="D917" s="22">
        <v>44.387</v>
      </c>
      <c r="E917" s="22"/>
      <c r="F917" s="22">
        <v>313.45699999999999</v>
      </c>
      <c r="G917" s="22"/>
      <c r="H917" s="22">
        <v>276.089</v>
      </c>
      <c r="I917" s="22"/>
      <c r="J917" s="22">
        <v>224.21</v>
      </c>
      <c r="K917" s="22"/>
      <c r="L917" s="22">
        <v>0</v>
      </c>
      <c r="M917" s="22"/>
      <c r="N917" s="22">
        <v>0</v>
      </c>
      <c r="O917" s="22"/>
      <c r="P917" s="22">
        <v>0</v>
      </c>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c r="BE917" s="22"/>
      <c r="BF917" s="22"/>
      <c r="BG917" s="22"/>
      <c r="BH917" s="22"/>
      <c r="BI917" s="22"/>
      <c r="BJ917" s="22"/>
      <c r="BK917" s="22"/>
      <c r="BL917" s="22"/>
      <c r="BM917" s="22"/>
      <c r="BN917" s="22"/>
      <c r="BO917" s="22"/>
      <c r="BP917" s="22"/>
      <c r="BQ917" s="22"/>
      <c r="BR917" s="22"/>
      <c r="BS917" s="22"/>
      <c r="BT917" s="22"/>
      <c r="BU917" s="22"/>
      <c r="BV917" s="22"/>
      <c r="BW917" s="22"/>
      <c r="BX917" s="22"/>
      <c r="BY917" s="22"/>
      <c r="BZ917" s="22"/>
    </row>
    <row r="918" spans="1:78" x14ac:dyDescent="0.25">
      <c r="A918" s="21"/>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c r="BE918" s="22"/>
      <c r="BF918" s="22"/>
      <c r="BG918" s="22"/>
      <c r="BH918" s="22"/>
      <c r="BI918" s="22"/>
      <c r="BJ918" s="22"/>
      <c r="BK918" s="22"/>
      <c r="BL918" s="22"/>
      <c r="BM918" s="22"/>
      <c r="BN918" s="22"/>
      <c r="BO918" s="22"/>
      <c r="BP918" s="22"/>
      <c r="BQ918" s="22"/>
      <c r="BR918" s="22"/>
      <c r="BS918" s="22"/>
      <c r="BT918" s="22"/>
      <c r="BU918" s="22"/>
      <c r="BV918" s="22"/>
      <c r="BW918" s="22"/>
      <c r="BX918" s="22"/>
      <c r="BY918" s="22"/>
      <c r="BZ918" s="22"/>
    </row>
    <row r="919" spans="1:78" x14ac:dyDescent="0.25">
      <c r="A919" s="21"/>
      <c r="B919" s="22" t="s">
        <v>283</v>
      </c>
      <c r="C919" s="22"/>
      <c r="D919" s="22"/>
      <c r="E919" s="22"/>
      <c r="F919" s="22"/>
      <c r="G919" s="22"/>
      <c r="H919" s="22"/>
      <c r="I919" s="22"/>
      <c r="J919" s="22" t="s">
        <v>262</v>
      </c>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c r="BE919" s="22"/>
      <c r="BF919" s="22"/>
      <c r="BG919" s="22"/>
      <c r="BH919" s="22"/>
      <c r="BI919" s="22"/>
      <c r="BJ919" s="22"/>
      <c r="BK919" s="22"/>
      <c r="BL919" s="22"/>
      <c r="BM919" s="22"/>
      <c r="BN919" s="22"/>
      <c r="BO919" s="22"/>
      <c r="BP919" s="22"/>
      <c r="BQ919" s="22"/>
      <c r="BR919" s="22"/>
      <c r="BS919" s="22"/>
      <c r="BT919" s="22"/>
      <c r="BU919" s="22"/>
      <c r="BV919" s="22"/>
      <c r="BW919" s="22"/>
      <c r="BX919" s="22"/>
      <c r="BY919" s="22"/>
      <c r="BZ919" s="22"/>
    </row>
    <row r="920" spans="1:78" x14ac:dyDescent="0.25">
      <c r="A920" s="21"/>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c r="BE920" s="22"/>
      <c r="BF920" s="22"/>
      <c r="BG920" s="22"/>
      <c r="BH920" s="22"/>
      <c r="BI920" s="22"/>
      <c r="BJ920" s="22"/>
      <c r="BK920" s="22"/>
      <c r="BL920" s="22"/>
      <c r="BM920" s="22"/>
      <c r="BN920" s="22"/>
      <c r="BO920" s="22"/>
      <c r="BP920" s="22"/>
      <c r="BQ920" s="22"/>
      <c r="BR920" s="22"/>
      <c r="BS920" s="22"/>
      <c r="BT920" s="22"/>
      <c r="BU920" s="22"/>
      <c r="BV920" s="22"/>
      <c r="BW920" s="22"/>
      <c r="BX920" s="22"/>
      <c r="BY920" s="22"/>
      <c r="BZ920" s="22"/>
    </row>
    <row r="921" spans="1:78" x14ac:dyDescent="0.25">
      <c r="A921" s="21"/>
      <c r="B921" s="22" t="s">
        <v>287</v>
      </c>
      <c r="C921" s="22"/>
      <c r="D921" s="22"/>
      <c r="E921" s="22"/>
      <c r="F921" s="22"/>
      <c r="G921" s="22"/>
      <c r="H921" s="22"/>
      <c r="I921" s="22"/>
      <c r="J921" s="22" t="s">
        <v>288</v>
      </c>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c r="BE921" s="22"/>
      <c r="BF921" s="22"/>
      <c r="BG921" s="22"/>
      <c r="BH921" s="22"/>
      <c r="BI921" s="22"/>
      <c r="BJ921" s="22"/>
      <c r="BK921" s="22"/>
      <c r="BL921" s="22"/>
      <c r="BM921" s="22"/>
      <c r="BN921" s="22"/>
      <c r="BO921" s="22"/>
      <c r="BP921" s="22"/>
      <c r="BQ921" s="22"/>
      <c r="BR921" s="22"/>
      <c r="BS921" s="22"/>
      <c r="BT921" s="22"/>
      <c r="BU921" s="22"/>
      <c r="BV921" s="22"/>
      <c r="BW921" s="22"/>
      <c r="BX921" s="22"/>
      <c r="BY921" s="22"/>
      <c r="BZ921" s="22"/>
    </row>
    <row r="922" spans="1:78" x14ac:dyDescent="0.25">
      <c r="A922" s="21"/>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c r="BE922" s="22"/>
      <c r="BF922" s="22"/>
      <c r="BG922" s="22"/>
      <c r="BH922" s="22"/>
      <c r="BI922" s="22"/>
      <c r="BJ922" s="22"/>
      <c r="BK922" s="22"/>
      <c r="BL922" s="22"/>
      <c r="BM922" s="22"/>
      <c r="BN922" s="22"/>
      <c r="BO922" s="22"/>
      <c r="BP922" s="22"/>
      <c r="BQ922" s="22"/>
      <c r="BR922" s="22"/>
      <c r="BS922" s="22"/>
      <c r="BT922" s="22"/>
      <c r="BU922" s="22"/>
      <c r="BV922" s="22"/>
      <c r="BW922" s="22"/>
      <c r="BX922" s="22"/>
      <c r="BY922" s="22"/>
      <c r="BZ922" s="22"/>
    </row>
    <row r="923" spans="1:78" x14ac:dyDescent="0.25">
      <c r="A923" s="38"/>
      <c r="B923" s="39" t="s">
        <v>289</v>
      </c>
      <c r="C923" s="39"/>
      <c r="D923" s="39"/>
      <c r="E923" s="39"/>
      <c r="F923" s="26" t="s">
        <v>70</v>
      </c>
      <c r="G923" s="27" t="s">
        <v>71</v>
      </c>
      <c r="H923" s="27" t="s">
        <v>72</v>
      </c>
      <c r="I923" s="27" t="s">
        <v>73</v>
      </c>
      <c r="J923" s="27" t="s">
        <v>74</v>
      </c>
      <c r="K923" s="27" t="s">
        <v>75</v>
      </c>
      <c r="L923" s="27" t="s">
        <v>76</v>
      </c>
      <c r="M923" s="27" t="s">
        <v>77</v>
      </c>
      <c r="N923" s="27" t="s">
        <v>78</v>
      </c>
      <c r="O923" s="27" t="s">
        <v>79</v>
      </c>
      <c r="P923" s="27" t="s">
        <v>80</v>
      </c>
      <c r="Q923" s="27" t="s">
        <v>81</v>
      </c>
      <c r="R923" s="27" t="s">
        <v>82</v>
      </c>
      <c r="S923" s="27" t="s">
        <v>83</v>
      </c>
      <c r="T923" s="27" t="s">
        <v>84</v>
      </c>
      <c r="U923" s="27" t="s">
        <v>85</v>
      </c>
      <c r="V923" s="27" t="s">
        <v>86</v>
      </c>
      <c r="W923" s="27" t="s">
        <v>87</v>
      </c>
      <c r="X923" s="27" t="s">
        <v>88</v>
      </c>
      <c r="Y923" s="27" t="s">
        <v>89</v>
      </c>
      <c r="Z923" s="27" t="s">
        <v>90</v>
      </c>
      <c r="AA923" s="27" t="s">
        <v>91</v>
      </c>
      <c r="AB923" s="27" t="s">
        <v>92</v>
      </c>
      <c r="AC923" s="27" t="s">
        <v>93</v>
      </c>
      <c r="AD923" s="27" t="s">
        <v>94</v>
      </c>
      <c r="AE923" s="27" t="s">
        <v>95</v>
      </c>
      <c r="AF923" s="27" t="s">
        <v>96</v>
      </c>
      <c r="AG923" s="27" t="s">
        <v>97</v>
      </c>
      <c r="AH923" s="27" t="s">
        <v>98</v>
      </c>
      <c r="AI923" s="27" t="s">
        <v>99</v>
      </c>
      <c r="AJ923" s="27" t="s">
        <v>100</v>
      </c>
      <c r="AK923" s="27" t="s">
        <v>101</v>
      </c>
      <c r="AL923" s="27" t="s">
        <v>102</v>
      </c>
      <c r="AM923" s="27" t="s">
        <v>103</v>
      </c>
      <c r="AN923" s="27" t="s">
        <v>104</v>
      </c>
      <c r="AO923" s="27" t="s">
        <v>105</v>
      </c>
      <c r="AP923" s="27" t="s">
        <v>106</v>
      </c>
      <c r="AQ923" s="27" t="s">
        <v>107</v>
      </c>
      <c r="AR923" s="27" t="s">
        <v>108</v>
      </c>
      <c r="AS923" s="27" t="s">
        <v>109</v>
      </c>
      <c r="AT923" s="27" t="s">
        <v>110</v>
      </c>
      <c r="AU923" s="27" t="s">
        <v>111</v>
      </c>
      <c r="AV923" s="27" t="s">
        <v>112</v>
      </c>
      <c r="AW923" s="27" t="s">
        <v>113</v>
      </c>
      <c r="AX923" s="27" t="s">
        <v>114</v>
      </c>
      <c r="AY923" s="27" t="s">
        <v>115</v>
      </c>
      <c r="AZ923" s="27" t="s">
        <v>116</v>
      </c>
      <c r="BA923" s="27" t="s">
        <v>117</v>
      </c>
      <c r="BB923" s="27" t="s">
        <v>118</v>
      </c>
      <c r="BC923" s="27" t="s">
        <v>119</v>
      </c>
      <c r="BD923" s="27" t="s">
        <v>120</v>
      </c>
      <c r="BE923" s="27" t="s">
        <v>121</v>
      </c>
      <c r="BF923" s="27" t="s">
        <v>122</v>
      </c>
      <c r="BG923" s="27" t="s">
        <v>123</v>
      </c>
      <c r="BH923" s="27" t="s">
        <v>124</v>
      </c>
      <c r="BI923" s="27" t="s">
        <v>125</v>
      </c>
      <c r="BJ923" s="27" t="s">
        <v>126</v>
      </c>
      <c r="BK923" s="27" t="s">
        <v>127</v>
      </c>
      <c r="BL923" s="27" t="s">
        <v>128</v>
      </c>
      <c r="BM923" s="27" t="s">
        <v>129</v>
      </c>
      <c r="BN923" s="27" t="s">
        <v>130</v>
      </c>
      <c r="BO923" s="22"/>
      <c r="BP923" s="22"/>
      <c r="BQ923" s="22"/>
      <c r="BR923" s="22"/>
      <c r="BS923" s="22"/>
      <c r="BT923" s="22"/>
      <c r="BU923" s="22"/>
      <c r="BV923" s="22"/>
      <c r="BW923" s="22"/>
      <c r="BX923" s="22"/>
      <c r="BY923" s="22"/>
      <c r="BZ923" s="22"/>
    </row>
    <row r="924" spans="1:78" x14ac:dyDescent="0.25">
      <c r="A924" s="21" t="s">
        <v>290</v>
      </c>
      <c r="B924" s="21" t="str">
        <f ca="1">A924</f>
        <v>Ar(g)</v>
      </c>
      <c r="C924" s="22"/>
      <c r="D924" s="22"/>
      <c r="E924" s="22"/>
      <c r="F924" s="40" t="s">
        <v>139</v>
      </c>
      <c r="G924" s="40">
        <f ca="1">B946</f>
        <v>100</v>
      </c>
      <c r="H924" s="40">
        <v>1500</v>
      </c>
      <c r="I924" s="40">
        <f ca="1">K928</f>
        <v>20.786000000000001</v>
      </c>
      <c r="J924" s="40">
        <f ca="1">J928</f>
        <v>0</v>
      </c>
      <c r="K924" s="40">
        <f ca="1">I928</f>
        <v>0</v>
      </c>
      <c r="L924" s="40">
        <f ca="1">H928</f>
        <v>0</v>
      </c>
      <c r="M924" s="40">
        <f ca="1">G928</f>
        <v>0</v>
      </c>
      <c r="N924" s="40">
        <f ca="1">-(I924*H924+J924*(H924/1000)^2/2+K924*(H924/1000)^3/3+L924*(H924/1000)^4/4-M924/(H924/1000)-P924)</f>
        <v>-31179.000000000004</v>
      </c>
      <c r="O924" s="40">
        <f ca="1">IFERROR(-(I924*LN(H924/1000)+J924*H924/1000+K924*(H924/1000)^2/2+L924*(H924/1000)^3/3-M924/(2*(H924/1000)^2)),0)</f>
        <v>-8.4279977371363053</v>
      </c>
      <c r="P924" s="40"/>
      <c r="Q924" s="40">
        <v>1500</v>
      </c>
      <c r="R924" s="40">
        <v>3000</v>
      </c>
      <c r="S924" s="40">
        <f ca="1">V928</f>
        <v>20.786000000000001</v>
      </c>
      <c r="T924" s="40">
        <f ca="1">U928</f>
        <v>0</v>
      </c>
      <c r="U924" s="40">
        <f ca="1">T928</f>
        <v>0</v>
      </c>
      <c r="V924" s="40">
        <f ca="1">S928</f>
        <v>0</v>
      </c>
      <c r="W924" s="40">
        <f ca="1">R928</f>
        <v>0</v>
      </c>
      <c r="X924" s="40">
        <f ca="1">(I924*Q924/1000+J924*(Q924/1000)^2/2+K924*(Q924/1000)^3/3+L924*(Q924/1000)^4/4-M924/(Q924/1000)-P924+N924)-(S924*Q924/1000+T924*(Q924/1000)^2/2+U924*(Q924/1000)^3/3+V924*(Q924/1000)^4/4-W924/(Q924/1000)-Z924)</f>
        <v>-31179.000000000004</v>
      </c>
      <c r="Y924" s="40">
        <f ca="1">IFERROR((I924*LN(H924/1000)+J924*H924/1000+K924*(H924/1000)^2/2+L924*(H924/1000)^3/3-M924/(2*(H924/1000)^2)+O924)-(S924*LN(H924/1000)+T924*H924/1000+U924*(H924/1000)^2/2+V924*(H924/1000)^3/3-W924/(2*(H924/1000)^2)),0)</f>
        <v>-8.4279977371363053</v>
      </c>
      <c r="Z924" s="40"/>
      <c r="AA924" s="40">
        <v>3000</v>
      </c>
      <c r="AB924" s="40">
        <v>4500</v>
      </c>
      <c r="AC924" s="40">
        <f ca="1">AE928</f>
        <v>20.786000000000001</v>
      </c>
      <c r="AD924" s="40">
        <f ca="1">AD928</f>
        <v>0</v>
      </c>
      <c r="AE924" s="40">
        <f ca="1">AC928</f>
        <v>0</v>
      </c>
      <c r="AF924" s="40">
        <f ca="1">AB928</f>
        <v>0</v>
      </c>
      <c r="AG924" s="40">
        <f ca="1">AA928</f>
        <v>0</v>
      </c>
      <c r="AH924" s="40">
        <f ca="1">(S924*AA924/1000+T924*(AA924/1000)^2/2+U924*(AA924/1000)^3/3+V924*(AA924/1000)^4/4-W924/(AA924/1000)-Z924+X924)-(AC924*AA924/1000+AD924*(AA924/1000)^2/2+AE924*(AA924/1000)^3/3+AF924*(AA924/1000)^4/4-AG924/(AA924/1000)-AJ924)</f>
        <v>-31179.000000000004</v>
      </c>
      <c r="AI924" s="40">
        <f ca="1">IFERROR((S924*LN(R924/1000)+T924*R924/1000+U924*(R924/1000)^2/2+V924*(R924/1000)^3/3-W924/(2*(R924/1000)^2)+Y924)-(AC924*LN(R924/1000)+AD924*R924/1000+AE924*(R924/1000)^2/2+AF924*(R924/1000)^3/3-AG924/(2*(R924/1000)^2)),0)</f>
        <v>-8.4279977371363053</v>
      </c>
      <c r="AJ924" s="40"/>
      <c r="AK924" s="40">
        <v>4500</v>
      </c>
      <c r="AL924" s="40">
        <v>6000</v>
      </c>
      <c r="AM924" s="40">
        <f ca="1">AR928</f>
        <v>20.786000000000001</v>
      </c>
      <c r="AN924" s="40">
        <f ca="1">AQ928</f>
        <v>0</v>
      </c>
      <c r="AO924" s="40">
        <f ca="1">AP928</f>
        <v>0</v>
      </c>
      <c r="AP924" s="40">
        <f ca="1">AO928</f>
        <v>0</v>
      </c>
      <c r="AQ924" s="40">
        <f ca="1">AN928</f>
        <v>0</v>
      </c>
      <c r="AR924" s="40">
        <f ca="1">(AC924*AK924/1000+AD924*(AK924/1000)^2/2+AE924*(AK924/1000)^3/3+AF924*(AK924/1000)^4/4-AG924/(AK924/1000)-AJ924+AH924)-(AM924*AK924/1000+AN924*(AK924/1000)^2/2+AO924*(AK924/1000)^3/3+AP924*(AK924/1000)^4/4-AQ924/(AK924/1000)-AT924)</f>
        <v>-31179.000000000004</v>
      </c>
      <c r="AS924" s="40">
        <f ca="1">IFERROR((AC924*LN(AB924/1000)+AD924*AB924/1000+AE924*(AB924/1000)^2/2+AF924*(AB924/1000)^3/3-AG924/(2*(AB924/1000)^2)+AI924)-(AM924*LN(AB924/1000)+AN924*AB924/1000+AO924*(AB924/1000)^2/2+AP924*(AB924/1000)^3/3-AQ924/(2*(AB924/1000)^2)),0)</f>
        <v>-8.4279977371363053</v>
      </c>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22"/>
      <c r="BP924" s="22"/>
      <c r="BQ924" s="22"/>
      <c r="BR924" s="22"/>
      <c r="BS924" s="22"/>
      <c r="BT924" s="22"/>
      <c r="BU924" s="22"/>
      <c r="BV924" s="22"/>
      <c r="BW924" s="22"/>
      <c r="BX924" s="22"/>
      <c r="BY924" s="22"/>
      <c r="BZ924" s="22"/>
    </row>
    <row r="925" spans="1:78" x14ac:dyDescent="0.25">
      <c r="A925" s="21"/>
      <c r="B925" s="22"/>
      <c r="C925" s="22"/>
      <c r="D925" s="22"/>
      <c r="E925" s="22"/>
      <c r="F925" s="41" t="s">
        <v>141</v>
      </c>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s="41"/>
      <c r="BM925" s="41"/>
      <c r="BN925" s="41"/>
      <c r="BO925" s="22"/>
      <c r="BP925" s="22"/>
      <c r="BQ925" s="22"/>
      <c r="BR925" s="22"/>
      <c r="BS925" s="22"/>
      <c r="BT925" s="22"/>
      <c r="BU925" s="22"/>
      <c r="BV925" s="22"/>
      <c r="BW925" s="22"/>
      <c r="BX925" s="22"/>
      <c r="BY925" s="22"/>
      <c r="BZ925" s="22"/>
    </row>
    <row r="926" spans="1:78" x14ac:dyDescent="0.25">
      <c r="A926" s="21"/>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c r="BE926" s="22"/>
      <c r="BF926" s="22"/>
      <c r="BG926" s="22"/>
      <c r="BH926" s="22"/>
      <c r="BI926" s="22"/>
      <c r="BJ926" s="22"/>
      <c r="BK926" s="22"/>
      <c r="BL926" s="22"/>
      <c r="BM926" s="22"/>
      <c r="BN926" s="22"/>
      <c r="BO926" s="22"/>
      <c r="BP926" s="22"/>
      <c r="BQ926" s="22"/>
      <c r="BR926" s="22"/>
      <c r="BS926" s="22"/>
      <c r="BT926" s="22"/>
      <c r="BU926" s="22"/>
      <c r="BV926" s="22"/>
      <c r="BW926" s="22"/>
      <c r="BX926" s="22"/>
      <c r="BY926" s="22"/>
      <c r="BZ926" s="22"/>
    </row>
    <row r="927" spans="1:78" x14ac:dyDescent="0.25">
      <c r="A927" s="21"/>
      <c r="B927" s="22"/>
      <c r="C927" s="22"/>
      <c r="D927" s="22"/>
      <c r="E927" s="22"/>
      <c r="F927" s="22"/>
      <c r="G927" s="42" t="s">
        <v>184</v>
      </c>
      <c r="H927" s="42" t="s">
        <v>185</v>
      </c>
      <c r="I927" s="42" t="s">
        <v>186</v>
      </c>
      <c r="J927" s="42" t="s">
        <v>187</v>
      </c>
      <c r="K927" s="42" t="s">
        <v>188</v>
      </c>
      <c r="L927" s="22"/>
      <c r="M927" s="22"/>
      <c r="N927" s="22"/>
      <c r="O927" s="22"/>
      <c r="P927" s="22"/>
      <c r="Q927" s="22"/>
      <c r="R927" s="42" t="s">
        <v>184</v>
      </c>
      <c r="S927" s="42" t="s">
        <v>185</v>
      </c>
      <c r="T927" s="42" t="s">
        <v>186</v>
      </c>
      <c r="U927" s="42" t="s">
        <v>187</v>
      </c>
      <c r="V927" s="42" t="s">
        <v>188</v>
      </c>
      <c r="W927" s="22"/>
      <c r="X927" s="22"/>
      <c r="Y927" s="22"/>
      <c r="Z927" s="22"/>
      <c r="AA927" s="42" t="s">
        <v>184</v>
      </c>
      <c r="AB927" s="42" t="s">
        <v>185</v>
      </c>
      <c r="AC927" s="42" t="s">
        <v>186</v>
      </c>
      <c r="AD927" s="42" t="s">
        <v>187</v>
      </c>
      <c r="AE927" s="42" t="s">
        <v>188</v>
      </c>
      <c r="AF927" s="22"/>
      <c r="AG927" s="22"/>
      <c r="AH927" s="22"/>
      <c r="AI927" s="22"/>
      <c r="AJ927" s="22"/>
      <c r="AK927" s="22"/>
      <c r="AL927" s="22"/>
      <c r="AM927" s="22"/>
      <c r="AN927" s="42" t="s">
        <v>184</v>
      </c>
      <c r="AO927" s="42" t="s">
        <v>185</v>
      </c>
      <c r="AP927" s="42" t="s">
        <v>186</v>
      </c>
      <c r="AQ927" s="42" t="s">
        <v>187</v>
      </c>
      <c r="AR927" s="42" t="s">
        <v>188</v>
      </c>
      <c r="AS927" s="22"/>
      <c r="AT927" s="22"/>
      <c r="AU927" s="22"/>
      <c r="AV927" s="22"/>
      <c r="AW927" s="22"/>
      <c r="AX927" s="22"/>
      <c r="AY927" s="22"/>
      <c r="AZ927" s="22"/>
      <c r="BA927" s="22"/>
      <c r="BB927" s="22"/>
      <c r="BC927" s="22"/>
      <c r="BD927" s="22"/>
      <c r="BE927" s="22"/>
      <c r="BF927" s="22"/>
      <c r="BG927" s="22"/>
      <c r="BH927" s="22"/>
      <c r="BI927" s="22"/>
      <c r="BJ927" s="22"/>
      <c r="BK927" s="22"/>
      <c r="BL927" s="22"/>
      <c r="BM927" s="22"/>
      <c r="BN927" s="22"/>
      <c r="BO927" s="22"/>
      <c r="BP927" s="22"/>
      <c r="BQ927" s="22"/>
      <c r="BR927" s="22"/>
      <c r="BS927" s="22"/>
      <c r="BT927" s="22"/>
      <c r="BU927" s="22"/>
      <c r="BV927" s="22"/>
      <c r="BW927" s="22"/>
      <c r="BX927" s="22"/>
      <c r="BY927" s="22"/>
      <c r="BZ927" s="22"/>
    </row>
    <row r="928" spans="1:78" x14ac:dyDescent="0.25">
      <c r="A928" s="21"/>
      <c r="B928" s="22"/>
      <c r="C928" s="22"/>
      <c r="D928" s="22"/>
      <c r="E928" s="22"/>
      <c r="F928" s="22"/>
      <c r="G928" s="22">
        <f t="array" aca="1" ref="G928:L934" ca="1">LINEST(D946:D964,C946:C964^{1,2,3,-2},1,1)</f>
        <v>0</v>
      </c>
      <c r="H928" s="22">
        <f ca="1"/>
        <v>0</v>
      </c>
      <c r="I928" s="22">
        <f ca="1"/>
        <v>0</v>
      </c>
      <c r="J928" s="22">
        <f ca="1"/>
        <v>0</v>
      </c>
      <c r="K928" s="22">
        <f ca="1"/>
        <v>20.786000000000001</v>
      </c>
      <c r="L928" s="22" t="e">
        <f ca="1"/>
        <v>#N/A</v>
      </c>
      <c r="M928" s="22"/>
      <c r="N928" s="22"/>
      <c r="O928" s="22"/>
      <c r="P928" s="22"/>
      <c r="Q928" s="22"/>
      <c r="R928" s="22">
        <f t="array" aca="1" ref="R928:W934" ca="1">LINEST(D964:D979,C964:C979^{1,2,3,-2},1,1)</f>
        <v>0</v>
      </c>
      <c r="S928" s="22">
        <f ca="1"/>
        <v>0</v>
      </c>
      <c r="T928" s="22">
        <f ca="1"/>
        <v>0</v>
      </c>
      <c r="U928" s="22">
        <f ca="1"/>
        <v>0</v>
      </c>
      <c r="V928" s="22">
        <f ca="1"/>
        <v>20.786000000000001</v>
      </c>
      <c r="W928" s="22" t="e">
        <f ca="1"/>
        <v>#N/A</v>
      </c>
      <c r="X928" s="22"/>
      <c r="Y928" s="22"/>
      <c r="Z928" s="22"/>
      <c r="AA928" s="22">
        <f t="array" aca="1" ref="AA928:AF934" ca="1">LINEST(D979:D994,C979:C994^{1,2,3,-2},1,1)</f>
        <v>0</v>
      </c>
      <c r="AB928" s="22">
        <f ca="1"/>
        <v>0</v>
      </c>
      <c r="AC928" s="22">
        <f ca="1"/>
        <v>0</v>
      </c>
      <c r="AD928" s="22">
        <f ca="1"/>
        <v>0</v>
      </c>
      <c r="AE928" s="22">
        <f ca="1"/>
        <v>20.786000000000001</v>
      </c>
      <c r="AF928" s="22" t="e">
        <f ca="1"/>
        <v>#N/A</v>
      </c>
      <c r="AG928" s="22"/>
      <c r="AH928" s="22"/>
      <c r="AI928" s="22"/>
      <c r="AJ928" s="22"/>
      <c r="AK928" s="22"/>
      <c r="AL928" s="22"/>
      <c r="AM928" s="22"/>
      <c r="AN928" s="22">
        <f t="array" aca="1" ref="AN928:AS934" ca="1">LINEST(D994:D1009,C994:C1009^{1,2,3,-2},1,1)</f>
        <v>0</v>
      </c>
      <c r="AO928" s="22">
        <f ca="1"/>
        <v>0</v>
      </c>
      <c r="AP928" s="22">
        <f ca="1"/>
        <v>0</v>
      </c>
      <c r="AQ928" s="22">
        <f ca="1"/>
        <v>0</v>
      </c>
      <c r="AR928" s="22">
        <f ca="1"/>
        <v>20.786000000000001</v>
      </c>
      <c r="AS928" s="22" t="e">
        <f ca="1"/>
        <v>#N/A</v>
      </c>
      <c r="AT928" s="22"/>
      <c r="AU928" s="22"/>
      <c r="AV928" s="22"/>
      <c r="AW928" s="22"/>
      <c r="AX928" s="22"/>
      <c r="AY928" s="22"/>
      <c r="AZ928" s="22"/>
      <c r="BA928" s="22"/>
      <c r="BB928" s="22"/>
      <c r="BC928" s="22"/>
      <c r="BD928" s="22"/>
      <c r="BE928" s="22"/>
      <c r="BF928" s="22"/>
      <c r="BG928" s="22"/>
      <c r="BH928" s="22"/>
      <c r="BI928" s="22"/>
      <c r="BJ928" s="22"/>
      <c r="BK928" s="22"/>
      <c r="BL928" s="22"/>
      <c r="BM928" s="22"/>
      <c r="BN928" s="22"/>
      <c r="BO928" s="22"/>
      <c r="BP928" s="22"/>
      <c r="BQ928" s="22"/>
      <c r="BR928" s="22"/>
      <c r="BS928" s="22"/>
      <c r="BT928" s="22"/>
      <c r="BU928" s="22"/>
      <c r="BV928" s="22"/>
      <c r="BW928" s="22"/>
      <c r="BX928" s="22"/>
      <c r="BY928" s="22"/>
      <c r="BZ928" s="22"/>
    </row>
    <row r="929" spans="1:78" x14ac:dyDescent="0.25">
      <c r="A929" s="21"/>
      <c r="B929" s="22"/>
      <c r="C929" s="22"/>
      <c r="D929" s="22"/>
      <c r="E929" s="22"/>
      <c r="F929" s="22"/>
      <c r="G929" s="22">
        <f ca="1"/>
        <v>0</v>
      </c>
      <c r="H929" s="22">
        <f ca="1"/>
        <v>0</v>
      </c>
      <c r="I929" s="22">
        <f ca="1"/>
        <v>0</v>
      </c>
      <c r="J929" s="22">
        <f ca="1"/>
        <v>0</v>
      </c>
      <c r="K929" s="22">
        <f ca="1"/>
        <v>0</v>
      </c>
      <c r="L929" s="22" t="e">
        <f ca="1"/>
        <v>#N/A</v>
      </c>
      <c r="M929" s="22"/>
      <c r="N929" s="22"/>
      <c r="O929" s="22"/>
      <c r="P929" s="22"/>
      <c r="Q929" s="22"/>
      <c r="R929" s="22">
        <f ca="1"/>
        <v>0</v>
      </c>
      <c r="S929" s="22">
        <f ca="1"/>
        <v>0</v>
      </c>
      <c r="T929" s="22">
        <f ca="1"/>
        <v>0</v>
      </c>
      <c r="U929" s="22">
        <f ca="1"/>
        <v>0</v>
      </c>
      <c r="V929" s="22">
        <f ca="1"/>
        <v>0</v>
      </c>
      <c r="W929" s="22" t="e">
        <f ca="1"/>
        <v>#N/A</v>
      </c>
      <c r="X929" s="22"/>
      <c r="Y929" s="22"/>
      <c r="Z929" s="22"/>
      <c r="AA929" s="22">
        <f ca="1"/>
        <v>0</v>
      </c>
      <c r="AB929" s="22">
        <f ca="1"/>
        <v>0</v>
      </c>
      <c r="AC929" s="22">
        <f ca="1"/>
        <v>0</v>
      </c>
      <c r="AD929" s="22">
        <f ca="1"/>
        <v>0</v>
      </c>
      <c r="AE929" s="22">
        <f ca="1"/>
        <v>0</v>
      </c>
      <c r="AF929" s="22" t="e">
        <f ca="1"/>
        <v>#N/A</v>
      </c>
      <c r="AG929" s="22"/>
      <c r="AH929" s="22"/>
      <c r="AI929" s="22"/>
      <c r="AJ929" s="22"/>
      <c r="AK929" s="22"/>
      <c r="AL929" s="22"/>
      <c r="AM929" s="22"/>
      <c r="AN929" s="22">
        <f ca="1"/>
        <v>0</v>
      </c>
      <c r="AO929" s="22">
        <f ca="1"/>
        <v>0</v>
      </c>
      <c r="AP929" s="22">
        <f ca="1"/>
        <v>0</v>
      </c>
      <c r="AQ929" s="22">
        <f ca="1"/>
        <v>0</v>
      </c>
      <c r="AR929" s="22">
        <f ca="1"/>
        <v>0</v>
      </c>
      <c r="AS929" s="22" t="e">
        <f ca="1"/>
        <v>#N/A</v>
      </c>
      <c r="AT929" s="22"/>
      <c r="AU929" s="22"/>
      <c r="AV929" s="22"/>
      <c r="AW929" s="22"/>
      <c r="AX929" s="22"/>
      <c r="AY929" s="22"/>
      <c r="AZ929" s="22"/>
      <c r="BA929" s="22"/>
      <c r="BB929" s="22"/>
      <c r="BC929" s="22"/>
      <c r="BD929" s="22"/>
      <c r="BE929" s="22"/>
      <c r="BF929" s="22"/>
      <c r="BG929" s="22"/>
      <c r="BH929" s="22"/>
      <c r="BI929" s="22"/>
      <c r="BJ929" s="22"/>
      <c r="BK929" s="22"/>
      <c r="BL929" s="22"/>
      <c r="BM929" s="22"/>
      <c r="BN929" s="22"/>
      <c r="BO929" s="22"/>
      <c r="BP929" s="22"/>
      <c r="BQ929" s="22"/>
      <c r="BR929" s="22"/>
      <c r="BS929" s="22"/>
      <c r="BT929" s="22"/>
      <c r="BU929" s="22"/>
      <c r="BV929" s="22"/>
      <c r="BW929" s="22"/>
      <c r="BX929" s="22"/>
      <c r="BY929" s="22"/>
      <c r="BZ929" s="22"/>
    </row>
    <row r="930" spans="1:78" x14ac:dyDescent="0.25">
      <c r="A930" s="21"/>
      <c r="B930" s="22"/>
      <c r="C930" s="22"/>
      <c r="D930" s="22"/>
      <c r="E930" s="22"/>
      <c r="F930" s="22"/>
      <c r="G930" s="22">
        <f ca="1"/>
        <v>1</v>
      </c>
      <c r="H930" s="22">
        <f ca="1"/>
        <v>0</v>
      </c>
      <c r="I930" s="22" t="e">
        <f ca="1"/>
        <v>#N/A</v>
      </c>
      <c r="J930" s="22" t="e">
        <f ca="1"/>
        <v>#N/A</v>
      </c>
      <c r="K930" s="22" t="e">
        <f ca="1"/>
        <v>#N/A</v>
      </c>
      <c r="L930" s="22" t="e">
        <f ca="1"/>
        <v>#N/A</v>
      </c>
      <c r="M930" s="22"/>
      <c r="N930" s="22"/>
      <c r="O930" s="22"/>
      <c r="P930" s="22"/>
      <c r="Q930" s="22"/>
      <c r="R930" s="22">
        <f ca="1"/>
        <v>1</v>
      </c>
      <c r="S930" s="22">
        <f ca="1"/>
        <v>0</v>
      </c>
      <c r="T930" s="22" t="e">
        <f ca="1"/>
        <v>#N/A</v>
      </c>
      <c r="U930" s="22" t="e">
        <f ca="1"/>
        <v>#N/A</v>
      </c>
      <c r="V930" s="22" t="e">
        <f ca="1"/>
        <v>#N/A</v>
      </c>
      <c r="W930" s="22" t="e">
        <f ca="1"/>
        <v>#N/A</v>
      </c>
      <c r="X930" s="22"/>
      <c r="Y930" s="22"/>
      <c r="Z930" s="22"/>
      <c r="AA930" s="22">
        <f ca="1"/>
        <v>1</v>
      </c>
      <c r="AB930" s="22">
        <f ca="1"/>
        <v>0</v>
      </c>
      <c r="AC930" s="22" t="e">
        <f ca="1"/>
        <v>#N/A</v>
      </c>
      <c r="AD930" s="22" t="e">
        <f ca="1"/>
        <v>#N/A</v>
      </c>
      <c r="AE930" s="22" t="e">
        <f ca="1"/>
        <v>#N/A</v>
      </c>
      <c r="AF930" s="22" t="e">
        <f ca="1"/>
        <v>#N/A</v>
      </c>
      <c r="AG930" s="22"/>
      <c r="AH930" s="22"/>
      <c r="AI930" s="22"/>
      <c r="AJ930" s="22"/>
      <c r="AK930" s="22"/>
      <c r="AL930" s="22"/>
      <c r="AM930" s="22"/>
      <c r="AN930" s="22">
        <f ca="1"/>
        <v>1</v>
      </c>
      <c r="AO930" s="22">
        <f ca="1"/>
        <v>0</v>
      </c>
      <c r="AP930" s="22" t="e">
        <f ca="1"/>
        <v>#N/A</v>
      </c>
      <c r="AQ930" s="22" t="e">
        <f ca="1"/>
        <v>#N/A</v>
      </c>
      <c r="AR930" s="22" t="e">
        <f ca="1"/>
        <v>#N/A</v>
      </c>
      <c r="AS930" s="22" t="e">
        <f ca="1"/>
        <v>#N/A</v>
      </c>
      <c r="AT930" s="22"/>
      <c r="AU930" s="22"/>
      <c r="AV930" s="22"/>
      <c r="AW930" s="22"/>
      <c r="AX930" s="22"/>
      <c r="AY930" s="22"/>
      <c r="AZ930" s="22"/>
      <c r="BA930" s="22"/>
      <c r="BB930" s="22"/>
      <c r="BC930" s="22"/>
      <c r="BD930" s="22"/>
      <c r="BE930" s="22"/>
      <c r="BF930" s="22"/>
      <c r="BG930" s="22"/>
      <c r="BH930" s="22"/>
      <c r="BI930" s="22"/>
      <c r="BJ930" s="22"/>
      <c r="BK930" s="22"/>
      <c r="BL930" s="22"/>
      <c r="BM930" s="22"/>
      <c r="BN930" s="22"/>
      <c r="BO930" s="22"/>
      <c r="BP930" s="22"/>
      <c r="BQ930" s="22"/>
      <c r="BR930" s="22"/>
      <c r="BS930" s="22"/>
      <c r="BT930" s="22"/>
      <c r="BU930" s="22"/>
      <c r="BV930" s="22"/>
      <c r="BW930" s="22"/>
      <c r="BX930" s="22"/>
      <c r="BY930" s="22"/>
      <c r="BZ930" s="22"/>
    </row>
    <row r="931" spans="1:78" x14ac:dyDescent="0.25">
      <c r="A931" s="21"/>
      <c r="B931" s="22"/>
      <c r="C931" s="22"/>
      <c r="D931" s="22"/>
      <c r="E931" s="22"/>
      <c r="F931" s="22"/>
      <c r="G931" s="22" t="e">
        <f ca="1"/>
        <v>#NUM!</v>
      </c>
      <c r="H931" s="22">
        <f ca="1"/>
        <v>14</v>
      </c>
      <c r="I931" s="22" t="e">
        <f ca="1"/>
        <v>#N/A</v>
      </c>
      <c r="J931" s="22" t="e">
        <f ca="1"/>
        <v>#N/A</v>
      </c>
      <c r="K931" s="22" t="e">
        <f ca="1"/>
        <v>#N/A</v>
      </c>
      <c r="L931" s="22" t="e">
        <f ca="1"/>
        <v>#N/A</v>
      </c>
      <c r="M931" s="22"/>
      <c r="N931" s="22"/>
      <c r="O931" s="22"/>
      <c r="P931" s="22"/>
      <c r="Q931" s="22"/>
      <c r="R931" s="22" t="e">
        <f ca="1"/>
        <v>#NUM!</v>
      </c>
      <c r="S931" s="22">
        <f ca="1"/>
        <v>11</v>
      </c>
      <c r="T931" s="22" t="e">
        <f ca="1"/>
        <v>#N/A</v>
      </c>
      <c r="U931" s="22" t="e">
        <f ca="1"/>
        <v>#N/A</v>
      </c>
      <c r="V931" s="22" t="e">
        <f ca="1"/>
        <v>#N/A</v>
      </c>
      <c r="W931" s="22" t="e">
        <f ca="1"/>
        <v>#N/A</v>
      </c>
      <c r="X931" s="22"/>
      <c r="Y931" s="22"/>
      <c r="Z931" s="22"/>
      <c r="AA931" s="22" t="e">
        <f ca="1"/>
        <v>#NUM!</v>
      </c>
      <c r="AB931" s="22">
        <f ca="1"/>
        <v>11</v>
      </c>
      <c r="AC931" s="22" t="e">
        <f ca="1"/>
        <v>#N/A</v>
      </c>
      <c r="AD931" s="22" t="e">
        <f ca="1"/>
        <v>#N/A</v>
      </c>
      <c r="AE931" s="22" t="e">
        <f ca="1"/>
        <v>#N/A</v>
      </c>
      <c r="AF931" s="22" t="e">
        <f ca="1"/>
        <v>#N/A</v>
      </c>
      <c r="AG931" s="22"/>
      <c r="AH931" s="22"/>
      <c r="AI931" s="22"/>
      <c r="AJ931" s="22"/>
      <c r="AK931" s="22"/>
      <c r="AL931" s="22"/>
      <c r="AM931" s="22"/>
      <c r="AN931" s="22" t="e">
        <f ca="1"/>
        <v>#NUM!</v>
      </c>
      <c r="AO931" s="22">
        <f ca="1"/>
        <v>11</v>
      </c>
      <c r="AP931" s="22" t="e">
        <f ca="1"/>
        <v>#N/A</v>
      </c>
      <c r="AQ931" s="22" t="e">
        <f ca="1"/>
        <v>#N/A</v>
      </c>
      <c r="AR931" s="22" t="e">
        <f ca="1"/>
        <v>#N/A</v>
      </c>
      <c r="AS931" s="22" t="e">
        <f ca="1"/>
        <v>#N/A</v>
      </c>
      <c r="AT931" s="22"/>
      <c r="AU931" s="22"/>
      <c r="AV931" s="22"/>
      <c r="AW931" s="22"/>
      <c r="AX931" s="22"/>
      <c r="AY931" s="22"/>
      <c r="AZ931" s="22"/>
      <c r="BA931" s="22"/>
      <c r="BB931" s="22"/>
      <c r="BC931" s="22"/>
      <c r="BD931" s="22"/>
      <c r="BE931" s="22"/>
      <c r="BF931" s="22"/>
      <c r="BG931" s="22"/>
      <c r="BH931" s="22"/>
      <c r="BI931" s="22"/>
      <c r="BJ931" s="22"/>
      <c r="BK931" s="22"/>
      <c r="BL931" s="22"/>
      <c r="BM931" s="22"/>
      <c r="BN931" s="22"/>
      <c r="BO931" s="22"/>
      <c r="BP931" s="22"/>
      <c r="BQ931" s="22"/>
      <c r="BR931" s="22"/>
      <c r="BS931" s="22"/>
      <c r="BT931" s="22"/>
      <c r="BU931" s="22"/>
      <c r="BV931" s="22"/>
      <c r="BW931" s="22"/>
      <c r="BX931" s="22"/>
      <c r="BY931" s="22"/>
      <c r="BZ931" s="22"/>
    </row>
    <row r="932" spans="1:78" x14ac:dyDescent="0.25">
      <c r="A932" s="21"/>
      <c r="B932" s="22"/>
      <c r="C932" s="22"/>
      <c r="D932" s="22"/>
      <c r="E932" s="22"/>
      <c r="F932" s="22"/>
      <c r="G932" s="22">
        <f ca="1"/>
        <v>0</v>
      </c>
      <c r="H932" s="22">
        <f ca="1"/>
        <v>0</v>
      </c>
      <c r="I932" s="22" t="e">
        <f ca="1"/>
        <v>#N/A</v>
      </c>
      <c r="J932" s="22" t="e">
        <f ca="1"/>
        <v>#N/A</v>
      </c>
      <c r="K932" s="22" t="e">
        <f ca="1"/>
        <v>#N/A</v>
      </c>
      <c r="L932" s="22" t="e">
        <f ca="1"/>
        <v>#N/A</v>
      </c>
      <c r="M932" s="22"/>
      <c r="N932" s="22"/>
      <c r="O932" s="22"/>
      <c r="P932" s="22"/>
      <c r="Q932" s="22"/>
      <c r="R932" s="22">
        <f ca="1"/>
        <v>0</v>
      </c>
      <c r="S932" s="22">
        <f ca="1"/>
        <v>0</v>
      </c>
      <c r="T932" s="22" t="e">
        <f ca="1"/>
        <v>#N/A</v>
      </c>
      <c r="U932" s="22" t="e">
        <f ca="1"/>
        <v>#N/A</v>
      </c>
      <c r="V932" s="22" t="e">
        <f ca="1"/>
        <v>#N/A</v>
      </c>
      <c r="W932" s="22" t="e">
        <f ca="1"/>
        <v>#N/A</v>
      </c>
      <c r="X932" s="22"/>
      <c r="Y932" s="22"/>
      <c r="Z932" s="22"/>
      <c r="AA932" s="22">
        <f ca="1"/>
        <v>0</v>
      </c>
      <c r="AB932" s="22">
        <f ca="1"/>
        <v>0</v>
      </c>
      <c r="AC932" s="22" t="e">
        <f ca="1"/>
        <v>#N/A</v>
      </c>
      <c r="AD932" s="22" t="e">
        <f ca="1"/>
        <v>#N/A</v>
      </c>
      <c r="AE932" s="22" t="e">
        <f ca="1"/>
        <v>#N/A</v>
      </c>
      <c r="AF932" s="22" t="e">
        <f ca="1"/>
        <v>#N/A</v>
      </c>
      <c r="AG932" s="22"/>
      <c r="AH932" s="22"/>
      <c r="AI932" s="22"/>
      <c r="AJ932" s="22"/>
      <c r="AK932" s="22"/>
      <c r="AL932" s="22"/>
      <c r="AM932" s="22"/>
      <c r="AN932" s="22">
        <f ca="1"/>
        <v>0</v>
      </c>
      <c r="AO932" s="22">
        <f ca="1"/>
        <v>0</v>
      </c>
      <c r="AP932" s="22" t="e">
        <f ca="1"/>
        <v>#N/A</v>
      </c>
      <c r="AQ932" s="22" t="e">
        <f ca="1"/>
        <v>#N/A</v>
      </c>
      <c r="AR932" s="22" t="e">
        <f ca="1"/>
        <v>#N/A</v>
      </c>
      <c r="AS932" s="22" t="e">
        <f ca="1"/>
        <v>#N/A</v>
      </c>
      <c r="AT932" s="22"/>
      <c r="AU932" s="22"/>
      <c r="AV932" s="22"/>
      <c r="AW932" s="22"/>
      <c r="AX932" s="22"/>
      <c r="AY932" s="22"/>
      <c r="AZ932" s="22"/>
      <c r="BA932" s="22"/>
      <c r="BB932" s="22"/>
      <c r="BC932" s="22"/>
      <c r="BD932" s="22"/>
      <c r="BE932" s="22"/>
      <c r="BF932" s="22"/>
      <c r="BG932" s="22"/>
      <c r="BH932" s="22"/>
      <c r="BI932" s="22"/>
      <c r="BJ932" s="22"/>
      <c r="BK932" s="22"/>
      <c r="BL932" s="22"/>
      <c r="BM932" s="22"/>
      <c r="BN932" s="22"/>
      <c r="BO932" s="22"/>
      <c r="BP932" s="22"/>
      <c r="BQ932" s="22"/>
      <c r="BR932" s="22"/>
      <c r="BS932" s="22"/>
      <c r="BT932" s="22"/>
      <c r="BU932" s="22"/>
      <c r="BV932" s="22"/>
      <c r="BW932" s="22"/>
      <c r="BX932" s="22"/>
      <c r="BY932" s="22"/>
      <c r="BZ932" s="22"/>
    </row>
    <row r="933" spans="1:78" x14ac:dyDescent="0.25">
      <c r="A933" s="21"/>
      <c r="B933" s="22"/>
      <c r="C933" s="22"/>
      <c r="D933" s="22"/>
      <c r="E933" s="22"/>
      <c r="F933" s="22"/>
      <c r="G933" s="22" t="e">
        <f ca="1"/>
        <v>#N/A</v>
      </c>
      <c r="H933" s="22" t="e">
        <f ca="1"/>
        <v>#N/A</v>
      </c>
      <c r="I933" s="22" t="e">
        <f ca="1"/>
        <v>#N/A</v>
      </c>
      <c r="J933" s="22" t="e">
        <f ca="1"/>
        <v>#N/A</v>
      </c>
      <c r="K933" s="22" t="e">
        <f ca="1"/>
        <v>#N/A</v>
      </c>
      <c r="L933" s="22" t="e">
        <f ca="1"/>
        <v>#N/A</v>
      </c>
      <c r="M933" s="22"/>
      <c r="N933" s="22"/>
      <c r="O933" s="22"/>
      <c r="P933" s="22"/>
      <c r="Q933" s="22"/>
      <c r="R933" s="22" t="e">
        <f ca="1"/>
        <v>#N/A</v>
      </c>
      <c r="S933" s="22" t="e">
        <f ca="1"/>
        <v>#N/A</v>
      </c>
      <c r="T933" s="22" t="e">
        <f ca="1"/>
        <v>#N/A</v>
      </c>
      <c r="U933" s="22" t="e">
        <f ca="1"/>
        <v>#N/A</v>
      </c>
      <c r="V933" s="22" t="e">
        <f ca="1"/>
        <v>#N/A</v>
      </c>
      <c r="W933" s="22" t="e">
        <f ca="1"/>
        <v>#N/A</v>
      </c>
      <c r="X933" s="22"/>
      <c r="Y933" s="22"/>
      <c r="Z933" s="22"/>
      <c r="AA933" s="22" t="e">
        <f ca="1"/>
        <v>#N/A</v>
      </c>
      <c r="AB933" s="22" t="e">
        <f ca="1"/>
        <v>#N/A</v>
      </c>
      <c r="AC933" s="22" t="e">
        <f ca="1"/>
        <v>#N/A</v>
      </c>
      <c r="AD933" s="22" t="e">
        <f ca="1"/>
        <v>#N/A</v>
      </c>
      <c r="AE933" s="22" t="e">
        <f ca="1"/>
        <v>#N/A</v>
      </c>
      <c r="AF933" s="22" t="e">
        <f ca="1"/>
        <v>#N/A</v>
      </c>
      <c r="AG933" s="22"/>
      <c r="AH933" s="22"/>
      <c r="AI933" s="22"/>
      <c r="AJ933" s="22"/>
      <c r="AK933" s="22"/>
      <c r="AL933" s="22"/>
      <c r="AM933" s="22"/>
      <c r="AN933" s="22" t="e">
        <f ca="1"/>
        <v>#N/A</v>
      </c>
      <c r="AO933" s="22" t="e">
        <f ca="1"/>
        <v>#N/A</v>
      </c>
      <c r="AP933" s="22" t="e">
        <f ca="1"/>
        <v>#N/A</v>
      </c>
      <c r="AQ933" s="22" t="e">
        <f ca="1"/>
        <v>#N/A</v>
      </c>
      <c r="AR933" s="22" t="e">
        <f ca="1"/>
        <v>#N/A</v>
      </c>
      <c r="AS933" s="22" t="e">
        <f ca="1"/>
        <v>#N/A</v>
      </c>
      <c r="AT933" s="22"/>
      <c r="AU933" s="22"/>
      <c r="AV933" s="22"/>
      <c r="AW933" s="22"/>
      <c r="AX933" s="22"/>
      <c r="AY933" s="22"/>
      <c r="AZ933" s="22"/>
      <c r="BA933" s="22"/>
      <c r="BB933" s="22"/>
      <c r="BC933" s="22"/>
      <c r="BD933" s="22"/>
      <c r="BE933" s="22"/>
      <c r="BF933" s="22"/>
      <c r="BG933" s="22"/>
      <c r="BH933" s="22"/>
      <c r="BI933" s="22"/>
      <c r="BJ933" s="22"/>
      <c r="BK933" s="22"/>
      <c r="BL933" s="22"/>
      <c r="BM933" s="22"/>
      <c r="BN933" s="22"/>
      <c r="BO933" s="22"/>
      <c r="BP933" s="22"/>
      <c r="BQ933" s="22"/>
      <c r="BR933" s="22"/>
      <c r="BS933" s="22"/>
      <c r="BT933" s="22"/>
      <c r="BU933" s="22"/>
      <c r="BV933" s="22"/>
      <c r="BW933" s="22"/>
      <c r="BX933" s="22"/>
      <c r="BY933" s="22"/>
      <c r="BZ933" s="22"/>
    </row>
    <row r="934" spans="1:78" x14ac:dyDescent="0.25">
      <c r="A934" s="21"/>
      <c r="B934" s="22"/>
      <c r="C934" s="22"/>
      <c r="D934" s="22"/>
      <c r="E934" s="22"/>
      <c r="F934" s="22"/>
      <c r="G934" s="22" t="e">
        <f ca="1"/>
        <v>#N/A</v>
      </c>
      <c r="H934" s="22" t="e">
        <f ca="1"/>
        <v>#N/A</v>
      </c>
      <c r="I934" s="22" t="e">
        <f ca="1"/>
        <v>#N/A</v>
      </c>
      <c r="J934" s="22" t="e">
        <f ca="1"/>
        <v>#N/A</v>
      </c>
      <c r="K934" s="22" t="e">
        <f ca="1"/>
        <v>#N/A</v>
      </c>
      <c r="L934" s="22" t="e">
        <f ca="1"/>
        <v>#N/A</v>
      </c>
      <c r="M934" s="22"/>
      <c r="N934" s="22"/>
      <c r="O934" s="22"/>
      <c r="P934" s="22"/>
      <c r="Q934" s="22"/>
      <c r="R934" s="22" t="e">
        <f ca="1"/>
        <v>#N/A</v>
      </c>
      <c r="S934" s="22" t="e">
        <f ca="1"/>
        <v>#N/A</v>
      </c>
      <c r="T934" s="22" t="e">
        <f ca="1"/>
        <v>#N/A</v>
      </c>
      <c r="U934" s="22" t="e">
        <f ca="1"/>
        <v>#N/A</v>
      </c>
      <c r="V934" s="22" t="e">
        <f ca="1"/>
        <v>#N/A</v>
      </c>
      <c r="W934" s="22" t="e">
        <f ca="1"/>
        <v>#N/A</v>
      </c>
      <c r="X934" s="22"/>
      <c r="Y934" s="22"/>
      <c r="Z934" s="22"/>
      <c r="AA934" s="22" t="e">
        <f ca="1"/>
        <v>#N/A</v>
      </c>
      <c r="AB934" s="22" t="e">
        <f ca="1"/>
        <v>#N/A</v>
      </c>
      <c r="AC934" s="22" t="e">
        <f ca="1"/>
        <v>#N/A</v>
      </c>
      <c r="AD934" s="22" t="e">
        <f ca="1"/>
        <v>#N/A</v>
      </c>
      <c r="AE934" s="22" t="e">
        <f ca="1"/>
        <v>#N/A</v>
      </c>
      <c r="AF934" s="22" t="e">
        <f ca="1"/>
        <v>#N/A</v>
      </c>
      <c r="AG934" s="22"/>
      <c r="AH934" s="22"/>
      <c r="AI934" s="22"/>
      <c r="AJ934" s="22"/>
      <c r="AK934" s="22"/>
      <c r="AL934" s="22"/>
      <c r="AM934" s="22"/>
      <c r="AN934" s="22" t="e">
        <f ca="1"/>
        <v>#N/A</v>
      </c>
      <c r="AO934" s="22" t="e">
        <f ca="1"/>
        <v>#N/A</v>
      </c>
      <c r="AP934" s="22" t="e">
        <f ca="1"/>
        <v>#N/A</v>
      </c>
      <c r="AQ934" s="22" t="e">
        <f ca="1"/>
        <v>#N/A</v>
      </c>
      <c r="AR934" s="22" t="e">
        <f ca="1"/>
        <v>#N/A</v>
      </c>
      <c r="AS934" s="22" t="e">
        <f ca="1"/>
        <v>#N/A</v>
      </c>
      <c r="AT934" s="22"/>
      <c r="AU934" s="22"/>
      <c r="AV934" s="22"/>
      <c r="AW934" s="22"/>
      <c r="AX934" s="22"/>
      <c r="AY934" s="22"/>
      <c r="AZ934" s="22"/>
      <c r="BA934" s="22"/>
      <c r="BB934" s="22"/>
      <c r="BC934" s="22"/>
      <c r="BD934" s="22"/>
      <c r="BE934" s="22"/>
      <c r="BF934" s="22"/>
      <c r="BG934" s="22"/>
      <c r="BH934" s="22"/>
      <c r="BI934" s="22"/>
      <c r="BJ934" s="22"/>
      <c r="BK934" s="22"/>
      <c r="BL934" s="22"/>
      <c r="BM934" s="22"/>
      <c r="BN934" s="22"/>
      <c r="BO934" s="22"/>
      <c r="BP934" s="22"/>
      <c r="BQ934" s="22"/>
      <c r="BR934" s="22"/>
      <c r="BS934" s="22"/>
      <c r="BT934" s="22"/>
      <c r="BU934" s="22"/>
      <c r="BV934" s="22"/>
      <c r="BW934" s="22"/>
      <c r="BX934" s="22"/>
      <c r="BY934" s="22"/>
      <c r="BZ934" s="22"/>
    </row>
    <row r="935" spans="1:78" x14ac:dyDescent="0.25">
      <c r="A935" s="21"/>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c r="BE935" s="22"/>
      <c r="BF935" s="22"/>
      <c r="BG935" s="22"/>
      <c r="BH935" s="22"/>
      <c r="BI935" s="22"/>
      <c r="BJ935" s="22"/>
      <c r="BK935" s="22"/>
      <c r="BL935" s="22"/>
      <c r="BM935" s="22"/>
      <c r="BN935" s="22"/>
      <c r="BO935" s="22"/>
      <c r="BP935" s="22"/>
      <c r="BQ935" s="22"/>
      <c r="BR935" s="22"/>
      <c r="BS935" s="22"/>
      <c r="BT935" s="22"/>
      <c r="BU935" s="22"/>
      <c r="BV935" s="22"/>
      <c r="BW935" s="22"/>
      <c r="BX935" s="22"/>
      <c r="BY935" s="22"/>
      <c r="BZ935" s="22"/>
    </row>
    <row r="936" spans="1:78" x14ac:dyDescent="0.25">
      <c r="A936" s="21"/>
      <c r="B936" s="22"/>
      <c r="C936" s="22"/>
      <c r="D936" s="22"/>
      <c r="E936" s="22"/>
      <c r="F936" s="25" t="s">
        <v>166</v>
      </c>
      <c r="G936" s="42">
        <v>550</v>
      </c>
      <c r="H936" s="22"/>
      <c r="I936" s="22"/>
      <c r="J936" s="22"/>
      <c r="K936" s="22"/>
      <c r="L936" s="22"/>
      <c r="M936" s="22"/>
      <c r="N936" s="22"/>
      <c r="O936" s="22"/>
      <c r="P936" s="22"/>
      <c r="Q936" s="25" t="s">
        <v>166</v>
      </c>
      <c r="R936" s="42">
        <v>550</v>
      </c>
      <c r="S936" s="22"/>
      <c r="T936" s="22"/>
      <c r="U936" s="22"/>
      <c r="V936" s="22"/>
      <c r="W936" s="22"/>
      <c r="X936" s="22"/>
      <c r="Y936" s="22"/>
      <c r="Z936" s="25" t="s">
        <v>166</v>
      </c>
      <c r="AA936" s="42">
        <v>550</v>
      </c>
      <c r="AB936" s="22"/>
      <c r="AC936" s="22"/>
      <c r="AD936" s="22"/>
      <c r="AE936" s="22"/>
      <c r="AF936" s="22"/>
      <c r="AG936" s="22"/>
      <c r="AH936" s="22"/>
      <c r="AI936" s="22"/>
      <c r="AJ936" s="22"/>
      <c r="AK936" s="22"/>
      <c r="AL936" s="22"/>
      <c r="AM936" s="25" t="s">
        <v>166</v>
      </c>
      <c r="AN936" s="42">
        <v>550</v>
      </c>
      <c r="AO936" s="22"/>
      <c r="AP936" s="22"/>
      <c r="AQ936" s="22"/>
      <c r="AR936" s="22"/>
      <c r="AS936" s="22"/>
      <c r="AT936" s="22"/>
      <c r="AU936" s="22"/>
      <c r="AV936" s="22"/>
      <c r="AW936" s="22"/>
      <c r="AX936" s="22"/>
      <c r="AY936" s="22"/>
      <c r="AZ936" s="22"/>
      <c r="BA936" s="22"/>
      <c r="BB936" s="22"/>
      <c r="BC936" s="22"/>
      <c r="BD936" s="22"/>
      <c r="BE936" s="22"/>
      <c r="BF936" s="22"/>
      <c r="BG936" s="22"/>
      <c r="BH936" s="22"/>
      <c r="BI936" s="22"/>
      <c r="BJ936" s="22"/>
      <c r="BK936" s="22"/>
      <c r="BL936" s="22"/>
      <c r="BM936" s="22"/>
      <c r="BN936" s="22"/>
      <c r="BO936" s="22"/>
      <c r="BP936" s="22"/>
      <c r="BQ936" s="22"/>
      <c r="BR936" s="22"/>
      <c r="BS936" s="22"/>
      <c r="BT936" s="22"/>
      <c r="BU936" s="22"/>
      <c r="BV936" s="22"/>
      <c r="BW936" s="22"/>
      <c r="BX936" s="22"/>
      <c r="BY936" s="22"/>
      <c r="BZ936" s="22"/>
    </row>
    <row r="937" spans="1:78" x14ac:dyDescent="0.25">
      <c r="A937" s="21"/>
      <c r="B937" s="22"/>
      <c r="C937" s="22"/>
      <c r="D937" s="22"/>
      <c r="E937" s="22"/>
      <c r="F937" s="25" t="s">
        <v>167</v>
      </c>
      <c r="G937" s="43">
        <f ca="1">I924+J924*(G936/1000)+K924*(G936/1000)^2+L924*(G936/1000)^3+M924/(G936/1000)^2</f>
        <v>20.786000000000001</v>
      </c>
      <c r="H937" s="22"/>
      <c r="I937" s="22"/>
      <c r="J937" s="22"/>
      <c r="K937" s="22"/>
      <c r="L937" s="22"/>
      <c r="M937" s="22"/>
      <c r="N937" s="22"/>
      <c r="O937" s="22"/>
      <c r="P937" s="22"/>
      <c r="Q937" s="25" t="s">
        <v>167</v>
      </c>
      <c r="R937" s="43">
        <f ca="1">T924+U924*(R936/1000)+V924*(R936/1000)^2+W924*(R936/1000)^3+AA924/(R936/1000)^2</f>
        <v>9917.355371900825</v>
      </c>
      <c r="S937" s="22"/>
      <c r="T937" s="22"/>
      <c r="U937" s="22"/>
      <c r="V937" s="22"/>
      <c r="W937" s="22"/>
      <c r="X937" s="22"/>
      <c r="Y937" s="22"/>
      <c r="Z937" s="25" t="s">
        <v>167</v>
      </c>
      <c r="AA937" s="43">
        <f ca="1">AC924+AD924*(AA936/1000)+AE924*(AA936/1000)^2+AF924*(AA936/1000)^3+AG924/(AA936/1000)^2</f>
        <v>20.786000000000001</v>
      </c>
      <c r="AB937" s="22"/>
      <c r="AC937" s="22"/>
      <c r="AD937" s="22"/>
      <c r="AE937" s="22"/>
      <c r="AF937" s="22"/>
      <c r="AG937" s="22"/>
      <c r="AH937" s="22"/>
      <c r="AI937" s="22"/>
      <c r="AJ937" s="22"/>
      <c r="AK937" s="22"/>
      <c r="AL937" s="22"/>
      <c r="AM937" s="25" t="s">
        <v>167</v>
      </c>
      <c r="AN937" s="43">
        <f ca="1">AP924+AQ924*(AN936/1000)+AR924*(AN936/1000)^2+AS924*(AN936/1000)^3+AT924/(AN936/1000)^2</f>
        <v>-9433.0497081235189</v>
      </c>
      <c r="AO937" s="22"/>
      <c r="AP937" s="22"/>
      <c r="AQ937" s="22"/>
      <c r="AR937" s="22"/>
      <c r="AS937" s="22"/>
      <c r="AT937" s="22"/>
      <c r="AU937" s="22"/>
      <c r="AV937" s="22"/>
      <c r="AW937" s="22"/>
      <c r="AX937" s="22"/>
      <c r="AY937" s="22"/>
      <c r="AZ937" s="22"/>
      <c r="BA937" s="22"/>
      <c r="BB937" s="22"/>
      <c r="BC937" s="22"/>
      <c r="BD937" s="22"/>
      <c r="BE937" s="22"/>
      <c r="BF937" s="22"/>
      <c r="BG937" s="22"/>
      <c r="BH937" s="22"/>
      <c r="BI937" s="22"/>
      <c r="BJ937" s="22"/>
      <c r="BK937" s="22"/>
      <c r="BL937" s="22"/>
      <c r="BM937" s="22"/>
      <c r="BN937" s="22"/>
      <c r="BO937" s="22"/>
      <c r="BP937" s="22"/>
      <c r="BQ937" s="22"/>
      <c r="BR937" s="22"/>
      <c r="BS937" s="22"/>
      <c r="BT937" s="22"/>
      <c r="BU937" s="22"/>
      <c r="BV937" s="22"/>
      <c r="BW937" s="22"/>
      <c r="BX937" s="22"/>
      <c r="BY937" s="22"/>
      <c r="BZ937" s="22"/>
    </row>
    <row r="938" spans="1:78" x14ac:dyDescent="0.25">
      <c r="A938" s="21"/>
      <c r="B938" s="22"/>
      <c r="C938" s="22"/>
      <c r="D938" s="22"/>
      <c r="E938" s="22"/>
      <c r="F938" s="22" t="s">
        <v>46</v>
      </c>
      <c r="G938" s="22"/>
      <c r="H938" s="22"/>
      <c r="I938" s="22"/>
      <c r="J938" s="22" t="s">
        <v>189</v>
      </c>
      <c r="K938" s="22"/>
      <c r="L938" s="22"/>
      <c r="M938" s="22"/>
      <c r="N938" s="22"/>
      <c r="O938" s="22"/>
      <c r="P938" s="22"/>
      <c r="Q938" s="22" t="s">
        <v>46</v>
      </c>
      <c r="R938" s="22"/>
      <c r="S938" s="22"/>
      <c r="T938" s="22"/>
      <c r="U938" s="22" t="s">
        <v>189</v>
      </c>
      <c r="V938" s="22"/>
      <c r="W938" s="22"/>
      <c r="X938" s="22"/>
      <c r="Y938" s="22"/>
      <c r="Z938" s="22" t="s">
        <v>46</v>
      </c>
      <c r="AA938" s="22"/>
      <c r="AB938" s="22"/>
      <c r="AC938" s="22"/>
      <c r="AD938" s="22" t="s">
        <v>189</v>
      </c>
      <c r="AE938" s="22"/>
      <c r="AF938" s="22"/>
      <c r="AG938" s="22"/>
      <c r="AH938" s="22"/>
      <c r="AI938" s="22"/>
      <c r="AJ938" s="22"/>
      <c r="AK938" s="22"/>
      <c r="AL938" s="22"/>
      <c r="AM938" s="22" t="s">
        <v>46</v>
      </c>
      <c r="AN938" s="22"/>
      <c r="AO938" s="22"/>
      <c r="AP938" s="22"/>
      <c r="AQ938" s="22" t="s">
        <v>189</v>
      </c>
      <c r="AR938" s="22"/>
      <c r="AS938" s="22"/>
      <c r="AT938" s="22"/>
      <c r="AU938" s="22"/>
      <c r="AV938" s="22"/>
      <c r="AW938" s="22"/>
      <c r="AX938" s="22"/>
      <c r="AY938" s="22"/>
      <c r="AZ938" s="22"/>
      <c r="BA938" s="22"/>
      <c r="BB938" s="22"/>
      <c r="BC938" s="22"/>
      <c r="BD938" s="22"/>
      <c r="BE938" s="22"/>
      <c r="BF938" s="22"/>
      <c r="BG938" s="22"/>
      <c r="BH938" s="22"/>
      <c r="BI938" s="22"/>
      <c r="BJ938" s="22"/>
      <c r="BK938" s="22"/>
      <c r="BL938" s="22"/>
      <c r="BM938" s="22"/>
      <c r="BN938" s="22"/>
      <c r="BO938" s="22"/>
      <c r="BP938" s="22"/>
      <c r="BQ938" s="22"/>
      <c r="BR938" s="22"/>
      <c r="BS938" s="22"/>
      <c r="BT938" s="22"/>
      <c r="BU938" s="22"/>
      <c r="BV938" s="22"/>
      <c r="BW938" s="22"/>
      <c r="BX938" s="22"/>
      <c r="BY938" s="22"/>
      <c r="BZ938" s="22"/>
    </row>
    <row r="939" spans="1:78" x14ac:dyDescent="0.25">
      <c r="A939" s="21"/>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c r="BE939" s="22"/>
      <c r="BF939" s="22"/>
      <c r="BG939" s="22"/>
      <c r="BH939" s="22"/>
      <c r="BI939" s="22"/>
      <c r="BJ939" s="22"/>
      <c r="BK939" s="22"/>
      <c r="BL939" s="22"/>
      <c r="BM939" s="22"/>
      <c r="BN939" s="22"/>
      <c r="BO939" s="22"/>
      <c r="BP939" s="22"/>
      <c r="BQ939" s="22"/>
      <c r="BR939" s="22"/>
      <c r="BS939" s="22"/>
      <c r="BT939" s="22"/>
      <c r="BU939" s="22"/>
      <c r="BV939" s="22"/>
      <c r="BW939" s="22"/>
      <c r="BX939" s="22"/>
      <c r="BY939" s="22"/>
      <c r="BZ939" s="22"/>
    </row>
    <row r="940" spans="1:78" x14ac:dyDescent="0.25">
      <c r="A940" s="21"/>
      <c r="B940" s="22" t="s">
        <v>289</v>
      </c>
      <c r="C940" s="22"/>
      <c r="D940" s="22"/>
      <c r="E940" s="22"/>
      <c r="F940" s="22"/>
      <c r="G940" s="22"/>
      <c r="H940" s="22"/>
      <c r="I940" s="22"/>
      <c r="J940" s="22" t="s">
        <v>291</v>
      </c>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c r="BE940" s="22"/>
      <c r="BF940" s="22"/>
      <c r="BG940" s="22"/>
      <c r="BH940" s="22"/>
      <c r="BI940" s="22"/>
      <c r="BJ940" s="22"/>
      <c r="BK940" s="22"/>
      <c r="BL940" s="22"/>
      <c r="BM940" s="22"/>
      <c r="BN940" s="22"/>
      <c r="BO940" s="22"/>
      <c r="BP940" s="22"/>
      <c r="BQ940" s="22"/>
      <c r="BR940" s="22"/>
      <c r="BS940" s="22"/>
      <c r="BT940" s="22"/>
      <c r="BU940" s="22"/>
      <c r="BV940" s="22"/>
      <c r="BW940" s="22"/>
      <c r="BX940" s="22"/>
      <c r="BY940" s="22"/>
      <c r="BZ940" s="22"/>
    </row>
    <row r="941" spans="1:78" x14ac:dyDescent="0.25">
      <c r="A941" s="21"/>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c r="BE941" s="22"/>
      <c r="BF941" s="22"/>
      <c r="BG941" s="22"/>
      <c r="BH941" s="22"/>
      <c r="BI941" s="22"/>
      <c r="BJ941" s="22"/>
      <c r="BK941" s="22"/>
      <c r="BL941" s="22"/>
      <c r="BM941" s="22"/>
      <c r="BN941" s="22"/>
      <c r="BO941" s="22"/>
      <c r="BP941" s="22"/>
      <c r="BQ941" s="22"/>
      <c r="BR941" s="22"/>
      <c r="BS941" s="22"/>
      <c r="BT941" s="22"/>
      <c r="BU941" s="22"/>
      <c r="BV941" s="22"/>
      <c r="BW941" s="22"/>
      <c r="BX941" s="22"/>
      <c r="BY941" s="22"/>
      <c r="BZ941" s="22"/>
    </row>
    <row r="942" spans="1:78" x14ac:dyDescent="0.25">
      <c r="A942" s="21"/>
      <c r="B942" s="22" t="s">
        <v>237</v>
      </c>
      <c r="C942" s="22"/>
      <c r="D942" s="22"/>
      <c r="E942" s="22"/>
      <c r="F942" s="22"/>
      <c r="G942" s="22"/>
      <c r="H942" s="22"/>
      <c r="I942" s="22"/>
      <c r="J942" s="22" t="s">
        <v>238</v>
      </c>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c r="BE942" s="22"/>
      <c r="BF942" s="22"/>
      <c r="BG942" s="22"/>
      <c r="BH942" s="22"/>
      <c r="BI942" s="22"/>
      <c r="BJ942" s="22"/>
      <c r="BK942" s="22"/>
      <c r="BL942" s="22"/>
      <c r="BM942" s="22"/>
      <c r="BN942" s="22"/>
      <c r="BO942" s="22"/>
      <c r="BP942" s="22"/>
      <c r="BQ942" s="22"/>
      <c r="BR942" s="22"/>
      <c r="BS942" s="22"/>
      <c r="BT942" s="22"/>
      <c r="BU942" s="22"/>
      <c r="BV942" s="22"/>
      <c r="BW942" s="22"/>
      <c r="BX942" s="22"/>
      <c r="BY942" s="22"/>
      <c r="BZ942" s="22"/>
    </row>
    <row r="943" spans="1:78" x14ac:dyDescent="0.25">
      <c r="A943" s="21"/>
      <c r="B943" s="22"/>
      <c r="C943" s="22"/>
      <c r="D943" s="22" t="s">
        <v>239</v>
      </c>
      <c r="E943" s="22"/>
      <c r="F943" s="22"/>
      <c r="G943" s="22"/>
      <c r="H943" s="22"/>
      <c r="I943" s="22"/>
      <c r="J943" s="22" t="s">
        <v>240</v>
      </c>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c r="BE943" s="22"/>
      <c r="BF943" s="22"/>
      <c r="BG943" s="22"/>
      <c r="BH943" s="22"/>
      <c r="BI943" s="22"/>
      <c r="BJ943" s="22"/>
      <c r="BK943" s="22"/>
      <c r="BL943" s="22"/>
      <c r="BM943" s="22"/>
      <c r="BN943" s="22"/>
      <c r="BO943" s="22"/>
      <c r="BP943" s="22"/>
      <c r="BQ943" s="22"/>
      <c r="BR943" s="22"/>
      <c r="BS943" s="22"/>
      <c r="BT943" s="22"/>
      <c r="BU943" s="22"/>
      <c r="BV943" s="22"/>
      <c r="BW943" s="22"/>
      <c r="BX943" s="22"/>
      <c r="BY943" s="22"/>
      <c r="BZ943" s="22"/>
    </row>
    <row r="944" spans="1:78" x14ac:dyDescent="0.25">
      <c r="A944" s="21"/>
      <c r="B944" s="22" t="s">
        <v>241</v>
      </c>
      <c r="C944" s="22"/>
      <c r="D944" s="22" t="s">
        <v>242</v>
      </c>
      <c r="E944" s="22"/>
      <c r="F944" s="22" t="s">
        <v>243</v>
      </c>
      <c r="G944" s="22"/>
      <c r="H944" s="22" t="s">
        <v>244</v>
      </c>
      <c r="I944" s="22"/>
      <c r="J944" s="22" t="s">
        <v>245</v>
      </c>
      <c r="K944" s="22"/>
      <c r="L944" s="22" t="s">
        <v>246</v>
      </c>
      <c r="M944" s="22"/>
      <c r="N944" s="22" t="s">
        <v>247</v>
      </c>
      <c r="O944" s="22"/>
      <c r="P944" s="22" t="s">
        <v>248</v>
      </c>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c r="BE944" s="22"/>
      <c r="BF944" s="22"/>
      <c r="BG944" s="22"/>
      <c r="BH944" s="22"/>
      <c r="BI944" s="22"/>
      <c r="BJ944" s="22"/>
      <c r="BK944" s="22"/>
      <c r="BL944" s="22"/>
      <c r="BM944" s="22"/>
      <c r="BN944" s="22"/>
      <c r="BO944" s="22"/>
      <c r="BP944" s="22"/>
      <c r="BQ944" s="22"/>
      <c r="BR944" s="22"/>
      <c r="BS944" s="22"/>
      <c r="BT944" s="22"/>
      <c r="BU944" s="22"/>
      <c r="BV944" s="22"/>
      <c r="BW944" s="22"/>
      <c r="BX944" s="22"/>
      <c r="BY944" s="22"/>
      <c r="BZ944" s="22"/>
    </row>
    <row r="945" spans="1:78" x14ac:dyDescent="0.25">
      <c r="A945" s="21"/>
      <c r="B945" s="22">
        <v>0</v>
      </c>
      <c r="C945" s="22"/>
      <c r="D945" s="22">
        <v>0</v>
      </c>
      <c r="E945" s="22"/>
      <c r="F945" s="22">
        <v>0</v>
      </c>
      <c r="G945" s="22"/>
      <c r="H945" s="22" t="s">
        <v>249</v>
      </c>
      <c r="I945" s="22"/>
      <c r="J945" s="22">
        <v>-6.1970000000000001</v>
      </c>
      <c r="K945" s="22"/>
      <c r="L945" s="22">
        <v>0</v>
      </c>
      <c r="M945" s="22"/>
      <c r="N945" s="22">
        <v>0</v>
      </c>
      <c r="O945" s="22"/>
      <c r="P945" s="22">
        <v>0</v>
      </c>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c r="BE945" s="22"/>
      <c r="BF945" s="22"/>
      <c r="BG945" s="22"/>
      <c r="BH945" s="22"/>
      <c r="BI945" s="22"/>
      <c r="BJ945" s="22"/>
      <c r="BK945" s="22"/>
      <c r="BL945" s="22"/>
      <c r="BM945" s="22"/>
      <c r="BN945" s="22"/>
      <c r="BO945" s="22"/>
      <c r="BP945" s="22"/>
      <c r="BQ945" s="22"/>
      <c r="BR945" s="22"/>
      <c r="BS945" s="22"/>
      <c r="BT945" s="22"/>
      <c r="BU945" s="22"/>
      <c r="BV945" s="22"/>
      <c r="BW945" s="22"/>
      <c r="BX945" s="22"/>
      <c r="BY945" s="22"/>
      <c r="BZ945" s="22"/>
    </row>
    <row r="946" spans="1:78" x14ac:dyDescent="0.25">
      <c r="A946" s="21"/>
      <c r="B946" s="22">
        <v>100</v>
      </c>
      <c r="C946" s="22">
        <f ca="1">B946/1000</f>
        <v>0.1</v>
      </c>
      <c r="D946" s="22">
        <v>20.786000000000001</v>
      </c>
      <c r="E946" s="22"/>
      <c r="F946" s="22">
        <v>132.137</v>
      </c>
      <c r="G946" s="22"/>
      <c r="H946" s="22">
        <v>173.32499999999999</v>
      </c>
      <c r="I946" s="22"/>
      <c r="J946" s="22">
        <v>-4.1189999999999998</v>
      </c>
      <c r="K946" s="22"/>
      <c r="L946" s="22">
        <v>0</v>
      </c>
      <c r="M946" s="22"/>
      <c r="N946" s="22">
        <v>0</v>
      </c>
      <c r="O946" s="22"/>
      <c r="P946" s="22">
        <v>0</v>
      </c>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c r="BE946" s="22"/>
      <c r="BF946" s="22"/>
      <c r="BG946" s="22"/>
      <c r="BH946" s="22"/>
      <c r="BI946" s="22"/>
      <c r="BJ946" s="22"/>
      <c r="BK946" s="22"/>
      <c r="BL946" s="22"/>
      <c r="BM946" s="22"/>
      <c r="BN946" s="22"/>
      <c r="BO946" s="22"/>
      <c r="BP946" s="22"/>
      <c r="BQ946" s="22"/>
      <c r="BR946" s="22"/>
      <c r="BS946" s="22"/>
      <c r="BT946" s="22"/>
      <c r="BU946" s="22"/>
      <c r="BV946" s="22"/>
      <c r="BW946" s="22"/>
      <c r="BX946" s="22"/>
      <c r="BY946" s="22"/>
      <c r="BZ946" s="22"/>
    </row>
    <row r="947" spans="1:78" x14ac:dyDescent="0.25">
      <c r="A947" s="21"/>
      <c r="B947" s="22">
        <v>200</v>
      </c>
      <c r="C947" s="22">
        <f t="shared" ref="C947:C1009" ca="1" si="18">B947/1000</f>
        <v>0.2</v>
      </c>
      <c r="D947" s="22">
        <v>20.786000000000001</v>
      </c>
      <c r="E947" s="22"/>
      <c r="F947" s="22">
        <v>146.54499999999999</v>
      </c>
      <c r="G947" s="22"/>
      <c r="H947" s="22">
        <v>156.74600000000001</v>
      </c>
      <c r="I947" s="22"/>
      <c r="J947" s="22">
        <v>-2.04</v>
      </c>
      <c r="K947" s="22"/>
      <c r="L947" s="22">
        <v>0</v>
      </c>
      <c r="M947" s="22"/>
      <c r="N947" s="22">
        <v>0</v>
      </c>
      <c r="O947" s="22"/>
      <c r="P947" s="22">
        <v>0</v>
      </c>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c r="BE947" s="22"/>
      <c r="BF947" s="22"/>
      <c r="BG947" s="22"/>
      <c r="BH947" s="22"/>
      <c r="BI947" s="22"/>
      <c r="BJ947" s="22"/>
      <c r="BK947" s="22"/>
      <c r="BL947" s="22"/>
      <c r="BM947" s="22"/>
      <c r="BN947" s="22"/>
      <c r="BO947" s="22"/>
      <c r="BP947" s="22"/>
      <c r="BQ947" s="22"/>
      <c r="BR947" s="22"/>
      <c r="BS947" s="22"/>
      <c r="BT947" s="22"/>
      <c r="BU947" s="22"/>
      <c r="BV947" s="22"/>
      <c r="BW947" s="22"/>
      <c r="BX947" s="22"/>
      <c r="BY947" s="22"/>
      <c r="BZ947" s="22"/>
    </row>
    <row r="948" spans="1:78" x14ac:dyDescent="0.25">
      <c r="A948" s="21"/>
      <c r="B948" s="22">
        <v>250</v>
      </c>
      <c r="C948" s="22">
        <f t="shared" ca="1" si="18"/>
        <v>0.25</v>
      </c>
      <c r="D948" s="22">
        <v>20.786000000000001</v>
      </c>
      <c r="E948" s="22"/>
      <c r="F948" s="22">
        <v>151.18299999999999</v>
      </c>
      <c r="G948" s="22"/>
      <c r="H948" s="22">
        <v>155.18700000000001</v>
      </c>
      <c r="I948" s="22"/>
      <c r="J948" s="22">
        <v>-1.0009999999999999</v>
      </c>
      <c r="K948" s="22"/>
      <c r="L948" s="22">
        <v>0</v>
      </c>
      <c r="M948" s="22"/>
      <c r="N948" s="22">
        <v>0</v>
      </c>
      <c r="O948" s="22"/>
      <c r="P948" s="22">
        <v>0</v>
      </c>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c r="BE948" s="22"/>
      <c r="BF948" s="22"/>
      <c r="BG948" s="22"/>
      <c r="BH948" s="22"/>
      <c r="BI948" s="22"/>
      <c r="BJ948" s="22"/>
      <c r="BK948" s="22"/>
      <c r="BL948" s="22"/>
      <c r="BM948" s="22"/>
      <c r="BN948" s="22"/>
      <c r="BO948" s="22"/>
      <c r="BP948" s="22"/>
      <c r="BQ948" s="22"/>
      <c r="BR948" s="22"/>
      <c r="BS948" s="22"/>
      <c r="BT948" s="22"/>
      <c r="BU948" s="22"/>
      <c r="BV948" s="22"/>
      <c r="BW948" s="22"/>
      <c r="BX948" s="22"/>
      <c r="BY948" s="22"/>
      <c r="BZ948" s="22"/>
    </row>
    <row r="949" spans="1:78" x14ac:dyDescent="0.25">
      <c r="A949" s="21"/>
      <c r="B949" s="22">
        <v>298.14999999999998</v>
      </c>
      <c r="C949" s="22">
        <f t="shared" ca="1" si="18"/>
        <v>0.29814999999999997</v>
      </c>
      <c r="D949" s="22">
        <v>20.786000000000001</v>
      </c>
      <c r="E949" s="22"/>
      <c r="F949" s="22">
        <v>154.845</v>
      </c>
      <c r="G949" s="22"/>
      <c r="H949" s="22">
        <v>154.845</v>
      </c>
      <c r="I949" s="22"/>
      <c r="J949" s="22">
        <v>0</v>
      </c>
      <c r="K949" s="22"/>
      <c r="L949" s="22">
        <v>0</v>
      </c>
      <c r="M949" s="22"/>
      <c r="N949" s="22">
        <v>0</v>
      </c>
      <c r="O949" s="22"/>
      <c r="P949" s="22">
        <v>0</v>
      </c>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c r="BE949" s="22"/>
      <c r="BF949" s="22"/>
      <c r="BG949" s="22"/>
      <c r="BH949" s="22"/>
      <c r="BI949" s="22"/>
      <c r="BJ949" s="22"/>
      <c r="BK949" s="22"/>
      <c r="BL949" s="22"/>
      <c r="BM949" s="22"/>
      <c r="BN949" s="22"/>
      <c r="BO949" s="22"/>
      <c r="BP949" s="22"/>
      <c r="BQ949" s="22"/>
      <c r="BR949" s="22"/>
      <c r="BS949" s="22"/>
      <c r="BT949" s="22"/>
      <c r="BU949" s="22"/>
      <c r="BV949" s="22"/>
      <c r="BW949" s="22"/>
      <c r="BX949" s="22"/>
      <c r="BY949" s="22"/>
      <c r="BZ949" s="22"/>
    </row>
    <row r="950" spans="1:78" x14ac:dyDescent="0.25">
      <c r="A950" s="21"/>
      <c r="B950" s="22">
        <v>300</v>
      </c>
      <c r="C950" s="22">
        <f t="shared" ca="1" si="18"/>
        <v>0.3</v>
      </c>
      <c r="D950" s="22">
        <v>20.786000000000001</v>
      </c>
      <c r="E950" s="22"/>
      <c r="F950" s="22">
        <v>154.97300000000001</v>
      </c>
      <c r="G950" s="22"/>
      <c r="H950" s="22">
        <v>154.845</v>
      </c>
      <c r="I950" s="22"/>
      <c r="J950" s="22">
        <v>3.7999999999999999E-2</v>
      </c>
      <c r="K950" s="22"/>
      <c r="L950" s="22">
        <v>0</v>
      </c>
      <c r="M950" s="22"/>
      <c r="N950" s="22">
        <v>0</v>
      </c>
      <c r="O950" s="22"/>
      <c r="P950" s="22">
        <v>0</v>
      </c>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c r="BE950" s="22"/>
      <c r="BF950" s="22"/>
      <c r="BG950" s="22"/>
      <c r="BH950" s="22"/>
      <c r="BI950" s="22"/>
      <c r="BJ950" s="22"/>
      <c r="BK950" s="22"/>
      <c r="BL950" s="22"/>
      <c r="BM950" s="22"/>
      <c r="BN950" s="22"/>
      <c r="BO950" s="22"/>
      <c r="BP950" s="22"/>
      <c r="BQ950" s="22"/>
      <c r="BR950" s="22"/>
      <c r="BS950" s="22"/>
      <c r="BT950" s="22"/>
      <c r="BU950" s="22"/>
      <c r="BV950" s="22"/>
      <c r="BW950" s="22"/>
      <c r="BX950" s="22"/>
      <c r="BY950" s="22"/>
      <c r="BZ950" s="22"/>
    </row>
    <row r="951" spans="1:78" x14ac:dyDescent="0.25">
      <c r="A951" s="21"/>
      <c r="B951" s="22">
        <v>350</v>
      </c>
      <c r="C951" s="22">
        <f t="shared" ca="1" si="18"/>
        <v>0.35</v>
      </c>
      <c r="D951" s="22">
        <v>20.786000000000001</v>
      </c>
      <c r="E951" s="22"/>
      <c r="F951" s="22">
        <v>158.17699999999999</v>
      </c>
      <c r="G951" s="22"/>
      <c r="H951" s="22">
        <v>155.09800000000001</v>
      </c>
      <c r="I951" s="22"/>
      <c r="J951" s="22">
        <v>1.0780000000000001</v>
      </c>
      <c r="K951" s="22"/>
      <c r="L951" s="22">
        <v>0</v>
      </c>
      <c r="M951" s="22"/>
      <c r="N951" s="22">
        <v>0</v>
      </c>
      <c r="O951" s="22"/>
      <c r="P951" s="22">
        <v>0</v>
      </c>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c r="BE951" s="22"/>
      <c r="BF951" s="22"/>
      <c r="BG951" s="22"/>
      <c r="BH951" s="22"/>
      <c r="BI951" s="22"/>
      <c r="BJ951" s="22"/>
      <c r="BK951" s="22"/>
      <c r="BL951" s="22"/>
      <c r="BM951" s="22"/>
      <c r="BN951" s="22"/>
      <c r="BO951" s="22"/>
      <c r="BP951" s="22"/>
      <c r="BQ951" s="22"/>
      <c r="BR951" s="22"/>
      <c r="BS951" s="22"/>
      <c r="BT951" s="22"/>
      <c r="BU951" s="22"/>
      <c r="BV951" s="22"/>
      <c r="BW951" s="22"/>
      <c r="BX951" s="22"/>
      <c r="BY951" s="22"/>
      <c r="BZ951" s="22"/>
    </row>
    <row r="952" spans="1:78" x14ac:dyDescent="0.25">
      <c r="A952" s="21"/>
      <c r="B952" s="22">
        <v>400</v>
      </c>
      <c r="C952" s="22">
        <f t="shared" ca="1" si="18"/>
        <v>0.4</v>
      </c>
      <c r="D952" s="22">
        <v>20.786000000000001</v>
      </c>
      <c r="E952" s="22"/>
      <c r="F952" s="22">
        <v>160.953</v>
      </c>
      <c r="G952" s="22"/>
      <c r="H952" s="22">
        <v>155.66</v>
      </c>
      <c r="I952" s="22"/>
      <c r="J952" s="22">
        <v>2.117</v>
      </c>
      <c r="K952" s="22"/>
      <c r="L952" s="22">
        <v>0</v>
      </c>
      <c r="M952" s="22"/>
      <c r="N952" s="22">
        <v>0</v>
      </c>
      <c r="O952" s="22"/>
      <c r="P952" s="22">
        <v>0</v>
      </c>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c r="BE952" s="22"/>
      <c r="BF952" s="22"/>
      <c r="BG952" s="22"/>
      <c r="BH952" s="22"/>
      <c r="BI952" s="22"/>
      <c r="BJ952" s="22"/>
      <c r="BK952" s="22"/>
      <c r="BL952" s="22"/>
      <c r="BM952" s="22"/>
      <c r="BN952" s="22"/>
      <c r="BO952" s="22"/>
      <c r="BP952" s="22"/>
      <c r="BQ952" s="22"/>
      <c r="BR952" s="22"/>
      <c r="BS952" s="22"/>
      <c r="BT952" s="22"/>
      <c r="BU952" s="22"/>
      <c r="BV952" s="22"/>
      <c r="BW952" s="22"/>
      <c r="BX952" s="22"/>
      <c r="BY952" s="22"/>
      <c r="BZ952" s="22"/>
    </row>
    <row r="953" spans="1:78" x14ac:dyDescent="0.25">
      <c r="A953" s="21"/>
      <c r="B953" s="22">
        <v>450</v>
      </c>
      <c r="C953" s="22">
        <f t="shared" ca="1" si="18"/>
        <v>0.45</v>
      </c>
      <c r="D953" s="22">
        <v>20.786000000000001</v>
      </c>
      <c r="E953" s="22"/>
      <c r="F953" s="22">
        <v>163.40100000000001</v>
      </c>
      <c r="G953" s="22"/>
      <c r="H953" s="22">
        <v>156.387</v>
      </c>
      <c r="I953" s="22"/>
      <c r="J953" s="22">
        <v>3.1560000000000001</v>
      </c>
      <c r="K953" s="22"/>
      <c r="L953" s="22">
        <v>0</v>
      </c>
      <c r="M953" s="22"/>
      <c r="N953" s="22">
        <v>0</v>
      </c>
      <c r="O953" s="22"/>
      <c r="P953" s="22">
        <v>0</v>
      </c>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c r="BE953" s="22"/>
      <c r="BF953" s="22"/>
      <c r="BG953" s="22"/>
      <c r="BH953" s="22"/>
      <c r="BI953" s="22"/>
      <c r="BJ953" s="22"/>
      <c r="BK953" s="22"/>
      <c r="BL953" s="22"/>
      <c r="BM953" s="22"/>
      <c r="BN953" s="22"/>
      <c r="BO953" s="22"/>
      <c r="BP953" s="22"/>
      <c r="BQ953" s="22"/>
      <c r="BR953" s="22"/>
      <c r="BS953" s="22"/>
      <c r="BT953" s="22"/>
      <c r="BU953" s="22"/>
      <c r="BV953" s="22"/>
      <c r="BW953" s="22"/>
      <c r="BX953" s="22"/>
      <c r="BY953" s="22"/>
      <c r="BZ953" s="22"/>
    </row>
    <row r="954" spans="1:78" x14ac:dyDescent="0.25">
      <c r="A954" s="21"/>
      <c r="B954" s="22">
        <v>500</v>
      </c>
      <c r="C954" s="22">
        <f t="shared" ca="1" si="18"/>
        <v>0.5</v>
      </c>
      <c r="D954" s="22">
        <v>20.786000000000001</v>
      </c>
      <c r="E954" s="22"/>
      <c r="F954" s="22">
        <v>165.59100000000001</v>
      </c>
      <c r="G954" s="22"/>
      <c r="H954" s="22">
        <v>157.19999999999999</v>
      </c>
      <c r="I954" s="22"/>
      <c r="J954" s="22">
        <v>4.1959999999999997</v>
      </c>
      <c r="K954" s="22"/>
      <c r="L954" s="22">
        <v>0</v>
      </c>
      <c r="M954" s="22"/>
      <c r="N954" s="22">
        <v>0</v>
      </c>
      <c r="O954" s="22"/>
      <c r="P954" s="22">
        <v>0</v>
      </c>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c r="BE954" s="22"/>
      <c r="BF954" s="22"/>
      <c r="BG954" s="22"/>
      <c r="BH954" s="22"/>
      <c r="BI954" s="22"/>
      <c r="BJ954" s="22"/>
      <c r="BK954" s="22"/>
      <c r="BL954" s="22"/>
      <c r="BM954" s="22"/>
      <c r="BN954" s="22"/>
      <c r="BO954" s="22"/>
      <c r="BP954" s="22"/>
      <c r="BQ954" s="22"/>
      <c r="BR954" s="22"/>
      <c r="BS954" s="22"/>
      <c r="BT954" s="22"/>
      <c r="BU954" s="22"/>
      <c r="BV954" s="22"/>
      <c r="BW954" s="22"/>
      <c r="BX954" s="22"/>
      <c r="BY954" s="22"/>
      <c r="BZ954" s="22"/>
    </row>
    <row r="955" spans="1:78" x14ac:dyDescent="0.25">
      <c r="A955" s="21"/>
      <c r="B955" s="22">
        <v>600</v>
      </c>
      <c r="C955" s="22">
        <f t="shared" ca="1" si="18"/>
        <v>0.6</v>
      </c>
      <c r="D955" s="22">
        <v>20.786000000000001</v>
      </c>
      <c r="E955" s="22"/>
      <c r="F955" s="22">
        <v>169.381</v>
      </c>
      <c r="G955" s="22"/>
      <c r="H955" s="22">
        <v>158.92400000000001</v>
      </c>
      <c r="I955" s="22"/>
      <c r="J955" s="22">
        <v>6.274</v>
      </c>
      <c r="K955" s="22"/>
      <c r="L955" s="22">
        <v>0</v>
      </c>
      <c r="M955" s="22"/>
      <c r="N955" s="22">
        <v>0</v>
      </c>
      <c r="O955" s="22"/>
      <c r="P955" s="22">
        <v>0</v>
      </c>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c r="BE955" s="22"/>
      <c r="BF955" s="22"/>
      <c r="BG955" s="22"/>
      <c r="BH955" s="22"/>
      <c r="BI955" s="22"/>
      <c r="BJ955" s="22"/>
      <c r="BK955" s="22"/>
      <c r="BL955" s="22"/>
      <c r="BM955" s="22"/>
      <c r="BN955" s="22"/>
      <c r="BO955" s="22"/>
      <c r="BP955" s="22"/>
      <c r="BQ955" s="22"/>
      <c r="BR955" s="22"/>
      <c r="BS955" s="22"/>
      <c r="BT955" s="22"/>
      <c r="BU955" s="22"/>
      <c r="BV955" s="22"/>
      <c r="BW955" s="22"/>
      <c r="BX955" s="22"/>
      <c r="BY955" s="22"/>
      <c r="BZ955" s="22"/>
    </row>
    <row r="956" spans="1:78" x14ac:dyDescent="0.25">
      <c r="A956" s="21"/>
      <c r="B956" s="22">
        <v>700</v>
      </c>
      <c r="C956" s="22">
        <f t="shared" ca="1" si="18"/>
        <v>0.7</v>
      </c>
      <c r="D956" s="22">
        <v>20.786000000000001</v>
      </c>
      <c r="E956" s="22"/>
      <c r="F956" s="22">
        <v>172.58500000000001</v>
      </c>
      <c r="G956" s="22"/>
      <c r="H956" s="22">
        <v>160.65299999999999</v>
      </c>
      <c r="I956" s="22"/>
      <c r="J956" s="22">
        <v>8.3529999999999998</v>
      </c>
      <c r="K956" s="22"/>
      <c r="L956" s="22">
        <v>0</v>
      </c>
      <c r="M956" s="22"/>
      <c r="N956" s="22">
        <v>0</v>
      </c>
      <c r="O956" s="22"/>
      <c r="P956" s="22">
        <v>0</v>
      </c>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c r="BE956" s="22"/>
      <c r="BF956" s="22"/>
      <c r="BG956" s="22"/>
      <c r="BH956" s="22"/>
      <c r="BI956" s="22"/>
      <c r="BJ956" s="22"/>
      <c r="BK956" s="22"/>
      <c r="BL956" s="22"/>
      <c r="BM956" s="22"/>
      <c r="BN956" s="22"/>
      <c r="BO956" s="22"/>
      <c r="BP956" s="22"/>
      <c r="BQ956" s="22"/>
      <c r="BR956" s="22"/>
      <c r="BS956" s="22"/>
      <c r="BT956" s="22"/>
      <c r="BU956" s="22"/>
      <c r="BV956" s="22"/>
      <c r="BW956" s="22"/>
      <c r="BX956" s="22"/>
      <c r="BY956" s="22"/>
      <c r="BZ956" s="22"/>
    </row>
    <row r="957" spans="1:78" x14ac:dyDescent="0.25">
      <c r="A957" s="21"/>
      <c r="B957" s="22">
        <v>800</v>
      </c>
      <c r="C957" s="22">
        <f t="shared" ca="1" si="18"/>
        <v>0.8</v>
      </c>
      <c r="D957" s="22">
        <v>20.786000000000001</v>
      </c>
      <c r="E957" s="22"/>
      <c r="F957" s="22">
        <v>175.36099999999999</v>
      </c>
      <c r="G957" s="22"/>
      <c r="H957" s="22">
        <v>162.321</v>
      </c>
      <c r="I957" s="22"/>
      <c r="J957" s="22">
        <v>10.430999999999999</v>
      </c>
      <c r="K957" s="22"/>
      <c r="L957" s="22">
        <v>0</v>
      </c>
      <c r="M957" s="22"/>
      <c r="N957" s="22">
        <v>0</v>
      </c>
      <c r="O957" s="22"/>
      <c r="P957" s="22">
        <v>0</v>
      </c>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c r="BE957" s="22"/>
      <c r="BF957" s="22"/>
      <c r="BG957" s="22"/>
      <c r="BH957" s="22"/>
      <c r="BI957" s="22"/>
      <c r="BJ957" s="22"/>
      <c r="BK957" s="22"/>
      <c r="BL957" s="22"/>
      <c r="BM957" s="22"/>
      <c r="BN957" s="22"/>
      <c r="BO957" s="22"/>
      <c r="BP957" s="22"/>
      <c r="BQ957" s="22"/>
      <c r="BR957" s="22"/>
      <c r="BS957" s="22"/>
      <c r="BT957" s="22"/>
      <c r="BU957" s="22"/>
      <c r="BV957" s="22"/>
      <c r="BW957" s="22"/>
      <c r="BX957" s="22"/>
      <c r="BY957" s="22"/>
      <c r="BZ957" s="22"/>
    </row>
    <row r="958" spans="1:78" x14ac:dyDescent="0.25">
      <c r="A958" s="21"/>
      <c r="B958" s="22">
        <v>900</v>
      </c>
      <c r="C958" s="22">
        <f t="shared" ca="1" si="18"/>
        <v>0.9</v>
      </c>
      <c r="D958" s="22">
        <v>20.786000000000001</v>
      </c>
      <c r="E958" s="22"/>
      <c r="F958" s="22">
        <v>177.809</v>
      </c>
      <c r="G958" s="22"/>
      <c r="H958" s="22">
        <v>163.90899999999999</v>
      </c>
      <c r="I958" s="22"/>
      <c r="J958" s="22">
        <v>12.51</v>
      </c>
      <c r="K958" s="22"/>
      <c r="L958" s="22">
        <v>0</v>
      </c>
      <c r="M958" s="22"/>
      <c r="N958" s="22">
        <v>0</v>
      </c>
      <c r="O958" s="22"/>
      <c r="P958" s="22">
        <v>0</v>
      </c>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c r="BE958" s="22"/>
      <c r="BF958" s="22"/>
      <c r="BG958" s="22"/>
      <c r="BH958" s="22"/>
      <c r="BI958" s="22"/>
      <c r="BJ958" s="22"/>
      <c r="BK958" s="22"/>
      <c r="BL958" s="22"/>
      <c r="BM958" s="22"/>
      <c r="BN958" s="22"/>
      <c r="BO958" s="22"/>
      <c r="BP958" s="22"/>
      <c r="BQ958" s="22"/>
      <c r="BR958" s="22"/>
      <c r="BS958" s="22"/>
      <c r="BT958" s="22"/>
      <c r="BU958" s="22"/>
      <c r="BV958" s="22"/>
      <c r="BW958" s="22"/>
      <c r="BX958" s="22"/>
      <c r="BY958" s="22"/>
      <c r="BZ958" s="22"/>
    </row>
    <row r="959" spans="1:78" x14ac:dyDescent="0.25">
      <c r="A959" s="21"/>
      <c r="B959" s="22">
        <v>1000</v>
      </c>
      <c r="C959" s="22">
        <f t="shared" ca="1" si="18"/>
        <v>1</v>
      </c>
      <c r="D959" s="22">
        <v>20.786000000000001</v>
      </c>
      <c r="E959" s="22"/>
      <c r="F959" s="22">
        <v>179.999</v>
      </c>
      <c r="G959" s="22"/>
      <c r="H959" s="22">
        <v>165.41</v>
      </c>
      <c r="I959" s="22"/>
      <c r="J959" s="22">
        <v>14.589</v>
      </c>
      <c r="K959" s="22"/>
      <c r="L959" s="22">
        <v>0</v>
      </c>
      <c r="M959" s="22"/>
      <c r="N959" s="22">
        <v>0</v>
      </c>
      <c r="O959" s="22"/>
      <c r="P959" s="22">
        <v>0</v>
      </c>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c r="BE959" s="22"/>
      <c r="BF959" s="22"/>
      <c r="BG959" s="22"/>
      <c r="BH959" s="22"/>
      <c r="BI959" s="22"/>
      <c r="BJ959" s="22"/>
      <c r="BK959" s="22"/>
      <c r="BL959" s="22"/>
      <c r="BM959" s="22"/>
      <c r="BN959" s="22"/>
      <c r="BO959" s="22"/>
      <c r="BP959" s="22"/>
      <c r="BQ959" s="22"/>
      <c r="BR959" s="22"/>
      <c r="BS959" s="22"/>
      <c r="BT959" s="22"/>
      <c r="BU959" s="22"/>
      <c r="BV959" s="22"/>
      <c r="BW959" s="22"/>
      <c r="BX959" s="22"/>
      <c r="BY959" s="22"/>
      <c r="BZ959" s="22"/>
    </row>
    <row r="960" spans="1:78" x14ac:dyDescent="0.25">
      <c r="A960" s="21"/>
      <c r="B960" s="22">
        <v>1100</v>
      </c>
      <c r="C960" s="22">
        <f t="shared" ca="1" si="18"/>
        <v>1.1000000000000001</v>
      </c>
      <c r="D960" s="22">
        <v>20.786000000000001</v>
      </c>
      <c r="E960" s="22"/>
      <c r="F960" s="22">
        <v>181.98</v>
      </c>
      <c r="G960" s="22"/>
      <c r="H960" s="22">
        <v>166.828</v>
      </c>
      <c r="I960" s="22"/>
      <c r="J960" s="22">
        <v>16.667000000000002</v>
      </c>
      <c r="K960" s="22"/>
      <c r="L960" s="22">
        <v>0</v>
      </c>
      <c r="M960" s="22"/>
      <c r="N960" s="22">
        <v>0</v>
      </c>
      <c r="O960" s="22"/>
      <c r="P960" s="22">
        <v>0</v>
      </c>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c r="BE960" s="22"/>
      <c r="BF960" s="22"/>
      <c r="BG960" s="22"/>
      <c r="BH960" s="22"/>
      <c r="BI960" s="22"/>
      <c r="BJ960" s="22"/>
      <c r="BK960" s="22"/>
      <c r="BL960" s="22"/>
      <c r="BM960" s="22"/>
      <c r="BN960" s="22"/>
      <c r="BO960" s="22"/>
      <c r="BP960" s="22"/>
      <c r="BQ960" s="22"/>
      <c r="BR960" s="22"/>
      <c r="BS960" s="22"/>
      <c r="BT960" s="22"/>
      <c r="BU960" s="22"/>
      <c r="BV960" s="22"/>
      <c r="BW960" s="22"/>
      <c r="BX960" s="22"/>
      <c r="BY960" s="22"/>
      <c r="BZ960" s="22"/>
    </row>
    <row r="961" spans="1:78" x14ac:dyDescent="0.25">
      <c r="A961" s="21"/>
      <c r="B961" s="22">
        <v>1200</v>
      </c>
      <c r="C961" s="22">
        <f t="shared" ca="1" si="18"/>
        <v>1.2</v>
      </c>
      <c r="D961" s="22">
        <v>20.786000000000001</v>
      </c>
      <c r="E961" s="22"/>
      <c r="F961" s="22">
        <v>183.78899999999999</v>
      </c>
      <c r="G961" s="22"/>
      <c r="H961" s="22">
        <v>168.167</v>
      </c>
      <c r="I961" s="22"/>
      <c r="J961" s="22">
        <v>18.745999999999999</v>
      </c>
      <c r="K961" s="22"/>
      <c r="L961" s="22">
        <v>0</v>
      </c>
      <c r="M961" s="22"/>
      <c r="N961" s="22">
        <v>0</v>
      </c>
      <c r="O961" s="22"/>
      <c r="P961" s="22">
        <v>0</v>
      </c>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c r="BE961" s="22"/>
      <c r="BF961" s="22"/>
      <c r="BG961" s="22"/>
      <c r="BH961" s="22"/>
      <c r="BI961" s="22"/>
      <c r="BJ961" s="22"/>
      <c r="BK961" s="22"/>
      <c r="BL961" s="22"/>
      <c r="BM961" s="22"/>
      <c r="BN961" s="22"/>
      <c r="BO961" s="22"/>
      <c r="BP961" s="22"/>
      <c r="BQ961" s="22"/>
      <c r="BR961" s="22"/>
      <c r="BS961" s="22"/>
      <c r="BT961" s="22"/>
      <c r="BU961" s="22"/>
      <c r="BV961" s="22"/>
      <c r="BW961" s="22"/>
      <c r="BX961" s="22"/>
      <c r="BY961" s="22"/>
      <c r="BZ961" s="22"/>
    </row>
    <row r="962" spans="1:78" x14ac:dyDescent="0.25">
      <c r="A962" s="21"/>
      <c r="B962" s="22">
        <v>1300</v>
      </c>
      <c r="C962" s="22">
        <f t="shared" ca="1" si="18"/>
        <v>1.3</v>
      </c>
      <c r="D962" s="22">
        <v>20.786000000000001</v>
      </c>
      <c r="E962" s="22"/>
      <c r="F962" s="22">
        <v>185.453</v>
      </c>
      <c r="G962" s="22"/>
      <c r="H962" s="22">
        <v>169.434</v>
      </c>
      <c r="I962" s="22"/>
      <c r="J962" s="22">
        <v>20.824000000000002</v>
      </c>
      <c r="K962" s="22"/>
      <c r="L962" s="22">
        <v>0</v>
      </c>
      <c r="M962" s="22"/>
      <c r="N962" s="22">
        <v>0</v>
      </c>
      <c r="O962" s="22"/>
      <c r="P962" s="22">
        <v>0</v>
      </c>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c r="BE962" s="22"/>
      <c r="BF962" s="22"/>
      <c r="BG962" s="22"/>
      <c r="BH962" s="22"/>
      <c r="BI962" s="22"/>
      <c r="BJ962" s="22"/>
      <c r="BK962" s="22"/>
      <c r="BL962" s="22"/>
      <c r="BM962" s="22"/>
      <c r="BN962" s="22"/>
      <c r="BO962" s="22"/>
      <c r="BP962" s="22"/>
      <c r="BQ962" s="22"/>
      <c r="BR962" s="22"/>
      <c r="BS962" s="22"/>
      <c r="BT962" s="22"/>
      <c r="BU962" s="22"/>
      <c r="BV962" s="22"/>
      <c r="BW962" s="22"/>
      <c r="BX962" s="22"/>
      <c r="BY962" s="22"/>
      <c r="BZ962" s="22"/>
    </row>
    <row r="963" spans="1:78" x14ac:dyDescent="0.25">
      <c r="A963" s="21"/>
      <c r="B963" s="22">
        <v>1400</v>
      </c>
      <c r="C963" s="22">
        <f t="shared" ca="1" si="18"/>
        <v>1.4</v>
      </c>
      <c r="D963" s="22">
        <v>20.786000000000001</v>
      </c>
      <c r="E963" s="22"/>
      <c r="F963" s="22">
        <v>186.99299999999999</v>
      </c>
      <c r="G963" s="22"/>
      <c r="H963" s="22">
        <v>170.63399999999999</v>
      </c>
      <c r="I963" s="22"/>
      <c r="J963" s="22">
        <v>22.902999999999999</v>
      </c>
      <c r="K963" s="22"/>
      <c r="L963" s="22">
        <v>0</v>
      </c>
      <c r="M963" s="22"/>
      <c r="N963" s="22">
        <v>0</v>
      </c>
      <c r="O963" s="22"/>
      <c r="P963" s="22">
        <v>0</v>
      </c>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c r="BE963" s="22"/>
      <c r="BF963" s="22"/>
      <c r="BG963" s="22"/>
      <c r="BH963" s="22"/>
      <c r="BI963" s="22"/>
      <c r="BJ963" s="22"/>
      <c r="BK963" s="22"/>
      <c r="BL963" s="22"/>
      <c r="BM963" s="22"/>
      <c r="BN963" s="22"/>
      <c r="BO963" s="22"/>
      <c r="BP963" s="22"/>
      <c r="BQ963" s="22"/>
      <c r="BR963" s="22"/>
      <c r="BS963" s="22"/>
      <c r="BT963" s="22"/>
      <c r="BU963" s="22"/>
      <c r="BV963" s="22"/>
      <c r="BW963" s="22"/>
      <c r="BX963" s="22"/>
      <c r="BY963" s="22"/>
      <c r="BZ963" s="22"/>
    </row>
    <row r="964" spans="1:78" x14ac:dyDescent="0.25">
      <c r="A964" s="21"/>
      <c r="B964" s="22">
        <v>1500</v>
      </c>
      <c r="C964" s="22">
        <f t="shared" ca="1" si="18"/>
        <v>1.5</v>
      </c>
      <c r="D964" s="22">
        <v>20.786000000000001</v>
      </c>
      <c r="E964" s="22"/>
      <c r="F964" s="22">
        <v>188.42699999999999</v>
      </c>
      <c r="G964" s="22"/>
      <c r="H964" s="22">
        <v>171.773</v>
      </c>
      <c r="I964" s="22"/>
      <c r="J964" s="22">
        <v>24.981999999999999</v>
      </c>
      <c r="K964" s="22"/>
      <c r="L964" s="22">
        <v>0</v>
      </c>
      <c r="M964" s="22"/>
      <c r="N964" s="22">
        <v>0</v>
      </c>
      <c r="O964" s="22"/>
      <c r="P964" s="22">
        <v>0</v>
      </c>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c r="BE964" s="22"/>
      <c r="BF964" s="22"/>
      <c r="BG964" s="22"/>
      <c r="BH964" s="22"/>
      <c r="BI964" s="22"/>
      <c r="BJ964" s="22"/>
      <c r="BK964" s="22"/>
      <c r="BL964" s="22"/>
      <c r="BM964" s="22"/>
      <c r="BN964" s="22"/>
      <c r="BO964" s="22"/>
      <c r="BP964" s="22"/>
      <c r="BQ964" s="22"/>
      <c r="BR964" s="22"/>
      <c r="BS964" s="22"/>
      <c r="BT964" s="22"/>
      <c r="BU964" s="22"/>
      <c r="BV964" s="22"/>
      <c r="BW964" s="22"/>
      <c r="BX964" s="22"/>
      <c r="BY964" s="22"/>
      <c r="BZ964" s="22"/>
    </row>
    <row r="965" spans="1:78" x14ac:dyDescent="0.25">
      <c r="A965" s="21"/>
      <c r="B965" s="22">
        <v>1600</v>
      </c>
      <c r="C965" s="22">
        <f t="shared" ca="1" si="18"/>
        <v>1.6</v>
      </c>
      <c r="D965" s="22">
        <v>20.786000000000001</v>
      </c>
      <c r="E965" s="22"/>
      <c r="F965" s="22">
        <v>189.76900000000001</v>
      </c>
      <c r="G965" s="22"/>
      <c r="H965" s="22">
        <v>172.85599999999999</v>
      </c>
      <c r="I965" s="22"/>
      <c r="J965" s="22">
        <v>27.06</v>
      </c>
      <c r="K965" s="22"/>
      <c r="L965" s="22">
        <v>0</v>
      </c>
      <c r="M965" s="22"/>
      <c r="N965" s="22">
        <v>0</v>
      </c>
      <c r="O965" s="22"/>
      <c r="P965" s="22">
        <v>0</v>
      </c>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c r="BE965" s="22"/>
      <c r="BF965" s="22"/>
      <c r="BG965" s="22"/>
      <c r="BH965" s="22"/>
      <c r="BI965" s="22"/>
      <c r="BJ965" s="22"/>
      <c r="BK965" s="22"/>
      <c r="BL965" s="22"/>
      <c r="BM965" s="22"/>
      <c r="BN965" s="22"/>
      <c r="BO965" s="22"/>
      <c r="BP965" s="22"/>
      <c r="BQ965" s="22"/>
      <c r="BR965" s="22"/>
      <c r="BS965" s="22"/>
      <c r="BT965" s="22"/>
      <c r="BU965" s="22"/>
      <c r="BV965" s="22"/>
      <c r="BW965" s="22"/>
      <c r="BX965" s="22"/>
      <c r="BY965" s="22"/>
      <c r="BZ965" s="22"/>
    </row>
    <row r="966" spans="1:78" x14ac:dyDescent="0.25">
      <c r="A966" s="21"/>
      <c r="B966" s="22">
        <v>1700</v>
      </c>
      <c r="C966" s="22">
        <f t="shared" ca="1" si="18"/>
        <v>1.7</v>
      </c>
      <c r="D966" s="22">
        <v>20.786000000000001</v>
      </c>
      <c r="E966" s="22"/>
      <c r="F966" s="22">
        <v>191.029</v>
      </c>
      <c r="G966" s="22"/>
      <c r="H966" s="22">
        <v>173.88800000000001</v>
      </c>
      <c r="I966" s="22"/>
      <c r="J966" s="22">
        <v>29.138999999999999</v>
      </c>
      <c r="K966" s="22"/>
      <c r="L966" s="22">
        <v>0</v>
      </c>
      <c r="M966" s="22"/>
      <c r="N966" s="22">
        <v>0</v>
      </c>
      <c r="O966" s="22"/>
      <c r="P966" s="22">
        <v>0</v>
      </c>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c r="BE966" s="22"/>
      <c r="BF966" s="22"/>
      <c r="BG966" s="22"/>
      <c r="BH966" s="22"/>
      <c r="BI966" s="22"/>
      <c r="BJ966" s="22"/>
      <c r="BK966" s="22"/>
      <c r="BL966" s="22"/>
      <c r="BM966" s="22"/>
      <c r="BN966" s="22"/>
      <c r="BO966" s="22"/>
      <c r="BP966" s="22"/>
      <c r="BQ966" s="22"/>
      <c r="BR966" s="22"/>
      <c r="BS966" s="22"/>
      <c r="BT966" s="22"/>
      <c r="BU966" s="22"/>
      <c r="BV966" s="22"/>
      <c r="BW966" s="22"/>
      <c r="BX966" s="22"/>
      <c r="BY966" s="22"/>
      <c r="BZ966" s="22"/>
    </row>
    <row r="967" spans="1:78" x14ac:dyDescent="0.25">
      <c r="A967" s="21"/>
      <c r="B967" s="22">
        <v>1800</v>
      </c>
      <c r="C967" s="22">
        <f t="shared" ca="1" si="18"/>
        <v>1.8</v>
      </c>
      <c r="D967" s="22">
        <v>20.786000000000001</v>
      </c>
      <c r="E967" s="22"/>
      <c r="F967" s="22">
        <v>192.21700000000001</v>
      </c>
      <c r="G967" s="22"/>
      <c r="H967" s="22">
        <v>174.874</v>
      </c>
      <c r="I967" s="22"/>
      <c r="J967" s="22">
        <v>31.216999999999999</v>
      </c>
      <c r="K967" s="22"/>
      <c r="L967" s="22">
        <v>0</v>
      </c>
      <c r="M967" s="22"/>
      <c r="N967" s="22">
        <v>0</v>
      </c>
      <c r="O967" s="22"/>
      <c r="P967" s="22">
        <v>0</v>
      </c>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c r="BE967" s="22"/>
      <c r="BF967" s="22"/>
      <c r="BG967" s="22"/>
      <c r="BH967" s="22"/>
      <c r="BI967" s="22"/>
      <c r="BJ967" s="22"/>
      <c r="BK967" s="22"/>
      <c r="BL967" s="22"/>
      <c r="BM967" s="22"/>
      <c r="BN967" s="22"/>
      <c r="BO967" s="22"/>
      <c r="BP967" s="22"/>
      <c r="BQ967" s="22"/>
      <c r="BR967" s="22"/>
      <c r="BS967" s="22"/>
      <c r="BT967" s="22"/>
      <c r="BU967" s="22"/>
      <c r="BV967" s="22"/>
      <c r="BW967" s="22"/>
      <c r="BX967" s="22"/>
      <c r="BY967" s="22"/>
      <c r="BZ967" s="22"/>
    </row>
    <row r="968" spans="1:78" x14ac:dyDescent="0.25">
      <c r="A968" s="21"/>
      <c r="B968" s="22">
        <v>1900</v>
      </c>
      <c r="C968" s="22">
        <f t="shared" ca="1" si="18"/>
        <v>1.9</v>
      </c>
      <c r="D968" s="22">
        <v>20.786000000000001</v>
      </c>
      <c r="E968" s="22"/>
      <c r="F968" s="22">
        <v>193.34100000000001</v>
      </c>
      <c r="G968" s="22"/>
      <c r="H968" s="22">
        <v>175.816</v>
      </c>
      <c r="I968" s="22"/>
      <c r="J968" s="22">
        <v>33.295999999999999</v>
      </c>
      <c r="K968" s="22"/>
      <c r="L968" s="22">
        <v>0</v>
      </c>
      <c r="M968" s="22"/>
      <c r="N968" s="22">
        <v>0</v>
      </c>
      <c r="O968" s="22"/>
      <c r="P968" s="22">
        <v>0</v>
      </c>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c r="BE968" s="22"/>
      <c r="BF968" s="22"/>
      <c r="BG968" s="22"/>
      <c r="BH968" s="22"/>
      <c r="BI968" s="22"/>
      <c r="BJ968" s="22"/>
      <c r="BK968" s="22"/>
      <c r="BL968" s="22"/>
      <c r="BM968" s="22"/>
      <c r="BN968" s="22"/>
      <c r="BO968" s="22"/>
      <c r="BP968" s="22"/>
      <c r="BQ968" s="22"/>
      <c r="BR968" s="22"/>
      <c r="BS968" s="22"/>
      <c r="BT968" s="22"/>
      <c r="BU968" s="22"/>
      <c r="BV968" s="22"/>
      <c r="BW968" s="22"/>
      <c r="BX968" s="22"/>
      <c r="BY968" s="22"/>
      <c r="BZ968" s="22"/>
    </row>
    <row r="969" spans="1:78" x14ac:dyDescent="0.25">
      <c r="A969" s="21"/>
      <c r="B969" s="22">
        <v>2000</v>
      </c>
      <c r="C969" s="22">
        <f t="shared" ca="1" si="18"/>
        <v>2</v>
      </c>
      <c r="D969" s="22">
        <v>20.786000000000001</v>
      </c>
      <c r="E969" s="22"/>
      <c r="F969" s="22">
        <v>194.40700000000001</v>
      </c>
      <c r="G969" s="22"/>
      <c r="H969" s="22">
        <v>176.71899999999999</v>
      </c>
      <c r="I969" s="22"/>
      <c r="J969" s="22">
        <v>35.375</v>
      </c>
      <c r="K969" s="22"/>
      <c r="L969" s="22">
        <v>0</v>
      </c>
      <c r="M969" s="22"/>
      <c r="N969" s="22">
        <v>0</v>
      </c>
      <c r="O969" s="22"/>
      <c r="P969" s="22">
        <v>0</v>
      </c>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c r="BE969" s="22"/>
      <c r="BF969" s="22"/>
      <c r="BG969" s="22"/>
      <c r="BH969" s="22"/>
      <c r="BI969" s="22"/>
      <c r="BJ969" s="22"/>
      <c r="BK969" s="22"/>
      <c r="BL969" s="22"/>
      <c r="BM969" s="22"/>
      <c r="BN969" s="22"/>
      <c r="BO969" s="22"/>
      <c r="BP969" s="22"/>
      <c r="BQ969" s="22"/>
      <c r="BR969" s="22"/>
      <c r="BS969" s="22"/>
      <c r="BT969" s="22"/>
      <c r="BU969" s="22"/>
      <c r="BV969" s="22"/>
      <c r="BW969" s="22"/>
      <c r="BX969" s="22"/>
      <c r="BY969" s="22"/>
      <c r="BZ969" s="22"/>
    </row>
    <row r="970" spans="1:78" x14ac:dyDescent="0.25">
      <c r="A970" s="21"/>
      <c r="B970" s="22">
        <v>2100</v>
      </c>
      <c r="C970" s="22">
        <f t="shared" ca="1" si="18"/>
        <v>2.1</v>
      </c>
      <c r="D970" s="22">
        <v>20.786000000000001</v>
      </c>
      <c r="E970" s="22"/>
      <c r="F970" s="22">
        <v>195.42099999999999</v>
      </c>
      <c r="G970" s="22"/>
      <c r="H970" s="22">
        <v>177.58600000000001</v>
      </c>
      <c r="I970" s="22"/>
      <c r="J970" s="22">
        <v>37.453000000000003</v>
      </c>
      <c r="K970" s="22"/>
      <c r="L970" s="22">
        <v>0</v>
      </c>
      <c r="M970" s="22"/>
      <c r="N970" s="22">
        <v>0</v>
      </c>
      <c r="O970" s="22"/>
      <c r="P970" s="22">
        <v>0</v>
      </c>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c r="BE970" s="22"/>
      <c r="BF970" s="22"/>
      <c r="BG970" s="22"/>
      <c r="BH970" s="22"/>
      <c r="BI970" s="22"/>
      <c r="BJ970" s="22"/>
      <c r="BK970" s="22"/>
      <c r="BL970" s="22"/>
      <c r="BM970" s="22"/>
      <c r="BN970" s="22"/>
      <c r="BO970" s="22"/>
      <c r="BP970" s="22"/>
      <c r="BQ970" s="22"/>
      <c r="BR970" s="22"/>
      <c r="BS970" s="22"/>
      <c r="BT970" s="22"/>
      <c r="BU970" s="22"/>
      <c r="BV970" s="22"/>
      <c r="BW970" s="22"/>
      <c r="BX970" s="22"/>
      <c r="BY970" s="22"/>
      <c r="BZ970" s="22"/>
    </row>
    <row r="971" spans="1:78" x14ac:dyDescent="0.25">
      <c r="A971" s="21"/>
      <c r="B971" s="22">
        <v>2200</v>
      </c>
      <c r="C971" s="22">
        <f t="shared" ca="1" si="18"/>
        <v>2.2000000000000002</v>
      </c>
      <c r="D971" s="22">
        <v>20.786000000000001</v>
      </c>
      <c r="E971" s="22"/>
      <c r="F971" s="22">
        <v>196.38800000000001</v>
      </c>
      <c r="G971" s="22"/>
      <c r="H971" s="22">
        <v>178.41900000000001</v>
      </c>
      <c r="I971" s="22"/>
      <c r="J971" s="22">
        <v>39.531999999999996</v>
      </c>
      <c r="K971" s="22"/>
      <c r="L971" s="22">
        <v>0</v>
      </c>
      <c r="M971" s="22"/>
      <c r="N971" s="22">
        <v>0</v>
      </c>
      <c r="O971" s="22"/>
      <c r="P971" s="22">
        <v>0</v>
      </c>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c r="BE971" s="22"/>
      <c r="BF971" s="22"/>
      <c r="BG971" s="22"/>
      <c r="BH971" s="22"/>
      <c r="BI971" s="22"/>
      <c r="BJ971" s="22"/>
      <c r="BK971" s="22"/>
      <c r="BL971" s="22"/>
      <c r="BM971" s="22"/>
      <c r="BN971" s="22"/>
      <c r="BO971" s="22"/>
      <c r="BP971" s="22"/>
      <c r="BQ971" s="22"/>
      <c r="BR971" s="22"/>
      <c r="BS971" s="22"/>
      <c r="BT971" s="22"/>
      <c r="BU971" s="22"/>
      <c r="BV971" s="22"/>
      <c r="BW971" s="22"/>
      <c r="BX971" s="22"/>
      <c r="BY971" s="22"/>
      <c r="BZ971" s="22"/>
    </row>
    <row r="972" spans="1:78" x14ac:dyDescent="0.25">
      <c r="A972" s="21"/>
      <c r="B972" s="22">
        <v>2300</v>
      </c>
      <c r="C972" s="22">
        <f t="shared" ca="1" si="18"/>
        <v>2.2999999999999998</v>
      </c>
      <c r="D972" s="22">
        <v>20.786000000000001</v>
      </c>
      <c r="E972" s="22"/>
      <c r="F972" s="22">
        <v>197.31200000000001</v>
      </c>
      <c r="G972" s="22"/>
      <c r="H972" s="22">
        <v>179.22</v>
      </c>
      <c r="I972" s="22"/>
      <c r="J972" s="22">
        <v>41.61</v>
      </c>
      <c r="K972" s="22"/>
      <c r="L972" s="22">
        <v>0</v>
      </c>
      <c r="M972" s="22"/>
      <c r="N972" s="22">
        <v>0</v>
      </c>
      <c r="O972" s="22"/>
      <c r="P972" s="22">
        <v>0</v>
      </c>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c r="BE972" s="22"/>
      <c r="BF972" s="22"/>
      <c r="BG972" s="22"/>
      <c r="BH972" s="22"/>
      <c r="BI972" s="22"/>
      <c r="BJ972" s="22"/>
      <c r="BK972" s="22"/>
      <c r="BL972" s="22"/>
      <c r="BM972" s="22"/>
      <c r="BN972" s="22"/>
      <c r="BO972" s="22"/>
      <c r="BP972" s="22"/>
      <c r="BQ972" s="22"/>
      <c r="BR972" s="22"/>
      <c r="BS972" s="22"/>
      <c r="BT972" s="22"/>
      <c r="BU972" s="22"/>
      <c r="BV972" s="22"/>
      <c r="BW972" s="22"/>
      <c r="BX972" s="22"/>
      <c r="BY972" s="22"/>
      <c r="BZ972" s="22"/>
    </row>
    <row r="973" spans="1:78" x14ac:dyDescent="0.25">
      <c r="A973" s="21"/>
      <c r="B973" s="22">
        <v>2400</v>
      </c>
      <c r="C973" s="22">
        <f t="shared" ca="1" si="18"/>
        <v>2.4</v>
      </c>
      <c r="D973" s="22">
        <v>20.786000000000001</v>
      </c>
      <c r="E973" s="22"/>
      <c r="F973" s="22">
        <v>198.197</v>
      </c>
      <c r="G973" s="22"/>
      <c r="H973" s="22">
        <v>179.99299999999999</v>
      </c>
      <c r="I973" s="22"/>
      <c r="J973" s="22">
        <v>43.689</v>
      </c>
      <c r="K973" s="22"/>
      <c r="L973" s="22">
        <v>0</v>
      </c>
      <c r="M973" s="22"/>
      <c r="N973" s="22">
        <v>0</v>
      </c>
      <c r="O973" s="22"/>
      <c r="P973" s="22">
        <v>0</v>
      </c>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c r="BE973" s="22"/>
      <c r="BF973" s="22"/>
      <c r="BG973" s="22"/>
      <c r="BH973" s="22"/>
      <c r="BI973" s="22"/>
      <c r="BJ973" s="22"/>
      <c r="BK973" s="22"/>
      <c r="BL973" s="22"/>
      <c r="BM973" s="22"/>
      <c r="BN973" s="22"/>
      <c r="BO973" s="22"/>
      <c r="BP973" s="22"/>
      <c r="BQ973" s="22"/>
      <c r="BR973" s="22"/>
      <c r="BS973" s="22"/>
      <c r="BT973" s="22"/>
      <c r="BU973" s="22"/>
      <c r="BV973" s="22"/>
      <c r="BW973" s="22"/>
      <c r="BX973" s="22"/>
      <c r="BY973" s="22"/>
      <c r="BZ973" s="22"/>
    </row>
    <row r="974" spans="1:78" x14ac:dyDescent="0.25">
      <c r="A974" s="21"/>
      <c r="B974" s="22">
        <v>2500</v>
      </c>
      <c r="C974" s="22">
        <f t="shared" ca="1" si="18"/>
        <v>2.5</v>
      </c>
      <c r="D974" s="22">
        <v>20.786000000000001</v>
      </c>
      <c r="E974" s="22"/>
      <c r="F974" s="22">
        <v>199.04499999999999</v>
      </c>
      <c r="G974" s="22"/>
      <c r="H974" s="22">
        <v>180.738</v>
      </c>
      <c r="I974" s="22"/>
      <c r="J974" s="22">
        <v>45.768000000000001</v>
      </c>
      <c r="K974" s="22"/>
      <c r="L974" s="22">
        <v>0</v>
      </c>
      <c r="M974" s="22"/>
      <c r="N974" s="22">
        <v>0</v>
      </c>
      <c r="O974" s="22"/>
      <c r="P974" s="22">
        <v>0</v>
      </c>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c r="BE974" s="22"/>
      <c r="BF974" s="22"/>
      <c r="BG974" s="22"/>
      <c r="BH974" s="22"/>
      <c r="BI974" s="22"/>
      <c r="BJ974" s="22"/>
      <c r="BK974" s="22"/>
      <c r="BL974" s="22"/>
      <c r="BM974" s="22"/>
      <c r="BN974" s="22"/>
      <c r="BO974" s="22"/>
      <c r="BP974" s="22"/>
      <c r="BQ974" s="22"/>
      <c r="BR974" s="22"/>
      <c r="BS974" s="22"/>
      <c r="BT974" s="22"/>
      <c r="BU974" s="22"/>
      <c r="BV974" s="22"/>
      <c r="BW974" s="22"/>
      <c r="BX974" s="22"/>
      <c r="BY974" s="22"/>
      <c r="BZ974" s="22"/>
    </row>
    <row r="975" spans="1:78" x14ac:dyDescent="0.25">
      <c r="A975" s="21"/>
      <c r="B975" s="22">
        <v>2600</v>
      </c>
      <c r="C975" s="22">
        <f t="shared" ca="1" si="18"/>
        <v>2.6</v>
      </c>
      <c r="D975" s="22">
        <v>20.786000000000001</v>
      </c>
      <c r="E975" s="22"/>
      <c r="F975" s="22">
        <v>199.86</v>
      </c>
      <c r="G975" s="22"/>
      <c r="H975" s="22">
        <v>181.458</v>
      </c>
      <c r="I975" s="22"/>
      <c r="J975" s="22">
        <v>47.845999999999997</v>
      </c>
      <c r="K975" s="22"/>
      <c r="L975" s="22">
        <v>0</v>
      </c>
      <c r="M975" s="22"/>
      <c r="N975" s="22">
        <v>0</v>
      </c>
      <c r="O975" s="22"/>
      <c r="P975" s="22">
        <v>0</v>
      </c>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c r="BE975" s="22"/>
      <c r="BF975" s="22"/>
      <c r="BG975" s="22"/>
      <c r="BH975" s="22"/>
      <c r="BI975" s="22"/>
      <c r="BJ975" s="22"/>
      <c r="BK975" s="22"/>
      <c r="BL975" s="22"/>
      <c r="BM975" s="22"/>
      <c r="BN975" s="22"/>
      <c r="BO975" s="22"/>
      <c r="BP975" s="22"/>
      <c r="BQ975" s="22"/>
      <c r="BR975" s="22"/>
      <c r="BS975" s="22"/>
      <c r="BT975" s="22"/>
      <c r="BU975" s="22"/>
      <c r="BV975" s="22"/>
      <c r="BW975" s="22"/>
      <c r="BX975" s="22"/>
      <c r="BY975" s="22"/>
      <c r="BZ975" s="22"/>
    </row>
    <row r="976" spans="1:78" x14ac:dyDescent="0.25">
      <c r="A976" s="21"/>
      <c r="B976" s="22">
        <v>2700</v>
      </c>
      <c r="C976" s="22">
        <f t="shared" ca="1" si="18"/>
        <v>2.7</v>
      </c>
      <c r="D976" s="22">
        <v>20.786000000000001</v>
      </c>
      <c r="E976" s="22"/>
      <c r="F976" s="22">
        <v>200.64500000000001</v>
      </c>
      <c r="G976" s="22"/>
      <c r="H976" s="22">
        <v>182.154</v>
      </c>
      <c r="I976" s="22"/>
      <c r="J976" s="22">
        <v>49.924999999999997</v>
      </c>
      <c r="K976" s="22"/>
      <c r="L976" s="22">
        <v>0</v>
      </c>
      <c r="M976" s="22"/>
      <c r="N976" s="22">
        <v>0</v>
      </c>
      <c r="O976" s="22"/>
      <c r="P976" s="22">
        <v>0</v>
      </c>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c r="BE976" s="22"/>
      <c r="BF976" s="22"/>
      <c r="BG976" s="22"/>
      <c r="BH976" s="22"/>
      <c r="BI976" s="22"/>
      <c r="BJ976" s="22"/>
      <c r="BK976" s="22"/>
      <c r="BL976" s="22"/>
      <c r="BM976" s="22"/>
      <c r="BN976" s="22"/>
      <c r="BO976" s="22"/>
      <c r="BP976" s="22"/>
      <c r="BQ976" s="22"/>
      <c r="BR976" s="22"/>
      <c r="BS976" s="22"/>
      <c r="BT976" s="22"/>
      <c r="BU976" s="22"/>
      <c r="BV976" s="22"/>
      <c r="BW976" s="22"/>
      <c r="BX976" s="22"/>
      <c r="BY976" s="22"/>
      <c r="BZ976" s="22"/>
    </row>
    <row r="977" spans="1:78" x14ac:dyDescent="0.25">
      <c r="A977" s="21"/>
      <c r="B977" s="22">
        <v>2800</v>
      </c>
      <c r="C977" s="22">
        <f t="shared" ca="1" si="18"/>
        <v>2.8</v>
      </c>
      <c r="D977" s="22">
        <v>20.786000000000001</v>
      </c>
      <c r="E977" s="22"/>
      <c r="F977" s="22">
        <v>201.40100000000001</v>
      </c>
      <c r="G977" s="22"/>
      <c r="H977" s="22">
        <v>182.828</v>
      </c>
      <c r="I977" s="22"/>
      <c r="J977" s="22">
        <v>52.003999999999998</v>
      </c>
      <c r="K977" s="22"/>
      <c r="L977" s="22">
        <v>0</v>
      </c>
      <c r="M977" s="22"/>
      <c r="N977" s="22">
        <v>0</v>
      </c>
      <c r="O977" s="22"/>
      <c r="P977" s="22">
        <v>0</v>
      </c>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c r="BE977" s="22"/>
      <c r="BF977" s="22"/>
      <c r="BG977" s="22"/>
      <c r="BH977" s="22"/>
      <c r="BI977" s="22"/>
      <c r="BJ977" s="22"/>
      <c r="BK977" s="22"/>
      <c r="BL977" s="22"/>
      <c r="BM977" s="22"/>
      <c r="BN977" s="22"/>
      <c r="BO977" s="22"/>
      <c r="BP977" s="22"/>
      <c r="BQ977" s="22"/>
      <c r="BR977" s="22"/>
      <c r="BS977" s="22"/>
      <c r="BT977" s="22"/>
      <c r="BU977" s="22"/>
      <c r="BV977" s="22"/>
      <c r="BW977" s="22"/>
      <c r="BX977" s="22"/>
      <c r="BY977" s="22"/>
      <c r="BZ977" s="22"/>
    </row>
    <row r="978" spans="1:78" x14ac:dyDescent="0.25">
      <c r="A978" s="21"/>
      <c r="B978" s="22">
        <v>2900</v>
      </c>
      <c r="C978" s="22">
        <f t="shared" ca="1" si="18"/>
        <v>2.9</v>
      </c>
      <c r="D978" s="22">
        <v>20.786000000000001</v>
      </c>
      <c r="E978" s="22"/>
      <c r="F978" s="22">
        <v>202.13</v>
      </c>
      <c r="G978" s="22"/>
      <c r="H978" s="22">
        <v>183.48099999999999</v>
      </c>
      <c r="I978" s="22"/>
      <c r="J978" s="22">
        <v>54.082000000000001</v>
      </c>
      <c r="K978" s="22"/>
      <c r="L978" s="22">
        <v>0</v>
      </c>
      <c r="M978" s="22"/>
      <c r="N978" s="22">
        <v>0</v>
      </c>
      <c r="O978" s="22"/>
      <c r="P978" s="22">
        <v>0</v>
      </c>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c r="BE978" s="22"/>
      <c r="BF978" s="22"/>
      <c r="BG978" s="22"/>
      <c r="BH978" s="22"/>
      <c r="BI978" s="22"/>
      <c r="BJ978" s="22"/>
      <c r="BK978" s="22"/>
      <c r="BL978" s="22"/>
      <c r="BM978" s="22"/>
      <c r="BN978" s="22"/>
      <c r="BO978" s="22"/>
      <c r="BP978" s="22"/>
      <c r="BQ978" s="22"/>
      <c r="BR978" s="22"/>
      <c r="BS978" s="22"/>
      <c r="BT978" s="22"/>
      <c r="BU978" s="22"/>
      <c r="BV978" s="22"/>
      <c r="BW978" s="22"/>
      <c r="BX978" s="22"/>
      <c r="BY978" s="22"/>
      <c r="BZ978" s="22"/>
    </row>
    <row r="979" spans="1:78" x14ac:dyDescent="0.25">
      <c r="A979" s="21"/>
      <c r="B979" s="22">
        <v>3000</v>
      </c>
      <c r="C979" s="22">
        <f t="shared" ca="1" si="18"/>
        <v>3</v>
      </c>
      <c r="D979" s="22">
        <v>20.786000000000001</v>
      </c>
      <c r="E979" s="22"/>
      <c r="F979" s="22">
        <v>202.83500000000001</v>
      </c>
      <c r="G979" s="22"/>
      <c r="H979" s="22">
        <v>184.11500000000001</v>
      </c>
      <c r="I979" s="22"/>
      <c r="J979" s="22">
        <v>56.161000000000001</v>
      </c>
      <c r="K979" s="22"/>
      <c r="L979" s="22">
        <v>0</v>
      </c>
      <c r="M979" s="22"/>
      <c r="N979" s="22">
        <v>0</v>
      </c>
      <c r="O979" s="22"/>
      <c r="P979" s="22">
        <v>0</v>
      </c>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c r="BE979" s="22"/>
      <c r="BF979" s="22"/>
      <c r="BG979" s="22"/>
      <c r="BH979" s="22"/>
      <c r="BI979" s="22"/>
      <c r="BJ979" s="22"/>
      <c r="BK979" s="22"/>
      <c r="BL979" s="22"/>
      <c r="BM979" s="22"/>
      <c r="BN979" s="22"/>
      <c r="BO979" s="22"/>
      <c r="BP979" s="22"/>
      <c r="BQ979" s="22"/>
      <c r="BR979" s="22"/>
      <c r="BS979" s="22"/>
      <c r="BT979" s="22"/>
      <c r="BU979" s="22"/>
      <c r="BV979" s="22"/>
      <c r="BW979" s="22"/>
      <c r="BX979" s="22"/>
      <c r="BY979" s="22"/>
      <c r="BZ979" s="22"/>
    </row>
    <row r="980" spans="1:78" x14ac:dyDescent="0.25">
      <c r="A980" s="21"/>
      <c r="B980" s="22">
        <v>3100</v>
      </c>
      <c r="C980" s="22">
        <f t="shared" ca="1" si="18"/>
        <v>3.1</v>
      </c>
      <c r="D980" s="22">
        <v>20.786000000000001</v>
      </c>
      <c r="E980" s="22"/>
      <c r="F980" s="22">
        <v>203.51599999999999</v>
      </c>
      <c r="G980" s="22"/>
      <c r="H980" s="22">
        <v>184.73</v>
      </c>
      <c r="I980" s="22"/>
      <c r="J980" s="22">
        <v>58.238999999999997</v>
      </c>
      <c r="K980" s="22"/>
      <c r="L980" s="22">
        <v>0</v>
      </c>
      <c r="M980" s="22"/>
      <c r="N980" s="22">
        <v>0</v>
      </c>
      <c r="O980" s="22"/>
      <c r="P980" s="22">
        <v>0</v>
      </c>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c r="BE980" s="22"/>
      <c r="BF980" s="22"/>
      <c r="BG980" s="22"/>
      <c r="BH980" s="22"/>
      <c r="BI980" s="22"/>
      <c r="BJ980" s="22"/>
      <c r="BK980" s="22"/>
      <c r="BL980" s="22"/>
      <c r="BM980" s="22"/>
      <c r="BN980" s="22"/>
      <c r="BO980" s="22"/>
      <c r="BP980" s="22"/>
      <c r="BQ980" s="22"/>
      <c r="BR980" s="22"/>
      <c r="BS980" s="22"/>
      <c r="BT980" s="22"/>
      <c r="BU980" s="22"/>
      <c r="BV980" s="22"/>
      <c r="BW980" s="22"/>
      <c r="BX980" s="22"/>
      <c r="BY980" s="22"/>
      <c r="BZ980" s="22"/>
    </row>
    <row r="981" spans="1:78" x14ac:dyDescent="0.25">
      <c r="A981" s="21"/>
      <c r="B981" s="22">
        <v>3200</v>
      </c>
      <c r="C981" s="22">
        <f t="shared" ca="1" si="18"/>
        <v>3.2</v>
      </c>
      <c r="D981" s="22">
        <v>20.786000000000001</v>
      </c>
      <c r="E981" s="22"/>
      <c r="F981" s="22">
        <v>204.17599999999999</v>
      </c>
      <c r="G981" s="22"/>
      <c r="H981" s="22">
        <v>185.327</v>
      </c>
      <c r="I981" s="22"/>
      <c r="J981" s="22">
        <v>60.317999999999998</v>
      </c>
      <c r="K981" s="22"/>
      <c r="L981" s="22">
        <v>0</v>
      </c>
      <c r="M981" s="22"/>
      <c r="N981" s="22">
        <v>0</v>
      </c>
      <c r="O981" s="22"/>
      <c r="P981" s="22">
        <v>0</v>
      </c>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c r="BE981" s="22"/>
      <c r="BF981" s="22"/>
      <c r="BG981" s="22"/>
      <c r="BH981" s="22"/>
      <c r="BI981" s="22"/>
      <c r="BJ981" s="22"/>
      <c r="BK981" s="22"/>
      <c r="BL981" s="22"/>
      <c r="BM981" s="22"/>
      <c r="BN981" s="22"/>
      <c r="BO981" s="22"/>
      <c r="BP981" s="22"/>
      <c r="BQ981" s="22"/>
      <c r="BR981" s="22"/>
      <c r="BS981" s="22"/>
      <c r="BT981" s="22"/>
      <c r="BU981" s="22"/>
      <c r="BV981" s="22"/>
      <c r="BW981" s="22"/>
      <c r="BX981" s="22"/>
      <c r="BY981" s="22"/>
      <c r="BZ981" s="22"/>
    </row>
    <row r="982" spans="1:78" x14ac:dyDescent="0.25">
      <c r="A982" s="21"/>
      <c r="B982" s="22">
        <v>3300</v>
      </c>
      <c r="C982" s="22">
        <f t="shared" ca="1" si="18"/>
        <v>3.3</v>
      </c>
      <c r="D982" s="22">
        <v>20.786000000000001</v>
      </c>
      <c r="E982" s="22"/>
      <c r="F982" s="22">
        <v>204.816</v>
      </c>
      <c r="G982" s="22"/>
      <c r="H982" s="22">
        <v>185.90799999999999</v>
      </c>
      <c r="I982" s="22"/>
      <c r="J982" s="22">
        <v>62.396999999999998</v>
      </c>
      <c r="K982" s="22"/>
      <c r="L982" s="22">
        <v>0</v>
      </c>
      <c r="M982" s="22"/>
      <c r="N982" s="22">
        <v>0</v>
      </c>
      <c r="O982" s="22"/>
      <c r="P982" s="22">
        <v>0</v>
      </c>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c r="BE982" s="22"/>
      <c r="BF982" s="22"/>
      <c r="BG982" s="22"/>
      <c r="BH982" s="22"/>
      <c r="BI982" s="22"/>
      <c r="BJ982" s="22"/>
      <c r="BK982" s="22"/>
      <c r="BL982" s="22"/>
      <c r="BM982" s="22"/>
      <c r="BN982" s="22"/>
      <c r="BO982" s="22"/>
      <c r="BP982" s="22"/>
      <c r="BQ982" s="22"/>
      <c r="BR982" s="22"/>
      <c r="BS982" s="22"/>
      <c r="BT982" s="22"/>
      <c r="BU982" s="22"/>
      <c r="BV982" s="22"/>
      <c r="BW982" s="22"/>
      <c r="BX982" s="22"/>
      <c r="BY982" s="22"/>
      <c r="BZ982" s="22"/>
    </row>
    <row r="983" spans="1:78" x14ac:dyDescent="0.25">
      <c r="A983" s="21"/>
      <c r="B983" s="22">
        <v>3400</v>
      </c>
      <c r="C983" s="22">
        <f t="shared" ca="1" si="18"/>
        <v>3.4</v>
      </c>
      <c r="D983" s="22">
        <v>20.786000000000001</v>
      </c>
      <c r="E983" s="22"/>
      <c r="F983" s="22">
        <v>205.43600000000001</v>
      </c>
      <c r="G983" s="22"/>
      <c r="H983" s="22">
        <v>186.47300000000001</v>
      </c>
      <c r="I983" s="22"/>
      <c r="J983" s="22">
        <v>64.474999999999994</v>
      </c>
      <c r="K983" s="22"/>
      <c r="L983" s="22">
        <v>0</v>
      </c>
      <c r="M983" s="22"/>
      <c r="N983" s="22">
        <v>0</v>
      </c>
      <c r="O983" s="22"/>
      <c r="P983" s="22">
        <v>0</v>
      </c>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c r="BE983" s="22"/>
      <c r="BF983" s="22"/>
      <c r="BG983" s="22"/>
      <c r="BH983" s="22"/>
      <c r="BI983" s="22"/>
      <c r="BJ983" s="22"/>
      <c r="BK983" s="22"/>
      <c r="BL983" s="22"/>
      <c r="BM983" s="22"/>
      <c r="BN983" s="22"/>
      <c r="BO983" s="22"/>
      <c r="BP983" s="22"/>
      <c r="BQ983" s="22"/>
      <c r="BR983" s="22"/>
      <c r="BS983" s="22"/>
      <c r="BT983" s="22"/>
      <c r="BU983" s="22"/>
      <c r="BV983" s="22"/>
      <c r="BW983" s="22"/>
      <c r="BX983" s="22"/>
      <c r="BY983" s="22"/>
      <c r="BZ983" s="22"/>
    </row>
    <row r="984" spans="1:78" x14ac:dyDescent="0.25">
      <c r="A984" s="21"/>
      <c r="B984" s="22">
        <v>3500</v>
      </c>
      <c r="C984" s="22">
        <f t="shared" ca="1" si="18"/>
        <v>3.5</v>
      </c>
      <c r="D984" s="22">
        <v>20.786000000000001</v>
      </c>
      <c r="E984" s="22"/>
      <c r="F984" s="22">
        <v>206.03899999999999</v>
      </c>
      <c r="G984" s="22"/>
      <c r="H984" s="22">
        <v>187.024</v>
      </c>
      <c r="I984" s="22"/>
      <c r="J984" s="22">
        <v>66.554000000000002</v>
      </c>
      <c r="K984" s="22"/>
      <c r="L984" s="22">
        <v>0</v>
      </c>
      <c r="M984" s="22"/>
      <c r="N984" s="22">
        <v>0</v>
      </c>
      <c r="O984" s="22"/>
      <c r="P984" s="22">
        <v>0</v>
      </c>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c r="BE984" s="22"/>
      <c r="BF984" s="22"/>
      <c r="BG984" s="22"/>
      <c r="BH984" s="22"/>
      <c r="BI984" s="22"/>
      <c r="BJ984" s="22"/>
      <c r="BK984" s="22"/>
      <c r="BL984" s="22"/>
      <c r="BM984" s="22"/>
      <c r="BN984" s="22"/>
      <c r="BO984" s="22"/>
      <c r="BP984" s="22"/>
      <c r="BQ984" s="22"/>
      <c r="BR984" s="22"/>
      <c r="BS984" s="22"/>
      <c r="BT984" s="22"/>
      <c r="BU984" s="22"/>
      <c r="BV984" s="22"/>
      <c r="BW984" s="22"/>
      <c r="BX984" s="22"/>
      <c r="BY984" s="22"/>
      <c r="BZ984" s="22"/>
    </row>
    <row r="985" spans="1:78" x14ac:dyDescent="0.25">
      <c r="A985" s="21"/>
      <c r="B985" s="22">
        <v>3600</v>
      </c>
      <c r="C985" s="22">
        <f t="shared" ca="1" si="18"/>
        <v>3.6</v>
      </c>
      <c r="D985" s="22">
        <v>20.786000000000001</v>
      </c>
      <c r="E985" s="22"/>
      <c r="F985" s="22">
        <v>206.625</v>
      </c>
      <c r="G985" s="22"/>
      <c r="H985" s="22">
        <v>187.56</v>
      </c>
      <c r="I985" s="22"/>
      <c r="J985" s="22">
        <v>68.632000000000005</v>
      </c>
      <c r="K985" s="22"/>
      <c r="L985" s="22">
        <v>0</v>
      </c>
      <c r="M985" s="22"/>
      <c r="N985" s="22">
        <v>0</v>
      </c>
      <c r="O985" s="22"/>
      <c r="P985" s="22">
        <v>0</v>
      </c>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c r="BE985" s="22"/>
      <c r="BF985" s="22"/>
      <c r="BG985" s="22"/>
      <c r="BH985" s="22"/>
      <c r="BI985" s="22"/>
      <c r="BJ985" s="22"/>
      <c r="BK985" s="22"/>
      <c r="BL985" s="22"/>
      <c r="BM985" s="22"/>
      <c r="BN985" s="22"/>
      <c r="BO985" s="22"/>
      <c r="BP985" s="22"/>
      <c r="BQ985" s="22"/>
      <c r="BR985" s="22"/>
      <c r="BS985" s="22"/>
      <c r="BT985" s="22"/>
      <c r="BU985" s="22"/>
      <c r="BV985" s="22"/>
      <c r="BW985" s="22"/>
      <c r="BX985" s="22"/>
      <c r="BY985" s="22"/>
      <c r="BZ985" s="22"/>
    </row>
    <row r="986" spans="1:78" x14ac:dyDescent="0.25">
      <c r="A986" s="21"/>
      <c r="B986" s="22">
        <v>3700</v>
      </c>
      <c r="C986" s="22">
        <f t="shared" ca="1" si="18"/>
        <v>3.7</v>
      </c>
      <c r="D986" s="22">
        <v>20.786000000000001</v>
      </c>
      <c r="E986" s="22"/>
      <c r="F986" s="22">
        <v>207.19399999999999</v>
      </c>
      <c r="G986" s="22"/>
      <c r="H986" s="22">
        <v>188.083</v>
      </c>
      <c r="I986" s="22"/>
      <c r="J986" s="22">
        <v>70.710999999999999</v>
      </c>
      <c r="K986" s="22"/>
      <c r="L986" s="22">
        <v>0</v>
      </c>
      <c r="M986" s="22"/>
      <c r="N986" s="22">
        <v>0</v>
      </c>
      <c r="O986" s="22"/>
      <c r="P986" s="22">
        <v>0</v>
      </c>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c r="BE986" s="22"/>
      <c r="BF986" s="22"/>
      <c r="BG986" s="22"/>
      <c r="BH986" s="22"/>
      <c r="BI986" s="22"/>
      <c r="BJ986" s="22"/>
      <c r="BK986" s="22"/>
      <c r="BL986" s="22"/>
      <c r="BM986" s="22"/>
      <c r="BN986" s="22"/>
      <c r="BO986" s="22"/>
      <c r="BP986" s="22"/>
      <c r="BQ986" s="22"/>
      <c r="BR986" s="22"/>
      <c r="BS986" s="22"/>
      <c r="BT986" s="22"/>
      <c r="BU986" s="22"/>
      <c r="BV986" s="22"/>
      <c r="BW986" s="22"/>
      <c r="BX986" s="22"/>
      <c r="BY986" s="22"/>
      <c r="BZ986" s="22"/>
    </row>
    <row r="987" spans="1:78" x14ac:dyDescent="0.25">
      <c r="A987" s="21"/>
      <c r="B987" s="22">
        <v>3800</v>
      </c>
      <c r="C987" s="22">
        <f t="shared" ca="1" si="18"/>
        <v>3.8</v>
      </c>
      <c r="D987" s="22">
        <v>20.786000000000001</v>
      </c>
      <c r="E987" s="22"/>
      <c r="F987" s="22">
        <v>207.74799999999999</v>
      </c>
      <c r="G987" s="22"/>
      <c r="H987" s="22">
        <v>188.59299999999999</v>
      </c>
      <c r="I987" s="22"/>
      <c r="J987" s="22">
        <v>72.790000000000006</v>
      </c>
      <c r="K987" s="22"/>
      <c r="L987" s="22">
        <v>0</v>
      </c>
      <c r="M987" s="22"/>
      <c r="N987" s="22">
        <v>0</v>
      </c>
      <c r="O987" s="22"/>
      <c r="P987" s="22">
        <v>0</v>
      </c>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c r="BE987" s="22"/>
      <c r="BF987" s="22"/>
      <c r="BG987" s="22"/>
      <c r="BH987" s="22"/>
      <c r="BI987" s="22"/>
      <c r="BJ987" s="22"/>
      <c r="BK987" s="22"/>
      <c r="BL987" s="22"/>
      <c r="BM987" s="22"/>
      <c r="BN987" s="22"/>
      <c r="BO987" s="22"/>
      <c r="BP987" s="22"/>
      <c r="BQ987" s="22"/>
      <c r="BR987" s="22"/>
      <c r="BS987" s="22"/>
      <c r="BT987" s="22"/>
      <c r="BU987" s="22"/>
      <c r="BV987" s="22"/>
      <c r="BW987" s="22"/>
      <c r="BX987" s="22"/>
      <c r="BY987" s="22"/>
      <c r="BZ987" s="22"/>
    </row>
    <row r="988" spans="1:78" x14ac:dyDescent="0.25">
      <c r="A988" s="21"/>
      <c r="B988" s="22">
        <v>3900</v>
      </c>
      <c r="C988" s="22">
        <f t="shared" ca="1" si="18"/>
        <v>3.9</v>
      </c>
      <c r="D988" s="22">
        <v>20.786000000000001</v>
      </c>
      <c r="E988" s="22"/>
      <c r="F988" s="22">
        <v>208.28800000000001</v>
      </c>
      <c r="G988" s="22"/>
      <c r="H988" s="22">
        <v>189.09100000000001</v>
      </c>
      <c r="I988" s="22"/>
      <c r="J988" s="22">
        <v>74.867999999999995</v>
      </c>
      <c r="K988" s="22"/>
      <c r="L988" s="22">
        <v>0</v>
      </c>
      <c r="M988" s="22"/>
      <c r="N988" s="22">
        <v>0</v>
      </c>
      <c r="O988" s="22"/>
      <c r="P988" s="22">
        <v>0</v>
      </c>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c r="BE988" s="22"/>
      <c r="BF988" s="22"/>
      <c r="BG988" s="22"/>
      <c r="BH988" s="22"/>
      <c r="BI988" s="22"/>
      <c r="BJ988" s="22"/>
      <c r="BK988" s="22"/>
      <c r="BL988" s="22"/>
      <c r="BM988" s="22"/>
      <c r="BN988" s="22"/>
      <c r="BO988" s="22"/>
      <c r="BP988" s="22"/>
      <c r="BQ988" s="22"/>
      <c r="BR988" s="22"/>
      <c r="BS988" s="22"/>
      <c r="BT988" s="22"/>
      <c r="BU988" s="22"/>
      <c r="BV988" s="22"/>
      <c r="BW988" s="22"/>
      <c r="BX988" s="22"/>
      <c r="BY988" s="22"/>
      <c r="BZ988" s="22"/>
    </row>
    <row r="989" spans="1:78" x14ac:dyDescent="0.25">
      <c r="A989" s="21"/>
      <c r="B989" s="22">
        <v>4000</v>
      </c>
      <c r="C989" s="22">
        <f t="shared" ca="1" si="18"/>
        <v>4</v>
      </c>
      <c r="D989" s="22">
        <v>20.786000000000001</v>
      </c>
      <c r="E989" s="22"/>
      <c r="F989" s="22">
        <v>208.815</v>
      </c>
      <c r="G989" s="22"/>
      <c r="H989" s="22">
        <v>189.578</v>
      </c>
      <c r="I989" s="22"/>
      <c r="J989" s="22">
        <v>76.947000000000003</v>
      </c>
      <c r="K989" s="22"/>
      <c r="L989" s="22">
        <v>0</v>
      </c>
      <c r="M989" s="22"/>
      <c r="N989" s="22">
        <v>0</v>
      </c>
      <c r="O989" s="22"/>
      <c r="P989" s="22">
        <v>0</v>
      </c>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c r="BE989" s="22"/>
      <c r="BF989" s="22"/>
      <c r="BG989" s="22"/>
      <c r="BH989" s="22"/>
      <c r="BI989" s="22"/>
      <c r="BJ989" s="22"/>
      <c r="BK989" s="22"/>
      <c r="BL989" s="22"/>
      <c r="BM989" s="22"/>
      <c r="BN989" s="22"/>
      <c r="BO989" s="22"/>
      <c r="BP989" s="22"/>
      <c r="BQ989" s="22"/>
      <c r="BR989" s="22"/>
      <c r="BS989" s="22"/>
      <c r="BT989" s="22"/>
      <c r="BU989" s="22"/>
      <c r="BV989" s="22"/>
      <c r="BW989" s="22"/>
      <c r="BX989" s="22"/>
      <c r="BY989" s="22"/>
      <c r="BZ989" s="22"/>
    </row>
    <row r="990" spans="1:78" x14ac:dyDescent="0.25">
      <c r="A990" s="21"/>
      <c r="B990" s="22">
        <v>4100</v>
      </c>
      <c r="C990" s="22">
        <f t="shared" ca="1" si="18"/>
        <v>4.0999999999999996</v>
      </c>
      <c r="D990" s="22">
        <v>20.786000000000001</v>
      </c>
      <c r="E990" s="22"/>
      <c r="F990" s="22">
        <v>209.328</v>
      </c>
      <c r="G990" s="22"/>
      <c r="H990" s="22">
        <v>190.053</v>
      </c>
      <c r="I990" s="22"/>
      <c r="J990" s="22">
        <v>79.025000000000006</v>
      </c>
      <c r="K990" s="22"/>
      <c r="L990" s="22">
        <v>0</v>
      </c>
      <c r="M990" s="22"/>
      <c r="N990" s="22">
        <v>0</v>
      </c>
      <c r="O990" s="22"/>
      <c r="P990" s="22">
        <v>0</v>
      </c>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c r="BE990" s="22"/>
      <c r="BF990" s="22"/>
      <c r="BG990" s="22"/>
      <c r="BH990" s="22"/>
      <c r="BI990" s="22"/>
      <c r="BJ990" s="22"/>
      <c r="BK990" s="22"/>
      <c r="BL990" s="22"/>
      <c r="BM990" s="22"/>
      <c r="BN990" s="22"/>
      <c r="BO990" s="22"/>
      <c r="BP990" s="22"/>
      <c r="BQ990" s="22"/>
      <c r="BR990" s="22"/>
      <c r="BS990" s="22"/>
      <c r="BT990" s="22"/>
      <c r="BU990" s="22"/>
      <c r="BV990" s="22"/>
      <c r="BW990" s="22"/>
      <c r="BX990" s="22"/>
      <c r="BY990" s="22"/>
      <c r="BZ990" s="22"/>
    </row>
    <row r="991" spans="1:78" x14ac:dyDescent="0.25">
      <c r="A991" s="21"/>
      <c r="B991" s="22">
        <v>4200</v>
      </c>
      <c r="C991" s="22">
        <f t="shared" ca="1" si="18"/>
        <v>4.2</v>
      </c>
      <c r="D991" s="22">
        <v>20.786000000000001</v>
      </c>
      <c r="E991" s="22"/>
      <c r="F991" s="22">
        <v>209.82900000000001</v>
      </c>
      <c r="G991" s="22"/>
      <c r="H991" s="22">
        <v>190.518</v>
      </c>
      <c r="I991" s="22"/>
      <c r="J991" s="22">
        <v>81.103999999999999</v>
      </c>
      <c r="K991" s="22"/>
      <c r="L991" s="22">
        <v>0</v>
      </c>
      <c r="M991" s="22"/>
      <c r="N991" s="22">
        <v>0</v>
      </c>
      <c r="O991" s="22"/>
      <c r="P991" s="22">
        <v>0</v>
      </c>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c r="BE991" s="22"/>
      <c r="BF991" s="22"/>
      <c r="BG991" s="22"/>
      <c r="BH991" s="22"/>
      <c r="BI991" s="22"/>
      <c r="BJ991" s="22"/>
      <c r="BK991" s="22"/>
      <c r="BL991" s="22"/>
      <c r="BM991" s="22"/>
      <c r="BN991" s="22"/>
      <c r="BO991" s="22"/>
      <c r="BP991" s="22"/>
      <c r="BQ991" s="22"/>
      <c r="BR991" s="22"/>
      <c r="BS991" s="22"/>
      <c r="BT991" s="22"/>
      <c r="BU991" s="22"/>
      <c r="BV991" s="22"/>
      <c r="BW991" s="22"/>
      <c r="BX991" s="22"/>
      <c r="BY991" s="22"/>
      <c r="BZ991" s="22"/>
    </row>
    <row r="992" spans="1:78" x14ac:dyDescent="0.25">
      <c r="A992" s="21"/>
      <c r="B992" s="22">
        <v>4300</v>
      </c>
      <c r="C992" s="22">
        <f t="shared" ca="1" si="18"/>
        <v>4.3</v>
      </c>
      <c r="D992" s="22">
        <v>20.786000000000001</v>
      </c>
      <c r="E992" s="22"/>
      <c r="F992" s="22">
        <v>210.31800000000001</v>
      </c>
      <c r="G992" s="22"/>
      <c r="H992" s="22">
        <v>190.97300000000001</v>
      </c>
      <c r="I992" s="22"/>
      <c r="J992" s="22">
        <v>83.183000000000007</v>
      </c>
      <c r="K992" s="22"/>
      <c r="L992" s="22">
        <v>0</v>
      </c>
      <c r="M992" s="22"/>
      <c r="N992" s="22">
        <v>0</v>
      </c>
      <c r="O992" s="22"/>
      <c r="P992" s="22">
        <v>0</v>
      </c>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c r="BE992" s="22"/>
      <c r="BF992" s="22"/>
      <c r="BG992" s="22"/>
      <c r="BH992" s="22"/>
      <c r="BI992" s="22"/>
      <c r="BJ992" s="22"/>
      <c r="BK992" s="22"/>
      <c r="BL992" s="22"/>
      <c r="BM992" s="22"/>
      <c r="BN992" s="22"/>
      <c r="BO992" s="22"/>
      <c r="BP992" s="22"/>
      <c r="BQ992" s="22"/>
      <c r="BR992" s="22"/>
      <c r="BS992" s="22"/>
      <c r="BT992" s="22"/>
      <c r="BU992" s="22"/>
      <c r="BV992" s="22"/>
      <c r="BW992" s="22"/>
      <c r="BX992" s="22"/>
      <c r="BY992" s="22"/>
      <c r="BZ992" s="22"/>
    </row>
    <row r="993" spans="1:78" x14ac:dyDescent="0.25">
      <c r="A993" s="21"/>
      <c r="B993" s="22">
        <v>4400</v>
      </c>
      <c r="C993" s="22">
        <f t="shared" ca="1" si="18"/>
        <v>4.4000000000000004</v>
      </c>
      <c r="D993" s="22">
        <v>20.786000000000001</v>
      </c>
      <c r="E993" s="22"/>
      <c r="F993" s="22">
        <v>210.79599999999999</v>
      </c>
      <c r="G993" s="22"/>
      <c r="H993" s="22">
        <v>191.41800000000001</v>
      </c>
      <c r="I993" s="22"/>
      <c r="J993" s="22">
        <v>85.260999999999996</v>
      </c>
      <c r="K993" s="22"/>
      <c r="L993" s="22">
        <v>0</v>
      </c>
      <c r="M993" s="22"/>
      <c r="N993" s="22">
        <v>0</v>
      </c>
      <c r="O993" s="22"/>
      <c r="P993" s="22">
        <v>0</v>
      </c>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c r="BE993" s="22"/>
      <c r="BF993" s="22"/>
      <c r="BG993" s="22"/>
      <c r="BH993" s="22"/>
      <c r="BI993" s="22"/>
      <c r="BJ993" s="22"/>
      <c r="BK993" s="22"/>
      <c r="BL993" s="22"/>
      <c r="BM993" s="22"/>
      <c r="BN993" s="22"/>
      <c r="BO993" s="22"/>
      <c r="BP993" s="22"/>
      <c r="BQ993" s="22"/>
      <c r="BR993" s="22"/>
      <c r="BS993" s="22"/>
      <c r="BT993" s="22"/>
      <c r="BU993" s="22"/>
      <c r="BV993" s="22"/>
      <c r="BW993" s="22"/>
      <c r="BX993" s="22"/>
      <c r="BY993" s="22"/>
      <c r="BZ993" s="22"/>
    </row>
    <row r="994" spans="1:78" x14ac:dyDescent="0.25">
      <c r="A994" s="21"/>
      <c r="B994" s="22">
        <v>4500</v>
      </c>
      <c r="C994" s="22">
        <f t="shared" ca="1" si="18"/>
        <v>4.5</v>
      </c>
      <c r="D994" s="22">
        <v>20.786000000000001</v>
      </c>
      <c r="E994" s="22"/>
      <c r="F994" s="22">
        <v>211.26300000000001</v>
      </c>
      <c r="G994" s="22"/>
      <c r="H994" s="22">
        <v>191.85400000000001</v>
      </c>
      <c r="I994" s="22"/>
      <c r="J994" s="22">
        <v>87.34</v>
      </c>
      <c r="K994" s="22"/>
      <c r="L994" s="22">
        <v>0</v>
      </c>
      <c r="M994" s="22"/>
      <c r="N994" s="22">
        <v>0</v>
      </c>
      <c r="O994" s="22"/>
      <c r="P994" s="22">
        <v>0</v>
      </c>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c r="BE994" s="22"/>
      <c r="BF994" s="22"/>
      <c r="BG994" s="22"/>
      <c r="BH994" s="22"/>
      <c r="BI994" s="22"/>
      <c r="BJ994" s="22"/>
      <c r="BK994" s="22"/>
      <c r="BL994" s="22"/>
      <c r="BM994" s="22"/>
      <c r="BN994" s="22"/>
      <c r="BO994" s="22"/>
      <c r="BP994" s="22"/>
      <c r="BQ994" s="22"/>
      <c r="BR994" s="22"/>
      <c r="BS994" s="22"/>
      <c r="BT994" s="22"/>
      <c r="BU994" s="22"/>
      <c r="BV994" s="22"/>
      <c r="BW994" s="22"/>
      <c r="BX994" s="22"/>
      <c r="BY994" s="22"/>
      <c r="BZ994" s="22"/>
    </row>
    <row r="995" spans="1:78" x14ac:dyDescent="0.25">
      <c r="A995" s="21"/>
      <c r="B995" s="22">
        <v>4600</v>
      </c>
      <c r="C995" s="22">
        <f t="shared" ca="1" si="18"/>
        <v>4.5999999999999996</v>
      </c>
      <c r="D995" s="22">
        <v>20.786000000000001</v>
      </c>
      <c r="E995" s="22"/>
      <c r="F995" s="22">
        <v>211.72</v>
      </c>
      <c r="G995" s="22"/>
      <c r="H995" s="22">
        <v>192.28100000000001</v>
      </c>
      <c r="I995" s="22"/>
      <c r="J995" s="22">
        <v>89.418000000000006</v>
      </c>
      <c r="K995" s="22"/>
      <c r="L995" s="22">
        <v>0</v>
      </c>
      <c r="M995" s="22"/>
      <c r="N995" s="22">
        <v>0</v>
      </c>
      <c r="O995" s="22"/>
      <c r="P995" s="22">
        <v>0</v>
      </c>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c r="BE995" s="22"/>
      <c r="BF995" s="22"/>
      <c r="BG995" s="22"/>
      <c r="BH995" s="22"/>
      <c r="BI995" s="22"/>
      <c r="BJ995" s="22"/>
      <c r="BK995" s="22"/>
      <c r="BL995" s="22"/>
      <c r="BM995" s="22"/>
      <c r="BN995" s="22"/>
      <c r="BO995" s="22"/>
      <c r="BP995" s="22"/>
      <c r="BQ995" s="22"/>
      <c r="BR995" s="22"/>
      <c r="BS995" s="22"/>
      <c r="BT995" s="22"/>
      <c r="BU995" s="22"/>
      <c r="BV995" s="22"/>
      <c r="BW995" s="22"/>
      <c r="BX995" s="22"/>
      <c r="BY995" s="22"/>
      <c r="BZ995" s="22"/>
    </row>
    <row r="996" spans="1:78" x14ac:dyDescent="0.25">
      <c r="A996" s="21"/>
      <c r="B996" s="22">
        <v>4700</v>
      </c>
      <c r="C996" s="22">
        <f t="shared" ca="1" si="18"/>
        <v>4.7</v>
      </c>
      <c r="D996" s="22">
        <v>20.786000000000001</v>
      </c>
      <c r="E996" s="22"/>
      <c r="F996" s="22">
        <v>212.167</v>
      </c>
      <c r="G996" s="22"/>
      <c r="H996" s="22">
        <v>192.69900000000001</v>
      </c>
      <c r="I996" s="22"/>
      <c r="J996" s="22">
        <v>91.497</v>
      </c>
      <c r="K996" s="22"/>
      <c r="L996" s="22">
        <v>0</v>
      </c>
      <c r="M996" s="22"/>
      <c r="N996" s="22">
        <v>0</v>
      </c>
      <c r="O996" s="22"/>
      <c r="P996" s="22">
        <v>0</v>
      </c>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c r="BE996" s="22"/>
      <c r="BF996" s="22"/>
      <c r="BG996" s="22"/>
      <c r="BH996" s="22"/>
      <c r="BI996" s="22"/>
      <c r="BJ996" s="22"/>
      <c r="BK996" s="22"/>
      <c r="BL996" s="22"/>
      <c r="BM996" s="22"/>
      <c r="BN996" s="22"/>
      <c r="BO996" s="22"/>
      <c r="BP996" s="22"/>
      <c r="BQ996" s="22"/>
      <c r="BR996" s="22"/>
      <c r="BS996" s="22"/>
      <c r="BT996" s="22"/>
      <c r="BU996" s="22"/>
      <c r="BV996" s="22"/>
      <c r="BW996" s="22"/>
      <c r="BX996" s="22"/>
      <c r="BY996" s="22"/>
      <c r="BZ996" s="22"/>
    </row>
    <row r="997" spans="1:78" x14ac:dyDescent="0.25">
      <c r="A997" s="21"/>
      <c r="B997" s="22">
        <v>4800</v>
      </c>
      <c r="C997" s="22">
        <f t="shared" ca="1" si="18"/>
        <v>4.8</v>
      </c>
      <c r="D997" s="22">
        <v>20.786000000000001</v>
      </c>
      <c r="E997" s="22"/>
      <c r="F997" s="22">
        <v>212.60400000000001</v>
      </c>
      <c r="G997" s="22"/>
      <c r="H997" s="22">
        <v>193.10900000000001</v>
      </c>
      <c r="I997" s="22"/>
      <c r="J997" s="22">
        <v>93.575999999999993</v>
      </c>
      <c r="K997" s="22"/>
      <c r="L997" s="22">
        <v>0</v>
      </c>
      <c r="M997" s="22"/>
      <c r="N997" s="22">
        <v>0</v>
      </c>
      <c r="O997" s="22"/>
      <c r="P997" s="22">
        <v>0</v>
      </c>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c r="BE997" s="22"/>
      <c r="BF997" s="22"/>
      <c r="BG997" s="22"/>
      <c r="BH997" s="22"/>
      <c r="BI997" s="22"/>
      <c r="BJ997" s="22"/>
      <c r="BK997" s="22"/>
      <c r="BL997" s="22"/>
      <c r="BM997" s="22"/>
      <c r="BN997" s="22"/>
      <c r="BO997" s="22"/>
      <c r="BP997" s="22"/>
      <c r="BQ997" s="22"/>
      <c r="BR997" s="22"/>
      <c r="BS997" s="22"/>
      <c r="BT997" s="22"/>
      <c r="BU997" s="22"/>
      <c r="BV997" s="22"/>
      <c r="BW997" s="22"/>
      <c r="BX997" s="22"/>
      <c r="BY997" s="22"/>
      <c r="BZ997" s="22"/>
    </row>
    <row r="998" spans="1:78" x14ac:dyDescent="0.25">
      <c r="A998" s="21"/>
      <c r="B998" s="22">
        <v>4900</v>
      </c>
      <c r="C998" s="22">
        <f t="shared" ca="1" si="18"/>
        <v>4.9000000000000004</v>
      </c>
      <c r="D998" s="22">
        <v>20.786000000000001</v>
      </c>
      <c r="E998" s="22"/>
      <c r="F998" s="22">
        <v>213.03299999999999</v>
      </c>
      <c r="G998" s="22"/>
      <c r="H998" s="22">
        <v>193.512</v>
      </c>
      <c r="I998" s="22"/>
      <c r="J998" s="22">
        <v>95.653999999999996</v>
      </c>
      <c r="K998" s="22"/>
      <c r="L998" s="22">
        <v>0</v>
      </c>
      <c r="M998" s="22"/>
      <c r="N998" s="22">
        <v>0</v>
      </c>
      <c r="O998" s="22"/>
      <c r="P998" s="22">
        <v>0</v>
      </c>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c r="BE998" s="22"/>
      <c r="BF998" s="22"/>
      <c r="BG998" s="22"/>
      <c r="BH998" s="22"/>
      <c r="BI998" s="22"/>
      <c r="BJ998" s="22"/>
      <c r="BK998" s="22"/>
      <c r="BL998" s="22"/>
      <c r="BM998" s="22"/>
      <c r="BN998" s="22"/>
      <c r="BO998" s="22"/>
      <c r="BP998" s="22"/>
      <c r="BQ998" s="22"/>
      <c r="BR998" s="22"/>
      <c r="BS998" s="22"/>
      <c r="BT998" s="22"/>
      <c r="BU998" s="22"/>
      <c r="BV998" s="22"/>
      <c r="BW998" s="22"/>
      <c r="BX998" s="22"/>
      <c r="BY998" s="22"/>
      <c r="BZ998" s="22"/>
    </row>
    <row r="999" spans="1:78" x14ac:dyDescent="0.25">
      <c r="A999" s="21"/>
      <c r="B999" s="22">
        <v>5000</v>
      </c>
      <c r="C999" s="22">
        <f t="shared" ca="1" si="18"/>
        <v>5</v>
      </c>
      <c r="D999" s="22">
        <v>20.786000000000001</v>
      </c>
      <c r="E999" s="22"/>
      <c r="F999" s="22">
        <v>213.453</v>
      </c>
      <c r="G999" s="22"/>
      <c r="H999" s="22">
        <v>193.90600000000001</v>
      </c>
      <c r="I999" s="22"/>
      <c r="J999" s="22">
        <v>97.733000000000004</v>
      </c>
      <c r="K999" s="22"/>
      <c r="L999" s="22">
        <v>0</v>
      </c>
      <c r="M999" s="22"/>
      <c r="N999" s="22">
        <v>0</v>
      </c>
      <c r="O999" s="22"/>
      <c r="P999" s="22">
        <v>0</v>
      </c>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c r="BJ999" s="22"/>
      <c r="BK999" s="22"/>
      <c r="BL999" s="22"/>
      <c r="BM999" s="22"/>
      <c r="BN999" s="22"/>
      <c r="BO999" s="22"/>
      <c r="BP999" s="22"/>
      <c r="BQ999" s="22"/>
      <c r="BR999" s="22"/>
      <c r="BS999" s="22"/>
      <c r="BT999" s="22"/>
      <c r="BU999" s="22"/>
      <c r="BV999" s="22"/>
      <c r="BW999" s="22"/>
      <c r="BX999" s="22"/>
      <c r="BY999" s="22"/>
      <c r="BZ999" s="22"/>
    </row>
    <row r="1000" spans="1:78" x14ac:dyDescent="0.25">
      <c r="A1000" s="21"/>
      <c r="B1000" s="22">
        <v>5100</v>
      </c>
      <c r="C1000" s="22">
        <f t="shared" ca="1" si="18"/>
        <v>5.0999999999999996</v>
      </c>
      <c r="D1000" s="22">
        <v>20.786000000000001</v>
      </c>
      <c r="E1000" s="22"/>
      <c r="F1000" s="22">
        <v>213.864</v>
      </c>
      <c r="G1000" s="22"/>
      <c r="H1000" s="22">
        <v>194.29400000000001</v>
      </c>
      <c r="I1000" s="22"/>
      <c r="J1000" s="22">
        <v>99.811000000000007</v>
      </c>
      <c r="K1000" s="22"/>
      <c r="L1000" s="22">
        <v>0</v>
      </c>
      <c r="M1000" s="22"/>
      <c r="N1000" s="22">
        <v>0</v>
      </c>
      <c r="O1000" s="22"/>
      <c r="P1000" s="22">
        <v>0</v>
      </c>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c r="BI1000" s="22"/>
      <c r="BJ1000" s="22"/>
      <c r="BK1000" s="22"/>
      <c r="BL1000" s="22"/>
      <c r="BM1000" s="22"/>
      <c r="BN1000" s="22"/>
      <c r="BO1000" s="22"/>
      <c r="BP1000" s="22"/>
      <c r="BQ1000" s="22"/>
      <c r="BR1000" s="22"/>
      <c r="BS1000" s="22"/>
      <c r="BT1000" s="22"/>
      <c r="BU1000" s="22"/>
      <c r="BV1000" s="22"/>
      <c r="BW1000" s="22"/>
      <c r="BX1000" s="22"/>
      <c r="BY1000" s="22"/>
      <c r="BZ1000" s="22"/>
    </row>
    <row r="1001" spans="1:78" x14ac:dyDescent="0.25">
      <c r="A1001" s="21"/>
      <c r="B1001" s="22">
        <v>5200</v>
      </c>
      <c r="C1001" s="22">
        <f t="shared" ca="1" si="18"/>
        <v>5.2</v>
      </c>
      <c r="D1001" s="22">
        <v>20.786000000000001</v>
      </c>
      <c r="E1001" s="22"/>
      <c r="F1001" s="22">
        <v>214.268</v>
      </c>
      <c r="G1001" s="22"/>
      <c r="H1001" s="22">
        <v>194.67400000000001</v>
      </c>
      <c r="I1001" s="22"/>
      <c r="J1001" s="22">
        <v>101.89</v>
      </c>
      <c r="K1001" s="22"/>
      <c r="L1001" s="22">
        <v>0</v>
      </c>
      <c r="M1001" s="22"/>
      <c r="N1001" s="22">
        <v>0</v>
      </c>
      <c r="O1001" s="22"/>
      <c r="P1001" s="22">
        <v>0</v>
      </c>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c r="BE1001" s="22"/>
      <c r="BF1001" s="22"/>
      <c r="BG1001" s="22"/>
      <c r="BH1001" s="22"/>
      <c r="BI1001" s="22"/>
      <c r="BJ1001" s="22"/>
      <c r="BK1001" s="22"/>
      <c r="BL1001" s="22"/>
      <c r="BM1001" s="22"/>
      <c r="BN1001" s="22"/>
      <c r="BO1001" s="22"/>
      <c r="BP1001" s="22"/>
      <c r="BQ1001" s="22"/>
      <c r="BR1001" s="22"/>
      <c r="BS1001" s="22"/>
      <c r="BT1001" s="22"/>
      <c r="BU1001" s="22"/>
      <c r="BV1001" s="22"/>
      <c r="BW1001" s="22"/>
      <c r="BX1001" s="22"/>
      <c r="BY1001" s="22"/>
      <c r="BZ1001" s="22"/>
    </row>
    <row r="1002" spans="1:78" x14ac:dyDescent="0.25">
      <c r="A1002" s="21"/>
      <c r="B1002" s="22">
        <v>5300</v>
      </c>
      <c r="C1002" s="22">
        <f t="shared" ca="1" si="18"/>
        <v>5.3</v>
      </c>
      <c r="D1002" s="22">
        <v>20.786000000000001</v>
      </c>
      <c r="E1002" s="22"/>
      <c r="F1002" s="22">
        <v>214.66399999999999</v>
      </c>
      <c r="G1002" s="22"/>
      <c r="H1002" s="22">
        <v>195.047</v>
      </c>
      <c r="I1002" s="22"/>
      <c r="J1002" s="22">
        <v>103.96899999999999</v>
      </c>
      <c r="K1002" s="22"/>
      <c r="L1002" s="22">
        <v>0</v>
      </c>
      <c r="M1002" s="22"/>
      <c r="N1002" s="22">
        <v>0</v>
      </c>
      <c r="O1002" s="22"/>
      <c r="P1002" s="22">
        <v>0</v>
      </c>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c r="BE1002" s="22"/>
      <c r="BF1002" s="22"/>
      <c r="BG1002" s="22"/>
      <c r="BH1002" s="22"/>
      <c r="BI1002" s="22"/>
      <c r="BJ1002" s="22"/>
      <c r="BK1002" s="22"/>
      <c r="BL1002" s="22"/>
      <c r="BM1002" s="22"/>
      <c r="BN1002" s="22"/>
      <c r="BO1002" s="22"/>
      <c r="BP1002" s="22"/>
      <c r="BQ1002" s="22"/>
      <c r="BR1002" s="22"/>
      <c r="BS1002" s="22"/>
      <c r="BT1002" s="22"/>
      <c r="BU1002" s="22"/>
      <c r="BV1002" s="22"/>
      <c r="BW1002" s="22"/>
      <c r="BX1002" s="22"/>
      <c r="BY1002" s="22"/>
      <c r="BZ1002" s="22"/>
    </row>
    <row r="1003" spans="1:78" x14ac:dyDescent="0.25">
      <c r="A1003" s="21"/>
      <c r="B1003" s="22">
        <v>5400</v>
      </c>
      <c r="C1003" s="22">
        <f t="shared" ca="1" si="18"/>
        <v>5.4</v>
      </c>
      <c r="D1003" s="22">
        <v>20.786000000000001</v>
      </c>
      <c r="E1003" s="22"/>
      <c r="F1003" s="22">
        <v>215.053</v>
      </c>
      <c r="G1003" s="22"/>
      <c r="H1003" s="22">
        <v>195.41399999999999</v>
      </c>
      <c r="I1003" s="22"/>
      <c r="J1003" s="22">
        <v>106.047</v>
      </c>
      <c r="K1003" s="22"/>
      <c r="L1003" s="22">
        <v>0</v>
      </c>
      <c r="M1003" s="22"/>
      <c r="N1003" s="22">
        <v>0</v>
      </c>
      <c r="O1003" s="22"/>
      <c r="P1003" s="22">
        <v>0</v>
      </c>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c r="BE1003" s="22"/>
      <c r="BF1003" s="22"/>
      <c r="BG1003" s="22"/>
      <c r="BH1003" s="22"/>
      <c r="BI1003" s="22"/>
      <c r="BJ1003" s="22"/>
      <c r="BK1003" s="22"/>
      <c r="BL1003" s="22"/>
      <c r="BM1003" s="22"/>
      <c r="BN1003" s="22"/>
      <c r="BO1003" s="22"/>
      <c r="BP1003" s="22"/>
      <c r="BQ1003" s="22"/>
      <c r="BR1003" s="22"/>
      <c r="BS1003" s="22"/>
      <c r="BT1003" s="22"/>
      <c r="BU1003" s="22"/>
      <c r="BV1003" s="22"/>
      <c r="BW1003" s="22"/>
      <c r="BX1003" s="22"/>
      <c r="BY1003" s="22"/>
      <c r="BZ1003" s="22"/>
    </row>
    <row r="1004" spans="1:78" x14ac:dyDescent="0.25">
      <c r="A1004" s="21"/>
      <c r="B1004" s="22">
        <v>5500</v>
      </c>
      <c r="C1004" s="22">
        <f t="shared" ca="1" si="18"/>
        <v>5.5</v>
      </c>
      <c r="D1004" s="22">
        <v>20.786000000000001</v>
      </c>
      <c r="E1004" s="22"/>
      <c r="F1004" s="22">
        <v>215.434</v>
      </c>
      <c r="G1004" s="22"/>
      <c r="H1004" s="22">
        <v>195.77500000000001</v>
      </c>
      <c r="I1004" s="22"/>
      <c r="J1004" s="22">
        <v>108.126</v>
      </c>
      <c r="K1004" s="22"/>
      <c r="L1004" s="22">
        <v>0</v>
      </c>
      <c r="M1004" s="22"/>
      <c r="N1004" s="22">
        <v>0</v>
      </c>
      <c r="O1004" s="22"/>
      <c r="P1004" s="22">
        <v>0</v>
      </c>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c r="BA1004" s="22"/>
      <c r="BB1004" s="22"/>
      <c r="BC1004" s="22"/>
      <c r="BD1004" s="22"/>
      <c r="BE1004" s="22"/>
      <c r="BF1004" s="22"/>
      <c r="BG1004" s="22"/>
      <c r="BH1004" s="22"/>
      <c r="BI1004" s="22"/>
      <c r="BJ1004" s="22"/>
      <c r="BK1004" s="22"/>
      <c r="BL1004" s="22"/>
      <c r="BM1004" s="22"/>
      <c r="BN1004" s="22"/>
      <c r="BO1004" s="22"/>
      <c r="BP1004" s="22"/>
      <c r="BQ1004" s="22"/>
      <c r="BR1004" s="22"/>
      <c r="BS1004" s="22"/>
      <c r="BT1004" s="22"/>
      <c r="BU1004" s="22"/>
      <c r="BV1004" s="22"/>
      <c r="BW1004" s="22"/>
      <c r="BX1004" s="22"/>
      <c r="BY1004" s="22"/>
      <c r="BZ1004" s="22"/>
    </row>
    <row r="1005" spans="1:78" x14ac:dyDescent="0.25">
      <c r="A1005" s="21"/>
      <c r="B1005" s="22">
        <v>5600</v>
      </c>
      <c r="C1005" s="22">
        <f t="shared" ca="1" si="18"/>
        <v>5.6</v>
      </c>
      <c r="D1005" s="22">
        <v>20.786000000000001</v>
      </c>
      <c r="E1005" s="22"/>
      <c r="F1005" s="22">
        <v>215.80799999999999</v>
      </c>
      <c r="G1005" s="22"/>
      <c r="H1005" s="22">
        <v>196.12899999999999</v>
      </c>
      <c r="I1005" s="22"/>
      <c r="J1005" s="22">
        <v>110.20399999999999</v>
      </c>
      <c r="K1005" s="22"/>
      <c r="L1005" s="22">
        <v>0</v>
      </c>
      <c r="M1005" s="22"/>
      <c r="N1005" s="22">
        <v>0</v>
      </c>
      <c r="O1005" s="22"/>
      <c r="P1005" s="22">
        <v>0</v>
      </c>
      <c r="Q1005" s="22"/>
      <c r="R1005" s="22"/>
      <c r="S1005" s="22"/>
      <c r="T1005" s="2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c r="BA1005" s="22"/>
      <c r="BB1005" s="22"/>
      <c r="BC1005" s="22"/>
      <c r="BD1005" s="22"/>
      <c r="BE1005" s="22"/>
      <c r="BF1005" s="22"/>
      <c r="BG1005" s="22"/>
      <c r="BH1005" s="22"/>
      <c r="BI1005" s="22"/>
      <c r="BJ1005" s="22"/>
      <c r="BK1005" s="22"/>
      <c r="BL1005" s="22"/>
      <c r="BM1005" s="22"/>
      <c r="BN1005" s="22"/>
      <c r="BO1005" s="22"/>
      <c r="BP1005" s="22"/>
      <c r="BQ1005" s="22"/>
      <c r="BR1005" s="22"/>
      <c r="BS1005" s="22"/>
      <c r="BT1005" s="22"/>
      <c r="BU1005" s="22"/>
      <c r="BV1005" s="22"/>
      <c r="BW1005" s="22"/>
      <c r="BX1005" s="22"/>
      <c r="BY1005" s="22"/>
      <c r="BZ1005" s="22"/>
    </row>
    <row r="1006" spans="1:78" x14ac:dyDescent="0.25">
      <c r="A1006" s="21"/>
      <c r="B1006" s="22">
        <v>5700</v>
      </c>
      <c r="C1006" s="22">
        <f t="shared" ca="1" si="18"/>
        <v>5.7</v>
      </c>
      <c r="D1006" s="22">
        <v>20.786000000000001</v>
      </c>
      <c r="E1006" s="22"/>
      <c r="F1006" s="22">
        <v>216.17599999999999</v>
      </c>
      <c r="G1006" s="22"/>
      <c r="H1006" s="22">
        <v>196.47800000000001</v>
      </c>
      <c r="I1006" s="22"/>
      <c r="J1006" s="22">
        <v>112.283</v>
      </c>
      <c r="K1006" s="22"/>
      <c r="L1006" s="22">
        <v>0</v>
      </c>
      <c r="M1006" s="22"/>
      <c r="N1006" s="22">
        <v>0</v>
      </c>
      <c r="O1006" s="22"/>
      <c r="P1006" s="22">
        <v>0</v>
      </c>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c r="BA1006" s="22"/>
      <c r="BB1006" s="22"/>
      <c r="BC1006" s="22"/>
      <c r="BD1006" s="22"/>
      <c r="BE1006" s="22"/>
      <c r="BF1006" s="22"/>
      <c r="BG1006" s="22"/>
      <c r="BH1006" s="22"/>
      <c r="BI1006" s="22"/>
      <c r="BJ1006" s="22"/>
      <c r="BK1006" s="22"/>
      <c r="BL1006" s="22"/>
      <c r="BM1006" s="22"/>
      <c r="BN1006" s="22"/>
      <c r="BO1006" s="22"/>
      <c r="BP1006" s="22"/>
      <c r="BQ1006" s="22"/>
      <c r="BR1006" s="22"/>
      <c r="BS1006" s="22"/>
      <c r="BT1006" s="22"/>
      <c r="BU1006" s="22"/>
      <c r="BV1006" s="22"/>
      <c r="BW1006" s="22"/>
      <c r="BX1006" s="22"/>
      <c r="BY1006" s="22"/>
      <c r="BZ1006" s="22"/>
    </row>
    <row r="1007" spans="1:78" x14ac:dyDescent="0.25">
      <c r="A1007" s="21"/>
      <c r="B1007" s="22">
        <v>5800</v>
      </c>
      <c r="C1007" s="22">
        <f t="shared" ca="1" si="18"/>
        <v>5.8</v>
      </c>
      <c r="D1007" s="22">
        <v>20.786000000000001</v>
      </c>
      <c r="E1007" s="22"/>
      <c r="F1007" s="22">
        <v>216.53800000000001</v>
      </c>
      <c r="G1007" s="22"/>
      <c r="H1007" s="22">
        <v>196.82</v>
      </c>
      <c r="I1007" s="22"/>
      <c r="J1007" s="22">
        <v>114.36199999999999</v>
      </c>
      <c r="K1007" s="22"/>
      <c r="L1007" s="22">
        <v>0</v>
      </c>
      <c r="M1007" s="22"/>
      <c r="N1007" s="22">
        <v>0</v>
      </c>
      <c r="O1007" s="22"/>
      <c r="P1007" s="22">
        <v>0</v>
      </c>
      <c r="Q1007" s="22"/>
      <c r="R1007" s="22"/>
      <c r="S1007" s="22"/>
      <c r="T1007" s="2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c r="BE1007" s="22"/>
      <c r="BF1007" s="22"/>
      <c r="BG1007" s="22"/>
      <c r="BH1007" s="22"/>
      <c r="BI1007" s="22"/>
      <c r="BJ1007" s="22"/>
      <c r="BK1007" s="22"/>
      <c r="BL1007" s="22"/>
      <c r="BM1007" s="22"/>
      <c r="BN1007" s="22"/>
      <c r="BO1007" s="22"/>
      <c r="BP1007" s="22"/>
      <c r="BQ1007" s="22"/>
      <c r="BR1007" s="22"/>
      <c r="BS1007" s="22"/>
      <c r="BT1007" s="22"/>
      <c r="BU1007" s="22"/>
      <c r="BV1007" s="22"/>
      <c r="BW1007" s="22"/>
      <c r="BX1007" s="22"/>
      <c r="BY1007" s="22"/>
      <c r="BZ1007" s="22"/>
    </row>
    <row r="1008" spans="1:78" x14ac:dyDescent="0.25">
      <c r="A1008" s="21"/>
      <c r="B1008" s="22">
        <v>5900</v>
      </c>
      <c r="C1008" s="22">
        <f t="shared" ca="1" si="18"/>
        <v>5.9</v>
      </c>
      <c r="D1008" s="22">
        <v>20.786000000000001</v>
      </c>
      <c r="E1008" s="22"/>
      <c r="F1008" s="22">
        <v>216.893</v>
      </c>
      <c r="G1008" s="22"/>
      <c r="H1008" s="22">
        <v>197.15799999999999</v>
      </c>
      <c r="I1008" s="22"/>
      <c r="J1008" s="22">
        <v>116.44</v>
      </c>
      <c r="K1008" s="22"/>
      <c r="L1008" s="22">
        <v>0</v>
      </c>
      <c r="M1008" s="22"/>
      <c r="N1008" s="22">
        <v>0</v>
      </c>
      <c r="O1008" s="22"/>
      <c r="P1008" s="22">
        <v>0</v>
      </c>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c r="BA1008" s="22"/>
      <c r="BB1008" s="22"/>
      <c r="BC1008" s="22"/>
      <c r="BD1008" s="22"/>
      <c r="BE1008" s="22"/>
      <c r="BF1008" s="22"/>
      <c r="BG1008" s="22"/>
      <c r="BH1008" s="22"/>
      <c r="BI1008" s="22"/>
      <c r="BJ1008" s="22"/>
      <c r="BK1008" s="22"/>
      <c r="BL1008" s="22"/>
      <c r="BM1008" s="22"/>
      <c r="BN1008" s="22"/>
      <c r="BO1008" s="22"/>
      <c r="BP1008" s="22"/>
      <c r="BQ1008" s="22"/>
      <c r="BR1008" s="22"/>
      <c r="BS1008" s="22"/>
      <c r="BT1008" s="22"/>
      <c r="BU1008" s="22"/>
      <c r="BV1008" s="22"/>
      <c r="BW1008" s="22"/>
      <c r="BX1008" s="22"/>
      <c r="BY1008" s="22"/>
      <c r="BZ1008" s="22"/>
    </row>
    <row r="1009" spans="1:78" x14ac:dyDescent="0.25">
      <c r="A1009" s="21"/>
      <c r="B1009" s="22">
        <v>6000</v>
      </c>
      <c r="C1009" s="22">
        <f t="shared" ca="1" si="18"/>
        <v>6</v>
      </c>
      <c r="D1009" s="22">
        <v>20.786000000000001</v>
      </c>
      <c r="E1009" s="22"/>
      <c r="F1009" s="22">
        <v>217.24299999999999</v>
      </c>
      <c r="G1009" s="22"/>
      <c r="H1009" s="22">
        <v>197.489</v>
      </c>
      <c r="I1009" s="22"/>
      <c r="J1009" s="22">
        <v>118.51900000000001</v>
      </c>
      <c r="K1009" s="22"/>
      <c r="L1009" s="22">
        <v>0</v>
      </c>
      <c r="M1009" s="22"/>
      <c r="N1009" s="22">
        <v>0</v>
      </c>
      <c r="O1009" s="22"/>
      <c r="P1009" s="22">
        <v>0</v>
      </c>
      <c r="Q1009" s="22"/>
      <c r="R1009" s="22"/>
      <c r="S1009" s="22"/>
      <c r="T1009" s="2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c r="BA1009" s="22"/>
      <c r="BB1009" s="22"/>
      <c r="BC1009" s="22"/>
      <c r="BD1009" s="22"/>
      <c r="BE1009" s="22"/>
      <c r="BF1009" s="22"/>
      <c r="BG1009" s="22"/>
      <c r="BH1009" s="22"/>
      <c r="BI1009" s="22"/>
      <c r="BJ1009" s="22"/>
      <c r="BK1009" s="22"/>
      <c r="BL1009" s="22"/>
      <c r="BM1009" s="22"/>
      <c r="BN1009" s="22"/>
      <c r="BO1009" s="22"/>
      <c r="BP1009" s="22"/>
      <c r="BQ1009" s="22"/>
      <c r="BR1009" s="22"/>
      <c r="BS1009" s="22"/>
      <c r="BT1009" s="22"/>
      <c r="BU1009" s="22"/>
      <c r="BV1009" s="22"/>
      <c r="BW1009" s="22"/>
      <c r="BX1009" s="22"/>
      <c r="BY1009" s="22"/>
      <c r="BZ1009" s="22"/>
    </row>
    <row r="1010" spans="1:78" x14ac:dyDescent="0.25">
      <c r="A1010" s="21"/>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c r="BA1010" s="22"/>
      <c r="BB1010" s="22"/>
      <c r="BC1010" s="22"/>
      <c r="BD1010" s="22"/>
      <c r="BE1010" s="22"/>
      <c r="BF1010" s="22"/>
      <c r="BG1010" s="22"/>
      <c r="BH1010" s="22"/>
      <c r="BI1010" s="22"/>
      <c r="BJ1010" s="22"/>
      <c r="BK1010" s="22"/>
      <c r="BL1010" s="22"/>
      <c r="BM1010" s="22"/>
      <c r="BN1010" s="22"/>
      <c r="BO1010" s="22"/>
      <c r="BP1010" s="22"/>
      <c r="BQ1010" s="22"/>
      <c r="BR1010" s="22"/>
      <c r="BS1010" s="22"/>
      <c r="BT1010" s="22"/>
      <c r="BU1010" s="22"/>
      <c r="BV1010" s="22"/>
      <c r="BW1010" s="22"/>
      <c r="BX1010" s="22"/>
      <c r="BY1010" s="22"/>
      <c r="BZ1010" s="22"/>
    </row>
    <row r="1011" spans="1:78" x14ac:dyDescent="0.25">
      <c r="A1011" s="21"/>
      <c r="B1011" s="22" t="s">
        <v>283</v>
      </c>
      <c r="C1011" s="22"/>
      <c r="D1011" s="22"/>
      <c r="E1011" s="22"/>
      <c r="F1011" s="22"/>
      <c r="G1011" s="22"/>
      <c r="H1011" s="22"/>
      <c r="I1011" s="22"/>
      <c r="J1011" s="22" t="s">
        <v>292</v>
      </c>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c r="BI1011" s="22"/>
      <c r="BJ1011" s="22"/>
      <c r="BK1011" s="22"/>
      <c r="BL1011" s="22"/>
      <c r="BM1011" s="22"/>
      <c r="BN1011" s="22"/>
      <c r="BO1011" s="22"/>
      <c r="BP1011" s="22"/>
      <c r="BQ1011" s="22"/>
      <c r="BR1011" s="22"/>
      <c r="BS1011" s="22"/>
      <c r="BT1011" s="22"/>
      <c r="BU1011" s="22"/>
      <c r="BV1011" s="22"/>
      <c r="BW1011" s="22"/>
      <c r="BX1011" s="22"/>
      <c r="BY1011" s="22"/>
      <c r="BZ1011" s="22"/>
    </row>
    <row r="1012" spans="1:78" x14ac:dyDescent="0.25">
      <c r="A1012" s="21"/>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c r="BA1012" s="22"/>
      <c r="BB1012" s="22"/>
      <c r="BC1012" s="22"/>
      <c r="BD1012" s="22"/>
      <c r="BE1012" s="22"/>
      <c r="BF1012" s="22"/>
      <c r="BG1012" s="22"/>
      <c r="BH1012" s="22"/>
      <c r="BI1012" s="22"/>
      <c r="BJ1012" s="22"/>
      <c r="BK1012" s="22"/>
      <c r="BL1012" s="22"/>
      <c r="BM1012" s="22"/>
      <c r="BN1012" s="22"/>
      <c r="BO1012" s="22"/>
      <c r="BP1012" s="22"/>
      <c r="BQ1012" s="22"/>
      <c r="BR1012" s="22"/>
      <c r="BS1012" s="22"/>
      <c r="BT1012" s="22"/>
      <c r="BU1012" s="22"/>
      <c r="BV1012" s="22"/>
      <c r="BW1012" s="22"/>
      <c r="BX1012" s="22"/>
      <c r="BY1012" s="22"/>
      <c r="BZ1012" s="22"/>
    </row>
    <row r="1013" spans="1:78" x14ac:dyDescent="0.25">
      <c r="A1013" s="21"/>
      <c r="B1013" s="22" t="s">
        <v>293</v>
      </c>
      <c r="C1013" s="22"/>
      <c r="D1013" s="22"/>
      <c r="E1013" s="22"/>
      <c r="F1013" s="22"/>
      <c r="G1013" s="22"/>
      <c r="H1013" s="22"/>
      <c r="I1013" s="22"/>
      <c r="J1013" s="22" t="s">
        <v>291</v>
      </c>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c r="BA1013" s="22"/>
      <c r="BB1013" s="22"/>
      <c r="BC1013" s="22"/>
      <c r="BD1013" s="22"/>
      <c r="BE1013" s="22"/>
      <c r="BF1013" s="22"/>
      <c r="BG1013" s="22"/>
      <c r="BH1013" s="22"/>
      <c r="BI1013" s="22"/>
      <c r="BJ1013" s="22"/>
      <c r="BK1013" s="22"/>
      <c r="BL1013" s="22"/>
      <c r="BM1013" s="22"/>
      <c r="BN1013" s="22"/>
      <c r="BO1013" s="22"/>
      <c r="BP1013" s="22"/>
      <c r="BQ1013" s="22"/>
      <c r="BR1013" s="22"/>
      <c r="BS1013" s="22"/>
      <c r="BT1013" s="22"/>
      <c r="BU1013" s="22"/>
      <c r="BV1013" s="22"/>
      <c r="BW1013" s="22"/>
      <c r="BX1013" s="22"/>
      <c r="BY1013" s="22"/>
      <c r="BZ1013" s="22"/>
    </row>
    <row r="1014" spans="1:78" x14ac:dyDescent="0.25">
      <c r="A1014" s="21"/>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c r="BA1014" s="22"/>
      <c r="BB1014" s="22"/>
      <c r="BC1014" s="22"/>
      <c r="BD1014" s="22"/>
      <c r="BE1014" s="22"/>
      <c r="BF1014" s="22"/>
      <c r="BG1014" s="22"/>
      <c r="BH1014" s="22"/>
      <c r="BI1014" s="22"/>
      <c r="BJ1014" s="22"/>
      <c r="BK1014" s="22"/>
      <c r="BL1014" s="22"/>
      <c r="BM1014" s="22"/>
      <c r="BN1014" s="22"/>
      <c r="BO1014" s="22"/>
      <c r="BP1014" s="22"/>
      <c r="BQ1014" s="22"/>
      <c r="BR1014" s="22"/>
      <c r="BS1014" s="22"/>
      <c r="BT1014" s="22"/>
      <c r="BU1014" s="22"/>
      <c r="BV1014" s="22"/>
      <c r="BW1014" s="22"/>
      <c r="BX1014" s="22"/>
      <c r="BY1014" s="22"/>
      <c r="BZ1014" s="22"/>
    </row>
    <row r="1015" spans="1:78" x14ac:dyDescent="0.25">
      <c r="A1015" s="38"/>
      <c r="B1015" s="39" t="s">
        <v>294</v>
      </c>
      <c r="C1015" s="39"/>
      <c r="D1015" s="39"/>
      <c r="E1015" s="39"/>
      <c r="F1015" s="26" t="s">
        <v>70</v>
      </c>
      <c r="G1015" s="27" t="s">
        <v>71</v>
      </c>
      <c r="H1015" s="27" t="s">
        <v>72</v>
      </c>
      <c r="I1015" s="27" t="s">
        <v>73</v>
      </c>
      <c r="J1015" s="27" t="s">
        <v>74</v>
      </c>
      <c r="K1015" s="27" t="s">
        <v>75</v>
      </c>
      <c r="L1015" s="27" t="s">
        <v>76</v>
      </c>
      <c r="M1015" s="27" t="s">
        <v>77</v>
      </c>
      <c r="N1015" s="27" t="s">
        <v>78</v>
      </c>
      <c r="O1015" s="27" t="s">
        <v>79</v>
      </c>
      <c r="P1015" s="27" t="s">
        <v>80</v>
      </c>
      <c r="Q1015" s="27" t="s">
        <v>81</v>
      </c>
      <c r="R1015" s="27" t="s">
        <v>82</v>
      </c>
      <c r="S1015" s="27" t="s">
        <v>83</v>
      </c>
      <c r="T1015" s="27" t="s">
        <v>84</v>
      </c>
      <c r="U1015" s="27" t="s">
        <v>85</v>
      </c>
      <c r="V1015" s="27" t="s">
        <v>86</v>
      </c>
      <c r="W1015" s="27" t="s">
        <v>87</v>
      </c>
      <c r="X1015" s="27" t="s">
        <v>88</v>
      </c>
      <c r="Y1015" s="27" t="s">
        <v>89</v>
      </c>
      <c r="Z1015" s="27" t="s">
        <v>90</v>
      </c>
      <c r="AA1015" s="27" t="s">
        <v>91</v>
      </c>
      <c r="AB1015" s="27" t="s">
        <v>92</v>
      </c>
      <c r="AC1015" s="27" t="s">
        <v>93</v>
      </c>
      <c r="AD1015" s="27" t="s">
        <v>94</v>
      </c>
      <c r="AE1015" s="27" t="s">
        <v>95</v>
      </c>
      <c r="AF1015" s="27" t="s">
        <v>96</v>
      </c>
      <c r="AG1015" s="27" t="s">
        <v>97</v>
      </c>
      <c r="AH1015" s="27" t="s">
        <v>98</v>
      </c>
      <c r="AI1015" s="27" t="s">
        <v>99</v>
      </c>
      <c r="AJ1015" s="27" t="s">
        <v>100</v>
      </c>
      <c r="AK1015" s="27" t="s">
        <v>101</v>
      </c>
      <c r="AL1015" s="27" t="s">
        <v>102</v>
      </c>
      <c r="AM1015" s="27" t="s">
        <v>103</v>
      </c>
      <c r="AN1015" s="27" t="s">
        <v>104</v>
      </c>
      <c r="AO1015" s="27" t="s">
        <v>105</v>
      </c>
      <c r="AP1015" s="27" t="s">
        <v>106</v>
      </c>
      <c r="AQ1015" s="27" t="s">
        <v>107</v>
      </c>
      <c r="AR1015" s="27" t="s">
        <v>108</v>
      </c>
      <c r="AS1015" s="27" t="s">
        <v>109</v>
      </c>
      <c r="AT1015" s="27" t="s">
        <v>110</v>
      </c>
      <c r="AU1015" s="27" t="s">
        <v>111</v>
      </c>
      <c r="AV1015" s="27" t="s">
        <v>112</v>
      </c>
      <c r="AW1015" s="27" t="s">
        <v>113</v>
      </c>
      <c r="AX1015" s="27" t="s">
        <v>114</v>
      </c>
      <c r="AY1015" s="27" t="s">
        <v>115</v>
      </c>
      <c r="AZ1015" s="27" t="s">
        <v>116</v>
      </c>
      <c r="BA1015" s="27" t="s">
        <v>117</v>
      </c>
      <c r="BB1015" s="27" t="s">
        <v>118</v>
      </c>
      <c r="BC1015" s="27" t="s">
        <v>119</v>
      </c>
      <c r="BD1015" s="27" t="s">
        <v>120</v>
      </c>
      <c r="BE1015" s="27" t="s">
        <v>121</v>
      </c>
      <c r="BF1015" s="27" t="s">
        <v>122</v>
      </c>
      <c r="BG1015" s="27" t="s">
        <v>123</v>
      </c>
      <c r="BH1015" s="27" t="s">
        <v>124</v>
      </c>
      <c r="BI1015" s="27" t="s">
        <v>125</v>
      </c>
      <c r="BJ1015" s="27" t="s">
        <v>126</v>
      </c>
      <c r="BK1015" s="27" t="s">
        <v>127</v>
      </c>
      <c r="BL1015" s="27" t="s">
        <v>128</v>
      </c>
      <c r="BM1015" s="27" t="s">
        <v>129</v>
      </c>
      <c r="BN1015" s="27" t="s">
        <v>130</v>
      </c>
      <c r="BO1015" s="22"/>
      <c r="BP1015" s="22"/>
      <c r="BQ1015" s="22"/>
      <c r="BR1015" s="22"/>
      <c r="BS1015" s="22"/>
      <c r="BT1015" s="22"/>
      <c r="BU1015" s="22"/>
      <c r="BV1015" s="22"/>
      <c r="BW1015" s="22"/>
      <c r="BX1015" s="22"/>
      <c r="BY1015" s="22"/>
      <c r="BZ1015" s="22"/>
    </row>
    <row r="1016" spans="1:78" x14ac:dyDescent="0.25">
      <c r="A1016" s="21" t="s">
        <v>295</v>
      </c>
      <c r="B1016" s="21" t="str">
        <f ca="1">A1016</f>
        <v>HCN(g)</v>
      </c>
      <c r="C1016" s="22"/>
      <c r="D1016" s="22"/>
      <c r="E1016" s="22"/>
      <c r="F1016" s="40" t="s">
        <v>139</v>
      </c>
      <c r="G1016" s="40">
        <f ca="1">B1039</f>
        <v>100</v>
      </c>
      <c r="H1016" s="40">
        <v>1800</v>
      </c>
      <c r="I1016" s="40">
        <f ca="1">K1020</f>
        <v>22.853494864425734</v>
      </c>
      <c r="J1016" s="40">
        <f ca="1">J1020</f>
        <v>51.495425652630828</v>
      </c>
      <c r="K1016" s="40">
        <f ca="1">I1020</f>
        <v>-32.670642910770795</v>
      </c>
      <c r="L1016" s="40">
        <f ca="1">H1020</f>
        <v>8.5760112229192913</v>
      </c>
      <c r="M1016" s="40">
        <f ca="1">G1020</f>
        <v>1.404031824399044E-2</v>
      </c>
      <c r="N1016" s="40">
        <f ca="1">-(I1016*H1016+J1016*(H1016/1000)^2/2+K1016*(H1016/1000)^3/3+L1016*(H1016/1000)^4/4-M1016/(H1016/1000)-P1016)</f>
        <v>-41178.700699381669</v>
      </c>
      <c r="O1016" s="40">
        <f ca="1">IFERROR(-(I1016*LN(H1016/1000)+J1016*H1016/1000+K1016*(H1016/1000)^2/2+L1016*(H1016/1000)^3/3-M1016/(2*(H1016/1000)^2)),0)</f>
        <v>-69.867903288582013</v>
      </c>
      <c r="P1016" s="40"/>
      <c r="Q1016" s="40">
        <v>1500</v>
      </c>
      <c r="R1016" s="40">
        <v>3000</v>
      </c>
      <c r="S1016" s="40">
        <f ca="1">V1020</f>
        <v>45.115318672953663</v>
      </c>
      <c r="T1016" s="40">
        <f ca="1">U1020</f>
        <v>12.358812148234966</v>
      </c>
      <c r="U1016" s="40">
        <f ca="1">T1020</f>
        <v>-3.2222476287538218</v>
      </c>
      <c r="V1016" s="40">
        <f ca="1">S1020</f>
        <v>0.31529447085487272</v>
      </c>
      <c r="W1016" s="40">
        <f ca="1">R1020</f>
        <v>-4.8141084070217941</v>
      </c>
      <c r="X1016" s="40">
        <f ca="1">(I1016*Q1016/1000+J1016*(Q1016/1000)^2/2+K1016*(Q1016/1000)^3/3+L1016*(Q1016/1000)^4/4-M1016/(Q1016/1000)-P1016+N1016)-(S1016*Q1016/1000+T1016*(Q1016/1000)^2/2+U1016*(Q1016/1000)^3/3+V1016*(Q1016/1000)^4/4-W1016/(Q1016/1000)-Z1016)</f>
        <v>-41193.957985771798</v>
      </c>
      <c r="Y1016" s="40">
        <f ca="1">IFERROR((I1016*LN(H1016/1000)+J1016*H1016/1000+K1016*(H1016/1000)^2/2+L1016*(H1016/1000)^3/3-M1016/(2*(H1016/1000)^2)+O1016)-(S1016*LN(H1016/1000)+T1016*H1016/1000+U1016*(H1016/1000)^2/2+V1016*(H1016/1000)^3/3-W1016/(2*(H1016/1000)^2)),0)</f>
        <v>-44.899853822401923</v>
      </c>
      <c r="Z1016" s="40"/>
      <c r="AA1016" s="40">
        <v>3000</v>
      </c>
      <c r="AB1016" s="40">
        <v>4500</v>
      </c>
      <c r="AC1016" s="40">
        <f ca="1">AE1020</f>
        <v>56.684639362507774</v>
      </c>
      <c r="AD1016" s="40">
        <f ca="1">AD1020</f>
        <v>3.1429874858686722</v>
      </c>
      <c r="AE1016" s="40">
        <f ca="1">AC1020</f>
        <v>-0.47852936301802068</v>
      </c>
      <c r="AF1016" s="40">
        <f ca="1">AB1020</f>
        <v>2.5737756626746301E-2</v>
      </c>
      <c r="AG1016" s="40">
        <f ca="1">AA1020</f>
        <v>-11.993762583824941</v>
      </c>
      <c r="AH1016" s="40">
        <f ca="1">(S1016*AA1016/1000+T1016*(AA1016/1000)^2/2+U1016*(AA1016/1000)^3/3+V1016*(AA1016/1000)^4/4-W1016/(AA1016/1000)-Z1016+X1016)-(AC1016*AA1016/1000+AD1016*(AA1016/1000)^2/2+AE1016*(AA1016/1000)^3/3+AF1016*(AA1016/1000)^4/4-AG1016/(AA1016/1000)-AJ1016)</f>
        <v>-41208.417895847255</v>
      </c>
      <c r="AI1016" s="40">
        <f ca="1">IFERROR((S1016*LN(R1016/1000)+T1016*R1016/1000+U1016*(R1016/1000)^2/2+V1016*(R1016/1000)^3/3-W1016/(2*(R1016/1000)^2)+Y1016)-(AC1016*LN(R1016/1000)+AD1016*R1016/1000+AE1016*(R1016/1000)^2/2+AF1016*(R1016/1000)^3/3-AG1016/(2*(R1016/1000)^2)),0)</f>
        <v>-40.102169160636436</v>
      </c>
      <c r="AJ1016" s="40"/>
      <c r="AK1016" s="40">
        <v>4500</v>
      </c>
      <c r="AL1016" s="40">
        <v>6000</v>
      </c>
      <c r="AM1016" s="40">
        <f ca="1">AR1020</f>
        <v>32.016255936820528</v>
      </c>
      <c r="AN1016" s="40">
        <f ca="1">AQ1020</f>
        <v>11.931159628964346</v>
      </c>
      <c r="AO1016" s="40">
        <f ca="1">AP1020</f>
        <v>-1.60849079847433</v>
      </c>
      <c r="AP1016" s="40">
        <f ca="1">AO1020</f>
        <v>7.4250729345035668E-2</v>
      </c>
      <c r="AQ1016" s="40">
        <f ca="1">AN1020</f>
        <v>60.535451838510731</v>
      </c>
      <c r="AR1016" s="40">
        <f ca="1">(AC1016*AK1016/1000+AD1016*(AK1016/1000)^2/2+AE1016*(AK1016/1000)^3/3+AF1016*(AK1016/1000)^4/4-AG1016/(AK1016/1000)-AJ1016+AH1016)-(AM1016*AK1016/1000+AN1016*(AK1016/1000)^2/2+AO1016*(AK1016/1000)^3/3+AP1016*(AK1016/1000)^4/4-AQ1016/(AK1016/1000)-AT1016)</f>
        <v>-41140.923569292383</v>
      </c>
      <c r="AS1016" s="40">
        <f ca="1">IFERROR((AC1016*LN(AB1016/1000)+AD1016*AB1016/1000+AE1016*(AB1016/1000)^2/2+AF1016*(AB1016/1000)^3/3-AG1016/(2*(AB1016/1000)^2)+AI1016)-(AM1016*LN(AB1016/1000)+AN1016*AB1016/1000+AO1016*(AB1016/1000)^2/2+AP1016*(AB1016/1000)^3/3-AQ1016/(2*(AB1016/1000)^2)),0)</f>
        <v>-30.787663090751721</v>
      </c>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22"/>
      <c r="BP1016" s="22"/>
      <c r="BQ1016" s="22"/>
      <c r="BR1016" s="22"/>
      <c r="BS1016" s="22"/>
      <c r="BT1016" s="22"/>
      <c r="BU1016" s="22"/>
      <c r="BV1016" s="22"/>
      <c r="BW1016" s="22"/>
      <c r="BX1016" s="22"/>
      <c r="BY1016" s="22"/>
      <c r="BZ1016" s="22"/>
    </row>
    <row r="1017" spans="1:78" x14ac:dyDescent="0.25">
      <c r="A1017" s="21"/>
      <c r="B1017" s="22"/>
      <c r="C1017" s="22"/>
      <c r="D1017" s="22"/>
      <c r="E1017" s="22"/>
      <c r="F1017" s="41" t="s">
        <v>141</v>
      </c>
      <c r="G1017" s="41"/>
      <c r="H1017" s="41"/>
      <c r="I1017" s="41"/>
      <c r="J1017" s="41"/>
      <c r="K1017" s="41"/>
      <c r="L1017" s="41"/>
      <c r="M1017" s="41"/>
      <c r="N1017" s="41"/>
      <c r="O1017" s="41"/>
      <c r="P1017" s="41"/>
      <c r="Q1017" s="41"/>
      <c r="R1017" s="41"/>
      <c r="S1017" s="41"/>
      <c r="T1017" s="41"/>
      <c r="U1017" s="41"/>
      <c r="V1017" s="41"/>
      <c r="W1017" s="41"/>
      <c r="X1017" s="41"/>
      <c r="Y1017" s="41"/>
      <c r="Z1017" s="41"/>
      <c r="AA1017" s="41"/>
      <c r="AB1017" s="41"/>
      <c r="AC1017" s="41"/>
      <c r="AD1017" s="41"/>
      <c r="AE1017" s="41"/>
      <c r="AF1017" s="41"/>
      <c r="AG1017" s="41"/>
      <c r="AH1017" s="41"/>
      <c r="AI1017" s="41"/>
      <c r="AJ1017" s="41"/>
      <c r="AK1017" s="41"/>
      <c r="AL1017" s="41"/>
      <c r="AM1017" s="41"/>
      <c r="AN1017" s="41"/>
      <c r="AO1017" s="41"/>
      <c r="AP1017" s="41"/>
      <c r="AQ1017" s="41"/>
      <c r="AR1017" s="41"/>
      <c r="AS1017" s="41"/>
      <c r="AT1017" s="41"/>
      <c r="AU1017" s="41"/>
      <c r="AV1017" s="41"/>
      <c r="AW1017" s="41"/>
      <c r="AX1017" s="41"/>
      <c r="AY1017" s="41"/>
      <c r="AZ1017" s="41"/>
      <c r="BA1017" s="41"/>
      <c r="BB1017" s="41"/>
      <c r="BC1017" s="41"/>
      <c r="BD1017" s="41"/>
      <c r="BE1017" s="41"/>
      <c r="BF1017" s="41"/>
      <c r="BG1017" s="41"/>
      <c r="BH1017" s="41"/>
      <c r="BI1017" s="41"/>
      <c r="BJ1017" s="41"/>
      <c r="BK1017" s="41"/>
      <c r="BL1017" s="41"/>
      <c r="BM1017" s="41"/>
      <c r="BN1017" s="41"/>
      <c r="BO1017" s="22"/>
      <c r="BP1017" s="22"/>
      <c r="BQ1017" s="22"/>
      <c r="BR1017" s="22"/>
      <c r="BS1017" s="22"/>
      <c r="BT1017" s="22"/>
      <c r="BU1017" s="22"/>
      <c r="BV1017" s="22"/>
      <c r="BW1017" s="22"/>
      <c r="BX1017" s="22"/>
      <c r="BY1017" s="22"/>
      <c r="BZ1017" s="22"/>
    </row>
    <row r="1018" spans="1:78" x14ac:dyDescent="0.25">
      <c r="A1018" s="21"/>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c r="BA1018" s="22"/>
      <c r="BB1018" s="22"/>
      <c r="BC1018" s="22"/>
      <c r="BD1018" s="22"/>
      <c r="BE1018" s="22"/>
      <c r="BF1018" s="22"/>
      <c r="BG1018" s="22"/>
      <c r="BH1018" s="22"/>
      <c r="BI1018" s="22"/>
      <c r="BJ1018" s="22"/>
      <c r="BK1018" s="22"/>
      <c r="BL1018" s="22"/>
      <c r="BM1018" s="22"/>
      <c r="BN1018" s="22"/>
      <c r="BO1018" s="22"/>
      <c r="BP1018" s="22"/>
      <c r="BQ1018" s="22"/>
      <c r="BR1018" s="22"/>
      <c r="BS1018" s="22"/>
      <c r="BT1018" s="22"/>
      <c r="BU1018" s="22"/>
      <c r="BV1018" s="22"/>
      <c r="BW1018" s="22"/>
      <c r="BX1018" s="22"/>
      <c r="BY1018" s="22"/>
      <c r="BZ1018" s="22"/>
    </row>
    <row r="1019" spans="1:78" x14ac:dyDescent="0.25">
      <c r="A1019" s="21"/>
      <c r="B1019" s="22"/>
      <c r="C1019" s="22"/>
      <c r="D1019" s="22"/>
      <c r="E1019" s="22"/>
      <c r="F1019" s="22"/>
      <c r="G1019" s="42" t="s">
        <v>184</v>
      </c>
      <c r="H1019" s="42" t="s">
        <v>185</v>
      </c>
      <c r="I1019" s="42" t="s">
        <v>186</v>
      </c>
      <c r="J1019" s="42" t="s">
        <v>187</v>
      </c>
      <c r="K1019" s="42" t="s">
        <v>188</v>
      </c>
      <c r="L1019" s="22"/>
      <c r="M1019" s="22"/>
      <c r="N1019" s="22"/>
      <c r="O1019" s="22"/>
      <c r="P1019" s="22"/>
      <c r="Q1019" s="22"/>
      <c r="R1019" s="42" t="s">
        <v>184</v>
      </c>
      <c r="S1019" s="42" t="s">
        <v>185</v>
      </c>
      <c r="T1019" s="42" t="s">
        <v>186</v>
      </c>
      <c r="U1019" s="42" t="s">
        <v>187</v>
      </c>
      <c r="V1019" s="42" t="s">
        <v>188</v>
      </c>
      <c r="W1019" s="22"/>
      <c r="X1019" s="22"/>
      <c r="Y1019" s="22"/>
      <c r="Z1019" s="22"/>
      <c r="AA1019" s="42" t="s">
        <v>184</v>
      </c>
      <c r="AB1019" s="42" t="s">
        <v>185</v>
      </c>
      <c r="AC1019" s="42" t="s">
        <v>186</v>
      </c>
      <c r="AD1019" s="42" t="s">
        <v>187</v>
      </c>
      <c r="AE1019" s="42" t="s">
        <v>188</v>
      </c>
      <c r="AF1019" s="22"/>
      <c r="AG1019" s="22"/>
      <c r="AH1019" s="22"/>
      <c r="AI1019" s="22"/>
      <c r="AJ1019" s="22"/>
      <c r="AK1019" s="22"/>
      <c r="AL1019" s="22"/>
      <c r="AM1019" s="22"/>
      <c r="AN1019" s="42" t="s">
        <v>184</v>
      </c>
      <c r="AO1019" s="42" t="s">
        <v>185</v>
      </c>
      <c r="AP1019" s="42" t="s">
        <v>186</v>
      </c>
      <c r="AQ1019" s="42" t="s">
        <v>187</v>
      </c>
      <c r="AR1019" s="42" t="s">
        <v>188</v>
      </c>
      <c r="AS1019" s="22"/>
      <c r="AT1019" s="22"/>
      <c r="AU1019" s="22"/>
      <c r="AV1019" s="22"/>
      <c r="AW1019" s="22"/>
      <c r="AX1019" s="22"/>
      <c r="AY1019" s="22"/>
      <c r="AZ1019" s="22"/>
      <c r="BA1019" s="22"/>
      <c r="BB1019" s="22"/>
      <c r="BC1019" s="22"/>
      <c r="BD1019" s="22"/>
      <c r="BE1019" s="22"/>
      <c r="BF1019" s="22"/>
      <c r="BG1019" s="22"/>
      <c r="BH1019" s="22"/>
      <c r="BI1019" s="22"/>
      <c r="BJ1019" s="22"/>
      <c r="BK1019" s="22"/>
      <c r="BL1019" s="22"/>
      <c r="BM1019" s="22"/>
      <c r="BN1019" s="22"/>
      <c r="BO1019" s="22"/>
      <c r="BP1019" s="22"/>
      <c r="BQ1019" s="22"/>
      <c r="BR1019" s="22"/>
      <c r="BS1019" s="22"/>
      <c r="BT1019" s="22"/>
      <c r="BU1019" s="22"/>
      <c r="BV1019" s="22"/>
      <c r="BW1019" s="22"/>
      <c r="BX1019" s="22"/>
      <c r="BY1019" s="22"/>
      <c r="BZ1019" s="22"/>
    </row>
    <row r="1020" spans="1:78" x14ac:dyDescent="0.25">
      <c r="A1020" s="21"/>
      <c r="B1020" s="22"/>
      <c r="C1020" s="22"/>
      <c r="D1020" s="22"/>
      <c r="E1020" s="22"/>
      <c r="F1020" s="22"/>
      <c r="G1020" s="22">
        <f t="array" aca="1" ref="G1020:L1026" ca="1">LINEST(D1039:D1054,C1039:C1054^{1,2,3,-2},1,1)</f>
        <v>1.404031824399044E-2</v>
      </c>
      <c r="H1020" s="22">
        <f ca="1"/>
        <v>8.5760112229192913</v>
      </c>
      <c r="I1020" s="22">
        <f ca="1"/>
        <v>-32.670642910770795</v>
      </c>
      <c r="J1020" s="22">
        <f ca="1"/>
        <v>51.495425652630828</v>
      </c>
      <c r="K1020" s="22">
        <f ca="1"/>
        <v>22.853494864425734</v>
      </c>
      <c r="L1020" s="22" t="e">
        <f ca="1"/>
        <v>#N/A</v>
      </c>
      <c r="M1020" s="22"/>
      <c r="N1020" s="22"/>
      <c r="O1020" s="22"/>
      <c r="P1020" s="22"/>
      <c r="Q1020" s="22"/>
      <c r="R1020" s="22">
        <f t="array" aca="1" ref="R1020:W1026" ca="1">LINEST(D1054:D1069,C1054:C1069^{1,2,3,-2},1,1)</f>
        <v>-4.8141084070217941</v>
      </c>
      <c r="S1020" s="22">
        <f ca="1"/>
        <v>0.31529447085487272</v>
      </c>
      <c r="T1020" s="22">
        <f ca="1"/>
        <v>-3.2222476287538218</v>
      </c>
      <c r="U1020" s="22">
        <f ca="1"/>
        <v>12.358812148234966</v>
      </c>
      <c r="V1020" s="22">
        <f ca="1"/>
        <v>45.115318672953663</v>
      </c>
      <c r="W1020" s="22" t="e">
        <f ca="1"/>
        <v>#N/A</v>
      </c>
      <c r="X1020" s="22"/>
      <c r="Y1020" s="22"/>
      <c r="Z1020" s="22"/>
      <c r="AA1020" s="22">
        <f t="array" aca="1" ref="AA1020:AF1026" ca="1">LINEST(D1069:D1084,C1069:C1084^{1,2,3,-2},1,1)</f>
        <v>-11.993762583824941</v>
      </c>
      <c r="AB1020" s="22">
        <f ca="1"/>
        <v>2.5737756626746301E-2</v>
      </c>
      <c r="AC1020" s="22">
        <f ca="1"/>
        <v>-0.47852936301802068</v>
      </c>
      <c r="AD1020" s="22">
        <f ca="1"/>
        <v>3.1429874858686722</v>
      </c>
      <c r="AE1020" s="22">
        <f ca="1"/>
        <v>56.684639362507774</v>
      </c>
      <c r="AF1020" s="22" t="e">
        <f ca="1"/>
        <v>#N/A</v>
      </c>
      <c r="AG1020" s="22"/>
      <c r="AH1020" s="22"/>
      <c r="AI1020" s="22"/>
      <c r="AJ1020" s="22"/>
      <c r="AK1020" s="22"/>
      <c r="AL1020" s="22"/>
      <c r="AM1020" s="22"/>
      <c r="AN1020" s="22">
        <f t="array" aca="1" ref="AN1020:AS1026" ca="1">LINEST(D1084:D1099,C1084:C1099^{1,2,3,-2},1,1)</f>
        <v>60.535451838510731</v>
      </c>
      <c r="AO1020" s="22">
        <f ca="1"/>
        <v>7.4250729345035668E-2</v>
      </c>
      <c r="AP1020" s="22">
        <f ca="1"/>
        <v>-1.60849079847433</v>
      </c>
      <c r="AQ1020" s="22">
        <f ca="1"/>
        <v>11.931159628964346</v>
      </c>
      <c r="AR1020" s="22">
        <f ca="1"/>
        <v>32.016255936820528</v>
      </c>
      <c r="AS1020" s="22" t="e">
        <f ca="1"/>
        <v>#N/A</v>
      </c>
      <c r="AT1020" s="22"/>
      <c r="AU1020" s="22"/>
      <c r="AV1020" s="22"/>
      <c r="AW1020" s="22"/>
      <c r="AX1020" s="22"/>
      <c r="AY1020" s="22"/>
      <c r="AZ1020" s="22"/>
      <c r="BA1020" s="22"/>
      <c r="BB1020" s="22"/>
      <c r="BC1020" s="22"/>
      <c r="BD1020" s="22"/>
      <c r="BE1020" s="22"/>
      <c r="BF1020" s="22"/>
      <c r="BG1020" s="22"/>
      <c r="BH1020" s="22"/>
      <c r="BI1020" s="22"/>
      <c r="BJ1020" s="22"/>
      <c r="BK1020" s="22"/>
      <c r="BL1020" s="22"/>
      <c r="BM1020" s="22"/>
      <c r="BN1020" s="22"/>
      <c r="BO1020" s="22"/>
      <c r="BP1020" s="22"/>
      <c r="BQ1020" s="22"/>
      <c r="BR1020" s="22"/>
      <c r="BS1020" s="22"/>
      <c r="BT1020" s="22"/>
      <c r="BU1020" s="22"/>
      <c r="BV1020" s="22"/>
      <c r="BW1020" s="22"/>
      <c r="BX1020" s="22"/>
      <c r="BY1020" s="22"/>
      <c r="BZ1020" s="22"/>
    </row>
    <row r="1021" spans="1:78" x14ac:dyDescent="0.25">
      <c r="A1021" s="21"/>
      <c r="B1021" s="22"/>
      <c r="C1021" s="22"/>
      <c r="D1021" s="22"/>
      <c r="E1021" s="22"/>
      <c r="F1021" s="22"/>
      <c r="G1021" s="22">
        <f ca="1"/>
        <v>6.4570736444955713E-3</v>
      </c>
      <c r="H1021" s="22">
        <f ca="1"/>
        <v>1.6229836430853759</v>
      </c>
      <c r="I1021" s="22">
        <f ca="1"/>
        <v>4.3092144399050527</v>
      </c>
      <c r="J1021" s="22">
        <f ca="1"/>
        <v>3.4707580857230038</v>
      </c>
      <c r="K1021" s="22">
        <f ca="1"/>
        <v>0.83094946031258965</v>
      </c>
      <c r="L1021" s="22" t="e">
        <f ca="1"/>
        <v>#N/A</v>
      </c>
      <c r="M1021" s="22"/>
      <c r="N1021" s="22"/>
      <c r="O1021" s="22"/>
      <c r="P1021" s="22"/>
      <c r="Q1021" s="22"/>
      <c r="R1021" s="22">
        <f ca="1"/>
        <v>0.26282516351932506</v>
      </c>
      <c r="S1021" s="22">
        <f ca="1"/>
        <v>2.3224344996561896E-2</v>
      </c>
      <c r="T1021" s="22">
        <f ca="1"/>
        <v>0.19315921055768256</v>
      </c>
      <c r="U1021" s="22">
        <f ca="1"/>
        <v>0.56184274161964232</v>
      </c>
      <c r="V1021" s="22">
        <f ca="1"/>
        <v>0.6024138411536677</v>
      </c>
      <c r="W1021" s="22" t="e">
        <f ca="1"/>
        <v>#N/A</v>
      </c>
      <c r="X1021" s="22"/>
      <c r="Y1021" s="22"/>
      <c r="Z1021" s="22"/>
      <c r="AA1021" s="22">
        <f ca="1"/>
        <v>4.6068599128012595</v>
      </c>
      <c r="AB1021" s="22">
        <f ca="1"/>
        <v>2.702430914429867E-2</v>
      </c>
      <c r="AC1021" s="22">
        <f ca="1"/>
        <v>0.37810590957949536</v>
      </c>
      <c r="AD1021" s="22">
        <f ca="1"/>
        <v>1.8700887283099747</v>
      </c>
      <c r="AE1021" s="22">
        <f ca="1"/>
        <v>3.4481962448436261</v>
      </c>
      <c r="AF1021" s="22" t="e">
        <f ca="1"/>
        <v>#N/A</v>
      </c>
      <c r="AG1021" s="22"/>
      <c r="AH1021" s="22"/>
      <c r="AI1021" s="22"/>
      <c r="AJ1021" s="22"/>
      <c r="AK1021" s="22"/>
      <c r="AL1021" s="22"/>
      <c r="AM1021" s="22"/>
      <c r="AN1021" s="22">
        <f ca="1"/>
        <v>24.374372181360609</v>
      </c>
      <c r="AO1021" s="22">
        <f ca="1"/>
        <v>2.5503940384378216E-2</v>
      </c>
      <c r="AP1021" s="22">
        <f ca="1"/>
        <v>0.50081743592432715</v>
      </c>
      <c r="AQ1021" s="22">
        <f ca="1"/>
        <v>3.486451585244855</v>
      </c>
      <c r="AR1021" s="22">
        <f ca="1"/>
        <v>9.0747638765926073</v>
      </c>
      <c r="AS1021" s="22" t="e">
        <f ca="1"/>
        <v>#N/A</v>
      </c>
      <c r="AT1021" s="22"/>
      <c r="AU1021" s="22"/>
      <c r="AV1021" s="22"/>
      <c r="AW1021" s="22"/>
      <c r="AX1021" s="22"/>
      <c r="AY1021" s="22"/>
      <c r="AZ1021" s="22"/>
      <c r="BA1021" s="22"/>
      <c r="BB1021" s="22"/>
      <c r="BC1021" s="22"/>
      <c r="BD1021" s="22"/>
      <c r="BE1021" s="22"/>
      <c r="BF1021" s="22"/>
      <c r="BG1021" s="22"/>
      <c r="BH1021" s="22"/>
      <c r="BI1021" s="22"/>
      <c r="BJ1021" s="22"/>
      <c r="BK1021" s="22"/>
      <c r="BL1021" s="22"/>
      <c r="BM1021" s="22"/>
      <c r="BN1021" s="22"/>
      <c r="BO1021" s="22"/>
      <c r="BP1021" s="22"/>
      <c r="BQ1021" s="22"/>
      <c r="BR1021" s="22"/>
      <c r="BS1021" s="22"/>
      <c r="BT1021" s="22"/>
      <c r="BU1021" s="22"/>
      <c r="BV1021" s="22"/>
      <c r="BW1021" s="22"/>
      <c r="BX1021" s="22"/>
      <c r="BY1021" s="22"/>
      <c r="BZ1021" s="22"/>
    </row>
    <row r="1022" spans="1:78" x14ac:dyDescent="0.25">
      <c r="A1022" s="21"/>
      <c r="B1022" s="22"/>
      <c r="C1022" s="22"/>
      <c r="D1022" s="22"/>
      <c r="E1022" s="22"/>
      <c r="F1022" s="22"/>
      <c r="G1022" s="22">
        <f ca="1"/>
        <v>0.99925397191689236</v>
      </c>
      <c r="H1022" s="22">
        <f ca="1"/>
        <v>0.26778294785491341</v>
      </c>
      <c r="I1022" s="22" t="e">
        <f ca="1"/>
        <v>#N/A</v>
      </c>
      <c r="J1022" s="22" t="e">
        <f ca="1"/>
        <v>#N/A</v>
      </c>
      <c r="K1022" s="22" t="e">
        <f ca="1"/>
        <v>#N/A</v>
      </c>
      <c r="L1022" s="22" t="e">
        <f ca="1"/>
        <v>#N/A</v>
      </c>
      <c r="M1022" s="22"/>
      <c r="N1022" s="22"/>
      <c r="O1022" s="22"/>
      <c r="P1022" s="22"/>
      <c r="Q1022" s="22"/>
      <c r="R1022" s="22">
        <f ca="1"/>
        <v>0.99999946711068632</v>
      </c>
      <c r="S1022" s="22">
        <f ca="1"/>
        <v>1.5546293390900979E-3</v>
      </c>
      <c r="T1022" s="22" t="e">
        <f ca="1"/>
        <v>#N/A</v>
      </c>
      <c r="U1022" s="22" t="e">
        <f ca="1"/>
        <v>#N/A</v>
      </c>
      <c r="V1022" s="22" t="e">
        <f ca="1"/>
        <v>#N/A</v>
      </c>
      <c r="W1022" s="22" t="e">
        <f ca="1"/>
        <v>#N/A</v>
      </c>
      <c r="X1022" s="22"/>
      <c r="Y1022" s="22"/>
      <c r="Z1022" s="22"/>
      <c r="AA1022" s="22">
        <f ca="1"/>
        <v>0.999997165702325</v>
      </c>
      <c r="AB1022" s="22">
        <f ca="1"/>
        <v>1.0682526570774571E-3</v>
      </c>
      <c r="AC1022" s="22" t="e">
        <f ca="1"/>
        <v>#N/A</v>
      </c>
      <c r="AD1022" s="22" t="e">
        <f ca="1"/>
        <v>#N/A</v>
      </c>
      <c r="AE1022" s="22" t="e">
        <f ca="1"/>
        <v>#N/A</v>
      </c>
      <c r="AF1022" s="22" t="e">
        <f ca="1"/>
        <v>#N/A</v>
      </c>
      <c r="AG1022" s="22"/>
      <c r="AH1022" s="22"/>
      <c r="AI1022" s="22"/>
      <c r="AJ1022" s="22"/>
      <c r="AK1022" s="22"/>
      <c r="AL1022" s="22"/>
      <c r="AM1022" s="22"/>
      <c r="AN1022" s="22">
        <f ca="1"/>
        <v>0.99998704006549755</v>
      </c>
      <c r="AO1022" s="22">
        <f ca="1"/>
        <v>7.1703333369569191E-4</v>
      </c>
      <c r="AP1022" s="22" t="e">
        <f ca="1"/>
        <v>#N/A</v>
      </c>
      <c r="AQ1022" s="22" t="e">
        <f ca="1"/>
        <v>#N/A</v>
      </c>
      <c r="AR1022" s="22" t="e">
        <f ca="1"/>
        <v>#N/A</v>
      </c>
      <c r="AS1022" s="22" t="e">
        <f ca="1"/>
        <v>#N/A</v>
      </c>
      <c r="AT1022" s="22"/>
      <c r="AU1022" s="22"/>
      <c r="AV1022" s="22"/>
      <c r="AW1022" s="22"/>
      <c r="AX1022" s="22"/>
      <c r="AY1022" s="22"/>
      <c r="AZ1022" s="22"/>
      <c r="BA1022" s="22"/>
      <c r="BB1022" s="22"/>
      <c r="BC1022" s="22"/>
      <c r="BD1022" s="22"/>
      <c r="BE1022" s="22"/>
      <c r="BF1022" s="22"/>
      <c r="BG1022" s="22"/>
      <c r="BH1022" s="22"/>
      <c r="BI1022" s="22"/>
      <c r="BJ1022" s="22"/>
      <c r="BK1022" s="22"/>
      <c r="BL1022" s="22"/>
      <c r="BM1022" s="22"/>
      <c r="BN1022" s="22"/>
      <c r="BO1022" s="22"/>
      <c r="BP1022" s="22"/>
      <c r="BQ1022" s="22"/>
      <c r="BR1022" s="22"/>
      <c r="BS1022" s="22"/>
      <c r="BT1022" s="22"/>
      <c r="BU1022" s="22"/>
      <c r="BV1022" s="22"/>
      <c r="BW1022" s="22"/>
      <c r="BX1022" s="22"/>
      <c r="BY1022" s="22"/>
      <c r="BZ1022" s="22"/>
    </row>
    <row r="1023" spans="1:78" x14ac:dyDescent="0.25">
      <c r="A1023" s="21"/>
      <c r="B1023" s="22"/>
      <c r="C1023" s="22"/>
      <c r="D1023" s="22"/>
      <c r="E1023" s="22"/>
      <c r="F1023" s="22"/>
      <c r="G1023" s="22">
        <f ca="1"/>
        <v>3683.4383114976999</v>
      </c>
      <c r="H1023" s="22">
        <f ca="1"/>
        <v>11</v>
      </c>
      <c r="I1023" s="22" t="e">
        <f ca="1"/>
        <v>#N/A</v>
      </c>
      <c r="J1023" s="22" t="e">
        <f ca="1"/>
        <v>#N/A</v>
      </c>
      <c r="K1023" s="22" t="e">
        <f ca="1"/>
        <v>#N/A</v>
      </c>
      <c r="L1023" s="22" t="e">
        <f ca="1"/>
        <v>#N/A</v>
      </c>
      <c r="M1023" s="22"/>
      <c r="N1023" s="22"/>
      <c r="O1023" s="22"/>
      <c r="P1023" s="22"/>
      <c r="Q1023" s="22"/>
      <c r="R1023" s="22">
        <f ca="1"/>
        <v>5160543.595184681</v>
      </c>
      <c r="S1023" s="22">
        <f ca="1"/>
        <v>11</v>
      </c>
      <c r="T1023" s="22" t="e">
        <f ca="1"/>
        <v>#N/A</v>
      </c>
      <c r="U1023" s="22" t="e">
        <f ca="1"/>
        <v>#N/A</v>
      </c>
      <c r="V1023" s="22" t="e">
        <f ca="1"/>
        <v>#N/A</v>
      </c>
      <c r="W1023" s="22" t="e">
        <f ca="1"/>
        <v>#N/A</v>
      </c>
      <c r="X1023" s="22"/>
      <c r="Y1023" s="22"/>
      <c r="Z1023" s="22"/>
      <c r="AA1023" s="22">
        <f ca="1"/>
        <v>970255.25226329651</v>
      </c>
      <c r="AB1023" s="22">
        <f ca="1"/>
        <v>11</v>
      </c>
      <c r="AC1023" s="22" t="e">
        <f ca="1"/>
        <v>#N/A</v>
      </c>
      <c r="AD1023" s="22" t="e">
        <f ca="1"/>
        <v>#N/A</v>
      </c>
      <c r="AE1023" s="22" t="e">
        <f ca="1"/>
        <v>#N/A</v>
      </c>
      <c r="AF1023" s="22" t="e">
        <f ca="1"/>
        <v>#N/A</v>
      </c>
      <c r="AG1023" s="22"/>
      <c r="AH1023" s="22"/>
      <c r="AI1023" s="22"/>
      <c r="AJ1023" s="22"/>
      <c r="AK1023" s="22"/>
      <c r="AL1023" s="22"/>
      <c r="AM1023" s="22"/>
      <c r="AN1023" s="22">
        <f ca="1"/>
        <v>212189.68040755967</v>
      </c>
      <c r="AO1023" s="22">
        <f ca="1"/>
        <v>11</v>
      </c>
      <c r="AP1023" s="22" t="e">
        <f ca="1"/>
        <v>#N/A</v>
      </c>
      <c r="AQ1023" s="22" t="e">
        <f ca="1"/>
        <v>#N/A</v>
      </c>
      <c r="AR1023" s="22" t="e">
        <f ca="1"/>
        <v>#N/A</v>
      </c>
      <c r="AS1023" s="22" t="e">
        <f ca="1"/>
        <v>#N/A</v>
      </c>
      <c r="AT1023" s="22"/>
      <c r="AU1023" s="22"/>
      <c r="AV1023" s="22"/>
      <c r="AW1023" s="22"/>
      <c r="AX1023" s="22"/>
      <c r="AY1023" s="22"/>
      <c r="AZ1023" s="22"/>
      <c r="BA1023" s="22"/>
      <c r="BB1023" s="22"/>
      <c r="BC1023" s="22"/>
      <c r="BD1023" s="22"/>
      <c r="BE1023" s="22"/>
      <c r="BF1023" s="22"/>
      <c r="BG1023" s="22"/>
      <c r="BH1023" s="22"/>
      <c r="BI1023" s="22"/>
      <c r="BJ1023" s="22"/>
      <c r="BK1023" s="22"/>
      <c r="BL1023" s="22"/>
      <c r="BM1023" s="22"/>
      <c r="BN1023" s="22"/>
      <c r="BO1023" s="22"/>
      <c r="BP1023" s="22"/>
      <c r="BQ1023" s="22"/>
      <c r="BR1023" s="22"/>
      <c r="BS1023" s="22"/>
      <c r="BT1023" s="22"/>
      <c r="BU1023" s="22"/>
      <c r="BV1023" s="22"/>
      <c r="BW1023" s="22"/>
      <c r="BX1023" s="22"/>
      <c r="BY1023" s="22"/>
      <c r="BZ1023" s="22"/>
    </row>
    <row r="1024" spans="1:78" x14ac:dyDescent="0.25">
      <c r="A1024" s="21"/>
      <c r="B1024" s="22"/>
      <c r="C1024" s="22"/>
      <c r="D1024" s="22"/>
      <c r="E1024" s="22"/>
      <c r="F1024" s="22"/>
      <c r="G1024" s="22">
        <f ca="1"/>
        <v>1056.5236631587195</v>
      </c>
      <c r="H1024" s="22">
        <f ca="1"/>
        <v>0.78878477878053999</v>
      </c>
      <c r="I1024" s="22" t="e">
        <f ca="1"/>
        <v>#N/A</v>
      </c>
      <c r="J1024" s="22" t="e">
        <f ca="1"/>
        <v>#N/A</v>
      </c>
      <c r="K1024" s="22" t="e">
        <f ca="1"/>
        <v>#N/A</v>
      </c>
      <c r="L1024" s="22" t="e">
        <f ca="1"/>
        <v>#N/A</v>
      </c>
      <c r="M1024" s="22"/>
      <c r="N1024" s="22"/>
      <c r="O1024" s="22"/>
      <c r="P1024" s="22"/>
      <c r="Q1024" s="22"/>
      <c r="R1024" s="22">
        <f ca="1"/>
        <v>49.889501164403804</v>
      </c>
      <c r="S1024" s="22">
        <f ca="1"/>
        <v>2.6585596201556861E-5</v>
      </c>
      <c r="T1024" s="22" t="e">
        <f ca="1"/>
        <v>#N/A</v>
      </c>
      <c r="U1024" s="22" t="e">
        <f ca="1"/>
        <v>#N/A</v>
      </c>
      <c r="V1024" s="22" t="e">
        <f ca="1"/>
        <v>#N/A</v>
      </c>
      <c r="W1024" s="22" t="e">
        <f ca="1"/>
        <v>#N/A</v>
      </c>
      <c r="X1024" s="22"/>
      <c r="Y1024" s="22"/>
      <c r="Z1024" s="22"/>
      <c r="AA1024" s="22">
        <f ca="1"/>
        <v>4.4288804471988712</v>
      </c>
      <c r="AB1024" s="22">
        <f ca="1"/>
        <v>1.2552801132883522E-5</v>
      </c>
      <c r="AC1024" s="22" t="e">
        <f ca="1"/>
        <v>#N/A</v>
      </c>
      <c r="AD1024" s="22" t="e">
        <f ca="1"/>
        <v>#N/A</v>
      </c>
      <c r="AE1024" s="22" t="e">
        <f ca="1"/>
        <v>#N/A</v>
      </c>
      <c r="AF1024" s="22" t="e">
        <f ca="1"/>
        <v>#N/A</v>
      </c>
      <c r="AG1024" s="22"/>
      <c r="AH1024" s="22"/>
      <c r="AI1024" s="22"/>
      <c r="AJ1024" s="22"/>
      <c r="AK1024" s="22"/>
      <c r="AL1024" s="22"/>
      <c r="AM1024" s="22"/>
      <c r="AN1024" s="22">
        <f ca="1"/>
        <v>0.43637809449518133</v>
      </c>
      <c r="AO1024" s="22">
        <f ca="1"/>
        <v>5.6555048179383316E-6</v>
      </c>
      <c r="AP1024" s="22" t="e">
        <f ca="1"/>
        <v>#N/A</v>
      </c>
      <c r="AQ1024" s="22" t="e">
        <f ca="1"/>
        <v>#N/A</v>
      </c>
      <c r="AR1024" s="22" t="e">
        <f ca="1"/>
        <v>#N/A</v>
      </c>
      <c r="AS1024" s="22" t="e">
        <f ca="1"/>
        <v>#N/A</v>
      </c>
      <c r="AT1024" s="22"/>
      <c r="AU1024" s="22"/>
      <c r="AV1024" s="22"/>
      <c r="AW1024" s="22"/>
      <c r="AX1024" s="22"/>
      <c r="AY1024" s="22"/>
      <c r="AZ1024" s="22"/>
      <c r="BA1024" s="22"/>
      <c r="BB1024" s="22"/>
      <c r="BC1024" s="22"/>
      <c r="BD1024" s="22"/>
      <c r="BE1024" s="22"/>
      <c r="BF1024" s="22"/>
      <c r="BG1024" s="22"/>
      <c r="BH1024" s="22"/>
      <c r="BI1024" s="22"/>
      <c r="BJ1024" s="22"/>
      <c r="BK1024" s="22"/>
      <c r="BL1024" s="22"/>
      <c r="BM1024" s="22"/>
      <c r="BN1024" s="22"/>
      <c r="BO1024" s="22"/>
      <c r="BP1024" s="22"/>
      <c r="BQ1024" s="22"/>
      <c r="BR1024" s="22"/>
      <c r="BS1024" s="22"/>
      <c r="BT1024" s="22"/>
      <c r="BU1024" s="22"/>
      <c r="BV1024" s="22"/>
      <c r="BW1024" s="22"/>
      <c r="BX1024" s="22"/>
      <c r="BY1024" s="22"/>
      <c r="BZ1024" s="22"/>
    </row>
    <row r="1025" spans="1:78" x14ac:dyDescent="0.25">
      <c r="A1025" s="21"/>
      <c r="B1025" s="22"/>
      <c r="C1025" s="22"/>
      <c r="D1025" s="22"/>
      <c r="E1025" s="22"/>
      <c r="F1025" s="22"/>
      <c r="G1025" s="22" t="e">
        <f ca="1"/>
        <v>#N/A</v>
      </c>
      <c r="H1025" s="22" t="e">
        <f ca="1"/>
        <v>#N/A</v>
      </c>
      <c r="I1025" s="22" t="e">
        <f ca="1"/>
        <v>#N/A</v>
      </c>
      <c r="J1025" s="22" t="e">
        <f ca="1"/>
        <v>#N/A</v>
      </c>
      <c r="K1025" s="22" t="e">
        <f ca="1"/>
        <v>#N/A</v>
      </c>
      <c r="L1025" s="22" t="e">
        <f ca="1"/>
        <v>#N/A</v>
      </c>
      <c r="M1025" s="22"/>
      <c r="N1025" s="22"/>
      <c r="O1025" s="22"/>
      <c r="P1025" s="22"/>
      <c r="Q1025" s="22"/>
      <c r="R1025" s="22" t="e">
        <f ca="1"/>
        <v>#N/A</v>
      </c>
      <c r="S1025" s="22" t="e">
        <f ca="1"/>
        <v>#N/A</v>
      </c>
      <c r="T1025" s="22" t="e">
        <f ca="1"/>
        <v>#N/A</v>
      </c>
      <c r="U1025" s="22" t="e">
        <f ca="1"/>
        <v>#N/A</v>
      </c>
      <c r="V1025" s="22" t="e">
        <f ca="1"/>
        <v>#N/A</v>
      </c>
      <c r="W1025" s="22" t="e">
        <f ca="1"/>
        <v>#N/A</v>
      </c>
      <c r="X1025" s="22"/>
      <c r="Y1025" s="22"/>
      <c r="Z1025" s="22"/>
      <c r="AA1025" s="22" t="e">
        <f ca="1"/>
        <v>#N/A</v>
      </c>
      <c r="AB1025" s="22" t="e">
        <f ca="1"/>
        <v>#N/A</v>
      </c>
      <c r="AC1025" s="22" t="e">
        <f ca="1"/>
        <v>#N/A</v>
      </c>
      <c r="AD1025" s="22" t="e">
        <f ca="1"/>
        <v>#N/A</v>
      </c>
      <c r="AE1025" s="22" t="e">
        <f ca="1"/>
        <v>#N/A</v>
      </c>
      <c r="AF1025" s="22" t="e">
        <f ca="1"/>
        <v>#N/A</v>
      </c>
      <c r="AG1025" s="22"/>
      <c r="AH1025" s="22"/>
      <c r="AI1025" s="22"/>
      <c r="AJ1025" s="22"/>
      <c r="AK1025" s="22"/>
      <c r="AL1025" s="22"/>
      <c r="AM1025" s="22"/>
      <c r="AN1025" s="22" t="e">
        <f ca="1"/>
        <v>#N/A</v>
      </c>
      <c r="AO1025" s="22" t="e">
        <f ca="1"/>
        <v>#N/A</v>
      </c>
      <c r="AP1025" s="22" t="e">
        <f ca="1"/>
        <v>#N/A</v>
      </c>
      <c r="AQ1025" s="22" t="e">
        <f ca="1"/>
        <v>#N/A</v>
      </c>
      <c r="AR1025" s="22" t="e">
        <f ca="1"/>
        <v>#N/A</v>
      </c>
      <c r="AS1025" s="22" t="e">
        <f ca="1"/>
        <v>#N/A</v>
      </c>
      <c r="AT1025" s="22"/>
      <c r="AU1025" s="22"/>
      <c r="AV1025" s="22"/>
      <c r="AW1025" s="22"/>
      <c r="AX1025" s="22"/>
      <c r="AY1025" s="22"/>
      <c r="AZ1025" s="22"/>
      <c r="BA1025" s="22"/>
      <c r="BB1025" s="22"/>
      <c r="BC1025" s="22"/>
      <c r="BD1025" s="22"/>
      <c r="BE1025" s="22"/>
      <c r="BF1025" s="22"/>
      <c r="BG1025" s="22"/>
      <c r="BH1025" s="22"/>
      <c r="BI1025" s="22"/>
      <c r="BJ1025" s="22"/>
      <c r="BK1025" s="22"/>
      <c r="BL1025" s="22"/>
      <c r="BM1025" s="22"/>
      <c r="BN1025" s="22"/>
      <c r="BO1025" s="22"/>
      <c r="BP1025" s="22"/>
      <c r="BQ1025" s="22"/>
      <c r="BR1025" s="22"/>
      <c r="BS1025" s="22"/>
      <c r="BT1025" s="22"/>
      <c r="BU1025" s="22"/>
      <c r="BV1025" s="22"/>
      <c r="BW1025" s="22"/>
      <c r="BX1025" s="22"/>
      <c r="BY1025" s="22"/>
      <c r="BZ1025" s="22"/>
    </row>
    <row r="1026" spans="1:78" x14ac:dyDescent="0.25">
      <c r="A1026" s="21"/>
      <c r="B1026" s="22"/>
      <c r="C1026" s="22"/>
      <c r="D1026" s="22"/>
      <c r="E1026" s="22"/>
      <c r="F1026" s="22"/>
      <c r="G1026" s="22" t="e">
        <f ca="1"/>
        <v>#N/A</v>
      </c>
      <c r="H1026" s="22" t="e">
        <f ca="1"/>
        <v>#N/A</v>
      </c>
      <c r="I1026" s="22" t="e">
        <f ca="1"/>
        <v>#N/A</v>
      </c>
      <c r="J1026" s="22" t="e">
        <f ca="1"/>
        <v>#N/A</v>
      </c>
      <c r="K1026" s="22" t="e">
        <f ca="1"/>
        <v>#N/A</v>
      </c>
      <c r="L1026" s="22" t="e">
        <f ca="1"/>
        <v>#N/A</v>
      </c>
      <c r="M1026" s="22"/>
      <c r="N1026" s="22"/>
      <c r="O1026" s="22"/>
      <c r="P1026" s="22"/>
      <c r="Q1026" s="22"/>
      <c r="R1026" s="22" t="e">
        <f ca="1"/>
        <v>#N/A</v>
      </c>
      <c r="S1026" s="22" t="e">
        <f ca="1"/>
        <v>#N/A</v>
      </c>
      <c r="T1026" s="22" t="e">
        <f ca="1"/>
        <v>#N/A</v>
      </c>
      <c r="U1026" s="22" t="e">
        <f ca="1"/>
        <v>#N/A</v>
      </c>
      <c r="V1026" s="22" t="e">
        <f ca="1"/>
        <v>#N/A</v>
      </c>
      <c r="W1026" s="22" t="e">
        <f ca="1"/>
        <v>#N/A</v>
      </c>
      <c r="X1026" s="22"/>
      <c r="Y1026" s="22"/>
      <c r="Z1026" s="22"/>
      <c r="AA1026" s="22" t="e">
        <f ca="1"/>
        <v>#N/A</v>
      </c>
      <c r="AB1026" s="22" t="e">
        <f ca="1"/>
        <v>#N/A</v>
      </c>
      <c r="AC1026" s="22" t="e">
        <f ca="1"/>
        <v>#N/A</v>
      </c>
      <c r="AD1026" s="22" t="e">
        <f ca="1"/>
        <v>#N/A</v>
      </c>
      <c r="AE1026" s="22" t="e">
        <f ca="1"/>
        <v>#N/A</v>
      </c>
      <c r="AF1026" s="22" t="e">
        <f ca="1"/>
        <v>#N/A</v>
      </c>
      <c r="AG1026" s="22"/>
      <c r="AH1026" s="22"/>
      <c r="AI1026" s="22"/>
      <c r="AJ1026" s="22"/>
      <c r="AK1026" s="22"/>
      <c r="AL1026" s="22"/>
      <c r="AM1026" s="22"/>
      <c r="AN1026" s="22" t="e">
        <f ca="1"/>
        <v>#N/A</v>
      </c>
      <c r="AO1026" s="22" t="e">
        <f ca="1"/>
        <v>#N/A</v>
      </c>
      <c r="AP1026" s="22" t="e">
        <f ca="1"/>
        <v>#N/A</v>
      </c>
      <c r="AQ1026" s="22" t="e">
        <f ca="1"/>
        <v>#N/A</v>
      </c>
      <c r="AR1026" s="22" t="e">
        <f ca="1"/>
        <v>#N/A</v>
      </c>
      <c r="AS1026" s="22" t="e">
        <f ca="1"/>
        <v>#N/A</v>
      </c>
      <c r="AT1026" s="22"/>
      <c r="AU1026" s="22"/>
      <c r="AV1026" s="22"/>
      <c r="AW1026" s="22"/>
      <c r="AX1026" s="22"/>
      <c r="AY1026" s="22"/>
      <c r="AZ1026" s="22"/>
      <c r="BA1026" s="22"/>
      <c r="BB1026" s="22"/>
      <c r="BC1026" s="22"/>
      <c r="BD1026" s="22"/>
      <c r="BE1026" s="22"/>
      <c r="BF1026" s="22"/>
      <c r="BG1026" s="22"/>
      <c r="BH1026" s="22"/>
      <c r="BI1026" s="22"/>
      <c r="BJ1026" s="22"/>
      <c r="BK1026" s="22"/>
      <c r="BL1026" s="22"/>
      <c r="BM1026" s="22"/>
      <c r="BN1026" s="22"/>
      <c r="BO1026" s="22"/>
      <c r="BP1026" s="22"/>
      <c r="BQ1026" s="22"/>
      <c r="BR1026" s="22"/>
      <c r="BS1026" s="22"/>
      <c r="BT1026" s="22"/>
      <c r="BU1026" s="22"/>
      <c r="BV1026" s="22"/>
      <c r="BW1026" s="22"/>
      <c r="BX1026" s="22"/>
      <c r="BY1026" s="22"/>
      <c r="BZ1026" s="22"/>
    </row>
    <row r="1027" spans="1:78" x14ac:dyDescent="0.25">
      <c r="A1027" s="21"/>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c r="BA1027" s="22"/>
      <c r="BB1027" s="22"/>
      <c r="BC1027" s="22"/>
      <c r="BD1027" s="22"/>
      <c r="BE1027" s="22"/>
      <c r="BF1027" s="22"/>
      <c r="BG1027" s="22"/>
      <c r="BH1027" s="22"/>
      <c r="BI1027" s="22"/>
      <c r="BJ1027" s="22"/>
      <c r="BK1027" s="22"/>
      <c r="BL1027" s="22"/>
      <c r="BM1027" s="22"/>
      <c r="BN1027" s="22"/>
      <c r="BO1027" s="22"/>
      <c r="BP1027" s="22"/>
      <c r="BQ1027" s="22"/>
      <c r="BR1027" s="22"/>
      <c r="BS1027" s="22"/>
      <c r="BT1027" s="22"/>
      <c r="BU1027" s="22"/>
      <c r="BV1027" s="22"/>
      <c r="BW1027" s="22"/>
      <c r="BX1027" s="22"/>
      <c r="BY1027" s="22"/>
      <c r="BZ1027" s="22"/>
    </row>
    <row r="1028" spans="1:78" x14ac:dyDescent="0.25">
      <c r="A1028" s="21"/>
      <c r="B1028" s="22"/>
      <c r="C1028" s="22"/>
      <c r="D1028" s="22"/>
      <c r="E1028" s="22"/>
      <c r="F1028" s="25" t="s">
        <v>166</v>
      </c>
      <c r="G1028" s="42">
        <v>550</v>
      </c>
      <c r="H1028" s="22"/>
      <c r="I1028" s="22"/>
      <c r="J1028" s="22"/>
      <c r="K1028" s="22"/>
      <c r="L1028" s="22"/>
      <c r="M1028" s="22"/>
      <c r="N1028" s="22"/>
      <c r="O1028" s="22"/>
      <c r="P1028" s="22"/>
      <c r="Q1028" s="25" t="s">
        <v>166</v>
      </c>
      <c r="R1028" s="42">
        <v>550</v>
      </c>
      <c r="S1028" s="22"/>
      <c r="T1028" s="22"/>
      <c r="U1028" s="22"/>
      <c r="V1028" s="22"/>
      <c r="W1028" s="22"/>
      <c r="X1028" s="22"/>
      <c r="Y1028" s="22"/>
      <c r="Z1028" s="25" t="s">
        <v>166</v>
      </c>
      <c r="AA1028" s="42">
        <v>550</v>
      </c>
      <c r="AB1028" s="22"/>
      <c r="AC1028" s="22"/>
      <c r="AD1028" s="22"/>
      <c r="AE1028" s="22"/>
      <c r="AF1028" s="22"/>
      <c r="AG1028" s="22"/>
      <c r="AH1028" s="22"/>
      <c r="AI1028" s="22"/>
      <c r="AJ1028" s="22"/>
      <c r="AK1028" s="22"/>
      <c r="AL1028" s="22"/>
      <c r="AM1028" s="25" t="s">
        <v>166</v>
      </c>
      <c r="AN1028" s="42">
        <v>550</v>
      </c>
      <c r="AO1028" s="22"/>
      <c r="AP1028" s="22"/>
      <c r="AQ1028" s="22"/>
      <c r="AR1028" s="22"/>
      <c r="AS1028" s="22"/>
      <c r="AT1028" s="22"/>
      <c r="AU1028" s="22"/>
      <c r="AV1028" s="22"/>
      <c r="AW1028" s="22"/>
      <c r="AX1028" s="22"/>
      <c r="AY1028" s="22"/>
      <c r="AZ1028" s="22"/>
      <c r="BA1028" s="22"/>
      <c r="BB1028" s="22"/>
      <c r="BC1028" s="22"/>
      <c r="BD1028" s="22"/>
      <c r="BE1028" s="22"/>
      <c r="BF1028" s="22"/>
      <c r="BG1028" s="22"/>
      <c r="BH1028" s="22"/>
      <c r="BI1028" s="22"/>
      <c r="BJ1028" s="22"/>
      <c r="BK1028" s="22"/>
      <c r="BL1028" s="22"/>
      <c r="BM1028" s="22"/>
      <c r="BN1028" s="22"/>
      <c r="BO1028" s="22"/>
      <c r="BP1028" s="22"/>
      <c r="BQ1028" s="22"/>
      <c r="BR1028" s="22"/>
      <c r="BS1028" s="22"/>
      <c r="BT1028" s="22"/>
      <c r="BU1028" s="22"/>
      <c r="BV1028" s="22"/>
      <c r="BW1028" s="22"/>
      <c r="BX1028" s="22"/>
      <c r="BY1028" s="22"/>
      <c r="BZ1028" s="22"/>
    </row>
    <row r="1029" spans="1:78" x14ac:dyDescent="0.25">
      <c r="A1029" s="21"/>
      <c r="B1029" s="22"/>
      <c r="C1029" s="22"/>
      <c r="D1029" s="22"/>
      <c r="E1029" s="22"/>
      <c r="F1029" s="25" t="s">
        <v>167</v>
      </c>
      <c r="G1029" s="43">
        <f ca="1">I1016+J1016*(G1028/1000)+K1016*(G1028/1000)^2+L1016*(G1028/1000)^3+M1016/(G1028/1000)^2</f>
        <v>42.766357635264477</v>
      </c>
      <c r="H1029" s="22"/>
      <c r="I1029" s="22"/>
      <c r="J1029" s="22"/>
      <c r="K1029" s="22"/>
      <c r="L1029" s="22"/>
      <c r="M1029" s="22"/>
      <c r="N1029" s="22"/>
      <c r="O1029" s="22"/>
      <c r="P1029" s="22"/>
      <c r="Q1029" s="25" t="s">
        <v>167</v>
      </c>
      <c r="R1029" s="43">
        <f ca="1">T1016+U1016*(R1028/1000)+V1016*(R1028/1000)^2+W1016*(R1028/1000)^3+AA1016/(R1028/1000)^2</f>
        <v>9927.2363771444616</v>
      </c>
      <c r="S1029" s="22"/>
      <c r="T1029" s="22"/>
      <c r="U1029" s="22"/>
      <c r="V1029" s="22"/>
      <c r="W1029" s="22"/>
      <c r="X1029" s="22"/>
      <c r="Y1029" s="22"/>
      <c r="Z1029" s="25" t="s">
        <v>167</v>
      </c>
      <c r="AA1029" s="43">
        <f ca="1">AC1016+AD1016*(AA1028/1000)+AE1016*(AA1028/1000)^2+AF1016*(AA1028/1000)^3+AG1016/(AA1028/1000)^2</f>
        <v>18.624007536681567</v>
      </c>
      <c r="AB1029" s="22"/>
      <c r="AC1029" s="22"/>
      <c r="AD1029" s="22"/>
      <c r="AE1029" s="22"/>
      <c r="AF1029" s="22"/>
      <c r="AG1029" s="22"/>
      <c r="AH1029" s="22"/>
      <c r="AI1029" s="22"/>
      <c r="AJ1029" s="22"/>
      <c r="AK1029" s="22"/>
      <c r="AL1029" s="22"/>
      <c r="AM1029" s="25" t="s">
        <v>167</v>
      </c>
      <c r="AN1029" s="43">
        <f ca="1">AP1016+AQ1016*(AN1028/1000)+AR1016*(AN1028/1000)^2+AS1016*(AN1028/1000)^3+AT1016/(AN1028/1000)^2</f>
        <v>-12416.882927917146</v>
      </c>
      <c r="AO1029" s="22"/>
      <c r="AP1029" s="22"/>
      <c r="AQ1029" s="22"/>
      <c r="AR1029" s="22"/>
      <c r="AS1029" s="22"/>
      <c r="AT1029" s="22"/>
      <c r="AU1029" s="22"/>
      <c r="AV1029" s="22"/>
      <c r="AW1029" s="22"/>
      <c r="AX1029" s="22"/>
      <c r="AY1029" s="22"/>
      <c r="AZ1029" s="22"/>
      <c r="BA1029" s="22"/>
      <c r="BB1029" s="22"/>
      <c r="BC1029" s="22"/>
      <c r="BD1029" s="22"/>
      <c r="BE1029" s="22"/>
      <c r="BF1029" s="22"/>
      <c r="BG1029" s="22"/>
      <c r="BH1029" s="22"/>
      <c r="BI1029" s="22"/>
      <c r="BJ1029" s="22"/>
      <c r="BK1029" s="22"/>
      <c r="BL1029" s="22"/>
      <c r="BM1029" s="22"/>
      <c r="BN1029" s="22"/>
      <c r="BO1029" s="22"/>
      <c r="BP1029" s="22"/>
      <c r="BQ1029" s="22"/>
      <c r="BR1029" s="22"/>
      <c r="BS1029" s="22"/>
      <c r="BT1029" s="22"/>
      <c r="BU1029" s="22"/>
      <c r="BV1029" s="22"/>
      <c r="BW1029" s="22"/>
      <c r="BX1029" s="22"/>
      <c r="BY1029" s="22"/>
      <c r="BZ1029" s="22"/>
    </row>
    <row r="1030" spans="1:78" x14ac:dyDescent="0.25">
      <c r="A1030" s="21"/>
      <c r="B1030" s="22"/>
      <c r="C1030" s="22"/>
      <c r="D1030" s="22"/>
      <c r="E1030" s="22"/>
      <c r="F1030" s="22" t="s">
        <v>46</v>
      </c>
      <c r="G1030" s="22"/>
      <c r="H1030" s="22"/>
      <c r="I1030" s="22"/>
      <c r="J1030" s="22" t="s">
        <v>189</v>
      </c>
      <c r="K1030" s="22"/>
      <c r="L1030" s="22"/>
      <c r="M1030" s="22"/>
      <c r="N1030" s="22"/>
      <c r="O1030" s="22"/>
      <c r="P1030" s="22"/>
      <c r="Q1030" s="22" t="s">
        <v>46</v>
      </c>
      <c r="R1030" s="22"/>
      <c r="S1030" s="22"/>
      <c r="T1030" s="22"/>
      <c r="U1030" s="22" t="s">
        <v>189</v>
      </c>
      <c r="V1030" s="22"/>
      <c r="W1030" s="22"/>
      <c r="X1030" s="22"/>
      <c r="Y1030" s="22"/>
      <c r="Z1030" s="22" t="s">
        <v>46</v>
      </c>
      <c r="AA1030" s="22"/>
      <c r="AB1030" s="22"/>
      <c r="AC1030" s="22"/>
      <c r="AD1030" s="22" t="s">
        <v>189</v>
      </c>
      <c r="AE1030" s="22"/>
      <c r="AF1030" s="22"/>
      <c r="AG1030" s="22"/>
      <c r="AH1030" s="22"/>
      <c r="AI1030" s="22"/>
      <c r="AJ1030" s="22"/>
      <c r="AK1030" s="22"/>
      <c r="AL1030" s="22"/>
      <c r="AM1030" s="22" t="s">
        <v>46</v>
      </c>
      <c r="AN1030" s="22"/>
      <c r="AO1030" s="22"/>
      <c r="AP1030" s="22"/>
      <c r="AQ1030" s="22" t="s">
        <v>189</v>
      </c>
      <c r="AR1030" s="22"/>
      <c r="AS1030" s="22"/>
      <c r="AT1030" s="22"/>
      <c r="AU1030" s="22"/>
      <c r="AV1030" s="22"/>
      <c r="AW1030" s="22"/>
      <c r="AX1030" s="22"/>
      <c r="AY1030" s="22"/>
      <c r="AZ1030" s="22"/>
      <c r="BA1030" s="22"/>
      <c r="BB1030" s="22"/>
      <c r="BC1030" s="22"/>
      <c r="BD1030" s="22"/>
      <c r="BE1030" s="22"/>
      <c r="BF1030" s="22"/>
      <c r="BG1030" s="22"/>
      <c r="BH1030" s="22"/>
      <c r="BI1030" s="22"/>
      <c r="BJ1030" s="22"/>
      <c r="BK1030" s="22"/>
      <c r="BL1030" s="22"/>
      <c r="BM1030" s="22"/>
      <c r="BN1030" s="22"/>
      <c r="BO1030" s="22"/>
      <c r="BP1030" s="22"/>
      <c r="BQ1030" s="22"/>
      <c r="BR1030" s="22"/>
      <c r="BS1030" s="22"/>
      <c r="BT1030" s="22"/>
      <c r="BU1030" s="22"/>
      <c r="BV1030" s="22"/>
      <c r="BW1030" s="22"/>
      <c r="BX1030" s="22"/>
      <c r="BY1030" s="22"/>
      <c r="BZ1030" s="22"/>
    </row>
    <row r="1031" spans="1:78" x14ac:dyDescent="0.25">
      <c r="A1031" s="21"/>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c r="BA1031" s="22"/>
      <c r="BB1031" s="22"/>
      <c r="BC1031" s="22"/>
      <c r="BD1031" s="22"/>
      <c r="BE1031" s="22"/>
      <c r="BF1031" s="22"/>
      <c r="BG1031" s="22"/>
      <c r="BH1031" s="22"/>
      <c r="BI1031" s="22"/>
      <c r="BJ1031" s="22"/>
      <c r="BK1031" s="22"/>
      <c r="BL1031" s="22"/>
      <c r="BM1031" s="22"/>
      <c r="BN1031" s="22"/>
      <c r="BO1031" s="22"/>
      <c r="BP1031" s="22"/>
      <c r="BQ1031" s="22"/>
      <c r="BR1031" s="22"/>
      <c r="BS1031" s="22"/>
      <c r="BT1031" s="22"/>
      <c r="BU1031" s="22"/>
      <c r="BV1031" s="22"/>
      <c r="BW1031" s="22"/>
      <c r="BX1031" s="22"/>
      <c r="BY1031" s="22"/>
      <c r="BZ1031" s="22"/>
    </row>
    <row r="1032" spans="1:78" x14ac:dyDescent="0.25">
      <c r="A1032" s="21"/>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c r="BA1032" s="22"/>
      <c r="BB1032" s="22"/>
      <c r="BC1032" s="22"/>
      <c r="BD1032" s="22"/>
      <c r="BE1032" s="22"/>
      <c r="BF1032" s="22"/>
      <c r="BG1032" s="22"/>
      <c r="BH1032" s="22"/>
      <c r="BI1032" s="22"/>
      <c r="BJ1032" s="22"/>
      <c r="BK1032" s="22"/>
      <c r="BL1032" s="22"/>
      <c r="BM1032" s="22"/>
      <c r="BN1032" s="22"/>
      <c r="BO1032" s="22"/>
      <c r="BP1032" s="22"/>
      <c r="BQ1032" s="22"/>
      <c r="BR1032" s="22"/>
      <c r="BS1032" s="22"/>
      <c r="BT1032" s="22"/>
      <c r="BU1032" s="22"/>
      <c r="BV1032" s="22"/>
      <c r="BW1032" s="22"/>
      <c r="BX1032" s="22"/>
      <c r="BY1032" s="22"/>
      <c r="BZ1032" s="22"/>
    </row>
    <row r="1033" spans="1:78" x14ac:dyDescent="0.25">
      <c r="A1033" s="21"/>
      <c r="B1033" s="22" t="s">
        <v>294</v>
      </c>
      <c r="C1033" s="22"/>
      <c r="D1033" s="22"/>
      <c r="E1033" s="22"/>
      <c r="F1033" s="22"/>
      <c r="G1033" s="22"/>
      <c r="H1033" s="22"/>
      <c r="I1033" s="22"/>
      <c r="J1033" s="22" t="s">
        <v>296</v>
      </c>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22"/>
      <c r="BA1033" s="22"/>
      <c r="BB1033" s="22"/>
      <c r="BC1033" s="22"/>
      <c r="BD1033" s="22"/>
      <c r="BE1033" s="22"/>
      <c r="BF1033" s="22"/>
      <c r="BG1033" s="22"/>
      <c r="BH1033" s="22"/>
      <c r="BI1033" s="22"/>
      <c r="BJ1033" s="22"/>
      <c r="BK1033" s="22"/>
      <c r="BL1033" s="22"/>
      <c r="BM1033" s="22"/>
      <c r="BN1033" s="22"/>
      <c r="BO1033" s="22"/>
      <c r="BP1033" s="22"/>
      <c r="BQ1033" s="22"/>
      <c r="BR1033" s="22"/>
      <c r="BS1033" s="22"/>
      <c r="BT1033" s="22"/>
      <c r="BU1033" s="22"/>
      <c r="BV1033" s="22"/>
      <c r="BW1033" s="22"/>
      <c r="BX1033" s="22"/>
      <c r="BY1033" s="22"/>
      <c r="BZ1033" s="22"/>
    </row>
    <row r="1034" spans="1:78" x14ac:dyDescent="0.25">
      <c r="A1034" s="21"/>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c r="BA1034" s="22"/>
      <c r="BB1034" s="22"/>
      <c r="BC1034" s="22"/>
      <c r="BD1034" s="22"/>
      <c r="BE1034" s="22"/>
      <c r="BF1034" s="22"/>
      <c r="BG1034" s="22"/>
      <c r="BH1034" s="22"/>
      <c r="BI1034" s="22"/>
      <c r="BJ1034" s="22"/>
      <c r="BK1034" s="22"/>
      <c r="BL1034" s="22"/>
      <c r="BM1034" s="22"/>
      <c r="BN1034" s="22"/>
      <c r="BO1034" s="22"/>
      <c r="BP1034" s="22"/>
      <c r="BQ1034" s="22"/>
      <c r="BR1034" s="22"/>
      <c r="BS1034" s="22"/>
      <c r="BT1034" s="22"/>
      <c r="BU1034" s="22"/>
      <c r="BV1034" s="22"/>
      <c r="BW1034" s="22"/>
      <c r="BX1034" s="22"/>
      <c r="BY1034" s="22"/>
      <c r="BZ1034" s="22"/>
    </row>
    <row r="1035" spans="1:78" x14ac:dyDescent="0.25">
      <c r="A1035" s="21"/>
      <c r="B1035" s="22" t="s">
        <v>237</v>
      </c>
      <c r="C1035" s="22"/>
      <c r="D1035" s="22"/>
      <c r="E1035" s="22"/>
      <c r="F1035" s="22"/>
      <c r="G1035" s="22"/>
      <c r="H1035" s="22"/>
      <c r="I1035" s="22"/>
      <c r="J1035" s="22" t="s">
        <v>238</v>
      </c>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c r="BA1035" s="22"/>
      <c r="BB1035" s="22"/>
      <c r="BC1035" s="22"/>
      <c r="BD1035" s="22"/>
      <c r="BE1035" s="22"/>
      <c r="BF1035" s="22"/>
      <c r="BG1035" s="22"/>
      <c r="BH1035" s="22"/>
      <c r="BI1035" s="22"/>
      <c r="BJ1035" s="22"/>
      <c r="BK1035" s="22"/>
      <c r="BL1035" s="22"/>
      <c r="BM1035" s="22"/>
      <c r="BN1035" s="22"/>
      <c r="BO1035" s="22"/>
      <c r="BP1035" s="22"/>
      <c r="BQ1035" s="22"/>
      <c r="BR1035" s="22"/>
      <c r="BS1035" s="22"/>
      <c r="BT1035" s="22"/>
      <c r="BU1035" s="22"/>
      <c r="BV1035" s="22"/>
      <c r="BW1035" s="22"/>
      <c r="BX1035" s="22"/>
      <c r="BY1035" s="22"/>
      <c r="BZ1035" s="22"/>
    </row>
    <row r="1036" spans="1:78" x14ac:dyDescent="0.25">
      <c r="A1036" s="21"/>
      <c r="B1036" s="22"/>
      <c r="C1036" s="22"/>
      <c r="D1036" s="22" t="s">
        <v>239</v>
      </c>
      <c r="E1036" s="22"/>
      <c r="F1036" s="22"/>
      <c r="G1036" s="22"/>
      <c r="H1036" s="22"/>
      <c r="I1036" s="22"/>
      <c r="J1036" s="22" t="s">
        <v>240</v>
      </c>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c r="BA1036" s="22"/>
      <c r="BB1036" s="22"/>
      <c r="BC1036" s="22"/>
      <c r="BD1036" s="22"/>
      <c r="BE1036" s="22"/>
      <c r="BF1036" s="22"/>
      <c r="BG1036" s="22"/>
      <c r="BH1036" s="22"/>
      <c r="BI1036" s="22"/>
      <c r="BJ1036" s="22"/>
      <c r="BK1036" s="22"/>
      <c r="BL1036" s="22"/>
      <c r="BM1036" s="22"/>
      <c r="BN1036" s="22"/>
      <c r="BO1036" s="22"/>
      <c r="BP1036" s="22"/>
      <c r="BQ1036" s="22"/>
      <c r="BR1036" s="22"/>
      <c r="BS1036" s="22"/>
      <c r="BT1036" s="22"/>
      <c r="BU1036" s="22"/>
      <c r="BV1036" s="22"/>
      <c r="BW1036" s="22"/>
      <c r="BX1036" s="22"/>
      <c r="BY1036" s="22"/>
      <c r="BZ1036" s="22"/>
    </row>
    <row r="1037" spans="1:78" x14ac:dyDescent="0.25">
      <c r="A1037" s="21"/>
      <c r="B1037" s="22" t="s">
        <v>241</v>
      </c>
      <c r="C1037" s="22"/>
      <c r="D1037" s="22" t="s">
        <v>242</v>
      </c>
      <c r="E1037" s="22"/>
      <c r="F1037" s="22" t="s">
        <v>243</v>
      </c>
      <c r="G1037" s="22"/>
      <c r="H1037" s="22" t="s">
        <v>244</v>
      </c>
      <c r="I1037" s="22"/>
      <c r="J1037" s="22" t="s">
        <v>245</v>
      </c>
      <c r="K1037" s="22"/>
      <c r="L1037" s="22" t="s">
        <v>246</v>
      </c>
      <c r="M1037" s="22"/>
      <c r="N1037" s="22" t="s">
        <v>247</v>
      </c>
      <c r="O1037" s="22"/>
      <c r="P1037" s="22" t="s">
        <v>248</v>
      </c>
      <c r="Q1037" s="22"/>
      <c r="R1037" s="22"/>
      <c r="S1037" s="22"/>
      <c r="T1037" s="2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c r="BA1037" s="22"/>
      <c r="BB1037" s="22"/>
      <c r="BC1037" s="22"/>
      <c r="BD1037" s="22"/>
      <c r="BE1037" s="22"/>
      <c r="BF1037" s="22"/>
      <c r="BG1037" s="22"/>
      <c r="BH1037" s="22"/>
      <c r="BI1037" s="22"/>
      <c r="BJ1037" s="22"/>
      <c r="BK1037" s="22"/>
      <c r="BL1037" s="22"/>
      <c r="BM1037" s="22"/>
      <c r="BN1037" s="22"/>
      <c r="BO1037" s="22"/>
      <c r="BP1037" s="22"/>
      <c r="BQ1037" s="22"/>
      <c r="BR1037" s="22"/>
      <c r="BS1037" s="22"/>
      <c r="BT1037" s="22"/>
      <c r="BU1037" s="22"/>
      <c r="BV1037" s="22"/>
      <c r="BW1037" s="22"/>
      <c r="BX1037" s="22"/>
      <c r="BY1037" s="22"/>
      <c r="BZ1037" s="22"/>
    </row>
    <row r="1038" spans="1:78" x14ac:dyDescent="0.25">
      <c r="A1038" s="21"/>
      <c r="B1038" s="22">
        <v>0</v>
      </c>
      <c r="C1038" s="22"/>
      <c r="D1038" s="22">
        <v>0</v>
      </c>
      <c r="E1038" s="22"/>
      <c r="F1038" s="22">
        <v>0</v>
      </c>
      <c r="G1038" s="22"/>
      <c r="H1038" s="22" t="s">
        <v>249</v>
      </c>
      <c r="I1038" s="22"/>
      <c r="J1038" s="22">
        <v>-9.234</v>
      </c>
      <c r="K1038" s="22"/>
      <c r="L1038" s="22">
        <v>135.529</v>
      </c>
      <c r="M1038" s="22"/>
      <c r="N1038" s="22">
        <v>135.529</v>
      </c>
      <c r="O1038" s="22"/>
      <c r="P1038" s="22" t="s">
        <v>249</v>
      </c>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c r="BA1038" s="22"/>
      <c r="BB1038" s="22"/>
      <c r="BC1038" s="22"/>
      <c r="BD1038" s="22"/>
      <c r="BE1038" s="22"/>
      <c r="BF1038" s="22"/>
      <c r="BG1038" s="22"/>
      <c r="BH1038" s="22"/>
      <c r="BI1038" s="22"/>
      <c r="BJ1038" s="22"/>
      <c r="BK1038" s="22"/>
      <c r="BL1038" s="22"/>
      <c r="BM1038" s="22"/>
      <c r="BN1038" s="22"/>
      <c r="BO1038" s="22"/>
      <c r="BP1038" s="22"/>
      <c r="BQ1038" s="22"/>
      <c r="BR1038" s="22"/>
      <c r="BS1038" s="22"/>
      <c r="BT1038" s="22"/>
      <c r="BU1038" s="22"/>
      <c r="BV1038" s="22"/>
      <c r="BW1038" s="22"/>
      <c r="BX1038" s="22"/>
      <c r="BY1038" s="22"/>
      <c r="BZ1038" s="22"/>
    </row>
    <row r="1039" spans="1:78" x14ac:dyDescent="0.25">
      <c r="A1039" s="21"/>
      <c r="B1039" s="22">
        <v>100</v>
      </c>
      <c r="C1039" s="22">
        <f ca="1">B1039/1000</f>
        <v>0.1</v>
      </c>
      <c r="D1039" s="22">
        <v>29.167000000000002</v>
      </c>
      <c r="E1039" s="22"/>
      <c r="F1039" s="22">
        <v>167.608</v>
      </c>
      <c r="G1039" s="22"/>
      <c r="H1039" s="22">
        <v>230.911</v>
      </c>
      <c r="I1039" s="22"/>
      <c r="J1039" s="22">
        <v>-6.33</v>
      </c>
      <c r="K1039" s="22"/>
      <c r="L1039" s="22">
        <v>135.422</v>
      </c>
      <c r="M1039" s="22"/>
      <c r="N1039" s="22">
        <v>131.78399999999999</v>
      </c>
      <c r="O1039" s="22"/>
      <c r="P1039" s="22">
        <v>-68.837000000000003</v>
      </c>
      <c r="Q1039" s="22"/>
      <c r="R1039" s="22"/>
      <c r="S1039" s="22"/>
      <c r="T1039" s="2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c r="BA1039" s="22"/>
      <c r="BB1039" s="22"/>
      <c r="BC1039" s="22"/>
      <c r="BD1039" s="22"/>
      <c r="BE1039" s="22"/>
      <c r="BF1039" s="22"/>
      <c r="BG1039" s="22"/>
      <c r="BH1039" s="22"/>
      <c r="BI1039" s="22"/>
      <c r="BJ1039" s="22"/>
      <c r="BK1039" s="22"/>
      <c r="BL1039" s="22"/>
      <c r="BM1039" s="22"/>
      <c r="BN1039" s="22"/>
      <c r="BO1039" s="22"/>
      <c r="BP1039" s="22"/>
      <c r="BQ1039" s="22"/>
      <c r="BR1039" s="22"/>
      <c r="BS1039" s="22"/>
      <c r="BT1039" s="22"/>
      <c r="BU1039" s="22"/>
      <c r="BV1039" s="22"/>
      <c r="BW1039" s="22"/>
      <c r="BX1039" s="22"/>
      <c r="BY1039" s="22"/>
      <c r="BZ1039" s="22"/>
    </row>
    <row r="1040" spans="1:78" x14ac:dyDescent="0.25">
      <c r="A1040" s="21"/>
      <c r="B1040" s="22">
        <v>200</v>
      </c>
      <c r="C1040" s="22">
        <f t="shared" ref="C1040:C1099" ca="1" si="19">B1040/1000</f>
        <v>0.2</v>
      </c>
      <c r="D1040" s="22">
        <v>31.719000000000001</v>
      </c>
      <c r="E1040" s="22"/>
      <c r="F1040" s="22">
        <v>188.37700000000001</v>
      </c>
      <c r="G1040" s="22"/>
      <c r="H1040" s="22">
        <v>204.96600000000001</v>
      </c>
      <c r="I1040" s="22"/>
      <c r="J1040" s="22">
        <v>-3.3180000000000001</v>
      </c>
      <c r="K1040" s="22"/>
      <c r="L1040" s="22">
        <v>135.30600000000001</v>
      </c>
      <c r="M1040" s="22"/>
      <c r="N1040" s="22">
        <v>128.18700000000001</v>
      </c>
      <c r="O1040" s="22"/>
      <c r="P1040" s="22">
        <v>-33.478999999999999</v>
      </c>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c r="BA1040" s="22"/>
      <c r="BB1040" s="22"/>
      <c r="BC1040" s="22"/>
      <c r="BD1040" s="22"/>
      <c r="BE1040" s="22"/>
      <c r="BF1040" s="22"/>
      <c r="BG1040" s="22"/>
      <c r="BH1040" s="22"/>
      <c r="BI1040" s="22"/>
      <c r="BJ1040" s="22"/>
      <c r="BK1040" s="22"/>
      <c r="BL1040" s="22"/>
      <c r="BM1040" s="22"/>
      <c r="BN1040" s="22"/>
      <c r="BO1040" s="22"/>
      <c r="BP1040" s="22"/>
      <c r="BQ1040" s="22"/>
      <c r="BR1040" s="22"/>
      <c r="BS1040" s="22"/>
      <c r="BT1040" s="22"/>
      <c r="BU1040" s="22"/>
      <c r="BV1040" s="22"/>
      <c r="BW1040" s="22"/>
      <c r="BX1040" s="22"/>
      <c r="BY1040" s="22"/>
      <c r="BZ1040" s="22"/>
    </row>
    <row r="1041" spans="1:78" x14ac:dyDescent="0.25">
      <c r="A1041" s="21"/>
      <c r="B1041" s="22">
        <v>298.14999999999998</v>
      </c>
      <c r="C1041" s="22">
        <f t="shared" ca="1" si="19"/>
        <v>0.29814999999999997</v>
      </c>
      <c r="D1041" s="22">
        <v>35.856999999999999</v>
      </c>
      <c r="E1041" s="22"/>
      <c r="F1041" s="22">
        <v>201.828</v>
      </c>
      <c r="G1041" s="22"/>
      <c r="H1041" s="22">
        <v>201.828</v>
      </c>
      <c r="I1041" s="22"/>
      <c r="J1041" s="22">
        <v>0</v>
      </c>
      <c r="K1041" s="22"/>
      <c r="L1041" s="22">
        <v>135.143</v>
      </c>
      <c r="M1041" s="22"/>
      <c r="N1041" s="22">
        <v>124.72499999999999</v>
      </c>
      <c r="O1041" s="22"/>
      <c r="P1041" s="22">
        <v>-21.850999999999999</v>
      </c>
      <c r="Q1041" s="22"/>
      <c r="R1041" s="22"/>
      <c r="S1041" s="22"/>
      <c r="T1041" s="2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c r="BA1041" s="22"/>
      <c r="BB1041" s="22"/>
      <c r="BC1041" s="22"/>
      <c r="BD1041" s="22"/>
      <c r="BE1041" s="22"/>
      <c r="BF1041" s="22"/>
      <c r="BG1041" s="22"/>
      <c r="BH1041" s="22"/>
      <c r="BI1041" s="22"/>
      <c r="BJ1041" s="22"/>
      <c r="BK1041" s="22"/>
      <c r="BL1041" s="22"/>
      <c r="BM1041" s="22"/>
      <c r="BN1041" s="22"/>
      <c r="BO1041" s="22"/>
      <c r="BP1041" s="22"/>
      <c r="BQ1041" s="22"/>
      <c r="BR1041" s="22"/>
      <c r="BS1041" s="22"/>
      <c r="BT1041" s="22"/>
      <c r="BU1041" s="22"/>
      <c r="BV1041" s="22"/>
      <c r="BW1041" s="22"/>
      <c r="BX1041" s="22"/>
      <c r="BY1041" s="22"/>
      <c r="BZ1041" s="22"/>
    </row>
    <row r="1042" spans="1:78" x14ac:dyDescent="0.25">
      <c r="A1042" s="21"/>
      <c r="B1042" s="22">
        <v>300</v>
      </c>
      <c r="C1042" s="22">
        <f t="shared" ca="1" si="19"/>
        <v>0.3</v>
      </c>
      <c r="D1042" s="22">
        <v>35.927999999999997</v>
      </c>
      <c r="E1042" s="22"/>
      <c r="F1042" s="22">
        <v>202.05</v>
      </c>
      <c r="G1042" s="22"/>
      <c r="H1042" s="22">
        <v>201.82900000000001</v>
      </c>
      <c r="I1042" s="22"/>
      <c r="J1042" s="22">
        <v>6.6000000000000003E-2</v>
      </c>
      <c r="K1042" s="22"/>
      <c r="L1042" s="22">
        <v>135.13999999999999</v>
      </c>
      <c r="M1042" s="22"/>
      <c r="N1042" s="22">
        <v>124.66</v>
      </c>
      <c r="O1042" s="22"/>
      <c r="P1042" s="22">
        <v>-21.704999999999998</v>
      </c>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c r="BA1042" s="22"/>
      <c r="BB1042" s="22"/>
      <c r="BC1042" s="22"/>
      <c r="BD1042" s="22"/>
      <c r="BE1042" s="22"/>
      <c r="BF1042" s="22"/>
      <c r="BG1042" s="22"/>
      <c r="BH1042" s="22"/>
      <c r="BI1042" s="22"/>
      <c r="BJ1042" s="22"/>
      <c r="BK1042" s="22"/>
      <c r="BL1042" s="22"/>
      <c r="BM1042" s="22"/>
      <c r="BN1042" s="22"/>
      <c r="BO1042" s="22"/>
      <c r="BP1042" s="22"/>
      <c r="BQ1042" s="22"/>
      <c r="BR1042" s="22"/>
      <c r="BS1042" s="22"/>
      <c r="BT1042" s="22"/>
      <c r="BU1042" s="22"/>
      <c r="BV1042" s="22"/>
      <c r="BW1042" s="22"/>
      <c r="BX1042" s="22"/>
      <c r="BY1042" s="22"/>
      <c r="BZ1042" s="22"/>
    </row>
    <row r="1043" spans="1:78" x14ac:dyDescent="0.25">
      <c r="A1043" s="21"/>
      <c r="B1043" s="22">
        <v>400</v>
      </c>
      <c r="C1043" s="22">
        <f t="shared" ca="1" si="19"/>
        <v>0.4</v>
      </c>
      <c r="D1043" s="22">
        <v>39.228999999999999</v>
      </c>
      <c r="E1043" s="22"/>
      <c r="F1043" s="22">
        <v>212.863</v>
      </c>
      <c r="G1043" s="22"/>
      <c r="H1043" s="22">
        <v>203.28100000000001</v>
      </c>
      <c r="I1043" s="22"/>
      <c r="J1043" s="22">
        <v>3.8330000000000002</v>
      </c>
      <c r="K1043" s="22"/>
      <c r="L1043" s="22">
        <v>134.97200000000001</v>
      </c>
      <c r="M1043" s="22"/>
      <c r="N1043" s="22">
        <v>121.19199999999999</v>
      </c>
      <c r="O1043" s="22"/>
      <c r="P1043" s="22">
        <v>-15.826000000000001</v>
      </c>
      <c r="Q1043" s="22"/>
      <c r="R1043" s="22"/>
      <c r="S1043" s="22"/>
      <c r="T1043" s="2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c r="BI1043" s="22"/>
      <c r="BJ1043" s="22"/>
      <c r="BK1043" s="22"/>
      <c r="BL1043" s="22"/>
      <c r="BM1043" s="22"/>
      <c r="BN1043" s="22"/>
      <c r="BO1043" s="22"/>
      <c r="BP1043" s="22"/>
      <c r="BQ1043" s="22"/>
      <c r="BR1043" s="22"/>
      <c r="BS1043" s="22"/>
      <c r="BT1043" s="22"/>
      <c r="BU1043" s="22"/>
      <c r="BV1043" s="22"/>
      <c r="BW1043" s="22"/>
      <c r="BX1043" s="22"/>
      <c r="BY1043" s="22"/>
      <c r="BZ1043" s="22"/>
    </row>
    <row r="1044" spans="1:78" x14ac:dyDescent="0.25">
      <c r="A1044" s="21"/>
      <c r="B1044" s="22">
        <v>500</v>
      </c>
      <c r="C1044" s="22">
        <f t="shared" ca="1" si="19"/>
        <v>0.5</v>
      </c>
      <c r="D1044" s="22">
        <v>41.731000000000002</v>
      </c>
      <c r="E1044" s="22"/>
      <c r="F1044" s="22">
        <v>221.89400000000001</v>
      </c>
      <c r="G1044" s="22"/>
      <c r="H1044" s="22">
        <v>206.125</v>
      </c>
      <c r="I1044" s="22"/>
      <c r="J1044" s="22">
        <v>7.8849999999999998</v>
      </c>
      <c r="K1044" s="22"/>
      <c r="L1044" s="22">
        <v>134.76599999999999</v>
      </c>
      <c r="M1044" s="22"/>
      <c r="N1044" s="22">
        <v>117.76900000000001</v>
      </c>
      <c r="O1044" s="22"/>
      <c r="P1044" s="22">
        <v>-12.303000000000001</v>
      </c>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c r="BA1044" s="22"/>
      <c r="BB1044" s="22"/>
      <c r="BC1044" s="22"/>
      <c r="BD1044" s="22"/>
      <c r="BE1044" s="22"/>
      <c r="BF1044" s="22"/>
      <c r="BG1044" s="22"/>
      <c r="BH1044" s="22"/>
      <c r="BI1044" s="22"/>
      <c r="BJ1044" s="22"/>
      <c r="BK1044" s="22"/>
      <c r="BL1044" s="22"/>
      <c r="BM1044" s="22"/>
      <c r="BN1044" s="22"/>
      <c r="BO1044" s="22"/>
      <c r="BP1044" s="22"/>
      <c r="BQ1044" s="22"/>
      <c r="BR1044" s="22"/>
      <c r="BS1044" s="22"/>
      <c r="BT1044" s="22"/>
      <c r="BU1044" s="22"/>
      <c r="BV1044" s="22"/>
      <c r="BW1044" s="22"/>
      <c r="BX1044" s="22"/>
      <c r="BY1044" s="22"/>
      <c r="BZ1044" s="22"/>
    </row>
    <row r="1045" spans="1:78" x14ac:dyDescent="0.25">
      <c r="A1045" s="21"/>
      <c r="B1045" s="22">
        <v>600</v>
      </c>
      <c r="C1045" s="22">
        <f t="shared" ca="1" si="19"/>
        <v>0.6</v>
      </c>
      <c r="D1045" s="22">
        <v>43.805999999999997</v>
      </c>
      <c r="E1045" s="22"/>
      <c r="F1045" s="22">
        <v>229.69</v>
      </c>
      <c r="G1045" s="22"/>
      <c r="H1045" s="22">
        <v>209.417</v>
      </c>
      <c r="I1045" s="22"/>
      <c r="J1045" s="22">
        <v>12.164</v>
      </c>
      <c r="K1045" s="22"/>
      <c r="L1045" s="22">
        <v>134.511</v>
      </c>
      <c r="M1045" s="22"/>
      <c r="N1045" s="22">
        <v>114.393</v>
      </c>
      <c r="O1045" s="22"/>
      <c r="P1045" s="22">
        <v>-9.9589999999999996</v>
      </c>
      <c r="Q1045" s="22"/>
      <c r="R1045" s="22"/>
      <c r="S1045" s="22"/>
      <c r="T1045" s="2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22"/>
      <c r="BB1045" s="22"/>
      <c r="BC1045" s="22"/>
      <c r="BD1045" s="22"/>
      <c r="BE1045" s="22"/>
      <c r="BF1045" s="22"/>
      <c r="BG1045" s="22"/>
      <c r="BH1045" s="22"/>
      <c r="BI1045" s="22"/>
      <c r="BJ1045" s="22"/>
      <c r="BK1045" s="22"/>
      <c r="BL1045" s="22"/>
      <c r="BM1045" s="22"/>
      <c r="BN1045" s="22"/>
      <c r="BO1045" s="22"/>
      <c r="BP1045" s="22"/>
      <c r="BQ1045" s="22"/>
      <c r="BR1045" s="22"/>
      <c r="BS1045" s="22"/>
      <c r="BT1045" s="22"/>
      <c r="BU1045" s="22"/>
      <c r="BV1045" s="22"/>
      <c r="BW1045" s="22"/>
      <c r="BX1045" s="22"/>
      <c r="BY1045" s="22"/>
      <c r="BZ1045" s="22"/>
    </row>
    <row r="1046" spans="1:78" x14ac:dyDescent="0.25">
      <c r="A1046" s="21"/>
      <c r="B1046" s="22">
        <v>700</v>
      </c>
      <c r="C1046" s="22">
        <f t="shared" ca="1" si="19"/>
        <v>0.7</v>
      </c>
      <c r="D1046" s="22">
        <v>45.643000000000001</v>
      </c>
      <c r="E1046" s="22"/>
      <c r="F1046" s="22">
        <v>236.583</v>
      </c>
      <c r="G1046" s="22"/>
      <c r="H1046" s="22">
        <v>212.815</v>
      </c>
      <c r="I1046" s="22"/>
      <c r="J1046" s="22">
        <v>16.638000000000002</v>
      </c>
      <c r="K1046" s="22"/>
      <c r="L1046" s="22">
        <v>134.22200000000001</v>
      </c>
      <c r="M1046" s="22"/>
      <c r="N1046" s="22">
        <v>111.063</v>
      </c>
      <c r="O1046" s="22"/>
      <c r="P1046" s="22">
        <v>-8.2880000000000003</v>
      </c>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c r="BA1046" s="22"/>
      <c r="BB1046" s="22"/>
      <c r="BC1046" s="22"/>
      <c r="BD1046" s="22"/>
      <c r="BE1046" s="22"/>
      <c r="BF1046" s="22"/>
      <c r="BG1046" s="22"/>
      <c r="BH1046" s="22"/>
      <c r="BI1046" s="22"/>
      <c r="BJ1046" s="22"/>
      <c r="BK1046" s="22"/>
      <c r="BL1046" s="22"/>
      <c r="BM1046" s="22"/>
      <c r="BN1046" s="22"/>
      <c r="BO1046" s="22"/>
      <c r="BP1046" s="22"/>
      <c r="BQ1046" s="22"/>
      <c r="BR1046" s="22"/>
      <c r="BS1046" s="22"/>
      <c r="BT1046" s="22"/>
      <c r="BU1046" s="22"/>
      <c r="BV1046" s="22"/>
      <c r="BW1046" s="22"/>
      <c r="BX1046" s="22"/>
      <c r="BY1046" s="22"/>
      <c r="BZ1046" s="22"/>
    </row>
    <row r="1047" spans="1:78" x14ac:dyDescent="0.25">
      <c r="A1047" s="21"/>
      <c r="B1047" s="22">
        <v>800</v>
      </c>
      <c r="C1047" s="22">
        <f t="shared" ca="1" si="19"/>
        <v>0.8</v>
      </c>
      <c r="D1047" s="22">
        <v>47.317</v>
      </c>
      <c r="E1047" s="22"/>
      <c r="F1047" s="22">
        <v>242.78800000000001</v>
      </c>
      <c r="G1047" s="22"/>
      <c r="H1047" s="22">
        <v>216.18</v>
      </c>
      <c r="I1047" s="22"/>
      <c r="J1047" s="22">
        <v>21.286999999999999</v>
      </c>
      <c r="K1047" s="22"/>
      <c r="L1047" s="22">
        <v>133.91900000000001</v>
      </c>
      <c r="M1047" s="22"/>
      <c r="N1047" s="22">
        <v>107.77500000000001</v>
      </c>
      <c r="O1047" s="22"/>
      <c r="P1047" s="22">
        <v>-7.0369999999999999</v>
      </c>
      <c r="Q1047" s="22"/>
      <c r="R1047" s="22"/>
      <c r="S1047" s="22"/>
      <c r="T1047" s="2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c r="BA1047" s="22"/>
      <c r="BB1047" s="22"/>
      <c r="BC1047" s="22"/>
      <c r="BD1047" s="22"/>
      <c r="BE1047" s="22"/>
      <c r="BF1047" s="22"/>
      <c r="BG1047" s="22"/>
      <c r="BH1047" s="22"/>
      <c r="BI1047" s="22"/>
      <c r="BJ1047" s="22"/>
      <c r="BK1047" s="22"/>
      <c r="BL1047" s="22"/>
      <c r="BM1047" s="22"/>
      <c r="BN1047" s="22"/>
      <c r="BO1047" s="22"/>
      <c r="BP1047" s="22"/>
      <c r="BQ1047" s="22"/>
      <c r="BR1047" s="22"/>
      <c r="BS1047" s="22"/>
      <c r="BT1047" s="22"/>
      <c r="BU1047" s="22"/>
      <c r="BV1047" s="22"/>
      <c r="BW1047" s="22"/>
      <c r="BX1047" s="22"/>
      <c r="BY1047" s="22"/>
      <c r="BZ1047" s="22"/>
    </row>
    <row r="1048" spans="1:78" x14ac:dyDescent="0.25">
      <c r="A1048" s="21"/>
      <c r="B1048" s="22">
        <v>900</v>
      </c>
      <c r="C1048" s="22">
        <f t="shared" ca="1" si="19"/>
        <v>0.9</v>
      </c>
      <c r="D1048" s="22">
        <v>48.844000000000001</v>
      </c>
      <c r="E1048" s="22"/>
      <c r="F1048" s="22">
        <v>248.45099999999999</v>
      </c>
      <c r="G1048" s="22"/>
      <c r="H1048" s="22">
        <v>219.45599999999999</v>
      </c>
      <c r="I1048" s="22"/>
      <c r="J1048" s="22">
        <v>26.096</v>
      </c>
      <c r="K1048" s="22"/>
      <c r="L1048" s="22">
        <v>133.61799999999999</v>
      </c>
      <c r="M1048" s="22"/>
      <c r="N1048" s="22">
        <v>104.52500000000001</v>
      </c>
      <c r="O1048" s="22"/>
      <c r="P1048" s="22">
        <v>-6.0659999999999998</v>
      </c>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22"/>
      <c r="BA1048" s="22"/>
      <c r="BB1048" s="22"/>
      <c r="BC1048" s="22"/>
      <c r="BD1048" s="22"/>
      <c r="BE1048" s="22"/>
      <c r="BF1048" s="22"/>
      <c r="BG1048" s="22"/>
      <c r="BH1048" s="22"/>
      <c r="BI1048" s="22"/>
      <c r="BJ1048" s="22"/>
      <c r="BK1048" s="22"/>
      <c r="BL1048" s="22"/>
      <c r="BM1048" s="22"/>
      <c r="BN1048" s="22"/>
      <c r="BO1048" s="22"/>
      <c r="BP1048" s="22"/>
      <c r="BQ1048" s="22"/>
      <c r="BR1048" s="22"/>
      <c r="BS1048" s="22"/>
      <c r="BT1048" s="22"/>
      <c r="BU1048" s="22"/>
      <c r="BV1048" s="22"/>
      <c r="BW1048" s="22"/>
      <c r="BX1048" s="22"/>
      <c r="BY1048" s="22"/>
      <c r="BZ1048" s="22"/>
    </row>
    <row r="1049" spans="1:78" x14ac:dyDescent="0.25">
      <c r="A1049" s="21"/>
      <c r="B1049" s="22">
        <v>1000</v>
      </c>
      <c r="C1049" s="22">
        <f t="shared" ca="1" si="19"/>
        <v>1</v>
      </c>
      <c r="D1049" s="22">
        <v>50.228999999999999</v>
      </c>
      <c r="E1049" s="22"/>
      <c r="F1049" s="22">
        <v>253.67</v>
      </c>
      <c r="G1049" s="22"/>
      <c r="H1049" s="22">
        <v>222.619</v>
      </c>
      <c r="I1049" s="22"/>
      <c r="J1049" s="22">
        <v>31.050999999999998</v>
      </c>
      <c r="K1049" s="22"/>
      <c r="L1049" s="22">
        <v>133.328</v>
      </c>
      <c r="M1049" s="22"/>
      <c r="N1049" s="22">
        <v>101.30800000000001</v>
      </c>
      <c r="O1049" s="22"/>
      <c r="P1049" s="22">
        <v>-5.2919999999999998</v>
      </c>
      <c r="Q1049" s="22"/>
      <c r="R1049" s="22"/>
      <c r="S1049" s="22"/>
      <c r="T1049" s="22"/>
      <c r="U1049" s="22"/>
      <c r="V1049" s="22"/>
      <c r="W1049" s="22"/>
      <c r="X1049" s="22"/>
      <c r="Y1049" s="22"/>
      <c r="Z1049" s="22"/>
      <c r="AA1049" s="22"/>
      <c r="AB1049" s="22"/>
      <c r="AC1049" s="22"/>
      <c r="AD1049" s="22"/>
      <c r="AE1049" s="22"/>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22"/>
      <c r="BA1049" s="22"/>
      <c r="BB1049" s="22"/>
      <c r="BC1049" s="22"/>
      <c r="BD1049" s="22"/>
      <c r="BE1049" s="22"/>
      <c r="BF1049" s="22"/>
      <c r="BG1049" s="22"/>
      <c r="BH1049" s="22"/>
      <c r="BI1049" s="22"/>
      <c r="BJ1049" s="22"/>
      <c r="BK1049" s="22"/>
      <c r="BL1049" s="22"/>
      <c r="BM1049" s="22"/>
      <c r="BN1049" s="22"/>
      <c r="BO1049" s="22"/>
      <c r="BP1049" s="22"/>
      <c r="BQ1049" s="22"/>
      <c r="BR1049" s="22"/>
      <c r="BS1049" s="22"/>
      <c r="BT1049" s="22"/>
      <c r="BU1049" s="22"/>
      <c r="BV1049" s="22"/>
      <c r="BW1049" s="22"/>
      <c r="BX1049" s="22"/>
      <c r="BY1049" s="22"/>
      <c r="BZ1049" s="22"/>
    </row>
    <row r="1050" spans="1:78" x14ac:dyDescent="0.25">
      <c r="A1050" s="21"/>
      <c r="B1050" s="22">
        <v>1100</v>
      </c>
      <c r="C1050" s="22">
        <f t="shared" ca="1" si="19"/>
        <v>1.1000000000000001</v>
      </c>
      <c r="D1050" s="22">
        <v>51.484000000000002</v>
      </c>
      <c r="E1050" s="22"/>
      <c r="F1050" s="22">
        <v>258.517</v>
      </c>
      <c r="G1050" s="22"/>
      <c r="H1050" s="22">
        <v>225.66499999999999</v>
      </c>
      <c r="I1050" s="22"/>
      <c r="J1050" s="22">
        <v>36.137</v>
      </c>
      <c r="K1050" s="22"/>
      <c r="L1050" s="22">
        <v>133.05199999999999</v>
      </c>
      <c r="M1050" s="22"/>
      <c r="N1050" s="22">
        <v>98.12</v>
      </c>
      <c r="O1050" s="22"/>
      <c r="P1050" s="22">
        <v>-4.6589999999999998</v>
      </c>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2"/>
      <c r="AS1050" s="22"/>
      <c r="AT1050" s="22"/>
      <c r="AU1050" s="22"/>
      <c r="AV1050" s="22"/>
      <c r="AW1050" s="22"/>
      <c r="AX1050" s="22"/>
      <c r="AY1050" s="22"/>
      <c r="AZ1050" s="22"/>
      <c r="BA1050" s="22"/>
      <c r="BB1050" s="22"/>
      <c r="BC1050" s="22"/>
      <c r="BD1050" s="22"/>
      <c r="BE1050" s="22"/>
      <c r="BF1050" s="22"/>
      <c r="BG1050" s="22"/>
      <c r="BH1050" s="22"/>
      <c r="BI1050" s="22"/>
      <c r="BJ1050" s="22"/>
      <c r="BK1050" s="22"/>
      <c r="BL1050" s="22"/>
      <c r="BM1050" s="22"/>
      <c r="BN1050" s="22"/>
      <c r="BO1050" s="22"/>
      <c r="BP1050" s="22"/>
      <c r="BQ1050" s="22"/>
      <c r="BR1050" s="22"/>
      <c r="BS1050" s="22"/>
      <c r="BT1050" s="22"/>
      <c r="BU1050" s="22"/>
      <c r="BV1050" s="22"/>
      <c r="BW1050" s="22"/>
      <c r="BX1050" s="22"/>
      <c r="BY1050" s="22"/>
      <c r="BZ1050" s="22"/>
    </row>
    <row r="1051" spans="1:78" x14ac:dyDescent="0.25">
      <c r="A1051" s="21"/>
      <c r="B1051" s="22">
        <v>1200</v>
      </c>
      <c r="C1051" s="22">
        <f t="shared" ca="1" si="19"/>
        <v>1.2</v>
      </c>
      <c r="D1051" s="22">
        <v>52.61</v>
      </c>
      <c r="E1051" s="22"/>
      <c r="F1051" s="22">
        <v>263.04599999999999</v>
      </c>
      <c r="G1051" s="22"/>
      <c r="H1051" s="22">
        <v>228.59399999999999</v>
      </c>
      <c r="I1051" s="22"/>
      <c r="J1051" s="22">
        <v>41.343000000000004</v>
      </c>
      <c r="K1051" s="22"/>
      <c r="L1051" s="22">
        <v>132.79300000000001</v>
      </c>
      <c r="M1051" s="22"/>
      <c r="N1051" s="22">
        <v>94.954999999999998</v>
      </c>
      <c r="O1051" s="22"/>
      <c r="P1051" s="22">
        <v>-4.133</v>
      </c>
      <c r="Q1051" s="22"/>
      <c r="R1051" s="22"/>
      <c r="S1051" s="22"/>
      <c r="T1051" s="22"/>
      <c r="U1051" s="22"/>
      <c r="V1051" s="22"/>
      <c r="W1051" s="22"/>
      <c r="X1051" s="22"/>
      <c r="Y1051" s="22"/>
      <c r="Z1051" s="22"/>
      <c r="AA1051" s="22"/>
      <c r="AB1051" s="22"/>
      <c r="AC1051" s="22"/>
      <c r="AD1051" s="22"/>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c r="BA1051" s="22"/>
      <c r="BB1051" s="22"/>
      <c r="BC1051" s="22"/>
      <c r="BD1051" s="22"/>
      <c r="BE1051" s="22"/>
      <c r="BF1051" s="22"/>
      <c r="BG1051" s="22"/>
      <c r="BH1051" s="22"/>
      <c r="BI1051" s="22"/>
      <c r="BJ1051" s="22"/>
      <c r="BK1051" s="22"/>
      <c r="BL1051" s="22"/>
      <c r="BM1051" s="22"/>
      <c r="BN1051" s="22"/>
      <c r="BO1051" s="22"/>
      <c r="BP1051" s="22"/>
      <c r="BQ1051" s="22"/>
      <c r="BR1051" s="22"/>
      <c r="BS1051" s="22"/>
      <c r="BT1051" s="22"/>
      <c r="BU1051" s="22"/>
      <c r="BV1051" s="22"/>
      <c r="BW1051" s="22"/>
      <c r="BX1051" s="22"/>
      <c r="BY1051" s="22"/>
      <c r="BZ1051" s="22"/>
    </row>
    <row r="1052" spans="1:78" x14ac:dyDescent="0.25">
      <c r="A1052" s="21"/>
      <c r="B1052" s="22">
        <v>1300</v>
      </c>
      <c r="C1052" s="22">
        <f t="shared" ca="1" si="19"/>
        <v>1.3</v>
      </c>
      <c r="D1052" s="22">
        <v>53.618000000000002</v>
      </c>
      <c r="E1052" s="22"/>
      <c r="F1052" s="22">
        <v>267.298</v>
      </c>
      <c r="G1052" s="22"/>
      <c r="H1052" s="22">
        <v>231.40899999999999</v>
      </c>
      <c r="I1052" s="22"/>
      <c r="J1052" s="22">
        <v>46.655000000000001</v>
      </c>
      <c r="K1052" s="22"/>
      <c r="L1052" s="22">
        <v>132.54900000000001</v>
      </c>
      <c r="M1052" s="22"/>
      <c r="N1052" s="22">
        <v>91.811999999999998</v>
      </c>
      <c r="O1052" s="22"/>
      <c r="P1052" s="22">
        <v>-3.6890000000000001</v>
      </c>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2"/>
      <c r="AS1052" s="22"/>
      <c r="AT1052" s="22"/>
      <c r="AU1052" s="22"/>
      <c r="AV1052" s="22"/>
      <c r="AW1052" s="22"/>
      <c r="AX1052" s="22"/>
      <c r="AY1052" s="22"/>
      <c r="AZ1052" s="22"/>
      <c r="BA1052" s="22"/>
      <c r="BB1052" s="22"/>
      <c r="BC1052" s="22"/>
      <c r="BD1052" s="22"/>
      <c r="BE1052" s="22"/>
      <c r="BF1052" s="22"/>
      <c r="BG1052" s="22"/>
      <c r="BH1052" s="22"/>
      <c r="BI1052" s="22"/>
      <c r="BJ1052" s="22"/>
      <c r="BK1052" s="22"/>
      <c r="BL1052" s="22"/>
      <c r="BM1052" s="22"/>
      <c r="BN1052" s="22"/>
      <c r="BO1052" s="22"/>
      <c r="BP1052" s="22"/>
      <c r="BQ1052" s="22"/>
      <c r="BR1052" s="22"/>
      <c r="BS1052" s="22"/>
      <c r="BT1052" s="22"/>
      <c r="BU1052" s="22"/>
      <c r="BV1052" s="22"/>
      <c r="BW1052" s="22"/>
      <c r="BX1052" s="22"/>
      <c r="BY1052" s="22"/>
      <c r="BZ1052" s="22"/>
    </row>
    <row r="1053" spans="1:78" x14ac:dyDescent="0.25">
      <c r="A1053" s="21"/>
      <c r="B1053" s="22">
        <v>1400</v>
      </c>
      <c r="C1053" s="22">
        <f t="shared" ca="1" si="19"/>
        <v>1.4</v>
      </c>
      <c r="D1053" s="22">
        <v>54.521999999999998</v>
      </c>
      <c r="E1053" s="22"/>
      <c r="F1053" s="22">
        <v>271.30500000000001</v>
      </c>
      <c r="G1053" s="22"/>
      <c r="H1053" s="22">
        <v>234.11699999999999</v>
      </c>
      <c r="I1053" s="22"/>
      <c r="J1053" s="22">
        <v>52.063000000000002</v>
      </c>
      <c r="K1053" s="22"/>
      <c r="L1053" s="22">
        <v>132.31800000000001</v>
      </c>
      <c r="M1053" s="22"/>
      <c r="N1053" s="22">
        <v>88.686999999999998</v>
      </c>
      <c r="O1053" s="22"/>
      <c r="P1053" s="22">
        <v>-3.3090000000000002</v>
      </c>
      <c r="Q1053" s="22"/>
      <c r="R1053" s="22"/>
      <c r="S1053" s="22"/>
      <c r="T1053" s="22"/>
      <c r="U1053" s="22"/>
      <c r="V1053" s="22"/>
      <c r="W1053" s="22"/>
      <c r="X1053" s="22"/>
      <c r="Y1053" s="22"/>
      <c r="Z1053" s="22"/>
      <c r="AA1053" s="22"/>
      <c r="AB1053" s="22"/>
      <c r="AC1053" s="22"/>
      <c r="AD1053" s="22"/>
      <c r="AE1053" s="22"/>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22"/>
      <c r="BA1053" s="22"/>
      <c r="BB1053" s="22"/>
      <c r="BC1053" s="22"/>
      <c r="BD1053" s="22"/>
      <c r="BE1053" s="22"/>
      <c r="BF1053" s="22"/>
      <c r="BG1053" s="22"/>
      <c r="BH1053" s="22"/>
      <c r="BI1053" s="22"/>
      <c r="BJ1053" s="22"/>
      <c r="BK1053" s="22"/>
      <c r="BL1053" s="22"/>
      <c r="BM1053" s="22"/>
      <c r="BN1053" s="22"/>
      <c r="BO1053" s="22"/>
      <c r="BP1053" s="22"/>
      <c r="BQ1053" s="22"/>
      <c r="BR1053" s="22"/>
      <c r="BS1053" s="22"/>
      <c r="BT1053" s="22"/>
      <c r="BU1053" s="22"/>
      <c r="BV1053" s="22"/>
      <c r="BW1053" s="22"/>
      <c r="BX1053" s="22"/>
      <c r="BY1053" s="22"/>
      <c r="BZ1053" s="22"/>
    </row>
    <row r="1054" spans="1:78" x14ac:dyDescent="0.25">
      <c r="A1054" s="21"/>
      <c r="B1054" s="22">
        <v>1500</v>
      </c>
      <c r="C1054" s="22">
        <f t="shared" ca="1" si="19"/>
        <v>1.5</v>
      </c>
      <c r="D1054" s="22">
        <v>55.329000000000001</v>
      </c>
      <c r="E1054" s="22"/>
      <c r="F1054" s="22">
        <v>275.09500000000003</v>
      </c>
      <c r="G1054" s="22"/>
      <c r="H1054" s="22">
        <v>236.72399999999999</v>
      </c>
      <c r="I1054" s="22"/>
      <c r="J1054" s="22">
        <v>57.555999999999997</v>
      </c>
      <c r="K1054" s="22"/>
      <c r="L1054" s="22">
        <v>132.09899999999999</v>
      </c>
      <c r="M1054" s="22"/>
      <c r="N1054" s="22">
        <v>85.578999999999994</v>
      </c>
      <c r="O1054" s="22"/>
      <c r="P1054" s="22">
        <v>-2.98</v>
      </c>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2"/>
      <c r="AS1054" s="22"/>
      <c r="AT1054" s="22"/>
      <c r="AU1054" s="22"/>
      <c r="AV1054" s="22"/>
      <c r="AW1054" s="22"/>
      <c r="AX1054" s="22"/>
      <c r="AY1054" s="22"/>
      <c r="AZ1054" s="22"/>
      <c r="BA1054" s="22"/>
      <c r="BB1054" s="22"/>
      <c r="BC1054" s="22"/>
      <c r="BD1054" s="22"/>
      <c r="BE1054" s="22"/>
      <c r="BF1054" s="22"/>
      <c r="BG1054" s="22"/>
      <c r="BH1054" s="22"/>
      <c r="BI1054" s="22"/>
      <c r="BJ1054" s="22"/>
      <c r="BK1054" s="22"/>
      <c r="BL1054" s="22"/>
      <c r="BM1054" s="22"/>
      <c r="BN1054" s="22"/>
      <c r="BO1054" s="22"/>
      <c r="BP1054" s="22"/>
      <c r="BQ1054" s="22"/>
      <c r="BR1054" s="22"/>
      <c r="BS1054" s="22"/>
      <c r="BT1054" s="22"/>
      <c r="BU1054" s="22"/>
      <c r="BV1054" s="22"/>
      <c r="BW1054" s="22"/>
      <c r="BX1054" s="22"/>
      <c r="BY1054" s="22"/>
      <c r="BZ1054" s="22"/>
    </row>
    <row r="1055" spans="1:78" x14ac:dyDescent="0.25">
      <c r="A1055" s="21"/>
      <c r="B1055" s="22">
        <v>1600</v>
      </c>
      <c r="C1055" s="22">
        <f t="shared" ca="1" si="19"/>
        <v>1.6</v>
      </c>
      <c r="D1055" s="22">
        <v>56.048999999999999</v>
      </c>
      <c r="E1055" s="22"/>
      <c r="F1055" s="22">
        <v>278.68900000000002</v>
      </c>
      <c r="G1055" s="22"/>
      <c r="H1055" s="22">
        <v>239.23500000000001</v>
      </c>
      <c r="I1055" s="22"/>
      <c r="J1055" s="22">
        <v>63.125999999999998</v>
      </c>
      <c r="K1055" s="22"/>
      <c r="L1055" s="22">
        <v>131.88900000000001</v>
      </c>
      <c r="M1055" s="22"/>
      <c r="N1055" s="22">
        <v>82.483999999999995</v>
      </c>
      <c r="O1055" s="22"/>
      <c r="P1055" s="22">
        <v>-2.6930000000000001</v>
      </c>
      <c r="Q1055" s="22"/>
      <c r="R1055" s="22"/>
      <c r="S1055" s="22"/>
      <c r="T1055" s="22"/>
      <c r="U1055" s="22"/>
      <c r="V1055" s="22"/>
      <c r="W1055" s="22"/>
      <c r="X1055" s="22"/>
      <c r="Y1055" s="22"/>
      <c r="Z1055" s="22"/>
      <c r="AA1055" s="22"/>
      <c r="AB1055" s="22"/>
      <c r="AC1055" s="22"/>
      <c r="AD1055" s="22"/>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c r="BA1055" s="22"/>
      <c r="BB1055" s="22"/>
      <c r="BC1055" s="22"/>
      <c r="BD1055" s="22"/>
      <c r="BE1055" s="22"/>
      <c r="BF1055" s="22"/>
      <c r="BG1055" s="22"/>
      <c r="BH1055" s="22"/>
      <c r="BI1055" s="22"/>
      <c r="BJ1055" s="22"/>
      <c r="BK1055" s="22"/>
      <c r="BL1055" s="22"/>
      <c r="BM1055" s="22"/>
      <c r="BN1055" s="22"/>
      <c r="BO1055" s="22"/>
      <c r="BP1055" s="22"/>
      <c r="BQ1055" s="22"/>
      <c r="BR1055" s="22"/>
      <c r="BS1055" s="22"/>
      <c r="BT1055" s="22"/>
      <c r="BU1055" s="22"/>
      <c r="BV1055" s="22"/>
      <c r="BW1055" s="22"/>
      <c r="BX1055" s="22"/>
      <c r="BY1055" s="22"/>
      <c r="BZ1055" s="22"/>
    </row>
    <row r="1056" spans="1:78" x14ac:dyDescent="0.25">
      <c r="A1056" s="21"/>
      <c r="B1056" s="22">
        <v>1700</v>
      </c>
      <c r="C1056" s="22">
        <f t="shared" ca="1" si="19"/>
        <v>1.7</v>
      </c>
      <c r="D1056" s="22">
        <v>56.697000000000003</v>
      </c>
      <c r="E1056" s="22"/>
      <c r="F1056" s="22">
        <v>282.10700000000003</v>
      </c>
      <c r="G1056" s="22"/>
      <c r="H1056" s="22">
        <v>241.65700000000001</v>
      </c>
      <c r="I1056" s="22"/>
      <c r="J1056" s="22">
        <v>68.763999999999996</v>
      </c>
      <c r="K1056" s="22"/>
      <c r="L1056" s="22">
        <v>131.685</v>
      </c>
      <c r="M1056" s="22"/>
      <c r="N1056" s="22">
        <v>79.403000000000006</v>
      </c>
      <c r="O1056" s="22"/>
      <c r="P1056" s="22">
        <v>-2.44</v>
      </c>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c r="BA1056" s="22"/>
      <c r="BB1056" s="22"/>
      <c r="BC1056" s="22"/>
      <c r="BD1056" s="22"/>
      <c r="BE1056" s="22"/>
      <c r="BF1056" s="22"/>
      <c r="BG1056" s="22"/>
      <c r="BH1056" s="22"/>
      <c r="BI1056" s="22"/>
      <c r="BJ1056" s="22"/>
      <c r="BK1056" s="22"/>
      <c r="BL1056" s="22"/>
      <c r="BM1056" s="22"/>
      <c r="BN1056" s="22"/>
      <c r="BO1056" s="22"/>
      <c r="BP1056" s="22"/>
      <c r="BQ1056" s="22"/>
      <c r="BR1056" s="22"/>
      <c r="BS1056" s="22"/>
      <c r="BT1056" s="22"/>
      <c r="BU1056" s="22"/>
      <c r="BV1056" s="22"/>
      <c r="BW1056" s="22"/>
      <c r="BX1056" s="22"/>
      <c r="BY1056" s="22"/>
      <c r="BZ1056" s="22"/>
    </row>
    <row r="1057" spans="1:78" x14ac:dyDescent="0.25">
      <c r="A1057" s="21"/>
      <c r="B1057" s="22">
        <v>1800</v>
      </c>
      <c r="C1057" s="22">
        <f t="shared" ca="1" si="19"/>
        <v>1.8</v>
      </c>
      <c r="D1057" s="22">
        <v>57.274999999999999</v>
      </c>
      <c r="E1057" s="22"/>
      <c r="F1057" s="22">
        <v>285.36399999999998</v>
      </c>
      <c r="G1057" s="22"/>
      <c r="H1057" s="22">
        <v>243.99600000000001</v>
      </c>
      <c r="I1057" s="22"/>
      <c r="J1057" s="22">
        <v>74.462999999999994</v>
      </c>
      <c r="K1057" s="22"/>
      <c r="L1057" s="22">
        <v>131.48599999999999</v>
      </c>
      <c r="M1057" s="22"/>
      <c r="N1057" s="22">
        <v>76.332999999999998</v>
      </c>
      <c r="O1057" s="22"/>
      <c r="P1057" s="22">
        <v>-2.2149999999999999</v>
      </c>
      <c r="Q1057" s="22"/>
      <c r="R1057" s="22"/>
      <c r="S1057" s="22"/>
      <c r="T1057" s="22"/>
      <c r="U1057" s="22"/>
      <c r="V1057" s="22"/>
      <c r="W1057" s="22"/>
      <c r="X1057" s="22"/>
      <c r="Y1057" s="22"/>
      <c r="Z1057" s="22"/>
      <c r="AA1057" s="22"/>
      <c r="AB1057" s="22"/>
      <c r="AC1057" s="22"/>
      <c r="AD1057" s="22"/>
      <c r="AE1057" s="22"/>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22"/>
      <c r="BA1057" s="22"/>
      <c r="BB1057" s="22"/>
      <c r="BC1057" s="22"/>
      <c r="BD1057" s="22"/>
      <c r="BE1057" s="22"/>
      <c r="BF1057" s="22"/>
      <c r="BG1057" s="22"/>
      <c r="BH1057" s="22"/>
      <c r="BI1057" s="22"/>
      <c r="BJ1057" s="22"/>
      <c r="BK1057" s="22"/>
      <c r="BL1057" s="22"/>
      <c r="BM1057" s="22"/>
      <c r="BN1057" s="22"/>
      <c r="BO1057" s="22"/>
      <c r="BP1057" s="22"/>
      <c r="BQ1057" s="22"/>
      <c r="BR1057" s="22"/>
      <c r="BS1057" s="22"/>
      <c r="BT1057" s="22"/>
      <c r="BU1057" s="22"/>
      <c r="BV1057" s="22"/>
      <c r="BW1057" s="22"/>
      <c r="BX1057" s="22"/>
      <c r="BY1057" s="22"/>
      <c r="BZ1057" s="22"/>
    </row>
    <row r="1058" spans="1:78" x14ac:dyDescent="0.25">
      <c r="A1058" s="21"/>
      <c r="B1058" s="22">
        <v>1900</v>
      </c>
      <c r="C1058" s="22">
        <f t="shared" ca="1" si="19"/>
        <v>1.9</v>
      </c>
      <c r="D1058" s="22">
        <v>57.793999999999997</v>
      </c>
      <c r="E1058" s="22"/>
      <c r="F1058" s="22">
        <v>288.47500000000002</v>
      </c>
      <c r="G1058" s="22"/>
      <c r="H1058" s="22">
        <v>246.255</v>
      </c>
      <c r="I1058" s="22"/>
      <c r="J1058" s="22">
        <v>80.216999999999999</v>
      </c>
      <c r="K1058" s="22"/>
      <c r="L1058" s="22">
        <v>131.28899999999999</v>
      </c>
      <c r="M1058" s="22"/>
      <c r="N1058" s="22">
        <v>73.274000000000001</v>
      </c>
      <c r="O1058" s="22"/>
      <c r="P1058" s="22">
        <v>-2.0139999999999998</v>
      </c>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22"/>
      <c r="BA1058" s="22"/>
      <c r="BB1058" s="22"/>
      <c r="BC1058" s="22"/>
      <c r="BD1058" s="22"/>
      <c r="BE1058" s="22"/>
      <c r="BF1058" s="22"/>
      <c r="BG1058" s="22"/>
      <c r="BH1058" s="22"/>
      <c r="BI1058" s="22"/>
      <c r="BJ1058" s="22"/>
      <c r="BK1058" s="22"/>
      <c r="BL1058" s="22"/>
      <c r="BM1058" s="22"/>
      <c r="BN1058" s="22"/>
      <c r="BO1058" s="22"/>
      <c r="BP1058" s="22"/>
      <c r="BQ1058" s="22"/>
      <c r="BR1058" s="22"/>
      <c r="BS1058" s="22"/>
      <c r="BT1058" s="22"/>
      <c r="BU1058" s="22"/>
      <c r="BV1058" s="22"/>
      <c r="BW1058" s="22"/>
      <c r="BX1058" s="22"/>
      <c r="BY1058" s="22"/>
      <c r="BZ1058" s="22"/>
    </row>
    <row r="1059" spans="1:78" x14ac:dyDescent="0.25">
      <c r="A1059" s="21"/>
      <c r="B1059" s="22">
        <v>2000</v>
      </c>
      <c r="C1059" s="22">
        <f t="shared" ca="1" si="19"/>
        <v>2</v>
      </c>
      <c r="D1059" s="22">
        <v>58.262</v>
      </c>
      <c r="E1059" s="22"/>
      <c r="F1059" s="22">
        <v>291.45100000000002</v>
      </c>
      <c r="G1059" s="22"/>
      <c r="H1059" s="22">
        <v>248.441</v>
      </c>
      <c r="I1059" s="22"/>
      <c r="J1059" s="22">
        <v>86.02</v>
      </c>
      <c r="K1059" s="22"/>
      <c r="L1059" s="22">
        <v>131.09399999999999</v>
      </c>
      <c r="M1059" s="22"/>
      <c r="N1059" s="22">
        <v>70.225999999999999</v>
      </c>
      <c r="O1059" s="22"/>
      <c r="P1059" s="22">
        <v>-1.8340000000000001</v>
      </c>
      <c r="Q1059" s="22"/>
      <c r="R1059" s="22"/>
      <c r="S1059" s="22"/>
      <c r="T1059" s="22"/>
      <c r="U1059" s="22"/>
      <c r="V1059" s="22"/>
      <c r="W1059" s="22"/>
      <c r="X1059" s="22"/>
      <c r="Y1059" s="22"/>
      <c r="Z1059" s="22"/>
      <c r="AA1059" s="22"/>
      <c r="AB1059" s="22"/>
      <c r="AC1059" s="22"/>
      <c r="AD1059" s="22"/>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c r="BA1059" s="22"/>
      <c r="BB1059" s="22"/>
      <c r="BC1059" s="22"/>
      <c r="BD1059" s="22"/>
      <c r="BE1059" s="22"/>
      <c r="BF1059" s="22"/>
      <c r="BG1059" s="22"/>
      <c r="BH1059" s="22"/>
      <c r="BI1059" s="22"/>
      <c r="BJ1059" s="22"/>
      <c r="BK1059" s="22"/>
      <c r="BL1059" s="22"/>
      <c r="BM1059" s="22"/>
      <c r="BN1059" s="22"/>
      <c r="BO1059" s="22"/>
      <c r="BP1059" s="22"/>
      <c r="BQ1059" s="22"/>
      <c r="BR1059" s="22"/>
      <c r="BS1059" s="22"/>
      <c r="BT1059" s="22"/>
      <c r="BU1059" s="22"/>
      <c r="BV1059" s="22"/>
      <c r="BW1059" s="22"/>
      <c r="BX1059" s="22"/>
      <c r="BY1059" s="22"/>
      <c r="BZ1059" s="22"/>
    </row>
    <row r="1060" spans="1:78" x14ac:dyDescent="0.25">
      <c r="A1060" s="21"/>
      <c r="B1060" s="22">
        <v>2100</v>
      </c>
      <c r="C1060" s="22">
        <f t="shared" ca="1" si="19"/>
        <v>2.1</v>
      </c>
      <c r="D1060" s="22">
        <v>58.689</v>
      </c>
      <c r="E1060" s="22"/>
      <c r="F1060" s="22">
        <v>294.30399999999997</v>
      </c>
      <c r="G1060" s="22"/>
      <c r="H1060" s="22">
        <v>250.55799999999999</v>
      </c>
      <c r="I1060" s="22"/>
      <c r="J1060" s="22">
        <v>91.867999999999995</v>
      </c>
      <c r="K1060" s="22"/>
      <c r="L1060" s="22">
        <v>130.898</v>
      </c>
      <c r="M1060" s="22"/>
      <c r="N1060" s="22">
        <v>67.186999999999998</v>
      </c>
      <c r="O1060" s="22"/>
      <c r="P1060" s="22">
        <v>-1.671</v>
      </c>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22"/>
      <c r="BA1060" s="22"/>
      <c r="BB1060" s="22"/>
      <c r="BC1060" s="22"/>
      <c r="BD1060" s="22"/>
      <c r="BE1060" s="22"/>
      <c r="BF1060" s="22"/>
      <c r="BG1060" s="22"/>
      <c r="BH1060" s="22"/>
      <c r="BI1060" s="22"/>
      <c r="BJ1060" s="22"/>
      <c r="BK1060" s="22"/>
      <c r="BL1060" s="22"/>
      <c r="BM1060" s="22"/>
      <c r="BN1060" s="22"/>
      <c r="BO1060" s="22"/>
      <c r="BP1060" s="22"/>
      <c r="BQ1060" s="22"/>
      <c r="BR1060" s="22"/>
      <c r="BS1060" s="22"/>
      <c r="BT1060" s="22"/>
      <c r="BU1060" s="22"/>
      <c r="BV1060" s="22"/>
      <c r="BW1060" s="22"/>
      <c r="BX1060" s="22"/>
      <c r="BY1060" s="22"/>
      <c r="BZ1060" s="22"/>
    </row>
    <row r="1061" spans="1:78" x14ac:dyDescent="0.25">
      <c r="A1061" s="21"/>
      <c r="B1061" s="22">
        <v>2200</v>
      </c>
      <c r="C1061" s="22">
        <f t="shared" ca="1" si="19"/>
        <v>2.2000000000000002</v>
      </c>
      <c r="D1061" s="22">
        <v>59.07</v>
      </c>
      <c r="E1061" s="22"/>
      <c r="F1061" s="22">
        <v>297.04300000000001</v>
      </c>
      <c r="G1061" s="22"/>
      <c r="H1061" s="22">
        <v>252.60900000000001</v>
      </c>
      <c r="I1061" s="22"/>
      <c r="J1061" s="22">
        <v>97.756</v>
      </c>
      <c r="K1061" s="22"/>
      <c r="L1061" s="22">
        <v>130.69999999999999</v>
      </c>
      <c r="M1061" s="22"/>
      <c r="N1061" s="22">
        <v>64.158000000000001</v>
      </c>
      <c r="O1061" s="22"/>
      <c r="P1061" s="22">
        <v>-1.5229999999999999</v>
      </c>
      <c r="Q1061" s="22"/>
      <c r="R1061" s="22"/>
      <c r="S1061" s="22"/>
      <c r="T1061" s="22"/>
      <c r="U1061" s="22"/>
      <c r="V1061" s="22"/>
      <c r="W1061" s="22"/>
      <c r="X1061" s="22"/>
      <c r="Y1061" s="22"/>
      <c r="Z1061" s="22"/>
      <c r="AA1061" s="22"/>
      <c r="AB1061" s="22"/>
      <c r="AC1061" s="22"/>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c r="BA1061" s="22"/>
      <c r="BB1061" s="22"/>
      <c r="BC1061" s="22"/>
      <c r="BD1061" s="22"/>
      <c r="BE1061" s="22"/>
      <c r="BF1061" s="22"/>
      <c r="BG1061" s="22"/>
      <c r="BH1061" s="22"/>
      <c r="BI1061" s="22"/>
      <c r="BJ1061" s="22"/>
      <c r="BK1061" s="22"/>
      <c r="BL1061" s="22"/>
      <c r="BM1061" s="22"/>
      <c r="BN1061" s="22"/>
      <c r="BO1061" s="22"/>
      <c r="BP1061" s="22"/>
      <c r="BQ1061" s="22"/>
      <c r="BR1061" s="22"/>
      <c r="BS1061" s="22"/>
      <c r="BT1061" s="22"/>
      <c r="BU1061" s="22"/>
      <c r="BV1061" s="22"/>
      <c r="BW1061" s="22"/>
      <c r="BX1061" s="22"/>
      <c r="BY1061" s="22"/>
      <c r="BZ1061" s="22"/>
    </row>
    <row r="1062" spans="1:78" x14ac:dyDescent="0.25">
      <c r="A1062" s="21"/>
      <c r="B1062" s="22">
        <v>2300</v>
      </c>
      <c r="C1062" s="22">
        <f t="shared" ca="1" si="19"/>
        <v>2.2999999999999998</v>
      </c>
      <c r="D1062" s="22">
        <v>59.420999999999999</v>
      </c>
      <c r="E1062" s="22"/>
      <c r="F1062" s="22">
        <v>299.67700000000002</v>
      </c>
      <c r="G1062" s="22"/>
      <c r="H1062" s="22">
        <v>254.59800000000001</v>
      </c>
      <c r="I1062" s="22"/>
      <c r="J1062" s="22">
        <v>103.681</v>
      </c>
      <c r="K1062" s="22"/>
      <c r="L1062" s="22">
        <v>130.499</v>
      </c>
      <c r="M1062" s="22"/>
      <c r="N1062" s="22">
        <v>61.137999999999998</v>
      </c>
      <c r="O1062" s="22"/>
      <c r="P1062" s="22">
        <v>-1.3879999999999999</v>
      </c>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22"/>
      <c r="BA1062" s="22"/>
      <c r="BB1062" s="22"/>
      <c r="BC1062" s="22"/>
      <c r="BD1062" s="22"/>
      <c r="BE1062" s="22"/>
      <c r="BF1062" s="22"/>
      <c r="BG1062" s="22"/>
      <c r="BH1062" s="22"/>
      <c r="BI1062" s="22"/>
      <c r="BJ1062" s="22"/>
      <c r="BK1062" s="22"/>
      <c r="BL1062" s="22"/>
      <c r="BM1062" s="22"/>
      <c r="BN1062" s="22"/>
      <c r="BO1062" s="22"/>
      <c r="BP1062" s="22"/>
      <c r="BQ1062" s="22"/>
      <c r="BR1062" s="22"/>
      <c r="BS1062" s="22"/>
      <c r="BT1062" s="22"/>
      <c r="BU1062" s="22"/>
      <c r="BV1062" s="22"/>
      <c r="BW1062" s="22"/>
      <c r="BX1062" s="22"/>
      <c r="BY1062" s="22"/>
      <c r="BZ1062" s="22"/>
    </row>
    <row r="1063" spans="1:78" x14ac:dyDescent="0.25">
      <c r="A1063" s="21"/>
      <c r="B1063" s="22">
        <v>2400</v>
      </c>
      <c r="C1063" s="22">
        <f t="shared" ca="1" si="19"/>
        <v>2.4</v>
      </c>
      <c r="D1063" s="22">
        <v>59.738999999999997</v>
      </c>
      <c r="E1063" s="22"/>
      <c r="F1063" s="22">
        <v>302.21300000000002</v>
      </c>
      <c r="G1063" s="22"/>
      <c r="H1063" s="22">
        <v>256.52999999999997</v>
      </c>
      <c r="I1063" s="22"/>
      <c r="J1063" s="22">
        <v>109.639</v>
      </c>
      <c r="K1063" s="22"/>
      <c r="L1063" s="22">
        <v>130.29400000000001</v>
      </c>
      <c r="M1063" s="22"/>
      <c r="N1063" s="22">
        <v>58.127000000000002</v>
      </c>
      <c r="O1063" s="22"/>
      <c r="P1063" s="22">
        <v>-1.2649999999999999</v>
      </c>
      <c r="Q1063" s="22"/>
      <c r="R1063" s="22"/>
      <c r="S1063" s="22"/>
      <c r="T1063" s="22"/>
      <c r="U1063" s="22"/>
      <c r="V1063" s="22"/>
      <c r="W1063" s="22"/>
      <c r="X1063" s="22"/>
      <c r="Y1063" s="22"/>
      <c r="Z1063" s="22"/>
      <c r="AA1063" s="22"/>
      <c r="AB1063" s="22"/>
      <c r="AC1063" s="22"/>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c r="BA1063" s="22"/>
      <c r="BB1063" s="22"/>
      <c r="BC1063" s="22"/>
      <c r="BD1063" s="22"/>
      <c r="BE1063" s="22"/>
      <c r="BF1063" s="22"/>
      <c r="BG1063" s="22"/>
      <c r="BH1063" s="22"/>
      <c r="BI1063" s="22"/>
      <c r="BJ1063" s="22"/>
      <c r="BK1063" s="22"/>
      <c r="BL1063" s="22"/>
      <c r="BM1063" s="22"/>
      <c r="BN1063" s="22"/>
      <c r="BO1063" s="22"/>
      <c r="BP1063" s="22"/>
      <c r="BQ1063" s="22"/>
      <c r="BR1063" s="22"/>
      <c r="BS1063" s="22"/>
      <c r="BT1063" s="22"/>
      <c r="BU1063" s="22"/>
      <c r="BV1063" s="22"/>
      <c r="BW1063" s="22"/>
      <c r="BX1063" s="22"/>
      <c r="BY1063" s="22"/>
      <c r="BZ1063" s="22"/>
    </row>
    <row r="1064" spans="1:78" x14ac:dyDescent="0.25">
      <c r="A1064" s="21"/>
      <c r="B1064" s="22">
        <v>2500</v>
      </c>
      <c r="C1064" s="22">
        <f t="shared" ca="1" si="19"/>
        <v>2.5</v>
      </c>
      <c r="D1064" s="22">
        <v>60.027999999999999</v>
      </c>
      <c r="E1064" s="22"/>
      <c r="F1064" s="22">
        <v>304.65699999999998</v>
      </c>
      <c r="G1064" s="22"/>
      <c r="H1064" s="22">
        <v>258.40600000000001</v>
      </c>
      <c r="I1064" s="22"/>
      <c r="J1064" s="22">
        <v>115.628</v>
      </c>
      <c r="K1064" s="22"/>
      <c r="L1064" s="22">
        <v>130.08500000000001</v>
      </c>
      <c r="M1064" s="22"/>
      <c r="N1064" s="22">
        <v>55.124000000000002</v>
      </c>
      <c r="O1064" s="22"/>
      <c r="P1064" s="22">
        <v>-1.1519999999999999</v>
      </c>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22"/>
      <c r="BA1064" s="22"/>
      <c r="BB1064" s="22"/>
      <c r="BC1064" s="22"/>
      <c r="BD1064" s="22"/>
      <c r="BE1064" s="22"/>
      <c r="BF1064" s="22"/>
      <c r="BG1064" s="22"/>
      <c r="BH1064" s="22"/>
      <c r="BI1064" s="22"/>
      <c r="BJ1064" s="22"/>
      <c r="BK1064" s="22"/>
      <c r="BL1064" s="22"/>
      <c r="BM1064" s="22"/>
      <c r="BN1064" s="22"/>
      <c r="BO1064" s="22"/>
      <c r="BP1064" s="22"/>
      <c r="BQ1064" s="22"/>
      <c r="BR1064" s="22"/>
      <c r="BS1064" s="22"/>
      <c r="BT1064" s="22"/>
      <c r="BU1064" s="22"/>
      <c r="BV1064" s="22"/>
      <c r="BW1064" s="22"/>
      <c r="BX1064" s="22"/>
      <c r="BY1064" s="22"/>
      <c r="BZ1064" s="22"/>
    </row>
    <row r="1065" spans="1:78" x14ac:dyDescent="0.25">
      <c r="A1065" s="21"/>
      <c r="B1065" s="22">
        <v>2600</v>
      </c>
      <c r="C1065" s="22">
        <f t="shared" ca="1" si="19"/>
        <v>2.6</v>
      </c>
      <c r="D1065" s="22">
        <v>60.295999999999999</v>
      </c>
      <c r="E1065" s="22"/>
      <c r="F1065" s="22">
        <v>307.017</v>
      </c>
      <c r="G1065" s="22"/>
      <c r="H1065" s="22">
        <v>260.23099999999999</v>
      </c>
      <c r="I1065" s="22"/>
      <c r="J1065" s="22">
        <v>121.64400000000001</v>
      </c>
      <c r="K1065" s="22"/>
      <c r="L1065" s="22">
        <v>129.869</v>
      </c>
      <c r="M1065" s="22"/>
      <c r="N1065" s="22">
        <v>52.13</v>
      </c>
      <c r="O1065" s="22"/>
      <c r="P1065" s="22">
        <v>-1.0469999999999999</v>
      </c>
      <c r="Q1065" s="22"/>
      <c r="R1065" s="22"/>
      <c r="S1065" s="22"/>
      <c r="T1065" s="22"/>
      <c r="U1065" s="22"/>
      <c r="V1065" s="22"/>
      <c r="W1065" s="22"/>
      <c r="X1065" s="22"/>
      <c r="Y1065" s="22"/>
      <c r="Z1065" s="22"/>
      <c r="AA1065" s="22"/>
      <c r="AB1065" s="22"/>
      <c r="AC1065" s="22"/>
      <c r="AD1065" s="22"/>
      <c r="AE1065" s="22"/>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22"/>
      <c r="BA1065" s="22"/>
      <c r="BB1065" s="22"/>
      <c r="BC1065" s="22"/>
      <c r="BD1065" s="22"/>
      <c r="BE1065" s="22"/>
      <c r="BF1065" s="22"/>
      <c r="BG1065" s="22"/>
      <c r="BH1065" s="22"/>
      <c r="BI1065" s="22"/>
      <c r="BJ1065" s="22"/>
      <c r="BK1065" s="22"/>
      <c r="BL1065" s="22"/>
      <c r="BM1065" s="22"/>
      <c r="BN1065" s="22"/>
      <c r="BO1065" s="22"/>
      <c r="BP1065" s="22"/>
      <c r="BQ1065" s="22"/>
      <c r="BR1065" s="22"/>
      <c r="BS1065" s="22"/>
      <c r="BT1065" s="22"/>
      <c r="BU1065" s="22"/>
      <c r="BV1065" s="22"/>
      <c r="BW1065" s="22"/>
      <c r="BX1065" s="22"/>
      <c r="BY1065" s="22"/>
      <c r="BZ1065" s="22"/>
    </row>
    <row r="1066" spans="1:78" x14ac:dyDescent="0.25">
      <c r="A1066" s="21"/>
      <c r="B1066" s="22">
        <v>2700</v>
      </c>
      <c r="C1066" s="22">
        <f t="shared" ca="1" si="19"/>
        <v>2.7</v>
      </c>
      <c r="D1066" s="22">
        <v>60.542000000000002</v>
      </c>
      <c r="E1066" s="22"/>
      <c r="F1066" s="22">
        <v>309.29700000000003</v>
      </c>
      <c r="G1066" s="22"/>
      <c r="H1066" s="22">
        <v>262.00599999999997</v>
      </c>
      <c r="I1066" s="22"/>
      <c r="J1066" s="22">
        <v>127.68600000000001</v>
      </c>
      <c r="K1066" s="22"/>
      <c r="L1066" s="22">
        <v>129.64699999999999</v>
      </c>
      <c r="M1066" s="22"/>
      <c r="N1066" s="22">
        <v>49.143999999999998</v>
      </c>
      <c r="O1066" s="22"/>
      <c r="P1066" s="22">
        <v>-0.95099999999999996</v>
      </c>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c r="BA1066" s="22"/>
      <c r="BB1066" s="22"/>
      <c r="BC1066" s="22"/>
      <c r="BD1066" s="22"/>
      <c r="BE1066" s="22"/>
      <c r="BF1066" s="22"/>
      <c r="BG1066" s="22"/>
      <c r="BH1066" s="22"/>
      <c r="BI1066" s="22"/>
      <c r="BJ1066" s="22"/>
      <c r="BK1066" s="22"/>
      <c r="BL1066" s="22"/>
      <c r="BM1066" s="22"/>
      <c r="BN1066" s="22"/>
      <c r="BO1066" s="22"/>
      <c r="BP1066" s="22"/>
      <c r="BQ1066" s="22"/>
      <c r="BR1066" s="22"/>
      <c r="BS1066" s="22"/>
      <c r="BT1066" s="22"/>
      <c r="BU1066" s="22"/>
      <c r="BV1066" s="22"/>
      <c r="BW1066" s="22"/>
      <c r="BX1066" s="22"/>
      <c r="BY1066" s="22"/>
      <c r="BZ1066" s="22"/>
    </row>
    <row r="1067" spans="1:78" x14ac:dyDescent="0.25">
      <c r="A1067" s="21"/>
      <c r="B1067" s="22">
        <v>2800</v>
      </c>
      <c r="C1067" s="22">
        <f t="shared" ca="1" si="19"/>
        <v>2.8</v>
      </c>
      <c r="D1067" s="22">
        <v>60.764000000000003</v>
      </c>
      <c r="E1067" s="22"/>
      <c r="F1067" s="22">
        <v>311.50299999999999</v>
      </c>
      <c r="G1067" s="22"/>
      <c r="H1067" s="22">
        <v>263.73500000000001</v>
      </c>
      <c r="I1067" s="22"/>
      <c r="J1067" s="22">
        <v>133.75200000000001</v>
      </c>
      <c r="K1067" s="22"/>
      <c r="L1067" s="22">
        <v>129.417</v>
      </c>
      <c r="M1067" s="22"/>
      <c r="N1067" s="22">
        <v>46.167000000000002</v>
      </c>
      <c r="O1067" s="22"/>
      <c r="P1067" s="22">
        <v>-0.86099999999999999</v>
      </c>
      <c r="Q1067" s="22"/>
      <c r="R1067" s="22"/>
      <c r="S1067" s="22"/>
      <c r="T1067" s="22"/>
      <c r="U1067" s="22"/>
      <c r="V1067" s="22"/>
      <c r="W1067" s="22"/>
      <c r="X1067" s="22"/>
      <c r="Y1067" s="22"/>
      <c r="Z1067" s="22"/>
      <c r="AA1067" s="22"/>
      <c r="AB1067" s="22"/>
      <c r="AC1067" s="22"/>
      <c r="AD1067" s="22"/>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c r="BA1067" s="22"/>
      <c r="BB1067" s="22"/>
      <c r="BC1067" s="22"/>
      <c r="BD1067" s="22"/>
      <c r="BE1067" s="22"/>
      <c r="BF1067" s="22"/>
      <c r="BG1067" s="22"/>
      <c r="BH1067" s="22"/>
      <c r="BI1067" s="22"/>
      <c r="BJ1067" s="22"/>
      <c r="BK1067" s="22"/>
      <c r="BL1067" s="22"/>
      <c r="BM1067" s="22"/>
      <c r="BN1067" s="22"/>
      <c r="BO1067" s="22"/>
      <c r="BP1067" s="22"/>
      <c r="BQ1067" s="22"/>
      <c r="BR1067" s="22"/>
      <c r="BS1067" s="22"/>
      <c r="BT1067" s="22"/>
      <c r="BU1067" s="22"/>
      <c r="BV1067" s="22"/>
      <c r="BW1067" s="22"/>
      <c r="BX1067" s="22"/>
      <c r="BY1067" s="22"/>
      <c r="BZ1067" s="22"/>
    </row>
    <row r="1068" spans="1:78" x14ac:dyDescent="0.25">
      <c r="A1068" s="21"/>
      <c r="B1068" s="22">
        <v>2900</v>
      </c>
      <c r="C1068" s="22">
        <f t="shared" ca="1" si="19"/>
        <v>2.9</v>
      </c>
      <c r="D1068" s="22">
        <v>60.972999999999999</v>
      </c>
      <c r="E1068" s="22"/>
      <c r="F1068" s="22">
        <v>313.63900000000001</v>
      </c>
      <c r="G1068" s="22"/>
      <c r="H1068" s="22">
        <v>265.41899999999998</v>
      </c>
      <c r="I1068" s="22"/>
      <c r="J1068" s="22">
        <v>139.83799999999999</v>
      </c>
      <c r="K1068" s="22"/>
      <c r="L1068" s="22">
        <v>129.18</v>
      </c>
      <c r="M1068" s="22"/>
      <c r="N1068" s="22">
        <v>43.198</v>
      </c>
      <c r="O1068" s="22"/>
      <c r="P1068" s="22">
        <v>-0.77800000000000002</v>
      </c>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c r="BA1068" s="22"/>
      <c r="BB1068" s="22"/>
      <c r="BC1068" s="22"/>
      <c r="BD1068" s="22"/>
      <c r="BE1068" s="22"/>
      <c r="BF1068" s="22"/>
      <c r="BG1068" s="22"/>
      <c r="BH1068" s="22"/>
      <c r="BI1068" s="22"/>
      <c r="BJ1068" s="22"/>
      <c r="BK1068" s="22"/>
      <c r="BL1068" s="22"/>
      <c r="BM1068" s="22"/>
      <c r="BN1068" s="22"/>
      <c r="BO1068" s="22"/>
      <c r="BP1068" s="22"/>
      <c r="BQ1068" s="22"/>
      <c r="BR1068" s="22"/>
      <c r="BS1068" s="22"/>
      <c r="BT1068" s="22"/>
      <c r="BU1068" s="22"/>
      <c r="BV1068" s="22"/>
      <c r="BW1068" s="22"/>
      <c r="BX1068" s="22"/>
      <c r="BY1068" s="22"/>
      <c r="BZ1068" s="22"/>
    </row>
    <row r="1069" spans="1:78" x14ac:dyDescent="0.25">
      <c r="A1069" s="21"/>
      <c r="B1069" s="22">
        <v>3000</v>
      </c>
      <c r="C1069" s="22">
        <f t="shared" ca="1" si="19"/>
        <v>3</v>
      </c>
      <c r="D1069" s="22">
        <v>61.17</v>
      </c>
      <c r="E1069" s="22"/>
      <c r="F1069" s="22">
        <v>315.70999999999998</v>
      </c>
      <c r="G1069" s="22"/>
      <c r="H1069" s="22">
        <v>267.06099999999998</v>
      </c>
      <c r="I1069" s="22"/>
      <c r="J1069" s="22">
        <v>145.946</v>
      </c>
      <c r="K1069" s="22"/>
      <c r="L1069" s="22">
        <v>128.934</v>
      </c>
      <c r="M1069" s="22"/>
      <c r="N1069" s="22">
        <v>40.237000000000002</v>
      </c>
      <c r="O1069" s="22"/>
      <c r="P1069" s="22">
        <v>-0.70099999999999996</v>
      </c>
      <c r="Q1069" s="22"/>
      <c r="R1069" s="22"/>
      <c r="S1069" s="22"/>
      <c r="T1069" s="22"/>
      <c r="U1069" s="22"/>
      <c r="V1069" s="22"/>
      <c r="W1069" s="22"/>
      <c r="X1069" s="22"/>
      <c r="Y1069" s="22"/>
      <c r="Z1069" s="22"/>
      <c r="AA1069" s="22"/>
      <c r="AB1069" s="22"/>
      <c r="AC1069" s="22"/>
      <c r="AD1069" s="22"/>
      <c r="AE1069" s="22"/>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22"/>
      <c r="BA1069" s="22"/>
      <c r="BB1069" s="22"/>
      <c r="BC1069" s="22"/>
      <c r="BD1069" s="22"/>
      <c r="BE1069" s="22"/>
      <c r="BF1069" s="22"/>
      <c r="BG1069" s="22"/>
      <c r="BH1069" s="22"/>
      <c r="BI1069" s="22"/>
      <c r="BJ1069" s="22"/>
      <c r="BK1069" s="22"/>
      <c r="BL1069" s="22"/>
      <c r="BM1069" s="22"/>
      <c r="BN1069" s="22"/>
      <c r="BO1069" s="22"/>
      <c r="BP1069" s="22"/>
      <c r="BQ1069" s="22"/>
      <c r="BR1069" s="22"/>
      <c r="BS1069" s="22"/>
      <c r="BT1069" s="22"/>
      <c r="BU1069" s="22"/>
      <c r="BV1069" s="22"/>
      <c r="BW1069" s="22"/>
      <c r="BX1069" s="22"/>
      <c r="BY1069" s="22"/>
      <c r="BZ1069" s="22"/>
    </row>
    <row r="1070" spans="1:78" x14ac:dyDescent="0.25">
      <c r="A1070" s="21"/>
      <c r="B1070" s="22">
        <v>3100</v>
      </c>
      <c r="C1070" s="22">
        <f t="shared" ca="1" si="19"/>
        <v>3.1</v>
      </c>
      <c r="D1070" s="22">
        <v>61.347000000000001</v>
      </c>
      <c r="E1070" s="22"/>
      <c r="F1070" s="22">
        <v>317.71800000000002</v>
      </c>
      <c r="G1070" s="22"/>
      <c r="H1070" s="22">
        <v>268.66300000000001</v>
      </c>
      <c r="I1070" s="22"/>
      <c r="J1070" s="22">
        <v>152.072</v>
      </c>
      <c r="K1070" s="22"/>
      <c r="L1070" s="22">
        <v>128.679</v>
      </c>
      <c r="M1070" s="22"/>
      <c r="N1070" s="22">
        <v>37.283999999999999</v>
      </c>
      <c r="O1070" s="22"/>
      <c r="P1070" s="22">
        <v>-0.628</v>
      </c>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2"/>
      <c r="AS1070" s="22"/>
      <c r="AT1070" s="22"/>
      <c r="AU1070" s="22"/>
      <c r="AV1070" s="22"/>
      <c r="AW1070" s="22"/>
      <c r="AX1070" s="22"/>
      <c r="AY1070" s="22"/>
      <c r="AZ1070" s="22"/>
      <c r="BA1070" s="22"/>
      <c r="BB1070" s="22"/>
      <c r="BC1070" s="22"/>
      <c r="BD1070" s="22"/>
      <c r="BE1070" s="22"/>
      <c r="BF1070" s="22"/>
      <c r="BG1070" s="22"/>
      <c r="BH1070" s="22"/>
      <c r="BI1070" s="22"/>
      <c r="BJ1070" s="22"/>
      <c r="BK1070" s="22"/>
      <c r="BL1070" s="22"/>
      <c r="BM1070" s="22"/>
      <c r="BN1070" s="22"/>
      <c r="BO1070" s="22"/>
      <c r="BP1070" s="22"/>
      <c r="BQ1070" s="22"/>
      <c r="BR1070" s="22"/>
      <c r="BS1070" s="22"/>
      <c r="BT1070" s="22"/>
      <c r="BU1070" s="22"/>
      <c r="BV1070" s="22"/>
      <c r="BW1070" s="22"/>
      <c r="BX1070" s="22"/>
      <c r="BY1070" s="22"/>
      <c r="BZ1070" s="22"/>
    </row>
    <row r="1071" spans="1:78" x14ac:dyDescent="0.25">
      <c r="A1071" s="21"/>
      <c r="B1071" s="22">
        <v>3200</v>
      </c>
      <c r="C1071" s="22">
        <f t="shared" ca="1" si="19"/>
        <v>3.2</v>
      </c>
      <c r="D1071" s="22">
        <v>61.512999999999998</v>
      </c>
      <c r="E1071" s="22"/>
      <c r="F1071" s="22">
        <v>319.66899999999998</v>
      </c>
      <c r="G1071" s="22"/>
      <c r="H1071" s="22">
        <v>270.226</v>
      </c>
      <c r="I1071" s="22"/>
      <c r="J1071" s="22">
        <v>158.215</v>
      </c>
      <c r="K1071" s="22"/>
      <c r="L1071" s="22">
        <v>128.41499999999999</v>
      </c>
      <c r="M1071" s="22"/>
      <c r="N1071" s="22">
        <v>34.340000000000003</v>
      </c>
      <c r="O1071" s="22"/>
      <c r="P1071" s="22">
        <v>-0.56100000000000005</v>
      </c>
      <c r="Q1071" s="22"/>
      <c r="R1071" s="22"/>
      <c r="S1071" s="22"/>
      <c r="T1071" s="22"/>
      <c r="U1071" s="22"/>
      <c r="V1071" s="22"/>
      <c r="W1071" s="22"/>
      <c r="X1071" s="22"/>
      <c r="Y1071" s="22"/>
      <c r="Z1071" s="22"/>
      <c r="AA1071" s="22"/>
      <c r="AB1071" s="22"/>
      <c r="AC1071" s="22"/>
      <c r="AD1071" s="22"/>
      <c r="AE1071" s="22"/>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22"/>
      <c r="BA1071" s="22"/>
      <c r="BB1071" s="22"/>
      <c r="BC1071" s="22"/>
      <c r="BD1071" s="22"/>
      <c r="BE1071" s="22"/>
      <c r="BF1071" s="22"/>
      <c r="BG1071" s="22"/>
      <c r="BH1071" s="22"/>
      <c r="BI1071" s="22"/>
      <c r="BJ1071" s="22"/>
      <c r="BK1071" s="22"/>
      <c r="BL1071" s="22"/>
      <c r="BM1071" s="22"/>
      <c r="BN1071" s="22"/>
      <c r="BO1071" s="22"/>
      <c r="BP1071" s="22"/>
      <c r="BQ1071" s="22"/>
      <c r="BR1071" s="22"/>
      <c r="BS1071" s="22"/>
      <c r="BT1071" s="22"/>
      <c r="BU1071" s="22"/>
      <c r="BV1071" s="22"/>
      <c r="BW1071" s="22"/>
      <c r="BX1071" s="22"/>
      <c r="BY1071" s="22"/>
      <c r="BZ1071" s="22"/>
    </row>
    <row r="1072" spans="1:78" x14ac:dyDescent="0.25">
      <c r="A1072" s="21"/>
      <c r="B1072" s="22">
        <v>3300</v>
      </c>
      <c r="C1072" s="22">
        <f t="shared" ca="1" si="19"/>
        <v>3.3</v>
      </c>
      <c r="D1072" s="22">
        <v>61.668999999999997</v>
      </c>
      <c r="E1072" s="22"/>
      <c r="F1072" s="22">
        <v>321.56400000000002</v>
      </c>
      <c r="G1072" s="22"/>
      <c r="H1072" s="22">
        <v>271.75400000000002</v>
      </c>
      <c r="I1072" s="22"/>
      <c r="J1072" s="22">
        <v>164.374</v>
      </c>
      <c r="K1072" s="22"/>
      <c r="L1072" s="22">
        <v>128.14099999999999</v>
      </c>
      <c r="M1072" s="22"/>
      <c r="N1072" s="22">
        <v>31.405000000000001</v>
      </c>
      <c r="O1072" s="22"/>
      <c r="P1072" s="22">
        <v>-0.497</v>
      </c>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c r="BA1072" s="22"/>
      <c r="BB1072" s="22"/>
      <c r="BC1072" s="22"/>
      <c r="BD1072" s="22"/>
      <c r="BE1072" s="22"/>
      <c r="BF1072" s="22"/>
      <c r="BG1072" s="22"/>
      <c r="BH1072" s="22"/>
      <c r="BI1072" s="22"/>
      <c r="BJ1072" s="22"/>
      <c r="BK1072" s="22"/>
      <c r="BL1072" s="22"/>
      <c r="BM1072" s="22"/>
      <c r="BN1072" s="22"/>
      <c r="BO1072" s="22"/>
      <c r="BP1072" s="22"/>
      <c r="BQ1072" s="22"/>
      <c r="BR1072" s="22"/>
      <c r="BS1072" s="22"/>
      <c r="BT1072" s="22"/>
      <c r="BU1072" s="22"/>
      <c r="BV1072" s="22"/>
      <c r="BW1072" s="22"/>
      <c r="BX1072" s="22"/>
      <c r="BY1072" s="22"/>
      <c r="BZ1072" s="22"/>
    </row>
    <row r="1073" spans="1:78" x14ac:dyDescent="0.25">
      <c r="A1073" s="21"/>
      <c r="B1073" s="22">
        <v>3400</v>
      </c>
      <c r="C1073" s="22">
        <f t="shared" ca="1" si="19"/>
        <v>3.4</v>
      </c>
      <c r="D1073" s="22">
        <v>61.814</v>
      </c>
      <c r="E1073" s="22"/>
      <c r="F1073" s="22">
        <v>323.40699999999998</v>
      </c>
      <c r="G1073" s="22"/>
      <c r="H1073" s="22">
        <v>273.24599999999998</v>
      </c>
      <c r="I1073" s="22"/>
      <c r="J1073" s="22">
        <v>170.548</v>
      </c>
      <c r="K1073" s="22"/>
      <c r="L1073" s="22">
        <v>127.85599999999999</v>
      </c>
      <c r="M1073" s="22"/>
      <c r="N1073" s="22">
        <v>28.478000000000002</v>
      </c>
      <c r="O1073" s="22"/>
      <c r="P1073" s="22">
        <v>-0.438</v>
      </c>
      <c r="Q1073" s="22"/>
      <c r="R1073" s="22"/>
      <c r="S1073" s="22"/>
      <c r="T1073" s="22"/>
      <c r="U1073" s="22"/>
      <c r="V1073" s="22"/>
      <c r="W1073" s="22"/>
      <c r="X1073" s="22"/>
      <c r="Y1073" s="22"/>
      <c r="Z1073" s="22"/>
      <c r="AA1073" s="22"/>
      <c r="AB1073" s="22"/>
      <c r="AC1073" s="22"/>
      <c r="AD1073" s="22"/>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c r="BA1073" s="22"/>
      <c r="BB1073" s="22"/>
      <c r="BC1073" s="22"/>
      <c r="BD1073" s="22"/>
      <c r="BE1073" s="22"/>
      <c r="BF1073" s="22"/>
      <c r="BG1073" s="22"/>
      <c r="BH1073" s="22"/>
      <c r="BI1073" s="22"/>
      <c r="BJ1073" s="22"/>
      <c r="BK1073" s="22"/>
      <c r="BL1073" s="22"/>
      <c r="BM1073" s="22"/>
      <c r="BN1073" s="22"/>
      <c r="BO1073" s="22"/>
      <c r="BP1073" s="22"/>
      <c r="BQ1073" s="22"/>
      <c r="BR1073" s="22"/>
      <c r="BS1073" s="22"/>
      <c r="BT1073" s="22"/>
      <c r="BU1073" s="22"/>
      <c r="BV1073" s="22"/>
      <c r="BW1073" s="22"/>
      <c r="BX1073" s="22"/>
      <c r="BY1073" s="22"/>
      <c r="BZ1073" s="22"/>
    </row>
    <row r="1074" spans="1:78" x14ac:dyDescent="0.25">
      <c r="A1074" s="21"/>
      <c r="B1074" s="22">
        <v>3500</v>
      </c>
      <c r="C1074" s="22">
        <f t="shared" ca="1" si="19"/>
        <v>3.5</v>
      </c>
      <c r="D1074" s="22">
        <v>61.948</v>
      </c>
      <c r="E1074" s="22"/>
      <c r="F1074" s="22">
        <v>325.20100000000002</v>
      </c>
      <c r="G1074" s="22"/>
      <c r="H1074" s="22">
        <v>274.70499999999998</v>
      </c>
      <c r="I1074" s="22"/>
      <c r="J1074" s="22">
        <v>176.73599999999999</v>
      </c>
      <c r="K1074" s="22"/>
      <c r="L1074" s="22">
        <v>127.56</v>
      </c>
      <c r="M1074" s="22"/>
      <c r="N1074" s="22">
        <v>25.559000000000001</v>
      </c>
      <c r="O1074" s="22"/>
      <c r="P1074" s="22">
        <v>-0.38100000000000001</v>
      </c>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2"/>
      <c r="AS1074" s="22"/>
      <c r="AT1074" s="22"/>
      <c r="AU1074" s="22"/>
      <c r="AV1074" s="22"/>
      <c r="AW1074" s="22"/>
      <c r="AX1074" s="22"/>
      <c r="AY1074" s="22"/>
      <c r="AZ1074" s="22"/>
      <c r="BA1074" s="22"/>
      <c r="BB1074" s="22"/>
      <c r="BC1074" s="22"/>
      <c r="BD1074" s="22"/>
      <c r="BE1074" s="22"/>
      <c r="BF1074" s="22"/>
      <c r="BG1074" s="22"/>
      <c r="BH1074" s="22"/>
      <c r="BI1074" s="22"/>
      <c r="BJ1074" s="22"/>
      <c r="BK1074" s="22"/>
      <c r="BL1074" s="22"/>
      <c r="BM1074" s="22"/>
      <c r="BN1074" s="22"/>
      <c r="BO1074" s="22"/>
      <c r="BP1074" s="22"/>
      <c r="BQ1074" s="22"/>
      <c r="BR1074" s="22"/>
      <c r="BS1074" s="22"/>
      <c r="BT1074" s="22"/>
      <c r="BU1074" s="22"/>
      <c r="BV1074" s="22"/>
      <c r="BW1074" s="22"/>
      <c r="BX1074" s="22"/>
      <c r="BY1074" s="22"/>
      <c r="BZ1074" s="22"/>
    </row>
    <row r="1075" spans="1:78" x14ac:dyDescent="0.25">
      <c r="A1075" s="21"/>
      <c r="B1075" s="22">
        <v>3600</v>
      </c>
      <c r="C1075" s="22">
        <f t="shared" ca="1" si="19"/>
        <v>3.6</v>
      </c>
      <c r="D1075" s="22">
        <v>62.073999999999998</v>
      </c>
      <c r="E1075" s="22"/>
      <c r="F1075" s="22">
        <v>326.94799999999998</v>
      </c>
      <c r="G1075" s="22"/>
      <c r="H1075" s="22">
        <v>276.13200000000001</v>
      </c>
      <c r="I1075" s="22"/>
      <c r="J1075" s="22">
        <v>182.93799999999999</v>
      </c>
      <c r="K1075" s="22"/>
      <c r="L1075" s="22">
        <v>127.253</v>
      </c>
      <c r="M1075" s="22"/>
      <c r="N1075" s="22">
        <v>22.649000000000001</v>
      </c>
      <c r="O1075" s="22"/>
      <c r="P1075" s="22">
        <v>-0.32900000000000001</v>
      </c>
      <c r="Q1075" s="22"/>
      <c r="R1075" s="22"/>
      <c r="S1075" s="22"/>
      <c r="T1075" s="22"/>
      <c r="U1075" s="22"/>
      <c r="V1075" s="22"/>
      <c r="W1075" s="22"/>
      <c r="X1075" s="22"/>
      <c r="Y1075" s="22"/>
      <c r="Z1075" s="22"/>
      <c r="AA1075" s="22"/>
      <c r="AB1075" s="22"/>
      <c r="AC1075" s="22"/>
      <c r="AD1075" s="22"/>
      <c r="AE1075" s="22"/>
      <c r="AF1075" s="22"/>
      <c r="AG1075" s="22"/>
      <c r="AH1075" s="22"/>
      <c r="AI1075" s="22"/>
      <c r="AJ1075" s="22"/>
      <c r="AK1075" s="22"/>
      <c r="AL1075" s="22"/>
      <c r="AM1075" s="22"/>
      <c r="AN1075" s="22"/>
      <c r="AO1075" s="22"/>
      <c r="AP1075" s="22"/>
      <c r="AQ1075" s="22"/>
      <c r="AR1075" s="22"/>
      <c r="AS1075" s="22"/>
      <c r="AT1075" s="22"/>
      <c r="AU1075" s="22"/>
      <c r="AV1075" s="22"/>
      <c r="AW1075" s="22"/>
      <c r="AX1075" s="22"/>
      <c r="AY1075" s="22"/>
      <c r="AZ1075" s="22"/>
      <c r="BA1075" s="22"/>
      <c r="BB1075" s="22"/>
      <c r="BC1075" s="22"/>
      <c r="BD1075" s="22"/>
      <c r="BE1075" s="22"/>
      <c r="BF1075" s="22"/>
      <c r="BG1075" s="22"/>
      <c r="BH1075" s="22"/>
      <c r="BI1075" s="22"/>
      <c r="BJ1075" s="22"/>
      <c r="BK1075" s="22"/>
      <c r="BL1075" s="22"/>
      <c r="BM1075" s="22"/>
      <c r="BN1075" s="22"/>
      <c r="BO1075" s="22"/>
      <c r="BP1075" s="22"/>
      <c r="BQ1075" s="22"/>
      <c r="BR1075" s="22"/>
      <c r="BS1075" s="22"/>
      <c r="BT1075" s="22"/>
      <c r="BU1075" s="22"/>
      <c r="BV1075" s="22"/>
      <c r="BW1075" s="22"/>
      <c r="BX1075" s="22"/>
      <c r="BY1075" s="22"/>
      <c r="BZ1075" s="22"/>
    </row>
    <row r="1076" spans="1:78" x14ac:dyDescent="0.25">
      <c r="A1076" s="21"/>
      <c r="B1076" s="22">
        <v>3700</v>
      </c>
      <c r="C1076" s="22">
        <f t="shared" ca="1" si="19"/>
        <v>3.7</v>
      </c>
      <c r="D1076" s="22">
        <v>62.19</v>
      </c>
      <c r="E1076" s="22"/>
      <c r="F1076" s="22">
        <v>328.65</v>
      </c>
      <c r="G1076" s="22"/>
      <c r="H1076" s="22">
        <v>277.52800000000002</v>
      </c>
      <c r="I1076" s="22"/>
      <c r="J1076" s="22">
        <v>189.15100000000001</v>
      </c>
      <c r="K1076" s="22"/>
      <c r="L1076" s="22">
        <v>126.934</v>
      </c>
      <c r="M1076" s="22"/>
      <c r="N1076" s="22">
        <v>19.748000000000001</v>
      </c>
      <c r="O1076" s="22"/>
      <c r="P1076" s="22">
        <v>-0.27900000000000003</v>
      </c>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22"/>
      <c r="BA1076" s="22"/>
      <c r="BB1076" s="22"/>
      <c r="BC1076" s="22"/>
      <c r="BD1076" s="22"/>
      <c r="BE1076" s="22"/>
      <c r="BF1076" s="22"/>
      <c r="BG1076" s="22"/>
      <c r="BH1076" s="22"/>
      <c r="BI1076" s="22"/>
      <c r="BJ1076" s="22"/>
      <c r="BK1076" s="22"/>
      <c r="BL1076" s="22"/>
      <c r="BM1076" s="22"/>
      <c r="BN1076" s="22"/>
      <c r="BO1076" s="22"/>
      <c r="BP1076" s="22"/>
      <c r="BQ1076" s="22"/>
      <c r="BR1076" s="22"/>
      <c r="BS1076" s="22"/>
      <c r="BT1076" s="22"/>
      <c r="BU1076" s="22"/>
      <c r="BV1076" s="22"/>
      <c r="BW1076" s="22"/>
      <c r="BX1076" s="22"/>
      <c r="BY1076" s="22"/>
      <c r="BZ1076" s="22"/>
    </row>
    <row r="1077" spans="1:78" x14ac:dyDescent="0.25">
      <c r="A1077" s="21"/>
      <c r="B1077" s="22">
        <v>3800</v>
      </c>
      <c r="C1077" s="22">
        <f t="shared" ca="1" si="19"/>
        <v>3.8</v>
      </c>
      <c r="D1077" s="22">
        <v>62.3</v>
      </c>
      <c r="E1077" s="22"/>
      <c r="F1077" s="22">
        <v>330.31</v>
      </c>
      <c r="G1077" s="22"/>
      <c r="H1077" s="22">
        <v>278.89600000000002</v>
      </c>
      <c r="I1077" s="22"/>
      <c r="J1077" s="22">
        <v>195.376</v>
      </c>
      <c r="K1077" s="22"/>
      <c r="L1077" s="22">
        <v>126.60299999999999</v>
      </c>
      <c r="M1077" s="22"/>
      <c r="N1077" s="22">
        <v>16.855</v>
      </c>
      <c r="O1077" s="22"/>
      <c r="P1077" s="22">
        <v>-0.23200000000000001</v>
      </c>
      <c r="Q1077" s="22"/>
      <c r="R1077" s="22"/>
      <c r="S1077" s="22"/>
      <c r="T1077" s="22"/>
      <c r="U1077" s="22"/>
      <c r="V1077" s="22"/>
      <c r="W1077" s="22"/>
      <c r="X1077" s="22"/>
      <c r="Y1077" s="22"/>
      <c r="Z1077" s="22"/>
      <c r="AA1077" s="22"/>
      <c r="AB1077" s="22"/>
      <c r="AC1077" s="22"/>
      <c r="AD1077" s="22"/>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c r="BA1077" s="22"/>
      <c r="BB1077" s="22"/>
      <c r="BC1077" s="22"/>
      <c r="BD1077" s="22"/>
      <c r="BE1077" s="22"/>
      <c r="BF1077" s="22"/>
      <c r="BG1077" s="22"/>
      <c r="BH1077" s="22"/>
      <c r="BI1077" s="22"/>
      <c r="BJ1077" s="22"/>
      <c r="BK1077" s="22"/>
      <c r="BL1077" s="22"/>
      <c r="BM1077" s="22"/>
      <c r="BN1077" s="22"/>
      <c r="BO1077" s="22"/>
      <c r="BP1077" s="22"/>
      <c r="BQ1077" s="22"/>
      <c r="BR1077" s="22"/>
      <c r="BS1077" s="22"/>
      <c r="BT1077" s="22"/>
      <c r="BU1077" s="22"/>
      <c r="BV1077" s="22"/>
      <c r="BW1077" s="22"/>
      <c r="BX1077" s="22"/>
      <c r="BY1077" s="22"/>
      <c r="BZ1077" s="22"/>
    </row>
    <row r="1078" spans="1:78" x14ac:dyDescent="0.25">
      <c r="A1078" s="21"/>
      <c r="B1078" s="22">
        <v>3900</v>
      </c>
      <c r="C1078" s="22">
        <f t="shared" ca="1" si="19"/>
        <v>3.9</v>
      </c>
      <c r="D1078" s="22">
        <v>62.401000000000003</v>
      </c>
      <c r="E1078" s="22"/>
      <c r="F1078" s="22">
        <v>331.93</v>
      </c>
      <c r="G1078" s="22"/>
      <c r="H1078" s="22">
        <v>280.23500000000001</v>
      </c>
      <c r="I1078" s="22"/>
      <c r="J1078" s="22">
        <v>201.61099999999999</v>
      </c>
      <c r="K1078" s="22"/>
      <c r="L1078" s="22">
        <v>126.259</v>
      </c>
      <c r="M1078" s="22"/>
      <c r="N1078" s="22">
        <v>13.971</v>
      </c>
      <c r="O1078" s="22"/>
      <c r="P1078" s="22">
        <v>-0.187</v>
      </c>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22"/>
      <c r="BA1078" s="22"/>
      <c r="BB1078" s="22"/>
      <c r="BC1078" s="22"/>
      <c r="BD1078" s="22"/>
      <c r="BE1078" s="22"/>
      <c r="BF1078" s="22"/>
      <c r="BG1078" s="22"/>
      <c r="BH1078" s="22"/>
      <c r="BI1078" s="22"/>
      <c r="BJ1078" s="22"/>
      <c r="BK1078" s="22"/>
      <c r="BL1078" s="22"/>
      <c r="BM1078" s="22"/>
      <c r="BN1078" s="22"/>
      <c r="BO1078" s="22"/>
      <c r="BP1078" s="22"/>
      <c r="BQ1078" s="22"/>
      <c r="BR1078" s="22"/>
      <c r="BS1078" s="22"/>
      <c r="BT1078" s="22"/>
      <c r="BU1078" s="22"/>
      <c r="BV1078" s="22"/>
      <c r="BW1078" s="22"/>
      <c r="BX1078" s="22"/>
      <c r="BY1078" s="22"/>
      <c r="BZ1078" s="22"/>
    </row>
    <row r="1079" spans="1:78" x14ac:dyDescent="0.25">
      <c r="A1079" s="21"/>
      <c r="B1079" s="22">
        <v>4000</v>
      </c>
      <c r="C1079" s="22">
        <f t="shared" ca="1" si="19"/>
        <v>4</v>
      </c>
      <c r="D1079" s="22">
        <v>62.496000000000002</v>
      </c>
      <c r="E1079" s="22"/>
      <c r="F1079" s="22">
        <v>333.51100000000002</v>
      </c>
      <c r="G1079" s="22"/>
      <c r="H1079" s="22">
        <v>281.54700000000003</v>
      </c>
      <c r="I1079" s="22"/>
      <c r="J1079" s="22">
        <v>207.85499999999999</v>
      </c>
      <c r="K1079" s="22"/>
      <c r="L1079" s="22">
        <v>125.902</v>
      </c>
      <c r="M1079" s="22"/>
      <c r="N1079" s="22">
        <v>11.097</v>
      </c>
      <c r="O1079" s="22"/>
      <c r="P1079" s="22">
        <v>-0.14499999999999999</v>
      </c>
      <c r="Q1079" s="22"/>
      <c r="R1079" s="22"/>
      <c r="S1079" s="22"/>
      <c r="T1079" s="22"/>
      <c r="U1079" s="22"/>
      <c r="V1079" s="22"/>
      <c r="W1079" s="22"/>
      <c r="X1079" s="22"/>
      <c r="Y1079" s="22"/>
      <c r="Z1079" s="22"/>
      <c r="AA1079" s="22"/>
      <c r="AB1079" s="22"/>
      <c r="AC1079" s="22"/>
      <c r="AD1079" s="22"/>
      <c r="AE1079" s="22"/>
      <c r="AF1079" s="22"/>
      <c r="AG1079" s="22"/>
      <c r="AH1079" s="22"/>
      <c r="AI1079" s="22"/>
      <c r="AJ1079" s="22"/>
      <c r="AK1079" s="22"/>
      <c r="AL1079" s="22"/>
      <c r="AM1079" s="22"/>
      <c r="AN1079" s="22"/>
      <c r="AO1079" s="22"/>
      <c r="AP1079" s="22"/>
      <c r="AQ1079" s="22"/>
      <c r="AR1079" s="22"/>
      <c r="AS1079" s="22"/>
      <c r="AT1079" s="22"/>
      <c r="AU1079" s="22"/>
      <c r="AV1079" s="22"/>
      <c r="AW1079" s="22"/>
      <c r="AX1079" s="22"/>
      <c r="AY1079" s="22"/>
      <c r="AZ1079" s="22"/>
      <c r="BA1079" s="22"/>
      <c r="BB1079" s="22"/>
      <c r="BC1079" s="22"/>
      <c r="BD1079" s="22"/>
      <c r="BE1079" s="22"/>
      <c r="BF1079" s="22"/>
      <c r="BG1079" s="22"/>
      <c r="BH1079" s="22"/>
      <c r="BI1079" s="22"/>
      <c r="BJ1079" s="22"/>
      <c r="BK1079" s="22"/>
      <c r="BL1079" s="22"/>
      <c r="BM1079" s="22"/>
      <c r="BN1079" s="22"/>
      <c r="BO1079" s="22"/>
      <c r="BP1079" s="22"/>
      <c r="BQ1079" s="22"/>
      <c r="BR1079" s="22"/>
      <c r="BS1079" s="22"/>
      <c r="BT1079" s="22"/>
      <c r="BU1079" s="22"/>
      <c r="BV1079" s="22"/>
      <c r="BW1079" s="22"/>
      <c r="BX1079" s="22"/>
      <c r="BY1079" s="22"/>
      <c r="BZ1079" s="22"/>
    </row>
    <row r="1080" spans="1:78" x14ac:dyDescent="0.25">
      <c r="A1080" s="21"/>
      <c r="B1080" s="22">
        <v>4100</v>
      </c>
      <c r="C1080" s="22">
        <f t="shared" ca="1" si="19"/>
        <v>4.0999999999999996</v>
      </c>
      <c r="D1080" s="22">
        <v>62.587000000000003</v>
      </c>
      <c r="E1080" s="22"/>
      <c r="F1080" s="22">
        <v>335.05500000000001</v>
      </c>
      <c r="G1080" s="22"/>
      <c r="H1080" s="22">
        <v>282.83300000000003</v>
      </c>
      <c r="I1080" s="22"/>
      <c r="J1080" s="22">
        <v>214.11</v>
      </c>
      <c r="K1080" s="22"/>
      <c r="L1080" s="22">
        <v>125.532</v>
      </c>
      <c r="M1080" s="22"/>
      <c r="N1080" s="22">
        <v>8.2309999999999999</v>
      </c>
      <c r="O1080" s="22"/>
      <c r="P1080" s="22">
        <v>-0.105</v>
      </c>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22"/>
      <c r="BA1080" s="22"/>
      <c r="BB1080" s="22"/>
      <c r="BC1080" s="22"/>
      <c r="BD1080" s="22"/>
      <c r="BE1080" s="22"/>
      <c r="BF1080" s="22"/>
      <c r="BG1080" s="22"/>
      <c r="BH1080" s="22"/>
      <c r="BI1080" s="22"/>
      <c r="BJ1080" s="22"/>
      <c r="BK1080" s="22"/>
      <c r="BL1080" s="22"/>
      <c r="BM1080" s="22"/>
      <c r="BN1080" s="22"/>
      <c r="BO1080" s="22"/>
      <c r="BP1080" s="22"/>
      <c r="BQ1080" s="22"/>
      <c r="BR1080" s="22"/>
      <c r="BS1080" s="22"/>
      <c r="BT1080" s="22"/>
      <c r="BU1080" s="22"/>
      <c r="BV1080" s="22"/>
      <c r="BW1080" s="22"/>
      <c r="BX1080" s="22"/>
      <c r="BY1080" s="22"/>
      <c r="BZ1080" s="22"/>
    </row>
    <row r="1081" spans="1:78" x14ac:dyDescent="0.25">
      <c r="A1081" s="21"/>
      <c r="B1081" s="22">
        <v>4200</v>
      </c>
      <c r="C1081" s="22">
        <f t="shared" ca="1" si="19"/>
        <v>4.2</v>
      </c>
      <c r="D1081" s="22">
        <v>62.671999999999997</v>
      </c>
      <c r="E1081" s="22"/>
      <c r="F1081" s="22">
        <v>336.56400000000002</v>
      </c>
      <c r="G1081" s="22"/>
      <c r="H1081" s="22">
        <v>284.09500000000003</v>
      </c>
      <c r="I1081" s="22"/>
      <c r="J1081" s="22">
        <v>220.37299999999999</v>
      </c>
      <c r="K1081" s="22"/>
      <c r="L1081" s="22">
        <v>125.148</v>
      </c>
      <c r="M1081" s="22"/>
      <c r="N1081" s="22">
        <v>5.375</v>
      </c>
      <c r="O1081" s="22"/>
      <c r="P1081" s="22">
        <v>-6.7000000000000004E-2</v>
      </c>
      <c r="Q1081" s="22"/>
      <c r="R1081" s="22"/>
      <c r="S1081" s="22"/>
      <c r="T1081" s="22"/>
      <c r="U1081" s="22"/>
      <c r="V1081" s="22"/>
      <c r="W1081" s="22"/>
      <c r="X1081" s="22"/>
      <c r="Y1081" s="22"/>
      <c r="Z1081" s="22"/>
      <c r="AA1081" s="22"/>
      <c r="AB1081" s="22"/>
      <c r="AC1081" s="22"/>
      <c r="AD1081" s="22"/>
      <c r="AE1081" s="22"/>
      <c r="AF1081" s="22"/>
      <c r="AG1081" s="22"/>
      <c r="AH1081" s="22"/>
      <c r="AI1081" s="22"/>
      <c r="AJ1081" s="22"/>
      <c r="AK1081" s="22"/>
      <c r="AL1081" s="22"/>
      <c r="AM1081" s="22"/>
      <c r="AN1081" s="22"/>
      <c r="AO1081" s="22"/>
      <c r="AP1081" s="22"/>
      <c r="AQ1081" s="22"/>
      <c r="AR1081" s="22"/>
      <c r="AS1081" s="22"/>
      <c r="AT1081" s="22"/>
      <c r="AU1081" s="22"/>
      <c r="AV1081" s="22"/>
      <c r="AW1081" s="22"/>
      <c r="AX1081" s="22"/>
      <c r="AY1081" s="22"/>
      <c r="AZ1081" s="22"/>
      <c r="BA1081" s="22"/>
      <c r="BB1081" s="22"/>
      <c r="BC1081" s="22"/>
      <c r="BD1081" s="22"/>
      <c r="BE1081" s="22"/>
      <c r="BF1081" s="22"/>
      <c r="BG1081" s="22"/>
      <c r="BH1081" s="22"/>
      <c r="BI1081" s="22"/>
      <c r="BJ1081" s="22"/>
      <c r="BK1081" s="22"/>
      <c r="BL1081" s="22"/>
      <c r="BM1081" s="22"/>
      <c r="BN1081" s="22"/>
      <c r="BO1081" s="22"/>
      <c r="BP1081" s="22"/>
      <c r="BQ1081" s="22"/>
      <c r="BR1081" s="22"/>
      <c r="BS1081" s="22"/>
      <c r="BT1081" s="22"/>
      <c r="BU1081" s="22"/>
      <c r="BV1081" s="22"/>
      <c r="BW1081" s="22"/>
      <c r="BX1081" s="22"/>
      <c r="BY1081" s="22"/>
      <c r="BZ1081" s="22"/>
    </row>
    <row r="1082" spans="1:78" x14ac:dyDescent="0.25">
      <c r="A1082" s="21"/>
      <c r="B1082" s="22">
        <v>4300</v>
      </c>
      <c r="C1082" s="22">
        <f t="shared" ca="1" si="19"/>
        <v>4.3</v>
      </c>
      <c r="D1082" s="22">
        <v>62.75</v>
      </c>
      <c r="E1082" s="22"/>
      <c r="F1082" s="22">
        <v>338.04</v>
      </c>
      <c r="G1082" s="22"/>
      <c r="H1082" s="22">
        <v>285.33199999999999</v>
      </c>
      <c r="I1082" s="22"/>
      <c r="J1082" s="22">
        <v>226.64400000000001</v>
      </c>
      <c r="K1082" s="22"/>
      <c r="L1082" s="22">
        <v>124.75</v>
      </c>
      <c r="M1082" s="22"/>
      <c r="N1082" s="22">
        <v>2.528</v>
      </c>
      <c r="O1082" s="22"/>
      <c r="P1082" s="22">
        <v>-3.1E-2</v>
      </c>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2"/>
      <c r="AS1082" s="22"/>
      <c r="AT1082" s="22"/>
      <c r="AU1082" s="22"/>
      <c r="AV1082" s="22"/>
      <c r="AW1082" s="22"/>
      <c r="AX1082" s="22"/>
      <c r="AY1082" s="22"/>
      <c r="AZ1082" s="22"/>
      <c r="BA1082" s="22"/>
      <c r="BB1082" s="22"/>
      <c r="BC1082" s="22"/>
      <c r="BD1082" s="22"/>
      <c r="BE1082" s="22"/>
      <c r="BF1082" s="22"/>
      <c r="BG1082" s="22"/>
      <c r="BH1082" s="22"/>
      <c r="BI1082" s="22"/>
      <c r="BJ1082" s="22"/>
      <c r="BK1082" s="22"/>
      <c r="BL1082" s="22"/>
      <c r="BM1082" s="22"/>
      <c r="BN1082" s="22"/>
      <c r="BO1082" s="22"/>
      <c r="BP1082" s="22"/>
      <c r="BQ1082" s="22"/>
      <c r="BR1082" s="22"/>
      <c r="BS1082" s="22"/>
      <c r="BT1082" s="22"/>
      <c r="BU1082" s="22"/>
      <c r="BV1082" s="22"/>
      <c r="BW1082" s="22"/>
      <c r="BX1082" s="22"/>
      <c r="BY1082" s="22"/>
      <c r="BZ1082" s="22"/>
    </row>
    <row r="1083" spans="1:78" x14ac:dyDescent="0.25">
      <c r="A1083" s="21"/>
      <c r="B1083" s="22">
        <v>4400</v>
      </c>
      <c r="C1083" s="22">
        <f t="shared" ca="1" si="19"/>
        <v>4.4000000000000004</v>
      </c>
      <c r="D1083" s="22">
        <v>62.823</v>
      </c>
      <c r="E1083" s="22"/>
      <c r="F1083" s="22">
        <v>339.483</v>
      </c>
      <c r="G1083" s="22"/>
      <c r="H1083" s="22">
        <v>286.54599999999999</v>
      </c>
      <c r="I1083" s="22"/>
      <c r="J1083" s="22">
        <v>232.923</v>
      </c>
      <c r="K1083" s="22"/>
      <c r="L1083" s="22">
        <v>124.33799999999999</v>
      </c>
      <c r="M1083" s="22"/>
      <c r="N1083" s="22">
        <v>-0.31</v>
      </c>
      <c r="O1083" s="22"/>
      <c r="P1083" s="22">
        <v>4.0000000000000001E-3</v>
      </c>
      <c r="Q1083" s="22"/>
      <c r="R1083" s="22"/>
      <c r="S1083" s="22"/>
      <c r="T1083" s="22"/>
      <c r="U1083" s="22"/>
      <c r="V1083" s="22"/>
      <c r="W1083" s="22"/>
      <c r="X1083" s="22"/>
      <c r="Y1083" s="22"/>
      <c r="Z1083" s="22"/>
      <c r="AA1083" s="22"/>
      <c r="AB1083" s="22"/>
      <c r="AC1083" s="22"/>
      <c r="AD1083" s="22"/>
      <c r="AE1083" s="22"/>
      <c r="AF1083" s="22"/>
      <c r="AG1083" s="22"/>
      <c r="AH1083" s="22"/>
      <c r="AI1083" s="22"/>
      <c r="AJ1083" s="22"/>
      <c r="AK1083" s="22"/>
      <c r="AL1083" s="22"/>
      <c r="AM1083" s="22"/>
      <c r="AN1083" s="22"/>
      <c r="AO1083" s="22"/>
      <c r="AP1083" s="22"/>
      <c r="AQ1083" s="22"/>
      <c r="AR1083" s="22"/>
      <c r="AS1083" s="22"/>
      <c r="AT1083" s="22"/>
      <c r="AU1083" s="22"/>
      <c r="AV1083" s="22"/>
      <c r="AW1083" s="22"/>
      <c r="AX1083" s="22"/>
      <c r="AY1083" s="22"/>
      <c r="AZ1083" s="22"/>
      <c r="BA1083" s="22"/>
      <c r="BB1083" s="22"/>
      <c r="BC1083" s="22"/>
      <c r="BD1083" s="22"/>
      <c r="BE1083" s="22"/>
      <c r="BF1083" s="22"/>
      <c r="BG1083" s="22"/>
      <c r="BH1083" s="22"/>
      <c r="BI1083" s="22"/>
      <c r="BJ1083" s="22"/>
      <c r="BK1083" s="22"/>
      <c r="BL1083" s="22"/>
      <c r="BM1083" s="22"/>
      <c r="BN1083" s="22"/>
      <c r="BO1083" s="22"/>
      <c r="BP1083" s="22"/>
      <c r="BQ1083" s="22"/>
      <c r="BR1083" s="22"/>
      <c r="BS1083" s="22"/>
      <c r="BT1083" s="22"/>
      <c r="BU1083" s="22"/>
      <c r="BV1083" s="22"/>
      <c r="BW1083" s="22"/>
      <c r="BX1083" s="22"/>
      <c r="BY1083" s="22"/>
      <c r="BZ1083" s="22"/>
    </row>
    <row r="1084" spans="1:78" x14ac:dyDescent="0.25">
      <c r="A1084" s="21"/>
      <c r="B1084" s="22">
        <v>4500</v>
      </c>
      <c r="C1084" s="22">
        <f t="shared" ca="1" si="19"/>
        <v>4.5</v>
      </c>
      <c r="D1084" s="22">
        <v>62.89</v>
      </c>
      <c r="E1084" s="22"/>
      <c r="F1084" s="22">
        <v>340.89600000000002</v>
      </c>
      <c r="G1084" s="22"/>
      <c r="H1084" s="22">
        <v>287.73899999999998</v>
      </c>
      <c r="I1084" s="22"/>
      <c r="J1084" s="22">
        <v>239.208</v>
      </c>
      <c r="K1084" s="22"/>
      <c r="L1084" s="22">
        <v>123.911</v>
      </c>
      <c r="M1084" s="22"/>
      <c r="N1084" s="22">
        <v>-3.1379999999999999</v>
      </c>
      <c r="O1084" s="22"/>
      <c r="P1084" s="22">
        <v>3.5999999999999997E-2</v>
      </c>
      <c r="Q1084" s="22"/>
      <c r="R1084" s="22"/>
      <c r="S1084" s="22"/>
      <c r="T1084" s="2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2"/>
      <c r="AS1084" s="22"/>
      <c r="AT1084" s="22"/>
      <c r="AU1084" s="22"/>
      <c r="AV1084" s="22"/>
      <c r="AW1084" s="22"/>
      <c r="AX1084" s="22"/>
      <c r="AY1084" s="22"/>
      <c r="AZ1084" s="22"/>
      <c r="BA1084" s="22"/>
      <c r="BB1084" s="22"/>
      <c r="BC1084" s="22"/>
      <c r="BD1084" s="22"/>
      <c r="BE1084" s="22"/>
      <c r="BF1084" s="22"/>
      <c r="BG1084" s="22"/>
      <c r="BH1084" s="22"/>
      <c r="BI1084" s="22"/>
      <c r="BJ1084" s="22"/>
      <c r="BK1084" s="22"/>
      <c r="BL1084" s="22"/>
      <c r="BM1084" s="22"/>
      <c r="BN1084" s="22"/>
      <c r="BO1084" s="22"/>
      <c r="BP1084" s="22"/>
      <c r="BQ1084" s="22"/>
      <c r="BR1084" s="22"/>
      <c r="BS1084" s="22"/>
      <c r="BT1084" s="22"/>
      <c r="BU1084" s="22"/>
      <c r="BV1084" s="22"/>
      <c r="BW1084" s="22"/>
      <c r="BX1084" s="22"/>
      <c r="BY1084" s="22"/>
      <c r="BZ1084" s="22"/>
    </row>
    <row r="1085" spans="1:78" x14ac:dyDescent="0.25">
      <c r="A1085" s="21"/>
      <c r="B1085" s="22">
        <v>4600</v>
      </c>
      <c r="C1085" s="22">
        <f t="shared" ca="1" si="19"/>
        <v>4.5999999999999996</v>
      </c>
      <c r="D1085" s="22">
        <v>62.951999999999998</v>
      </c>
      <c r="E1085" s="22"/>
      <c r="F1085" s="22">
        <v>342.279</v>
      </c>
      <c r="G1085" s="22"/>
      <c r="H1085" s="22">
        <v>288.90899999999999</v>
      </c>
      <c r="I1085" s="22"/>
      <c r="J1085" s="22">
        <v>245.5</v>
      </c>
      <c r="K1085" s="22"/>
      <c r="L1085" s="22">
        <v>123.46899999999999</v>
      </c>
      <c r="M1085" s="22"/>
      <c r="N1085" s="22">
        <v>-5.9569999999999999</v>
      </c>
      <c r="O1085" s="22"/>
      <c r="P1085" s="22">
        <v>6.8000000000000005E-2</v>
      </c>
      <c r="Q1085" s="22"/>
      <c r="R1085" s="22"/>
      <c r="S1085" s="22"/>
      <c r="T1085" s="22"/>
      <c r="U1085" s="22"/>
      <c r="V1085" s="22"/>
      <c r="W1085" s="22"/>
      <c r="X1085" s="22"/>
      <c r="Y1085" s="22"/>
      <c r="Z1085" s="22"/>
      <c r="AA1085" s="22"/>
      <c r="AB1085" s="22"/>
      <c r="AC1085" s="22"/>
      <c r="AD1085" s="22"/>
      <c r="AE1085" s="22"/>
      <c r="AF1085" s="22"/>
      <c r="AG1085" s="22"/>
      <c r="AH1085" s="22"/>
      <c r="AI1085" s="22"/>
      <c r="AJ1085" s="22"/>
      <c r="AK1085" s="22"/>
      <c r="AL1085" s="22"/>
      <c r="AM1085" s="22"/>
      <c r="AN1085" s="22"/>
      <c r="AO1085" s="22"/>
      <c r="AP1085" s="22"/>
      <c r="AQ1085" s="22"/>
      <c r="AR1085" s="22"/>
      <c r="AS1085" s="22"/>
      <c r="AT1085" s="22"/>
      <c r="AU1085" s="22"/>
      <c r="AV1085" s="22"/>
      <c r="AW1085" s="22"/>
      <c r="AX1085" s="22"/>
      <c r="AY1085" s="22"/>
      <c r="AZ1085" s="22"/>
      <c r="BA1085" s="22"/>
      <c r="BB1085" s="22"/>
      <c r="BC1085" s="22"/>
      <c r="BD1085" s="22"/>
      <c r="BE1085" s="22"/>
      <c r="BF1085" s="22"/>
      <c r="BG1085" s="22"/>
      <c r="BH1085" s="22"/>
      <c r="BI1085" s="22"/>
      <c r="BJ1085" s="22"/>
      <c r="BK1085" s="22"/>
      <c r="BL1085" s="22"/>
      <c r="BM1085" s="22"/>
      <c r="BN1085" s="22"/>
      <c r="BO1085" s="22"/>
      <c r="BP1085" s="22"/>
      <c r="BQ1085" s="22"/>
      <c r="BR1085" s="22"/>
      <c r="BS1085" s="22"/>
      <c r="BT1085" s="22"/>
      <c r="BU1085" s="22"/>
      <c r="BV1085" s="22"/>
      <c r="BW1085" s="22"/>
      <c r="BX1085" s="22"/>
      <c r="BY1085" s="22"/>
      <c r="BZ1085" s="22"/>
    </row>
    <row r="1086" spans="1:78" x14ac:dyDescent="0.25">
      <c r="A1086" s="21"/>
      <c r="B1086" s="22">
        <v>4700</v>
      </c>
      <c r="C1086" s="22">
        <f t="shared" ca="1" si="19"/>
        <v>4.7</v>
      </c>
      <c r="D1086" s="22">
        <v>63.011000000000003</v>
      </c>
      <c r="E1086" s="22"/>
      <c r="F1086" s="22">
        <v>343.63299999999998</v>
      </c>
      <c r="G1086" s="22"/>
      <c r="H1086" s="22">
        <v>290.05900000000003</v>
      </c>
      <c r="I1086" s="22"/>
      <c r="J1086" s="22">
        <v>251.79900000000001</v>
      </c>
      <c r="K1086" s="22"/>
      <c r="L1086" s="22">
        <v>123.01300000000001</v>
      </c>
      <c r="M1086" s="22"/>
      <c r="N1086" s="22">
        <v>-8.7650000000000006</v>
      </c>
      <c r="O1086" s="22"/>
      <c r="P1086" s="22">
        <v>9.7000000000000003E-2</v>
      </c>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2"/>
      <c r="AS1086" s="22"/>
      <c r="AT1086" s="22"/>
      <c r="AU1086" s="22"/>
      <c r="AV1086" s="22"/>
      <c r="AW1086" s="22"/>
      <c r="AX1086" s="22"/>
      <c r="AY1086" s="22"/>
      <c r="AZ1086" s="22"/>
      <c r="BA1086" s="22"/>
      <c r="BB1086" s="22"/>
      <c r="BC1086" s="22"/>
      <c r="BD1086" s="22"/>
      <c r="BE1086" s="22"/>
      <c r="BF1086" s="22"/>
      <c r="BG1086" s="22"/>
      <c r="BH1086" s="22"/>
      <c r="BI1086" s="22"/>
      <c r="BJ1086" s="22"/>
      <c r="BK1086" s="22"/>
      <c r="BL1086" s="22"/>
      <c r="BM1086" s="22"/>
      <c r="BN1086" s="22"/>
      <c r="BO1086" s="22"/>
      <c r="BP1086" s="22"/>
      <c r="BQ1086" s="22"/>
      <c r="BR1086" s="22"/>
      <c r="BS1086" s="22"/>
      <c r="BT1086" s="22"/>
      <c r="BU1086" s="22"/>
      <c r="BV1086" s="22"/>
      <c r="BW1086" s="22"/>
      <c r="BX1086" s="22"/>
      <c r="BY1086" s="22"/>
      <c r="BZ1086" s="22"/>
    </row>
    <row r="1087" spans="1:78" x14ac:dyDescent="0.25">
      <c r="A1087" s="21"/>
      <c r="B1087" s="22">
        <v>4800</v>
      </c>
      <c r="C1087" s="22">
        <f t="shared" ca="1" si="19"/>
        <v>4.8</v>
      </c>
      <c r="D1087" s="22">
        <v>63.064999999999998</v>
      </c>
      <c r="E1087" s="22"/>
      <c r="F1087" s="22">
        <v>344.96100000000001</v>
      </c>
      <c r="G1087" s="22"/>
      <c r="H1087" s="22">
        <v>291.18900000000002</v>
      </c>
      <c r="I1087" s="22"/>
      <c r="J1087" s="22">
        <v>258.10199999999998</v>
      </c>
      <c r="K1087" s="22"/>
      <c r="L1087" s="22">
        <v>122.541</v>
      </c>
      <c r="M1087" s="22"/>
      <c r="N1087" s="22">
        <v>-11.564</v>
      </c>
      <c r="O1087" s="22"/>
      <c r="P1087" s="22">
        <v>0.126</v>
      </c>
      <c r="Q1087" s="22"/>
      <c r="R1087" s="22"/>
      <c r="S1087" s="22"/>
      <c r="T1087" s="22"/>
      <c r="U1087" s="22"/>
      <c r="V1087" s="22"/>
      <c r="W1087" s="22"/>
      <c r="X1087" s="22"/>
      <c r="Y1087" s="22"/>
      <c r="Z1087" s="22"/>
      <c r="AA1087" s="22"/>
      <c r="AB1087" s="22"/>
      <c r="AC1087" s="22"/>
      <c r="AD1087" s="22"/>
      <c r="AE1087" s="22"/>
      <c r="AF1087" s="22"/>
      <c r="AG1087" s="22"/>
      <c r="AH1087" s="22"/>
      <c r="AI1087" s="22"/>
      <c r="AJ1087" s="22"/>
      <c r="AK1087" s="22"/>
      <c r="AL1087" s="22"/>
      <c r="AM1087" s="22"/>
      <c r="AN1087" s="22"/>
      <c r="AO1087" s="22"/>
      <c r="AP1087" s="22"/>
      <c r="AQ1087" s="22"/>
      <c r="AR1087" s="22"/>
      <c r="AS1087" s="22"/>
      <c r="AT1087" s="22"/>
      <c r="AU1087" s="22"/>
      <c r="AV1087" s="22"/>
      <c r="AW1087" s="22"/>
      <c r="AX1087" s="22"/>
      <c r="AY1087" s="22"/>
      <c r="AZ1087" s="22"/>
      <c r="BA1087" s="22"/>
      <c r="BB1087" s="22"/>
      <c r="BC1087" s="22"/>
      <c r="BD1087" s="22"/>
      <c r="BE1087" s="22"/>
      <c r="BF1087" s="22"/>
      <c r="BG1087" s="22"/>
      <c r="BH1087" s="22"/>
      <c r="BI1087" s="22"/>
      <c r="BJ1087" s="22"/>
      <c r="BK1087" s="22"/>
      <c r="BL1087" s="22"/>
      <c r="BM1087" s="22"/>
      <c r="BN1087" s="22"/>
      <c r="BO1087" s="22"/>
      <c r="BP1087" s="22"/>
      <c r="BQ1087" s="22"/>
      <c r="BR1087" s="22"/>
      <c r="BS1087" s="22"/>
      <c r="BT1087" s="22"/>
      <c r="BU1087" s="22"/>
      <c r="BV1087" s="22"/>
      <c r="BW1087" s="22"/>
      <c r="BX1087" s="22"/>
      <c r="BY1087" s="22"/>
      <c r="BZ1087" s="22"/>
    </row>
    <row r="1088" spans="1:78" x14ac:dyDescent="0.25">
      <c r="A1088" s="21"/>
      <c r="B1088" s="22">
        <v>4900</v>
      </c>
      <c r="C1088" s="22">
        <f t="shared" ca="1" si="19"/>
        <v>4.9000000000000004</v>
      </c>
      <c r="D1088" s="22">
        <v>63.115000000000002</v>
      </c>
      <c r="E1088" s="22"/>
      <c r="F1088" s="22">
        <v>346.26100000000002</v>
      </c>
      <c r="G1088" s="22"/>
      <c r="H1088" s="22">
        <v>292.3</v>
      </c>
      <c r="I1088" s="22"/>
      <c r="J1088" s="22">
        <v>264.41199999999998</v>
      </c>
      <c r="K1088" s="22"/>
      <c r="L1088" s="22">
        <v>122.054</v>
      </c>
      <c r="M1088" s="22"/>
      <c r="N1088" s="22">
        <v>-14.353</v>
      </c>
      <c r="O1088" s="22"/>
      <c r="P1088" s="22">
        <v>0.153</v>
      </c>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2"/>
      <c r="AS1088" s="22"/>
      <c r="AT1088" s="22"/>
      <c r="AU1088" s="22"/>
      <c r="AV1088" s="22"/>
      <c r="AW1088" s="22"/>
      <c r="AX1088" s="22"/>
      <c r="AY1088" s="22"/>
      <c r="AZ1088" s="22"/>
      <c r="BA1088" s="22"/>
      <c r="BB1088" s="22"/>
      <c r="BC1088" s="22"/>
      <c r="BD1088" s="22"/>
      <c r="BE1088" s="22"/>
      <c r="BF1088" s="22"/>
      <c r="BG1088" s="22"/>
      <c r="BH1088" s="22"/>
      <c r="BI1088" s="22"/>
      <c r="BJ1088" s="22"/>
      <c r="BK1088" s="22"/>
      <c r="BL1088" s="22"/>
      <c r="BM1088" s="22"/>
      <c r="BN1088" s="22"/>
      <c r="BO1088" s="22"/>
      <c r="BP1088" s="22"/>
      <c r="BQ1088" s="22"/>
      <c r="BR1088" s="22"/>
      <c r="BS1088" s="22"/>
      <c r="BT1088" s="22"/>
      <c r="BU1088" s="22"/>
      <c r="BV1088" s="22"/>
      <c r="BW1088" s="22"/>
      <c r="BX1088" s="22"/>
      <c r="BY1088" s="22"/>
      <c r="BZ1088" s="22"/>
    </row>
    <row r="1089" spans="1:78" x14ac:dyDescent="0.25">
      <c r="A1089" s="21"/>
      <c r="B1089" s="22">
        <v>5000</v>
      </c>
      <c r="C1089" s="22">
        <f t="shared" ca="1" si="19"/>
        <v>5</v>
      </c>
      <c r="D1089" s="22">
        <v>63.161999999999999</v>
      </c>
      <c r="E1089" s="22"/>
      <c r="F1089" s="22">
        <v>347.53699999999998</v>
      </c>
      <c r="G1089" s="22"/>
      <c r="H1089" s="22">
        <v>293.392</v>
      </c>
      <c r="I1089" s="22"/>
      <c r="J1089" s="22">
        <v>270.72500000000002</v>
      </c>
      <c r="K1089" s="22"/>
      <c r="L1089" s="22">
        <v>121.55200000000001</v>
      </c>
      <c r="M1089" s="22"/>
      <c r="N1089" s="22">
        <v>-17.131</v>
      </c>
      <c r="O1089" s="22"/>
      <c r="P1089" s="22">
        <v>0.17899999999999999</v>
      </c>
      <c r="Q1089" s="22"/>
      <c r="R1089" s="22"/>
      <c r="S1089" s="22"/>
      <c r="T1089" s="22"/>
      <c r="U1089" s="22"/>
      <c r="V1089" s="22"/>
      <c r="W1089" s="22"/>
      <c r="X1089" s="22"/>
      <c r="Y1089" s="22"/>
      <c r="Z1089" s="22"/>
      <c r="AA1089" s="22"/>
      <c r="AB1089" s="22"/>
      <c r="AC1089" s="22"/>
      <c r="AD1089" s="22"/>
      <c r="AE1089" s="22"/>
      <c r="AF1089" s="22"/>
      <c r="AG1089" s="22"/>
      <c r="AH1089" s="22"/>
      <c r="AI1089" s="22"/>
      <c r="AJ1089" s="22"/>
      <c r="AK1089" s="22"/>
      <c r="AL1089" s="22"/>
      <c r="AM1089" s="22"/>
      <c r="AN1089" s="22"/>
      <c r="AO1089" s="22"/>
      <c r="AP1089" s="22"/>
      <c r="AQ1089" s="22"/>
      <c r="AR1089" s="22"/>
      <c r="AS1089" s="22"/>
      <c r="AT1089" s="22"/>
      <c r="AU1089" s="22"/>
      <c r="AV1089" s="22"/>
      <c r="AW1089" s="22"/>
      <c r="AX1089" s="22"/>
      <c r="AY1089" s="22"/>
      <c r="AZ1089" s="22"/>
      <c r="BA1089" s="22"/>
      <c r="BB1089" s="22"/>
      <c r="BC1089" s="22"/>
      <c r="BD1089" s="22"/>
      <c r="BE1089" s="22"/>
      <c r="BF1089" s="22"/>
      <c r="BG1089" s="22"/>
      <c r="BH1089" s="22"/>
      <c r="BI1089" s="22"/>
      <c r="BJ1089" s="22"/>
      <c r="BK1089" s="22"/>
      <c r="BL1089" s="22"/>
      <c r="BM1089" s="22"/>
      <c r="BN1089" s="22"/>
      <c r="BO1089" s="22"/>
      <c r="BP1089" s="22"/>
      <c r="BQ1089" s="22"/>
      <c r="BR1089" s="22"/>
      <c r="BS1089" s="22"/>
      <c r="BT1089" s="22"/>
      <c r="BU1089" s="22"/>
      <c r="BV1089" s="22"/>
      <c r="BW1089" s="22"/>
      <c r="BX1089" s="22"/>
      <c r="BY1089" s="22"/>
      <c r="BZ1089" s="22"/>
    </row>
    <row r="1090" spans="1:78" x14ac:dyDescent="0.25">
      <c r="A1090" s="21"/>
      <c r="B1090" s="22">
        <v>5100</v>
      </c>
      <c r="C1090" s="22">
        <f t="shared" ca="1" si="19"/>
        <v>5.0999999999999996</v>
      </c>
      <c r="D1090" s="22">
        <v>63.206000000000003</v>
      </c>
      <c r="E1090" s="22"/>
      <c r="F1090" s="22">
        <v>348.78800000000001</v>
      </c>
      <c r="G1090" s="22"/>
      <c r="H1090" s="22">
        <v>294.46600000000001</v>
      </c>
      <c r="I1090" s="22"/>
      <c r="J1090" s="22">
        <v>277.04399999999998</v>
      </c>
      <c r="K1090" s="22"/>
      <c r="L1090" s="22">
        <v>121.03400000000001</v>
      </c>
      <c r="M1090" s="22"/>
      <c r="N1090" s="22">
        <v>-19.899999999999999</v>
      </c>
      <c r="O1090" s="22"/>
      <c r="P1090" s="22">
        <v>0.20399999999999999</v>
      </c>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2"/>
      <c r="AS1090" s="22"/>
      <c r="AT1090" s="22"/>
      <c r="AU1090" s="22"/>
      <c r="AV1090" s="22"/>
      <c r="AW1090" s="22"/>
      <c r="AX1090" s="22"/>
      <c r="AY1090" s="22"/>
      <c r="AZ1090" s="22"/>
      <c r="BA1090" s="22"/>
      <c r="BB1090" s="22"/>
      <c r="BC1090" s="22"/>
      <c r="BD1090" s="22"/>
      <c r="BE1090" s="22"/>
      <c r="BF1090" s="22"/>
      <c r="BG1090" s="22"/>
      <c r="BH1090" s="22"/>
      <c r="BI1090" s="22"/>
      <c r="BJ1090" s="22"/>
      <c r="BK1090" s="22"/>
      <c r="BL1090" s="22"/>
      <c r="BM1090" s="22"/>
      <c r="BN1090" s="22"/>
      <c r="BO1090" s="22"/>
      <c r="BP1090" s="22"/>
      <c r="BQ1090" s="22"/>
      <c r="BR1090" s="22"/>
      <c r="BS1090" s="22"/>
      <c r="BT1090" s="22"/>
      <c r="BU1090" s="22"/>
      <c r="BV1090" s="22"/>
      <c r="BW1090" s="22"/>
      <c r="BX1090" s="22"/>
      <c r="BY1090" s="22"/>
      <c r="BZ1090" s="22"/>
    </row>
    <row r="1091" spans="1:78" x14ac:dyDescent="0.25">
      <c r="A1091" s="21"/>
      <c r="B1091" s="22">
        <v>5200</v>
      </c>
      <c r="C1091" s="22">
        <f t="shared" ca="1" si="19"/>
        <v>5.2</v>
      </c>
      <c r="D1091" s="22">
        <v>63.244999999999997</v>
      </c>
      <c r="E1091" s="22"/>
      <c r="F1091" s="22">
        <v>350.01600000000002</v>
      </c>
      <c r="G1091" s="22"/>
      <c r="H1091" s="22">
        <v>295.52199999999999</v>
      </c>
      <c r="I1091" s="22"/>
      <c r="J1091" s="22">
        <v>283.36599999999999</v>
      </c>
      <c r="K1091" s="22"/>
      <c r="L1091" s="22">
        <v>120.501</v>
      </c>
      <c r="M1091" s="22"/>
      <c r="N1091" s="22">
        <v>-22.658000000000001</v>
      </c>
      <c r="O1091" s="22"/>
      <c r="P1091" s="22">
        <v>0.22800000000000001</v>
      </c>
      <c r="Q1091" s="22"/>
      <c r="R1091" s="22"/>
      <c r="S1091" s="22"/>
      <c r="T1091" s="22"/>
      <c r="U1091" s="22"/>
      <c r="V1091" s="22"/>
      <c r="W1091" s="22"/>
      <c r="X1091" s="22"/>
      <c r="Y1091" s="22"/>
      <c r="Z1091" s="22"/>
      <c r="AA1091" s="22"/>
      <c r="AB1091" s="22"/>
      <c r="AC1091" s="22"/>
      <c r="AD1091" s="22"/>
      <c r="AE1091" s="22"/>
      <c r="AF1091" s="22"/>
      <c r="AG1091" s="22"/>
      <c r="AH1091" s="22"/>
      <c r="AI1091" s="22"/>
      <c r="AJ1091" s="22"/>
      <c r="AK1091" s="22"/>
      <c r="AL1091" s="22"/>
      <c r="AM1091" s="22"/>
      <c r="AN1091" s="22"/>
      <c r="AO1091" s="22"/>
      <c r="AP1091" s="22"/>
      <c r="AQ1091" s="22"/>
      <c r="AR1091" s="22"/>
      <c r="AS1091" s="22"/>
      <c r="AT1091" s="22"/>
      <c r="AU1091" s="22"/>
      <c r="AV1091" s="22"/>
      <c r="AW1091" s="22"/>
      <c r="AX1091" s="22"/>
      <c r="AY1091" s="22"/>
      <c r="AZ1091" s="22"/>
      <c r="BA1091" s="22"/>
      <c r="BB1091" s="22"/>
      <c r="BC1091" s="22"/>
      <c r="BD1091" s="22"/>
      <c r="BE1091" s="22"/>
      <c r="BF1091" s="22"/>
      <c r="BG1091" s="22"/>
      <c r="BH1091" s="22"/>
      <c r="BI1091" s="22"/>
      <c r="BJ1091" s="22"/>
      <c r="BK1091" s="22"/>
      <c r="BL1091" s="22"/>
      <c r="BM1091" s="22"/>
      <c r="BN1091" s="22"/>
      <c r="BO1091" s="22"/>
      <c r="BP1091" s="22"/>
      <c r="BQ1091" s="22"/>
      <c r="BR1091" s="22"/>
      <c r="BS1091" s="22"/>
      <c r="BT1091" s="22"/>
      <c r="BU1091" s="22"/>
      <c r="BV1091" s="22"/>
      <c r="BW1091" s="22"/>
      <c r="BX1091" s="22"/>
      <c r="BY1091" s="22"/>
      <c r="BZ1091" s="22"/>
    </row>
    <row r="1092" spans="1:78" x14ac:dyDescent="0.25">
      <c r="A1092" s="21"/>
      <c r="B1092" s="22">
        <v>5300</v>
      </c>
      <c r="C1092" s="22">
        <f t="shared" ca="1" si="19"/>
        <v>5.3</v>
      </c>
      <c r="D1092" s="22">
        <v>63.277999999999999</v>
      </c>
      <c r="E1092" s="22"/>
      <c r="F1092" s="22">
        <v>351.221</v>
      </c>
      <c r="G1092" s="22"/>
      <c r="H1092" s="22">
        <v>296.56200000000001</v>
      </c>
      <c r="I1092" s="22"/>
      <c r="J1092" s="22">
        <v>289.69299999999998</v>
      </c>
      <c r="K1092" s="22"/>
      <c r="L1092" s="22">
        <v>119.952</v>
      </c>
      <c r="M1092" s="22"/>
      <c r="N1092" s="22">
        <v>-25.405999999999999</v>
      </c>
      <c r="O1092" s="22"/>
      <c r="P1092" s="22">
        <v>0.25</v>
      </c>
      <c r="Q1092" s="22"/>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2"/>
      <c r="AS1092" s="22"/>
      <c r="AT1092" s="22"/>
      <c r="AU1092" s="22"/>
      <c r="AV1092" s="22"/>
      <c r="AW1092" s="22"/>
      <c r="AX1092" s="22"/>
      <c r="AY1092" s="22"/>
      <c r="AZ1092" s="22"/>
      <c r="BA1092" s="22"/>
      <c r="BB1092" s="22"/>
      <c r="BC1092" s="22"/>
      <c r="BD1092" s="22"/>
      <c r="BE1092" s="22"/>
      <c r="BF1092" s="22"/>
      <c r="BG1092" s="22"/>
      <c r="BH1092" s="22"/>
      <c r="BI1092" s="22"/>
      <c r="BJ1092" s="22"/>
      <c r="BK1092" s="22"/>
      <c r="BL1092" s="22"/>
      <c r="BM1092" s="22"/>
      <c r="BN1092" s="22"/>
      <c r="BO1092" s="22"/>
      <c r="BP1092" s="22"/>
      <c r="BQ1092" s="22"/>
      <c r="BR1092" s="22"/>
      <c r="BS1092" s="22"/>
      <c r="BT1092" s="22"/>
      <c r="BU1092" s="22"/>
      <c r="BV1092" s="22"/>
      <c r="BW1092" s="22"/>
      <c r="BX1092" s="22"/>
      <c r="BY1092" s="22"/>
      <c r="BZ1092" s="22"/>
    </row>
    <row r="1093" spans="1:78" x14ac:dyDescent="0.25">
      <c r="A1093" s="21"/>
      <c r="B1093" s="22">
        <v>5400</v>
      </c>
      <c r="C1093" s="22">
        <f t="shared" ca="1" si="19"/>
        <v>5.4</v>
      </c>
      <c r="D1093" s="22">
        <v>63.308</v>
      </c>
      <c r="E1093" s="22"/>
      <c r="F1093" s="22">
        <v>352.404</v>
      </c>
      <c r="G1093" s="22"/>
      <c r="H1093" s="22">
        <v>297.58499999999998</v>
      </c>
      <c r="I1093" s="22"/>
      <c r="J1093" s="22">
        <v>296.02199999999999</v>
      </c>
      <c r="K1093" s="22"/>
      <c r="L1093" s="22">
        <v>119.38800000000001</v>
      </c>
      <c r="M1093" s="22"/>
      <c r="N1093" s="22">
        <v>-28.143000000000001</v>
      </c>
      <c r="O1093" s="22"/>
      <c r="P1093" s="22">
        <v>0.27200000000000002</v>
      </c>
      <c r="Q1093" s="22"/>
      <c r="R1093" s="22"/>
      <c r="S1093" s="22"/>
      <c r="T1093" s="22"/>
      <c r="U1093" s="22"/>
      <c r="V1093" s="22"/>
      <c r="W1093" s="22"/>
      <c r="X1093" s="22"/>
      <c r="Y1093" s="22"/>
      <c r="Z1093" s="22"/>
      <c r="AA1093" s="22"/>
      <c r="AB1093" s="22"/>
      <c r="AC1093" s="22"/>
      <c r="AD1093" s="22"/>
      <c r="AE1093" s="22"/>
      <c r="AF1093" s="22"/>
      <c r="AG1093" s="22"/>
      <c r="AH1093" s="22"/>
      <c r="AI1093" s="22"/>
      <c r="AJ1093" s="22"/>
      <c r="AK1093" s="22"/>
      <c r="AL1093" s="22"/>
      <c r="AM1093" s="22"/>
      <c r="AN1093" s="22"/>
      <c r="AO1093" s="22"/>
      <c r="AP1093" s="22"/>
      <c r="AQ1093" s="22"/>
      <c r="AR1093" s="22"/>
      <c r="AS1093" s="22"/>
      <c r="AT1093" s="22"/>
      <c r="AU1093" s="22"/>
      <c r="AV1093" s="22"/>
      <c r="AW1093" s="22"/>
      <c r="AX1093" s="22"/>
      <c r="AY1093" s="22"/>
      <c r="AZ1093" s="22"/>
      <c r="BA1093" s="22"/>
      <c r="BB1093" s="22"/>
      <c r="BC1093" s="22"/>
      <c r="BD1093" s="22"/>
      <c r="BE1093" s="22"/>
      <c r="BF1093" s="22"/>
      <c r="BG1093" s="22"/>
      <c r="BH1093" s="22"/>
      <c r="BI1093" s="22"/>
      <c r="BJ1093" s="22"/>
      <c r="BK1093" s="22"/>
      <c r="BL1093" s="22"/>
      <c r="BM1093" s="22"/>
      <c r="BN1093" s="22"/>
      <c r="BO1093" s="22"/>
      <c r="BP1093" s="22"/>
      <c r="BQ1093" s="22"/>
      <c r="BR1093" s="22"/>
      <c r="BS1093" s="22"/>
      <c r="BT1093" s="22"/>
      <c r="BU1093" s="22"/>
      <c r="BV1093" s="22"/>
      <c r="BW1093" s="22"/>
      <c r="BX1093" s="22"/>
      <c r="BY1093" s="22"/>
      <c r="BZ1093" s="22"/>
    </row>
    <row r="1094" spans="1:78" x14ac:dyDescent="0.25">
      <c r="A1094" s="21"/>
      <c r="B1094" s="22">
        <v>5500</v>
      </c>
      <c r="C1094" s="22">
        <f t="shared" ca="1" si="19"/>
        <v>5.5</v>
      </c>
      <c r="D1094" s="22">
        <v>63.335000000000001</v>
      </c>
      <c r="E1094" s="22"/>
      <c r="F1094" s="22">
        <v>353.56599999999997</v>
      </c>
      <c r="G1094" s="22"/>
      <c r="H1094" s="22">
        <v>298.59300000000002</v>
      </c>
      <c r="I1094" s="22"/>
      <c r="J1094" s="22">
        <v>302.35399999999998</v>
      </c>
      <c r="K1094" s="22"/>
      <c r="L1094" s="22">
        <v>118.80800000000001</v>
      </c>
      <c r="M1094" s="22"/>
      <c r="N1094" s="22">
        <v>-30.87</v>
      </c>
      <c r="O1094" s="22"/>
      <c r="P1094" s="22">
        <v>0.29299999999999998</v>
      </c>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2"/>
      <c r="AS1094" s="22"/>
      <c r="AT1094" s="22"/>
      <c r="AU1094" s="22"/>
      <c r="AV1094" s="22"/>
      <c r="AW1094" s="22"/>
      <c r="AX1094" s="22"/>
      <c r="AY1094" s="22"/>
      <c r="AZ1094" s="22"/>
      <c r="BA1094" s="22"/>
      <c r="BB1094" s="22"/>
      <c r="BC1094" s="22"/>
      <c r="BD1094" s="22"/>
      <c r="BE1094" s="22"/>
      <c r="BF1094" s="22"/>
      <c r="BG1094" s="22"/>
      <c r="BH1094" s="22"/>
      <c r="BI1094" s="22"/>
      <c r="BJ1094" s="22"/>
      <c r="BK1094" s="22"/>
      <c r="BL1094" s="22"/>
      <c r="BM1094" s="22"/>
      <c r="BN1094" s="22"/>
      <c r="BO1094" s="22"/>
      <c r="BP1094" s="22"/>
      <c r="BQ1094" s="22"/>
      <c r="BR1094" s="22"/>
      <c r="BS1094" s="22"/>
      <c r="BT1094" s="22"/>
      <c r="BU1094" s="22"/>
      <c r="BV1094" s="22"/>
      <c r="BW1094" s="22"/>
      <c r="BX1094" s="22"/>
      <c r="BY1094" s="22"/>
      <c r="BZ1094" s="22"/>
    </row>
    <row r="1095" spans="1:78" x14ac:dyDescent="0.25">
      <c r="A1095" s="21"/>
      <c r="B1095" s="22">
        <v>5600</v>
      </c>
      <c r="C1095" s="22">
        <f t="shared" ca="1" si="19"/>
        <v>5.6</v>
      </c>
      <c r="D1095" s="22">
        <v>63.357999999999997</v>
      </c>
      <c r="E1095" s="22"/>
      <c r="F1095" s="22">
        <v>354.70699999999999</v>
      </c>
      <c r="G1095" s="22"/>
      <c r="H1095" s="22">
        <v>299.584</v>
      </c>
      <c r="I1095" s="22"/>
      <c r="J1095" s="22">
        <v>308.68900000000002</v>
      </c>
      <c r="K1095" s="22"/>
      <c r="L1095" s="22">
        <v>118.212</v>
      </c>
      <c r="M1095" s="22"/>
      <c r="N1095" s="22">
        <v>-33.585999999999999</v>
      </c>
      <c r="O1095" s="22"/>
      <c r="P1095" s="22">
        <v>0.313</v>
      </c>
      <c r="Q1095" s="22"/>
      <c r="R1095" s="22"/>
      <c r="S1095" s="22"/>
      <c r="T1095" s="22"/>
      <c r="U1095" s="22"/>
      <c r="V1095" s="22"/>
      <c r="W1095" s="22"/>
      <c r="X1095" s="22"/>
      <c r="Y1095" s="22"/>
      <c r="Z1095" s="22"/>
      <c r="AA1095" s="22"/>
      <c r="AB1095" s="22"/>
      <c r="AC1095" s="22"/>
      <c r="AD1095" s="22"/>
      <c r="AE1095" s="22"/>
      <c r="AF1095" s="22"/>
      <c r="AG1095" s="22"/>
      <c r="AH1095" s="22"/>
      <c r="AI1095" s="22"/>
      <c r="AJ1095" s="22"/>
      <c r="AK1095" s="22"/>
      <c r="AL1095" s="22"/>
      <c r="AM1095" s="22"/>
      <c r="AN1095" s="22"/>
      <c r="AO1095" s="22"/>
      <c r="AP1095" s="22"/>
      <c r="AQ1095" s="22"/>
      <c r="AR1095" s="22"/>
      <c r="AS1095" s="22"/>
      <c r="AT1095" s="22"/>
      <c r="AU1095" s="22"/>
      <c r="AV1095" s="22"/>
      <c r="AW1095" s="22"/>
      <c r="AX1095" s="22"/>
      <c r="AY1095" s="22"/>
      <c r="AZ1095" s="22"/>
      <c r="BA1095" s="22"/>
      <c r="BB1095" s="22"/>
      <c r="BC1095" s="22"/>
      <c r="BD1095" s="22"/>
      <c r="BE1095" s="22"/>
      <c r="BF1095" s="22"/>
      <c r="BG1095" s="22"/>
      <c r="BH1095" s="22"/>
      <c r="BI1095" s="22"/>
      <c r="BJ1095" s="22"/>
      <c r="BK1095" s="22"/>
      <c r="BL1095" s="22"/>
      <c r="BM1095" s="22"/>
      <c r="BN1095" s="22"/>
      <c r="BO1095" s="22"/>
      <c r="BP1095" s="22"/>
      <c r="BQ1095" s="22"/>
      <c r="BR1095" s="22"/>
      <c r="BS1095" s="22"/>
      <c r="BT1095" s="22"/>
      <c r="BU1095" s="22"/>
      <c r="BV1095" s="22"/>
      <c r="BW1095" s="22"/>
      <c r="BX1095" s="22"/>
      <c r="BY1095" s="22"/>
      <c r="BZ1095" s="22"/>
    </row>
    <row r="1096" spans="1:78" x14ac:dyDescent="0.25">
      <c r="A1096" s="21"/>
      <c r="B1096" s="22">
        <v>5700</v>
      </c>
      <c r="C1096" s="22">
        <f t="shared" ca="1" si="19"/>
        <v>5.7</v>
      </c>
      <c r="D1096" s="22">
        <v>63.378</v>
      </c>
      <c r="E1096" s="22"/>
      <c r="F1096" s="22">
        <v>355.82900000000001</v>
      </c>
      <c r="G1096" s="22"/>
      <c r="H1096" s="22">
        <v>300.56099999999998</v>
      </c>
      <c r="I1096" s="22"/>
      <c r="J1096" s="22">
        <v>315.02600000000001</v>
      </c>
      <c r="K1096" s="22"/>
      <c r="L1096" s="22">
        <v>117.601</v>
      </c>
      <c r="M1096" s="22"/>
      <c r="N1096" s="22">
        <v>-36.292000000000002</v>
      </c>
      <c r="O1096" s="22"/>
      <c r="P1096" s="22">
        <v>0.33300000000000002</v>
      </c>
      <c r="Q1096" s="22"/>
      <c r="R1096" s="22"/>
      <c r="S1096" s="22"/>
      <c r="T1096" s="2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2"/>
      <c r="AS1096" s="22"/>
      <c r="AT1096" s="22"/>
      <c r="AU1096" s="22"/>
      <c r="AV1096" s="22"/>
      <c r="AW1096" s="22"/>
      <c r="AX1096" s="22"/>
      <c r="AY1096" s="22"/>
      <c r="AZ1096" s="22"/>
      <c r="BA1096" s="22"/>
      <c r="BB1096" s="22"/>
      <c r="BC1096" s="22"/>
      <c r="BD1096" s="22"/>
      <c r="BE1096" s="22"/>
      <c r="BF1096" s="22"/>
      <c r="BG1096" s="22"/>
      <c r="BH1096" s="22"/>
      <c r="BI1096" s="22"/>
      <c r="BJ1096" s="22"/>
      <c r="BK1096" s="22"/>
      <c r="BL1096" s="22"/>
      <c r="BM1096" s="22"/>
      <c r="BN1096" s="22"/>
      <c r="BO1096" s="22"/>
      <c r="BP1096" s="22"/>
      <c r="BQ1096" s="22"/>
      <c r="BR1096" s="22"/>
      <c r="BS1096" s="22"/>
      <c r="BT1096" s="22"/>
      <c r="BU1096" s="22"/>
      <c r="BV1096" s="22"/>
      <c r="BW1096" s="22"/>
      <c r="BX1096" s="22"/>
      <c r="BY1096" s="22"/>
      <c r="BZ1096" s="22"/>
    </row>
    <row r="1097" spans="1:78" x14ac:dyDescent="0.25">
      <c r="A1097" s="21"/>
      <c r="B1097" s="22">
        <v>5800</v>
      </c>
      <c r="C1097" s="22">
        <f t="shared" ca="1" si="19"/>
        <v>5.8</v>
      </c>
      <c r="D1097" s="22">
        <v>63.395000000000003</v>
      </c>
      <c r="E1097" s="22"/>
      <c r="F1097" s="22">
        <v>356.93099999999998</v>
      </c>
      <c r="G1097" s="22"/>
      <c r="H1097" s="22">
        <v>301.524</v>
      </c>
      <c r="I1097" s="22"/>
      <c r="J1097" s="22">
        <v>321.36399999999998</v>
      </c>
      <c r="K1097" s="22"/>
      <c r="L1097" s="22">
        <v>116.97499999999999</v>
      </c>
      <c r="M1097" s="22"/>
      <c r="N1097" s="22">
        <v>-38.985999999999997</v>
      </c>
      <c r="O1097" s="22"/>
      <c r="P1097" s="22">
        <v>0.35099999999999998</v>
      </c>
      <c r="Q1097" s="22"/>
      <c r="R1097" s="22"/>
      <c r="S1097" s="22"/>
      <c r="T1097" s="22"/>
      <c r="U1097" s="22"/>
      <c r="V1097" s="22"/>
      <c r="W1097" s="22"/>
      <c r="X1097" s="22"/>
      <c r="Y1097" s="22"/>
      <c r="Z1097" s="22"/>
      <c r="AA1097" s="22"/>
      <c r="AB1097" s="22"/>
      <c r="AC1097" s="22"/>
      <c r="AD1097" s="22"/>
      <c r="AE1097" s="22"/>
      <c r="AF1097" s="22"/>
      <c r="AG1097" s="22"/>
      <c r="AH1097" s="22"/>
      <c r="AI1097" s="22"/>
      <c r="AJ1097" s="22"/>
      <c r="AK1097" s="22"/>
      <c r="AL1097" s="22"/>
      <c r="AM1097" s="22"/>
      <c r="AN1097" s="22"/>
      <c r="AO1097" s="22"/>
      <c r="AP1097" s="22"/>
      <c r="AQ1097" s="22"/>
      <c r="AR1097" s="22"/>
      <c r="AS1097" s="22"/>
      <c r="AT1097" s="22"/>
      <c r="AU1097" s="22"/>
      <c r="AV1097" s="22"/>
      <c r="AW1097" s="22"/>
      <c r="AX1097" s="22"/>
      <c r="AY1097" s="22"/>
      <c r="AZ1097" s="22"/>
      <c r="BA1097" s="22"/>
      <c r="BB1097" s="22"/>
      <c r="BC1097" s="22"/>
      <c r="BD1097" s="22"/>
      <c r="BE1097" s="22"/>
      <c r="BF1097" s="22"/>
      <c r="BG1097" s="22"/>
      <c r="BH1097" s="22"/>
      <c r="BI1097" s="22"/>
      <c r="BJ1097" s="22"/>
      <c r="BK1097" s="22"/>
      <c r="BL1097" s="22"/>
      <c r="BM1097" s="22"/>
      <c r="BN1097" s="22"/>
      <c r="BO1097" s="22"/>
      <c r="BP1097" s="22"/>
      <c r="BQ1097" s="22"/>
      <c r="BR1097" s="22"/>
      <c r="BS1097" s="22"/>
      <c r="BT1097" s="22"/>
      <c r="BU1097" s="22"/>
      <c r="BV1097" s="22"/>
      <c r="BW1097" s="22"/>
      <c r="BX1097" s="22"/>
      <c r="BY1097" s="22"/>
      <c r="BZ1097" s="22"/>
    </row>
    <row r="1098" spans="1:78" x14ac:dyDescent="0.25">
      <c r="A1098" s="21"/>
      <c r="B1098" s="22">
        <v>5900</v>
      </c>
      <c r="C1098" s="22">
        <f t="shared" ca="1" si="19"/>
        <v>5.9</v>
      </c>
      <c r="D1098" s="22">
        <v>63.406999999999996</v>
      </c>
      <c r="E1098" s="22"/>
      <c r="F1098" s="22">
        <v>358.01499999999999</v>
      </c>
      <c r="G1098" s="22"/>
      <c r="H1098" s="22">
        <v>302.47199999999998</v>
      </c>
      <c r="I1098" s="22"/>
      <c r="J1098" s="22">
        <v>327.70499999999998</v>
      </c>
      <c r="K1098" s="22"/>
      <c r="L1098" s="22">
        <v>116.333</v>
      </c>
      <c r="M1098" s="22"/>
      <c r="N1098" s="22">
        <v>-41.67</v>
      </c>
      <c r="O1098" s="22"/>
      <c r="P1098" s="22">
        <v>0.36899999999999999</v>
      </c>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2"/>
      <c r="AS1098" s="22"/>
      <c r="AT1098" s="22"/>
      <c r="AU1098" s="22"/>
      <c r="AV1098" s="22"/>
      <c r="AW1098" s="22"/>
      <c r="AX1098" s="22"/>
      <c r="AY1098" s="22"/>
      <c r="AZ1098" s="22"/>
      <c r="BA1098" s="22"/>
      <c r="BB1098" s="22"/>
      <c r="BC1098" s="22"/>
      <c r="BD1098" s="22"/>
      <c r="BE1098" s="22"/>
      <c r="BF1098" s="22"/>
      <c r="BG1098" s="22"/>
      <c r="BH1098" s="22"/>
      <c r="BI1098" s="22"/>
      <c r="BJ1098" s="22"/>
      <c r="BK1098" s="22"/>
      <c r="BL1098" s="22"/>
      <c r="BM1098" s="22"/>
      <c r="BN1098" s="22"/>
      <c r="BO1098" s="22"/>
      <c r="BP1098" s="22"/>
      <c r="BQ1098" s="22"/>
      <c r="BR1098" s="22"/>
      <c r="BS1098" s="22"/>
      <c r="BT1098" s="22"/>
      <c r="BU1098" s="22"/>
      <c r="BV1098" s="22"/>
      <c r="BW1098" s="22"/>
      <c r="BX1098" s="22"/>
      <c r="BY1098" s="22"/>
      <c r="BZ1098" s="22"/>
    </row>
    <row r="1099" spans="1:78" x14ac:dyDescent="0.25">
      <c r="A1099" s="21"/>
      <c r="B1099" s="22">
        <v>6000</v>
      </c>
      <c r="C1099" s="22">
        <f t="shared" ca="1" si="19"/>
        <v>6</v>
      </c>
      <c r="D1099" s="22">
        <v>63.417000000000002</v>
      </c>
      <c r="E1099" s="22"/>
      <c r="F1099" s="22">
        <v>359.08100000000002</v>
      </c>
      <c r="G1099" s="22"/>
      <c r="H1099" s="22">
        <v>303.40699999999998</v>
      </c>
      <c r="I1099" s="22"/>
      <c r="J1099" s="22">
        <v>334.04599999999999</v>
      </c>
      <c r="K1099" s="22"/>
      <c r="L1099" s="22">
        <v>115.675</v>
      </c>
      <c r="M1099" s="22"/>
      <c r="N1099" s="22">
        <v>-44.341999999999999</v>
      </c>
      <c r="O1099" s="22"/>
      <c r="P1099" s="22">
        <v>0.38600000000000001</v>
      </c>
      <c r="Q1099" s="22"/>
      <c r="R1099" s="22"/>
      <c r="S1099" s="22"/>
      <c r="T1099" s="22"/>
      <c r="U1099" s="22"/>
      <c r="V1099" s="22"/>
      <c r="W1099" s="22"/>
      <c r="X1099" s="22"/>
      <c r="Y1099" s="22"/>
      <c r="Z1099" s="22"/>
      <c r="AA1099" s="22"/>
      <c r="AB1099" s="22"/>
      <c r="AC1099" s="22"/>
      <c r="AD1099" s="22"/>
      <c r="AE1099" s="22"/>
      <c r="AF1099" s="22"/>
      <c r="AG1099" s="22"/>
      <c r="AH1099" s="22"/>
      <c r="AI1099" s="22"/>
      <c r="AJ1099" s="22"/>
      <c r="AK1099" s="22"/>
      <c r="AL1099" s="22"/>
      <c r="AM1099" s="22"/>
      <c r="AN1099" s="22"/>
      <c r="AO1099" s="22"/>
      <c r="AP1099" s="22"/>
      <c r="AQ1099" s="22"/>
      <c r="AR1099" s="22"/>
      <c r="AS1099" s="22"/>
      <c r="AT1099" s="22"/>
      <c r="AU1099" s="22"/>
      <c r="AV1099" s="22"/>
      <c r="AW1099" s="22"/>
      <c r="AX1099" s="22"/>
      <c r="AY1099" s="22"/>
      <c r="AZ1099" s="22"/>
      <c r="BA1099" s="22"/>
      <c r="BB1099" s="22"/>
      <c r="BC1099" s="22"/>
      <c r="BD1099" s="22"/>
      <c r="BE1099" s="22"/>
      <c r="BF1099" s="22"/>
      <c r="BG1099" s="22"/>
      <c r="BH1099" s="22"/>
      <c r="BI1099" s="22"/>
      <c r="BJ1099" s="22"/>
      <c r="BK1099" s="22"/>
      <c r="BL1099" s="22"/>
      <c r="BM1099" s="22"/>
      <c r="BN1099" s="22"/>
      <c r="BO1099" s="22"/>
      <c r="BP1099" s="22"/>
      <c r="BQ1099" s="22"/>
      <c r="BR1099" s="22"/>
      <c r="BS1099" s="22"/>
      <c r="BT1099" s="22"/>
      <c r="BU1099" s="22"/>
      <c r="BV1099" s="22"/>
      <c r="BW1099" s="22"/>
      <c r="BX1099" s="22"/>
      <c r="BY1099" s="22"/>
      <c r="BZ1099" s="22"/>
    </row>
    <row r="1100" spans="1:78" x14ac:dyDescent="0.25">
      <c r="A1100" s="21"/>
      <c r="B1100" s="22"/>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22"/>
      <c r="BA1100" s="22"/>
      <c r="BB1100" s="22"/>
      <c r="BC1100" s="22"/>
      <c r="BD1100" s="22"/>
      <c r="BE1100" s="22"/>
      <c r="BF1100" s="22"/>
      <c r="BG1100" s="22"/>
      <c r="BH1100" s="22"/>
      <c r="BI1100" s="22"/>
      <c r="BJ1100" s="22"/>
      <c r="BK1100" s="22"/>
      <c r="BL1100" s="22"/>
      <c r="BM1100" s="22"/>
      <c r="BN1100" s="22"/>
      <c r="BO1100" s="22"/>
      <c r="BP1100" s="22"/>
      <c r="BQ1100" s="22"/>
      <c r="BR1100" s="22"/>
      <c r="BS1100" s="22"/>
      <c r="BT1100" s="22"/>
      <c r="BU1100" s="22"/>
      <c r="BV1100" s="22"/>
      <c r="BW1100" s="22"/>
      <c r="BX1100" s="22"/>
      <c r="BY1100" s="22"/>
      <c r="BZ1100" s="22"/>
    </row>
    <row r="1101" spans="1:78" x14ac:dyDescent="0.25">
      <c r="A1101" s="21"/>
      <c r="B1101" s="22" t="s">
        <v>297</v>
      </c>
      <c r="C1101" s="22"/>
      <c r="D1101" s="22"/>
      <c r="E1101" s="22"/>
      <c r="F1101" s="22"/>
      <c r="G1101" s="22"/>
      <c r="H1101" s="22"/>
      <c r="I1101" s="22"/>
      <c r="J1101" s="22" t="s">
        <v>298</v>
      </c>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22"/>
      <c r="BA1101" s="22"/>
      <c r="BB1101" s="22"/>
      <c r="BC1101" s="22"/>
      <c r="BD1101" s="22"/>
      <c r="BE1101" s="22"/>
      <c r="BF1101" s="22"/>
      <c r="BG1101" s="22"/>
      <c r="BH1101" s="22"/>
      <c r="BI1101" s="22"/>
      <c r="BJ1101" s="22"/>
      <c r="BK1101" s="22"/>
      <c r="BL1101" s="22"/>
      <c r="BM1101" s="22"/>
      <c r="BN1101" s="22"/>
      <c r="BO1101" s="22"/>
      <c r="BP1101" s="22"/>
      <c r="BQ1101" s="22"/>
      <c r="BR1101" s="22"/>
      <c r="BS1101" s="22"/>
      <c r="BT1101" s="22"/>
      <c r="BU1101" s="22"/>
      <c r="BV1101" s="22"/>
      <c r="BW1101" s="22"/>
      <c r="BX1101" s="22"/>
      <c r="BY1101" s="22"/>
      <c r="BZ1101" s="22"/>
    </row>
    <row r="1102" spans="1:78" x14ac:dyDescent="0.25">
      <c r="A1102" s="21"/>
      <c r="B1102" s="22"/>
      <c r="C1102" s="22"/>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c r="AA1102" s="22"/>
      <c r="AB1102" s="22"/>
      <c r="AC1102" s="22"/>
      <c r="AD1102" s="22"/>
      <c r="AE1102" s="22"/>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22"/>
      <c r="BA1102" s="22"/>
      <c r="BB1102" s="22"/>
      <c r="BC1102" s="22"/>
      <c r="BD1102" s="22"/>
      <c r="BE1102" s="22"/>
      <c r="BF1102" s="22"/>
      <c r="BG1102" s="22"/>
      <c r="BH1102" s="22"/>
      <c r="BI1102" s="22"/>
      <c r="BJ1102" s="22"/>
      <c r="BK1102" s="22"/>
      <c r="BL1102" s="22"/>
      <c r="BM1102" s="22"/>
      <c r="BN1102" s="22"/>
      <c r="BO1102" s="22"/>
      <c r="BP1102" s="22"/>
      <c r="BQ1102" s="22"/>
      <c r="BR1102" s="22"/>
      <c r="BS1102" s="22"/>
      <c r="BT1102" s="22"/>
      <c r="BU1102" s="22"/>
      <c r="BV1102" s="22"/>
      <c r="BW1102" s="22"/>
      <c r="BX1102" s="22"/>
      <c r="BY1102" s="22"/>
      <c r="BZ1102" s="22"/>
    </row>
    <row r="1103" spans="1:78" x14ac:dyDescent="0.25">
      <c r="A1103" s="21"/>
      <c r="B1103" s="22" t="s">
        <v>299</v>
      </c>
      <c r="C1103" s="22"/>
      <c r="D1103" s="22"/>
      <c r="E1103" s="22"/>
      <c r="F1103" s="22"/>
      <c r="G1103" s="22"/>
      <c r="H1103" s="22"/>
      <c r="I1103" s="22"/>
      <c r="J1103" s="22" t="s">
        <v>296</v>
      </c>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22"/>
      <c r="BA1103" s="22"/>
      <c r="BB1103" s="22"/>
      <c r="BC1103" s="22"/>
      <c r="BD1103" s="22"/>
      <c r="BE1103" s="22"/>
      <c r="BF1103" s="22"/>
      <c r="BG1103" s="22"/>
      <c r="BH1103" s="22"/>
      <c r="BI1103" s="22"/>
      <c r="BJ1103" s="22"/>
      <c r="BK1103" s="22"/>
      <c r="BL1103" s="22"/>
      <c r="BM1103" s="22"/>
      <c r="BN1103" s="22"/>
      <c r="BO1103" s="22"/>
      <c r="BP1103" s="22"/>
      <c r="BQ1103" s="22"/>
      <c r="BR1103" s="22"/>
      <c r="BS1103" s="22"/>
      <c r="BT1103" s="22"/>
      <c r="BU1103" s="22"/>
      <c r="BV1103" s="22"/>
      <c r="BW1103" s="22"/>
      <c r="BX1103" s="22"/>
      <c r="BY1103" s="22"/>
      <c r="BZ1103" s="22"/>
    </row>
    <row r="1104" spans="1:78" x14ac:dyDescent="0.25">
      <c r="A1104" s="21"/>
      <c r="B1104" s="22"/>
      <c r="C1104" s="22"/>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c r="AC1104" s="22"/>
      <c r="AD1104" s="22"/>
      <c r="AE1104" s="22"/>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22"/>
      <c r="BA1104" s="22"/>
      <c r="BB1104" s="22"/>
      <c r="BC1104" s="22"/>
      <c r="BD1104" s="22"/>
      <c r="BE1104" s="22"/>
      <c r="BF1104" s="22"/>
      <c r="BG1104" s="22"/>
      <c r="BH1104" s="22"/>
      <c r="BI1104" s="22"/>
      <c r="BJ1104" s="22"/>
      <c r="BK1104" s="22"/>
      <c r="BL1104" s="22"/>
      <c r="BM1104" s="22"/>
      <c r="BN1104" s="22"/>
      <c r="BO1104" s="22"/>
      <c r="BP1104" s="22"/>
      <c r="BQ1104" s="22"/>
      <c r="BR1104" s="22"/>
      <c r="BS1104" s="22"/>
      <c r="BT1104" s="22"/>
      <c r="BU1104" s="22"/>
      <c r="BV1104" s="22"/>
      <c r="BW1104" s="22"/>
      <c r="BX1104" s="22"/>
      <c r="BY1104" s="22"/>
      <c r="BZ1104" s="22"/>
    </row>
    <row r="1105" spans="1:78" x14ac:dyDescent="0.25">
      <c r="A1105" s="38"/>
      <c r="B1105" s="39" t="s">
        <v>300</v>
      </c>
      <c r="C1105" s="39"/>
      <c r="D1105" s="39"/>
      <c r="E1105" s="39"/>
      <c r="F1105" s="26" t="s">
        <v>70</v>
      </c>
      <c r="G1105" s="27" t="s">
        <v>71</v>
      </c>
      <c r="H1105" s="27" t="s">
        <v>72</v>
      </c>
      <c r="I1105" s="27" t="s">
        <v>73</v>
      </c>
      <c r="J1105" s="27" t="s">
        <v>74</v>
      </c>
      <c r="K1105" s="27" t="s">
        <v>75</v>
      </c>
      <c r="L1105" s="27" t="s">
        <v>76</v>
      </c>
      <c r="M1105" s="27" t="s">
        <v>77</v>
      </c>
      <c r="N1105" s="27" t="s">
        <v>78</v>
      </c>
      <c r="O1105" s="27" t="s">
        <v>79</v>
      </c>
      <c r="P1105" s="27" t="s">
        <v>80</v>
      </c>
      <c r="Q1105" s="27" t="s">
        <v>81</v>
      </c>
      <c r="R1105" s="27" t="s">
        <v>82</v>
      </c>
      <c r="S1105" s="27" t="s">
        <v>83</v>
      </c>
      <c r="T1105" s="27" t="s">
        <v>84</v>
      </c>
      <c r="U1105" s="27" t="s">
        <v>85</v>
      </c>
      <c r="V1105" s="27" t="s">
        <v>86</v>
      </c>
      <c r="W1105" s="27" t="s">
        <v>87</v>
      </c>
      <c r="X1105" s="27" t="s">
        <v>88</v>
      </c>
      <c r="Y1105" s="27" t="s">
        <v>89</v>
      </c>
      <c r="Z1105" s="27" t="s">
        <v>90</v>
      </c>
      <c r="AA1105" s="27" t="s">
        <v>91</v>
      </c>
      <c r="AB1105" s="27" t="s">
        <v>92</v>
      </c>
      <c r="AC1105" s="27" t="s">
        <v>93</v>
      </c>
      <c r="AD1105" s="27" t="s">
        <v>94</v>
      </c>
      <c r="AE1105" s="27" t="s">
        <v>95</v>
      </c>
      <c r="AF1105" s="27" t="s">
        <v>96</v>
      </c>
      <c r="AG1105" s="27" t="s">
        <v>97</v>
      </c>
      <c r="AH1105" s="27" t="s">
        <v>98</v>
      </c>
      <c r="AI1105" s="27" t="s">
        <v>99</v>
      </c>
      <c r="AJ1105" s="27" t="s">
        <v>100</v>
      </c>
      <c r="AK1105" s="27" t="s">
        <v>101</v>
      </c>
      <c r="AL1105" s="27" t="s">
        <v>102</v>
      </c>
      <c r="AM1105" s="27" t="s">
        <v>103</v>
      </c>
      <c r="AN1105" s="27" t="s">
        <v>104</v>
      </c>
      <c r="AO1105" s="27" t="s">
        <v>105</v>
      </c>
      <c r="AP1105" s="27" t="s">
        <v>106</v>
      </c>
      <c r="AQ1105" s="27" t="s">
        <v>107</v>
      </c>
      <c r="AR1105" s="27" t="s">
        <v>108</v>
      </c>
      <c r="AS1105" s="27" t="s">
        <v>109</v>
      </c>
      <c r="AT1105" s="27" t="s">
        <v>110</v>
      </c>
      <c r="AU1105" s="27" t="s">
        <v>111</v>
      </c>
      <c r="AV1105" s="27" t="s">
        <v>112</v>
      </c>
      <c r="AW1105" s="27" t="s">
        <v>113</v>
      </c>
      <c r="AX1105" s="27" t="s">
        <v>114</v>
      </c>
      <c r="AY1105" s="27" t="s">
        <v>115</v>
      </c>
      <c r="AZ1105" s="27" t="s">
        <v>116</v>
      </c>
      <c r="BA1105" s="27" t="s">
        <v>117</v>
      </c>
      <c r="BB1105" s="27" t="s">
        <v>118</v>
      </c>
      <c r="BC1105" s="27" t="s">
        <v>119</v>
      </c>
      <c r="BD1105" s="27" t="s">
        <v>120</v>
      </c>
      <c r="BE1105" s="27" t="s">
        <v>121</v>
      </c>
      <c r="BF1105" s="27" t="s">
        <v>122</v>
      </c>
      <c r="BG1105" s="27" t="s">
        <v>123</v>
      </c>
      <c r="BH1105" s="27" t="s">
        <v>124</v>
      </c>
      <c r="BI1105" s="27" t="s">
        <v>125</v>
      </c>
      <c r="BJ1105" s="27" t="s">
        <v>126</v>
      </c>
      <c r="BK1105" s="27" t="s">
        <v>127</v>
      </c>
      <c r="BL1105" s="27" t="s">
        <v>128</v>
      </c>
      <c r="BM1105" s="27" t="s">
        <v>129</v>
      </c>
      <c r="BN1105" s="27" t="s">
        <v>130</v>
      </c>
      <c r="BO1105" s="22"/>
      <c r="BP1105" s="22"/>
      <c r="BQ1105" s="22"/>
      <c r="BR1105" s="22"/>
      <c r="BS1105" s="22"/>
      <c r="BT1105" s="22"/>
      <c r="BU1105" s="22"/>
      <c r="BV1105" s="22"/>
      <c r="BW1105" s="22"/>
      <c r="BX1105" s="22"/>
      <c r="BY1105" s="22"/>
      <c r="BZ1105" s="22"/>
    </row>
    <row r="1106" spans="1:78" x14ac:dyDescent="0.25">
      <c r="A1106" s="21" t="s">
        <v>301</v>
      </c>
      <c r="B1106" s="21" t="str">
        <f ca="1">A1106</f>
        <v>Cl(g)</v>
      </c>
      <c r="C1106" s="22"/>
      <c r="D1106" s="22"/>
      <c r="E1106" s="22"/>
      <c r="F1106" s="40" t="s">
        <v>139</v>
      </c>
      <c r="G1106" s="40">
        <f ca="1">B1128</f>
        <v>100</v>
      </c>
      <c r="H1106" s="40">
        <v>1500</v>
      </c>
      <c r="I1106" s="40">
        <f ca="1">K1110</f>
        <v>18.55592046810029</v>
      </c>
      <c r="J1106" s="40">
        <f ca="1">J1110</f>
        <v>15.387081142986029</v>
      </c>
      <c r="K1106" s="40">
        <f ca="1">I1110</f>
        <v>-17.361562485222251</v>
      </c>
      <c r="L1106" s="40">
        <f ca="1">H1110</f>
        <v>5.6900138374632805</v>
      </c>
      <c r="M1106" s="40">
        <f ca="1">G1110</f>
        <v>8.3539389861431394E-3</v>
      </c>
      <c r="N1106" s="40">
        <f ca="1">-(I1106*H1106+J1106*(H1106/1000)^2/2+K1106*(H1106/1000)^3/3+L1106*(H1106/1000)^4/4-M1106/(H1106/1000)-P1106)</f>
        <v>-27838.8552651108</v>
      </c>
      <c r="O1106" s="40">
        <f ca="1">IFERROR(-(I1106*LN(H1106/1000)+J1106*H1106/1000+K1106*(H1106/1000)^2/2+L1106*(H1106/1000)^3/3-M1106/(2*(H1106/1000)^2)),0)</f>
        <v>-17.47205135350918</v>
      </c>
      <c r="P1106" s="40"/>
      <c r="Q1106" s="40">
        <v>1500</v>
      </c>
      <c r="R1106" s="40">
        <v>3000</v>
      </c>
      <c r="S1106" s="40">
        <f ca="1">V1110</f>
        <v>22.338346418495743</v>
      </c>
      <c r="T1106" s="40">
        <f ca="1">U1110</f>
        <v>-1.0252879306410245</v>
      </c>
      <c r="U1106" s="40">
        <f ca="1">T1110</f>
        <v>0.26619035633776711</v>
      </c>
      <c r="V1106" s="40">
        <f ca="1">S1110</f>
        <v>-2.5172585646289734E-2</v>
      </c>
      <c r="W1106" s="40">
        <f ca="1">R1110</f>
        <v>0.75973616765122176</v>
      </c>
      <c r="X1106" s="40">
        <f ca="1">(I1106*Q1106/1000+J1106*(Q1106/1000)^2/2+K1106*(Q1106/1000)^3/3+L1106*(Q1106/1000)^4/4-M1106/(Q1106/1000)-P1106+N1106)-(S1106*Q1106/1000+T1106*(Q1106/1000)^2/2+U1106*(Q1106/1000)^3/3+V1106*(Q1106/1000)^4/4-W1106/(Q1106/1000)-Z1106)</f>
        <v>-27838.162006472794</v>
      </c>
      <c r="Y1106" s="40">
        <f ca="1">IFERROR((I1106*LN(H1106/1000)+J1106*H1106/1000+K1106*(H1106/1000)^2/2+L1106*(H1106/1000)^3/3-M1106/(2*(H1106/1000)^2)+O1106)-(S1106*LN(H1106/1000)+T1106*H1106/1000+U1106*(H1106/1000)^2/2+V1106*(H1106/1000)^3/3-W1106/(2*(H1106/1000)^2)),0)</f>
        <v>-7.6218028821213295</v>
      </c>
      <c r="Z1106" s="40"/>
      <c r="AA1106" s="40">
        <v>3000</v>
      </c>
      <c r="AB1106" s="40">
        <v>4500</v>
      </c>
      <c r="AC1106" s="40">
        <f ca="1">AE1110</f>
        <v>20.27117883839292</v>
      </c>
      <c r="AD1106" s="40">
        <f ca="1">AD1110</f>
        <v>0.30452987459077691</v>
      </c>
      <c r="AE1106" s="40">
        <f ca="1">AC1110</f>
        <v>-6.3178983288036034E-2</v>
      </c>
      <c r="AF1106" s="40">
        <f ca="1">AB1110</f>
        <v>4.5109046497316023E-3</v>
      </c>
      <c r="AG1106" s="40">
        <f ca="1">AA1110</f>
        <v>2.9256842987163934</v>
      </c>
      <c r="AH1106" s="40">
        <f ca="1">(S1106*AA1106/1000+T1106*(AA1106/1000)^2/2+U1106*(AA1106/1000)^3/3+V1106*(AA1106/1000)^4/4-W1106/(AA1106/1000)-Z1106+X1106)-(AC1106*AA1106/1000+AD1106*(AA1106/1000)^2/2+AE1106*(AA1106/1000)^3/3+AF1106*(AA1106/1000)^4/4-AG1106/(AA1106/1000)-AJ1106)</f>
        <v>-27834.859467767536</v>
      </c>
      <c r="AI1106" s="40">
        <f ca="1">IFERROR((S1106*LN(R1106/1000)+T1106*R1106/1000+U1106*(R1106/1000)^2/2+V1106*(R1106/1000)^3/3-W1106/(2*(R1106/1000)^2)+Y1106)-(AC1106*LN(R1106/1000)+AD1106*R1106/1000+AE1106*(R1106/1000)^2/2+AF1106*(R1106/1000)^3/3-AG1106/(2*(R1106/1000)^2)),0)</f>
        <v>-8.0048995242016865</v>
      </c>
      <c r="AJ1106" s="40"/>
      <c r="AK1106" s="40">
        <v>4500</v>
      </c>
      <c r="AL1106" s="40">
        <v>6000</v>
      </c>
      <c r="AM1106" s="40">
        <f ca="1">AR1110</f>
        <v>17.864209399386539</v>
      </c>
      <c r="AN1106" s="40">
        <f ca="1">AQ1110</f>
        <v>1.1268517061383954</v>
      </c>
      <c r="AO1106" s="40">
        <f ca="1">AP1110</f>
        <v>-0.16181820882463158</v>
      </c>
      <c r="AP1106" s="40">
        <f ca="1">AO1110</f>
        <v>8.2177321648004963E-3</v>
      </c>
      <c r="AQ1106" s="40">
        <f ca="1">AN1110</f>
        <v>10.342519098816711</v>
      </c>
      <c r="AR1106" s="40">
        <f ca="1">(AC1106*AK1106/1000+AD1106*(AK1106/1000)^2/2+AE1106*(AK1106/1000)^3/3+AF1106*(AK1106/1000)^4/4-AG1106/(AK1106/1000)-AJ1106+AH1106)-(AM1106*AK1106/1000+AN1106*(AK1106/1000)^2/2+AO1106*(AK1106/1000)^3/3+AP1106*(AK1106/1000)^4/4-AQ1106/(AK1106/1000)-AT1106)</f>
        <v>-27828.089769589093</v>
      </c>
      <c r="AS1106" s="40">
        <f ca="1">IFERROR((AC1106*LN(AB1106/1000)+AD1106*AB1106/1000+AE1106*(AB1106/1000)^2/2+AF1106*(AB1106/1000)^3/3-AG1106/(2*(AB1106/1000)^2)+AI1106)-(AM1106*LN(AB1106/1000)+AN1106*AB1106/1000+AO1106*(AB1106/1000)^2/2+AP1106*(AB1106/1000)^3/3-AQ1106/(2*(AB1106/1000)^2)),0)</f>
        <v>-7.0158204419781143</v>
      </c>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22"/>
      <c r="BP1106" s="22"/>
      <c r="BQ1106" s="22"/>
      <c r="BR1106" s="22"/>
      <c r="BS1106" s="22"/>
      <c r="BT1106" s="22"/>
      <c r="BU1106" s="22"/>
      <c r="BV1106" s="22"/>
      <c r="BW1106" s="22"/>
      <c r="BX1106" s="22"/>
      <c r="BY1106" s="22"/>
      <c r="BZ1106" s="22"/>
    </row>
    <row r="1107" spans="1:78" x14ac:dyDescent="0.25">
      <c r="A1107" s="21"/>
      <c r="B1107" s="22"/>
      <c r="C1107" s="22"/>
      <c r="D1107" s="22"/>
      <c r="E1107" s="22"/>
      <c r="F1107" s="41" t="s">
        <v>141</v>
      </c>
      <c r="G1107" s="41"/>
      <c r="H1107" s="41"/>
      <c r="I1107" s="41"/>
      <c r="J1107" s="41"/>
      <c r="K1107" s="41"/>
      <c r="L1107" s="41"/>
      <c r="M1107" s="41"/>
      <c r="N1107" s="41"/>
      <c r="O1107" s="41"/>
      <c r="P1107" s="41"/>
      <c r="Q1107" s="41"/>
      <c r="R1107" s="41"/>
      <c r="S1107" s="41"/>
      <c r="T1107" s="41"/>
      <c r="U1107" s="41"/>
      <c r="V1107" s="41"/>
      <c r="W1107" s="41"/>
      <c r="X1107" s="41"/>
      <c r="Y1107" s="41"/>
      <c r="Z1107" s="41"/>
      <c r="AA1107" s="41"/>
      <c r="AB1107" s="41"/>
      <c r="AC1107" s="41"/>
      <c r="AD1107" s="41"/>
      <c r="AE1107" s="41"/>
      <c r="AF1107" s="41"/>
      <c r="AG1107" s="41"/>
      <c r="AH1107" s="41"/>
      <c r="AI1107" s="41"/>
      <c r="AJ1107" s="41"/>
      <c r="AK1107" s="41"/>
      <c r="AL1107" s="41"/>
      <c r="AM1107" s="41"/>
      <c r="AN1107" s="41"/>
      <c r="AO1107" s="41"/>
      <c r="AP1107" s="41"/>
      <c r="AQ1107" s="41"/>
      <c r="AR1107" s="41"/>
      <c r="AS1107" s="41"/>
      <c r="AT1107" s="41"/>
      <c r="AU1107" s="41"/>
      <c r="AV1107" s="41"/>
      <c r="AW1107" s="41"/>
      <c r="AX1107" s="41"/>
      <c r="AY1107" s="41"/>
      <c r="AZ1107" s="41"/>
      <c r="BA1107" s="41"/>
      <c r="BB1107" s="41"/>
      <c r="BC1107" s="41"/>
      <c r="BD1107" s="41"/>
      <c r="BE1107" s="41"/>
      <c r="BF1107" s="41"/>
      <c r="BG1107" s="41"/>
      <c r="BH1107" s="41"/>
      <c r="BI1107" s="41"/>
      <c r="BJ1107" s="41"/>
      <c r="BK1107" s="41"/>
      <c r="BL1107" s="41"/>
      <c r="BM1107" s="41"/>
      <c r="BN1107" s="41"/>
      <c r="BO1107" s="22"/>
      <c r="BP1107" s="22"/>
      <c r="BQ1107" s="22"/>
      <c r="BR1107" s="22"/>
      <c r="BS1107" s="22"/>
      <c r="BT1107" s="22"/>
      <c r="BU1107" s="22"/>
      <c r="BV1107" s="22"/>
      <c r="BW1107" s="22"/>
      <c r="BX1107" s="22"/>
      <c r="BY1107" s="22"/>
      <c r="BZ1107" s="22"/>
    </row>
    <row r="1108" spans="1:78" x14ac:dyDescent="0.25">
      <c r="A1108" s="21"/>
      <c r="B1108" s="22"/>
      <c r="C1108" s="22"/>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c r="AC1108" s="22"/>
      <c r="AD1108" s="22"/>
      <c r="AE1108" s="22"/>
      <c r="AF1108" s="22"/>
      <c r="AG1108" s="22"/>
      <c r="AH1108" s="22"/>
      <c r="AI1108" s="22"/>
      <c r="AJ1108" s="22"/>
      <c r="AK1108" s="22"/>
      <c r="AL1108" s="22"/>
      <c r="AM1108" s="22"/>
      <c r="AN1108" s="22"/>
      <c r="AO1108" s="22"/>
      <c r="AP1108" s="22"/>
      <c r="AQ1108" s="22"/>
      <c r="AR1108" s="22"/>
      <c r="AS1108" s="22"/>
      <c r="AT1108" s="22"/>
      <c r="AU1108" s="22"/>
      <c r="AV1108" s="22"/>
      <c r="AW1108" s="22"/>
      <c r="AX1108" s="22"/>
      <c r="AY1108" s="22"/>
      <c r="AZ1108" s="22"/>
      <c r="BA1108" s="22"/>
      <c r="BB1108" s="22"/>
      <c r="BC1108" s="22"/>
      <c r="BD1108" s="22"/>
      <c r="BE1108" s="22"/>
      <c r="BF1108" s="22"/>
      <c r="BG1108" s="22"/>
      <c r="BH1108" s="22"/>
      <c r="BI1108" s="22"/>
      <c r="BJ1108" s="22"/>
      <c r="BK1108" s="22"/>
      <c r="BL1108" s="22"/>
      <c r="BM1108" s="22"/>
      <c r="BN1108" s="22"/>
      <c r="BO1108" s="22"/>
      <c r="BP1108" s="22"/>
      <c r="BQ1108" s="22"/>
      <c r="BR1108" s="22"/>
      <c r="BS1108" s="22"/>
      <c r="BT1108" s="22"/>
      <c r="BU1108" s="22"/>
      <c r="BV1108" s="22"/>
      <c r="BW1108" s="22"/>
      <c r="BX1108" s="22"/>
      <c r="BY1108" s="22"/>
      <c r="BZ1108" s="22"/>
    </row>
    <row r="1109" spans="1:78" x14ac:dyDescent="0.25">
      <c r="A1109" s="21"/>
      <c r="B1109" s="22"/>
      <c r="C1109" s="22"/>
      <c r="D1109" s="22"/>
      <c r="E1109" s="22"/>
      <c r="F1109" s="22"/>
      <c r="G1109" s="42" t="s">
        <v>184</v>
      </c>
      <c r="H1109" s="42" t="s">
        <v>185</v>
      </c>
      <c r="I1109" s="42" t="s">
        <v>186</v>
      </c>
      <c r="J1109" s="42" t="s">
        <v>187</v>
      </c>
      <c r="K1109" s="42" t="s">
        <v>188</v>
      </c>
      <c r="L1109" s="22"/>
      <c r="M1109" s="22"/>
      <c r="N1109" s="22"/>
      <c r="O1109" s="22"/>
      <c r="P1109" s="22"/>
      <c r="Q1109" s="22"/>
      <c r="R1109" s="42" t="s">
        <v>184</v>
      </c>
      <c r="S1109" s="42" t="s">
        <v>185</v>
      </c>
      <c r="T1109" s="42" t="s">
        <v>186</v>
      </c>
      <c r="U1109" s="42" t="s">
        <v>187</v>
      </c>
      <c r="V1109" s="42" t="s">
        <v>188</v>
      </c>
      <c r="W1109" s="22"/>
      <c r="X1109" s="22"/>
      <c r="Y1109" s="22"/>
      <c r="Z1109" s="22"/>
      <c r="AA1109" s="42" t="s">
        <v>184</v>
      </c>
      <c r="AB1109" s="42" t="s">
        <v>185</v>
      </c>
      <c r="AC1109" s="42" t="s">
        <v>186</v>
      </c>
      <c r="AD1109" s="42" t="s">
        <v>187</v>
      </c>
      <c r="AE1109" s="42" t="s">
        <v>188</v>
      </c>
      <c r="AF1109" s="22"/>
      <c r="AG1109" s="22"/>
      <c r="AH1109" s="22"/>
      <c r="AI1109" s="22"/>
      <c r="AJ1109" s="22"/>
      <c r="AK1109" s="22"/>
      <c r="AL1109" s="22"/>
      <c r="AM1109" s="22"/>
      <c r="AN1109" s="42" t="s">
        <v>184</v>
      </c>
      <c r="AO1109" s="42" t="s">
        <v>185</v>
      </c>
      <c r="AP1109" s="42" t="s">
        <v>186</v>
      </c>
      <c r="AQ1109" s="42" t="s">
        <v>187</v>
      </c>
      <c r="AR1109" s="42" t="s">
        <v>188</v>
      </c>
      <c r="AS1109" s="22"/>
      <c r="AT1109" s="22"/>
      <c r="AU1109" s="22"/>
      <c r="AV1109" s="22"/>
      <c r="AW1109" s="22"/>
      <c r="AX1109" s="22"/>
      <c r="AY1109" s="22"/>
      <c r="AZ1109" s="22"/>
      <c r="BA1109" s="22"/>
      <c r="BB1109" s="22"/>
      <c r="BC1109" s="22"/>
      <c r="BD1109" s="22"/>
      <c r="BE1109" s="22"/>
      <c r="BF1109" s="22"/>
      <c r="BG1109" s="22"/>
      <c r="BH1109" s="22"/>
      <c r="BI1109" s="22"/>
      <c r="BJ1109" s="22"/>
      <c r="BK1109" s="22"/>
      <c r="BL1109" s="22"/>
      <c r="BM1109" s="22"/>
      <c r="BN1109" s="22"/>
      <c r="BO1109" s="22"/>
      <c r="BP1109" s="22"/>
      <c r="BQ1109" s="22"/>
      <c r="BR1109" s="22"/>
      <c r="BS1109" s="22"/>
      <c r="BT1109" s="22"/>
      <c r="BU1109" s="22"/>
      <c r="BV1109" s="22"/>
      <c r="BW1109" s="22"/>
      <c r="BX1109" s="22"/>
      <c r="BY1109" s="22"/>
      <c r="BZ1109" s="22"/>
    </row>
    <row r="1110" spans="1:78" x14ac:dyDescent="0.25">
      <c r="A1110" s="21"/>
      <c r="B1110" s="22"/>
      <c r="C1110" s="22"/>
      <c r="D1110" s="22"/>
      <c r="E1110" s="22"/>
      <c r="F1110" s="22"/>
      <c r="G1110" s="22">
        <f t="array" aca="1" ref="G1110:L1116" ca="1">LINEST(D1128:D1146,C1128:C1146^{1,2,3,-2},1,1)</f>
        <v>8.3539389861431394E-3</v>
      </c>
      <c r="H1110" s="22">
        <f ca="1"/>
        <v>5.6900138374632805</v>
      </c>
      <c r="I1110" s="22">
        <f ca="1"/>
        <v>-17.361562485222251</v>
      </c>
      <c r="J1110" s="22">
        <f ca="1"/>
        <v>15.387081142986029</v>
      </c>
      <c r="K1110" s="22">
        <f ca="1"/>
        <v>18.55592046810029</v>
      </c>
      <c r="L1110" s="22" t="e">
        <f ca="1"/>
        <v>#N/A</v>
      </c>
      <c r="M1110" s="22"/>
      <c r="N1110" s="22"/>
      <c r="O1110" s="22"/>
      <c r="P1110" s="22"/>
      <c r="Q1110" s="22"/>
      <c r="R1110" s="22">
        <f t="array" aca="1" ref="R1110:W1116" ca="1">LINEST(D1146:D1161,C1146:C1161^{1,2,3,-2},1,1)</f>
        <v>0.75973616765122176</v>
      </c>
      <c r="S1110" s="22">
        <f ca="1"/>
        <v>-2.5172585646289734E-2</v>
      </c>
      <c r="T1110" s="22">
        <f ca="1"/>
        <v>0.26619035633776711</v>
      </c>
      <c r="U1110" s="22">
        <f ca="1"/>
        <v>-1.0252879306410245</v>
      </c>
      <c r="V1110" s="22">
        <f ca="1"/>
        <v>22.338346418495743</v>
      </c>
      <c r="W1110" s="22" t="e">
        <f ca="1"/>
        <v>#N/A</v>
      </c>
      <c r="X1110" s="22"/>
      <c r="Y1110" s="22"/>
      <c r="Z1110" s="22"/>
      <c r="AA1110" s="22">
        <f t="array" aca="1" ref="AA1110:AF1116" ca="1">LINEST(D1161:D1176,C1161:C1176^{1,2,3,-2},1,1)</f>
        <v>2.9256842987163934</v>
      </c>
      <c r="AB1110" s="22">
        <f ca="1"/>
        <v>4.5109046497316023E-3</v>
      </c>
      <c r="AC1110" s="22">
        <f ca="1"/>
        <v>-6.3178983288036034E-2</v>
      </c>
      <c r="AD1110" s="22">
        <f ca="1"/>
        <v>0.30452987459077691</v>
      </c>
      <c r="AE1110" s="22">
        <f ca="1"/>
        <v>20.27117883839292</v>
      </c>
      <c r="AF1110" s="22" t="e">
        <f ca="1"/>
        <v>#N/A</v>
      </c>
      <c r="AG1110" s="22"/>
      <c r="AH1110" s="22"/>
      <c r="AI1110" s="22"/>
      <c r="AJ1110" s="22"/>
      <c r="AK1110" s="22"/>
      <c r="AL1110" s="22"/>
      <c r="AM1110" s="22"/>
      <c r="AN1110" s="22">
        <f t="array" aca="1" ref="AN1110:AS1116" ca="1">LINEST(D1176:D1191,C1176:C1191^{1,2,3,-2},1,1)</f>
        <v>10.342519098816711</v>
      </c>
      <c r="AO1110" s="22">
        <f ca="1"/>
        <v>8.2177321648004963E-3</v>
      </c>
      <c r="AP1110" s="22">
        <f ca="1"/>
        <v>-0.16181820882463158</v>
      </c>
      <c r="AQ1110" s="22">
        <f ca="1"/>
        <v>1.1268517061383954</v>
      </c>
      <c r="AR1110" s="22">
        <f ca="1"/>
        <v>17.864209399386539</v>
      </c>
      <c r="AS1110" s="22" t="e">
        <f ca="1"/>
        <v>#N/A</v>
      </c>
      <c r="AT1110" s="22"/>
      <c r="AU1110" s="22"/>
      <c r="AV1110" s="22"/>
      <c r="AW1110" s="22"/>
      <c r="AX1110" s="22"/>
      <c r="AY1110" s="22"/>
      <c r="AZ1110" s="22"/>
      <c r="BA1110" s="22"/>
      <c r="BB1110" s="22"/>
      <c r="BC1110" s="22"/>
      <c r="BD1110" s="22"/>
      <c r="BE1110" s="22"/>
      <c r="BF1110" s="22"/>
      <c r="BG1110" s="22"/>
      <c r="BH1110" s="22"/>
      <c r="BI1110" s="22"/>
      <c r="BJ1110" s="22"/>
      <c r="BK1110" s="22"/>
      <c r="BL1110" s="22"/>
      <c r="BM1110" s="22"/>
      <c r="BN1110" s="22"/>
      <c r="BO1110" s="22"/>
      <c r="BP1110" s="22"/>
      <c r="BQ1110" s="22"/>
      <c r="BR1110" s="22"/>
      <c r="BS1110" s="22"/>
      <c r="BT1110" s="22"/>
      <c r="BU1110" s="22"/>
      <c r="BV1110" s="22"/>
      <c r="BW1110" s="22"/>
      <c r="BX1110" s="22"/>
      <c r="BY1110" s="22"/>
      <c r="BZ1110" s="22"/>
    </row>
    <row r="1111" spans="1:78" x14ac:dyDescent="0.25">
      <c r="A1111" s="21"/>
      <c r="B1111" s="22"/>
      <c r="C1111" s="22"/>
      <c r="D1111" s="22"/>
      <c r="E1111" s="22"/>
      <c r="F1111" s="22"/>
      <c r="G1111" s="22">
        <f ca="1"/>
        <v>2.3171826712704334E-3</v>
      </c>
      <c r="H1111" s="22">
        <f ca="1"/>
        <v>0.59056732304582948</v>
      </c>
      <c r="I1111" s="22">
        <f ca="1"/>
        <v>1.5552303969694548</v>
      </c>
      <c r="J1111" s="22">
        <f ca="1"/>
        <v>1.2395592109139524</v>
      </c>
      <c r="K1111" s="22">
        <f ca="1"/>
        <v>0.29136238773993933</v>
      </c>
      <c r="L1111" s="22" t="e">
        <f ca="1"/>
        <v>#N/A</v>
      </c>
      <c r="M1111" s="22"/>
      <c r="N1111" s="22"/>
      <c r="O1111" s="22"/>
      <c r="P1111" s="22"/>
      <c r="Q1111" s="22"/>
      <c r="R1111" s="22">
        <f ca="1"/>
        <v>3.3320171515602556E-2</v>
      </c>
      <c r="S1111" s="22">
        <f ca="1"/>
        <v>2.9443115273323881E-3</v>
      </c>
      <c r="T1111" s="22">
        <f ca="1"/>
        <v>2.4488134771490925E-2</v>
      </c>
      <c r="U1111" s="22">
        <f ca="1"/>
        <v>7.1228706813631845E-2</v>
      </c>
      <c r="V1111" s="22">
        <f ca="1"/>
        <v>7.6372186901111805E-2</v>
      </c>
      <c r="W1111" s="22" t="e">
        <f ca="1"/>
        <v>#N/A</v>
      </c>
      <c r="X1111" s="22"/>
      <c r="Y1111" s="22"/>
      <c r="Z1111" s="22"/>
      <c r="AA1111" s="22">
        <f ca="1"/>
        <v>1.2791794505415852</v>
      </c>
      <c r="AB1111" s="22">
        <f ca="1"/>
        <v>7.5037968544282973E-3</v>
      </c>
      <c r="AC1111" s="22">
        <f ca="1"/>
        <v>0.10498806536713776</v>
      </c>
      <c r="AD1111" s="22">
        <f ca="1"/>
        <v>0.51926455703511298</v>
      </c>
      <c r="AE1111" s="22">
        <f ca="1"/>
        <v>0.95745515629463651</v>
      </c>
      <c r="AF1111" s="22" t="e">
        <f ca="1"/>
        <v>#N/A</v>
      </c>
      <c r="AG1111" s="22"/>
      <c r="AH1111" s="22"/>
      <c r="AI1111" s="22"/>
      <c r="AJ1111" s="22"/>
      <c r="AK1111" s="22"/>
      <c r="AL1111" s="22"/>
      <c r="AM1111" s="22"/>
      <c r="AN1111" s="22">
        <f ca="1"/>
        <v>9.8188863030089504</v>
      </c>
      <c r="AO1111" s="22">
        <f ca="1"/>
        <v>1.0273917582354294E-2</v>
      </c>
      <c r="AP1111" s="22">
        <f ca="1"/>
        <v>0.2017475332417337</v>
      </c>
      <c r="AQ1111" s="22">
        <f ca="1"/>
        <v>1.404469885901021</v>
      </c>
      <c r="AR1111" s="22">
        <f ca="1"/>
        <v>3.6556459410698015</v>
      </c>
      <c r="AS1111" s="22" t="e">
        <f ca="1"/>
        <v>#N/A</v>
      </c>
      <c r="AT1111" s="22"/>
      <c r="AU1111" s="22"/>
      <c r="AV1111" s="22"/>
      <c r="AW1111" s="22"/>
      <c r="AX1111" s="22"/>
      <c r="AY1111" s="22"/>
      <c r="AZ1111" s="22"/>
      <c r="BA1111" s="22"/>
      <c r="BB1111" s="22"/>
      <c r="BC1111" s="22"/>
      <c r="BD1111" s="22"/>
      <c r="BE1111" s="22"/>
      <c r="BF1111" s="22"/>
      <c r="BG1111" s="22"/>
      <c r="BH1111" s="22"/>
      <c r="BI1111" s="22"/>
      <c r="BJ1111" s="22"/>
      <c r="BK1111" s="22"/>
      <c r="BL1111" s="22"/>
      <c r="BM1111" s="22"/>
      <c r="BN1111" s="22"/>
      <c r="BO1111" s="22"/>
      <c r="BP1111" s="22"/>
      <c r="BQ1111" s="22"/>
      <c r="BR1111" s="22"/>
      <c r="BS1111" s="22"/>
      <c r="BT1111" s="22"/>
      <c r="BU1111" s="22"/>
      <c r="BV1111" s="22"/>
      <c r="BW1111" s="22"/>
      <c r="BX1111" s="22"/>
      <c r="BY1111" s="22"/>
      <c r="BZ1111" s="22"/>
    </row>
    <row r="1112" spans="1:78" x14ac:dyDescent="0.25">
      <c r="A1112" s="21"/>
      <c r="B1112" s="22"/>
      <c r="C1112" s="22"/>
      <c r="D1112" s="22"/>
      <c r="E1112" s="22"/>
      <c r="F1112" s="22"/>
      <c r="G1112" s="22">
        <f ca="1"/>
        <v>0.97346211597756593</v>
      </c>
      <c r="H1112" s="22">
        <f ca="1"/>
        <v>0.10358817211001439</v>
      </c>
      <c r="I1112" s="22" t="e">
        <f ca="1"/>
        <v>#N/A</v>
      </c>
      <c r="J1112" s="22" t="e">
        <f ca="1"/>
        <v>#N/A</v>
      </c>
      <c r="K1112" s="22" t="e">
        <f ca="1"/>
        <v>#N/A</v>
      </c>
      <c r="L1112" s="22" t="e">
        <f ca="1"/>
        <v>#N/A</v>
      </c>
      <c r="M1112" s="22"/>
      <c r="N1112" s="22"/>
      <c r="O1112" s="22"/>
      <c r="P1112" s="22"/>
      <c r="Q1112" s="22"/>
      <c r="R1112" s="22">
        <f ca="1"/>
        <v>0.99999915339334844</v>
      </c>
      <c r="S1112" s="22">
        <f ca="1"/>
        <v>1.9709115949189209E-4</v>
      </c>
      <c r="T1112" s="22" t="e">
        <f ca="1"/>
        <v>#N/A</v>
      </c>
      <c r="U1112" s="22" t="e">
        <f ca="1"/>
        <v>#N/A</v>
      </c>
      <c r="V1112" s="22" t="e">
        <f ca="1"/>
        <v>#N/A</v>
      </c>
      <c r="W1112" s="22" t="e">
        <f ca="1"/>
        <v>#N/A</v>
      </c>
      <c r="X1112" s="22"/>
      <c r="Y1112" s="22"/>
      <c r="Z1112" s="22"/>
      <c r="AA1112" s="22">
        <f ca="1"/>
        <v>0.99996889421066892</v>
      </c>
      <c r="AB1112" s="22">
        <f ca="1"/>
        <v>2.966200129339337E-4</v>
      </c>
      <c r="AC1112" s="22" t="e">
        <f ca="1"/>
        <v>#N/A</v>
      </c>
      <c r="AD1112" s="22" t="e">
        <f ca="1"/>
        <v>#N/A</v>
      </c>
      <c r="AE1112" s="22" t="e">
        <f ca="1"/>
        <v>#N/A</v>
      </c>
      <c r="AF1112" s="22" t="e">
        <f ca="1"/>
        <v>#N/A</v>
      </c>
      <c r="AG1112" s="22"/>
      <c r="AH1112" s="22"/>
      <c r="AI1112" s="22"/>
      <c r="AJ1112" s="22"/>
      <c r="AK1112" s="22"/>
      <c r="AL1112" s="22"/>
      <c r="AM1112" s="22"/>
      <c r="AN1112" s="22">
        <f ca="1"/>
        <v>0.99980100344897227</v>
      </c>
      <c r="AO1112" s="22">
        <f ca="1"/>
        <v>2.8884718451987085E-4</v>
      </c>
      <c r="AP1112" s="22" t="e">
        <f ca="1"/>
        <v>#N/A</v>
      </c>
      <c r="AQ1112" s="22" t="e">
        <f ca="1"/>
        <v>#N/A</v>
      </c>
      <c r="AR1112" s="22" t="e">
        <f ca="1"/>
        <v>#N/A</v>
      </c>
      <c r="AS1112" s="22" t="e">
        <f ca="1"/>
        <v>#N/A</v>
      </c>
      <c r="AT1112" s="22"/>
      <c r="AU1112" s="22"/>
      <c r="AV1112" s="22"/>
      <c r="AW1112" s="22"/>
      <c r="AX1112" s="22"/>
      <c r="AY1112" s="22"/>
      <c r="AZ1112" s="22"/>
      <c r="BA1112" s="22"/>
      <c r="BB1112" s="22"/>
      <c r="BC1112" s="22"/>
      <c r="BD1112" s="22"/>
      <c r="BE1112" s="22"/>
      <c r="BF1112" s="22"/>
      <c r="BG1112" s="22"/>
      <c r="BH1112" s="22"/>
      <c r="BI1112" s="22"/>
      <c r="BJ1112" s="22"/>
      <c r="BK1112" s="22"/>
      <c r="BL1112" s="22"/>
      <c r="BM1112" s="22"/>
      <c r="BN1112" s="22"/>
      <c r="BO1112" s="22"/>
      <c r="BP1112" s="22"/>
      <c r="BQ1112" s="22"/>
      <c r="BR1112" s="22"/>
      <c r="BS1112" s="22"/>
      <c r="BT1112" s="22"/>
      <c r="BU1112" s="22"/>
      <c r="BV1112" s="22"/>
      <c r="BW1112" s="22"/>
      <c r="BX1112" s="22"/>
      <c r="BY1112" s="22"/>
      <c r="BZ1112" s="22"/>
    </row>
    <row r="1113" spans="1:78" x14ac:dyDescent="0.25">
      <c r="A1113" s="21"/>
      <c r="B1113" s="22"/>
      <c r="C1113" s="22"/>
      <c r="D1113" s="22"/>
      <c r="E1113" s="22"/>
      <c r="F1113" s="22"/>
      <c r="G1113" s="22">
        <f ca="1"/>
        <v>128.38692802490351</v>
      </c>
      <c r="H1113" s="22">
        <f ca="1"/>
        <v>14</v>
      </c>
      <c r="I1113" s="22" t="e">
        <f ca="1"/>
        <v>#N/A</v>
      </c>
      <c r="J1113" s="22" t="e">
        <f ca="1"/>
        <v>#N/A</v>
      </c>
      <c r="K1113" s="22" t="e">
        <f ca="1"/>
        <v>#N/A</v>
      </c>
      <c r="L1113" s="22" t="e">
        <f ca="1"/>
        <v>#N/A</v>
      </c>
      <c r="M1113" s="22"/>
      <c r="N1113" s="22"/>
      <c r="O1113" s="22"/>
      <c r="P1113" s="22"/>
      <c r="Q1113" s="22"/>
      <c r="R1113" s="22">
        <f ca="1"/>
        <v>3248258.9956005202</v>
      </c>
      <c r="S1113" s="22">
        <f ca="1"/>
        <v>11</v>
      </c>
      <c r="T1113" s="22" t="e">
        <f ca="1"/>
        <v>#N/A</v>
      </c>
      <c r="U1113" s="22" t="e">
        <f ca="1"/>
        <v>#N/A</v>
      </c>
      <c r="V1113" s="22" t="e">
        <f ca="1"/>
        <v>#N/A</v>
      </c>
      <c r="W1113" s="22" t="e">
        <f ca="1"/>
        <v>#N/A</v>
      </c>
      <c r="X1113" s="22"/>
      <c r="Y1113" s="22"/>
      <c r="Z1113" s="22"/>
      <c r="AA1113" s="22">
        <f ca="1"/>
        <v>88405.229965509177</v>
      </c>
      <c r="AB1113" s="22">
        <f ca="1"/>
        <v>11</v>
      </c>
      <c r="AC1113" s="22" t="e">
        <f ca="1"/>
        <v>#N/A</v>
      </c>
      <c r="AD1113" s="22" t="e">
        <f ca="1"/>
        <v>#N/A</v>
      </c>
      <c r="AE1113" s="22" t="e">
        <f ca="1"/>
        <v>#N/A</v>
      </c>
      <c r="AF1113" s="22" t="e">
        <f ca="1"/>
        <v>#N/A</v>
      </c>
      <c r="AG1113" s="22"/>
      <c r="AH1113" s="22"/>
      <c r="AI1113" s="22"/>
      <c r="AJ1113" s="22"/>
      <c r="AK1113" s="22"/>
      <c r="AL1113" s="22"/>
      <c r="AM1113" s="22"/>
      <c r="AN1113" s="22">
        <f ca="1"/>
        <v>13816.584987450085</v>
      </c>
      <c r="AO1113" s="22">
        <f ca="1"/>
        <v>11</v>
      </c>
      <c r="AP1113" s="22" t="e">
        <f ca="1"/>
        <v>#N/A</v>
      </c>
      <c r="AQ1113" s="22" t="e">
        <f ca="1"/>
        <v>#N/A</v>
      </c>
      <c r="AR1113" s="22" t="e">
        <f ca="1"/>
        <v>#N/A</v>
      </c>
      <c r="AS1113" s="22" t="e">
        <f ca="1"/>
        <v>#N/A</v>
      </c>
      <c r="AT1113" s="22"/>
      <c r="AU1113" s="22"/>
      <c r="AV1113" s="22"/>
      <c r="AW1113" s="22"/>
      <c r="AX1113" s="22"/>
      <c r="AY1113" s="22"/>
      <c r="AZ1113" s="22"/>
      <c r="BA1113" s="22"/>
      <c r="BB1113" s="22"/>
      <c r="BC1113" s="22"/>
      <c r="BD1113" s="22"/>
      <c r="BE1113" s="22"/>
      <c r="BF1113" s="22"/>
      <c r="BG1113" s="22"/>
      <c r="BH1113" s="22"/>
      <c r="BI1113" s="22"/>
      <c r="BJ1113" s="22"/>
      <c r="BK1113" s="22"/>
      <c r="BL1113" s="22"/>
      <c r="BM1113" s="22"/>
      <c r="BN1113" s="22"/>
      <c r="BO1113" s="22"/>
      <c r="BP1113" s="22"/>
      <c r="BQ1113" s="22"/>
      <c r="BR1113" s="22"/>
      <c r="BS1113" s="22"/>
      <c r="BT1113" s="22"/>
      <c r="BU1113" s="22"/>
      <c r="BV1113" s="22"/>
      <c r="BW1113" s="22"/>
      <c r="BX1113" s="22"/>
      <c r="BY1113" s="22"/>
      <c r="BZ1113" s="22"/>
    </row>
    <row r="1114" spans="1:78" x14ac:dyDescent="0.25">
      <c r="A1114" s="21"/>
      <c r="B1114" s="22"/>
      <c r="C1114" s="22"/>
      <c r="D1114" s="22"/>
      <c r="E1114" s="22"/>
      <c r="F1114" s="22"/>
      <c r="G1114" s="22">
        <f ca="1"/>
        <v>5.5106285525952039</v>
      </c>
      <c r="H1114" s="22">
        <f ca="1"/>
        <v>0.15022713161531548</v>
      </c>
      <c r="I1114" s="22" t="e">
        <f ca="1"/>
        <v>#N/A</v>
      </c>
      <c r="J1114" s="22" t="e">
        <f ca="1"/>
        <v>#N/A</v>
      </c>
      <c r="K1114" s="22" t="e">
        <f ca="1"/>
        <v>#N/A</v>
      </c>
      <c r="L1114" s="22" t="e">
        <f ca="1"/>
        <v>#N/A</v>
      </c>
      <c r="M1114" s="22"/>
      <c r="N1114" s="22"/>
      <c r="O1114" s="22"/>
      <c r="P1114" s="22"/>
      <c r="Q1114" s="22"/>
      <c r="R1114" s="22">
        <f ca="1"/>
        <v>0.50471351020582633</v>
      </c>
      <c r="S1114" s="22">
        <f ca="1"/>
        <v>4.2729417664844291E-7</v>
      </c>
      <c r="T1114" s="22" t="e">
        <f ca="1"/>
        <v>#N/A</v>
      </c>
      <c r="U1114" s="22" t="e">
        <f ca="1"/>
        <v>#N/A</v>
      </c>
      <c r="V1114" s="22" t="e">
        <f ca="1"/>
        <v>#N/A</v>
      </c>
      <c r="W1114" s="22" t="e">
        <f ca="1"/>
        <v>#N/A</v>
      </c>
      <c r="X1114" s="22"/>
      <c r="Y1114" s="22"/>
      <c r="Z1114" s="22"/>
      <c r="AA1114" s="22">
        <f ca="1"/>
        <v>3.1112782182247466E-2</v>
      </c>
      <c r="AB1114" s="22">
        <f ca="1"/>
        <v>9.6781775280219684E-7</v>
      </c>
      <c r="AC1114" s="22" t="e">
        <f ca="1"/>
        <v>#N/A</v>
      </c>
      <c r="AD1114" s="22" t="e">
        <f ca="1"/>
        <v>#N/A</v>
      </c>
      <c r="AE1114" s="22" t="e">
        <f ca="1"/>
        <v>#N/A</v>
      </c>
      <c r="AF1114" s="22" t="e">
        <f ca="1"/>
        <v>#N/A</v>
      </c>
      <c r="AG1114" s="22"/>
      <c r="AH1114" s="22"/>
      <c r="AI1114" s="22"/>
      <c r="AJ1114" s="22"/>
      <c r="AK1114" s="22"/>
      <c r="AL1114" s="22"/>
      <c r="AM1114" s="22"/>
      <c r="AN1114" s="22">
        <f ca="1"/>
        <v>4.6110197403437924E-3</v>
      </c>
      <c r="AO1114" s="22">
        <f ca="1"/>
        <v>9.1775965605561968E-7</v>
      </c>
      <c r="AP1114" s="22" t="e">
        <f ca="1"/>
        <v>#N/A</v>
      </c>
      <c r="AQ1114" s="22" t="e">
        <f ca="1"/>
        <v>#N/A</v>
      </c>
      <c r="AR1114" s="22" t="e">
        <f ca="1"/>
        <v>#N/A</v>
      </c>
      <c r="AS1114" s="22" t="e">
        <f ca="1"/>
        <v>#N/A</v>
      </c>
      <c r="AT1114" s="22"/>
      <c r="AU1114" s="22"/>
      <c r="AV1114" s="22"/>
      <c r="AW1114" s="22"/>
      <c r="AX1114" s="22"/>
      <c r="AY1114" s="22"/>
      <c r="AZ1114" s="22"/>
      <c r="BA1114" s="22"/>
      <c r="BB1114" s="22"/>
      <c r="BC1114" s="22"/>
      <c r="BD1114" s="22"/>
      <c r="BE1114" s="22"/>
      <c r="BF1114" s="22"/>
      <c r="BG1114" s="22"/>
      <c r="BH1114" s="22"/>
      <c r="BI1114" s="22"/>
      <c r="BJ1114" s="22"/>
      <c r="BK1114" s="22"/>
      <c r="BL1114" s="22"/>
      <c r="BM1114" s="22"/>
      <c r="BN1114" s="22"/>
      <c r="BO1114" s="22"/>
      <c r="BP1114" s="22"/>
      <c r="BQ1114" s="22"/>
      <c r="BR1114" s="22"/>
      <c r="BS1114" s="22"/>
      <c r="BT1114" s="22"/>
      <c r="BU1114" s="22"/>
      <c r="BV1114" s="22"/>
      <c r="BW1114" s="22"/>
      <c r="BX1114" s="22"/>
      <c r="BY1114" s="22"/>
      <c r="BZ1114" s="22"/>
    </row>
    <row r="1115" spans="1:78" x14ac:dyDescent="0.25">
      <c r="A1115" s="21"/>
      <c r="B1115" s="22"/>
      <c r="C1115" s="22"/>
      <c r="D1115" s="22"/>
      <c r="E1115" s="22"/>
      <c r="F1115" s="22"/>
      <c r="G1115" s="22" t="e">
        <f ca="1"/>
        <v>#N/A</v>
      </c>
      <c r="H1115" s="22" t="e">
        <f ca="1"/>
        <v>#N/A</v>
      </c>
      <c r="I1115" s="22" t="e">
        <f ca="1"/>
        <v>#N/A</v>
      </c>
      <c r="J1115" s="22" t="e">
        <f ca="1"/>
        <v>#N/A</v>
      </c>
      <c r="K1115" s="22" t="e">
        <f ca="1"/>
        <v>#N/A</v>
      </c>
      <c r="L1115" s="22" t="e">
        <f ca="1"/>
        <v>#N/A</v>
      </c>
      <c r="M1115" s="22"/>
      <c r="N1115" s="22"/>
      <c r="O1115" s="22"/>
      <c r="P1115" s="22"/>
      <c r="Q1115" s="22"/>
      <c r="R1115" s="22" t="e">
        <f ca="1"/>
        <v>#N/A</v>
      </c>
      <c r="S1115" s="22" t="e">
        <f ca="1"/>
        <v>#N/A</v>
      </c>
      <c r="T1115" s="22" t="e">
        <f ca="1"/>
        <v>#N/A</v>
      </c>
      <c r="U1115" s="22" t="e">
        <f ca="1"/>
        <v>#N/A</v>
      </c>
      <c r="V1115" s="22" t="e">
        <f ca="1"/>
        <v>#N/A</v>
      </c>
      <c r="W1115" s="22" t="e">
        <f ca="1"/>
        <v>#N/A</v>
      </c>
      <c r="X1115" s="22"/>
      <c r="Y1115" s="22"/>
      <c r="Z1115" s="22"/>
      <c r="AA1115" s="22" t="e">
        <f ca="1"/>
        <v>#N/A</v>
      </c>
      <c r="AB1115" s="22" t="e">
        <f ca="1"/>
        <v>#N/A</v>
      </c>
      <c r="AC1115" s="22" t="e">
        <f ca="1"/>
        <v>#N/A</v>
      </c>
      <c r="AD1115" s="22" t="e">
        <f ca="1"/>
        <v>#N/A</v>
      </c>
      <c r="AE1115" s="22" t="e">
        <f ca="1"/>
        <v>#N/A</v>
      </c>
      <c r="AF1115" s="22" t="e">
        <f ca="1"/>
        <v>#N/A</v>
      </c>
      <c r="AG1115" s="22"/>
      <c r="AH1115" s="22"/>
      <c r="AI1115" s="22"/>
      <c r="AJ1115" s="22"/>
      <c r="AK1115" s="22"/>
      <c r="AL1115" s="22"/>
      <c r="AM1115" s="22"/>
      <c r="AN1115" s="22" t="e">
        <f ca="1"/>
        <v>#N/A</v>
      </c>
      <c r="AO1115" s="22" t="e">
        <f ca="1"/>
        <v>#N/A</v>
      </c>
      <c r="AP1115" s="22" t="e">
        <f ca="1"/>
        <v>#N/A</v>
      </c>
      <c r="AQ1115" s="22" t="e">
        <f ca="1"/>
        <v>#N/A</v>
      </c>
      <c r="AR1115" s="22" t="e">
        <f ca="1"/>
        <v>#N/A</v>
      </c>
      <c r="AS1115" s="22" t="e">
        <f ca="1"/>
        <v>#N/A</v>
      </c>
      <c r="AT1115" s="22"/>
      <c r="AU1115" s="22"/>
      <c r="AV1115" s="22"/>
      <c r="AW1115" s="22"/>
      <c r="AX1115" s="22"/>
      <c r="AY1115" s="22"/>
      <c r="AZ1115" s="22"/>
      <c r="BA1115" s="22"/>
      <c r="BB1115" s="22"/>
      <c r="BC1115" s="22"/>
      <c r="BD1115" s="22"/>
      <c r="BE1115" s="22"/>
      <c r="BF1115" s="22"/>
      <c r="BG1115" s="22"/>
      <c r="BH1115" s="22"/>
      <c r="BI1115" s="22"/>
      <c r="BJ1115" s="22"/>
      <c r="BK1115" s="22"/>
      <c r="BL1115" s="22"/>
      <c r="BM1115" s="22"/>
      <c r="BN1115" s="22"/>
      <c r="BO1115" s="22"/>
      <c r="BP1115" s="22"/>
      <c r="BQ1115" s="22"/>
      <c r="BR1115" s="22"/>
      <c r="BS1115" s="22"/>
      <c r="BT1115" s="22"/>
      <c r="BU1115" s="22"/>
      <c r="BV1115" s="22"/>
      <c r="BW1115" s="22"/>
      <c r="BX1115" s="22"/>
      <c r="BY1115" s="22"/>
      <c r="BZ1115" s="22"/>
    </row>
    <row r="1116" spans="1:78" x14ac:dyDescent="0.25">
      <c r="A1116" s="21"/>
      <c r="B1116" s="22"/>
      <c r="C1116" s="22"/>
      <c r="D1116" s="22"/>
      <c r="E1116" s="22"/>
      <c r="F1116" s="22"/>
      <c r="G1116" s="22" t="e">
        <f ca="1"/>
        <v>#N/A</v>
      </c>
      <c r="H1116" s="22" t="e">
        <f ca="1"/>
        <v>#N/A</v>
      </c>
      <c r="I1116" s="22" t="e">
        <f ca="1"/>
        <v>#N/A</v>
      </c>
      <c r="J1116" s="22" t="e">
        <f ca="1"/>
        <v>#N/A</v>
      </c>
      <c r="K1116" s="22" t="e">
        <f ca="1"/>
        <v>#N/A</v>
      </c>
      <c r="L1116" s="22" t="e">
        <f ca="1"/>
        <v>#N/A</v>
      </c>
      <c r="M1116" s="22"/>
      <c r="N1116" s="22"/>
      <c r="O1116" s="22"/>
      <c r="P1116" s="22"/>
      <c r="Q1116" s="22"/>
      <c r="R1116" s="22" t="e">
        <f ca="1"/>
        <v>#N/A</v>
      </c>
      <c r="S1116" s="22" t="e">
        <f ca="1"/>
        <v>#N/A</v>
      </c>
      <c r="T1116" s="22" t="e">
        <f ca="1"/>
        <v>#N/A</v>
      </c>
      <c r="U1116" s="22" t="e">
        <f ca="1"/>
        <v>#N/A</v>
      </c>
      <c r="V1116" s="22" t="e">
        <f ca="1"/>
        <v>#N/A</v>
      </c>
      <c r="W1116" s="22" t="e">
        <f ca="1"/>
        <v>#N/A</v>
      </c>
      <c r="X1116" s="22"/>
      <c r="Y1116" s="22"/>
      <c r="Z1116" s="22"/>
      <c r="AA1116" s="22" t="e">
        <f ca="1"/>
        <v>#N/A</v>
      </c>
      <c r="AB1116" s="22" t="e">
        <f ca="1"/>
        <v>#N/A</v>
      </c>
      <c r="AC1116" s="22" t="e">
        <f ca="1"/>
        <v>#N/A</v>
      </c>
      <c r="AD1116" s="22" t="e">
        <f ca="1"/>
        <v>#N/A</v>
      </c>
      <c r="AE1116" s="22" t="e">
        <f ca="1"/>
        <v>#N/A</v>
      </c>
      <c r="AF1116" s="22" t="e">
        <f ca="1"/>
        <v>#N/A</v>
      </c>
      <c r="AG1116" s="22"/>
      <c r="AH1116" s="22"/>
      <c r="AI1116" s="22"/>
      <c r="AJ1116" s="22"/>
      <c r="AK1116" s="22"/>
      <c r="AL1116" s="22"/>
      <c r="AM1116" s="22"/>
      <c r="AN1116" s="22" t="e">
        <f ca="1"/>
        <v>#N/A</v>
      </c>
      <c r="AO1116" s="22" t="e">
        <f ca="1"/>
        <v>#N/A</v>
      </c>
      <c r="AP1116" s="22" t="e">
        <f ca="1"/>
        <v>#N/A</v>
      </c>
      <c r="AQ1116" s="22" t="e">
        <f ca="1"/>
        <v>#N/A</v>
      </c>
      <c r="AR1116" s="22" t="e">
        <f ca="1"/>
        <v>#N/A</v>
      </c>
      <c r="AS1116" s="22" t="e">
        <f ca="1"/>
        <v>#N/A</v>
      </c>
      <c r="AT1116" s="22"/>
      <c r="AU1116" s="22"/>
      <c r="AV1116" s="22"/>
      <c r="AW1116" s="22"/>
      <c r="AX1116" s="22"/>
      <c r="AY1116" s="22"/>
      <c r="AZ1116" s="22"/>
      <c r="BA1116" s="22"/>
      <c r="BB1116" s="22"/>
      <c r="BC1116" s="22"/>
      <c r="BD1116" s="22"/>
      <c r="BE1116" s="22"/>
      <c r="BF1116" s="22"/>
      <c r="BG1116" s="22"/>
      <c r="BH1116" s="22"/>
      <c r="BI1116" s="22"/>
      <c r="BJ1116" s="22"/>
      <c r="BK1116" s="22"/>
      <c r="BL1116" s="22"/>
      <c r="BM1116" s="22"/>
      <c r="BN1116" s="22"/>
      <c r="BO1116" s="22"/>
      <c r="BP1116" s="22"/>
      <c r="BQ1116" s="22"/>
      <c r="BR1116" s="22"/>
      <c r="BS1116" s="22"/>
      <c r="BT1116" s="22"/>
      <c r="BU1116" s="22"/>
      <c r="BV1116" s="22"/>
      <c r="BW1116" s="22"/>
      <c r="BX1116" s="22"/>
      <c r="BY1116" s="22"/>
      <c r="BZ1116" s="22"/>
    </row>
    <row r="1117" spans="1:78" x14ac:dyDescent="0.25">
      <c r="A1117" s="21"/>
      <c r="B1117" s="22"/>
      <c r="C1117" s="22"/>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22"/>
      <c r="BA1117" s="22"/>
      <c r="BB1117" s="22"/>
      <c r="BC1117" s="22"/>
      <c r="BD1117" s="22"/>
      <c r="BE1117" s="22"/>
      <c r="BF1117" s="22"/>
      <c r="BG1117" s="22"/>
      <c r="BH1117" s="22"/>
      <c r="BI1117" s="22"/>
      <c r="BJ1117" s="22"/>
      <c r="BK1117" s="22"/>
      <c r="BL1117" s="22"/>
      <c r="BM1117" s="22"/>
      <c r="BN1117" s="22"/>
      <c r="BO1117" s="22"/>
      <c r="BP1117" s="22"/>
      <c r="BQ1117" s="22"/>
      <c r="BR1117" s="22"/>
      <c r="BS1117" s="22"/>
      <c r="BT1117" s="22"/>
      <c r="BU1117" s="22"/>
      <c r="BV1117" s="22"/>
      <c r="BW1117" s="22"/>
      <c r="BX1117" s="22"/>
      <c r="BY1117" s="22"/>
      <c r="BZ1117" s="22"/>
    </row>
    <row r="1118" spans="1:78" x14ac:dyDescent="0.25">
      <c r="A1118" s="21"/>
      <c r="B1118" s="22"/>
      <c r="C1118" s="22"/>
      <c r="D1118" s="22"/>
      <c r="E1118" s="22"/>
      <c r="F1118" s="25" t="s">
        <v>166</v>
      </c>
      <c r="G1118" s="42">
        <v>550</v>
      </c>
      <c r="H1118" s="22"/>
      <c r="I1118" s="22"/>
      <c r="J1118" s="22"/>
      <c r="K1118" s="22"/>
      <c r="L1118" s="22"/>
      <c r="M1118" s="22"/>
      <c r="N1118" s="22"/>
      <c r="O1118" s="22"/>
      <c r="P1118" s="22"/>
      <c r="Q1118" s="25" t="s">
        <v>166</v>
      </c>
      <c r="R1118" s="42">
        <v>550</v>
      </c>
      <c r="S1118" s="22"/>
      <c r="T1118" s="22"/>
      <c r="U1118" s="22"/>
      <c r="V1118" s="22"/>
      <c r="W1118" s="22"/>
      <c r="X1118" s="22"/>
      <c r="Y1118" s="22"/>
      <c r="Z1118" s="25" t="s">
        <v>166</v>
      </c>
      <c r="AA1118" s="42">
        <v>550</v>
      </c>
      <c r="AB1118" s="22"/>
      <c r="AC1118" s="22"/>
      <c r="AD1118" s="22"/>
      <c r="AE1118" s="22"/>
      <c r="AF1118" s="22"/>
      <c r="AG1118" s="22"/>
      <c r="AH1118" s="22"/>
      <c r="AI1118" s="22"/>
      <c r="AJ1118" s="22"/>
      <c r="AK1118" s="22"/>
      <c r="AL1118" s="22"/>
      <c r="AM1118" s="25" t="s">
        <v>166</v>
      </c>
      <c r="AN1118" s="42">
        <v>550</v>
      </c>
      <c r="AO1118" s="22"/>
      <c r="AP1118" s="22"/>
      <c r="AQ1118" s="22"/>
      <c r="AR1118" s="22"/>
      <c r="AS1118" s="22"/>
      <c r="AT1118" s="22"/>
      <c r="AU1118" s="22"/>
      <c r="AV1118" s="22"/>
      <c r="AW1118" s="22"/>
      <c r="AX1118" s="22"/>
      <c r="AY1118" s="22"/>
      <c r="AZ1118" s="22"/>
      <c r="BA1118" s="22"/>
      <c r="BB1118" s="22"/>
      <c r="BC1118" s="22"/>
      <c r="BD1118" s="22"/>
      <c r="BE1118" s="22"/>
      <c r="BF1118" s="22"/>
      <c r="BG1118" s="22"/>
      <c r="BH1118" s="22"/>
      <c r="BI1118" s="22"/>
      <c r="BJ1118" s="22"/>
      <c r="BK1118" s="22"/>
      <c r="BL1118" s="22"/>
      <c r="BM1118" s="22"/>
      <c r="BN1118" s="22"/>
      <c r="BO1118" s="22"/>
      <c r="BP1118" s="22"/>
      <c r="BQ1118" s="22"/>
      <c r="BR1118" s="22"/>
      <c r="BS1118" s="22"/>
      <c r="BT1118" s="22"/>
      <c r="BU1118" s="22"/>
      <c r="BV1118" s="22"/>
      <c r="BW1118" s="22"/>
      <c r="BX1118" s="22"/>
      <c r="BY1118" s="22"/>
      <c r="BZ1118" s="22"/>
    </row>
    <row r="1119" spans="1:78" x14ac:dyDescent="0.25">
      <c r="A1119" s="21"/>
      <c r="B1119" s="21" t="s">
        <v>301</v>
      </c>
      <c r="C1119" s="22"/>
      <c r="D1119" s="22"/>
      <c r="E1119" s="22"/>
      <c r="F1119" s="25" t="s">
        <v>167</v>
      </c>
      <c r="G1119" s="43">
        <f ca="1">I1106+J1106*(G1118/1000)+K1106*(G1118/1000)^2+L1106*(G1118/1000)^3+M1106/(G1118/1000)^2</f>
        <v>22.741234824397747</v>
      </c>
      <c r="H1119" s="22"/>
      <c r="I1119" s="22"/>
      <c r="J1119" s="22"/>
      <c r="K1119" s="22"/>
      <c r="L1119" s="22"/>
      <c r="M1119" s="22"/>
      <c r="N1119" s="22"/>
      <c r="O1119" s="22"/>
      <c r="P1119" s="22"/>
      <c r="Q1119" s="25" t="s">
        <v>167</v>
      </c>
      <c r="R1119" s="43">
        <f ca="1">T1106+U1106*(R1118/1000)+V1106*(R1118/1000)^2+W1106*(R1118/1000)^3+AA1106/(R1118/1000)^2</f>
        <v>9916.5952750639044</v>
      </c>
      <c r="S1119" s="22"/>
      <c r="T1119" s="22"/>
      <c r="U1119" s="22"/>
      <c r="V1119" s="22"/>
      <c r="W1119" s="22"/>
      <c r="X1119" s="22"/>
      <c r="Y1119" s="22"/>
      <c r="Z1119" s="25" t="s">
        <v>167</v>
      </c>
      <c r="AA1119" s="43">
        <f ca="1">AC1106+AD1106*(AA1118/1000)+AE1106*(AA1118/1000)^2+AF1106*(AA1118/1000)^3+AG1106/(AA1118/1000)^2</f>
        <v>30.091992760854623</v>
      </c>
      <c r="AB1119" s="22"/>
      <c r="AC1119" s="22"/>
      <c r="AD1119" s="22"/>
      <c r="AE1119" s="22"/>
      <c r="AF1119" s="22"/>
      <c r="AG1119" s="22"/>
      <c r="AH1119" s="22"/>
      <c r="AI1119" s="22"/>
      <c r="AJ1119" s="22"/>
      <c r="AK1119" s="22"/>
      <c r="AL1119" s="22"/>
      <c r="AM1119" s="25" t="s">
        <v>167</v>
      </c>
      <c r="AN1119" s="43">
        <f ca="1">AP1106+AQ1106*(AN1118/1000)+AR1106*(AN1118/1000)^2+AS1106*(AN1118/1000)^3+AT1106/(AN1118/1000)^2</f>
        <v>-8413.4678091902206</v>
      </c>
      <c r="AO1119" s="22"/>
      <c r="AP1119" s="22"/>
      <c r="AQ1119" s="22"/>
      <c r="AR1119" s="22"/>
      <c r="AS1119" s="22"/>
      <c r="AT1119" s="22"/>
      <c r="AU1119" s="22"/>
      <c r="AV1119" s="22"/>
      <c r="AW1119" s="22"/>
      <c r="AX1119" s="22"/>
      <c r="AY1119" s="22"/>
      <c r="AZ1119" s="22"/>
      <c r="BA1119" s="22"/>
      <c r="BB1119" s="22"/>
      <c r="BC1119" s="22"/>
      <c r="BD1119" s="22"/>
      <c r="BE1119" s="22"/>
      <c r="BF1119" s="22"/>
      <c r="BG1119" s="22"/>
      <c r="BH1119" s="22"/>
      <c r="BI1119" s="22"/>
      <c r="BJ1119" s="22"/>
      <c r="BK1119" s="22"/>
      <c r="BL1119" s="22"/>
      <c r="BM1119" s="22"/>
      <c r="BN1119" s="22"/>
      <c r="BO1119" s="22"/>
      <c r="BP1119" s="22"/>
      <c r="BQ1119" s="22"/>
      <c r="BR1119" s="22"/>
      <c r="BS1119" s="22"/>
      <c r="BT1119" s="22"/>
      <c r="BU1119" s="22"/>
      <c r="BV1119" s="22"/>
      <c r="BW1119" s="22"/>
      <c r="BX1119" s="22"/>
      <c r="BY1119" s="22"/>
      <c r="BZ1119" s="22"/>
    </row>
    <row r="1120" spans="1:78" x14ac:dyDescent="0.25">
      <c r="A1120" s="21"/>
      <c r="B1120" s="22"/>
      <c r="C1120" s="22"/>
      <c r="D1120" s="22"/>
      <c r="E1120" s="22"/>
      <c r="F1120" s="22" t="s">
        <v>46</v>
      </c>
      <c r="G1120" s="22"/>
      <c r="H1120" s="22"/>
      <c r="I1120" s="22"/>
      <c r="J1120" s="22" t="s">
        <v>189</v>
      </c>
      <c r="K1120" s="22"/>
      <c r="L1120" s="22"/>
      <c r="M1120" s="22"/>
      <c r="N1120" s="22"/>
      <c r="O1120" s="22"/>
      <c r="P1120" s="22"/>
      <c r="Q1120" s="22" t="s">
        <v>46</v>
      </c>
      <c r="R1120" s="22"/>
      <c r="S1120" s="22"/>
      <c r="T1120" s="22"/>
      <c r="U1120" s="22" t="s">
        <v>189</v>
      </c>
      <c r="V1120" s="22"/>
      <c r="W1120" s="22"/>
      <c r="X1120" s="22"/>
      <c r="Y1120" s="22"/>
      <c r="Z1120" s="22" t="s">
        <v>46</v>
      </c>
      <c r="AA1120" s="22"/>
      <c r="AB1120" s="22"/>
      <c r="AC1120" s="22"/>
      <c r="AD1120" s="22" t="s">
        <v>189</v>
      </c>
      <c r="AE1120" s="22"/>
      <c r="AF1120" s="22"/>
      <c r="AG1120" s="22"/>
      <c r="AH1120" s="22"/>
      <c r="AI1120" s="22"/>
      <c r="AJ1120" s="22"/>
      <c r="AK1120" s="22"/>
      <c r="AL1120" s="22"/>
      <c r="AM1120" s="22" t="s">
        <v>46</v>
      </c>
      <c r="AN1120" s="22"/>
      <c r="AO1120" s="22"/>
      <c r="AP1120" s="22"/>
      <c r="AQ1120" s="22" t="s">
        <v>189</v>
      </c>
      <c r="AR1120" s="22"/>
      <c r="AS1120" s="22"/>
      <c r="AT1120" s="22"/>
      <c r="AU1120" s="22"/>
      <c r="AV1120" s="22"/>
      <c r="AW1120" s="22"/>
      <c r="AX1120" s="22"/>
      <c r="AY1120" s="22"/>
      <c r="AZ1120" s="22"/>
      <c r="BA1120" s="22"/>
      <c r="BB1120" s="22"/>
      <c r="BC1120" s="22"/>
      <c r="BD1120" s="22"/>
      <c r="BE1120" s="22"/>
      <c r="BF1120" s="22"/>
      <c r="BG1120" s="22"/>
      <c r="BH1120" s="22"/>
      <c r="BI1120" s="22"/>
      <c r="BJ1120" s="22"/>
      <c r="BK1120" s="22"/>
      <c r="BL1120" s="22"/>
      <c r="BM1120" s="22"/>
      <c r="BN1120" s="22"/>
      <c r="BO1120" s="22"/>
      <c r="BP1120" s="22"/>
      <c r="BQ1120" s="22"/>
      <c r="BR1120" s="22"/>
      <c r="BS1120" s="22"/>
      <c r="BT1120" s="22"/>
      <c r="BU1120" s="22"/>
      <c r="BV1120" s="22"/>
      <c r="BW1120" s="22"/>
      <c r="BX1120" s="22"/>
      <c r="BY1120" s="22"/>
      <c r="BZ1120" s="22"/>
    </row>
    <row r="1121" spans="1:78" x14ac:dyDescent="0.25">
      <c r="A1121" s="21"/>
      <c r="B1121" s="22"/>
      <c r="C1121" s="22"/>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22"/>
      <c r="BA1121" s="22"/>
      <c r="BB1121" s="22"/>
      <c r="BC1121" s="22"/>
      <c r="BD1121" s="22"/>
      <c r="BE1121" s="22"/>
      <c r="BF1121" s="22"/>
      <c r="BG1121" s="22"/>
      <c r="BH1121" s="22"/>
      <c r="BI1121" s="22"/>
      <c r="BJ1121" s="22"/>
      <c r="BK1121" s="22"/>
      <c r="BL1121" s="22"/>
      <c r="BM1121" s="22"/>
      <c r="BN1121" s="22"/>
      <c r="BO1121" s="22"/>
      <c r="BP1121" s="22"/>
      <c r="BQ1121" s="22"/>
      <c r="BR1121" s="22"/>
      <c r="BS1121" s="22"/>
      <c r="BT1121" s="22"/>
      <c r="BU1121" s="22"/>
      <c r="BV1121" s="22"/>
      <c r="BW1121" s="22"/>
      <c r="BX1121" s="22"/>
      <c r="BY1121" s="22"/>
      <c r="BZ1121" s="22"/>
    </row>
    <row r="1122" spans="1:78" x14ac:dyDescent="0.25">
      <c r="A1122" s="21"/>
      <c r="B1122" s="22" t="s">
        <v>300</v>
      </c>
      <c r="C1122" s="22"/>
      <c r="D1122" s="22"/>
      <c r="E1122" s="22"/>
      <c r="F1122" s="22"/>
      <c r="G1122" s="22"/>
      <c r="H1122" s="22"/>
      <c r="I1122" s="22"/>
      <c r="J1122" s="22" t="s">
        <v>302</v>
      </c>
      <c r="K1122" s="22"/>
      <c r="L1122" s="22"/>
      <c r="M1122" s="22"/>
      <c r="N1122" s="22"/>
      <c r="O1122" s="22"/>
      <c r="P1122" s="22"/>
      <c r="Q1122" s="22"/>
      <c r="R1122" s="22"/>
      <c r="S1122" s="22"/>
      <c r="T1122" s="22"/>
      <c r="U1122" s="22"/>
      <c r="V1122" s="22"/>
      <c r="W1122" s="22"/>
      <c r="X1122" s="22"/>
      <c r="Y1122" s="22"/>
      <c r="Z1122" s="22"/>
      <c r="AA1122" s="22"/>
      <c r="AB1122" s="22"/>
      <c r="AC1122" s="22"/>
      <c r="AD1122" s="22"/>
      <c r="AE1122" s="22"/>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22"/>
      <c r="BA1122" s="22"/>
      <c r="BB1122" s="22"/>
      <c r="BC1122" s="22"/>
      <c r="BD1122" s="22"/>
      <c r="BE1122" s="22"/>
      <c r="BF1122" s="22"/>
      <c r="BG1122" s="22"/>
      <c r="BH1122" s="22"/>
      <c r="BI1122" s="22"/>
      <c r="BJ1122" s="22"/>
      <c r="BK1122" s="22"/>
      <c r="BL1122" s="22"/>
      <c r="BM1122" s="22"/>
      <c r="BN1122" s="22"/>
      <c r="BO1122" s="22"/>
      <c r="BP1122" s="22"/>
      <c r="BQ1122" s="22"/>
      <c r="BR1122" s="22"/>
      <c r="BS1122" s="22"/>
      <c r="BT1122" s="22"/>
      <c r="BU1122" s="22"/>
      <c r="BV1122" s="22"/>
      <c r="BW1122" s="22"/>
      <c r="BX1122" s="22"/>
      <c r="BY1122" s="22"/>
      <c r="BZ1122" s="22"/>
    </row>
    <row r="1123" spans="1:78" x14ac:dyDescent="0.25">
      <c r="A1123" s="21"/>
      <c r="B1123" s="22"/>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22"/>
      <c r="BA1123" s="22"/>
      <c r="BB1123" s="22"/>
      <c r="BC1123" s="22"/>
      <c r="BD1123" s="22"/>
      <c r="BE1123" s="22"/>
      <c r="BF1123" s="22"/>
      <c r="BG1123" s="22"/>
      <c r="BH1123" s="22"/>
      <c r="BI1123" s="22"/>
      <c r="BJ1123" s="22"/>
      <c r="BK1123" s="22"/>
      <c r="BL1123" s="22"/>
      <c r="BM1123" s="22"/>
      <c r="BN1123" s="22"/>
      <c r="BO1123" s="22"/>
      <c r="BP1123" s="22"/>
      <c r="BQ1123" s="22"/>
      <c r="BR1123" s="22"/>
      <c r="BS1123" s="22"/>
      <c r="BT1123" s="22"/>
      <c r="BU1123" s="22"/>
      <c r="BV1123" s="22"/>
      <c r="BW1123" s="22"/>
      <c r="BX1123" s="22"/>
      <c r="BY1123" s="22"/>
      <c r="BZ1123" s="22"/>
    </row>
    <row r="1124" spans="1:78" x14ac:dyDescent="0.25">
      <c r="A1124" s="21"/>
      <c r="B1124" s="22" t="s">
        <v>237</v>
      </c>
      <c r="C1124" s="22"/>
      <c r="D1124" s="22"/>
      <c r="E1124" s="22"/>
      <c r="F1124" s="22"/>
      <c r="G1124" s="22"/>
      <c r="H1124" s="22"/>
      <c r="I1124" s="22"/>
      <c r="J1124" s="22" t="s">
        <v>238</v>
      </c>
      <c r="K1124" s="22"/>
      <c r="L1124" s="22"/>
      <c r="M1124" s="22"/>
      <c r="N1124" s="22"/>
      <c r="O1124" s="22"/>
      <c r="P1124" s="22"/>
      <c r="Q1124" s="22"/>
      <c r="R1124" s="22"/>
      <c r="S1124" s="22"/>
      <c r="T1124" s="22"/>
      <c r="U1124" s="22"/>
      <c r="V1124" s="22"/>
      <c r="W1124" s="22"/>
      <c r="X1124" s="22"/>
      <c r="Y1124" s="22"/>
      <c r="Z1124" s="22"/>
      <c r="AA1124" s="22"/>
      <c r="AB1124" s="22"/>
      <c r="AC1124" s="22"/>
      <c r="AD1124" s="22"/>
      <c r="AE1124" s="22"/>
      <c r="AF1124" s="22"/>
      <c r="AG1124" s="22"/>
      <c r="AH1124" s="22"/>
      <c r="AI1124" s="22"/>
      <c r="AJ1124" s="22"/>
      <c r="AK1124" s="22"/>
      <c r="AL1124" s="22"/>
      <c r="AM1124" s="22"/>
      <c r="AN1124" s="22"/>
      <c r="AO1124" s="22"/>
      <c r="AP1124" s="22"/>
      <c r="AQ1124" s="22"/>
      <c r="AR1124" s="22"/>
      <c r="AS1124" s="22"/>
      <c r="AT1124" s="22"/>
      <c r="AU1124" s="22"/>
      <c r="AV1124" s="22"/>
      <c r="AW1124" s="22"/>
      <c r="AX1124" s="22"/>
      <c r="AY1124" s="22"/>
      <c r="AZ1124" s="22"/>
      <c r="BA1124" s="22"/>
      <c r="BB1124" s="22"/>
      <c r="BC1124" s="22"/>
      <c r="BD1124" s="22"/>
      <c r="BE1124" s="22"/>
      <c r="BF1124" s="22"/>
      <c r="BG1124" s="22"/>
      <c r="BH1124" s="22"/>
      <c r="BI1124" s="22"/>
      <c r="BJ1124" s="22"/>
      <c r="BK1124" s="22"/>
      <c r="BL1124" s="22"/>
      <c r="BM1124" s="22"/>
      <c r="BN1124" s="22"/>
      <c r="BO1124" s="22"/>
      <c r="BP1124" s="22"/>
      <c r="BQ1124" s="22"/>
      <c r="BR1124" s="22"/>
      <c r="BS1124" s="22"/>
      <c r="BT1124" s="22"/>
      <c r="BU1124" s="22"/>
      <c r="BV1124" s="22"/>
      <c r="BW1124" s="22"/>
      <c r="BX1124" s="22"/>
      <c r="BY1124" s="22"/>
      <c r="BZ1124" s="22"/>
    </row>
    <row r="1125" spans="1:78" x14ac:dyDescent="0.25">
      <c r="A1125" s="21"/>
      <c r="B1125" s="22"/>
      <c r="C1125" s="22"/>
      <c r="D1125" s="22" t="s">
        <v>239</v>
      </c>
      <c r="E1125" s="22"/>
      <c r="F1125" s="22"/>
      <c r="G1125" s="22"/>
      <c r="H1125" s="22"/>
      <c r="I1125" s="22"/>
      <c r="J1125" s="22" t="s">
        <v>240</v>
      </c>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2"/>
      <c r="AS1125" s="22"/>
      <c r="AT1125" s="22"/>
      <c r="AU1125" s="22"/>
      <c r="AV1125" s="22"/>
      <c r="AW1125" s="22"/>
      <c r="AX1125" s="22"/>
      <c r="AY1125" s="22"/>
      <c r="AZ1125" s="22"/>
      <c r="BA1125" s="22"/>
      <c r="BB1125" s="22"/>
      <c r="BC1125" s="22"/>
      <c r="BD1125" s="22"/>
      <c r="BE1125" s="22"/>
      <c r="BF1125" s="22"/>
      <c r="BG1125" s="22"/>
      <c r="BH1125" s="22"/>
      <c r="BI1125" s="22"/>
      <c r="BJ1125" s="22"/>
      <c r="BK1125" s="22"/>
      <c r="BL1125" s="22"/>
      <c r="BM1125" s="22"/>
      <c r="BN1125" s="22"/>
      <c r="BO1125" s="22"/>
      <c r="BP1125" s="22"/>
      <c r="BQ1125" s="22"/>
      <c r="BR1125" s="22"/>
      <c r="BS1125" s="22"/>
      <c r="BT1125" s="22"/>
      <c r="BU1125" s="22"/>
      <c r="BV1125" s="22"/>
      <c r="BW1125" s="22"/>
      <c r="BX1125" s="22"/>
      <c r="BY1125" s="22"/>
      <c r="BZ1125" s="22"/>
    </row>
    <row r="1126" spans="1:78" x14ac:dyDescent="0.25">
      <c r="A1126" s="21"/>
      <c r="B1126" s="22" t="s">
        <v>241</v>
      </c>
      <c r="C1126" s="22"/>
      <c r="D1126" s="22" t="s">
        <v>242</v>
      </c>
      <c r="E1126" s="22"/>
      <c r="F1126" s="22" t="s">
        <v>243</v>
      </c>
      <c r="G1126" s="22"/>
      <c r="H1126" s="22" t="s">
        <v>244</v>
      </c>
      <c r="I1126" s="22"/>
      <c r="J1126" s="22" t="s">
        <v>245</v>
      </c>
      <c r="K1126" s="22"/>
      <c r="L1126" s="22" t="s">
        <v>246</v>
      </c>
      <c r="M1126" s="22"/>
      <c r="N1126" s="22" t="s">
        <v>247</v>
      </c>
      <c r="O1126" s="22"/>
      <c r="P1126" s="22" t="s">
        <v>248</v>
      </c>
      <c r="Q1126" s="22"/>
      <c r="R1126" s="22"/>
      <c r="S1126" s="22"/>
      <c r="T1126" s="22"/>
      <c r="U1126" s="22"/>
      <c r="V1126" s="22"/>
      <c r="W1126" s="22"/>
      <c r="X1126" s="22"/>
      <c r="Y1126" s="22"/>
      <c r="Z1126" s="22"/>
      <c r="AA1126" s="22"/>
      <c r="AB1126" s="22"/>
      <c r="AC1126" s="22"/>
      <c r="AD1126" s="22"/>
      <c r="AE1126" s="22"/>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22"/>
      <c r="BA1126" s="22"/>
      <c r="BB1126" s="22"/>
      <c r="BC1126" s="22"/>
      <c r="BD1126" s="22"/>
      <c r="BE1126" s="22"/>
      <c r="BF1126" s="22"/>
      <c r="BG1126" s="22"/>
      <c r="BH1126" s="22"/>
      <c r="BI1126" s="22"/>
      <c r="BJ1126" s="22"/>
      <c r="BK1126" s="22"/>
      <c r="BL1126" s="22"/>
      <c r="BM1126" s="22"/>
      <c r="BN1126" s="22"/>
      <c r="BO1126" s="22"/>
      <c r="BP1126" s="22"/>
      <c r="BQ1126" s="22"/>
      <c r="BR1126" s="22"/>
      <c r="BS1126" s="22"/>
      <c r="BT1126" s="22"/>
      <c r="BU1126" s="22"/>
      <c r="BV1126" s="22"/>
      <c r="BW1126" s="22"/>
      <c r="BX1126" s="22"/>
      <c r="BY1126" s="22"/>
      <c r="BZ1126" s="22"/>
    </row>
    <row r="1127" spans="1:78" x14ac:dyDescent="0.25">
      <c r="A1127" s="21"/>
      <c r="B1127" s="22">
        <v>0</v>
      </c>
      <c r="C1127" s="22"/>
      <c r="D1127" s="22">
        <v>0</v>
      </c>
      <c r="E1127" s="22"/>
      <c r="F1127" s="22">
        <v>0</v>
      </c>
      <c r="G1127" s="22"/>
      <c r="H1127" s="22" t="s">
        <v>249</v>
      </c>
      <c r="I1127" s="22"/>
      <c r="J1127" s="22">
        <v>-6.2720000000000002</v>
      </c>
      <c r="K1127" s="22"/>
      <c r="L1127" s="22">
        <v>119.621</v>
      </c>
      <c r="M1127" s="22"/>
      <c r="N1127" s="22">
        <v>119.621</v>
      </c>
      <c r="O1127" s="22"/>
      <c r="P1127" s="22" t="s">
        <v>249</v>
      </c>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22"/>
      <c r="BA1127" s="22"/>
      <c r="BB1127" s="22"/>
      <c r="BC1127" s="22"/>
      <c r="BD1127" s="22"/>
      <c r="BE1127" s="22"/>
      <c r="BF1127" s="22"/>
      <c r="BG1127" s="22"/>
      <c r="BH1127" s="22"/>
      <c r="BI1127" s="22"/>
      <c r="BJ1127" s="22"/>
      <c r="BK1127" s="22"/>
      <c r="BL1127" s="22"/>
      <c r="BM1127" s="22"/>
      <c r="BN1127" s="22"/>
      <c r="BO1127" s="22"/>
      <c r="BP1127" s="22"/>
      <c r="BQ1127" s="22"/>
      <c r="BR1127" s="22"/>
      <c r="BS1127" s="22"/>
      <c r="BT1127" s="22"/>
      <c r="BU1127" s="22"/>
      <c r="BV1127" s="22"/>
      <c r="BW1127" s="22"/>
      <c r="BX1127" s="22"/>
      <c r="BY1127" s="22"/>
      <c r="BZ1127" s="22"/>
    </row>
    <row r="1128" spans="1:78" x14ac:dyDescent="0.25">
      <c r="A1128" s="21"/>
      <c r="B1128" s="22">
        <v>100</v>
      </c>
      <c r="C1128" s="22">
        <f ca="1">B1128/1000</f>
        <v>0.1</v>
      </c>
      <c r="D1128" s="22">
        <v>20.788</v>
      </c>
      <c r="E1128" s="22"/>
      <c r="F1128" s="22">
        <v>142.17500000000001</v>
      </c>
      <c r="G1128" s="22"/>
      <c r="H1128" s="22">
        <v>184.10400000000001</v>
      </c>
      <c r="I1128" s="22"/>
      <c r="J1128" s="22">
        <v>-4.1929999999999996</v>
      </c>
      <c r="K1128" s="22"/>
      <c r="L1128" s="22">
        <v>120.244</v>
      </c>
      <c r="M1128" s="22"/>
      <c r="N1128" s="22">
        <v>115.476</v>
      </c>
      <c r="O1128" s="22"/>
      <c r="P1128" s="22">
        <v>-60.319000000000003</v>
      </c>
      <c r="Q1128" s="22"/>
      <c r="R1128" s="22"/>
      <c r="S1128" s="22"/>
      <c r="T1128" s="22"/>
      <c r="U1128" s="22"/>
      <c r="V1128" s="22"/>
      <c r="W1128" s="22"/>
      <c r="X1128" s="22"/>
      <c r="Y1128" s="22"/>
      <c r="Z1128" s="22"/>
      <c r="AA1128" s="22"/>
      <c r="AB1128" s="22"/>
      <c r="AC1128" s="22"/>
      <c r="AD1128" s="22"/>
      <c r="AE1128" s="22"/>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22"/>
      <c r="BA1128" s="22"/>
      <c r="BB1128" s="22"/>
      <c r="BC1128" s="22"/>
      <c r="BD1128" s="22"/>
      <c r="BE1128" s="22"/>
      <c r="BF1128" s="22"/>
      <c r="BG1128" s="22"/>
      <c r="BH1128" s="22"/>
      <c r="BI1128" s="22"/>
      <c r="BJ1128" s="22"/>
      <c r="BK1128" s="22"/>
      <c r="BL1128" s="22"/>
      <c r="BM1128" s="22"/>
      <c r="BN1128" s="22"/>
      <c r="BO1128" s="22"/>
      <c r="BP1128" s="22"/>
      <c r="BQ1128" s="22"/>
      <c r="BR1128" s="22"/>
      <c r="BS1128" s="22"/>
      <c r="BT1128" s="22"/>
      <c r="BU1128" s="22"/>
      <c r="BV1128" s="22"/>
      <c r="BW1128" s="22"/>
      <c r="BX1128" s="22"/>
      <c r="BY1128" s="22"/>
      <c r="BZ1128" s="22"/>
    </row>
    <row r="1129" spans="1:78" x14ac:dyDescent="0.25">
      <c r="A1129" s="21"/>
      <c r="B1129" s="22">
        <v>200</v>
      </c>
      <c r="C1129" s="22">
        <f t="shared" ref="C1129:C1191" ca="1" si="20">B1129/1000</f>
        <v>0.2</v>
      </c>
      <c r="D1129" s="22">
        <v>21.079000000000001</v>
      </c>
      <c r="E1129" s="22"/>
      <c r="F1129" s="22">
        <v>156.636</v>
      </c>
      <c r="G1129" s="22"/>
      <c r="H1129" s="22">
        <v>167.161</v>
      </c>
      <c r="I1129" s="22"/>
      <c r="J1129" s="22">
        <v>-2.105</v>
      </c>
      <c r="K1129" s="22"/>
      <c r="L1129" s="22">
        <v>120.813</v>
      </c>
      <c r="M1129" s="22"/>
      <c r="N1129" s="22">
        <v>110.482</v>
      </c>
      <c r="O1129" s="22"/>
      <c r="P1129" s="22">
        <v>-28.855</v>
      </c>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22"/>
      <c r="BA1129" s="22"/>
      <c r="BB1129" s="22"/>
      <c r="BC1129" s="22"/>
      <c r="BD1129" s="22"/>
      <c r="BE1129" s="22"/>
      <c r="BF1129" s="22"/>
      <c r="BG1129" s="22"/>
      <c r="BH1129" s="22"/>
      <c r="BI1129" s="22"/>
      <c r="BJ1129" s="22"/>
      <c r="BK1129" s="22"/>
      <c r="BL1129" s="22"/>
      <c r="BM1129" s="22"/>
      <c r="BN1129" s="22"/>
      <c r="BO1129" s="22"/>
      <c r="BP1129" s="22"/>
      <c r="BQ1129" s="22"/>
      <c r="BR1129" s="22"/>
      <c r="BS1129" s="22"/>
      <c r="BT1129" s="22"/>
      <c r="BU1129" s="22"/>
      <c r="BV1129" s="22"/>
      <c r="BW1129" s="22"/>
      <c r="BX1129" s="22"/>
      <c r="BY1129" s="22"/>
      <c r="BZ1129" s="22"/>
    </row>
    <row r="1130" spans="1:78" x14ac:dyDescent="0.25">
      <c r="A1130" s="21"/>
      <c r="B1130" s="22">
        <v>250</v>
      </c>
      <c r="C1130" s="22">
        <f t="shared" ca="1" si="20"/>
        <v>0.25</v>
      </c>
      <c r="D1130" s="22">
        <v>21.45</v>
      </c>
      <c r="E1130" s="22"/>
      <c r="F1130" s="22">
        <v>161.37799999999999</v>
      </c>
      <c r="G1130" s="22"/>
      <c r="H1130" s="22">
        <v>165.547</v>
      </c>
      <c r="I1130" s="22"/>
      <c r="J1130" s="22">
        <v>-1.042</v>
      </c>
      <c r="K1130" s="22"/>
      <c r="L1130" s="22">
        <v>121.066</v>
      </c>
      <c r="M1130" s="22"/>
      <c r="N1130" s="22">
        <v>107.869</v>
      </c>
      <c r="O1130" s="22"/>
      <c r="P1130" s="22">
        <v>-22.538</v>
      </c>
      <c r="Q1130" s="22"/>
      <c r="R1130" s="22"/>
      <c r="S1130" s="22"/>
      <c r="T1130" s="22"/>
      <c r="U1130" s="22"/>
      <c r="V1130" s="22"/>
      <c r="W1130" s="22"/>
      <c r="X1130" s="22"/>
      <c r="Y1130" s="22"/>
      <c r="Z1130" s="22"/>
      <c r="AA1130" s="22"/>
      <c r="AB1130" s="22"/>
      <c r="AC1130" s="22"/>
      <c r="AD1130" s="22"/>
      <c r="AE1130" s="22"/>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22"/>
      <c r="BA1130" s="22"/>
      <c r="BB1130" s="22"/>
      <c r="BC1130" s="22"/>
      <c r="BD1130" s="22"/>
      <c r="BE1130" s="22"/>
      <c r="BF1130" s="22"/>
      <c r="BG1130" s="22"/>
      <c r="BH1130" s="22"/>
      <c r="BI1130" s="22"/>
      <c r="BJ1130" s="22"/>
      <c r="BK1130" s="22"/>
      <c r="BL1130" s="22"/>
      <c r="BM1130" s="22"/>
      <c r="BN1130" s="22"/>
      <c r="BO1130" s="22"/>
      <c r="BP1130" s="22"/>
      <c r="BQ1130" s="22"/>
      <c r="BR1130" s="22"/>
      <c r="BS1130" s="22"/>
      <c r="BT1130" s="22"/>
      <c r="BU1130" s="22"/>
      <c r="BV1130" s="22"/>
      <c r="BW1130" s="22"/>
      <c r="BX1130" s="22"/>
      <c r="BY1130" s="22"/>
      <c r="BZ1130" s="22"/>
    </row>
    <row r="1131" spans="1:78" x14ac:dyDescent="0.25">
      <c r="A1131" s="21"/>
      <c r="B1131" s="22">
        <v>298.14999999999998</v>
      </c>
      <c r="C1131" s="22">
        <f t="shared" ca="1" si="20"/>
        <v>0.29814999999999997</v>
      </c>
      <c r="D1131" s="22">
        <v>21.838000000000001</v>
      </c>
      <c r="E1131" s="22"/>
      <c r="F1131" s="22">
        <v>165.18899999999999</v>
      </c>
      <c r="G1131" s="22"/>
      <c r="H1131" s="22">
        <v>165.18899999999999</v>
      </c>
      <c r="I1131" s="22"/>
      <c r="J1131" s="22">
        <v>0</v>
      </c>
      <c r="K1131" s="22"/>
      <c r="L1131" s="22">
        <v>121.30200000000001</v>
      </c>
      <c r="M1131" s="22"/>
      <c r="N1131" s="22">
        <v>105.306</v>
      </c>
      <c r="O1131" s="22"/>
      <c r="P1131" s="22">
        <v>-18.449000000000002</v>
      </c>
      <c r="Q1131" s="22"/>
      <c r="R1131" s="22" t="s">
        <v>152</v>
      </c>
      <c r="S1131" s="22" t="s">
        <v>303</v>
      </c>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22"/>
      <c r="BA1131" s="22"/>
      <c r="BB1131" s="22"/>
      <c r="BC1131" s="22"/>
      <c r="BD1131" s="22"/>
      <c r="BE1131" s="22"/>
      <c r="BF1131" s="22"/>
      <c r="BG1131" s="22"/>
      <c r="BH1131" s="22"/>
      <c r="BI1131" s="22"/>
      <c r="BJ1131" s="22"/>
      <c r="BK1131" s="22"/>
      <c r="BL1131" s="22"/>
      <c r="BM1131" s="22"/>
      <c r="BN1131" s="22"/>
      <c r="BO1131" s="22"/>
      <c r="BP1131" s="22"/>
      <c r="BQ1131" s="22"/>
      <c r="BR1131" s="22"/>
      <c r="BS1131" s="22"/>
      <c r="BT1131" s="22"/>
      <c r="BU1131" s="22"/>
      <c r="BV1131" s="22"/>
      <c r="BW1131" s="22"/>
      <c r="BX1131" s="22"/>
      <c r="BY1131" s="22"/>
      <c r="BZ1131" s="22"/>
    </row>
    <row r="1132" spans="1:78" x14ac:dyDescent="0.25">
      <c r="A1132" s="21"/>
      <c r="B1132" s="22">
        <v>300</v>
      </c>
      <c r="C1132" s="22">
        <f t="shared" ca="1" si="20"/>
        <v>0.3</v>
      </c>
      <c r="D1132" s="22">
        <v>21.852</v>
      </c>
      <c r="E1132" s="22"/>
      <c r="F1132" s="22">
        <v>165.32499999999999</v>
      </c>
      <c r="G1132" s="22"/>
      <c r="H1132" s="22">
        <v>165.19</v>
      </c>
      <c r="I1132" s="22"/>
      <c r="J1132" s="22">
        <v>0.04</v>
      </c>
      <c r="K1132" s="22"/>
      <c r="L1132" s="22">
        <v>121.31100000000001</v>
      </c>
      <c r="M1132" s="22"/>
      <c r="N1132" s="22">
        <v>105.20699999999999</v>
      </c>
      <c r="O1132" s="22"/>
      <c r="P1132" s="22">
        <v>-18.318000000000001</v>
      </c>
      <c r="Q1132" s="22"/>
      <c r="R1132" s="22">
        <v>50</v>
      </c>
      <c r="S1132" s="22">
        <v>6.9651300000000003</v>
      </c>
      <c r="T1132" s="22">
        <v>29.142103920000004</v>
      </c>
      <c r="U1132" s="22"/>
      <c r="V1132" s="22"/>
      <c r="W1132" s="22"/>
      <c r="X1132" s="22"/>
      <c r="Y1132" s="22"/>
      <c r="Z1132" s="22"/>
      <c r="AA1132" s="22"/>
      <c r="AB1132" s="22"/>
      <c r="AC1132" s="22"/>
      <c r="AD1132" s="22"/>
      <c r="AE1132" s="22"/>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22"/>
      <c r="BA1132" s="22"/>
      <c r="BB1132" s="22"/>
      <c r="BC1132" s="22"/>
      <c r="BD1132" s="22"/>
      <c r="BE1132" s="22"/>
      <c r="BF1132" s="22"/>
      <c r="BG1132" s="22"/>
      <c r="BH1132" s="22"/>
      <c r="BI1132" s="22"/>
      <c r="BJ1132" s="22"/>
      <c r="BK1132" s="22"/>
      <c r="BL1132" s="22"/>
      <c r="BM1132" s="22"/>
      <c r="BN1132" s="22"/>
      <c r="BO1132" s="22"/>
      <c r="BP1132" s="22"/>
      <c r="BQ1132" s="22"/>
      <c r="BR1132" s="22"/>
      <c r="BS1132" s="22"/>
      <c r="BT1132" s="22"/>
      <c r="BU1132" s="22"/>
      <c r="BV1132" s="22"/>
      <c r="BW1132" s="22"/>
      <c r="BX1132" s="22"/>
      <c r="BY1132" s="22"/>
      <c r="BZ1132" s="22"/>
    </row>
    <row r="1133" spans="1:78" x14ac:dyDescent="0.25">
      <c r="A1133" s="21"/>
      <c r="B1133" s="22">
        <v>350</v>
      </c>
      <c r="C1133" s="22">
        <f t="shared" ca="1" si="20"/>
        <v>0.35</v>
      </c>
      <c r="D1133" s="22">
        <v>22.202000000000002</v>
      </c>
      <c r="E1133" s="22"/>
      <c r="F1133" s="22">
        <v>168.72</v>
      </c>
      <c r="G1133" s="22"/>
      <c r="H1133" s="22">
        <v>165.45699999999999</v>
      </c>
      <c r="I1133" s="22"/>
      <c r="J1133" s="22">
        <v>1.1419999999999999</v>
      </c>
      <c r="K1133" s="22"/>
      <c r="L1133" s="22">
        <v>121.553</v>
      </c>
      <c r="M1133" s="22"/>
      <c r="N1133" s="22">
        <v>102.504</v>
      </c>
      <c r="O1133" s="22"/>
      <c r="P1133" s="22">
        <v>-15.298</v>
      </c>
      <c r="Q1133" s="22"/>
      <c r="R1133" s="22">
        <v>126.316</v>
      </c>
      <c r="S1133" s="22">
        <v>7.0947199999999997</v>
      </c>
      <c r="T1133" s="22">
        <v>29.684308479999999</v>
      </c>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22"/>
      <c r="BA1133" s="22"/>
      <c r="BB1133" s="22"/>
      <c r="BC1133" s="22"/>
      <c r="BD1133" s="22"/>
      <c r="BE1133" s="22"/>
      <c r="BF1133" s="22"/>
      <c r="BG1133" s="22"/>
      <c r="BH1133" s="22"/>
      <c r="BI1133" s="22"/>
      <c r="BJ1133" s="22"/>
      <c r="BK1133" s="22"/>
      <c r="BL1133" s="22"/>
      <c r="BM1133" s="22"/>
      <c r="BN1133" s="22"/>
      <c r="BO1133" s="22"/>
      <c r="BP1133" s="22"/>
      <c r="BQ1133" s="22"/>
      <c r="BR1133" s="22"/>
      <c r="BS1133" s="22"/>
      <c r="BT1133" s="22"/>
      <c r="BU1133" s="22"/>
      <c r="BV1133" s="22"/>
      <c r="BW1133" s="22"/>
      <c r="BX1133" s="22"/>
      <c r="BY1133" s="22"/>
      <c r="BZ1133" s="22"/>
    </row>
    <row r="1134" spans="1:78" x14ac:dyDescent="0.25">
      <c r="A1134" s="21"/>
      <c r="B1134" s="22">
        <v>400</v>
      </c>
      <c r="C1134" s="22">
        <f t="shared" ca="1" si="20"/>
        <v>0.4</v>
      </c>
      <c r="D1134" s="22">
        <v>22.466999999999999</v>
      </c>
      <c r="E1134" s="22"/>
      <c r="F1134" s="22">
        <v>171.703</v>
      </c>
      <c r="G1134" s="22"/>
      <c r="H1134" s="22">
        <v>166.05500000000001</v>
      </c>
      <c r="I1134" s="22"/>
      <c r="J1134" s="22">
        <v>2.2589999999999999</v>
      </c>
      <c r="K1134" s="22"/>
      <c r="L1134" s="22">
        <v>121.795</v>
      </c>
      <c r="M1134" s="22"/>
      <c r="N1134" s="22">
        <v>99.766000000000005</v>
      </c>
      <c r="O1134" s="22"/>
      <c r="P1134" s="22">
        <v>-13.028</v>
      </c>
      <c r="Q1134" s="22"/>
      <c r="R1134" s="22">
        <v>202.63200000000001</v>
      </c>
      <c r="S1134" s="22">
        <v>7.5986700000000003</v>
      </c>
      <c r="T1134" s="22">
        <v>31.792835280000002</v>
      </c>
      <c r="U1134" s="22"/>
      <c r="V1134" s="22"/>
      <c r="W1134" s="22"/>
      <c r="X1134" s="22"/>
      <c r="Y1134" s="22"/>
      <c r="Z1134" s="22"/>
      <c r="AA1134" s="22"/>
      <c r="AB1134" s="22"/>
      <c r="AC1134" s="22"/>
      <c r="AD1134" s="22"/>
      <c r="AE1134" s="22"/>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22"/>
      <c r="BA1134" s="22"/>
      <c r="BB1134" s="22"/>
      <c r="BC1134" s="22"/>
      <c r="BD1134" s="22"/>
      <c r="BE1134" s="22"/>
      <c r="BF1134" s="22"/>
      <c r="BG1134" s="22"/>
      <c r="BH1134" s="22"/>
      <c r="BI1134" s="22"/>
      <c r="BJ1134" s="22"/>
      <c r="BK1134" s="22"/>
      <c r="BL1134" s="22"/>
      <c r="BM1134" s="22"/>
      <c r="BN1134" s="22"/>
      <c r="BO1134" s="22"/>
      <c r="BP1134" s="22"/>
      <c r="BQ1134" s="22"/>
      <c r="BR1134" s="22"/>
      <c r="BS1134" s="22"/>
      <c r="BT1134" s="22"/>
      <c r="BU1134" s="22"/>
      <c r="BV1134" s="22"/>
      <c r="BW1134" s="22"/>
      <c r="BX1134" s="22"/>
      <c r="BY1134" s="22"/>
      <c r="BZ1134" s="22"/>
    </row>
    <row r="1135" spans="1:78" x14ac:dyDescent="0.25">
      <c r="A1135" s="21"/>
      <c r="B1135" s="22">
        <v>450</v>
      </c>
      <c r="C1135" s="22">
        <f t="shared" ca="1" si="20"/>
        <v>0.45</v>
      </c>
      <c r="D1135" s="22">
        <v>22.643999999999998</v>
      </c>
      <c r="E1135" s="22"/>
      <c r="F1135" s="22">
        <v>174.36099999999999</v>
      </c>
      <c r="G1135" s="22"/>
      <c r="H1135" s="22">
        <v>166.833</v>
      </c>
      <c r="I1135" s="22"/>
      <c r="J1135" s="22">
        <v>3.387</v>
      </c>
      <c r="K1135" s="22"/>
      <c r="L1135" s="22">
        <v>122.035</v>
      </c>
      <c r="M1135" s="22"/>
      <c r="N1135" s="22">
        <v>96.998000000000005</v>
      </c>
      <c r="O1135" s="22"/>
      <c r="P1135" s="22">
        <v>-11.259</v>
      </c>
      <c r="Q1135" s="22"/>
      <c r="R1135" s="22">
        <v>278.947</v>
      </c>
      <c r="S1135" s="22">
        <v>8.0414300000000001</v>
      </c>
      <c r="T1135" s="22">
        <v>33.64534312</v>
      </c>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2"/>
      <c r="AS1135" s="22"/>
      <c r="AT1135" s="22"/>
      <c r="AU1135" s="22"/>
      <c r="AV1135" s="22"/>
      <c r="AW1135" s="22"/>
      <c r="AX1135" s="22"/>
      <c r="AY1135" s="22"/>
      <c r="AZ1135" s="22"/>
      <c r="BA1135" s="22"/>
      <c r="BB1135" s="22"/>
      <c r="BC1135" s="22"/>
      <c r="BD1135" s="22"/>
      <c r="BE1135" s="22"/>
      <c r="BF1135" s="22"/>
      <c r="BG1135" s="22"/>
      <c r="BH1135" s="22"/>
      <c r="BI1135" s="22"/>
      <c r="BJ1135" s="22"/>
      <c r="BK1135" s="22"/>
      <c r="BL1135" s="22"/>
      <c r="BM1135" s="22"/>
      <c r="BN1135" s="22"/>
      <c r="BO1135" s="22"/>
      <c r="BP1135" s="22"/>
      <c r="BQ1135" s="22"/>
      <c r="BR1135" s="22"/>
      <c r="BS1135" s="22"/>
      <c r="BT1135" s="22"/>
      <c r="BU1135" s="22"/>
      <c r="BV1135" s="22"/>
      <c r="BW1135" s="22"/>
      <c r="BX1135" s="22"/>
      <c r="BY1135" s="22"/>
      <c r="BZ1135" s="22"/>
    </row>
    <row r="1136" spans="1:78" x14ac:dyDescent="0.25">
      <c r="A1136" s="21"/>
      <c r="B1136" s="22">
        <v>500</v>
      </c>
      <c r="C1136" s="22">
        <f t="shared" ca="1" si="20"/>
        <v>0.5</v>
      </c>
      <c r="D1136" s="22">
        <v>22.744</v>
      </c>
      <c r="E1136" s="22"/>
      <c r="F1136" s="22">
        <v>176.75200000000001</v>
      </c>
      <c r="G1136" s="22"/>
      <c r="H1136" s="22">
        <v>167.708</v>
      </c>
      <c r="I1136" s="22"/>
      <c r="J1136" s="22">
        <v>4.5220000000000002</v>
      </c>
      <c r="K1136" s="22"/>
      <c r="L1136" s="22">
        <v>122.27200000000001</v>
      </c>
      <c r="M1136" s="22"/>
      <c r="N1136" s="22">
        <v>94.203000000000003</v>
      </c>
      <c r="O1136" s="22"/>
      <c r="P1136" s="22">
        <v>-9.8409999999999993</v>
      </c>
      <c r="Q1136" s="22"/>
      <c r="R1136" s="22">
        <v>355.26299999999998</v>
      </c>
      <c r="S1136" s="22">
        <v>8.3203600000000009</v>
      </c>
      <c r="T1136" s="22">
        <v>34.812386240000002</v>
      </c>
      <c r="U1136" s="22"/>
      <c r="V1136" s="22"/>
      <c r="W1136" s="22"/>
      <c r="X1136" s="22"/>
      <c r="Y1136" s="22"/>
      <c r="Z1136" s="22"/>
      <c r="AA1136" s="22"/>
      <c r="AB1136" s="22"/>
      <c r="AC1136" s="22"/>
      <c r="AD1136" s="22"/>
      <c r="AE1136" s="22"/>
      <c r="AF1136" s="22"/>
      <c r="AG1136" s="22"/>
      <c r="AH1136" s="22"/>
      <c r="AI1136" s="22"/>
      <c r="AJ1136" s="22"/>
      <c r="AK1136" s="22"/>
      <c r="AL1136" s="22"/>
      <c r="AM1136" s="22"/>
      <c r="AN1136" s="22"/>
      <c r="AO1136" s="22"/>
      <c r="AP1136" s="22"/>
      <c r="AQ1136" s="22"/>
      <c r="AR1136" s="22"/>
      <c r="AS1136" s="22"/>
      <c r="AT1136" s="22"/>
      <c r="AU1136" s="22"/>
      <c r="AV1136" s="22"/>
      <c r="AW1136" s="22"/>
      <c r="AX1136" s="22"/>
      <c r="AY1136" s="22"/>
      <c r="AZ1136" s="22"/>
      <c r="BA1136" s="22"/>
      <c r="BB1136" s="22"/>
      <c r="BC1136" s="22"/>
      <c r="BD1136" s="22"/>
      <c r="BE1136" s="22"/>
      <c r="BF1136" s="22"/>
      <c r="BG1136" s="22"/>
      <c r="BH1136" s="22"/>
      <c r="BI1136" s="22"/>
      <c r="BJ1136" s="22"/>
      <c r="BK1136" s="22"/>
      <c r="BL1136" s="22"/>
      <c r="BM1136" s="22"/>
      <c r="BN1136" s="22"/>
      <c r="BO1136" s="22"/>
      <c r="BP1136" s="22"/>
      <c r="BQ1136" s="22"/>
      <c r="BR1136" s="22"/>
      <c r="BS1136" s="22"/>
      <c r="BT1136" s="22"/>
      <c r="BU1136" s="22"/>
      <c r="BV1136" s="22"/>
      <c r="BW1136" s="22"/>
      <c r="BX1136" s="22"/>
      <c r="BY1136" s="22"/>
      <c r="BZ1136" s="22"/>
    </row>
    <row r="1137" spans="1:78" x14ac:dyDescent="0.25">
      <c r="A1137" s="21"/>
      <c r="B1137" s="22">
        <v>600</v>
      </c>
      <c r="C1137" s="22">
        <f t="shared" ca="1" si="20"/>
        <v>0.6</v>
      </c>
      <c r="D1137" s="22">
        <v>22.780999999999999</v>
      </c>
      <c r="E1137" s="22"/>
      <c r="F1137" s="22">
        <v>180.905</v>
      </c>
      <c r="G1137" s="22"/>
      <c r="H1137" s="22">
        <v>169.571</v>
      </c>
      <c r="I1137" s="22"/>
      <c r="J1137" s="22">
        <v>6.8</v>
      </c>
      <c r="K1137" s="22"/>
      <c r="L1137" s="22">
        <v>122.73399999999999</v>
      </c>
      <c r="M1137" s="22"/>
      <c r="N1137" s="22">
        <v>88.546000000000006</v>
      </c>
      <c r="O1137" s="22"/>
      <c r="P1137" s="22">
        <v>-7.7089999999999996</v>
      </c>
      <c r="Q1137" s="22"/>
      <c r="R1137" s="22">
        <v>431.57900000000001</v>
      </c>
      <c r="S1137" s="22">
        <v>8.4992400000000004</v>
      </c>
      <c r="T1137" s="22">
        <v>35.560820160000006</v>
      </c>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22"/>
      <c r="BA1137" s="22"/>
      <c r="BB1137" s="22"/>
      <c r="BC1137" s="22"/>
      <c r="BD1137" s="22"/>
      <c r="BE1137" s="22"/>
      <c r="BF1137" s="22"/>
      <c r="BG1137" s="22"/>
      <c r="BH1137" s="22"/>
      <c r="BI1137" s="22"/>
      <c r="BJ1137" s="22"/>
      <c r="BK1137" s="22"/>
      <c r="BL1137" s="22"/>
      <c r="BM1137" s="22"/>
      <c r="BN1137" s="22"/>
      <c r="BO1137" s="22"/>
      <c r="BP1137" s="22"/>
      <c r="BQ1137" s="22"/>
      <c r="BR1137" s="22"/>
      <c r="BS1137" s="22"/>
      <c r="BT1137" s="22"/>
      <c r="BU1137" s="22"/>
      <c r="BV1137" s="22"/>
      <c r="BW1137" s="22"/>
      <c r="BX1137" s="22"/>
      <c r="BY1137" s="22"/>
      <c r="BZ1137" s="22"/>
    </row>
    <row r="1138" spans="1:78" x14ac:dyDescent="0.25">
      <c r="A1138" s="21"/>
      <c r="B1138" s="22">
        <v>700</v>
      </c>
      <c r="C1138" s="22">
        <f t="shared" ca="1" si="20"/>
        <v>0.7</v>
      </c>
      <c r="D1138" s="22">
        <v>22.692</v>
      </c>
      <c r="E1138" s="22"/>
      <c r="F1138" s="22">
        <v>184.411</v>
      </c>
      <c r="G1138" s="22"/>
      <c r="H1138" s="22">
        <v>171.44800000000001</v>
      </c>
      <c r="I1138" s="22"/>
      <c r="J1138" s="22">
        <v>9.0739999999999998</v>
      </c>
      <c r="K1138" s="22"/>
      <c r="L1138" s="22">
        <v>123.172</v>
      </c>
      <c r="M1138" s="22"/>
      <c r="N1138" s="22">
        <v>82.813000000000002</v>
      </c>
      <c r="O1138" s="22"/>
      <c r="P1138" s="22">
        <v>-6.18</v>
      </c>
      <c r="Q1138" s="22"/>
      <c r="R1138" s="22">
        <v>507.89499999999998</v>
      </c>
      <c r="S1138" s="22">
        <v>8.6238700000000001</v>
      </c>
      <c r="T1138" s="22">
        <v>36.082272080000003</v>
      </c>
      <c r="U1138" s="22"/>
      <c r="V1138" s="22"/>
      <c r="W1138" s="22"/>
      <c r="X1138" s="22"/>
      <c r="Y1138" s="22"/>
      <c r="Z1138" s="22"/>
      <c r="AA1138" s="22"/>
      <c r="AB1138" s="22"/>
      <c r="AC1138" s="22"/>
      <c r="AD1138" s="22"/>
      <c r="AE1138" s="22"/>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22"/>
      <c r="BA1138" s="22"/>
      <c r="BB1138" s="22"/>
      <c r="BC1138" s="22"/>
      <c r="BD1138" s="22"/>
      <c r="BE1138" s="22"/>
      <c r="BF1138" s="22"/>
      <c r="BG1138" s="22"/>
      <c r="BH1138" s="22"/>
      <c r="BI1138" s="22"/>
      <c r="BJ1138" s="22"/>
      <c r="BK1138" s="22"/>
      <c r="BL1138" s="22"/>
      <c r="BM1138" s="22"/>
      <c r="BN1138" s="22"/>
      <c r="BO1138" s="22"/>
      <c r="BP1138" s="22"/>
      <c r="BQ1138" s="22"/>
      <c r="BR1138" s="22"/>
      <c r="BS1138" s="22"/>
      <c r="BT1138" s="22"/>
      <c r="BU1138" s="22"/>
      <c r="BV1138" s="22"/>
      <c r="BW1138" s="22"/>
      <c r="BX1138" s="22"/>
      <c r="BY1138" s="22"/>
      <c r="BZ1138" s="22"/>
    </row>
    <row r="1139" spans="1:78" x14ac:dyDescent="0.25">
      <c r="A1139" s="21"/>
      <c r="B1139" s="22">
        <v>800</v>
      </c>
      <c r="C1139" s="22">
        <f t="shared" ca="1" si="20"/>
        <v>0.8</v>
      </c>
      <c r="D1139" s="22">
        <v>22.548999999999999</v>
      </c>
      <c r="E1139" s="22"/>
      <c r="F1139" s="22">
        <v>187.43199999999999</v>
      </c>
      <c r="G1139" s="22"/>
      <c r="H1139" s="22">
        <v>173.261</v>
      </c>
      <c r="I1139" s="22"/>
      <c r="J1139" s="22">
        <v>11.337</v>
      </c>
      <c r="K1139" s="22"/>
      <c r="L1139" s="22">
        <v>123.58499999999999</v>
      </c>
      <c r="M1139" s="22"/>
      <c r="N1139" s="22">
        <v>77.019000000000005</v>
      </c>
      <c r="O1139" s="22"/>
      <c r="P1139" s="22">
        <v>-5.0289999999999999</v>
      </c>
      <c r="Q1139" s="22"/>
      <c r="R1139" s="22">
        <v>584.21100000000001</v>
      </c>
      <c r="S1139" s="22">
        <v>8.7163599999999999</v>
      </c>
      <c r="T1139" s="22">
        <v>36.469250240000001</v>
      </c>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22"/>
      <c r="BA1139" s="22"/>
      <c r="BB1139" s="22"/>
      <c r="BC1139" s="22"/>
      <c r="BD1139" s="22"/>
      <c r="BE1139" s="22"/>
      <c r="BF1139" s="22"/>
      <c r="BG1139" s="22"/>
      <c r="BH1139" s="22"/>
      <c r="BI1139" s="22"/>
      <c r="BJ1139" s="22"/>
      <c r="BK1139" s="22"/>
      <c r="BL1139" s="22"/>
      <c r="BM1139" s="22"/>
      <c r="BN1139" s="22"/>
      <c r="BO1139" s="22"/>
      <c r="BP1139" s="22"/>
      <c r="BQ1139" s="22"/>
      <c r="BR1139" s="22"/>
      <c r="BS1139" s="22"/>
      <c r="BT1139" s="22"/>
      <c r="BU1139" s="22"/>
      <c r="BV1139" s="22"/>
      <c r="BW1139" s="22"/>
      <c r="BX1139" s="22"/>
      <c r="BY1139" s="22"/>
      <c r="BZ1139" s="22"/>
    </row>
    <row r="1140" spans="1:78" x14ac:dyDescent="0.25">
      <c r="A1140" s="21"/>
      <c r="B1140" s="22">
        <v>900</v>
      </c>
      <c r="C1140" s="22">
        <f t="shared" ca="1" si="20"/>
        <v>0.9</v>
      </c>
      <c r="D1140" s="22">
        <v>22.388999999999999</v>
      </c>
      <c r="E1140" s="22"/>
      <c r="F1140" s="22">
        <v>190.07900000000001</v>
      </c>
      <c r="G1140" s="22"/>
      <c r="H1140" s="22">
        <v>174.98599999999999</v>
      </c>
      <c r="I1140" s="22"/>
      <c r="J1140" s="22">
        <v>13.584</v>
      </c>
      <c r="K1140" s="22"/>
      <c r="L1140" s="22">
        <v>123.97199999999999</v>
      </c>
      <c r="M1140" s="22"/>
      <c r="N1140" s="22">
        <v>71.174000000000007</v>
      </c>
      <c r="O1140" s="22"/>
      <c r="P1140" s="22">
        <v>-4.1310000000000002</v>
      </c>
      <c r="Q1140" s="22"/>
      <c r="R1140" s="22">
        <v>660.52599999999995</v>
      </c>
      <c r="S1140" s="22">
        <v>8.7876100000000008</v>
      </c>
      <c r="T1140" s="22">
        <v>36.767360240000002</v>
      </c>
      <c r="U1140" s="22"/>
      <c r="V1140" s="22"/>
      <c r="W1140" s="22"/>
      <c r="X1140" s="22"/>
      <c r="Y1140" s="22"/>
      <c r="Z1140" s="22"/>
      <c r="AA1140" s="22"/>
      <c r="AB1140" s="22"/>
      <c r="AC1140" s="22"/>
      <c r="AD1140" s="22"/>
      <c r="AE1140" s="22"/>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22"/>
      <c r="BA1140" s="22"/>
      <c r="BB1140" s="22"/>
      <c r="BC1140" s="22"/>
      <c r="BD1140" s="22"/>
      <c r="BE1140" s="22"/>
      <c r="BF1140" s="22"/>
      <c r="BG1140" s="22"/>
      <c r="BH1140" s="22"/>
      <c r="BI1140" s="22"/>
      <c r="BJ1140" s="22"/>
      <c r="BK1140" s="22"/>
      <c r="BL1140" s="22"/>
      <c r="BM1140" s="22"/>
      <c r="BN1140" s="22"/>
      <c r="BO1140" s="22"/>
      <c r="BP1140" s="22"/>
      <c r="BQ1140" s="22"/>
      <c r="BR1140" s="22"/>
      <c r="BS1140" s="22"/>
      <c r="BT1140" s="22"/>
      <c r="BU1140" s="22"/>
      <c r="BV1140" s="22"/>
      <c r="BW1140" s="22"/>
      <c r="BX1140" s="22"/>
      <c r="BY1140" s="22"/>
      <c r="BZ1140" s="22"/>
    </row>
    <row r="1141" spans="1:78" x14ac:dyDescent="0.25">
      <c r="A1141" s="21"/>
      <c r="B1141" s="22">
        <v>1000</v>
      </c>
      <c r="C1141" s="22">
        <f t="shared" ca="1" si="20"/>
        <v>1</v>
      </c>
      <c r="D1141" s="22">
        <v>22.233000000000001</v>
      </c>
      <c r="E1141" s="22"/>
      <c r="F1141" s="22">
        <v>192.43</v>
      </c>
      <c r="G1141" s="22"/>
      <c r="H1141" s="22">
        <v>176.61500000000001</v>
      </c>
      <c r="I1141" s="22"/>
      <c r="J1141" s="22">
        <v>15.815</v>
      </c>
      <c r="K1141" s="22"/>
      <c r="L1141" s="22">
        <v>124.334</v>
      </c>
      <c r="M1141" s="22"/>
      <c r="N1141" s="22">
        <v>65.287999999999997</v>
      </c>
      <c r="O1141" s="22"/>
      <c r="P1141" s="22">
        <v>-3.41</v>
      </c>
      <c r="Q1141" s="22"/>
      <c r="R1141" s="22">
        <v>736.84199999999998</v>
      </c>
      <c r="S1141" s="22">
        <v>8.8437699999999992</v>
      </c>
      <c r="T1141" s="22">
        <v>37.00233368</v>
      </c>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22"/>
      <c r="BA1141" s="22"/>
      <c r="BB1141" s="22"/>
      <c r="BC1141" s="22"/>
      <c r="BD1141" s="22"/>
      <c r="BE1141" s="22"/>
      <c r="BF1141" s="22"/>
      <c r="BG1141" s="22"/>
      <c r="BH1141" s="22"/>
      <c r="BI1141" s="22"/>
      <c r="BJ1141" s="22"/>
      <c r="BK1141" s="22"/>
      <c r="BL1141" s="22"/>
      <c r="BM1141" s="22"/>
      <c r="BN1141" s="22"/>
      <c r="BO1141" s="22"/>
      <c r="BP1141" s="22"/>
      <c r="BQ1141" s="22"/>
      <c r="BR1141" s="22"/>
      <c r="BS1141" s="22"/>
      <c r="BT1141" s="22"/>
      <c r="BU1141" s="22"/>
      <c r="BV1141" s="22"/>
      <c r="BW1141" s="22"/>
      <c r="BX1141" s="22"/>
      <c r="BY1141" s="22"/>
      <c r="BZ1141" s="22"/>
    </row>
    <row r="1142" spans="1:78" x14ac:dyDescent="0.25">
      <c r="A1142" s="21"/>
      <c r="B1142" s="22">
        <v>1100</v>
      </c>
      <c r="C1142" s="22">
        <f t="shared" ca="1" si="20"/>
        <v>1.1000000000000001</v>
      </c>
      <c r="D1142" s="22">
        <v>22.088999999999999</v>
      </c>
      <c r="E1142" s="22"/>
      <c r="F1142" s="22">
        <v>194.542</v>
      </c>
      <c r="G1142" s="22"/>
      <c r="H1142" s="22">
        <v>178.15</v>
      </c>
      <c r="I1142" s="22"/>
      <c r="J1142" s="22">
        <v>18.030999999999999</v>
      </c>
      <c r="K1142" s="22"/>
      <c r="L1142" s="22">
        <v>124.675</v>
      </c>
      <c r="M1142" s="22"/>
      <c r="N1142" s="22">
        <v>59.366999999999997</v>
      </c>
      <c r="O1142" s="22"/>
      <c r="P1142" s="22">
        <v>-2.819</v>
      </c>
      <c r="Q1142" s="22"/>
      <c r="R1142" s="22">
        <v>813.15800000000002</v>
      </c>
      <c r="S1142" s="22">
        <v>8.8887400000000003</v>
      </c>
      <c r="T1142" s="22">
        <v>37.190488160000001</v>
      </c>
      <c r="U1142" s="22"/>
      <c r="V1142" s="22"/>
      <c r="W1142" s="22"/>
      <c r="X1142" s="22"/>
      <c r="Y1142" s="22"/>
      <c r="Z1142" s="22"/>
      <c r="AA1142" s="22"/>
      <c r="AB1142" s="22"/>
      <c r="AC1142" s="22"/>
      <c r="AD1142" s="22"/>
      <c r="AE1142" s="22"/>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22"/>
      <c r="BA1142" s="22"/>
      <c r="BB1142" s="22"/>
      <c r="BC1142" s="22"/>
      <c r="BD1142" s="22"/>
      <c r="BE1142" s="22"/>
      <c r="BF1142" s="22"/>
      <c r="BG1142" s="22"/>
      <c r="BH1142" s="22"/>
      <c r="BI1142" s="22"/>
      <c r="BJ1142" s="22"/>
      <c r="BK1142" s="22"/>
      <c r="BL1142" s="22"/>
      <c r="BM1142" s="22"/>
      <c r="BN1142" s="22"/>
      <c r="BO1142" s="22"/>
      <c r="BP1142" s="22"/>
      <c r="BQ1142" s="22"/>
      <c r="BR1142" s="22"/>
      <c r="BS1142" s="22"/>
      <c r="BT1142" s="22"/>
      <c r="BU1142" s="22"/>
      <c r="BV1142" s="22"/>
      <c r="BW1142" s="22"/>
      <c r="BX1142" s="22"/>
      <c r="BY1142" s="22"/>
      <c r="BZ1142" s="22"/>
    </row>
    <row r="1143" spans="1:78" x14ac:dyDescent="0.25">
      <c r="A1143" s="21"/>
      <c r="B1143" s="22">
        <v>1200</v>
      </c>
      <c r="C1143" s="22">
        <f t="shared" ca="1" si="20"/>
        <v>1.2</v>
      </c>
      <c r="D1143" s="22">
        <v>21.959</v>
      </c>
      <c r="E1143" s="22"/>
      <c r="F1143" s="22">
        <v>196.458</v>
      </c>
      <c r="G1143" s="22"/>
      <c r="H1143" s="22">
        <v>179.59700000000001</v>
      </c>
      <c r="I1143" s="22"/>
      <c r="J1143" s="22">
        <v>20.233000000000001</v>
      </c>
      <c r="K1143" s="22"/>
      <c r="L1143" s="22">
        <v>124.997</v>
      </c>
      <c r="M1143" s="22"/>
      <c r="N1143" s="22">
        <v>53.415999999999997</v>
      </c>
      <c r="O1143" s="22"/>
      <c r="P1143" s="22">
        <v>-2.3250000000000002</v>
      </c>
      <c r="Q1143" s="22"/>
      <c r="R1143" s="22">
        <v>889.47400000000005</v>
      </c>
      <c r="S1143" s="22">
        <v>8.9252000000000002</v>
      </c>
      <c r="T1143" s="22">
        <v>37.3430368</v>
      </c>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22"/>
      <c r="BA1143" s="22"/>
      <c r="BB1143" s="22"/>
      <c r="BC1143" s="22"/>
      <c r="BD1143" s="22"/>
      <c r="BE1143" s="22"/>
      <c r="BF1143" s="22"/>
      <c r="BG1143" s="22"/>
      <c r="BH1143" s="22"/>
      <c r="BI1143" s="22"/>
      <c r="BJ1143" s="22"/>
      <c r="BK1143" s="22"/>
      <c r="BL1143" s="22"/>
      <c r="BM1143" s="22"/>
      <c r="BN1143" s="22"/>
      <c r="BO1143" s="22"/>
      <c r="BP1143" s="22"/>
      <c r="BQ1143" s="22"/>
      <c r="BR1143" s="22"/>
      <c r="BS1143" s="22"/>
      <c r="BT1143" s="22"/>
      <c r="BU1143" s="22"/>
      <c r="BV1143" s="22"/>
      <c r="BW1143" s="22"/>
      <c r="BX1143" s="22"/>
      <c r="BY1143" s="22"/>
      <c r="BZ1143" s="22"/>
    </row>
    <row r="1144" spans="1:78" x14ac:dyDescent="0.25">
      <c r="A1144" s="21"/>
      <c r="B1144" s="22">
        <v>1300</v>
      </c>
      <c r="C1144" s="22">
        <f t="shared" ca="1" si="20"/>
        <v>1.3</v>
      </c>
      <c r="D1144" s="22">
        <v>21.843</v>
      </c>
      <c r="E1144" s="22"/>
      <c r="F1144" s="22">
        <v>198.21100000000001</v>
      </c>
      <c r="G1144" s="22"/>
      <c r="H1144" s="22">
        <v>180.96299999999999</v>
      </c>
      <c r="I1144" s="22"/>
      <c r="J1144" s="22">
        <v>22.422999999999998</v>
      </c>
      <c r="K1144" s="22"/>
      <c r="L1144" s="22">
        <v>125.3</v>
      </c>
      <c r="M1144" s="22"/>
      <c r="N1144" s="22">
        <v>47.438000000000002</v>
      </c>
      <c r="O1144" s="22"/>
      <c r="P1144" s="22">
        <v>-1.9059999999999999</v>
      </c>
      <c r="Q1144" s="22"/>
      <c r="R1144" s="22">
        <v>965.78899999999999</v>
      </c>
      <c r="S1144" s="22">
        <v>8.9550699999999992</v>
      </c>
      <c r="T1144" s="22">
        <v>37.468012879999996</v>
      </c>
      <c r="U1144" s="22"/>
      <c r="V1144" s="22"/>
      <c r="W1144" s="22"/>
      <c r="X1144" s="22"/>
      <c r="Y1144" s="22"/>
      <c r="Z1144" s="22"/>
      <c r="AA1144" s="22"/>
      <c r="AB1144" s="22"/>
      <c r="AC1144" s="22"/>
      <c r="AD1144" s="22"/>
      <c r="AE1144" s="22"/>
      <c r="AF1144" s="22"/>
      <c r="AG1144" s="22"/>
      <c r="AH1144" s="22"/>
      <c r="AI1144" s="22"/>
      <c r="AJ1144" s="22"/>
      <c r="AK1144" s="22"/>
      <c r="AL1144" s="22"/>
      <c r="AM1144" s="22"/>
      <c r="AN1144" s="22"/>
      <c r="AO1144" s="22"/>
      <c r="AP1144" s="22"/>
      <c r="AQ1144" s="22"/>
      <c r="AR1144" s="22"/>
      <c r="AS1144" s="22"/>
      <c r="AT1144" s="22"/>
      <c r="AU1144" s="22"/>
      <c r="AV1144" s="22"/>
      <c r="AW1144" s="22"/>
      <c r="AX1144" s="22"/>
      <c r="AY1144" s="22"/>
      <c r="AZ1144" s="22"/>
      <c r="BA1144" s="22"/>
      <c r="BB1144" s="22"/>
      <c r="BC1144" s="22"/>
      <c r="BD1144" s="22"/>
      <c r="BE1144" s="22"/>
      <c r="BF1144" s="22"/>
      <c r="BG1144" s="22"/>
      <c r="BH1144" s="22"/>
      <c r="BI1144" s="22"/>
      <c r="BJ1144" s="22"/>
      <c r="BK1144" s="22"/>
      <c r="BL1144" s="22"/>
      <c r="BM1144" s="22"/>
      <c r="BN1144" s="22"/>
      <c r="BO1144" s="22"/>
      <c r="BP1144" s="22"/>
      <c r="BQ1144" s="22"/>
      <c r="BR1144" s="22"/>
      <c r="BS1144" s="22"/>
      <c r="BT1144" s="22"/>
      <c r="BU1144" s="22"/>
      <c r="BV1144" s="22"/>
      <c r="BW1144" s="22"/>
      <c r="BX1144" s="22"/>
      <c r="BY1144" s="22"/>
      <c r="BZ1144" s="22"/>
    </row>
    <row r="1145" spans="1:78" x14ac:dyDescent="0.25">
      <c r="A1145" s="21"/>
      <c r="B1145" s="22">
        <v>1400</v>
      </c>
      <c r="C1145" s="22">
        <f t="shared" ca="1" si="20"/>
        <v>1.4</v>
      </c>
      <c r="D1145" s="22">
        <v>21.742000000000001</v>
      </c>
      <c r="E1145" s="22"/>
      <c r="F1145" s="22">
        <v>199.82599999999999</v>
      </c>
      <c r="G1145" s="22"/>
      <c r="H1145" s="22">
        <v>182.25299999999999</v>
      </c>
      <c r="I1145" s="22"/>
      <c r="J1145" s="22">
        <v>24.602</v>
      </c>
      <c r="K1145" s="22"/>
      <c r="L1145" s="22">
        <v>125.589</v>
      </c>
      <c r="M1145" s="22"/>
      <c r="N1145" s="22">
        <v>41.438000000000002</v>
      </c>
      <c r="O1145" s="22"/>
      <c r="P1145" s="22">
        <v>-1.546</v>
      </c>
      <c r="Q1145" s="22"/>
      <c r="R1145" s="22">
        <v>1042.1099999999999</v>
      </c>
      <c r="S1145" s="22">
        <v>8.9797899999999995</v>
      </c>
      <c r="T1145" s="22">
        <v>37.571441360000001</v>
      </c>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2"/>
      <c r="AS1145" s="22"/>
      <c r="AT1145" s="22"/>
      <c r="AU1145" s="22"/>
      <c r="AV1145" s="22"/>
      <c r="AW1145" s="22"/>
      <c r="AX1145" s="22"/>
      <c r="AY1145" s="22"/>
      <c r="AZ1145" s="22"/>
      <c r="BA1145" s="22"/>
      <c r="BB1145" s="22"/>
      <c r="BC1145" s="22"/>
      <c r="BD1145" s="22"/>
      <c r="BE1145" s="22"/>
      <c r="BF1145" s="22"/>
      <c r="BG1145" s="22"/>
      <c r="BH1145" s="22"/>
      <c r="BI1145" s="22"/>
      <c r="BJ1145" s="22"/>
      <c r="BK1145" s="22"/>
      <c r="BL1145" s="22"/>
      <c r="BM1145" s="22"/>
      <c r="BN1145" s="22"/>
      <c r="BO1145" s="22"/>
      <c r="BP1145" s="22"/>
      <c r="BQ1145" s="22"/>
      <c r="BR1145" s="22"/>
      <c r="BS1145" s="22"/>
      <c r="BT1145" s="22"/>
      <c r="BU1145" s="22"/>
      <c r="BV1145" s="22"/>
      <c r="BW1145" s="22"/>
      <c r="BX1145" s="22"/>
      <c r="BY1145" s="22"/>
      <c r="BZ1145" s="22"/>
    </row>
    <row r="1146" spans="1:78" x14ac:dyDescent="0.25">
      <c r="A1146" s="21"/>
      <c r="B1146" s="22">
        <v>1500</v>
      </c>
      <c r="C1146" s="22">
        <f t="shared" ca="1" si="20"/>
        <v>1.5</v>
      </c>
      <c r="D1146" s="22">
        <v>21.652000000000001</v>
      </c>
      <c r="E1146" s="22"/>
      <c r="F1146" s="22">
        <v>201.32300000000001</v>
      </c>
      <c r="G1146" s="22"/>
      <c r="H1146" s="22">
        <v>183.47499999999999</v>
      </c>
      <c r="I1146" s="22"/>
      <c r="J1146" s="22">
        <v>26.771999999999998</v>
      </c>
      <c r="K1146" s="22"/>
      <c r="L1146" s="22">
        <v>125.863</v>
      </c>
      <c r="M1146" s="22"/>
      <c r="N1146" s="22">
        <v>35.417000000000002</v>
      </c>
      <c r="O1146" s="22"/>
      <c r="P1146" s="22">
        <v>-1.2330000000000001</v>
      </c>
      <c r="Q1146" s="22"/>
      <c r="R1146" s="22">
        <v>1118.42</v>
      </c>
      <c r="S1146" s="22">
        <v>9.0004299999999997</v>
      </c>
      <c r="T1146" s="22">
        <v>37.65779912</v>
      </c>
      <c r="U1146" s="22"/>
      <c r="V1146" s="22"/>
      <c r="W1146" s="22"/>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c r="BA1146" s="22"/>
      <c r="BB1146" s="22"/>
      <c r="BC1146" s="22"/>
      <c r="BD1146" s="22"/>
      <c r="BE1146" s="22"/>
      <c r="BF1146" s="22"/>
      <c r="BG1146" s="22"/>
      <c r="BH1146" s="22"/>
      <c r="BI1146" s="22"/>
      <c r="BJ1146" s="22"/>
      <c r="BK1146" s="22"/>
      <c r="BL1146" s="22"/>
      <c r="BM1146" s="22"/>
      <c r="BN1146" s="22"/>
      <c r="BO1146" s="22"/>
      <c r="BP1146" s="22"/>
      <c r="BQ1146" s="22"/>
      <c r="BR1146" s="22"/>
      <c r="BS1146" s="22"/>
      <c r="BT1146" s="22"/>
      <c r="BU1146" s="22"/>
      <c r="BV1146" s="22"/>
      <c r="BW1146" s="22"/>
      <c r="BX1146" s="22"/>
      <c r="BY1146" s="22"/>
      <c r="BZ1146" s="22"/>
    </row>
    <row r="1147" spans="1:78" x14ac:dyDescent="0.25">
      <c r="A1147" s="21"/>
      <c r="B1147" s="22">
        <v>1600</v>
      </c>
      <c r="C1147" s="22">
        <f t="shared" ca="1" si="20"/>
        <v>1.6</v>
      </c>
      <c r="D1147" s="22">
        <v>21.573</v>
      </c>
      <c r="E1147" s="22"/>
      <c r="F1147" s="22">
        <v>202.71799999999999</v>
      </c>
      <c r="G1147" s="22"/>
      <c r="H1147" s="22">
        <v>184.63499999999999</v>
      </c>
      <c r="I1147" s="22"/>
      <c r="J1147" s="22">
        <v>28.933</v>
      </c>
      <c r="K1147" s="22"/>
      <c r="L1147" s="22">
        <v>126.124</v>
      </c>
      <c r="M1147" s="22"/>
      <c r="N1147" s="22">
        <v>29.379000000000001</v>
      </c>
      <c r="O1147" s="22"/>
      <c r="P1147" s="22">
        <v>-0.95899999999999996</v>
      </c>
      <c r="Q1147" s="22"/>
      <c r="R1147" s="22">
        <v>1194.74</v>
      </c>
      <c r="S1147" s="22">
        <v>9.0178100000000008</v>
      </c>
      <c r="T1147" s="22">
        <v>37.730517040000002</v>
      </c>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c r="BA1147" s="22"/>
      <c r="BB1147" s="22"/>
      <c r="BC1147" s="22"/>
      <c r="BD1147" s="22"/>
      <c r="BE1147" s="22"/>
      <c r="BF1147" s="22"/>
      <c r="BG1147" s="22"/>
      <c r="BH1147" s="22"/>
      <c r="BI1147" s="22"/>
      <c r="BJ1147" s="22"/>
      <c r="BK1147" s="22"/>
      <c r="BL1147" s="22"/>
      <c r="BM1147" s="22"/>
      <c r="BN1147" s="22"/>
      <c r="BO1147" s="22"/>
      <c r="BP1147" s="22"/>
      <c r="BQ1147" s="22"/>
      <c r="BR1147" s="22"/>
      <c r="BS1147" s="22"/>
      <c r="BT1147" s="22"/>
      <c r="BU1147" s="22"/>
      <c r="BV1147" s="22"/>
      <c r="BW1147" s="22"/>
      <c r="BX1147" s="22"/>
      <c r="BY1147" s="22"/>
      <c r="BZ1147" s="22"/>
    </row>
    <row r="1148" spans="1:78" x14ac:dyDescent="0.25">
      <c r="A1148" s="21"/>
      <c r="B1148" s="22">
        <v>1700</v>
      </c>
      <c r="C1148" s="22">
        <f t="shared" ca="1" si="20"/>
        <v>1.7</v>
      </c>
      <c r="D1148" s="22">
        <v>21.504000000000001</v>
      </c>
      <c r="E1148" s="22"/>
      <c r="F1148" s="22">
        <v>204.024</v>
      </c>
      <c r="G1148" s="22"/>
      <c r="H1148" s="22">
        <v>185.73699999999999</v>
      </c>
      <c r="I1148" s="22"/>
      <c r="J1148" s="22">
        <v>31.087</v>
      </c>
      <c r="K1148" s="22"/>
      <c r="L1148" s="22">
        <v>126.374</v>
      </c>
      <c r="M1148" s="22"/>
      <c r="N1148" s="22">
        <v>23.324999999999999</v>
      </c>
      <c r="O1148" s="22"/>
      <c r="P1148" s="22">
        <v>-0.71699999999999997</v>
      </c>
      <c r="Q1148" s="22"/>
      <c r="R1148" s="22">
        <v>1271.05</v>
      </c>
      <c r="S1148" s="22">
        <v>9.0325600000000001</v>
      </c>
      <c r="T1148" s="22">
        <v>37.792231040000004</v>
      </c>
      <c r="U1148" s="22"/>
      <c r="V1148" s="22"/>
      <c r="W1148" s="22"/>
      <c r="X1148" s="22"/>
      <c r="Y1148" s="22"/>
      <c r="Z1148" s="22"/>
      <c r="AA1148" s="22"/>
      <c r="AB1148" s="22"/>
      <c r="AC1148" s="22"/>
      <c r="AD1148" s="22"/>
      <c r="AE1148" s="22"/>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22"/>
      <c r="BA1148" s="22"/>
      <c r="BB1148" s="22"/>
      <c r="BC1148" s="22"/>
      <c r="BD1148" s="22"/>
      <c r="BE1148" s="22"/>
      <c r="BF1148" s="22"/>
      <c r="BG1148" s="22"/>
      <c r="BH1148" s="22"/>
      <c r="BI1148" s="22"/>
      <c r="BJ1148" s="22"/>
      <c r="BK1148" s="22"/>
      <c r="BL1148" s="22"/>
      <c r="BM1148" s="22"/>
      <c r="BN1148" s="22"/>
      <c r="BO1148" s="22"/>
      <c r="BP1148" s="22"/>
      <c r="BQ1148" s="22"/>
      <c r="BR1148" s="22"/>
      <c r="BS1148" s="22"/>
      <c r="BT1148" s="22"/>
      <c r="BU1148" s="22"/>
      <c r="BV1148" s="22"/>
      <c r="BW1148" s="22"/>
      <c r="BX1148" s="22"/>
      <c r="BY1148" s="22"/>
      <c r="BZ1148" s="22"/>
    </row>
    <row r="1149" spans="1:78" x14ac:dyDescent="0.25">
      <c r="A1149" s="21"/>
      <c r="B1149" s="22">
        <v>1800</v>
      </c>
      <c r="C1149" s="22">
        <f t="shared" ca="1" si="20"/>
        <v>1.8</v>
      </c>
      <c r="D1149" s="22">
        <v>21.443000000000001</v>
      </c>
      <c r="E1149" s="22"/>
      <c r="F1149" s="22">
        <v>205.251</v>
      </c>
      <c r="G1149" s="22"/>
      <c r="H1149" s="22">
        <v>186.78800000000001</v>
      </c>
      <c r="I1149" s="22"/>
      <c r="J1149" s="22">
        <v>33.234000000000002</v>
      </c>
      <c r="K1149" s="22"/>
      <c r="L1149" s="22">
        <v>126.61199999999999</v>
      </c>
      <c r="M1149" s="22"/>
      <c r="N1149" s="22">
        <v>17.256</v>
      </c>
      <c r="O1149" s="22"/>
      <c r="P1149" s="22">
        <v>-0.501</v>
      </c>
      <c r="Q1149" s="22"/>
      <c r="R1149" s="22">
        <v>1347.37</v>
      </c>
      <c r="S1149" s="22">
        <v>9.0451700000000006</v>
      </c>
      <c r="T1149" s="22">
        <v>37.844991280000002</v>
      </c>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2"/>
      <c r="AS1149" s="22"/>
      <c r="AT1149" s="22"/>
      <c r="AU1149" s="22"/>
      <c r="AV1149" s="22"/>
      <c r="AW1149" s="22"/>
      <c r="AX1149" s="22"/>
      <c r="AY1149" s="22"/>
      <c r="AZ1149" s="22"/>
      <c r="BA1149" s="22"/>
      <c r="BB1149" s="22"/>
      <c r="BC1149" s="22"/>
      <c r="BD1149" s="22"/>
      <c r="BE1149" s="22"/>
      <c r="BF1149" s="22"/>
      <c r="BG1149" s="22"/>
      <c r="BH1149" s="22"/>
      <c r="BI1149" s="22"/>
      <c r="BJ1149" s="22"/>
      <c r="BK1149" s="22"/>
      <c r="BL1149" s="22"/>
      <c r="BM1149" s="22"/>
      <c r="BN1149" s="22"/>
      <c r="BO1149" s="22"/>
      <c r="BP1149" s="22"/>
      <c r="BQ1149" s="22"/>
      <c r="BR1149" s="22"/>
      <c r="BS1149" s="22"/>
      <c r="BT1149" s="22"/>
      <c r="BU1149" s="22"/>
      <c r="BV1149" s="22"/>
      <c r="BW1149" s="22"/>
      <c r="BX1149" s="22"/>
      <c r="BY1149" s="22"/>
      <c r="BZ1149" s="22"/>
    </row>
    <row r="1150" spans="1:78" x14ac:dyDescent="0.25">
      <c r="A1150" s="21"/>
      <c r="B1150" s="22">
        <v>1900</v>
      </c>
      <c r="C1150" s="22">
        <f t="shared" ca="1" si="20"/>
        <v>1.9</v>
      </c>
      <c r="D1150" s="22">
        <v>21.388999999999999</v>
      </c>
      <c r="E1150" s="22"/>
      <c r="F1150" s="22">
        <v>206.40899999999999</v>
      </c>
      <c r="G1150" s="22"/>
      <c r="H1150" s="22">
        <v>187.79</v>
      </c>
      <c r="I1150" s="22"/>
      <c r="J1150" s="22">
        <v>35.375</v>
      </c>
      <c r="K1150" s="22"/>
      <c r="L1150" s="22">
        <v>126.84</v>
      </c>
      <c r="M1150" s="22"/>
      <c r="N1150" s="22">
        <v>11.175000000000001</v>
      </c>
      <c r="O1150" s="22"/>
      <c r="P1150" s="22">
        <v>-0.307</v>
      </c>
      <c r="Q1150" s="22"/>
      <c r="R1150" s="22">
        <v>1423.68</v>
      </c>
      <c r="S1150" s="22">
        <v>9.0560200000000002</v>
      </c>
      <c r="T1150" s="22">
        <v>37.890387680000003</v>
      </c>
      <c r="U1150" s="22"/>
      <c r="V1150" s="22"/>
      <c r="W1150" s="22"/>
      <c r="X1150" s="22"/>
      <c r="Y1150" s="22"/>
      <c r="Z1150" s="22"/>
      <c r="AA1150" s="22"/>
      <c r="AB1150" s="22"/>
      <c r="AC1150" s="22"/>
      <c r="AD1150" s="22"/>
      <c r="AE1150" s="22"/>
      <c r="AF1150" s="22"/>
      <c r="AG1150" s="22"/>
      <c r="AH1150" s="22"/>
      <c r="AI1150" s="22"/>
      <c r="AJ1150" s="22"/>
      <c r="AK1150" s="22"/>
      <c r="AL1150" s="22"/>
      <c r="AM1150" s="22"/>
      <c r="AN1150" s="22"/>
      <c r="AO1150" s="22"/>
      <c r="AP1150" s="22"/>
      <c r="AQ1150" s="22"/>
      <c r="AR1150" s="22"/>
      <c r="AS1150" s="22"/>
      <c r="AT1150" s="22"/>
      <c r="AU1150" s="22"/>
      <c r="AV1150" s="22"/>
      <c r="AW1150" s="22"/>
      <c r="AX1150" s="22"/>
      <c r="AY1150" s="22"/>
      <c r="AZ1150" s="22"/>
      <c r="BA1150" s="22"/>
      <c r="BB1150" s="22"/>
      <c r="BC1150" s="22"/>
      <c r="BD1150" s="22"/>
      <c r="BE1150" s="22"/>
      <c r="BF1150" s="22"/>
      <c r="BG1150" s="22"/>
      <c r="BH1150" s="22"/>
      <c r="BI1150" s="22"/>
      <c r="BJ1150" s="22"/>
      <c r="BK1150" s="22"/>
      <c r="BL1150" s="22"/>
      <c r="BM1150" s="22"/>
      <c r="BN1150" s="22"/>
      <c r="BO1150" s="22"/>
      <c r="BP1150" s="22"/>
      <c r="BQ1150" s="22"/>
      <c r="BR1150" s="22"/>
      <c r="BS1150" s="22"/>
      <c r="BT1150" s="22"/>
      <c r="BU1150" s="22"/>
      <c r="BV1150" s="22"/>
      <c r="BW1150" s="22"/>
      <c r="BX1150" s="22"/>
      <c r="BY1150" s="22"/>
      <c r="BZ1150" s="22"/>
    </row>
    <row r="1151" spans="1:78" x14ac:dyDescent="0.25">
      <c r="A1151" s="21"/>
      <c r="B1151" s="22">
        <v>2000</v>
      </c>
      <c r="C1151" s="22">
        <f t="shared" ca="1" si="20"/>
        <v>2</v>
      </c>
      <c r="D1151" s="22">
        <v>21.341000000000001</v>
      </c>
      <c r="E1151" s="22"/>
      <c r="F1151" s="22">
        <v>207.505</v>
      </c>
      <c r="G1151" s="22"/>
      <c r="H1151" s="22">
        <v>188.749</v>
      </c>
      <c r="I1151" s="22"/>
      <c r="J1151" s="22">
        <v>37.512</v>
      </c>
      <c r="K1151" s="22"/>
      <c r="L1151" s="22">
        <v>127.05800000000001</v>
      </c>
      <c r="M1151" s="22"/>
      <c r="N1151" s="22">
        <v>5.0810000000000004</v>
      </c>
      <c r="O1151" s="22"/>
      <c r="P1151" s="22">
        <v>-0.13300000000000001</v>
      </c>
      <c r="Q1151" s="22"/>
      <c r="R1151" s="22">
        <v>1500</v>
      </c>
      <c r="S1151" s="22">
        <v>9.06541</v>
      </c>
      <c r="T1151" s="22">
        <v>37.929675440000004</v>
      </c>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22"/>
      <c r="BA1151" s="22"/>
      <c r="BB1151" s="22"/>
      <c r="BC1151" s="22"/>
      <c r="BD1151" s="22"/>
      <c r="BE1151" s="22"/>
      <c r="BF1151" s="22"/>
      <c r="BG1151" s="22"/>
      <c r="BH1151" s="22"/>
      <c r="BI1151" s="22"/>
      <c r="BJ1151" s="22"/>
      <c r="BK1151" s="22"/>
      <c r="BL1151" s="22"/>
      <c r="BM1151" s="22"/>
      <c r="BN1151" s="22"/>
      <c r="BO1151" s="22"/>
      <c r="BP1151" s="22"/>
      <c r="BQ1151" s="22"/>
      <c r="BR1151" s="22"/>
      <c r="BS1151" s="22"/>
      <c r="BT1151" s="22"/>
      <c r="BU1151" s="22"/>
      <c r="BV1151" s="22"/>
      <c r="BW1151" s="22"/>
      <c r="BX1151" s="22"/>
      <c r="BY1151" s="22"/>
      <c r="BZ1151" s="22"/>
    </row>
    <row r="1152" spans="1:78" x14ac:dyDescent="0.25">
      <c r="A1152" s="21"/>
      <c r="B1152" s="22">
        <v>2100</v>
      </c>
      <c r="C1152" s="22">
        <f t="shared" ca="1" si="20"/>
        <v>2.1</v>
      </c>
      <c r="D1152" s="22">
        <v>21.297999999999998</v>
      </c>
      <c r="E1152" s="22"/>
      <c r="F1152" s="22">
        <v>208.54499999999999</v>
      </c>
      <c r="G1152" s="22"/>
      <c r="H1152" s="22">
        <v>189.667</v>
      </c>
      <c r="I1152" s="22"/>
      <c r="J1152" s="22">
        <v>39.643999999999998</v>
      </c>
      <c r="K1152" s="22"/>
      <c r="L1152" s="22">
        <v>127.265</v>
      </c>
      <c r="M1152" s="22"/>
      <c r="N1152" s="22">
        <v>-1.0229999999999999</v>
      </c>
      <c r="O1152" s="22"/>
      <c r="P1152" s="22">
        <v>2.5000000000000001E-2</v>
      </c>
      <c r="Q1152" s="22"/>
      <c r="R1152" s="22"/>
      <c r="S1152" s="22"/>
      <c r="T1152" s="22"/>
      <c r="U1152" s="22"/>
      <c r="V1152" s="22"/>
      <c r="W1152" s="22"/>
      <c r="X1152" s="22"/>
      <c r="Y1152" s="22"/>
      <c r="Z1152" s="22"/>
      <c r="AA1152" s="22"/>
      <c r="AB1152" s="22"/>
      <c r="AC1152" s="22"/>
      <c r="AD1152" s="22"/>
      <c r="AE1152" s="22"/>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22"/>
      <c r="BA1152" s="22"/>
      <c r="BB1152" s="22"/>
      <c r="BC1152" s="22"/>
      <c r="BD1152" s="22"/>
      <c r="BE1152" s="22"/>
      <c r="BF1152" s="22"/>
      <c r="BG1152" s="22"/>
      <c r="BH1152" s="22"/>
      <c r="BI1152" s="22"/>
      <c r="BJ1152" s="22"/>
      <c r="BK1152" s="22"/>
      <c r="BL1152" s="22"/>
      <c r="BM1152" s="22"/>
      <c r="BN1152" s="22"/>
      <c r="BO1152" s="22"/>
      <c r="BP1152" s="22"/>
      <c r="BQ1152" s="22"/>
      <c r="BR1152" s="22"/>
      <c r="BS1152" s="22"/>
      <c r="BT1152" s="22"/>
      <c r="BU1152" s="22"/>
      <c r="BV1152" s="22"/>
      <c r="BW1152" s="22"/>
      <c r="BX1152" s="22"/>
      <c r="BY1152" s="22"/>
      <c r="BZ1152" s="22"/>
    </row>
    <row r="1153" spans="1:78" x14ac:dyDescent="0.25">
      <c r="A1153" s="21"/>
      <c r="B1153" s="22">
        <v>2200</v>
      </c>
      <c r="C1153" s="22">
        <f t="shared" ca="1" si="20"/>
        <v>2.2000000000000002</v>
      </c>
      <c r="D1153" s="22">
        <v>21.26</v>
      </c>
      <c r="E1153" s="22"/>
      <c r="F1153" s="22">
        <v>209.535</v>
      </c>
      <c r="G1153" s="22"/>
      <c r="H1153" s="22">
        <v>190.548</v>
      </c>
      <c r="I1153" s="22"/>
      <c r="J1153" s="22">
        <v>41.771999999999998</v>
      </c>
      <c r="K1153" s="22"/>
      <c r="L1153" s="22">
        <v>127.46299999999999</v>
      </c>
      <c r="M1153" s="22"/>
      <c r="N1153" s="22">
        <v>-7.1360000000000001</v>
      </c>
      <c r="O1153" s="22"/>
      <c r="P1153" s="22">
        <v>0.16900000000000001</v>
      </c>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2"/>
      <c r="AS1153" s="22"/>
      <c r="AT1153" s="22"/>
      <c r="AU1153" s="22"/>
      <c r="AV1153" s="22"/>
      <c r="AW1153" s="22"/>
      <c r="AX1153" s="22"/>
      <c r="AY1153" s="22"/>
      <c r="AZ1153" s="22"/>
      <c r="BA1153" s="22"/>
      <c r="BB1153" s="22"/>
      <c r="BC1153" s="22"/>
      <c r="BD1153" s="22"/>
      <c r="BE1153" s="22"/>
      <c r="BF1153" s="22"/>
      <c r="BG1153" s="22"/>
      <c r="BH1153" s="22"/>
      <c r="BI1153" s="22"/>
      <c r="BJ1153" s="22"/>
      <c r="BK1153" s="22"/>
      <c r="BL1153" s="22"/>
      <c r="BM1153" s="22"/>
      <c r="BN1153" s="22"/>
      <c r="BO1153" s="22"/>
      <c r="BP1153" s="22"/>
      <c r="BQ1153" s="22"/>
      <c r="BR1153" s="22"/>
      <c r="BS1153" s="22"/>
      <c r="BT1153" s="22"/>
      <c r="BU1153" s="22"/>
      <c r="BV1153" s="22"/>
      <c r="BW1153" s="22"/>
      <c r="BX1153" s="22"/>
      <c r="BY1153" s="22"/>
      <c r="BZ1153" s="22"/>
    </row>
    <row r="1154" spans="1:78" x14ac:dyDescent="0.25">
      <c r="A1154" s="21"/>
      <c r="B1154" s="22">
        <v>2300</v>
      </c>
      <c r="C1154" s="22">
        <f t="shared" ca="1" si="20"/>
        <v>2.2999999999999998</v>
      </c>
      <c r="D1154" s="22">
        <v>21.225999999999999</v>
      </c>
      <c r="E1154" s="22"/>
      <c r="F1154" s="22">
        <v>210.47900000000001</v>
      </c>
      <c r="G1154" s="22"/>
      <c r="H1154" s="22">
        <v>191.39400000000001</v>
      </c>
      <c r="I1154" s="22"/>
      <c r="J1154" s="22">
        <v>43.896000000000001</v>
      </c>
      <c r="K1154" s="22"/>
      <c r="L1154" s="22">
        <v>127.65</v>
      </c>
      <c r="M1154" s="22"/>
      <c r="N1154" s="22">
        <v>-13.259</v>
      </c>
      <c r="O1154" s="22"/>
      <c r="P1154" s="22">
        <v>0.30099999999999999</v>
      </c>
      <c r="Q1154" s="22"/>
      <c r="R1154" s="22"/>
      <c r="S1154" s="22"/>
      <c r="T1154" s="22"/>
      <c r="U1154" s="22"/>
      <c r="V1154" s="22"/>
      <c r="W1154" s="22"/>
      <c r="X1154" s="22"/>
      <c r="Y1154" s="22"/>
      <c r="Z1154" s="22"/>
      <c r="AA1154" s="22"/>
      <c r="AB1154" s="22"/>
      <c r="AC1154" s="22"/>
      <c r="AD1154" s="22"/>
      <c r="AE1154" s="22"/>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22"/>
      <c r="BA1154" s="22"/>
      <c r="BB1154" s="22"/>
      <c r="BC1154" s="22"/>
      <c r="BD1154" s="22"/>
      <c r="BE1154" s="22"/>
      <c r="BF1154" s="22"/>
      <c r="BG1154" s="22"/>
      <c r="BH1154" s="22"/>
      <c r="BI1154" s="22"/>
      <c r="BJ1154" s="22"/>
      <c r="BK1154" s="22"/>
      <c r="BL1154" s="22"/>
      <c r="BM1154" s="22"/>
      <c r="BN1154" s="22"/>
      <c r="BO1154" s="22"/>
      <c r="BP1154" s="22"/>
      <c r="BQ1154" s="22"/>
      <c r="BR1154" s="22"/>
      <c r="BS1154" s="22"/>
      <c r="BT1154" s="22"/>
      <c r="BU1154" s="22"/>
      <c r="BV1154" s="22"/>
      <c r="BW1154" s="22"/>
      <c r="BX1154" s="22"/>
      <c r="BY1154" s="22"/>
      <c r="BZ1154" s="22"/>
    </row>
    <row r="1155" spans="1:78" x14ac:dyDescent="0.25">
      <c r="A1155" s="21"/>
      <c r="B1155" s="22">
        <v>2400</v>
      </c>
      <c r="C1155" s="22">
        <f t="shared" ca="1" si="20"/>
        <v>2.4</v>
      </c>
      <c r="D1155" s="22">
        <v>21.195</v>
      </c>
      <c r="E1155" s="22"/>
      <c r="F1155" s="22">
        <v>211.38200000000001</v>
      </c>
      <c r="G1155" s="22"/>
      <c r="H1155" s="22">
        <v>192.208</v>
      </c>
      <c r="I1155" s="22"/>
      <c r="J1155" s="22">
        <v>46.017000000000003</v>
      </c>
      <c r="K1155" s="22"/>
      <c r="L1155" s="22">
        <v>127.827</v>
      </c>
      <c r="M1155" s="22"/>
      <c r="N1155" s="22">
        <v>-19.388999999999999</v>
      </c>
      <c r="O1155" s="22"/>
      <c r="P1155" s="22">
        <v>0.42199999999999999</v>
      </c>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2"/>
      <c r="AS1155" s="22"/>
      <c r="AT1155" s="22"/>
      <c r="AU1155" s="22"/>
      <c r="AV1155" s="22"/>
      <c r="AW1155" s="22"/>
      <c r="AX1155" s="22"/>
      <c r="AY1155" s="22"/>
      <c r="AZ1155" s="22"/>
      <c r="BA1155" s="22"/>
      <c r="BB1155" s="22"/>
      <c r="BC1155" s="22"/>
      <c r="BD1155" s="22"/>
      <c r="BE1155" s="22"/>
      <c r="BF1155" s="22"/>
      <c r="BG1155" s="22"/>
      <c r="BH1155" s="22"/>
      <c r="BI1155" s="22"/>
      <c r="BJ1155" s="22"/>
      <c r="BK1155" s="22"/>
      <c r="BL1155" s="22"/>
      <c r="BM1155" s="22"/>
      <c r="BN1155" s="22"/>
      <c r="BO1155" s="22"/>
      <c r="BP1155" s="22"/>
      <c r="BQ1155" s="22"/>
      <c r="BR1155" s="22"/>
      <c r="BS1155" s="22"/>
      <c r="BT1155" s="22"/>
      <c r="BU1155" s="22"/>
      <c r="BV1155" s="22"/>
      <c r="BW1155" s="22"/>
      <c r="BX1155" s="22"/>
      <c r="BY1155" s="22"/>
      <c r="BZ1155" s="22"/>
    </row>
    <row r="1156" spans="1:78" x14ac:dyDescent="0.25">
      <c r="A1156" s="21"/>
      <c r="B1156" s="22">
        <v>2500</v>
      </c>
      <c r="C1156" s="22">
        <f t="shared" ca="1" si="20"/>
        <v>2.5</v>
      </c>
      <c r="D1156" s="22">
        <v>21.167000000000002</v>
      </c>
      <c r="E1156" s="22"/>
      <c r="F1156" s="22">
        <v>212.24600000000001</v>
      </c>
      <c r="G1156" s="22"/>
      <c r="H1156" s="22">
        <v>192.99199999999999</v>
      </c>
      <c r="I1156" s="22"/>
      <c r="J1156" s="22">
        <v>48.134999999999998</v>
      </c>
      <c r="K1156" s="22"/>
      <c r="L1156" s="22">
        <v>127.992</v>
      </c>
      <c r="M1156" s="22"/>
      <c r="N1156" s="22">
        <v>-25.526</v>
      </c>
      <c r="O1156" s="22"/>
      <c r="P1156" s="22">
        <v>0.53300000000000003</v>
      </c>
      <c r="Q1156" s="22"/>
      <c r="R1156" s="22"/>
      <c r="S1156" s="22"/>
      <c r="T1156" s="22"/>
      <c r="U1156" s="22"/>
      <c r="V1156" s="22"/>
      <c r="W1156" s="22"/>
      <c r="X1156" s="22"/>
      <c r="Y1156" s="22"/>
      <c r="Z1156" s="22"/>
      <c r="AA1156" s="22"/>
      <c r="AB1156" s="22"/>
      <c r="AC1156" s="22"/>
      <c r="AD1156" s="22"/>
      <c r="AE1156" s="22"/>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22"/>
      <c r="BA1156" s="22"/>
      <c r="BB1156" s="22"/>
      <c r="BC1156" s="22"/>
      <c r="BD1156" s="22"/>
      <c r="BE1156" s="22"/>
      <c r="BF1156" s="22"/>
      <c r="BG1156" s="22"/>
      <c r="BH1156" s="22"/>
      <c r="BI1156" s="22"/>
      <c r="BJ1156" s="22"/>
      <c r="BK1156" s="22"/>
      <c r="BL1156" s="22"/>
      <c r="BM1156" s="22"/>
      <c r="BN1156" s="22"/>
      <c r="BO1156" s="22"/>
      <c r="BP1156" s="22"/>
      <c r="BQ1156" s="22"/>
      <c r="BR1156" s="22"/>
      <c r="BS1156" s="22"/>
      <c r="BT1156" s="22"/>
      <c r="BU1156" s="22"/>
      <c r="BV1156" s="22"/>
      <c r="BW1156" s="22"/>
      <c r="BX1156" s="22"/>
      <c r="BY1156" s="22"/>
      <c r="BZ1156" s="22"/>
    </row>
    <row r="1157" spans="1:78" x14ac:dyDescent="0.25">
      <c r="A1157" s="21"/>
      <c r="B1157" s="22">
        <v>2600</v>
      </c>
      <c r="C1157" s="22">
        <f t="shared" ca="1" si="20"/>
        <v>2.6</v>
      </c>
      <c r="D1157" s="22">
        <v>21.141999999999999</v>
      </c>
      <c r="E1157" s="22"/>
      <c r="F1157" s="22">
        <v>213.07599999999999</v>
      </c>
      <c r="G1157" s="22"/>
      <c r="H1157" s="22">
        <v>193.749</v>
      </c>
      <c r="I1157" s="22"/>
      <c r="J1157" s="22">
        <v>50.25</v>
      </c>
      <c r="K1157" s="22"/>
      <c r="L1157" s="22">
        <v>128.14699999999999</v>
      </c>
      <c r="M1157" s="22"/>
      <c r="N1157" s="22">
        <v>-31.67</v>
      </c>
      <c r="O1157" s="22"/>
      <c r="P1157" s="22">
        <v>0.63600000000000001</v>
      </c>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22"/>
      <c r="BA1157" s="22"/>
      <c r="BB1157" s="22"/>
      <c r="BC1157" s="22"/>
      <c r="BD1157" s="22"/>
      <c r="BE1157" s="22"/>
      <c r="BF1157" s="22"/>
      <c r="BG1157" s="22"/>
      <c r="BH1157" s="22"/>
      <c r="BI1157" s="22"/>
      <c r="BJ1157" s="22"/>
      <c r="BK1157" s="22"/>
      <c r="BL1157" s="22"/>
      <c r="BM1157" s="22"/>
      <c r="BN1157" s="22"/>
      <c r="BO1157" s="22"/>
      <c r="BP1157" s="22"/>
      <c r="BQ1157" s="22"/>
      <c r="BR1157" s="22"/>
      <c r="BS1157" s="22"/>
      <c r="BT1157" s="22"/>
      <c r="BU1157" s="22"/>
      <c r="BV1157" s="22"/>
      <c r="BW1157" s="22"/>
      <c r="BX1157" s="22"/>
      <c r="BY1157" s="22"/>
      <c r="BZ1157" s="22"/>
    </row>
    <row r="1158" spans="1:78" x14ac:dyDescent="0.25">
      <c r="A1158" s="21"/>
      <c r="B1158" s="22">
        <v>2700</v>
      </c>
      <c r="C1158" s="22">
        <f t="shared" ca="1" si="20"/>
        <v>2.7</v>
      </c>
      <c r="D1158" s="22">
        <v>21.119</v>
      </c>
      <c r="E1158" s="22"/>
      <c r="F1158" s="22">
        <v>213.874</v>
      </c>
      <c r="G1158" s="22"/>
      <c r="H1158" s="22">
        <v>194.48</v>
      </c>
      <c r="I1158" s="22"/>
      <c r="J1158" s="22">
        <v>52.363999999999997</v>
      </c>
      <c r="K1158" s="22"/>
      <c r="L1158" s="22">
        <v>128.29</v>
      </c>
      <c r="M1158" s="22"/>
      <c r="N1158" s="22">
        <v>-37.82</v>
      </c>
      <c r="O1158" s="22"/>
      <c r="P1158" s="22">
        <v>0.73199999999999998</v>
      </c>
      <c r="Q1158" s="22"/>
      <c r="R1158" s="22"/>
      <c r="S1158" s="22"/>
      <c r="T1158" s="22"/>
      <c r="U1158" s="22"/>
      <c r="V1158" s="22"/>
      <c r="W1158" s="22"/>
      <c r="X1158" s="22"/>
      <c r="Y1158" s="22"/>
      <c r="Z1158" s="22"/>
      <c r="AA1158" s="22"/>
      <c r="AB1158" s="22"/>
      <c r="AC1158" s="22"/>
      <c r="AD1158" s="22"/>
      <c r="AE1158" s="22"/>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22"/>
      <c r="BA1158" s="22"/>
      <c r="BB1158" s="22"/>
      <c r="BC1158" s="22"/>
      <c r="BD1158" s="22"/>
      <c r="BE1158" s="22"/>
      <c r="BF1158" s="22"/>
      <c r="BG1158" s="22"/>
      <c r="BH1158" s="22"/>
      <c r="BI1158" s="22"/>
      <c r="BJ1158" s="22"/>
      <c r="BK1158" s="22"/>
      <c r="BL1158" s="22"/>
      <c r="BM1158" s="22"/>
      <c r="BN1158" s="22"/>
      <c r="BO1158" s="22"/>
      <c r="BP1158" s="22"/>
      <c r="BQ1158" s="22"/>
      <c r="BR1158" s="22"/>
      <c r="BS1158" s="22"/>
      <c r="BT1158" s="22"/>
      <c r="BU1158" s="22"/>
      <c r="BV1158" s="22"/>
      <c r="BW1158" s="22"/>
      <c r="BX1158" s="22"/>
      <c r="BY1158" s="22"/>
      <c r="BZ1158" s="22"/>
    </row>
    <row r="1159" spans="1:78" x14ac:dyDescent="0.25">
      <c r="A1159" s="21"/>
      <c r="B1159" s="22">
        <v>2800</v>
      </c>
      <c r="C1159" s="22">
        <f t="shared" ca="1" si="20"/>
        <v>2.8</v>
      </c>
      <c r="D1159" s="22">
        <v>21.099</v>
      </c>
      <c r="E1159" s="22"/>
      <c r="F1159" s="22">
        <v>214.64099999999999</v>
      </c>
      <c r="G1159" s="22"/>
      <c r="H1159" s="22">
        <v>195.18600000000001</v>
      </c>
      <c r="I1159" s="22"/>
      <c r="J1159" s="22">
        <v>54.473999999999997</v>
      </c>
      <c r="K1159" s="22"/>
      <c r="L1159" s="22">
        <v>128.42099999999999</v>
      </c>
      <c r="M1159" s="22"/>
      <c r="N1159" s="22">
        <v>-43.973999999999997</v>
      </c>
      <c r="O1159" s="22"/>
      <c r="P1159" s="22">
        <v>0.82</v>
      </c>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22"/>
      <c r="BA1159" s="22"/>
      <c r="BB1159" s="22"/>
      <c r="BC1159" s="22"/>
      <c r="BD1159" s="22"/>
      <c r="BE1159" s="22"/>
      <c r="BF1159" s="22"/>
      <c r="BG1159" s="22"/>
      <c r="BH1159" s="22"/>
      <c r="BI1159" s="22"/>
      <c r="BJ1159" s="22"/>
      <c r="BK1159" s="22"/>
      <c r="BL1159" s="22"/>
      <c r="BM1159" s="22"/>
      <c r="BN1159" s="22"/>
      <c r="BO1159" s="22"/>
      <c r="BP1159" s="22"/>
      <c r="BQ1159" s="22"/>
      <c r="BR1159" s="22"/>
      <c r="BS1159" s="22"/>
      <c r="BT1159" s="22"/>
      <c r="BU1159" s="22"/>
      <c r="BV1159" s="22"/>
      <c r="BW1159" s="22"/>
      <c r="BX1159" s="22"/>
      <c r="BY1159" s="22"/>
      <c r="BZ1159" s="22"/>
    </row>
    <row r="1160" spans="1:78" x14ac:dyDescent="0.25">
      <c r="A1160" s="21"/>
      <c r="B1160" s="22">
        <v>2900</v>
      </c>
      <c r="C1160" s="22">
        <f t="shared" ca="1" si="20"/>
        <v>2.9</v>
      </c>
      <c r="D1160" s="22">
        <v>21.08</v>
      </c>
      <c r="E1160" s="22"/>
      <c r="F1160" s="22">
        <v>215.381</v>
      </c>
      <c r="G1160" s="22"/>
      <c r="H1160" s="22">
        <v>195.87</v>
      </c>
      <c r="I1160" s="22"/>
      <c r="J1160" s="22">
        <v>56.582999999999998</v>
      </c>
      <c r="K1160" s="22"/>
      <c r="L1160" s="22">
        <v>128.541</v>
      </c>
      <c r="M1160" s="22"/>
      <c r="N1160" s="22">
        <v>-50.133000000000003</v>
      </c>
      <c r="O1160" s="22"/>
      <c r="P1160" s="22">
        <v>0.90300000000000002</v>
      </c>
      <c r="Q1160" s="22"/>
      <c r="R1160" s="22"/>
      <c r="S1160" s="22"/>
      <c r="T1160" s="22"/>
      <c r="U1160" s="22"/>
      <c r="V1160" s="22"/>
      <c r="W1160" s="22"/>
      <c r="X1160" s="22"/>
      <c r="Y1160" s="22"/>
      <c r="Z1160" s="22"/>
      <c r="AA1160" s="22"/>
      <c r="AB1160" s="22"/>
      <c r="AC1160" s="22"/>
      <c r="AD1160" s="22"/>
      <c r="AE1160" s="22"/>
      <c r="AF1160" s="22"/>
      <c r="AG1160" s="22"/>
      <c r="AH1160" s="22"/>
      <c r="AI1160" s="22"/>
      <c r="AJ1160" s="22"/>
      <c r="AK1160" s="22"/>
      <c r="AL1160" s="22"/>
      <c r="AM1160" s="22"/>
      <c r="AN1160" s="22"/>
      <c r="AO1160" s="22"/>
      <c r="AP1160" s="22"/>
      <c r="AQ1160" s="22"/>
      <c r="AR1160" s="22"/>
      <c r="AS1160" s="22"/>
      <c r="AT1160" s="22"/>
      <c r="AU1160" s="22"/>
      <c r="AV1160" s="22"/>
      <c r="AW1160" s="22"/>
      <c r="AX1160" s="22"/>
      <c r="AY1160" s="22"/>
      <c r="AZ1160" s="22"/>
      <c r="BA1160" s="22"/>
      <c r="BB1160" s="22"/>
      <c r="BC1160" s="22"/>
      <c r="BD1160" s="22"/>
      <c r="BE1160" s="22"/>
      <c r="BF1160" s="22"/>
      <c r="BG1160" s="22"/>
      <c r="BH1160" s="22"/>
      <c r="BI1160" s="22"/>
      <c r="BJ1160" s="22"/>
      <c r="BK1160" s="22"/>
      <c r="BL1160" s="22"/>
      <c r="BM1160" s="22"/>
      <c r="BN1160" s="22"/>
      <c r="BO1160" s="22"/>
      <c r="BP1160" s="22"/>
      <c r="BQ1160" s="22"/>
      <c r="BR1160" s="22"/>
      <c r="BS1160" s="22"/>
      <c r="BT1160" s="22"/>
      <c r="BU1160" s="22"/>
      <c r="BV1160" s="22"/>
      <c r="BW1160" s="22"/>
      <c r="BX1160" s="22"/>
      <c r="BY1160" s="22"/>
      <c r="BZ1160" s="22"/>
    </row>
    <row r="1161" spans="1:78" x14ac:dyDescent="0.25">
      <c r="A1161" s="21"/>
      <c r="B1161" s="22">
        <v>3000</v>
      </c>
      <c r="C1161" s="22">
        <f t="shared" ca="1" si="20"/>
        <v>3</v>
      </c>
      <c r="D1161" s="22">
        <v>21.062999999999999</v>
      </c>
      <c r="E1161" s="22"/>
      <c r="F1161" s="22">
        <v>216.096</v>
      </c>
      <c r="G1161" s="22"/>
      <c r="H1161" s="22">
        <v>196.53200000000001</v>
      </c>
      <c r="I1161" s="22"/>
      <c r="J1161" s="22">
        <v>58.69</v>
      </c>
      <c r="K1161" s="22"/>
      <c r="L1161" s="22">
        <v>128.649</v>
      </c>
      <c r="M1161" s="22"/>
      <c r="N1161" s="22">
        <v>-56.296999999999997</v>
      </c>
      <c r="O1161" s="22"/>
      <c r="P1161" s="22">
        <v>0.98</v>
      </c>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22"/>
      <c r="BA1161" s="22"/>
      <c r="BB1161" s="22"/>
      <c r="BC1161" s="22"/>
      <c r="BD1161" s="22"/>
      <c r="BE1161" s="22"/>
      <c r="BF1161" s="22"/>
      <c r="BG1161" s="22"/>
      <c r="BH1161" s="22"/>
      <c r="BI1161" s="22"/>
      <c r="BJ1161" s="22"/>
      <c r="BK1161" s="22"/>
      <c r="BL1161" s="22"/>
      <c r="BM1161" s="22"/>
      <c r="BN1161" s="22"/>
      <c r="BO1161" s="22"/>
      <c r="BP1161" s="22"/>
      <c r="BQ1161" s="22"/>
      <c r="BR1161" s="22"/>
      <c r="BS1161" s="22"/>
      <c r="BT1161" s="22"/>
      <c r="BU1161" s="22"/>
      <c r="BV1161" s="22"/>
      <c r="BW1161" s="22"/>
      <c r="BX1161" s="22"/>
      <c r="BY1161" s="22"/>
      <c r="BZ1161" s="22"/>
    </row>
    <row r="1162" spans="1:78" x14ac:dyDescent="0.25">
      <c r="A1162" s="21"/>
      <c r="B1162" s="22">
        <v>3100</v>
      </c>
      <c r="C1162" s="22">
        <f t="shared" ca="1" si="20"/>
        <v>3.1</v>
      </c>
      <c r="D1162" s="22">
        <v>21.047000000000001</v>
      </c>
      <c r="E1162" s="22"/>
      <c r="F1162" s="22">
        <v>216.786</v>
      </c>
      <c r="G1162" s="22"/>
      <c r="H1162" s="22">
        <v>197.17400000000001</v>
      </c>
      <c r="I1162" s="22"/>
      <c r="J1162" s="22">
        <v>60.795999999999999</v>
      </c>
      <c r="K1162" s="22"/>
      <c r="L1162" s="22">
        <v>128.74600000000001</v>
      </c>
      <c r="M1162" s="22"/>
      <c r="N1162" s="22">
        <v>-62.463000000000001</v>
      </c>
      <c r="O1162" s="22"/>
      <c r="P1162" s="22">
        <v>1.052</v>
      </c>
      <c r="Q1162" s="22"/>
      <c r="R1162" s="22"/>
      <c r="S1162" s="22"/>
      <c r="T1162" s="22"/>
      <c r="U1162" s="22"/>
      <c r="V1162" s="22"/>
      <c r="W1162" s="22"/>
      <c r="X1162" s="22"/>
      <c r="Y1162" s="22"/>
      <c r="Z1162" s="22"/>
      <c r="AA1162" s="22"/>
      <c r="AB1162" s="22"/>
      <c r="AC1162" s="22"/>
      <c r="AD1162" s="22"/>
      <c r="AE1162" s="22"/>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22"/>
      <c r="BA1162" s="22"/>
      <c r="BB1162" s="22"/>
      <c r="BC1162" s="22"/>
      <c r="BD1162" s="22"/>
      <c r="BE1162" s="22"/>
      <c r="BF1162" s="22"/>
      <c r="BG1162" s="22"/>
      <c r="BH1162" s="22"/>
      <c r="BI1162" s="22"/>
      <c r="BJ1162" s="22"/>
      <c r="BK1162" s="22"/>
      <c r="BL1162" s="22"/>
      <c r="BM1162" s="22"/>
      <c r="BN1162" s="22"/>
      <c r="BO1162" s="22"/>
      <c r="BP1162" s="22"/>
      <c r="BQ1162" s="22"/>
      <c r="BR1162" s="22"/>
      <c r="BS1162" s="22"/>
      <c r="BT1162" s="22"/>
      <c r="BU1162" s="22"/>
      <c r="BV1162" s="22"/>
      <c r="BW1162" s="22"/>
      <c r="BX1162" s="22"/>
      <c r="BY1162" s="22"/>
      <c r="BZ1162" s="22"/>
    </row>
    <row r="1163" spans="1:78" x14ac:dyDescent="0.25">
      <c r="A1163" s="21"/>
      <c r="B1163" s="22">
        <v>3200</v>
      </c>
      <c r="C1163" s="22">
        <f t="shared" ca="1" si="20"/>
        <v>3.2</v>
      </c>
      <c r="D1163" s="22">
        <v>21.032</v>
      </c>
      <c r="E1163" s="22"/>
      <c r="F1163" s="22">
        <v>217.45400000000001</v>
      </c>
      <c r="G1163" s="22"/>
      <c r="H1163" s="22">
        <v>197.798</v>
      </c>
      <c r="I1163" s="22"/>
      <c r="J1163" s="22">
        <v>62.9</v>
      </c>
      <c r="K1163" s="22"/>
      <c r="L1163" s="22">
        <v>128.83199999999999</v>
      </c>
      <c r="M1163" s="22"/>
      <c r="N1163" s="22">
        <v>-68.632999999999996</v>
      </c>
      <c r="O1163" s="22"/>
      <c r="P1163" s="22">
        <v>1.1200000000000001</v>
      </c>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22"/>
      <c r="BA1163" s="22"/>
      <c r="BB1163" s="22"/>
      <c r="BC1163" s="22"/>
      <c r="BD1163" s="22"/>
      <c r="BE1163" s="22"/>
      <c r="BF1163" s="22"/>
      <c r="BG1163" s="22"/>
      <c r="BH1163" s="22"/>
      <c r="BI1163" s="22"/>
      <c r="BJ1163" s="22"/>
      <c r="BK1163" s="22"/>
      <c r="BL1163" s="22"/>
      <c r="BM1163" s="22"/>
      <c r="BN1163" s="22"/>
      <c r="BO1163" s="22"/>
      <c r="BP1163" s="22"/>
      <c r="BQ1163" s="22"/>
      <c r="BR1163" s="22"/>
      <c r="BS1163" s="22"/>
      <c r="BT1163" s="22"/>
      <c r="BU1163" s="22"/>
      <c r="BV1163" s="22"/>
      <c r="BW1163" s="22"/>
      <c r="BX1163" s="22"/>
      <c r="BY1163" s="22"/>
      <c r="BZ1163" s="22"/>
    </row>
    <row r="1164" spans="1:78" x14ac:dyDescent="0.25">
      <c r="A1164" s="21"/>
      <c r="B1164" s="22">
        <v>3300</v>
      </c>
      <c r="C1164" s="22">
        <f t="shared" ca="1" si="20"/>
        <v>3.3</v>
      </c>
      <c r="D1164" s="22">
        <v>21.018999999999998</v>
      </c>
      <c r="E1164" s="22"/>
      <c r="F1164" s="22">
        <v>218.101</v>
      </c>
      <c r="G1164" s="22"/>
      <c r="H1164" s="22">
        <v>198.40299999999999</v>
      </c>
      <c r="I1164" s="22"/>
      <c r="J1164" s="22">
        <v>65.001999999999995</v>
      </c>
      <c r="K1164" s="22"/>
      <c r="L1164" s="22">
        <v>128.90799999999999</v>
      </c>
      <c r="M1164" s="22"/>
      <c r="N1164" s="22">
        <v>-74.804000000000002</v>
      </c>
      <c r="O1164" s="22"/>
      <c r="P1164" s="22">
        <v>1.1839999999999999</v>
      </c>
      <c r="Q1164" s="22"/>
      <c r="R1164" s="22"/>
      <c r="S1164" s="22"/>
      <c r="T1164" s="22"/>
      <c r="U1164" s="22"/>
      <c r="V1164" s="22"/>
      <c r="W1164" s="22"/>
      <c r="X1164" s="22"/>
      <c r="Y1164" s="22"/>
      <c r="Z1164" s="22"/>
      <c r="AA1164" s="22"/>
      <c r="AB1164" s="22"/>
      <c r="AC1164" s="22"/>
      <c r="AD1164" s="22"/>
      <c r="AE1164" s="22"/>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22"/>
      <c r="BA1164" s="22"/>
      <c r="BB1164" s="22"/>
      <c r="BC1164" s="22"/>
      <c r="BD1164" s="22"/>
      <c r="BE1164" s="22"/>
      <c r="BF1164" s="22"/>
      <c r="BG1164" s="22"/>
      <c r="BH1164" s="22"/>
      <c r="BI1164" s="22"/>
      <c r="BJ1164" s="22"/>
      <c r="BK1164" s="22"/>
      <c r="BL1164" s="22"/>
      <c r="BM1164" s="22"/>
      <c r="BN1164" s="22"/>
      <c r="BO1164" s="22"/>
      <c r="BP1164" s="22"/>
      <c r="BQ1164" s="22"/>
      <c r="BR1164" s="22"/>
      <c r="BS1164" s="22"/>
      <c r="BT1164" s="22"/>
      <c r="BU1164" s="22"/>
      <c r="BV1164" s="22"/>
      <c r="BW1164" s="22"/>
      <c r="BX1164" s="22"/>
      <c r="BY1164" s="22"/>
      <c r="BZ1164" s="22"/>
    </row>
    <row r="1165" spans="1:78" x14ac:dyDescent="0.25">
      <c r="A1165" s="21"/>
      <c r="B1165" s="22">
        <v>3400</v>
      </c>
      <c r="C1165" s="22">
        <f t="shared" ca="1" si="20"/>
        <v>3.4</v>
      </c>
      <c r="D1165" s="22">
        <v>21.007000000000001</v>
      </c>
      <c r="E1165" s="22"/>
      <c r="F1165" s="22">
        <v>218.72800000000001</v>
      </c>
      <c r="G1165" s="22"/>
      <c r="H1165" s="22">
        <v>198.99199999999999</v>
      </c>
      <c r="I1165" s="22"/>
      <c r="J1165" s="22">
        <v>67.103999999999999</v>
      </c>
      <c r="K1165" s="22"/>
      <c r="L1165" s="22">
        <v>128.97399999999999</v>
      </c>
      <c r="M1165" s="22"/>
      <c r="N1165" s="22">
        <v>-80.978999999999999</v>
      </c>
      <c r="O1165" s="22"/>
      <c r="P1165" s="22">
        <v>1.244</v>
      </c>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22"/>
      <c r="BA1165" s="22"/>
      <c r="BB1165" s="22"/>
      <c r="BC1165" s="22"/>
      <c r="BD1165" s="22"/>
      <c r="BE1165" s="22"/>
      <c r="BF1165" s="22"/>
      <c r="BG1165" s="22"/>
      <c r="BH1165" s="22"/>
      <c r="BI1165" s="22"/>
      <c r="BJ1165" s="22"/>
      <c r="BK1165" s="22"/>
      <c r="BL1165" s="22"/>
      <c r="BM1165" s="22"/>
      <c r="BN1165" s="22"/>
      <c r="BO1165" s="22"/>
      <c r="BP1165" s="22"/>
      <c r="BQ1165" s="22"/>
      <c r="BR1165" s="22"/>
      <c r="BS1165" s="22"/>
      <c r="BT1165" s="22"/>
      <c r="BU1165" s="22"/>
      <c r="BV1165" s="22"/>
      <c r="BW1165" s="22"/>
      <c r="BX1165" s="22"/>
      <c r="BY1165" s="22"/>
      <c r="BZ1165" s="22"/>
    </row>
    <row r="1166" spans="1:78" x14ac:dyDescent="0.25">
      <c r="A1166" s="21"/>
      <c r="B1166" s="22">
        <v>3500</v>
      </c>
      <c r="C1166" s="22">
        <f t="shared" ca="1" si="20"/>
        <v>3.5</v>
      </c>
      <c r="D1166" s="22">
        <v>20.995000000000001</v>
      </c>
      <c r="E1166" s="22"/>
      <c r="F1166" s="22">
        <v>219.33699999999999</v>
      </c>
      <c r="G1166" s="22"/>
      <c r="H1166" s="22">
        <v>199.56399999999999</v>
      </c>
      <c r="I1166" s="22"/>
      <c r="J1166" s="22">
        <v>69.203999999999994</v>
      </c>
      <c r="K1166" s="22"/>
      <c r="L1166" s="22">
        <v>129.03100000000001</v>
      </c>
      <c r="M1166" s="22"/>
      <c r="N1166" s="22">
        <v>-87.155000000000001</v>
      </c>
      <c r="O1166" s="22"/>
      <c r="P1166" s="22">
        <v>1.3009999999999999</v>
      </c>
      <c r="Q1166" s="22"/>
      <c r="R1166" s="22"/>
      <c r="S1166" s="22"/>
      <c r="T1166" s="22"/>
      <c r="U1166" s="22"/>
      <c r="V1166" s="22"/>
      <c r="W1166" s="22"/>
      <c r="X1166" s="22"/>
      <c r="Y1166" s="22"/>
      <c r="Z1166" s="22"/>
      <c r="AA1166" s="22"/>
      <c r="AB1166" s="22"/>
      <c r="AC1166" s="22"/>
      <c r="AD1166" s="22"/>
      <c r="AE1166" s="22"/>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22"/>
      <c r="BA1166" s="22"/>
      <c r="BB1166" s="22"/>
      <c r="BC1166" s="22"/>
      <c r="BD1166" s="22"/>
      <c r="BE1166" s="22"/>
      <c r="BF1166" s="22"/>
      <c r="BG1166" s="22"/>
      <c r="BH1166" s="22"/>
      <c r="BI1166" s="22"/>
      <c r="BJ1166" s="22"/>
      <c r="BK1166" s="22"/>
      <c r="BL1166" s="22"/>
      <c r="BM1166" s="22"/>
      <c r="BN1166" s="22"/>
      <c r="BO1166" s="22"/>
      <c r="BP1166" s="22"/>
      <c r="BQ1166" s="22"/>
      <c r="BR1166" s="22"/>
      <c r="BS1166" s="22"/>
      <c r="BT1166" s="22"/>
      <c r="BU1166" s="22"/>
      <c r="BV1166" s="22"/>
      <c r="BW1166" s="22"/>
      <c r="BX1166" s="22"/>
      <c r="BY1166" s="22"/>
      <c r="BZ1166" s="22"/>
    </row>
    <row r="1167" spans="1:78" x14ac:dyDescent="0.25">
      <c r="A1167" s="21"/>
      <c r="B1167" s="22">
        <v>3600</v>
      </c>
      <c r="C1167" s="22">
        <f t="shared" ca="1" si="20"/>
        <v>3.6</v>
      </c>
      <c r="D1167" s="22">
        <v>20.984999999999999</v>
      </c>
      <c r="E1167" s="22"/>
      <c r="F1167" s="22">
        <v>219.928</v>
      </c>
      <c r="G1167" s="22"/>
      <c r="H1167" s="22">
        <v>200.12200000000001</v>
      </c>
      <c r="I1167" s="22"/>
      <c r="J1167" s="22">
        <v>71.302999999999997</v>
      </c>
      <c r="K1167" s="22"/>
      <c r="L1167" s="22">
        <v>129.08099999999999</v>
      </c>
      <c r="M1167" s="22"/>
      <c r="N1167" s="22">
        <v>-93.331999999999994</v>
      </c>
      <c r="O1167" s="22"/>
      <c r="P1167" s="22">
        <v>1.3540000000000001</v>
      </c>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22"/>
      <c r="BA1167" s="22"/>
      <c r="BB1167" s="22"/>
      <c r="BC1167" s="22"/>
      <c r="BD1167" s="22"/>
      <c r="BE1167" s="22"/>
      <c r="BF1167" s="22"/>
      <c r="BG1167" s="22"/>
      <c r="BH1167" s="22"/>
      <c r="BI1167" s="22"/>
      <c r="BJ1167" s="22"/>
      <c r="BK1167" s="22"/>
      <c r="BL1167" s="22"/>
      <c r="BM1167" s="22"/>
      <c r="BN1167" s="22"/>
      <c r="BO1167" s="22"/>
      <c r="BP1167" s="22"/>
      <c r="BQ1167" s="22"/>
      <c r="BR1167" s="22"/>
      <c r="BS1167" s="22"/>
      <c r="BT1167" s="22"/>
      <c r="BU1167" s="22"/>
      <c r="BV1167" s="22"/>
      <c r="BW1167" s="22"/>
      <c r="BX1167" s="22"/>
      <c r="BY1167" s="22"/>
      <c r="BZ1167" s="22"/>
    </row>
    <row r="1168" spans="1:78" x14ac:dyDescent="0.25">
      <c r="A1168" s="21"/>
      <c r="B1168" s="22">
        <v>3700</v>
      </c>
      <c r="C1168" s="22">
        <f t="shared" ca="1" si="20"/>
        <v>3.7</v>
      </c>
      <c r="D1168" s="22">
        <v>20.975000000000001</v>
      </c>
      <c r="E1168" s="22"/>
      <c r="F1168" s="22">
        <v>220.50299999999999</v>
      </c>
      <c r="G1168" s="22"/>
      <c r="H1168" s="22">
        <v>200.66499999999999</v>
      </c>
      <c r="I1168" s="22"/>
      <c r="J1168" s="22">
        <v>73.400999999999996</v>
      </c>
      <c r="K1168" s="22"/>
      <c r="L1168" s="22">
        <v>129.124</v>
      </c>
      <c r="M1168" s="22"/>
      <c r="N1168" s="22">
        <v>-99.510999999999996</v>
      </c>
      <c r="O1168" s="22"/>
      <c r="P1168" s="22">
        <v>1.405</v>
      </c>
      <c r="Q1168" s="22"/>
      <c r="R1168" s="22"/>
      <c r="S1168" s="22"/>
      <c r="T1168" s="22"/>
      <c r="U1168" s="22"/>
      <c r="V1168" s="22"/>
      <c r="W1168" s="22"/>
      <c r="X1168" s="22"/>
      <c r="Y1168" s="22"/>
      <c r="Z1168" s="22"/>
      <c r="AA1168" s="22"/>
      <c r="AB1168" s="22"/>
      <c r="AC1168" s="22"/>
      <c r="AD1168" s="22"/>
      <c r="AE1168" s="22"/>
      <c r="AF1168" s="22"/>
      <c r="AG1168" s="22"/>
      <c r="AH1168" s="22"/>
      <c r="AI1168" s="22"/>
      <c r="AJ1168" s="22"/>
      <c r="AK1168" s="22"/>
      <c r="AL1168" s="22"/>
      <c r="AM1168" s="22"/>
      <c r="AN1168" s="22"/>
      <c r="AO1168" s="22"/>
      <c r="AP1168" s="22"/>
      <c r="AQ1168" s="22"/>
      <c r="AR1168" s="22"/>
      <c r="AS1168" s="22"/>
      <c r="AT1168" s="22"/>
      <c r="AU1168" s="22"/>
      <c r="AV1168" s="22"/>
      <c r="AW1168" s="22"/>
      <c r="AX1168" s="22"/>
      <c r="AY1168" s="22"/>
      <c r="AZ1168" s="22"/>
      <c r="BA1168" s="22"/>
      <c r="BB1168" s="22"/>
      <c r="BC1168" s="22"/>
      <c r="BD1168" s="22"/>
      <c r="BE1168" s="22"/>
      <c r="BF1168" s="22"/>
      <c r="BG1168" s="22"/>
      <c r="BH1168" s="22"/>
      <c r="BI1168" s="22"/>
      <c r="BJ1168" s="22"/>
      <c r="BK1168" s="22"/>
      <c r="BL1168" s="22"/>
      <c r="BM1168" s="22"/>
      <c r="BN1168" s="22"/>
      <c r="BO1168" s="22"/>
      <c r="BP1168" s="22"/>
      <c r="BQ1168" s="22"/>
      <c r="BR1168" s="22"/>
      <c r="BS1168" s="22"/>
      <c r="BT1168" s="22"/>
      <c r="BU1168" s="22"/>
      <c r="BV1168" s="22"/>
      <c r="BW1168" s="22"/>
      <c r="BX1168" s="22"/>
      <c r="BY1168" s="22"/>
      <c r="BZ1168" s="22"/>
    </row>
    <row r="1169" spans="1:78" x14ac:dyDescent="0.25">
      <c r="A1169" s="21"/>
      <c r="B1169" s="22">
        <v>3800</v>
      </c>
      <c r="C1169" s="22">
        <f t="shared" ca="1" si="20"/>
        <v>3.8</v>
      </c>
      <c r="D1169" s="22">
        <v>20.966000000000001</v>
      </c>
      <c r="E1169" s="22"/>
      <c r="F1169" s="22">
        <v>221.06200000000001</v>
      </c>
      <c r="G1169" s="22"/>
      <c r="H1169" s="22">
        <v>201.19499999999999</v>
      </c>
      <c r="I1169" s="22"/>
      <c r="J1169" s="22">
        <v>75.498000000000005</v>
      </c>
      <c r="K1169" s="22"/>
      <c r="L1169" s="22">
        <v>129.161</v>
      </c>
      <c r="M1169" s="22"/>
      <c r="N1169" s="22">
        <v>-105.691</v>
      </c>
      <c r="O1169" s="22"/>
      <c r="P1169" s="22">
        <v>1.4530000000000001</v>
      </c>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2"/>
      <c r="AS1169" s="22"/>
      <c r="AT1169" s="22"/>
      <c r="AU1169" s="22"/>
      <c r="AV1169" s="22"/>
      <c r="AW1169" s="22"/>
      <c r="AX1169" s="22"/>
      <c r="AY1169" s="22"/>
      <c r="AZ1169" s="22"/>
      <c r="BA1169" s="22"/>
      <c r="BB1169" s="22"/>
      <c r="BC1169" s="22"/>
      <c r="BD1169" s="22"/>
      <c r="BE1169" s="22"/>
      <c r="BF1169" s="22"/>
      <c r="BG1169" s="22"/>
      <c r="BH1169" s="22"/>
      <c r="BI1169" s="22"/>
      <c r="BJ1169" s="22"/>
      <c r="BK1169" s="22"/>
      <c r="BL1169" s="22"/>
      <c r="BM1169" s="22"/>
      <c r="BN1169" s="22"/>
      <c r="BO1169" s="22"/>
      <c r="BP1169" s="22"/>
      <c r="BQ1169" s="22"/>
      <c r="BR1169" s="22"/>
      <c r="BS1169" s="22"/>
      <c r="BT1169" s="22"/>
      <c r="BU1169" s="22"/>
      <c r="BV1169" s="22"/>
      <c r="BW1169" s="22"/>
      <c r="BX1169" s="22"/>
      <c r="BY1169" s="22"/>
      <c r="BZ1169" s="22"/>
    </row>
    <row r="1170" spans="1:78" x14ac:dyDescent="0.25">
      <c r="A1170" s="21"/>
      <c r="B1170" s="22">
        <v>3900</v>
      </c>
      <c r="C1170" s="22">
        <f t="shared" ca="1" si="20"/>
        <v>3.9</v>
      </c>
      <c r="D1170" s="22">
        <v>20.957999999999998</v>
      </c>
      <c r="E1170" s="22"/>
      <c r="F1170" s="22">
        <v>221.607</v>
      </c>
      <c r="G1170" s="22"/>
      <c r="H1170" s="22">
        <v>201.71100000000001</v>
      </c>
      <c r="I1170" s="22"/>
      <c r="J1170" s="22">
        <v>77.593999999999994</v>
      </c>
      <c r="K1170" s="22"/>
      <c r="L1170" s="22">
        <v>129.19499999999999</v>
      </c>
      <c r="M1170" s="22"/>
      <c r="N1170" s="22">
        <v>-111.871</v>
      </c>
      <c r="O1170" s="22"/>
      <c r="P1170" s="22">
        <v>1.498</v>
      </c>
      <c r="Q1170" s="22"/>
      <c r="R1170" s="22"/>
      <c r="S1170" s="22"/>
      <c r="T1170" s="22"/>
      <c r="U1170" s="22"/>
      <c r="V1170" s="22"/>
      <c r="W1170" s="22"/>
      <c r="X1170" s="22"/>
      <c r="Y1170" s="22"/>
      <c r="Z1170" s="22"/>
      <c r="AA1170" s="22"/>
      <c r="AB1170" s="22"/>
      <c r="AC1170" s="22"/>
      <c r="AD1170" s="22"/>
      <c r="AE1170" s="22"/>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22"/>
      <c r="BA1170" s="22"/>
      <c r="BB1170" s="22"/>
      <c r="BC1170" s="22"/>
      <c r="BD1170" s="22"/>
      <c r="BE1170" s="22"/>
      <c r="BF1170" s="22"/>
      <c r="BG1170" s="22"/>
      <c r="BH1170" s="22"/>
      <c r="BI1170" s="22"/>
      <c r="BJ1170" s="22"/>
      <c r="BK1170" s="22"/>
      <c r="BL1170" s="22"/>
      <c r="BM1170" s="22"/>
      <c r="BN1170" s="22"/>
      <c r="BO1170" s="22"/>
      <c r="BP1170" s="22"/>
      <c r="BQ1170" s="22"/>
      <c r="BR1170" s="22"/>
      <c r="BS1170" s="22"/>
      <c r="BT1170" s="22"/>
      <c r="BU1170" s="22"/>
      <c r="BV1170" s="22"/>
      <c r="BW1170" s="22"/>
      <c r="BX1170" s="22"/>
      <c r="BY1170" s="22"/>
      <c r="BZ1170" s="22"/>
    </row>
    <row r="1171" spans="1:78" x14ac:dyDescent="0.25">
      <c r="A1171" s="21"/>
      <c r="B1171" s="22">
        <v>4000</v>
      </c>
      <c r="C1171" s="22">
        <f t="shared" ca="1" si="20"/>
        <v>4</v>
      </c>
      <c r="D1171" s="22">
        <v>20.95</v>
      </c>
      <c r="E1171" s="22"/>
      <c r="F1171" s="22">
        <v>222.137</v>
      </c>
      <c r="G1171" s="22"/>
      <c r="H1171" s="22">
        <v>202.215</v>
      </c>
      <c r="I1171" s="22"/>
      <c r="J1171" s="22">
        <v>79.69</v>
      </c>
      <c r="K1171" s="22"/>
      <c r="L1171" s="22">
        <v>129.226</v>
      </c>
      <c r="M1171" s="22"/>
      <c r="N1171" s="22">
        <v>-118.053</v>
      </c>
      <c r="O1171" s="22"/>
      <c r="P1171" s="22">
        <v>1.542</v>
      </c>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c r="BA1171" s="22"/>
      <c r="BB1171" s="22"/>
      <c r="BC1171" s="22"/>
      <c r="BD1171" s="22"/>
      <c r="BE1171" s="22"/>
      <c r="BF1171" s="22"/>
      <c r="BG1171" s="22"/>
      <c r="BH1171" s="22"/>
      <c r="BI1171" s="22"/>
      <c r="BJ1171" s="22"/>
      <c r="BK1171" s="22"/>
      <c r="BL1171" s="22"/>
      <c r="BM1171" s="22"/>
      <c r="BN1171" s="22"/>
      <c r="BO1171" s="22"/>
      <c r="BP1171" s="22"/>
      <c r="BQ1171" s="22"/>
      <c r="BR1171" s="22"/>
      <c r="BS1171" s="22"/>
      <c r="BT1171" s="22"/>
      <c r="BU1171" s="22"/>
      <c r="BV1171" s="22"/>
      <c r="BW1171" s="22"/>
      <c r="BX1171" s="22"/>
      <c r="BY1171" s="22"/>
      <c r="BZ1171" s="22"/>
    </row>
    <row r="1172" spans="1:78" x14ac:dyDescent="0.25">
      <c r="A1172" s="21"/>
      <c r="B1172" s="22">
        <v>4100</v>
      </c>
      <c r="C1172" s="22">
        <f t="shared" ca="1" si="20"/>
        <v>4.0999999999999996</v>
      </c>
      <c r="D1172" s="22">
        <v>20.943000000000001</v>
      </c>
      <c r="E1172" s="22"/>
      <c r="F1172" s="22">
        <v>222.655</v>
      </c>
      <c r="G1172" s="22"/>
      <c r="H1172" s="22">
        <v>202.70699999999999</v>
      </c>
      <c r="I1172" s="22"/>
      <c r="J1172" s="22">
        <v>81.784000000000006</v>
      </c>
      <c r="K1172" s="22"/>
      <c r="L1172" s="22">
        <v>129.255</v>
      </c>
      <c r="M1172" s="22"/>
      <c r="N1172" s="22">
        <v>-124.235</v>
      </c>
      <c r="O1172" s="22"/>
      <c r="P1172" s="22">
        <v>1.583</v>
      </c>
      <c r="Q1172" s="22"/>
      <c r="R1172" s="22"/>
      <c r="S1172" s="22"/>
      <c r="T1172" s="22"/>
      <c r="U1172" s="22"/>
      <c r="V1172" s="22"/>
      <c r="W1172" s="22"/>
      <c r="X1172" s="22"/>
      <c r="Y1172" s="22"/>
      <c r="Z1172" s="22"/>
      <c r="AA1172" s="22"/>
      <c r="AB1172" s="22"/>
      <c r="AC1172" s="22"/>
      <c r="AD1172" s="22"/>
      <c r="AE1172" s="22"/>
      <c r="AF1172" s="22"/>
      <c r="AG1172" s="22"/>
      <c r="AH1172" s="22"/>
      <c r="AI1172" s="22"/>
      <c r="AJ1172" s="22"/>
      <c r="AK1172" s="22"/>
      <c r="AL1172" s="22"/>
      <c r="AM1172" s="22"/>
      <c r="AN1172" s="22"/>
      <c r="AO1172" s="22"/>
      <c r="AP1172" s="22"/>
      <c r="AQ1172" s="22"/>
      <c r="AR1172" s="22"/>
      <c r="AS1172" s="22"/>
      <c r="AT1172" s="22"/>
      <c r="AU1172" s="22"/>
      <c r="AV1172" s="22"/>
      <c r="AW1172" s="22"/>
      <c r="AX1172" s="22"/>
      <c r="AY1172" s="22"/>
      <c r="AZ1172" s="22"/>
      <c r="BA1172" s="22"/>
      <c r="BB1172" s="22"/>
      <c r="BC1172" s="22"/>
      <c r="BD1172" s="22"/>
      <c r="BE1172" s="22"/>
      <c r="BF1172" s="22"/>
      <c r="BG1172" s="22"/>
      <c r="BH1172" s="22"/>
      <c r="BI1172" s="22"/>
      <c r="BJ1172" s="22"/>
      <c r="BK1172" s="22"/>
      <c r="BL1172" s="22"/>
      <c r="BM1172" s="22"/>
      <c r="BN1172" s="22"/>
      <c r="BO1172" s="22"/>
      <c r="BP1172" s="22"/>
      <c r="BQ1172" s="22"/>
      <c r="BR1172" s="22"/>
      <c r="BS1172" s="22"/>
      <c r="BT1172" s="22"/>
      <c r="BU1172" s="22"/>
      <c r="BV1172" s="22"/>
      <c r="BW1172" s="22"/>
      <c r="BX1172" s="22"/>
      <c r="BY1172" s="22"/>
      <c r="BZ1172" s="22"/>
    </row>
    <row r="1173" spans="1:78" x14ac:dyDescent="0.25">
      <c r="A1173" s="21"/>
      <c r="B1173" s="22">
        <v>4200</v>
      </c>
      <c r="C1173" s="22">
        <f t="shared" ca="1" si="20"/>
        <v>4.2</v>
      </c>
      <c r="D1173" s="22">
        <v>20.936</v>
      </c>
      <c r="E1173" s="22"/>
      <c r="F1173" s="22">
        <v>223.15899999999999</v>
      </c>
      <c r="G1173" s="22"/>
      <c r="H1173" s="22">
        <v>203.18799999999999</v>
      </c>
      <c r="I1173" s="22"/>
      <c r="J1173" s="22">
        <v>83.878</v>
      </c>
      <c r="K1173" s="22"/>
      <c r="L1173" s="22">
        <v>129.28399999999999</v>
      </c>
      <c r="M1173" s="22"/>
      <c r="N1173" s="22">
        <v>-130.41800000000001</v>
      </c>
      <c r="O1173" s="22"/>
      <c r="P1173" s="22">
        <v>1.6220000000000001</v>
      </c>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2"/>
      <c r="AS1173" s="22"/>
      <c r="AT1173" s="22"/>
      <c r="AU1173" s="22"/>
      <c r="AV1173" s="22"/>
      <c r="AW1173" s="22"/>
      <c r="AX1173" s="22"/>
      <c r="AY1173" s="22"/>
      <c r="AZ1173" s="22"/>
      <c r="BA1173" s="22"/>
      <c r="BB1173" s="22"/>
      <c r="BC1173" s="22"/>
      <c r="BD1173" s="22"/>
      <c r="BE1173" s="22"/>
      <c r="BF1173" s="22"/>
      <c r="BG1173" s="22"/>
      <c r="BH1173" s="22"/>
      <c r="BI1173" s="22"/>
      <c r="BJ1173" s="22"/>
      <c r="BK1173" s="22"/>
      <c r="BL1173" s="22"/>
      <c r="BM1173" s="22"/>
      <c r="BN1173" s="22"/>
      <c r="BO1173" s="22"/>
      <c r="BP1173" s="22"/>
      <c r="BQ1173" s="22"/>
      <c r="BR1173" s="22"/>
      <c r="BS1173" s="22"/>
      <c r="BT1173" s="22"/>
      <c r="BU1173" s="22"/>
      <c r="BV1173" s="22"/>
      <c r="BW1173" s="22"/>
      <c r="BX1173" s="22"/>
      <c r="BY1173" s="22"/>
      <c r="BZ1173" s="22"/>
    </row>
    <row r="1174" spans="1:78" x14ac:dyDescent="0.25">
      <c r="A1174" s="21"/>
      <c r="B1174" s="22">
        <v>4300</v>
      </c>
      <c r="C1174" s="22">
        <f t="shared" ca="1" si="20"/>
        <v>4.3</v>
      </c>
      <c r="D1174" s="22">
        <v>20.928999999999998</v>
      </c>
      <c r="E1174" s="22"/>
      <c r="F1174" s="22">
        <v>223.65199999999999</v>
      </c>
      <c r="G1174" s="22"/>
      <c r="H1174" s="22">
        <v>203.65799999999999</v>
      </c>
      <c r="I1174" s="22"/>
      <c r="J1174" s="22">
        <v>85.971000000000004</v>
      </c>
      <c r="K1174" s="22"/>
      <c r="L1174" s="22">
        <v>129.31399999999999</v>
      </c>
      <c r="M1174" s="22"/>
      <c r="N1174" s="22">
        <v>-136.602</v>
      </c>
      <c r="O1174" s="22"/>
      <c r="P1174" s="22">
        <v>1.659</v>
      </c>
      <c r="Q1174" s="22"/>
      <c r="R1174" s="22"/>
      <c r="S1174" s="22"/>
      <c r="T1174" s="22"/>
      <c r="U1174" s="22"/>
      <c r="V1174" s="22"/>
      <c r="W1174" s="22"/>
      <c r="X1174" s="22"/>
      <c r="Y1174" s="22"/>
      <c r="Z1174" s="22"/>
      <c r="AA1174" s="22"/>
      <c r="AB1174" s="22"/>
      <c r="AC1174" s="22"/>
      <c r="AD1174" s="22"/>
      <c r="AE1174" s="22"/>
      <c r="AF1174" s="22"/>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c r="BA1174" s="22"/>
      <c r="BB1174" s="22"/>
      <c r="BC1174" s="22"/>
      <c r="BD1174" s="22"/>
      <c r="BE1174" s="22"/>
      <c r="BF1174" s="22"/>
      <c r="BG1174" s="22"/>
      <c r="BH1174" s="22"/>
      <c r="BI1174" s="22"/>
      <c r="BJ1174" s="22"/>
      <c r="BK1174" s="22"/>
      <c r="BL1174" s="22"/>
      <c r="BM1174" s="22"/>
      <c r="BN1174" s="22"/>
      <c r="BO1174" s="22"/>
      <c r="BP1174" s="22"/>
      <c r="BQ1174" s="22"/>
      <c r="BR1174" s="22"/>
      <c r="BS1174" s="22"/>
      <c r="BT1174" s="22"/>
      <c r="BU1174" s="22"/>
      <c r="BV1174" s="22"/>
      <c r="BW1174" s="22"/>
      <c r="BX1174" s="22"/>
      <c r="BY1174" s="22"/>
      <c r="BZ1174" s="22"/>
    </row>
    <row r="1175" spans="1:78" x14ac:dyDescent="0.25">
      <c r="A1175" s="21"/>
      <c r="B1175" s="22">
        <v>4400</v>
      </c>
      <c r="C1175" s="22">
        <f t="shared" ca="1" si="20"/>
        <v>4.4000000000000004</v>
      </c>
      <c r="D1175" s="22">
        <v>20.922999999999998</v>
      </c>
      <c r="E1175" s="22"/>
      <c r="F1175" s="22">
        <v>224.13300000000001</v>
      </c>
      <c r="G1175" s="22"/>
      <c r="H1175" s="22">
        <v>204.11799999999999</v>
      </c>
      <c r="I1175" s="22"/>
      <c r="J1175" s="22">
        <v>88.063999999999993</v>
      </c>
      <c r="K1175" s="22"/>
      <c r="L1175" s="22">
        <v>129.34700000000001</v>
      </c>
      <c r="M1175" s="22"/>
      <c r="N1175" s="22">
        <v>-142.786</v>
      </c>
      <c r="O1175" s="22"/>
      <c r="P1175" s="22">
        <v>1.6950000000000001</v>
      </c>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22"/>
      <c r="BA1175" s="22"/>
      <c r="BB1175" s="22"/>
      <c r="BC1175" s="22"/>
      <c r="BD1175" s="22"/>
      <c r="BE1175" s="22"/>
      <c r="BF1175" s="22"/>
      <c r="BG1175" s="22"/>
      <c r="BH1175" s="22"/>
      <c r="BI1175" s="22"/>
      <c r="BJ1175" s="22"/>
      <c r="BK1175" s="22"/>
      <c r="BL1175" s="22"/>
      <c r="BM1175" s="22"/>
      <c r="BN1175" s="22"/>
      <c r="BO1175" s="22"/>
      <c r="BP1175" s="22"/>
      <c r="BQ1175" s="22"/>
      <c r="BR1175" s="22"/>
      <c r="BS1175" s="22"/>
      <c r="BT1175" s="22"/>
      <c r="BU1175" s="22"/>
      <c r="BV1175" s="22"/>
      <c r="BW1175" s="22"/>
      <c r="BX1175" s="22"/>
      <c r="BY1175" s="22"/>
      <c r="BZ1175" s="22"/>
    </row>
    <row r="1176" spans="1:78" x14ac:dyDescent="0.25">
      <c r="A1176" s="21"/>
      <c r="B1176" s="22">
        <v>4500</v>
      </c>
      <c r="C1176" s="22">
        <f t="shared" ca="1" si="20"/>
        <v>4.5</v>
      </c>
      <c r="D1176" s="22">
        <v>20.917999999999999</v>
      </c>
      <c r="E1176" s="22"/>
      <c r="F1176" s="22">
        <v>224.60300000000001</v>
      </c>
      <c r="G1176" s="22"/>
      <c r="H1176" s="22">
        <v>204.56800000000001</v>
      </c>
      <c r="I1176" s="22"/>
      <c r="J1176" s="22">
        <v>90.156000000000006</v>
      </c>
      <c r="K1176" s="22"/>
      <c r="L1176" s="22">
        <v>129.38399999999999</v>
      </c>
      <c r="M1176" s="22"/>
      <c r="N1176" s="22">
        <v>-148.97200000000001</v>
      </c>
      <c r="O1176" s="22"/>
      <c r="P1176" s="22">
        <v>1.7290000000000001</v>
      </c>
      <c r="Q1176" s="22"/>
      <c r="R1176" s="22"/>
      <c r="S1176" s="22"/>
      <c r="T1176" s="22"/>
      <c r="U1176" s="22"/>
      <c r="V1176" s="22"/>
      <c r="W1176" s="22"/>
      <c r="X1176" s="22"/>
      <c r="Y1176" s="22"/>
      <c r="Z1176" s="22"/>
      <c r="AA1176" s="22"/>
      <c r="AB1176" s="22"/>
      <c r="AC1176" s="22"/>
      <c r="AD1176" s="22"/>
      <c r="AE1176" s="22"/>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22"/>
      <c r="BA1176" s="22"/>
      <c r="BB1176" s="22"/>
      <c r="BC1176" s="22"/>
      <c r="BD1176" s="22"/>
      <c r="BE1176" s="22"/>
      <c r="BF1176" s="22"/>
      <c r="BG1176" s="22"/>
      <c r="BH1176" s="22"/>
      <c r="BI1176" s="22"/>
      <c r="BJ1176" s="22"/>
      <c r="BK1176" s="22"/>
      <c r="BL1176" s="22"/>
      <c r="BM1176" s="22"/>
      <c r="BN1176" s="22"/>
      <c r="BO1176" s="22"/>
      <c r="BP1176" s="22"/>
      <c r="BQ1176" s="22"/>
      <c r="BR1176" s="22"/>
      <c r="BS1176" s="22"/>
      <c r="BT1176" s="22"/>
      <c r="BU1176" s="22"/>
      <c r="BV1176" s="22"/>
      <c r="BW1176" s="22"/>
      <c r="BX1176" s="22"/>
      <c r="BY1176" s="22"/>
      <c r="BZ1176" s="22"/>
    </row>
    <row r="1177" spans="1:78" x14ac:dyDescent="0.25">
      <c r="A1177" s="21"/>
      <c r="B1177" s="22">
        <v>4600</v>
      </c>
      <c r="C1177" s="22">
        <f t="shared" ca="1" si="20"/>
        <v>4.5999999999999996</v>
      </c>
      <c r="D1177" s="22">
        <v>20.911999999999999</v>
      </c>
      <c r="E1177" s="22"/>
      <c r="F1177" s="22">
        <v>225.06299999999999</v>
      </c>
      <c r="G1177" s="22"/>
      <c r="H1177" s="22">
        <v>205.00899999999999</v>
      </c>
      <c r="I1177" s="22"/>
      <c r="J1177" s="22">
        <v>92.247</v>
      </c>
      <c r="K1177" s="22"/>
      <c r="L1177" s="22">
        <v>129.42599999999999</v>
      </c>
      <c r="M1177" s="22"/>
      <c r="N1177" s="22">
        <v>-155.15799999999999</v>
      </c>
      <c r="O1177" s="22"/>
      <c r="P1177" s="22">
        <v>1.762</v>
      </c>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22"/>
      <c r="BA1177" s="22"/>
      <c r="BB1177" s="22"/>
      <c r="BC1177" s="22"/>
      <c r="BD1177" s="22"/>
      <c r="BE1177" s="22"/>
      <c r="BF1177" s="22"/>
      <c r="BG1177" s="22"/>
      <c r="BH1177" s="22"/>
      <c r="BI1177" s="22"/>
      <c r="BJ1177" s="22"/>
      <c r="BK1177" s="22"/>
      <c r="BL1177" s="22"/>
      <c r="BM1177" s="22"/>
      <c r="BN1177" s="22"/>
      <c r="BO1177" s="22"/>
      <c r="BP1177" s="22"/>
      <c r="BQ1177" s="22"/>
      <c r="BR1177" s="22"/>
      <c r="BS1177" s="22"/>
      <c r="BT1177" s="22"/>
      <c r="BU1177" s="22"/>
      <c r="BV1177" s="22"/>
      <c r="BW1177" s="22"/>
      <c r="BX1177" s="22"/>
      <c r="BY1177" s="22"/>
      <c r="BZ1177" s="22"/>
    </row>
    <row r="1178" spans="1:78" x14ac:dyDescent="0.25">
      <c r="A1178" s="21"/>
      <c r="B1178" s="22">
        <v>4700</v>
      </c>
      <c r="C1178" s="22">
        <f t="shared" ca="1" si="20"/>
        <v>4.7</v>
      </c>
      <c r="D1178" s="22">
        <v>20.907</v>
      </c>
      <c r="E1178" s="22"/>
      <c r="F1178" s="22">
        <v>225.512</v>
      </c>
      <c r="G1178" s="22"/>
      <c r="H1178" s="22">
        <v>205.44</v>
      </c>
      <c r="I1178" s="22"/>
      <c r="J1178" s="22">
        <v>94.337999999999994</v>
      </c>
      <c r="K1178" s="22"/>
      <c r="L1178" s="22">
        <v>129.47399999999999</v>
      </c>
      <c r="M1178" s="22"/>
      <c r="N1178" s="22">
        <v>-161.345</v>
      </c>
      <c r="O1178" s="22"/>
      <c r="P1178" s="22">
        <v>1.7929999999999999</v>
      </c>
      <c r="Q1178" s="22"/>
      <c r="R1178" s="22"/>
      <c r="S1178" s="22"/>
      <c r="T1178" s="22"/>
      <c r="U1178" s="22"/>
      <c r="V1178" s="22"/>
      <c r="W1178" s="22"/>
      <c r="X1178" s="22"/>
      <c r="Y1178" s="22"/>
      <c r="Z1178" s="22"/>
      <c r="AA1178" s="22"/>
      <c r="AB1178" s="22"/>
      <c r="AC1178" s="22"/>
      <c r="AD1178" s="22"/>
      <c r="AE1178" s="22"/>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22"/>
      <c r="BA1178" s="22"/>
      <c r="BB1178" s="22"/>
      <c r="BC1178" s="22"/>
      <c r="BD1178" s="22"/>
      <c r="BE1178" s="22"/>
      <c r="BF1178" s="22"/>
      <c r="BG1178" s="22"/>
      <c r="BH1178" s="22"/>
      <c r="BI1178" s="22"/>
      <c r="BJ1178" s="22"/>
      <c r="BK1178" s="22"/>
      <c r="BL1178" s="22"/>
      <c r="BM1178" s="22"/>
      <c r="BN1178" s="22"/>
      <c r="BO1178" s="22"/>
      <c r="BP1178" s="22"/>
      <c r="BQ1178" s="22"/>
      <c r="BR1178" s="22"/>
      <c r="BS1178" s="22"/>
      <c r="BT1178" s="22"/>
      <c r="BU1178" s="22"/>
      <c r="BV1178" s="22"/>
      <c r="BW1178" s="22"/>
      <c r="BX1178" s="22"/>
      <c r="BY1178" s="22"/>
      <c r="BZ1178" s="22"/>
    </row>
    <row r="1179" spans="1:78" x14ac:dyDescent="0.25">
      <c r="A1179" s="21"/>
      <c r="B1179" s="22">
        <v>4800</v>
      </c>
      <c r="C1179" s="22">
        <f t="shared" ca="1" si="20"/>
        <v>4.8</v>
      </c>
      <c r="D1179" s="22">
        <v>20.902999999999999</v>
      </c>
      <c r="E1179" s="22"/>
      <c r="F1179" s="22">
        <v>225.952</v>
      </c>
      <c r="G1179" s="22"/>
      <c r="H1179" s="22">
        <v>205.863</v>
      </c>
      <c r="I1179" s="22"/>
      <c r="J1179" s="22">
        <v>96.429000000000002</v>
      </c>
      <c r="K1179" s="22"/>
      <c r="L1179" s="22">
        <v>129.53</v>
      </c>
      <c r="M1179" s="22"/>
      <c r="N1179" s="22">
        <v>-167.53299999999999</v>
      </c>
      <c r="O1179" s="22"/>
      <c r="P1179" s="22">
        <v>1.823</v>
      </c>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c r="BA1179" s="22"/>
      <c r="BB1179" s="22"/>
      <c r="BC1179" s="22"/>
      <c r="BD1179" s="22"/>
      <c r="BE1179" s="22"/>
      <c r="BF1179" s="22"/>
      <c r="BG1179" s="22"/>
      <c r="BH1179" s="22"/>
      <c r="BI1179" s="22"/>
      <c r="BJ1179" s="22"/>
      <c r="BK1179" s="22"/>
      <c r="BL1179" s="22"/>
      <c r="BM1179" s="22"/>
      <c r="BN1179" s="22"/>
      <c r="BO1179" s="22"/>
      <c r="BP1179" s="22"/>
      <c r="BQ1179" s="22"/>
      <c r="BR1179" s="22"/>
      <c r="BS1179" s="22"/>
      <c r="BT1179" s="22"/>
      <c r="BU1179" s="22"/>
      <c r="BV1179" s="22"/>
      <c r="BW1179" s="22"/>
      <c r="BX1179" s="22"/>
      <c r="BY1179" s="22"/>
      <c r="BZ1179" s="22"/>
    </row>
    <row r="1180" spans="1:78" x14ac:dyDescent="0.25">
      <c r="A1180" s="21"/>
      <c r="B1180" s="22">
        <v>4900</v>
      </c>
      <c r="C1180" s="22">
        <f t="shared" ca="1" si="20"/>
        <v>4.9000000000000004</v>
      </c>
      <c r="D1180" s="22">
        <v>20.898</v>
      </c>
      <c r="E1180" s="22"/>
      <c r="F1180" s="22">
        <v>226.38300000000001</v>
      </c>
      <c r="G1180" s="22"/>
      <c r="H1180" s="22">
        <v>206.27799999999999</v>
      </c>
      <c r="I1180" s="22"/>
      <c r="J1180" s="22">
        <v>98.519000000000005</v>
      </c>
      <c r="K1180" s="22"/>
      <c r="L1180" s="22">
        <v>129.59399999999999</v>
      </c>
      <c r="M1180" s="22"/>
      <c r="N1180" s="22">
        <v>-173.72300000000001</v>
      </c>
      <c r="O1180" s="22"/>
      <c r="P1180" s="22">
        <v>1.8520000000000001</v>
      </c>
      <c r="Q1180" s="22"/>
      <c r="R1180" s="22"/>
      <c r="S1180" s="22"/>
      <c r="T1180" s="22"/>
      <c r="U1180" s="22"/>
      <c r="V1180" s="22"/>
      <c r="W1180" s="22"/>
      <c r="X1180" s="22"/>
      <c r="Y1180" s="22"/>
      <c r="Z1180" s="22"/>
      <c r="AA1180" s="22"/>
      <c r="AB1180" s="22"/>
      <c r="AC1180" s="22"/>
      <c r="AD1180" s="22"/>
      <c r="AE1180" s="22"/>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c r="BA1180" s="22"/>
      <c r="BB1180" s="22"/>
      <c r="BC1180" s="22"/>
      <c r="BD1180" s="22"/>
      <c r="BE1180" s="22"/>
      <c r="BF1180" s="22"/>
      <c r="BG1180" s="22"/>
      <c r="BH1180" s="22"/>
      <c r="BI1180" s="22"/>
      <c r="BJ1180" s="22"/>
      <c r="BK1180" s="22"/>
      <c r="BL1180" s="22"/>
      <c r="BM1180" s="22"/>
      <c r="BN1180" s="22"/>
      <c r="BO1180" s="22"/>
      <c r="BP1180" s="22"/>
      <c r="BQ1180" s="22"/>
      <c r="BR1180" s="22"/>
      <c r="BS1180" s="22"/>
      <c r="BT1180" s="22"/>
      <c r="BU1180" s="22"/>
      <c r="BV1180" s="22"/>
      <c r="BW1180" s="22"/>
      <c r="BX1180" s="22"/>
      <c r="BY1180" s="22"/>
      <c r="BZ1180" s="22"/>
    </row>
    <row r="1181" spans="1:78" x14ac:dyDescent="0.25">
      <c r="A1181" s="21"/>
      <c r="B1181" s="22">
        <v>5000</v>
      </c>
      <c r="C1181" s="22">
        <f t="shared" ca="1" si="20"/>
        <v>5</v>
      </c>
      <c r="D1181" s="22">
        <v>20.893999999999998</v>
      </c>
      <c r="E1181" s="22"/>
      <c r="F1181" s="22">
        <v>226.80600000000001</v>
      </c>
      <c r="G1181" s="22"/>
      <c r="H1181" s="22">
        <v>206.684</v>
      </c>
      <c r="I1181" s="22"/>
      <c r="J1181" s="22">
        <v>100.60899999999999</v>
      </c>
      <c r="K1181" s="22"/>
      <c r="L1181" s="22">
        <v>129.667</v>
      </c>
      <c r="M1181" s="22"/>
      <c r="N1181" s="22">
        <v>-179.91399999999999</v>
      </c>
      <c r="O1181" s="22"/>
      <c r="P1181" s="22">
        <v>1.88</v>
      </c>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c r="BA1181" s="22"/>
      <c r="BB1181" s="22"/>
      <c r="BC1181" s="22"/>
      <c r="BD1181" s="22"/>
      <c r="BE1181" s="22"/>
      <c r="BF1181" s="22"/>
      <c r="BG1181" s="22"/>
      <c r="BH1181" s="22"/>
      <c r="BI1181" s="22"/>
      <c r="BJ1181" s="22"/>
      <c r="BK1181" s="22"/>
      <c r="BL1181" s="22"/>
      <c r="BM1181" s="22"/>
      <c r="BN1181" s="22"/>
      <c r="BO1181" s="22"/>
      <c r="BP1181" s="22"/>
      <c r="BQ1181" s="22"/>
      <c r="BR1181" s="22"/>
      <c r="BS1181" s="22"/>
      <c r="BT1181" s="22"/>
      <c r="BU1181" s="22"/>
      <c r="BV1181" s="22"/>
      <c r="BW1181" s="22"/>
      <c r="BX1181" s="22"/>
      <c r="BY1181" s="22"/>
      <c r="BZ1181" s="22"/>
    </row>
    <row r="1182" spans="1:78" x14ac:dyDescent="0.25">
      <c r="A1182" s="21"/>
      <c r="B1182" s="22">
        <v>5100</v>
      </c>
      <c r="C1182" s="22">
        <f t="shared" ca="1" si="20"/>
        <v>5.0999999999999996</v>
      </c>
      <c r="D1182" s="22">
        <v>20.89</v>
      </c>
      <c r="E1182" s="22"/>
      <c r="F1182" s="22">
        <v>227.21899999999999</v>
      </c>
      <c r="G1182" s="22"/>
      <c r="H1182" s="22">
        <v>207.08199999999999</v>
      </c>
      <c r="I1182" s="22"/>
      <c r="J1182" s="22">
        <v>102.69799999999999</v>
      </c>
      <c r="K1182" s="22"/>
      <c r="L1182" s="22">
        <v>129.75</v>
      </c>
      <c r="M1182" s="22"/>
      <c r="N1182" s="22">
        <v>-186.10599999999999</v>
      </c>
      <c r="O1182" s="22"/>
      <c r="P1182" s="22">
        <v>1.9059999999999999</v>
      </c>
      <c r="Q1182" s="22"/>
      <c r="R1182" s="22"/>
      <c r="S1182" s="22"/>
      <c r="T1182" s="22"/>
      <c r="U1182" s="22"/>
      <c r="V1182" s="22"/>
      <c r="W1182" s="22"/>
      <c r="X1182" s="22"/>
      <c r="Y1182" s="22"/>
      <c r="Z1182" s="22"/>
      <c r="AA1182" s="22"/>
      <c r="AB1182" s="22"/>
      <c r="AC1182" s="22"/>
      <c r="AD1182" s="22"/>
      <c r="AE1182" s="22"/>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c r="BA1182" s="22"/>
      <c r="BB1182" s="22"/>
      <c r="BC1182" s="22"/>
      <c r="BD1182" s="22"/>
      <c r="BE1182" s="22"/>
      <c r="BF1182" s="22"/>
      <c r="BG1182" s="22"/>
      <c r="BH1182" s="22"/>
      <c r="BI1182" s="22"/>
      <c r="BJ1182" s="22"/>
      <c r="BK1182" s="22"/>
      <c r="BL1182" s="22"/>
      <c r="BM1182" s="22"/>
      <c r="BN1182" s="22"/>
      <c r="BO1182" s="22"/>
      <c r="BP1182" s="22"/>
      <c r="BQ1182" s="22"/>
      <c r="BR1182" s="22"/>
      <c r="BS1182" s="22"/>
      <c r="BT1182" s="22"/>
      <c r="BU1182" s="22"/>
      <c r="BV1182" s="22"/>
      <c r="BW1182" s="22"/>
      <c r="BX1182" s="22"/>
      <c r="BY1182" s="22"/>
      <c r="BZ1182" s="22"/>
    </row>
    <row r="1183" spans="1:78" x14ac:dyDescent="0.25">
      <c r="A1183" s="21"/>
      <c r="B1183" s="22">
        <v>5200</v>
      </c>
      <c r="C1183" s="22">
        <f t="shared" ca="1" si="20"/>
        <v>5.2</v>
      </c>
      <c r="D1183" s="22">
        <v>20.885999999999999</v>
      </c>
      <c r="E1183" s="22"/>
      <c r="F1183" s="22">
        <v>227.625</v>
      </c>
      <c r="G1183" s="22"/>
      <c r="H1183" s="22">
        <v>207.47399999999999</v>
      </c>
      <c r="I1183" s="22"/>
      <c r="J1183" s="22">
        <v>104.78700000000001</v>
      </c>
      <c r="K1183" s="22"/>
      <c r="L1183" s="22">
        <v>129.84399999999999</v>
      </c>
      <c r="M1183" s="22"/>
      <c r="N1183" s="22">
        <v>-192.3</v>
      </c>
      <c r="O1183" s="22"/>
      <c r="P1183" s="22">
        <v>1.9319999999999999</v>
      </c>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22"/>
      <c r="BA1183" s="22"/>
      <c r="BB1183" s="22"/>
      <c r="BC1183" s="22"/>
      <c r="BD1183" s="22"/>
      <c r="BE1183" s="22"/>
      <c r="BF1183" s="22"/>
      <c r="BG1183" s="22"/>
      <c r="BH1183" s="22"/>
      <c r="BI1183" s="22"/>
      <c r="BJ1183" s="22"/>
      <c r="BK1183" s="22"/>
      <c r="BL1183" s="22"/>
      <c r="BM1183" s="22"/>
      <c r="BN1183" s="22"/>
      <c r="BO1183" s="22"/>
      <c r="BP1183" s="22"/>
      <c r="BQ1183" s="22"/>
      <c r="BR1183" s="22"/>
      <c r="BS1183" s="22"/>
      <c r="BT1183" s="22"/>
      <c r="BU1183" s="22"/>
      <c r="BV1183" s="22"/>
      <c r="BW1183" s="22"/>
      <c r="BX1183" s="22"/>
      <c r="BY1183" s="22"/>
      <c r="BZ1183" s="22"/>
    </row>
    <row r="1184" spans="1:78" x14ac:dyDescent="0.25">
      <c r="A1184" s="21"/>
      <c r="B1184" s="22">
        <v>5300</v>
      </c>
      <c r="C1184" s="22">
        <f t="shared" ca="1" si="20"/>
        <v>5.3</v>
      </c>
      <c r="D1184" s="22">
        <v>20.882999999999999</v>
      </c>
      <c r="E1184" s="22"/>
      <c r="F1184" s="22">
        <v>228.023</v>
      </c>
      <c r="G1184" s="22"/>
      <c r="H1184" s="22">
        <v>207.858</v>
      </c>
      <c r="I1184" s="22"/>
      <c r="J1184" s="22">
        <v>106.875</v>
      </c>
      <c r="K1184" s="22"/>
      <c r="L1184" s="22">
        <v>129.94999999999999</v>
      </c>
      <c r="M1184" s="22"/>
      <c r="N1184" s="22">
        <v>-198.49600000000001</v>
      </c>
      <c r="O1184" s="22"/>
      <c r="P1184" s="22">
        <v>1.956</v>
      </c>
      <c r="Q1184" s="22"/>
      <c r="R1184" s="22"/>
      <c r="S1184" s="22"/>
      <c r="T1184" s="22"/>
      <c r="U1184" s="22"/>
      <c r="V1184" s="22"/>
      <c r="W1184" s="22"/>
      <c r="X1184" s="22"/>
      <c r="Y1184" s="22"/>
      <c r="Z1184" s="22"/>
      <c r="AA1184" s="22"/>
      <c r="AB1184" s="22"/>
      <c r="AC1184" s="22"/>
      <c r="AD1184" s="22"/>
      <c r="AE1184" s="22"/>
      <c r="AF1184" s="22"/>
      <c r="AG1184" s="22"/>
      <c r="AH1184" s="22"/>
      <c r="AI1184" s="22"/>
      <c r="AJ1184" s="22"/>
      <c r="AK1184" s="22"/>
      <c r="AL1184" s="22"/>
      <c r="AM1184" s="22"/>
      <c r="AN1184" s="22"/>
      <c r="AO1184" s="22"/>
      <c r="AP1184" s="22"/>
      <c r="AQ1184" s="22"/>
      <c r="AR1184" s="22"/>
      <c r="AS1184" s="22"/>
      <c r="AT1184" s="22"/>
      <c r="AU1184" s="22"/>
      <c r="AV1184" s="22"/>
      <c r="AW1184" s="22"/>
      <c r="AX1184" s="22"/>
      <c r="AY1184" s="22"/>
      <c r="AZ1184" s="22"/>
      <c r="BA1184" s="22"/>
      <c r="BB1184" s="22"/>
      <c r="BC1184" s="22"/>
      <c r="BD1184" s="22"/>
      <c r="BE1184" s="22"/>
      <c r="BF1184" s="22"/>
      <c r="BG1184" s="22"/>
      <c r="BH1184" s="22"/>
      <c r="BI1184" s="22"/>
      <c r="BJ1184" s="22"/>
      <c r="BK1184" s="22"/>
      <c r="BL1184" s="22"/>
      <c r="BM1184" s="22"/>
      <c r="BN1184" s="22"/>
      <c r="BO1184" s="22"/>
      <c r="BP1184" s="22"/>
      <c r="BQ1184" s="22"/>
      <c r="BR1184" s="22"/>
      <c r="BS1184" s="22"/>
      <c r="BT1184" s="22"/>
      <c r="BU1184" s="22"/>
      <c r="BV1184" s="22"/>
      <c r="BW1184" s="22"/>
      <c r="BX1184" s="22"/>
      <c r="BY1184" s="22"/>
      <c r="BZ1184" s="22"/>
    </row>
    <row r="1185" spans="1:78" x14ac:dyDescent="0.25">
      <c r="A1185" s="21"/>
      <c r="B1185" s="22">
        <v>5400</v>
      </c>
      <c r="C1185" s="22">
        <f t="shared" ca="1" si="20"/>
        <v>5.4</v>
      </c>
      <c r="D1185" s="22">
        <v>20.879000000000001</v>
      </c>
      <c r="E1185" s="22"/>
      <c r="F1185" s="22">
        <v>228.41300000000001</v>
      </c>
      <c r="G1185" s="22"/>
      <c r="H1185" s="22">
        <v>208.23500000000001</v>
      </c>
      <c r="I1185" s="22"/>
      <c r="J1185" s="22">
        <v>108.96299999999999</v>
      </c>
      <c r="K1185" s="22"/>
      <c r="L1185" s="22">
        <v>130.06800000000001</v>
      </c>
      <c r="M1185" s="22"/>
      <c r="N1185" s="22">
        <v>-204.69399999999999</v>
      </c>
      <c r="O1185" s="22"/>
      <c r="P1185" s="22">
        <v>1.98</v>
      </c>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2"/>
      <c r="AS1185" s="22"/>
      <c r="AT1185" s="22"/>
      <c r="AU1185" s="22"/>
      <c r="AV1185" s="22"/>
      <c r="AW1185" s="22"/>
      <c r="AX1185" s="22"/>
      <c r="AY1185" s="22"/>
      <c r="AZ1185" s="22"/>
      <c r="BA1185" s="22"/>
      <c r="BB1185" s="22"/>
      <c r="BC1185" s="22"/>
      <c r="BD1185" s="22"/>
      <c r="BE1185" s="22"/>
      <c r="BF1185" s="22"/>
      <c r="BG1185" s="22"/>
      <c r="BH1185" s="22"/>
      <c r="BI1185" s="22"/>
      <c r="BJ1185" s="22"/>
      <c r="BK1185" s="22"/>
      <c r="BL1185" s="22"/>
      <c r="BM1185" s="22"/>
      <c r="BN1185" s="22"/>
      <c r="BO1185" s="22"/>
      <c r="BP1185" s="22"/>
      <c r="BQ1185" s="22"/>
      <c r="BR1185" s="22"/>
      <c r="BS1185" s="22"/>
      <c r="BT1185" s="22"/>
      <c r="BU1185" s="22"/>
      <c r="BV1185" s="22"/>
      <c r="BW1185" s="22"/>
      <c r="BX1185" s="22"/>
      <c r="BY1185" s="22"/>
      <c r="BZ1185" s="22"/>
    </row>
    <row r="1186" spans="1:78" x14ac:dyDescent="0.25">
      <c r="A1186" s="21"/>
      <c r="B1186" s="22">
        <v>5500</v>
      </c>
      <c r="C1186" s="22">
        <f t="shared" ca="1" si="20"/>
        <v>5.5</v>
      </c>
      <c r="D1186" s="22">
        <v>20.876000000000001</v>
      </c>
      <c r="E1186" s="22"/>
      <c r="F1186" s="22">
        <v>228.79599999999999</v>
      </c>
      <c r="G1186" s="22"/>
      <c r="H1186" s="22">
        <v>208.60499999999999</v>
      </c>
      <c r="I1186" s="22"/>
      <c r="J1186" s="22">
        <v>111.051</v>
      </c>
      <c r="K1186" s="22"/>
      <c r="L1186" s="22">
        <v>130.19900000000001</v>
      </c>
      <c r="M1186" s="22"/>
      <c r="N1186" s="22">
        <v>-210.89500000000001</v>
      </c>
      <c r="O1186" s="22"/>
      <c r="P1186" s="22">
        <v>2.0030000000000001</v>
      </c>
      <c r="Q1186" s="22"/>
      <c r="R1186" s="22"/>
      <c r="S1186" s="22"/>
      <c r="T1186" s="22"/>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22"/>
      <c r="BA1186" s="22"/>
      <c r="BB1186" s="22"/>
      <c r="BC1186" s="22"/>
      <c r="BD1186" s="22"/>
      <c r="BE1186" s="22"/>
      <c r="BF1186" s="22"/>
      <c r="BG1186" s="22"/>
      <c r="BH1186" s="22"/>
      <c r="BI1186" s="22"/>
      <c r="BJ1186" s="22"/>
      <c r="BK1186" s="22"/>
      <c r="BL1186" s="22"/>
      <c r="BM1186" s="22"/>
      <c r="BN1186" s="22"/>
      <c r="BO1186" s="22"/>
      <c r="BP1186" s="22"/>
      <c r="BQ1186" s="22"/>
      <c r="BR1186" s="22"/>
      <c r="BS1186" s="22"/>
      <c r="BT1186" s="22"/>
      <c r="BU1186" s="22"/>
      <c r="BV1186" s="22"/>
      <c r="BW1186" s="22"/>
      <c r="BX1186" s="22"/>
      <c r="BY1186" s="22"/>
      <c r="BZ1186" s="22"/>
    </row>
    <row r="1187" spans="1:78" x14ac:dyDescent="0.25">
      <c r="A1187" s="21"/>
      <c r="B1187" s="22">
        <v>5600</v>
      </c>
      <c r="C1187" s="22">
        <f t="shared" ca="1" si="20"/>
        <v>5.6</v>
      </c>
      <c r="D1187" s="22">
        <v>20.873000000000001</v>
      </c>
      <c r="E1187" s="22"/>
      <c r="F1187" s="22">
        <v>229.172</v>
      </c>
      <c r="G1187" s="22"/>
      <c r="H1187" s="22">
        <v>208.96899999999999</v>
      </c>
      <c r="I1187" s="22"/>
      <c r="J1187" s="22">
        <v>113.13800000000001</v>
      </c>
      <c r="K1187" s="22"/>
      <c r="L1187" s="22">
        <v>130.34299999999999</v>
      </c>
      <c r="M1187" s="22"/>
      <c r="N1187" s="22">
        <v>-217.09800000000001</v>
      </c>
      <c r="O1187" s="22"/>
      <c r="P1187" s="22">
        <v>2.0249999999999999</v>
      </c>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c r="BA1187" s="22"/>
      <c r="BB1187" s="22"/>
      <c r="BC1187" s="22"/>
      <c r="BD1187" s="22"/>
      <c r="BE1187" s="22"/>
      <c r="BF1187" s="22"/>
      <c r="BG1187" s="22"/>
      <c r="BH1187" s="22"/>
      <c r="BI1187" s="22"/>
      <c r="BJ1187" s="22"/>
      <c r="BK1187" s="22"/>
      <c r="BL1187" s="22"/>
      <c r="BM1187" s="22"/>
      <c r="BN1187" s="22"/>
      <c r="BO1187" s="22"/>
      <c r="BP1187" s="22"/>
      <c r="BQ1187" s="22"/>
      <c r="BR1187" s="22"/>
      <c r="BS1187" s="22"/>
      <c r="BT1187" s="22"/>
      <c r="BU1187" s="22"/>
      <c r="BV1187" s="22"/>
      <c r="BW1187" s="22"/>
      <c r="BX1187" s="22"/>
      <c r="BY1187" s="22"/>
      <c r="BZ1187" s="22"/>
    </row>
    <row r="1188" spans="1:78" x14ac:dyDescent="0.25">
      <c r="A1188" s="21"/>
      <c r="B1188" s="22">
        <v>5700</v>
      </c>
      <c r="C1188" s="22">
        <f t="shared" ca="1" si="20"/>
        <v>5.7</v>
      </c>
      <c r="D1188" s="22">
        <v>20.87</v>
      </c>
      <c r="E1188" s="22"/>
      <c r="F1188" s="22">
        <v>229.542</v>
      </c>
      <c r="G1188" s="22"/>
      <c r="H1188" s="22">
        <v>209.327</v>
      </c>
      <c r="I1188" s="22"/>
      <c r="J1188" s="22">
        <v>115.226</v>
      </c>
      <c r="K1188" s="22"/>
      <c r="L1188" s="22">
        <v>130.501</v>
      </c>
      <c r="M1188" s="22"/>
      <c r="N1188" s="22">
        <v>-223.304</v>
      </c>
      <c r="O1188" s="22"/>
      <c r="P1188" s="22">
        <v>2.0459999999999998</v>
      </c>
      <c r="Q1188" s="22"/>
      <c r="R1188" s="22"/>
      <c r="S1188" s="22"/>
      <c r="T1188" s="22"/>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c r="BA1188" s="22"/>
      <c r="BB1188" s="22"/>
      <c r="BC1188" s="22"/>
      <c r="BD1188" s="22"/>
      <c r="BE1188" s="22"/>
      <c r="BF1188" s="22"/>
      <c r="BG1188" s="22"/>
      <c r="BH1188" s="22"/>
      <c r="BI1188" s="22"/>
      <c r="BJ1188" s="22"/>
      <c r="BK1188" s="22"/>
      <c r="BL1188" s="22"/>
      <c r="BM1188" s="22"/>
      <c r="BN1188" s="22"/>
      <c r="BO1188" s="22"/>
      <c r="BP1188" s="22"/>
      <c r="BQ1188" s="22"/>
      <c r="BR1188" s="22"/>
      <c r="BS1188" s="22"/>
      <c r="BT1188" s="22"/>
      <c r="BU1188" s="22"/>
      <c r="BV1188" s="22"/>
      <c r="BW1188" s="22"/>
      <c r="BX1188" s="22"/>
      <c r="BY1188" s="22"/>
      <c r="BZ1188" s="22"/>
    </row>
    <row r="1189" spans="1:78" x14ac:dyDescent="0.25">
      <c r="A1189" s="21"/>
      <c r="B1189" s="22">
        <v>5800</v>
      </c>
      <c r="C1189" s="22">
        <f t="shared" ca="1" si="20"/>
        <v>5.8</v>
      </c>
      <c r="D1189" s="22">
        <v>20.867000000000001</v>
      </c>
      <c r="E1189" s="22"/>
      <c r="F1189" s="22">
        <v>229.905</v>
      </c>
      <c r="G1189" s="22"/>
      <c r="H1189" s="22">
        <v>209.678</v>
      </c>
      <c r="I1189" s="22"/>
      <c r="J1189" s="22">
        <v>117.312</v>
      </c>
      <c r="K1189" s="22"/>
      <c r="L1189" s="22">
        <v>130.673</v>
      </c>
      <c r="M1189" s="22"/>
      <c r="N1189" s="22">
        <v>-229.512</v>
      </c>
      <c r="O1189" s="22"/>
      <c r="P1189" s="22">
        <v>2.0670000000000002</v>
      </c>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c r="BA1189" s="22"/>
      <c r="BB1189" s="22"/>
      <c r="BC1189" s="22"/>
      <c r="BD1189" s="22"/>
      <c r="BE1189" s="22"/>
      <c r="BF1189" s="22"/>
      <c r="BG1189" s="22"/>
      <c r="BH1189" s="22"/>
      <c r="BI1189" s="22"/>
      <c r="BJ1189" s="22"/>
      <c r="BK1189" s="22"/>
      <c r="BL1189" s="22"/>
      <c r="BM1189" s="22"/>
      <c r="BN1189" s="22"/>
      <c r="BO1189" s="22"/>
      <c r="BP1189" s="22"/>
      <c r="BQ1189" s="22"/>
      <c r="BR1189" s="22"/>
      <c r="BS1189" s="22"/>
      <c r="BT1189" s="22"/>
      <c r="BU1189" s="22"/>
      <c r="BV1189" s="22"/>
      <c r="BW1189" s="22"/>
      <c r="BX1189" s="22"/>
      <c r="BY1189" s="22"/>
      <c r="BZ1189" s="22"/>
    </row>
    <row r="1190" spans="1:78" x14ac:dyDescent="0.25">
      <c r="A1190" s="21"/>
      <c r="B1190" s="22">
        <v>5900</v>
      </c>
      <c r="C1190" s="22">
        <f t="shared" ca="1" si="20"/>
        <v>5.9</v>
      </c>
      <c r="D1190" s="22">
        <v>20.864999999999998</v>
      </c>
      <c r="E1190" s="22"/>
      <c r="F1190" s="22">
        <v>230.261</v>
      </c>
      <c r="G1190" s="22"/>
      <c r="H1190" s="22">
        <v>210.024</v>
      </c>
      <c r="I1190" s="22"/>
      <c r="J1190" s="22">
        <v>119.399</v>
      </c>
      <c r="K1190" s="22"/>
      <c r="L1190" s="22">
        <v>130.85900000000001</v>
      </c>
      <c r="M1190" s="22"/>
      <c r="N1190" s="22">
        <v>-235.72399999999999</v>
      </c>
      <c r="O1190" s="22"/>
      <c r="P1190" s="22">
        <v>2.0870000000000002</v>
      </c>
      <c r="Q1190" s="22"/>
      <c r="R1190" s="22"/>
      <c r="S1190" s="22"/>
      <c r="T1190" s="22"/>
      <c r="U1190" s="22"/>
      <c r="V1190" s="22"/>
      <c r="W1190" s="22"/>
      <c r="X1190" s="22"/>
      <c r="Y1190" s="22"/>
      <c r="Z1190" s="22"/>
      <c r="AA1190" s="22"/>
      <c r="AB1190" s="22"/>
      <c r="AC1190" s="22"/>
      <c r="AD1190" s="22"/>
      <c r="AE1190" s="22"/>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c r="BA1190" s="22"/>
      <c r="BB1190" s="22"/>
      <c r="BC1190" s="22"/>
      <c r="BD1190" s="22"/>
      <c r="BE1190" s="22"/>
      <c r="BF1190" s="22"/>
      <c r="BG1190" s="22"/>
      <c r="BH1190" s="22"/>
      <c r="BI1190" s="22"/>
      <c r="BJ1190" s="22"/>
      <c r="BK1190" s="22"/>
      <c r="BL1190" s="22"/>
      <c r="BM1190" s="22"/>
      <c r="BN1190" s="22"/>
      <c r="BO1190" s="22"/>
      <c r="BP1190" s="22"/>
      <c r="BQ1190" s="22"/>
      <c r="BR1190" s="22"/>
      <c r="BS1190" s="22"/>
      <c r="BT1190" s="22"/>
      <c r="BU1190" s="22"/>
      <c r="BV1190" s="22"/>
      <c r="BW1190" s="22"/>
      <c r="BX1190" s="22"/>
      <c r="BY1190" s="22"/>
      <c r="BZ1190" s="22"/>
    </row>
    <row r="1191" spans="1:78" x14ac:dyDescent="0.25">
      <c r="A1191" s="21"/>
      <c r="B1191" s="22">
        <v>6000</v>
      </c>
      <c r="C1191" s="22">
        <f t="shared" ca="1" si="20"/>
        <v>6</v>
      </c>
      <c r="D1191" s="22">
        <v>20.861999999999998</v>
      </c>
      <c r="E1191" s="22"/>
      <c r="F1191" s="22">
        <v>230.61199999999999</v>
      </c>
      <c r="G1191" s="22"/>
      <c r="H1191" s="22">
        <v>210.364</v>
      </c>
      <c r="I1191" s="22"/>
      <c r="J1191" s="22">
        <v>121.485</v>
      </c>
      <c r="K1191" s="22"/>
      <c r="L1191" s="22">
        <v>131.059</v>
      </c>
      <c r="M1191" s="22"/>
      <c r="N1191" s="22">
        <v>-241.93899999999999</v>
      </c>
      <c r="O1191" s="22"/>
      <c r="P1191" s="22">
        <v>2.1059999999999999</v>
      </c>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c r="BA1191" s="22"/>
      <c r="BB1191" s="22"/>
      <c r="BC1191" s="22"/>
      <c r="BD1191" s="22"/>
      <c r="BE1191" s="22"/>
      <c r="BF1191" s="22"/>
      <c r="BG1191" s="22"/>
      <c r="BH1191" s="22"/>
      <c r="BI1191" s="22"/>
      <c r="BJ1191" s="22"/>
      <c r="BK1191" s="22"/>
      <c r="BL1191" s="22"/>
      <c r="BM1191" s="22"/>
      <c r="BN1191" s="22"/>
      <c r="BO1191" s="22"/>
      <c r="BP1191" s="22"/>
      <c r="BQ1191" s="22"/>
      <c r="BR1191" s="22"/>
      <c r="BS1191" s="22"/>
      <c r="BT1191" s="22"/>
      <c r="BU1191" s="22"/>
      <c r="BV1191" s="22"/>
      <c r="BW1191" s="22"/>
      <c r="BX1191" s="22"/>
      <c r="BY1191" s="22"/>
      <c r="BZ1191" s="22"/>
    </row>
    <row r="1192" spans="1:78" x14ac:dyDescent="0.25">
      <c r="A1192" s="21"/>
      <c r="B1192" s="22"/>
      <c r="C1192" s="22"/>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c r="AA1192" s="22"/>
      <c r="AB1192" s="22"/>
      <c r="AC1192" s="22"/>
      <c r="AD1192" s="22"/>
      <c r="AE1192" s="22"/>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c r="BA1192" s="22"/>
      <c r="BB1192" s="22"/>
      <c r="BC1192" s="22"/>
      <c r="BD1192" s="22"/>
      <c r="BE1192" s="22"/>
      <c r="BF1192" s="22"/>
      <c r="BG1192" s="22"/>
      <c r="BH1192" s="22"/>
      <c r="BI1192" s="22"/>
      <c r="BJ1192" s="22"/>
      <c r="BK1192" s="22"/>
      <c r="BL1192" s="22"/>
      <c r="BM1192" s="22"/>
      <c r="BN1192" s="22"/>
      <c r="BO1192" s="22"/>
      <c r="BP1192" s="22"/>
      <c r="BQ1192" s="22"/>
      <c r="BR1192" s="22"/>
      <c r="BS1192" s="22"/>
      <c r="BT1192" s="22"/>
      <c r="BU1192" s="22"/>
      <c r="BV1192" s="22"/>
      <c r="BW1192" s="22"/>
      <c r="BX1192" s="22"/>
      <c r="BY1192" s="22"/>
      <c r="BZ1192" s="22"/>
    </row>
    <row r="1193" spans="1:78" x14ac:dyDescent="0.25">
      <c r="A1193" s="21"/>
      <c r="B1193" s="22" t="s">
        <v>304</v>
      </c>
      <c r="C1193" s="22"/>
      <c r="D1193" s="22"/>
      <c r="E1193" s="22"/>
      <c r="F1193" s="22"/>
      <c r="G1193" s="22"/>
      <c r="H1193" s="22"/>
      <c r="I1193" s="22"/>
      <c r="J1193" s="22" t="s">
        <v>305</v>
      </c>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22"/>
      <c r="BA1193" s="22"/>
      <c r="BB1193" s="22"/>
      <c r="BC1193" s="22"/>
      <c r="BD1193" s="22"/>
      <c r="BE1193" s="22"/>
      <c r="BF1193" s="22"/>
      <c r="BG1193" s="22"/>
      <c r="BH1193" s="22"/>
      <c r="BI1193" s="22"/>
      <c r="BJ1193" s="22"/>
      <c r="BK1193" s="22"/>
      <c r="BL1193" s="22"/>
      <c r="BM1193" s="22"/>
      <c r="BN1193" s="22"/>
      <c r="BO1193" s="22"/>
      <c r="BP1193" s="22"/>
      <c r="BQ1193" s="22"/>
      <c r="BR1193" s="22"/>
      <c r="BS1193" s="22"/>
      <c r="BT1193" s="22"/>
      <c r="BU1193" s="22"/>
      <c r="BV1193" s="22"/>
      <c r="BW1193" s="22"/>
      <c r="BX1193" s="22"/>
      <c r="BY1193" s="22"/>
      <c r="BZ1193" s="22"/>
    </row>
    <row r="1194" spans="1:78" x14ac:dyDescent="0.25">
      <c r="A1194" s="21"/>
      <c r="B1194" s="22"/>
      <c r="C1194" s="22"/>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c r="AA1194" s="22"/>
      <c r="AB1194" s="22"/>
      <c r="AC1194" s="22"/>
      <c r="AD1194" s="22"/>
      <c r="AE1194" s="22"/>
      <c r="AF1194" s="22"/>
      <c r="AG1194" s="22"/>
      <c r="AH1194" s="22"/>
      <c r="AI1194" s="22"/>
      <c r="AJ1194" s="22"/>
      <c r="AK1194" s="22"/>
      <c r="AL1194" s="22"/>
      <c r="AM1194" s="22"/>
      <c r="AN1194" s="22"/>
      <c r="AO1194" s="22"/>
      <c r="AP1194" s="22"/>
      <c r="AQ1194" s="22"/>
      <c r="AR1194" s="22"/>
      <c r="AS1194" s="22"/>
      <c r="AT1194" s="22"/>
      <c r="AU1194" s="22"/>
      <c r="AV1194" s="22"/>
      <c r="AW1194" s="22"/>
      <c r="AX1194" s="22"/>
      <c r="AY1194" s="22"/>
      <c r="AZ1194" s="22"/>
      <c r="BA1194" s="22"/>
      <c r="BB1194" s="22"/>
      <c r="BC1194" s="22"/>
      <c r="BD1194" s="22"/>
      <c r="BE1194" s="22"/>
      <c r="BF1194" s="22"/>
      <c r="BG1194" s="22"/>
      <c r="BH1194" s="22"/>
      <c r="BI1194" s="22"/>
      <c r="BJ1194" s="22"/>
      <c r="BK1194" s="22"/>
      <c r="BL1194" s="22"/>
      <c r="BM1194" s="22"/>
      <c r="BN1194" s="22"/>
      <c r="BO1194" s="22"/>
      <c r="BP1194" s="22"/>
      <c r="BQ1194" s="22"/>
      <c r="BR1194" s="22"/>
      <c r="BS1194" s="22"/>
      <c r="BT1194" s="22"/>
      <c r="BU1194" s="22"/>
      <c r="BV1194" s="22"/>
      <c r="BW1194" s="22"/>
      <c r="BX1194" s="22"/>
      <c r="BY1194" s="22"/>
      <c r="BZ1194" s="22"/>
    </row>
    <row r="1195" spans="1:78" x14ac:dyDescent="0.25">
      <c r="A1195" s="21"/>
      <c r="B1195" s="22" t="s">
        <v>306</v>
      </c>
      <c r="C1195" s="22"/>
      <c r="D1195" s="22"/>
      <c r="E1195" s="22"/>
      <c r="F1195" s="22"/>
      <c r="G1195" s="22"/>
      <c r="H1195" s="22"/>
      <c r="I1195" s="22"/>
      <c r="J1195" s="22" t="s">
        <v>302</v>
      </c>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22"/>
      <c r="BA1195" s="22"/>
      <c r="BB1195" s="22"/>
      <c r="BC1195" s="22"/>
      <c r="BD1195" s="22"/>
      <c r="BE1195" s="22"/>
      <c r="BF1195" s="22"/>
      <c r="BG1195" s="22"/>
      <c r="BH1195" s="22"/>
      <c r="BI1195" s="22"/>
      <c r="BJ1195" s="22"/>
      <c r="BK1195" s="22"/>
      <c r="BL1195" s="22"/>
      <c r="BM1195" s="22"/>
      <c r="BN1195" s="22"/>
      <c r="BO1195" s="22"/>
      <c r="BP1195" s="22"/>
      <c r="BQ1195" s="22"/>
      <c r="BR1195" s="22"/>
      <c r="BS1195" s="22"/>
      <c r="BT1195" s="22"/>
      <c r="BU1195" s="22"/>
      <c r="BV1195" s="22"/>
      <c r="BW1195" s="22"/>
      <c r="BX1195" s="22"/>
      <c r="BY1195" s="22"/>
      <c r="BZ1195" s="22"/>
    </row>
    <row r="1196" spans="1:78" x14ac:dyDescent="0.25">
      <c r="A1196" s="21"/>
      <c r="B1196" s="22"/>
      <c r="C1196" s="22"/>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c r="AA1196" s="22"/>
      <c r="AB1196" s="22"/>
      <c r="AC1196" s="22"/>
      <c r="AD1196" s="22"/>
      <c r="AE1196" s="22"/>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22"/>
      <c r="BA1196" s="22"/>
      <c r="BB1196" s="22"/>
      <c r="BC1196" s="22"/>
      <c r="BD1196" s="22"/>
      <c r="BE1196" s="22"/>
      <c r="BF1196" s="22"/>
      <c r="BG1196" s="22"/>
      <c r="BH1196" s="22"/>
      <c r="BI1196" s="22"/>
      <c r="BJ1196" s="22"/>
      <c r="BK1196" s="22"/>
      <c r="BL1196" s="22"/>
      <c r="BM1196" s="22"/>
      <c r="BN1196" s="22"/>
      <c r="BO1196" s="22"/>
      <c r="BP1196" s="22"/>
      <c r="BQ1196" s="22"/>
      <c r="BR1196" s="22"/>
      <c r="BS1196" s="22"/>
      <c r="BT1196" s="22"/>
      <c r="BU1196" s="22"/>
      <c r="BV1196" s="22"/>
      <c r="BW1196" s="22"/>
      <c r="BX1196" s="22"/>
      <c r="BY1196" s="22"/>
      <c r="BZ1196" s="22"/>
    </row>
    <row r="1197" spans="1:78" x14ac:dyDescent="0.25">
      <c r="A1197" s="38"/>
      <c r="B1197" s="39" t="s">
        <v>307</v>
      </c>
      <c r="C1197" s="39"/>
      <c r="D1197" s="39"/>
      <c r="E1197" s="39"/>
      <c r="F1197" s="26" t="s">
        <v>70</v>
      </c>
      <c r="G1197" s="27" t="s">
        <v>71</v>
      </c>
      <c r="H1197" s="27" t="s">
        <v>72</v>
      </c>
      <c r="I1197" s="27" t="s">
        <v>73</v>
      </c>
      <c r="J1197" s="27" t="s">
        <v>74</v>
      </c>
      <c r="K1197" s="27" t="s">
        <v>75</v>
      </c>
      <c r="L1197" s="27" t="s">
        <v>76</v>
      </c>
      <c r="M1197" s="27" t="s">
        <v>77</v>
      </c>
      <c r="N1197" s="27" t="s">
        <v>78</v>
      </c>
      <c r="O1197" s="27" t="s">
        <v>79</v>
      </c>
      <c r="P1197" s="27" t="s">
        <v>80</v>
      </c>
      <c r="Q1197" s="27" t="s">
        <v>81</v>
      </c>
      <c r="R1197" s="27" t="s">
        <v>82</v>
      </c>
      <c r="S1197" s="27" t="s">
        <v>83</v>
      </c>
      <c r="T1197" s="27" t="s">
        <v>84</v>
      </c>
      <c r="U1197" s="27" t="s">
        <v>85</v>
      </c>
      <c r="V1197" s="27" t="s">
        <v>86</v>
      </c>
      <c r="W1197" s="27" t="s">
        <v>87</v>
      </c>
      <c r="X1197" s="27" t="s">
        <v>88</v>
      </c>
      <c r="Y1197" s="27" t="s">
        <v>89</v>
      </c>
      <c r="Z1197" s="27" t="s">
        <v>90</v>
      </c>
      <c r="AA1197" s="27" t="s">
        <v>91</v>
      </c>
      <c r="AB1197" s="27" t="s">
        <v>92</v>
      </c>
      <c r="AC1197" s="27" t="s">
        <v>93</v>
      </c>
      <c r="AD1197" s="27" t="s">
        <v>94</v>
      </c>
      <c r="AE1197" s="27" t="s">
        <v>95</v>
      </c>
      <c r="AF1197" s="27" t="s">
        <v>96</v>
      </c>
      <c r="AG1197" s="27" t="s">
        <v>97</v>
      </c>
      <c r="AH1197" s="27" t="s">
        <v>98</v>
      </c>
      <c r="AI1197" s="27" t="s">
        <v>99</v>
      </c>
      <c r="AJ1197" s="27" t="s">
        <v>100</v>
      </c>
      <c r="AK1197" s="27" t="s">
        <v>101</v>
      </c>
      <c r="AL1197" s="27" t="s">
        <v>102</v>
      </c>
      <c r="AM1197" s="27" t="s">
        <v>103</v>
      </c>
      <c r="AN1197" s="27" t="s">
        <v>104</v>
      </c>
      <c r="AO1197" s="27" t="s">
        <v>105</v>
      </c>
      <c r="AP1197" s="27" t="s">
        <v>106</v>
      </c>
      <c r="AQ1197" s="27" t="s">
        <v>107</v>
      </c>
      <c r="AR1197" s="27" t="s">
        <v>108</v>
      </c>
      <c r="AS1197" s="27" t="s">
        <v>109</v>
      </c>
      <c r="AT1197" s="27" t="s">
        <v>110</v>
      </c>
      <c r="AU1197" s="27" t="s">
        <v>111</v>
      </c>
      <c r="AV1197" s="27" t="s">
        <v>112</v>
      </c>
      <c r="AW1197" s="27" t="s">
        <v>113</v>
      </c>
      <c r="AX1197" s="27" t="s">
        <v>114</v>
      </c>
      <c r="AY1197" s="27" t="s">
        <v>115</v>
      </c>
      <c r="AZ1197" s="27" t="s">
        <v>116</v>
      </c>
      <c r="BA1197" s="27" t="s">
        <v>117</v>
      </c>
      <c r="BB1197" s="27" t="s">
        <v>118</v>
      </c>
      <c r="BC1197" s="27" t="s">
        <v>119</v>
      </c>
      <c r="BD1197" s="27" t="s">
        <v>120</v>
      </c>
      <c r="BE1197" s="27" t="s">
        <v>121</v>
      </c>
      <c r="BF1197" s="27" t="s">
        <v>122</v>
      </c>
      <c r="BG1197" s="27" t="s">
        <v>123</v>
      </c>
      <c r="BH1197" s="27" t="s">
        <v>124</v>
      </c>
      <c r="BI1197" s="27" t="s">
        <v>125</v>
      </c>
      <c r="BJ1197" s="27" t="s">
        <v>126</v>
      </c>
      <c r="BK1197" s="27" t="s">
        <v>127</v>
      </c>
      <c r="BL1197" s="27" t="s">
        <v>128</v>
      </c>
      <c r="BM1197" s="27" t="s">
        <v>129</v>
      </c>
      <c r="BN1197" s="27" t="s">
        <v>130</v>
      </c>
      <c r="BO1197" s="22"/>
      <c r="BP1197" s="22"/>
      <c r="BQ1197" s="22"/>
      <c r="BR1197" s="22"/>
      <c r="BS1197" s="22"/>
      <c r="BT1197" s="22"/>
      <c r="BU1197" s="22"/>
      <c r="BV1197" s="22"/>
      <c r="BW1197" s="22"/>
      <c r="BX1197" s="22"/>
      <c r="BY1197" s="22"/>
      <c r="BZ1197" s="22"/>
    </row>
    <row r="1198" spans="1:78" x14ac:dyDescent="0.25">
      <c r="A1198" s="21" t="s">
        <v>308</v>
      </c>
      <c r="B1198" s="21" t="str">
        <f ca="1">A1198</f>
        <v>HCl(g)</v>
      </c>
      <c r="C1198" s="22"/>
      <c r="D1198" s="22"/>
      <c r="E1198" s="22"/>
      <c r="F1198" s="40" t="s">
        <v>139</v>
      </c>
      <c r="G1198" s="40">
        <f ca="1">B1220</f>
        <v>100</v>
      </c>
      <c r="H1198" s="40">
        <v>1500</v>
      </c>
      <c r="I1198" s="40">
        <f ca="1">K1202</f>
        <v>30.282483684739994</v>
      </c>
      <c r="J1198" s="40">
        <f ca="1">J1202</f>
        <v>-7.0467213720866235</v>
      </c>
      <c r="K1198" s="40">
        <f ca="1">I1202</f>
        <v>12.354502126026851</v>
      </c>
      <c r="L1198" s="40">
        <f ca="1">H1202</f>
        <v>-3.9910928818703955</v>
      </c>
      <c r="M1198" s="40">
        <f ca="1">G1202</f>
        <v>-5.8935108978549417E-3</v>
      </c>
      <c r="N1198" s="40">
        <f ca="1">-(I1198*H1198+J1198*(H1198/1000)^2/2+K1198*(H1198/1000)^3/3+L1198*(H1198/1000)^4/4-M1198/(H1198/1000)-P1198)</f>
        <v>-45424.649482536821</v>
      </c>
      <c r="O1198" s="40">
        <f ca="1">IFERROR(-(I1198*LN(H1198/1000)+J1198*H1198/1000+K1198*(H1198/1000)^2/2+L1198*(H1198/1000)^3/3-M1198/(2*(H1198/1000)^2)),0)</f>
        <v>-11.118553531651317</v>
      </c>
      <c r="P1198" s="40"/>
      <c r="Q1198" s="40">
        <v>1500</v>
      </c>
      <c r="R1198" s="40">
        <v>3000</v>
      </c>
      <c r="S1198" s="40">
        <f ca="1">V1202</f>
        <v>28.019018859161459</v>
      </c>
      <c r="T1198" s="40">
        <f ca="1">U1202</f>
        <v>6.8540131914433999</v>
      </c>
      <c r="U1198" s="40">
        <f ca="1">T1202</f>
        <v>-1.7556459239187057</v>
      </c>
      <c r="V1198" s="40">
        <f ca="1">S1202</f>
        <v>0.17342605480023521</v>
      </c>
      <c r="W1198" s="40">
        <f ca="1">R1202</f>
        <v>-1.9702473346010361</v>
      </c>
      <c r="X1198" s="40">
        <f ca="1">(I1198*Q1198/1000+J1198*(Q1198/1000)^2/2+K1198*(Q1198/1000)^3/3+L1198*(Q1198/1000)^4/4-M1198/(Q1198/1000)-P1198+N1198)-(S1198*Q1198/1000+T1198*(Q1198/1000)^2/2+U1198*(Q1198/1000)^3/3+V1198*(Q1198/1000)^4/4-W1198/(Q1198/1000)-Z1198)</f>
        <v>-45427.598983621261</v>
      </c>
      <c r="Y1198" s="40">
        <f ca="1">IFERROR((I1198*LN(H1198/1000)+J1198*H1198/1000+K1198*(H1198/1000)^2/2+L1198*(H1198/1000)^3/3-M1198/(2*(H1198/1000)^2)+O1198)-(S1198*LN(H1198/1000)+T1198*H1198/1000+U1198*(H1198/1000)^2/2+V1198*(H1198/1000)^3/3-W1198/(2*(H1198/1000)^2)),0)</f>
        <v>-20.29958968624387</v>
      </c>
      <c r="Z1198" s="40"/>
      <c r="AA1198" s="40">
        <v>3000</v>
      </c>
      <c r="AB1198" s="40">
        <v>4500</v>
      </c>
      <c r="AC1198" s="40">
        <f ca="1">AE1202</f>
        <v>37.808039708759956</v>
      </c>
      <c r="AD1198" s="40">
        <f ca="1">AD1202</f>
        <v>-3.9226876569694646E-2</v>
      </c>
      <c r="AE1198" s="40">
        <f ca="1">AC1202</f>
        <v>0.10580976786584977</v>
      </c>
      <c r="AF1198" s="40">
        <f ca="1">AB1202</f>
        <v>-8.6097268382149643E-3</v>
      </c>
      <c r="AG1198" s="40">
        <f ca="1">AA1202</f>
        <v>-10.503671447671511</v>
      </c>
      <c r="AH1198" s="40">
        <f ca="1">(S1198*AA1198/1000+T1198*(AA1198/1000)^2/2+U1198*(AA1198/1000)^3/3+V1198*(AA1198/1000)^4/4-W1198/(AA1198/1000)-Z1198+X1198)-(AC1198*AA1198/1000+AD1198*(AA1198/1000)^2/2+AE1198*(AA1198/1000)^3/3+AF1198*(AA1198/1000)^4/4-AG1198/(AA1198/1000)-AJ1198)</f>
        <v>-45441.857817216238</v>
      </c>
      <c r="AI1198" s="40">
        <f ca="1">IFERROR((S1198*LN(R1198/1000)+T1198*R1198/1000+U1198*(R1198/1000)^2/2+V1198*(R1198/1000)^3/3-W1198/(2*(R1198/1000)^2)+Y1198)-(AC1198*LN(R1198/1000)+AD1198*R1198/1000+AE1198*(R1198/1000)^2/2+AF1198*(R1198/1000)^3/3-AG1198/(2*(R1198/1000)^2)),0)</f>
        <v>-17.586515777279089</v>
      </c>
      <c r="AJ1198" s="40"/>
      <c r="AK1198" s="40">
        <v>4500</v>
      </c>
      <c r="AL1198" s="40">
        <v>6000</v>
      </c>
      <c r="AM1198" s="40">
        <f ca="1">AR1202</f>
        <v>36.023253806987391</v>
      </c>
      <c r="AN1198" s="40">
        <f ca="1">AQ1202</f>
        <v>0.87611204452725344</v>
      </c>
      <c r="AO1198" s="40">
        <f ca="1">AP1202</f>
        <v>-7.1673552154843986E-2</v>
      </c>
      <c r="AP1198" s="40">
        <f ca="1">AO1202</f>
        <v>3.6600230696562661E-3</v>
      </c>
      <c r="AQ1198" s="40">
        <f ca="1">AN1202</f>
        <v>-7.6342842339222416</v>
      </c>
      <c r="AR1198" s="40">
        <f ca="1">(AC1198*AK1198/1000+AD1198*(AK1198/1000)^2/2+AE1198*(AK1198/1000)^3/3+AF1198*(AK1198/1000)^4/4-AG1198/(AK1198/1000)-AJ1198+AH1198)-(AM1198*AK1198/1000+AN1198*(AK1198/1000)^2/2+AO1198*(AK1198/1000)^3/3+AP1198*(AK1198/1000)^4/4-AQ1198/(AK1198/1000)-AT1198)</f>
        <v>-45438.323230866081</v>
      </c>
      <c r="AS1198" s="40">
        <f ca="1">IFERROR((AC1198*LN(AB1198/1000)+AD1198*AB1198/1000+AE1198*(AB1198/1000)^2/2+AF1198*(AB1198/1000)^3/3-AG1198/(2*(AB1198/1000)^2)+AI1198)-(AM1198*LN(AB1198/1000)+AN1198*AB1198/1000+AO1198*(AB1198/1000)^2/2+AP1198*(AB1198/1000)^3/3-AQ1198/(2*(AB1198/1000)^2)),0)</f>
        <v>-17.525910760510179</v>
      </c>
      <c r="AT1198" s="40"/>
      <c r="AU1198" s="40"/>
      <c r="AV1198" s="40"/>
      <c r="AW1198" s="40"/>
      <c r="AX1198" s="40"/>
      <c r="AY1198" s="40"/>
      <c r="AZ1198" s="40"/>
      <c r="BA1198" s="40"/>
      <c r="BB1198" s="40"/>
      <c r="BC1198" s="40"/>
      <c r="BD1198" s="40"/>
      <c r="BE1198" s="40"/>
      <c r="BF1198" s="40"/>
      <c r="BG1198" s="40"/>
      <c r="BH1198" s="40"/>
      <c r="BI1198" s="40"/>
      <c r="BJ1198" s="40"/>
      <c r="BK1198" s="40"/>
      <c r="BL1198" s="40"/>
      <c r="BM1198" s="40"/>
      <c r="BN1198" s="40"/>
      <c r="BO1198" s="22"/>
      <c r="BP1198" s="22"/>
      <c r="BQ1198" s="22"/>
      <c r="BR1198" s="22"/>
      <c r="BS1198" s="22"/>
      <c r="BT1198" s="22"/>
      <c r="BU1198" s="22"/>
      <c r="BV1198" s="22"/>
      <c r="BW1198" s="22"/>
      <c r="BX1198" s="22"/>
      <c r="BY1198" s="22"/>
      <c r="BZ1198" s="22"/>
    </row>
    <row r="1199" spans="1:78" x14ac:dyDescent="0.25">
      <c r="A1199" s="21"/>
      <c r="B1199" s="22"/>
      <c r="C1199" s="22"/>
      <c r="D1199" s="22"/>
      <c r="E1199" s="22"/>
      <c r="F1199" s="41" t="s">
        <v>141</v>
      </c>
      <c r="G1199" s="41"/>
      <c r="H1199" s="41"/>
      <c r="I1199" s="41"/>
      <c r="J1199" s="41"/>
      <c r="K1199" s="41"/>
      <c r="L1199" s="41"/>
      <c r="M1199" s="41"/>
      <c r="N1199" s="41"/>
      <c r="O1199" s="41"/>
      <c r="P1199" s="41"/>
      <c r="Q1199" s="41"/>
      <c r="R1199" s="41"/>
      <c r="S1199" s="41"/>
      <c r="T1199" s="41"/>
      <c r="U1199" s="41"/>
      <c r="V1199" s="41"/>
      <c r="W1199" s="41"/>
      <c r="X1199" s="41"/>
      <c r="Y1199" s="41"/>
      <c r="Z1199" s="41"/>
      <c r="AA1199" s="41"/>
      <c r="AB1199" s="41"/>
      <c r="AC1199" s="41"/>
      <c r="AD1199" s="41"/>
      <c r="AE1199" s="41"/>
      <c r="AF1199" s="41"/>
      <c r="AG1199" s="41"/>
      <c r="AH1199" s="41"/>
      <c r="AI1199" s="41"/>
      <c r="AJ1199" s="41"/>
      <c r="AK1199" s="41"/>
      <c r="AL1199" s="41"/>
      <c r="AM1199" s="41"/>
      <c r="AN1199" s="41"/>
      <c r="AO1199" s="41"/>
      <c r="AP1199" s="41"/>
      <c r="AQ1199" s="41"/>
      <c r="AR1199" s="41"/>
      <c r="AS1199" s="41"/>
      <c r="AT1199" s="41"/>
      <c r="AU1199" s="41"/>
      <c r="AV1199" s="41"/>
      <c r="AW1199" s="41"/>
      <c r="AX1199" s="41"/>
      <c r="AY1199" s="41"/>
      <c r="AZ1199" s="41"/>
      <c r="BA1199" s="41"/>
      <c r="BB1199" s="41"/>
      <c r="BC1199" s="41"/>
      <c r="BD1199" s="41"/>
      <c r="BE1199" s="41"/>
      <c r="BF1199" s="41"/>
      <c r="BG1199" s="41"/>
      <c r="BH1199" s="41"/>
      <c r="BI1199" s="41"/>
      <c r="BJ1199" s="41"/>
      <c r="BK1199" s="41"/>
      <c r="BL1199" s="41"/>
      <c r="BM1199" s="41"/>
      <c r="BN1199" s="41"/>
      <c r="BO1199" s="22"/>
      <c r="BP1199" s="22"/>
      <c r="BQ1199" s="22"/>
      <c r="BR1199" s="22"/>
      <c r="BS1199" s="22"/>
      <c r="BT1199" s="22"/>
      <c r="BU1199" s="22"/>
      <c r="BV1199" s="22"/>
      <c r="BW1199" s="22"/>
      <c r="BX1199" s="22"/>
      <c r="BY1199" s="22"/>
      <c r="BZ1199" s="22"/>
    </row>
    <row r="1200" spans="1:78" x14ac:dyDescent="0.25">
      <c r="A1200" s="21"/>
      <c r="B1200" s="22"/>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c r="AA1200" s="22"/>
      <c r="AB1200" s="22"/>
      <c r="AC1200" s="22"/>
      <c r="AD1200" s="22"/>
      <c r="AE1200" s="22"/>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c r="BA1200" s="22"/>
      <c r="BB1200" s="22"/>
      <c r="BC1200" s="22"/>
      <c r="BD1200" s="22"/>
      <c r="BE1200" s="22"/>
      <c r="BF1200" s="22"/>
      <c r="BG1200" s="22"/>
      <c r="BH1200" s="22"/>
      <c r="BI1200" s="22"/>
      <c r="BJ1200" s="22"/>
      <c r="BK1200" s="22"/>
      <c r="BL1200" s="22"/>
      <c r="BM1200" s="22"/>
      <c r="BN1200" s="22"/>
      <c r="BO1200" s="22"/>
      <c r="BP1200" s="22"/>
      <c r="BQ1200" s="22"/>
      <c r="BR1200" s="22"/>
      <c r="BS1200" s="22"/>
      <c r="BT1200" s="22"/>
      <c r="BU1200" s="22"/>
      <c r="BV1200" s="22"/>
      <c r="BW1200" s="22"/>
      <c r="BX1200" s="22"/>
      <c r="BY1200" s="22"/>
      <c r="BZ1200" s="22"/>
    </row>
    <row r="1201" spans="1:78" x14ac:dyDescent="0.25">
      <c r="A1201" s="21"/>
      <c r="B1201" s="22"/>
      <c r="C1201" s="22"/>
      <c r="D1201" s="22"/>
      <c r="E1201" s="22"/>
      <c r="F1201" s="22"/>
      <c r="G1201" s="42" t="s">
        <v>184</v>
      </c>
      <c r="H1201" s="42" t="s">
        <v>185</v>
      </c>
      <c r="I1201" s="42" t="s">
        <v>186</v>
      </c>
      <c r="J1201" s="42" t="s">
        <v>187</v>
      </c>
      <c r="K1201" s="42" t="s">
        <v>188</v>
      </c>
      <c r="L1201" s="22"/>
      <c r="M1201" s="22"/>
      <c r="N1201" s="22"/>
      <c r="O1201" s="22"/>
      <c r="P1201" s="22"/>
      <c r="Q1201" s="22"/>
      <c r="R1201" s="42" t="s">
        <v>184</v>
      </c>
      <c r="S1201" s="42" t="s">
        <v>185</v>
      </c>
      <c r="T1201" s="42" t="s">
        <v>186</v>
      </c>
      <c r="U1201" s="42" t="s">
        <v>187</v>
      </c>
      <c r="V1201" s="42" t="s">
        <v>188</v>
      </c>
      <c r="W1201" s="22"/>
      <c r="X1201" s="22"/>
      <c r="Y1201" s="22"/>
      <c r="Z1201" s="22"/>
      <c r="AA1201" s="42" t="s">
        <v>184</v>
      </c>
      <c r="AB1201" s="42" t="s">
        <v>185</v>
      </c>
      <c r="AC1201" s="42" t="s">
        <v>186</v>
      </c>
      <c r="AD1201" s="42" t="s">
        <v>187</v>
      </c>
      <c r="AE1201" s="42" t="s">
        <v>188</v>
      </c>
      <c r="AF1201" s="22"/>
      <c r="AG1201" s="22"/>
      <c r="AH1201" s="22"/>
      <c r="AI1201" s="22"/>
      <c r="AJ1201" s="22"/>
      <c r="AK1201" s="22"/>
      <c r="AL1201" s="22"/>
      <c r="AM1201" s="22"/>
      <c r="AN1201" s="42" t="s">
        <v>184</v>
      </c>
      <c r="AO1201" s="42" t="s">
        <v>185</v>
      </c>
      <c r="AP1201" s="42" t="s">
        <v>186</v>
      </c>
      <c r="AQ1201" s="42" t="s">
        <v>187</v>
      </c>
      <c r="AR1201" s="42" t="s">
        <v>188</v>
      </c>
      <c r="AS1201" s="22"/>
      <c r="AT1201" s="22"/>
      <c r="AU1201" s="22"/>
      <c r="AV1201" s="22"/>
      <c r="AW1201" s="22"/>
      <c r="AX1201" s="22"/>
      <c r="AY1201" s="22"/>
      <c r="AZ1201" s="22"/>
      <c r="BA1201" s="22"/>
      <c r="BB1201" s="22"/>
      <c r="BC1201" s="22"/>
      <c r="BD1201" s="22"/>
      <c r="BE1201" s="22"/>
      <c r="BF1201" s="22"/>
      <c r="BG1201" s="22"/>
      <c r="BH1201" s="22"/>
      <c r="BI1201" s="22"/>
      <c r="BJ1201" s="22"/>
      <c r="BK1201" s="22"/>
      <c r="BL1201" s="22"/>
      <c r="BM1201" s="22"/>
      <c r="BN1201" s="22"/>
      <c r="BO1201" s="22"/>
      <c r="BP1201" s="22"/>
      <c r="BQ1201" s="22"/>
      <c r="BR1201" s="22"/>
      <c r="BS1201" s="22"/>
      <c r="BT1201" s="22"/>
      <c r="BU1201" s="22"/>
      <c r="BV1201" s="22"/>
      <c r="BW1201" s="22"/>
      <c r="BX1201" s="22"/>
      <c r="BY1201" s="22"/>
      <c r="BZ1201" s="22"/>
    </row>
    <row r="1202" spans="1:78" x14ac:dyDescent="0.25">
      <c r="A1202" s="21"/>
      <c r="B1202" s="22"/>
      <c r="C1202" s="22"/>
      <c r="D1202" s="22"/>
      <c r="E1202" s="22"/>
      <c r="F1202" s="22"/>
      <c r="G1202" s="22">
        <f t="array" aca="1" ref="G1202:L1208" ca="1">LINEST(D1220:D1238,C1220:C1238^{1,2,3,-2},1,1)</f>
        <v>-5.8935108978549417E-3</v>
      </c>
      <c r="H1202" s="22">
        <f ca="1"/>
        <v>-3.9910928818703955</v>
      </c>
      <c r="I1202" s="22">
        <f ca="1"/>
        <v>12.354502126026851</v>
      </c>
      <c r="J1202" s="22">
        <f ca="1"/>
        <v>-7.0467213720866235</v>
      </c>
      <c r="K1202" s="22">
        <f ca="1"/>
        <v>30.282483684739994</v>
      </c>
      <c r="L1202" s="22" t="e">
        <f ca="1"/>
        <v>#N/A</v>
      </c>
      <c r="M1202" s="22"/>
      <c r="N1202" s="22"/>
      <c r="O1202" s="22"/>
      <c r="P1202" s="22"/>
      <c r="Q1202" s="22"/>
      <c r="R1202" s="22">
        <f t="array" aca="1" ref="R1202:W1208" ca="1">LINEST(D1238:D1253,C1238:C1253^{1,2,3,-2},1,1)</f>
        <v>-1.9702473346010361</v>
      </c>
      <c r="S1202" s="22">
        <f ca="1"/>
        <v>0.17342605480023521</v>
      </c>
      <c r="T1202" s="22">
        <f ca="1"/>
        <v>-1.7556459239187057</v>
      </c>
      <c r="U1202" s="22">
        <f ca="1"/>
        <v>6.8540131914433999</v>
      </c>
      <c r="V1202" s="22">
        <f ca="1"/>
        <v>28.019018859161459</v>
      </c>
      <c r="W1202" s="22" t="e">
        <f ca="1"/>
        <v>#N/A</v>
      </c>
      <c r="X1202" s="22"/>
      <c r="Y1202" s="22"/>
      <c r="Z1202" s="22"/>
      <c r="AA1202" s="22">
        <f t="array" aca="1" ref="AA1202:AF1208" ca="1">LINEST(D1253:D1268,C1253:C1268^{1,2,3,-2},1,1)</f>
        <v>-10.503671447671511</v>
      </c>
      <c r="AB1202" s="22">
        <f ca="1"/>
        <v>-8.6097268382149643E-3</v>
      </c>
      <c r="AC1202" s="22">
        <f ca="1"/>
        <v>0.10580976786584977</v>
      </c>
      <c r="AD1202" s="22">
        <f ca="1"/>
        <v>-3.9226876569694646E-2</v>
      </c>
      <c r="AE1202" s="22">
        <f ca="1"/>
        <v>37.808039708759956</v>
      </c>
      <c r="AF1202" s="22" t="e">
        <f ca="1"/>
        <v>#N/A</v>
      </c>
      <c r="AG1202" s="22"/>
      <c r="AH1202" s="22"/>
      <c r="AI1202" s="22"/>
      <c r="AJ1202" s="22"/>
      <c r="AK1202" s="22"/>
      <c r="AL1202" s="22"/>
      <c r="AM1202" s="22"/>
      <c r="AN1202" s="22">
        <f t="array" aca="1" ref="AN1202:AS1208" ca="1">LINEST(D1268:D1283,C1268:C1283^{1,2,3,-2},1,1)</f>
        <v>-7.6342842339222416</v>
      </c>
      <c r="AO1202" s="22">
        <f ca="1"/>
        <v>3.6600230696562661E-3</v>
      </c>
      <c r="AP1202" s="22">
        <f ca="1"/>
        <v>-7.1673552154843986E-2</v>
      </c>
      <c r="AQ1202" s="22">
        <f ca="1"/>
        <v>0.87611204452725344</v>
      </c>
      <c r="AR1202" s="22">
        <f ca="1"/>
        <v>36.023253806987391</v>
      </c>
      <c r="AS1202" s="22" t="e">
        <f ca="1"/>
        <v>#N/A</v>
      </c>
      <c r="AT1202" s="22"/>
      <c r="AU1202" s="22"/>
      <c r="AV1202" s="22"/>
      <c r="AW1202" s="22"/>
      <c r="AX1202" s="22"/>
      <c r="AY1202" s="22"/>
      <c r="AZ1202" s="22"/>
      <c r="BA1202" s="22"/>
      <c r="BB1202" s="22"/>
      <c r="BC1202" s="22"/>
      <c r="BD1202" s="22"/>
      <c r="BE1202" s="22"/>
      <c r="BF1202" s="22"/>
      <c r="BG1202" s="22"/>
      <c r="BH1202" s="22"/>
      <c r="BI1202" s="22"/>
      <c r="BJ1202" s="22"/>
      <c r="BK1202" s="22"/>
      <c r="BL1202" s="22"/>
      <c r="BM1202" s="22"/>
      <c r="BN1202" s="22"/>
      <c r="BO1202" s="22"/>
      <c r="BP1202" s="22"/>
      <c r="BQ1202" s="22"/>
      <c r="BR1202" s="22"/>
      <c r="BS1202" s="22"/>
      <c r="BT1202" s="22"/>
      <c r="BU1202" s="22"/>
      <c r="BV1202" s="22"/>
      <c r="BW1202" s="22"/>
      <c r="BX1202" s="22"/>
      <c r="BY1202" s="22"/>
      <c r="BZ1202" s="22"/>
    </row>
    <row r="1203" spans="1:78" x14ac:dyDescent="0.25">
      <c r="A1203" s="21"/>
      <c r="B1203" s="22"/>
      <c r="C1203" s="22"/>
      <c r="D1203" s="22"/>
      <c r="E1203" s="22"/>
      <c r="F1203" s="22"/>
      <c r="G1203" s="22">
        <f ca="1"/>
        <v>7.6969178550184724E-4</v>
      </c>
      <c r="H1203" s="22">
        <f ca="1"/>
        <v>0.19616701910038609</v>
      </c>
      <c r="I1203" s="22">
        <f ca="1"/>
        <v>0.51659632878829753</v>
      </c>
      <c r="J1203" s="22">
        <f ca="1"/>
        <v>0.41174075488857842</v>
      </c>
      <c r="K1203" s="22">
        <f ca="1"/>
        <v>9.6780991515305059E-2</v>
      </c>
      <c r="L1203" s="22" t="e">
        <f ca="1"/>
        <v>#N/A</v>
      </c>
      <c r="M1203" s="22"/>
      <c r="N1203" s="22"/>
      <c r="O1203" s="22"/>
      <c r="P1203" s="22"/>
      <c r="Q1203" s="22"/>
      <c r="R1203" s="22">
        <f ca="1"/>
        <v>0.11516292171710851</v>
      </c>
      <c r="S1203" s="22">
        <f ca="1"/>
        <v>1.0176283689721823E-2</v>
      </c>
      <c r="T1203" s="22">
        <f ca="1"/>
        <v>8.4637173802261378E-2</v>
      </c>
      <c r="U1203" s="22">
        <f ca="1"/>
        <v>0.24618438662442216</v>
      </c>
      <c r="V1203" s="22">
        <f ca="1"/>
        <v>0.26396155185871834</v>
      </c>
      <c r="W1203" s="22" t="e">
        <f ca="1"/>
        <v>#N/A</v>
      </c>
      <c r="X1203" s="22"/>
      <c r="Y1203" s="22"/>
      <c r="Z1203" s="22"/>
      <c r="AA1203" s="22">
        <f ca="1"/>
        <v>1.1633502424280209</v>
      </c>
      <c r="AB1203" s="22">
        <f ca="1"/>
        <v>6.8243309302958429E-3</v>
      </c>
      <c r="AC1203" s="22">
        <f ca="1"/>
        <v>9.5481436357656685E-2</v>
      </c>
      <c r="AD1203" s="22">
        <f ca="1"/>
        <v>0.47224535076397334</v>
      </c>
      <c r="AE1203" s="22">
        <f ca="1"/>
        <v>0.87075795950109558</v>
      </c>
      <c r="AF1203" s="22" t="e">
        <f ca="1"/>
        <v>#N/A</v>
      </c>
      <c r="AG1203" s="22"/>
      <c r="AH1203" s="22"/>
      <c r="AI1203" s="22"/>
      <c r="AJ1203" s="22"/>
      <c r="AK1203" s="22"/>
      <c r="AL1203" s="22"/>
      <c r="AM1203" s="22"/>
      <c r="AN1203" s="22">
        <f ca="1"/>
        <v>10.233026600004528</v>
      </c>
      <c r="AO1203" s="22">
        <f ca="1"/>
        <v>1.0707250156697313E-2</v>
      </c>
      <c r="AP1203" s="22">
        <f ca="1"/>
        <v>0.21025682653187525</v>
      </c>
      <c r="AQ1203" s="22">
        <f ca="1"/>
        <v>1.4637075181251713</v>
      </c>
      <c r="AR1203" s="22">
        <f ca="1"/>
        <v>3.8098335188688619</v>
      </c>
      <c r="AS1203" s="22" t="e">
        <f ca="1"/>
        <v>#N/A</v>
      </c>
      <c r="AT1203" s="22"/>
      <c r="AU1203" s="22"/>
      <c r="AV1203" s="22"/>
      <c r="AW1203" s="22"/>
      <c r="AX1203" s="22"/>
      <c r="AY1203" s="22"/>
      <c r="AZ1203" s="22"/>
      <c r="BA1203" s="22"/>
      <c r="BB1203" s="22"/>
      <c r="BC1203" s="22"/>
      <c r="BD1203" s="22"/>
      <c r="BE1203" s="22"/>
      <c r="BF1203" s="22"/>
      <c r="BG1203" s="22"/>
      <c r="BH1203" s="22"/>
      <c r="BI1203" s="22"/>
      <c r="BJ1203" s="22"/>
      <c r="BK1203" s="22"/>
      <c r="BL1203" s="22"/>
      <c r="BM1203" s="22"/>
      <c r="BN1203" s="22"/>
      <c r="BO1203" s="22"/>
      <c r="BP1203" s="22"/>
      <c r="BQ1203" s="22"/>
      <c r="BR1203" s="22"/>
      <c r="BS1203" s="22"/>
      <c r="BT1203" s="22"/>
      <c r="BU1203" s="22"/>
      <c r="BV1203" s="22"/>
      <c r="BW1203" s="22"/>
      <c r="BX1203" s="22"/>
      <c r="BY1203" s="22"/>
      <c r="BZ1203" s="22"/>
    </row>
    <row r="1204" spans="1:78" x14ac:dyDescent="0.25">
      <c r="A1204" s="21"/>
      <c r="B1204" s="22"/>
      <c r="C1204" s="22"/>
      <c r="D1204" s="22"/>
      <c r="E1204" s="22"/>
      <c r="F1204" s="22"/>
      <c r="G1204" s="22">
        <f ca="1"/>
        <v>0.99970543456711292</v>
      </c>
      <c r="H1204" s="22">
        <f ca="1"/>
        <v>3.4408579926292919E-2</v>
      </c>
      <c r="I1204" s="22" t="e">
        <f ca="1"/>
        <v>#N/A</v>
      </c>
      <c r="J1204" s="22" t="e">
        <f ca="1"/>
        <v>#N/A</v>
      </c>
      <c r="K1204" s="22" t="e">
        <f ca="1"/>
        <v>#N/A</v>
      </c>
      <c r="L1204" s="22" t="e">
        <f ca="1"/>
        <v>#N/A</v>
      </c>
      <c r="M1204" s="22"/>
      <c r="N1204" s="22"/>
      <c r="O1204" s="22"/>
      <c r="P1204" s="22"/>
      <c r="Q1204" s="22"/>
      <c r="R1204" s="22">
        <f ca="1"/>
        <v>0.99999965642839261</v>
      </c>
      <c r="S1204" s="22">
        <f ca="1"/>
        <v>6.8119678678936295E-4</v>
      </c>
      <c r="T1204" s="22" t="e">
        <f ca="1"/>
        <v>#N/A</v>
      </c>
      <c r="U1204" s="22" t="e">
        <f ca="1"/>
        <v>#N/A</v>
      </c>
      <c r="V1204" s="22" t="e">
        <f ca="1"/>
        <v>#N/A</v>
      </c>
      <c r="W1204" s="22" t="e">
        <f ca="1"/>
        <v>#N/A</v>
      </c>
      <c r="X1204" s="22"/>
      <c r="Y1204" s="22"/>
      <c r="Z1204" s="22"/>
      <c r="AA1204" s="22">
        <f ca="1"/>
        <v>0.99999964256434493</v>
      </c>
      <c r="AB1204" s="22">
        <f ca="1"/>
        <v>2.6976118464817097E-4</v>
      </c>
      <c r="AC1204" s="22" t="e">
        <f ca="1"/>
        <v>#N/A</v>
      </c>
      <c r="AD1204" s="22" t="e">
        <f ca="1"/>
        <v>#N/A</v>
      </c>
      <c r="AE1204" s="22" t="e">
        <f ca="1"/>
        <v>#N/A</v>
      </c>
      <c r="AF1204" s="22" t="e">
        <f ca="1"/>
        <v>#N/A</v>
      </c>
      <c r="AG1204" s="22"/>
      <c r="AH1204" s="22"/>
      <c r="AI1204" s="22"/>
      <c r="AJ1204" s="22"/>
      <c r="AK1204" s="22"/>
      <c r="AL1204" s="22"/>
      <c r="AM1204" s="22"/>
      <c r="AN1204" s="22">
        <f ca="1"/>
        <v>0.99999898103069507</v>
      </c>
      <c r="AO1204" s="22">
        <f ca="1"/>
        <v>3.0103016078539068E-4</v>
      </c>
      <c r="AP1204" s="22" t="e">
        <f ca="1"/>
        <v>#N/A</v>
      </c>
      <c r="AQ1204" s="22" t="e">
        <f ca="1"/>
        <v>#N/A</v>
      </c>
      <c r="AR1204" s="22" t="e">
        <f ca="1"/>
        <v>#N/A</v>
      </c>
      <c r="AS1204" s="22" t="e">
        <f ca="1"/>
        <v>#N/A</v>
      </c>
      <c r="AT1204" s="22"/>
      <c r="AU1204" s="22"/>
      <c r="AV1204" s="22"/>
      <c r="AW1204" s="22"/>
      <c r="AX1204" s="22"/>
      <c r="AY1204" s="22"/>
      <c r="AZ1204" s="22"/>
      <c r="BA1204" s="22"/>
      <c r="BB1204" s="22"/>
      <c r="BC1204" s="22"/>
      <c r="BD1204" s="22"/>
      <c r="BE1204" s="22"/>
      <c r="BF1204" s="22"/>
      <c r="BG1204" s="22"/>
      <c r="BH1204" s="22"/>
      <c r="BI1204" s="22"/>
      <c r="BJ1204" s="22"/>
      <c r="BK1204" s="22"/>
      <c r="BL1204" s="22"/>
      <c r="BM1204" s="22"/>
      <c r="BN1204" s="22"/>
      <c r="BO1204" s="22"/>
      <c r="BP1204" s="22"/>
      <c r="BQ1204" s="22"/>
      <c r="BR1204" s="22"/>
      <c r="BS1204" s="22"/>
      <c r="BT1204" s="22"/>
      <c r="BU1204" s="22"/>
      <c r="BV1204" s="22"/>
      <c r="BW1204" s="22"/>
      <c r="BX1204" s="22"/>
      <c r="BY1204" s="22"/>
      <c r="BZ1204" s="22"/>
    </row>
    <row r="1205" spans="1:78" x14ac:dyDescent="0.25">
      <c r="A1205" s="21"/>
      <c r="B1205" s="22"/>
      <c r="C1205" s="22"/>
      <c r="D1205" s="22"/>
      <c r="E1205" s="22"/>
      <c r="F1205" s="22"/>
      <c r="G1205" s="22">
        <f ca="1"/>
        <v>11878.410126709132</v>
      </c>
      <c r="H1205" s="22">
        <f ca="1"/>
        <v>14</v>
      </c>
      <c r="I1205" s="22" t="e">
        <f ca="1"/>
        <v>#N/A</v>
      </c>
      <c r="J1205" s="22" t="e">
        <f ca="1"/>
        <v>#N/A</v>
      </c>
      <c r="K1205" s="22" t="e">
        <f ca="1"/>
        <v>#N/A</v>
      </c>
      <c r="L1205" s="22" t="e">
        <f ca="1"/>
        <v>#N/A</v>
      </c>
      <c r="M1205" s="22"/>
      <c r="N1205" s="22"/>
      <c r="O1205" s="22"/>
      <c r="P1205" s="22"/>
      <c r="Q1205" s="22"/>
      <c r="R1205" s="22">
        <f ca="1"/>
        <v>8004151.0875486517</v>
      </c>
      <c r="S1205" s="22">
        <f ca="1"/>
        <v>11</v>
      </c>
      <c r="T1205" s="22" t="e">
        <f ca="1"/>
        <v>#N/A</v>
      </c>
      <c r="U1205" s="22" t="e">
        <f ca="1"/>
        <v>#N/A</v>
      </c>
      <c r="V1205" s="22" t="e">
        <f ca="1"/>
        <v>#N/A</v>
      </c>
      <c r="W1205" s="22" t="e">
        <f ca="1"/>
        <v>#N/A</v>
      </c>
      <c r="X1205" s="22"/>
      <c r="Y1205" s="22"/>
      <c r="Z1205" s="22"/>
      <c r="AA1205" s="22">
        <f ca="1"/>
        <v>7693689.6987882275</v>
      </c>
      <c r="AB1205" s="22">
        <f ca="1"/>
        <v>11</v>
      </c>
      <c r="AC1205" s="22" t="e">
        <f ca="1"/>
        <v>#N/A</v>
      </c>
      <c r="AD1205" s="22" t="e">
        <f ca="1"/>
        <v>#N/A</v>
      </c>
      <c r="AE1205" s="22" t="e">
        <f ca="1"/>
        <v>#N/A</v>
      </c>
      <c r="AF1205" s="22" t="e">
        <f ca="1"/>
        <v>#N/A</v>
      </c>
      <c r="AG1205" s="22"/>
      <c r="AH1205" s="22"/>
      <c r="AI1205" s="22"/>
      <c r="AJ1205" s="22"/>
      <c r="AK1205" s="22"/>
      <c r="AL1205" s="22"/>
      <c r="AM1205" s="22"/>
      <c r="AN1205" s="22">
        <f ca="1"/>
        <v>2698802.7848953228</v>
      </c>
      <c r="AO1205" s="22">
        <f ca="1"/>
        <v>11</v>
      </c>
      <c r="AP1205" s="22" t="e">
        <f ca="1"/>
        <v>#N/A</v>
      </c>
      <c r="AQ1205" s="22" t="e">
        <f ca="1"/>
        <v>#N/A</v>
      </c>
      <c r="AR1205" s="22" t="e">
        <f ca="1"/>
        <v>#N/A</v>
      </c>
      <c r="AS1205" s="22" t="e">
        <f ca="1"/>
        <v>#N/A</v>
      </c>
      <c r="AT1205" s="22"/>
      <c r="AU1205" s="22"/>
      <c r="AV1205" s="22"/>
      <c r="AW1205" s="22"/>
      <c r="AX1205" s="22"/>
      <c r="AY1205" s="22"/>
      <c r="AZ1205" s="22"/>
      <c r="BA1205" s="22"/>
      <c r="BB1205" s="22"/>
      <c r="BC1205" s="22"/>
      <c r="BD1205" s="22"/>
      <c r="BE1205" s="22"/>
      <c r="BF1205" s="22"/>
      <c r="BG1205" s="22"/>
      <c r="BH1205" s="22"/>
      <c r="BI1205" s="22"/>
      <c r="BJ1205" s="22"/>
      <c r="BK1205" s="22"/>
      <c r="BL1205" s="22"/>
      <c r="BM1205" s="22"/>
      <c r="BN1205" s="22"/>
      <c r="BO1205" s="22"/>
      <c r="BP1205" s="22"/>
      <c r="BQ1205" s="22"/>
      <c r="BR1205" s="22"/>
      <c r="BS1205" s="22"/>
      <c r="BT1205" s="22"/>
      <c r="BU1205" s="22"/>
      <c r="BV1205" s="22"/>
      <c r="BW1205" s="22"/>
      <c r="BX1205" s="22"/>
      <c r="BY1205" s="22"/>
      <c r="BZ1205" s="22"/>
    </row>
    <row r="1206" spans="1:78" x14ac:dyDescent="0.25">
      <c r="A1206" s="21"/>
      <c r="B1206" s="22"/>
      <c r="C1206" s="22"/>
      <c r="D1206" s="22"/>
      <c r="E1206" s="22"/>
      <c r="F1206" s="22"/>
      <c r="G1206" s="22">
        <f ca="1"/>
        <v>56.253792378994973</v>
      </c>
      <c r="H1206" s="22">
        <f ca="1"/>
        <v>1.6575305215617231E-2</v>
      </c>
      <c r="I1206" s="22" t="e">
        <f ca="1"/>
        <v>#N/A</v>
      </c>
      <c r="J1206" s="22" t="e">
        <f ca="1"/>
        <v>#N/A</v>
      </c>
      <c r="K1206" s="22" t="e">
        <f ca="1"/>
        <v>#N/A</v>
      </c>
      <c r="L1206" s="22" t="e">
        <f ca="1"/>
        <v>#N/A</v>
      </c>
      <c r="M1206" s="22"/>
      <c r="N1206" s="22"/>
      <c r="O1206" s="22"/>
      <c r="P1206" s="22"/>
      <c r="Q1206" s="22"/>
      <c r="R1206" s="22">
        <f ca="1"/>
        <v>14.856634895680328</v>
      </c>
      <c r="S1206" s="22">
        <f ca="1"/>
        <v>5.1043196856536804E-6</v>
      </c>
      <c r="T1206" s="22" t="e">
        <f ca="1"/>
        <v>#N/A</v>
      </c>
      <c r="U1206" s="22" t="e">
        <f ca="1"/>
        <v>#N/A</v>
      </c>
      <c r="V1206" s="22" t="e">
        <f ca="1"/>
        <v>#N/A</v>
      </c>
      <c r="W1206" s="22" t="e">
        <f ca="1"/>
        <v>#N/A</v>
      </c>
      <c r="X1206" s="22"/>
      <c r="Y1206" s="22"/>
      <c r="Z1206" s="22"/>
      <c r="AA1206" s="22">
        <f ca="1"/>
        <v>2.2395129495179336</v>
      </c>
      <c r="AB1206" s="22">
        <f ca="1"/>
        <v>8.004820641706305E-7</v>
      </c>
      <c r="AC1206" s="22" t="e">
        <f ca="1"/>
        <v>#N/A</v>
      </c>
      <c r="AD1206" s="22" t="e">
        <f ca="1"/>
        <v>#N/A</v>
      </c>
      <c r="AE1206" s="22" t="e">
        <f ca="1"/>
        <v>#N/A</v>
      </c>
      <c r="AF1206" s="22" t="e">
        <f ca="1"/>
        <v>#N/A</v>
      </c>
      <c r="AG1206" s="22"/>
      <c r="AH1206" s="22"/>
      <c r="AI1206" s="22"/>
      <c r="AJ1206" s="22"/>
      <c r="AK1206" s="22"/>
      <c r="AL1206" s="22"/>
      <c r="AM1206" s="22"/>
      <c r="AN1206" s="22">
        <f ca="1"/>
        <v>0.97825294068926605</v>
      </c>
      <c r="AO1206" s="22">
        <f ca="1"/>
        <v>9.9681073472725985E-7</v>
      </c>
      <c r="AP1206" s="22" t="e">
        <f ca="1"/>
        <v>#N/A</v>
      </c>
      <c r="AQ1206" s="22" t="e">
        <f ca="1"/>
        <v>#N/A</v>
      </c>
      <c r="AR1206" s="22" t="e">
        <f ca="1"/>
        <v>#N/A</v>
      </c>
      <c r="AS1206" s="22" t="e">
        <f ca="1"/>
        <v>#N/A</v>
      </c>
      <c r="AT1206" s="22"/>
      <c r="AU1206" s="22"/>
      <c r="AV1206" s="22"/>
      <c r="AW1206" s="22"/>
      <c r="AX1206" s="22"/>
      <c r="AY1206" s="22"/>
      <c r="AZ1206" s="22"/>
      <c r="BA1206" s="22"/>
      <c r="BB1206" s="22"/>
      <c r="BC1206" s="22"/>
      <c r="BD1206" s="22"/>
      <c r="BE1206" s="22"/>
      <c r="BF1206" s="22"/>
      <c r="BG1206" s="22"/>
      <c r="BH1206" s="22"/>
      <c r="BI1206" s="22"/>
      <c r="BJ1206" s="22"/>
      <c r="BK1206" s="22"/>
      <c r="BL1206" s="22"/>
      <c r="BM1206" s="22"/>
      <c r="BN1206" s="22"/>
      <c r="BO1206" s="22"/>
      <c r="BP1206" s="22"/>
      <c r="BQ1206" s="22"/>
      <c r="BR1206" s="22"/>
      <c r="BS1206" s="22"/>
      <c r="BT1206" s="22"/>
      <c r="BU1206" s="22"/>
      <c r="BV1206" s="22"/>
      <c r="BW1206" s="22"/>
      <c r="BX1206" s="22"/>
      <c r="BY1206" s="22"/>
      <c r="BZ1206" s="22"/>
    </row>
    <row r="1207" spans="1:78" x14ac:dyDescent="0.25">
      <c r="A1207" s="21"/>
      <c r="B1207" s="22"/>
      <c r="C1207" s="22"/>
      <c r="D1207" s="22"/>
      <c r="E1207" s="22"/>
      <c r="F1207" s="22"/>
      <c r="G1207" s="22" t="e">
        <f ca="1"/>
        <v>#N/A</v>
      </c>
      <c r="H1207" s="22" t="e">
        <f ca="1"/>
        <v>#N/A</v>
      </c>
      <c r="I1207" s="22" t="e">
        <f ca="1"/>
        <v>#N/A</v>
      </c>
      <c r="J1207" s="22" t="e">
        <f ca="1"/>
        <v>#N/A</v>
      </c>
      <c r="K1207" s="22" t="e">
        <f ca="1"/>
        <v>#N/A</v>
      </c>
      <c r="L1207" s="22" t="e">
        <f ca="1"/>
        <v>#N/A</v>
      </c>
      <c r="M1207" s="22"/>
      <c r="N1207" s="22"/>
      <c r="O1207" s="22"/>
      <c r="P1207" s="22"/>
      <c r="Q1207" s="22"/>
      <c r="R1207" s="22" t="e">
        <f ca="1"/>
        <v>#N/A</v>
      </c>
      <c r="S1207" s="22" t="e">
        <f ca="1"/>
        <v>#N/A</v>
      </c>
      <c r="T1207" s="22" t="e">
        <f ca="1"/>
        <v>#N/A</v>
      </c>
      <c r="U1207" s="22" t="e">
        <f ca="1"/>
        <v>#N/A</v>
      </c>
      <c r="V1207" s="22" t="e">
        <f ca="1"/>
        <v>#N/A</v>
      </c>
      <c r="W1207" s="22" t="e">
        <f ca="1"/>
        <v>#N/A</v>
      </c>
      <c r="X1207" s="22"/>
      <c r="Y1207" s="22"/>
      <c r="Z1207" s="22"/>
      <c r="AA1207" s="22" t="e">
        <f ca="1"/>
        <v>#N/A</v>
      </c>
      <c r="AB1207" s="22" t="e">
        <f ca="1"/>
        <v>#N/A</v>
      </c>
      <c r="AC1207" s="22" t="e">
        <f ca="1"/>
        <v>#N/A</v>
      </c>
      <c r="AD1207" s="22" t="e">
        <f ca="1"/>
        <v>#N/A</v>
      </c>
      <c r="AE1207" s="22" t="e">
        <f ca="1"/>
        <v>#N/A</v>
      </c>
      <c r="AF1207" s="22" t="e">
        <f ca="1"/>
        <v>#N/A</v>
      </c>
      <c r="AG1207" s="22"/>
      <c r="AH1207" s="22"/>
      <c r="AI1207" s="22"/>
      <c r="AJ1207" s="22"/>
      <c r="AK1207" s="22"/>
      <c r="AL1207" s="22"/>
      <c r="AM1207" s="22"/>
      <c r="AN1207" s="22" t="e">
        <f ca="1"/>
        <v>#N/A</v>
      </c>
      <c r="AO1207" s="22" t="e">
        <f ca="1"/>
        <v>#N/A</v>
      </c>
      <c r="AP1207" s="22" t="e">
        <f ca="1"/>
        <v>#N/A</v>
      </c>
      <c r="AQ1207" s="22" t="e">
        <f ca="1"/>
        <v>#N/A</v>
      </c>
      <c r="AR1207" s="22" t="e">
        <f ca="1"/>
        <v>#N/A</v>
      </c>
      <c r="AS1207" s="22" t="e">
        <f ca="1"/>
        <v>#N/A</v>
      </c>
      <c r="AT1207" s="22"/>
      <c r="AU1207" s="22"/>
      <c r="AV1207" s="22"/>
      <c r="AW1207" s="22"/>
      <c r="AX1207" s="22"/>
      <c r="AY1207" s="22"/>
      <c r="AZ1207" s="22"/>
      <c r="BA1207" s="22"/>
      <c r="BB1207" s="22"/>
      <c r="BC1207" s="22"/>
      <c r="BD1207" s="22"/>
      <c r="BE1207" s="22"/>
      <c r="BF1207" s="22"/>
      <c r="BG1207" s="22"/>
      <c r="BH1207" s="22"/>
      <c r="BI1207" s="22"/>
      <c r="BJ1207" s="22"/>
      <c r="BK1207" s="22"/>
      <c r="BL1207" s="22"/>
      <c r="BM1207" s="22"/>
      <c r="BN1207" s="22"/>
      <c r="BO1207" s="22"/>
      <c r="BP1207" s="22"/>
      <c r="BQ1207" s="22"/>
      <c r="BR1207" s="22"/>
      <c r="BS1207" s="22"/>
      <c r="BT1207" s="22"/>
      <c r="BU1207" s="22"/>
      <c r="BV1207" s="22"/>
      <c r="BW1207" s="22"/>
      <c r="BX1207" s="22"/>
      <c r="BY1207" s="22"/>
      <c r="BZ1207" s="22"/>
    </row>
    <row r="1208" spans="1:78" x14ac:dyDescent="0.25">
      <c r="A1208" s="21"/>
      <c r="B1208" s="22"/>
      <c r="C1208" s="22"/>
      <c r="D1208" s="22"/>
      <c r="E1208" s="22"/>
      <c r="F1208" s="22"/>
      <c r="G1208" s="22" t="e">
        <f ca="1"/>
        <v>#N/A</v>
      </c>
      <c r="H1208" s="22" t="e">
        <f ca="1"/>
        <v>#N/A</v>
      </c>
      <c r="I1208" s="22" t="e">
        <f ca="1"/>
        <v>#N/A</v>
      </c>
      <c r="J1208" s="22" t="e">
        <f ca="1"/>
        <v>#N/A</v>
      </c>
      <c r="K1208" s="22" t="e">
        <f ca="1"/>
        <v>#N/A</v>
      </c>
      <c r="L1208" s="22" t="e">
        <f ca="1"/>
        <v>#N/A</v>
      </c>
      <c r="M1208" s="22"/>
      <c r="N1208" s="22"/>
      <c r="O1208" s="22"/>
      <c r="P1208" s="22"/>
      <c r="Q1208" s="22"/>
      <c r="R1208" s="22" t="e">
        <f ca="1"/>
        <v>#N/A</v>
      </c>
      <c r="S1208" s="22" t="e">
        <f ca="1"/>
        <v>#N/A</v>
      </c>
      <c r="T1208" s="22" t="e">
        <f ca="1"/>
        <v>#N/A</v>
      </c>
      <c r="U1208" s="22" t="e">
        <f ca="1"/>
        <v>#N/A</v>
      </c>
      <c r="V1208" s="22" t="e">
        <f ca="1"/>
        <v>#N/A</v>
      </c>
      <c r="W1208" s="22" t="e">
        <f ca="1"/>
        <v>#N/A</v>
      </c>
      <c r="X1208" s="22"/>
      <c r="Y1208" s="22"/>
      <c r="Z1208" s="22"/>
      <c r="AA1208" s="22" t="e">
        <f ca="1"/>
        <v>#N/A</v>
      </c>
      <c r="AB1208" s="22" t="e">
        <f ca="1"/>
        <v>#N/A</v>
      </c>
      <c r="AC1208" s="22" t="e">
        <f ca="1"/>
        <v>#N/A</v>
      </c>
      <c r="AD1208" s="22" t="e">
        <f ca="1"/>
        <v>#N/A</v>
      </c>
      <c r="AE1208" s="22" t="e">
        <f ca="1"/>
        <v>#N/A</v>
      </c>
      <c r="AF1208" s="22" t="e">
        <f ca="1"/>
        <v>#N/A</v>
      </c>
      <c r="AG1208" s="22"/>
      <c r="AH1208" s="22"/>
      <c r="AI1208" s="22"/>
      <c r="AJ1208" s="22"/>
      <c r="AK1208" s="22"/>
      <c r="AL1208" s="22"/>
      <c r="AM1208" s="22"/>
      <c r="AN1208" s="22" t="e">
        <f ca="1"/>
        <v>#N/A</v>
      </c>
      <c r="AO1208" s="22" t="e">
        <f ca="1"/>
        <v>#N/A</v>
      </c>
      <c r="AP1208" s="22" t="e">
        <f ca="1"/>
        <v>#N/A</v>
      </c>
      <c r="AQ1208" s="22" t="e">
        <f ca="1"/>
        <v>#N/A</v>
      </c>
      <c r="AR1208" s="22" t="e">
        <f ca="1"/>
        <v>#N/A</v>
      </c>
      <c r="AS1208" s="22" t="e">
        <f ca="1"/>
        <v>#N/A</v>
      </c>
      <c r="AT1208" s="22"/>
      <c r="AU1208" s="22"/>
      <c r="AV1208" s="22"/>
      <c r="AW1208" s="22"/>
      <c r="AX1208" s="22"/>
      <c r="AY1208" s="22"/>
      <c r="AZ1208" s="22"/>
      <c r="BA1208" s="22"/>
      <c r="BB1208" s="22"/>
      <c r="BC1208" s="22"/>
      <c r="BD1208" s="22"/>
      <c r="BE1208" s="22"/>
      <c r="BF1208" s="22"/>
      <c r="BG1208" s="22"/>
      <c r="BH1208" s="22"/>
      <c r="BI1208" s="22"/>
      <c r="BJ1208" s="22"/>
      <c r="BK1208" s="22"/>
      <c r="BL1208" s="22"/>
      <c r="BM1208" s="22"/>
      <c r="BN1208" s="22"/>
      <c r="BO1208" s="22"/>
      <c r="BP1208" s="22"/>
      <c r="BQ1208" s="22"/>
      <c r="BR1208" s="22"/>
      <c r="BS1208" s="22"/>
      <c r="BT1208" s="22"/>
      <c r="BU1208" s="22"/>
      <c r="BV1208" s="22"/>
      <c r="BW1208" s="22"/>
      <c r="BX1208" s="22"/>
      <c r="BY1208" s="22"/>
      <c r="BZ1208" s="22"/>
    </row>
    <row r="1209" spans="1:78" x14ac:dyDescent="0.25">
      <c r="A1209" s="21"/>
      <c r="B1209" s="22"/>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2"/>
      <c r="AS1209" s="22"/>
      <c r="AT1209" s="22"/>
      <c r="AU1209" s="22"/>
      <c r="AV1209" s="22"/>
      <c r="AW1209" s="22"/>
      <c r="AX1209" s="22"/>
      <c r="AY1209" s="22"/>
      <c r="AZ1209" s="22"/>
      <c r="BA1209" s="22"/>
      <c r="BB1209" s="22"/>
      <c r="BC1209" s="22"/>
      <c r="BD1209" s="22"/>
      <c r="BE1209" s="22"/>
      <c r="BF1209" s="22"/>
      <c r="BG1209" s="22"/>
      <c r="BH1209" s="22"/>
      <c r="BI1209" s="22"/>
      <c r="BJ1209" s="22"/>
      <c r="BK1209" s="22"/>
      <c r="BL1209" s="22"/>
      <c r="BM1209" s="22"/>
      <c r="BN1209" s="22"/>
      <c r="BO1209" s="22"/>
      <c r="BP1209" s="22"/>
      <c r="BQ1209" s="22"/>
      <c r="BR1209" s="22"/>
      <c r="BS1209" s="22"/>
      <c r="BT1209" s="22"/>
      <c r="BU1209" s="22"/>
      <c r="BV1209" s="22"/>
      <c r="BW1209" s="22"/>
      <c r="BX1209" s="22"/>
      <c r="BY1209" s="22"/>
      <c r="BZ1209" s="22"/>
    </row>
    <row r="1210" spans="1:78" x14ac:dyDescent="0.25">
      <c r="A1210" s="21"/>
      <c r="B1210" s="22"/>
      <c r="C1210" s="22"/>
      <c r="D1210" s="22"/>
      <c r="E1210" s="22"/>
      <c r="F1210" s="25" t="s">
        <v>166</v>
      </c>
      <c r="G1210" s="42">
        <v>550</v>
      </c>
      <c r="H1210" s="22"/>
      <c r="I1210" s="22"/>
      <c r="J1210" s="22"/>
      <c r="K1210" s="22"/>
      <c r="L1210" s="22"/>
      <c r="M1210" s="22"/>
      <c r="N1210" s="22"/>
      <c r="O1210" s="22"/>
      <c r="P1210" s="22"/>
      <c r="Q1210" s="25" t="s">
        <v>166</v>
      </c>
      <c r="R1210" s="42">
        <v>550</v>
      </c>
      <c r="S1210" s="22"/>
      <c r="T1210" s="22"/>
      <c r="U1210" s="22"/>
      <c r="V1210" s="22"/>
      <c r="W1210" s="22"/>
      <c r="X1210" s="22"/>
      <c r="Y1210" s="22"/>
      <c r="Z1210" s="25" t="s">
        <v>166</v>
      </c>
      <c r="AA1210" s="42">
        <v>550</v>
      </c>
      <c r="AB1210" s="22"/>
      <c r="AC1210" s="22"/>
      <c r="AD1210" s="22"/>
      <c r="AE1210" s="22"/>
      <c r="AF1210" s="22"/>
      <c r="AG1210" s="22"/>
      <c r="AH1210" s="22"/>
      <c r="AI1210" s="22"/>
      <c r="AJ1210" s="22"/>
      <c r="AK1210" s="22"/>
      <c r="AL1210" s="22"/>
      <c r="AM1210" s="25" t="s">
        <v>166</v>
      </c>
      <c r="AN1210" s="42">
        <v>550</v>
      </c>
      <c r="AO1210" s="22"/>
      <c r="AP1210" s="22"/>
      <c r="AQ1210" s="22"/>
      <c r="AR1210" s="22"/>
      <c r="AS1210" s="22"/>
      <c r="AT1210" s="22"/>
      <c r="AU1210" s="22"/>
      <c r="AV1210" s="22"/>
      <c r="AW1210" s="22"/>
      <c r="AX1210" s="22"/>
      <c r="AY1210" s="22"/>
      <c r="AZ1210" s="22"/>
      <c r="BA1210" s="22"/>
      <c r="BB1210" s="22"/>
      <c r="BC1210" s="22"/>
      <c r="BD1210" s="22"/>
      <c r="BE1210" s="22"/>
      <c r="BF1210" s="22"/>
      <c r="BG1210" s="22"/>
      <c r="BH1210" s="22"/>
      <c r="BI1210" s="22"/>
      <c r="BJ1210" s="22"/>
      <c r="BK1210" s="22"/>
      <c r="BL1210" s="22"/>
      <c r="BM1210" s="22"/>
      <c r="BN1210" s="22"/>
      <c r="BO1210" s="22"/>
      <c r="BP1210" s="22"/>
      <c r="BQ1210" s="22"/>
      <c r="BR1210" s="22"/>
      <c r="BS1210" s="22"/>
      <c r="BT1210" s="22"/>
      <c r="BU1210" s="22"/>
      <c r="BV1210" s="22"/>
      <c r="BW1210" s="22"/>
      <c r="BX1210" s="22"/>
      <c r="BY1210" s="22"/>
      <c r="BZ1210" s="22"/>
    </row>
    <row r="1211" spans="1:78" x14ac:dyDescent="0.25">
      <c r="A1211" s="21"/>
      <c r="B1211" s="22"/>
      <c r="C1211" s="22"/>
      <c r="D1211" s="22"/>
      <c r="E1211" s="22"/>
      <c r="F1211" s="25" t="s">
        <v>167</v>
      </c>
      <c r="G1211" s="43">
        <f ca="1">I1198+J1198*(G1210/1000)+K1198*(G1210/1000)^2+L1198*(G1210/1000)^3+M1198/(G1210/1000)^2</f>
        <v>29.460523064340226</v>
      </c>
      <c r="H1211" s="22"/>
      <c r="I1211" s="22"/>
      <c r="J1211" s="22"/>
      <c r="K1211" s="22"/>
      <c r="L1211" s="22"/>
      <c r="M1211" s="22"/>
      <c r="N1211" s="22"/>
      <c r="O1211" s="22"/>
      <c r="P1211" s="22"/>
      <c r="Q1211" s="25" t="s">
        <v>167</v>
      </c>
      <c r="R1211" s="43">
        <f ca="1">T1198+U1198*(R1210/1000)+V1198*(R1210/1000)^2+W1198*(R1210/1000)^3+AA1198/(R1210/1000)^2</f>
        <v>9922.9684413153955</v>
      </c>
      <c r="S1211" s="22"/>
      <c r="T1211" s="22"/>
      <c r="U1211" s="22"/>
      <c r="V1211" s="22"/>
      <c r="W1211" s="22"/>
      <c r="X1211" s="22"/>
      <c r="Y1211" s="22"/>
      <c r="Z1211" s="25" t="s">
        <v>167</v>
      </c>
      <c r="AA1211" s="43">
        <f ca="1">AC1198+AD1198*(AA1210/1000)+AE1198*(AA1210/1000)^2+AF1198*(AA1210/1000)^3+AG1198/(AA1210/1000)^2</f>
        <v>3.0941591193745381</v>
      </c>
      <c r="AB1211" s="22"/>
      <c r="AC1211" s="22"/>
      <c r="AD1211" s="22"/>
      <c r="AE1211" s="22"/>
      <c r="AF1211" s="22"/>
      <c r="AG1211" s="22"/>
      <c r="AH1211" s="22"/>
      <c r="AI1211" s="22"/>
      <c r="AJ1211" s="22"/>
      <c r="AK1211" s="22"/>
      <c r="AL1211" s="22"/>
      <c r="AM1211" s="25" t="s">
        <v>167</v>
      </c>
      <c r="AN1211" s="43">
        <f ca="1">AP1198+AQ1198*(AN1210/1000)+AR1198*(AN1210/1000)^2+AS1198*(AN1210/1000)^3+AT1198/(AN1210/1000)^2</f>
        <v>-13752.203847045359</v>
      </c>
      <c r="AO1211" s="22"/>
      <c r="AP1211" s="22"/>
      <c r="AQ1211" s="22"/>
      <c r="AR1211" s="22"/>
      <c r="AS1211" s="22"/>
      <c r="AT1211" s="22"/>
      <c r="AU1211" s="22"/>
      <c r="AV1211" s="22"/>
      <c r="AW1211" s="22"/>
      <c r="AX1211" s="22"/>
      <c r="AY1211" s="22"/>
      <c r="AZ1211" s="22"/>
      <c r="BA1211" s="22"/>
      <c r="BB1211" s="22"/>
      <c r="BC1211" s="22"/>
      <c r="BD1211" s="22"/>
      <c r="BE1211" s="22"/>
      <c r="BF1211" s="22"/>
      <c r="BG1211" s="22"/>
      <c r="BH1211" s="22"/>
      <c r="BI1211" s="22"/>
      <c r="BJ1211" s="22"/>
      <c r="BK1211" s="22"/>
      <c r="BL1211" s="22"/>
      <c r="BM1211" s="22"/>
      <c r="BN1211" s="22"/>
      <c r="BO1211" s="22"/>
      <c r="BP1211" s="22"/>
      <c r="BQ1211" s="22"/>
      <c r="BR1211" s="22"/>
      <c r="BS1211" s="22"/>
      <c r="BT1211" s="22"/>
      <c r="BU1211" s="22"/>
      <c r="BV1211" s="22"/>
      <c r="BW1211" s="22"/>
      <c r="BX1211" s="22"/>
      <c r="BY1211" s="22"/>
      <c r="BZ1211" s="22"/>
    </row>
    <row r="1212" spans="1:78" x14ac:dyDescent="0.25">
      <c r="A1212" s="21"/>
      <c r="B1212" s="22"/>
      <c r="C1212" s="22"/>
      <c r="D1212" s="22"/>
      <c r="E1212" s="22"/>
      <c r="F1212" s="22" t="s">
        <v>46</v>
      </c>
      <c r="G1212" s="22"/>
      <c r="H1212" s="22"/>
      <c r="I1212" s="22"/>
      <c r="J1212" s="22" t="s">
        <v>189</v>
      </c>
      <c r="K1212" s="22"/>
      <c r="L1212" s="22"/>
      <c r="M1212" s="22"/>
      <c r="N1212" s="22"/>
      <c r="O1212" s="22"/>
      <c r="P1212" s="22"/>
      <c r="Q1212" s="22" t="s">
        <v>46</v>
      </c>
      <c r="R1212" s="22"/>
      <c r="S1212" s="22"/>
      <c r="T1212" s="22"/>
      <c r="U1212" s="22" t="s">
        <v>189</v>
      </c>
      <c r="V1212" s="22"/>
      <c r="W1212" s="22"/>
      <c r="X1212" s="22"/>
      <c r="Y1212" s="22"/>
      <c r="Z1212" s="22" t="s">
        <v>46</v>
      </c>
      <c r="AA1212" s="22"/>
      <c r="AB1212" s="22"/>
      <c r="AC1212" s="22"/>
      <c r="AD1212" s="22" t="s">
        <v>189</v>
      </c>
      <c r="AE1212" s="22"/>
      <c r="AF1212" s="22"/>
      <c r="AG1212" s="22"/>
      <c r="AH1212" s="22"/>
      <c r="AI1212" s="22"/>
      <c r="AJ1212" s="22"/>
      <c r="AK1212" s="22"/>
      <c r="AL1212" s="22"/>
      <c r="AM1212" s="22" t="s">
        <v>46</v>
      </c>
      <c r="AN1212" s="22"/>
      <c r="AO1212" s="22"/>
      <c r="AP1212" s="22"/>
      <c r="AQ1212" s="22" t="s">
        <v>189</v>
      </c>
      <c r="AR1212" s="22"/>
      <c r="AS1212" s="22"/>
      <c r="AT1212" s="22"/>
      <c r="AU1212" s="22"/>
      <c r="AV1212" s="22"/>
      <c r="AW1212" s="22"/>
      <c r="AX1212" s="22"/>
      <c r="AY1212" s="22"/>
      <c r="AZ1212" s="22"/>
      <c r="BA1212" s="22"/>
      <c r="BB1212" s="22"/>
      <c r="BC1212" s="22"/>
      <c r="BD1212" s="22"/>
      <c r="BE1212" s="22"/>
      <c r="BF1212" s="22"/>
      <c r="BG1212" s="22"/>
      <c r="BH1212" s="22"/>
      <c r="BI1212" s="22"/>
      <c r="BJ1212" s="22"/>
      <c r="BK1212" s="22"/>
      <c r="BL1212" s="22"/>
      <c r="BM1212" s="22"/>
      <c r="BN1212" s="22"/>
      <c r="BO1212" s="22"/>
      <c r="BP1212" s="22"/>
      <c r="BQ1212" s="22"/>
      <c r="BR1212" s="22"/>
      <c r="BS1212" s="22"/>
      <c r="BT1212" s="22"/>
      <c r="BU1212" s="22"/>
      <c r="BV1212" s="22"/>
      <c r="BW1212" s="22"/>
      <c r="BX1212" s="22"/>
      <c r="BY1212" s="22"/>
      <c r="BZ1212" s="22"/>
    </row>
    <row r="1213" spans="1:78" x14ac:dyDescent="0.25">
      <c r="A1213" s="21"/>
      <c r="B1213" s="22"/>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22"/>
      <c r="BA1213" s="22"/>
      <c r="BB1213" s="22"/>
      <c r="BC1213" s="22"/>
      <c r="BD1213" s="22"/>
      <c r="BE1213" s="22"/>
      <c r="BF1213" s="22"/>
      <c r="BG1213" s="22"/>
      <c r="BH1213" s="22"/>
      <c r="BI1213" s="22"/>
      <c r="BJ1213" s="22"/>
      <c r="BK1213" s="22"/>
      <c r="BL1213" s="22"/>
      <c r="BM1213" s="22"/>
      <c r="BN1213" s="22"/>
      <c r="BO1213" s="22"/>
      <c r="BP1213" s="22"/>
      <c r="BQ1213" s="22"/>
      <c r="BR1213" s="22"/>
      <c r="BS1213" s="22"/>
      <c r="BT1213" s="22"/>
      <c r="BU1213" s="22"/>
      <c r="BV1213" s="22"/>
      <c r="BW1213" s="22"/>
      <c r="BX1213" s="22"/>
      <c r="BY1213" s="22"/>
      <c r="BZ1213" s="22"/>
    </row>
    <row r="1214" spans="1:78" x14ac:dyDescent="0.25">
      <c r="A1214" s="21"/>
      <c r="B1214" s="22" t="s">
        <v>307</v>
      </c>
      <c r="C1214" s="22"/>
      <c r="D1214" s="22"/>
      <c r="E1214" s="22"/>
      <c r="F1214" s="22"/>
      <c r="G1214" s="22"/>
      <c r="H1214" s="22"/>
      <c r="I1214" s="22"/>
      <c r="J1214" s="22" t="s">
        <v>309</v>
      </c>
      <c r="K1214" s="22"/>
      <c r="L1214" s="22"/>
      <c r="M1214" s="22"/>
      <c r="N1214" s="22"/>
      <c r="O1214" s="22"/>
      <c r="P1214" s="22"/>
      <c r="Q1214" s="22"/>
      <c r="R1214" s="22"/>
      <c r="S1214" s="22"/>
      <c r="T1214" s="2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c r="AQ1214" s="22"/>
      <c r="AR1214" s="22"/>
      <c r="AS1214" s="22"/>
      <c r="AT1214" s="22"/>
      <c r="AU1214" s="22"/>
      <c r="AV1214" s="22"/>
      <c r="AW1214" s="22"/>
      <c r="AX1214" s="22"/>
      <c r="AY1214" s="22"/>
      <c r="AZ1214" s="22"/>
      <c r="BA1214" s="22"/>
      <c r="BB1214" s="22"/>
      <c r="BC1214" s="22"/>
      <c r="BD1214" s="22"/>
      <c r="BE1214" s="22"/>
      <c r="BF1214" s="22"/>
      <c r="BG1214" s="22"/>
      <c r="BH1214" s="22"/>
      <c r="BI1214" s="22"/>
      <c r="BJ1214" s="22"/>
      <c r="BK1214" s="22"/>
      <c r="BL1214" s="22"/>
      <c r="BM1214" s="22"/>
      <c r="BN1214" s="22"/>
      <c r="BO1214" s="22"/>
      <c r="BP1214" s="22"/>
      <c r="BQ1214" s="22"/>
      <c r="BR1214" s="22"/>
      <c r="BS1214" s="22"/>
      <c r="BT1214" s="22"/>
      <c r="BU1214" s="22"/>
      <c r="BV1214" s="22"/>
      <c r="BW1214" s="22"/>
      <c r="BX1214" s="22"/>
      <c r="BY1214" s="22"/>
      <c r="BZ1214" s="22"/>
    </row>
    <row r="1215" spans="1:78" x14ac:dyDescent="0.25">
      <c r="A1215" s="21"/>
      <c r="B1215" s="22"/>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2"/>
      <c r="AS1215" s="22"/>
      <c r="AT1215" s="22"/>
      <c r="AU1215" s="22"/>
      <c r="AV1215" s="22"/>
      <c r="AW1215" s="22"/>
      <c r="AX1215" s="22"/>
      <c r="AY1215" s="22"/>
      <c r="AZ1215" s="22"/>
      <c r="BA1215" s="22"/>
      <c r="BB1215" s="22"/>
      <c r="BC1215" s="22"/>
      <c r="BD1215" s="22"/>
      <c r="BE1215" s="22"/>
      <c r="BF1215" s="22"/>
      <c r="BG1215" s="22"/>
      <c r="BH1215" s="22"/>
      <c r="BI1215" s="22"/>
      <c r="BJ1215" s="22"/>
      <c r="BK1215" s="22"/>
      <c r="BL1215" s="22"/>
      <c r="BM1215" s="22"/>
      <c r="BN1215" s="22"/>
      <c r="BO1215" s="22"/>
      <c r="BP1215" s="22"/>
      <c r="BQ1215" s="22"/>
      <c r="BR1215" s="22"/>
      <c r="BS1215" s="22"/>
      <c r="BT1215" s="22"/>
      <c r="BU1215" s="22"/>
      <c r="BV1215" s="22"/>
      <c r="BW1215" s="22"/>
      <c r="BX1215" s="22"/>
      <c r="BY1215" s="22"/>
      <c r="BZ1215" s="22"/>
    </row>
    <row r="1216" spans="1:78" x14ac:dyDescent="0.25">
      <c r="A1216" s="21"/>
      <c r="B1216" s="22" t="s">
        <v>237</v>
      </c>
      <c r="C1216" s="22"/>
      <c r="D1216" s="22"/>
      <c r="E1216" s="22"/>
      <c r="F1216" s="22"/>
      <c r="G1216" s="22"/>
      <c r="H1216" s="22"/>
      <c r="I1216" s="22"/>
      <c r="J1216" s="22" t="s">
        <v>238</v>
      </c>
      <c r="K1216" s="22"/>
      <c r="L1216" s="22"/>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c r="AQ1216" s="22"/>
      <c r="AR1216" s="22"/>
      <c r="AS1216" s="22"/>
      <c r="AT1216" s="22"/>
      <c r="AU1216" s="22"/>
      <c r="AV1216" s="22"/>
      <c r="AW1216" s="22"/>
      <c r="AX1216" s="22"/>
      <c r="AY1216" s="22"/>
      <c r="AZ1216" s="22"/>
      <c r="BA1216" s="22"/>
      <c r="BB1216" s="22"/>
      <c r="BC1216" s="22"/>
      <c r="BD1216" s="22"/>
      <c r="BE1216" s="22"/>
      <c r="BF1216" s="22"/>
      <c r="BG1216" s="22"/>
      <c r="BH1216" s="22"/>
      <c r="BI1216" s="22"/>
      <c r="BJ1216" s="22"/>
      <c r="BK1216" s="22"/>
      <c r="BL1216" s="22"/>
      <c r="BM1216" s="22"/>
      <c r="BN1216" s="22"/>
      <c r="BO1216" s="22"/>
      <c r="BP1216" s="22"/>
      <c r="BQ1216" s="22"/>
      <c r="BR1216" s="22"/>
      <c r="BS1216" s="22"/>
      <c r="BT1216" s="22"/>
      <c r="BU1216" s="22"/>
      <c r="BV1216" s="22"/>
      <c r="BW1216" s="22"/>
      <c r="BX1216" s="22"/>
      <c r="BY1216" s="22"/>
      <c r="BZ1216" s="22"/>
    </row>
    <row r="1217" spans="1:78" x14ac:dyDescent="0.25">
      <c r="A1217" s="21"/>
      <c r="B1217" s="22"/>
      <c r="C1217" s="22"/>
      <c r="D1217" s="22" t="s">
        <v>239</v>
      </c>
      <c r="E1217" s="22"/>
      <c r="F1217" s="22"/>
      <c r="G1217" s="22"/>
      <c r="H1217" s="22"/>
      <c r="I1217" s="22"/>
      <c r="J1217" s="22" t="s">
        <v>240</v>
      </c>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22"/>
      <c r="BA1217" s="22"/>
      <c r="BB1217" s="22"/>
      <c r="BC1217" s="22"/>
      <c r="BD1217" s="22"/>
      <c r="BE1217" s="22"/>
      <c r="BF1217" s="22"/>
      <c r="BG1217" s="22"/>
      <c r="BH1217" s="22"/>
      <c r="BI1217" s="22"/>
      <c r="BJ1217" s="22"/>
      <c r="BK1217" s="22"/>
      <c r="BL1217" s="22"/>
      <c r="BM1217" s="22"/>
      <c r="BN1217" s="22"/>
      <c r="BO1217" s="22"/>
      <c r="BP1217" s="22"/>
      <c r="BQ1217" s="22"/>
      <c r="BR1217" s="22"/>
      <c r="BS1217" s="22"/>
      <c r="BT1217" s="22"/>
      <c r="BU1217" s="22"/>
      <c r="BV1217" s="22"/>
      <c r="BW1217" s="22"/>
      <c r="BX1217" s="22"/>
      <c r="BY1217" s="22"/>
      <c r="BZ1217" s="22"/>
    </row>
    <row r="1218" spans="1:78" x14ac:dyDescent="0.25">
      <c r="A1218" s="21"/>
      <c r="B1218" s="22" t="s">
        <v>241</v>
      </c>
      <c r="C1218" s="22"/>
      <c r="D1218" s="22" t="s">
        <v>242</v>
      </c>
      <c r="E1218" s="22"/>
      <c r="F1218" s="22" t="s">
        <v>243</v>
      </c>
      <c r="G1218" s="22"/>
      <c r="H1218" s="22" t="s">
        <v>244</v>
      </c>
      <c r="I1218" s="22"/>
      <c r="J1218" s="22" t="s">
        <v>245</v>
      </c>
      <c r="K1218" s="22"/>
      <c r="L1218" s="22" t="s">
        <v>246</v>
      </c>
      <c r="M1218" s="22"/>
      <c r="N1218" s="22" t="s">
        <v>247</v>
      </c>
      <c r="O1218" s="22"/>
      <c r="P1218" s="22" t="s">
        <v>248</v>
      </c>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22"/>
      <c r="BA1218" s="22"/>
      <c r="BB1218" s="22"/>
      <c r="BC1218" s="22"/>
      <c r="BD1218" s="22"/>
      <c r="BE1218" s="22"/>
      <c r="BF1218" s="22"/>
      <c r="BG1218" s="22"/>
      <c r="BH1218" s="22"/>
      <c r="BI1218" s="22"/>
      <c r="BJ1218" s="22"/>
      <c r="BK1218" s="22"/>
      <c r="BL1218" s="22"/>
      <c r="BM1218" s="22"/>
      <c r="BN1218" s="22"/>
      <c r="BO1218" s="22"/>
      <c r="BP1218" s="22"/>
      <c r="BQ1218" s="22"/>
      <c r="BR1218" s="22"/>
      <c r="BS1218" s="22"/>
      <c r="BT1218" s="22"/>
      <c r="BU1218" s="22"/>
      <c r="BV1218" s="22"/>
      <c r="BW1218" s="22"/>
      <c r="BX1218" s="22"/>
      <c r="BY1218" s="22"/>
      <c r="BZ1218" s="22"/>
    </row>
    <row r="1219" spans="1:78" x14ac:dyDescent="0.25">
      <c r="A1219" s="21"/>
      <c r="B1219" s="22">
        <v>0</v>
      </c>
      <c r="C1219" s="22"/>
      <c r="D1219" s="22">
        <v>0</v>
      </c>
      <c r="E1219" s="22"/>
      <c r="F1219" s="22">
        <v>0</v>
      </c>
      <c r="G1219" s="22"/>
      <c r="H1219" s="22" t="s">
        <v>249</v>
      </c>
      <c r="I1219" s="22"/>
      <c r="J1219" s="22">
        <v>-8.64</v>
      </c>
      <c r="K1219" s="22"/>
      <c r="L1219" s="22">
        <v>-92.126999999999995</v>
      </c>
      <c r="M1219" s="22"/>
      <c r="N1219" s="22">
        <v>-92.126999999999995</v>
      </c>
      <c r="O1219" s="22"/>
      <c r="P1219" s="22" t="s">
        <v>249</v>
      </c>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22"/>
      <c r="BA1219" s="22"/>
      <c r="BB1219" s="22"/>
      <c r="BC1219" s="22"/>
      <c r="BD1219" s="22"/>
      <c r="BE1219" s="22"/>
      <c r="BF1219" s="22"/>
      <c r="BG1219" s="22"/>
      <c r="BH1219" s="22"/>
      <c r="BI1219" s="22"/>
      <c r="BJ1219" s="22"/>
      <c r="BK1219" s="22"/>
      <c r="BL1219" s="22"/>
      <c r="BM1219" s="22"/>
      <c r="BN1219" s="22"/>
      <c r="BO1219" s="22"/>
      <c r="BP1219" s="22"/>
      <c r="BQ1219" s="22"/>
      <c r="BR1219" s="22"/>
      <c r="BS1219" s="22"/>
      <c r="BT1219" s="22"/>
      <c r="BU1219" s="22"/>
      <c r="BV1219" s="22"/>
      <c r="BW1219" s="22"/>
      <c r="BX1219" s="22"/>
      <c r="BY1219" s="22"/>
      <c r="BZ1219" s="22"/>
    </row>
    <row r="1220" spans="1:78" x14ac:dyDescent="0.25">
      <c r="A1220" s="21"/>
      <c r="B1220" s="22">
        <v>100</v>
      </c>
      <c r="C1220" s="22">
        <f ca="1">B1220/1000</f>
        <v>0.1</v>
      </c>
      <c r="D1220" s="22">
        <v>29.116</v>
      </c>
      <c r="E1220" s="22"/>
      <c r="F1220" s="22">
        <v>155.08699999999999</v>
      </c>
      <c r="G1220" s="22"/>
      <c r="H1220" s="22">
        <v>212.797</v>
      </c>
      <c r="I1220" s="22"/>
      <c r="J1220" s="22">
        <v>-5.7709999999999999</v>
      </c>
      <c r="K1220" s="22"/>
      <c r="L1220" s="22">
        <v>-92.213999999999999</v>
      </c>
      <c r="M1220" s="22"/>
      <c r="N1220" s="22">
        <v>-93.236000000000004</v>
      </c>
      <c r="O1220" s="22"/>
      <c r="P1220" s="22">
        <v>48.701999999999998</v>
      </c>
      <c r="Q1220" s="22"/>
      <c r="R1220" s="22"/>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22"/>
      <c r="BA1220" s="22"/>
      <c r="BB1220" s="22"/>
      <c r="BC1220" s="22"/>
      <c r="BD1220" s="22"/>
      <c r="BE1220" s="22"/>
      <c r="BF1220" s="22"/>
      <c r="BG1220" s="22"/>
      <c r="BH1220" s="22"/>
      <c r="BI1220" s="22"/>
      <c r="BJ1220" s="22"/>
      <c r="BK1220" s="22"/>
      <c r="BL1220" s="22"/>
      <c r="BM1220" s="22"/>
      <c r="BN1220" s="22"/>
      <c r="BO1220" s="22"/>
      <c r="BP1220" s="22"/>
      <c r="BQ1220" s="22"/>
      <c r="BR1220" s="22"/>
      <c r="BS1220" s="22"/>
      <c r="BT1220" s="22"/>
      <c r="BU1220" s="22"/>
      <c r="BV1220" s="22"/>
      <c r="BW1220" s="22"/>
      <c r="BX1220" s="22"/>
      <c r="BY1220" s="22"/>
      <c r="BZ1220" s="22"/>
    </row>
    <row r="1221" spans="1:78" x14ac:dyDescent="0.25">
      <c r="A1221" s="21"/>
      <c r="B1221" s="22">
        <v>200</v>
      </c>
      <c r="C1221" s="22">
        <f t="shared" ref="C1221:C1283" ca="1" si="21">B1221/1000</f>
        <v>0.2</v>
      </c>
      <c r="D1221" s="22">
        <v>29.123999999999999</v>
      </c>
      <c r="E1221" s="22"/>
      <c r="F1221" s="22">
        <v>175.27</v>
      </c>
      <c r="G1221" s="22"/>
      <c r="H1221" s="22">
        <v>189.566</v>
      </c>
      <c r="I1221" s="22"/>
      <c r="J1221" s="22">
        <v>-2.859</v>
      </c>
      <c r="K1221" s="22"/>
      <c r="L1221" s="22">
        <v>-92.168000000000006</v>
      </c>
      <c r="M1221" s="22"/>
      <c r="N1221" s="22">
        <v>-94.284000000000006</v>
      </c>
      <c r="O1221" s="22"/>
      <c r="P1221" s="22">
        <v>24.625</v>
      </c>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22"/>
      <c r="BA1221" s="22"/>
      <c r="BB1221" s="22"/>
      <c r="BC1221" s="22"/>
      <c r="BD1221" s="22"/>
      <c r="BE1221" s="22"/>
      <c r="BF1221" s="22"/>
      <c r="BG1221" s="22"/>
      <c r="BH1221" s="22"/>
      <c r="BI1221" s="22"/>
      <c r="BJ1221" s="22"/>
      <c r="BK1221" s="22"/>
      <c r="BL1221" s="22"/>
      <c r="BM1221" s="22"/>
      <c r="BN1221" s="22"/>
      <c r="BO1221" s="22"/>
      <c r="BP1221" s="22"/>
      <c r="BQ1221" s="22"/>
      <c r="BR1221" s="22"/>
      <c r="BS1221" s="22"/>
      <c r="BT1221" s="22"/>
      <c r="BU1221" s="22"/>
      <c r="BV1221" s="22"/>
      <c r="BW1221" s="22"/>
      <c r="BX1221" s="22"/>
      <c r="BY1221" s="22"/>
      <c r="BZ1221" s="22"/>
    </row>
    <row r="1222" spans="1:78" x14ac:dyDescent="0.25">
      <c r="A1222" s="21"/>
      <c r="B1222" s="22">
        <v>250</v>
      </c>
      <c r="C1222" s="22">
        <f t="shared" ca="1" si="21"/>
        <v>0.25</v>
      </c>
      <c r="D1222" s="22">
        <v>29.13</v>
      </c>
      <c r="E1222" s="22"/>
      <c r="F1222" s="22">
        <v>181.77</v>
      </c>
      <c r="G1222" s="22"/>
      <c r="H1222" s="22">
        <v>187.381</v>
      </c>
      <c r="I1222" s="22"/>
      <c r="J1222" s="22">
        <v>-1.403</v>
      </c>
      <c r="K1222" s="22"/>
      <c r="L1222" s="22">
        <v>-92.218999999999994</v>
      </c>
      <c r="M1222" s="22"/>
      <c r="N1222" s="22">
        <v>-94.808999999999997</v>
      </c>
      <c r="O1222" s="22"/>
      <c r="P1222" s="22">
        <v>19.809000000000001</v>
      </c>
      <c r="Q1222" s="22"/>
      <c r="R1222" s="22"/>
      <c r="S1222" s="22"/>
      <c r="T1222" s="2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c r="AQ1222" s="22"/>
      <c r="AR1222" s="22"/>
      <c r="AS1222" s="22"/>
      <c r="AT1222" s="22"/>
      <c r="AU1222" s="22"/>
      <c r="AV1222" s="22"/>
      <c r="AW1222" s="22"/>
      <c r="AX1222" s="22"/>
      <c r="AY1222" s="22"/>
      <c r="AZ1222" s="22"/>
      <c r="BA1222" s="22"/>
      <c r="BB1222" s="22"/>
      <c r="BC1222" s="22"/>
      <c r="BD1222" s="22"/>
      <c r="BE1222" s="22"/>
      <c r="BF1222" s="22"/>
      <c r="BG1222" s="22"/>
      <c r="BH1222" s="22"/>
      <c r="BI1222" s="22"/>
      <c r="BJ1222" s="22"/>
      <c r="BK1222" s="22"/>
      <c r="BL1222" s="22"/>
      <c r="BM1222" s="22"/>
      <c r="BN1222" s="22"/>
      <c r="BO1222" s="22"/>
      <c r="BP1222" s="22"/>
      <c r="BQ1222" s="22"/>
      <c r="BR1222" s="22"/>
      <c r="BS1222" s="22"/>
      <c r="BT1222" s="22"/>
      <c r="BU1222" s="22"/>
      <c r="BV1222" s="22"/>
      <c r="BW1222" s="22"/>
      <c r="BX1222" s="22"/>
      <c r="BY1222" s="22"/>
      <c r="BZ1222" s="22"/>
    </row>
    <row r="1223" spans="1:78" x14ac:dyDescent="0.25">
      <c r="A1223" s="21"/>
      <c r="B1223" s="22">
        <v>298.14999999999998</v>
      </c>
      <c r="C1223" s="22">
        <f t="shared" ca="1" si="21"/>
        <v>0.29814999999999997</v>
      </c>
      <c r="D1223" s="22">
        <v>29.135999999999999</v>
      </c>
      <c r="E1223" s="22"/>
      <c r="F1223" s="22">
        <v>186.90100000000001</v>
      </c>
      <c r="G1223" s="22"/>
      <c r="H1223" s="22">
        <v>186.90100000000001</v>
      </c>
      <c r="I1223" s="22"/>
      <c r="J1223" s="22">
        <v>0</v>
      </c>
      <c r="K1223" s="22"/>
      <c r="L1223" s="22">
        <v>-92.311999999999998</v>
      </c>
      <c r="M1223" s="22"/>
      <c r="N1223" s="22">
        <v>-95.3</v>
      </c>
      <c r="O1223" s="22"/>
      <c r="P1223" s="22">
        <v>16.696000000000002</v>
      </c>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2"/>
      <c r="AS1223" s="22"/>
      <c r="AT1223" s="22"/>
      <c r="AU1223" s="22"/>
      <c r="AV1223" s="22"/>
      <c r="AW1223" s="22"/>
      <c r="AX1223" s="22"/>
      <c r="AY1223" s="22"/>
      <c r="AZ1223" s="22"/>
      <c r="BA1223" s="22"/>
      <c r="BB1223" s="22"/>
      <c r="BC1223" s="22"/>
      <c r="BD1223" s="22"/>
      <c r="BE1223" s="22"/>
      <c r="BF1223" s="22"/>
      <c r="BG1223" s="22"/>
      <c r="BH1223" s="22"/>
      <c r="BI1223" s="22"/>
      <c r="BJ1223" s="22"/>
      <c r="BK1223" s="22"/>
      <c r="BL1223" s="22"/>
      <c r="BM1223" s="22"/>
      <c r="BN1223" s="22"/>
      <c r="BO1223" s="22"/>
      <c r="BP1223" s="22"/>
      <c r="BQ1223" s="22"/>
      <c r="BR1223" s="22"/>
      <c r="BS1223" s="22"/>
      <c r="BT1223" s="22"/>
      <c r="BU1223" s="22"/>
      <c r="BV1223" s="22"/>
      <c r="BW1223" s="22"/>
      <c r="BX1223" s="22"/>
      <c r="BY1223" s="22"/>
      <c r="BZ1223" s="22"/>
    </row>
    <row r="1224" spans="1:78" x14ac:dyDescent="0.25">
      <c r="A1224" s="21"/>
      <c r="B1224" s="22">
        <v>300</v>
      </c>
      <c r="C1224" s="22">
        <f t="shared" ca="1" si="21"/>
        <v>0.3</v>
      </c>
      <c r="D1224" s="22">
        <v>29.137</v>
      </c>
      <c r="E1224" s="22"/>
      <c r="F1224" s="22">
        <v>187.08099999999999</v>
      </c>
      <c r="G1224" s="22"/>
      <c r="H1224" s="22">
        <v>186.90199999999999</v>
      </c>
      <c r="I1224" s="22"/>
      <c r="J1224" s="22">
        <v>5.3999999999999999E-2</v>
      </c>
      <c r="K1224" s="22"/>
      <c r="L1224" s="22">
        <v>-92.316000000000003</v>
      </c>
      <c r="M1224" s="22"/>
      <c r="N1224" s="22">
        <v>-95.317999999999998</v>
      </c>
      <c r="O1224" s="22"/>
      <c r="P1224" s="22">
        <v>16.596</v>
      </c>
      <c r="Q1224" s="22"/>
      <c r="R1224" s="22"/>
      <c r="S1224" s="22"/>
      <c r="T1224" s="2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c r="AQ1224" s="22"/>
      <c r="AR1224" s="22"/>
      <c r="AS1224" s="22"/>
      <c r="AT1224" s="22"/>
      <c r="AU1224" s="22"/>
      <c r="AV1224" s="22"/>
      <c r="AW1224" s="22"/>
      <c r="AX1224" s="22"/>
      <c r="AY1224" s="22"/>
      <c r="AZ1224" s="22"/>
      <c r="BA1224" s="22"/>
      <c r="BB1224" s="22"/>
      <c r="BC1224" s="22"/>
      <c r="BD1224" s="22"/>
      <c r="BE1224" s="22"/>
      <c r="BF1224" s="22"/>
      <c r="BG1224" s="22"/>
      <c r="BH1224" s="22"/>
      <c r="BI1224" s="22"/>
      <c r="BJ1224" s="22"/>
      <c r="BK1224" s="22"/>
      <c r="BL1224" s="22"/>
      <c r="BM1224" s="22"/>
      <c r="BN1224" s="22"/>
      <c r="BO1224" s="22"/>
      <c r="BP1224" s="22"/>
      <c r="BQ1224" s="22"/>
      <c r="BR1224" s="22"/>
      <c r="BS1224" s="22"/>
      <c r="BT1224" s="22"/>
      <c r="BU1224" s="22"/>
      <c r="BV1224" s="22"/>
      <c r="BW1224" s="22"/>
      <c r="BX1224" s="22"/>
      <c r="BY1224" s="22"/>
      <c r="BZ1224" s="22"/>
    </row>
    <row r="1225" spans="1:78" x14ac:dyDescent="0.25">
      <c r="A1225" s="21"/>
      <c r="B1225" s="22">
        <v>350</v>
      </c>
      <c r="C1225" s="22">
        <f t="shared" ca="1" si="21"/>
        <v>0.35</v>
      </c>
      <c r="D1225" s="22">
        <v>29.149000000000001</v>
      </c>
      <c r="E1225" s="22"/>
      <c r="F1225" s="22">
        <v>191.57400000000001</v>
      </c>
      <c r="G1225" s="22"/>
      <c r="H1225" s="22">
        <v>187.256</v>
      </c>
      <c r="I1225" s="22"/>
      <c r="J1225" s="22">
        <v>1.5109999999999999</v>
      </c>
      <c r="K1225" s="22"/>
      <c r="L1225" s="22">
        <v>-92.442999999999998</v>
      </c>
      <c r="M1225" s="22"/>
      <c r="N1225" s="22">
        <v>-95.808999999999997</v>
      </c>
      <c r="O1225" s="22"/>
      <c r="P1225" s="22">
        <v>14.298999999999999</v>
      </c>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2"/>
      <c r="AS1225" s="22"/>
      <c r="AT1225" s="22"/>
      <c r="AU1225" s="22"/>
      <c r="AV1225" s="22"/>
      <c r="AW1225" s="22"/>
      <c r="AX1225" s="22"/>
      <c r="AY1225" s="22"/>
      <c r="AZ1225" s="22"/>
      <c r="BA1225" s="22"/>
      <c r="BB1225" s="22"/>
      <c r="BC1225" s="22"/>
      <c r="BD1225" s="22"/>
      <c r="BE1225" s="22"/>
      <c r="BF1225" s="22"/>
      <c r="BG1225" s="22"/>
      <c r="BH1225" s="22"/>
      <c r="BI1225" s="22"/>
      <c r="BJ1225" s="22"/>
      <c r="BK1225" s="22"/>
      <c r="BL1225" s="22"/>
      <c r="BM1225" s="22"/>
      <c r="BN1225" s="22"/>
      <c r="BO1225" s="22"/>
      <c r="BP1225" s="22"/>
      <c r="BQ1225" s="22"/>
      <c r="BR1225" s="22"/>
      <c r="BS1225" s="22"/>
      <c r="BT1225" s="22"/>
      <c r="BU1225" s="22"/>
      <c r="BV1225" s="22"/>
      <c r="BW1225" s="22"/>
      <c r="BX1225" s="22"/>
      <c r="BY1225" s="22"/>
      <c r="BZ1225" s="22"/>
    </row>
    <row r="1226" spans="1:78" x14ac:dyDescent="0.25">
      <c r="A1226" s="21"/>
      <c r="B1226" s="22">
        <v>400</v>
      </c>
      <c r="C1226" s="22">
        <f t="shared" ca="1" si="21"/>
        <v>0.4</v>
      </c>
      <c r="D1226" s="22">
        <v>29.175000000000001</v>
      </c>
      <c r="E1226" s="22"/>
      <c r="F1226" s="22">
        <v>195.46700000000001</v>
      </c>
      <c r="G1226" s="22"/>
      <c r="H1226" s="22">
        <v>188.04499999999999</v>
      </c>
      <c r="I1226" s="22"/>
      <c r="J1226" s="22">
        <v>2.9689999999999999</v>
      </c>
      <c r="K1226" s="22"/>
      <c r="L1226" s="22">
        <v>-92.588999999999999</v>
      </c>
      <c r="M1226" s="22"/>
      <c r="N1226" s="22">
        <v>-96.28</v>
      </c>
      <c r="O1226" s="22"/>
      <c r="P1226" s="22">
        <v>12.573</v>
      </c>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c r="AR1226" s="22"/>
      <c r="AS1226" s="22"/>
      <c r="AT1226" s="22"/>
      <c r="AU1226" s="22"/>
      <c r="AV1226" s="22"/>
      <c r="AW1226" s="22"/>
      <c r="AX1226" s="22"/>
      <c r="AY1226" s="22"/>
      <c r="AZ1226" s="22"/>
      <c r="BA1226" s="22"/>
      <c r="BB1226" s="22"/>
      <c r="BC1226" s="22"/>
      <c r="BD1226" s="22"/>
      <c r="BE1226" s="22"/>
      <c r="BF1226" s="22"/>
      <c r="BG1226" s="22"/>
      <c r="BH1226" s="22"/>
      <c r="BI1226" s="22"/>
      <c r="BJ1226" s="22"/>
      <c r="BK1226" s="22"/>
      <c r="BL1226" s="22"/>
      <c r="BM1226" s="22"/>
      <c r="BN1226" s="22"/>
      <c r="BO1226" s="22"/>
      <c r="BP1226" s="22"/>
      <c r="BQ1226" s="22"/>
      <c r="BR1226" s="22"/>
      <c r="BS1226" s="22"/>
      <c r="BT1226" s="22"/>
      <c r="BU1226" s="22"/>
      <c r="BV1226" s="22"/>
      <c r="BW1226" s="22"/>
      <c r="BX1226" s="22"/>
      <c r="BY1226" s="22"/>
      <c r="BZ1226" s="22"/>
    </row>
    <row r="1227" spans="1:78" x14ac:dyDescent="0.25">
      <c r="A1227" s="21"/>
      <c r="B1227" s="22">
        <v>450</v>
      </c>
      <c r="C1227" s="22">
        <f t="shared" ca="1" si="21"/>
        <v>0.45</v>
      </c>
      <c r="D1227" s="22">
        <v>29.222999999999999</v>
      </c>
      <c r="E1227" s="22"/>
      <c r="F1227" s="22">
        <v>198.90600000000001</v>
      </c>
      <c r="G1227" s="22"/>
      <c r="H1227" s="22">
        <v>189.06399999999999</v>
      </c>
      <c r="I1227" s="22"/>
      <c r="J1227" s="22">
        <v>4.4290000000000003</v>
      </c>
      <c r="K1227" s="22"/>
      <c r="L1227" s="22">
        <v>-92.747</v>
      </c>
      <c r="M1227" s="22"/>
      <c r="N1227" s="22">
        <v>-96.731999999999999</v>
      </c>
      <c r="O1227" s="22"/>
      <c r="P1227" s="22">
        <v>11.228</v>
      </c>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2"/>
      <c r="AS1227" s="22"/>
      <c r="AT1227" s="22"/>
      <c r="AU1227" s="22"/>
      <c r="AV1227" s="22"/>
      <c r="AW1227" s="22"/>
      <c r="AX1227" s="22"/>
      <c r="AY1227" s="22"/>
      <c r="AZ1227" s="22"/>
      <c r="BA1227" s="22"/>
      <c r="BB1227" s="22"/>
      <c r="BC1227" s="22"/>
      <c r="BD1227" s="22"/>
      <c r="BE1227" s="22"/>
      <c r="BF1227" s="22"/>
      <c r="BG1227" s="22"/>
      <c r="BH1227" s="22"/>
      <c r="BI1227" s="22"/>
      <c r="BJ1227" s="22"/>
      <c r="BK1227" s="22"/>
      <c r="BL1227" s="22"/>
      <c r="BM1227" s="22"/>
      <c r="BN1227" s="22"/>
      <c r="BO1227" s="22"/>
      <c r="BP1227" s="22"/>
      <c r="BQ1227" s="22"/>
      <c r="BR1227" s="22"/>
      <c r="BS1227" s="22"/>
      <c r="BT1227" s="22"/>
      <c r="BU1227" s="22"/>
      <c r="BV1227" s="22"/>
      <c r="BW1227" s="22"/>
      <c r="BX1227" s="22"/>
      <c r="BY1227" s="22"/>
      <c r="BZ1227" s="22"/>
    </row>
    <row r="1228" spans="1:78" x14ac:dyDescent="0.25">
      <c r="A1228" s="21"/>
      <c r="B1228" s="22">
        <v>500</v>
      </c>
      <c r="C1228" s="22">
        <f t="shared" ca="1" si="21"/>
        <v>0.5</v>
      </c>
      <c r="D1228" s="22">
        <v>29.303999999999998</v>
      </c>
      <c r="E1228" s="22"/>
      <c r="F1228" s="22">
        <v>201.989</v>
      </c>
      <c r="G1228" s="22"/>
      <c r="H1228" s="22">
        <v>190.20500000000001</v>
      </c>
      <c r="I1228" s="22"/>
      <c r="J1228" s="22">
        <v>5.8920000000000003</v>
      </c>
      <c r="K1228" s="22"/>
      <c r="L1228" s="22">
        <v>-92.912999999999997</v>
      </c>
      <c r="M1228" s="22"/>
      <c r="N1228" s="22">
        <v>-97.165999999999997</v>
      </c>
      <c r="O1228" s="22"/>
      <c r="P1228" s="22">
        <v>10.151</v>
      </c>
      <c r="Q1228" s="22"/>
      <c r="R1228" s="22"/>
      <c r="S1228" s="22"/>
      <c r="T1228" s="2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22"/>
      <c r="BA1228" s="22"/>
      <c r="BB1228" s="22"/>
      <c r="BC1228" s="22"/>
      <c r="BD1228" s="22"/>
      <c r="BE1228" s="22"/>
      <c r="BF1228" s="22"/>
      <c r="BG1228" s="22"/>
      <c r="BH1228" s="22"/>
      <c r="BI1228" s="22"/>
      <c r="BJ1228" s="22"/>
      <c r="BK1228" s="22"/>
      <c r="BL1228" s="22"/>
      <c r="BM1228" s="22"/>
      <c r="BN1228" s="22"/>
      <c r="BO1228" s="22"/>
      <c r="BP1228" s="22"/>
      <c r="BQ1228" s="22"/>
      <c r="BR1228" s="22"/>
      <c r="BS1228" s="22"/>
      <c r="BT1228" s="22"/>
      <c r="BU1228" s="22"/>
      <c r="BV1228" s="22"/>
      <c r="BW1228" s="22"/>
      <c r="BX1228" s="22"/>
      <c r="BY1228" s="22"/>
      <c r="BZ1228" s="22"/>
    </row>
    <row r="1229" spans="1:78" x14ac:dyDescent="0.25">
      <c r="A1229" s="21"/>
      <c r="B1229" s="22">
        <v>600</v>
      </c>
      <c r="C1229" s="22">
        <f t="shared" ca="1" si="21"/>
        <v>0.6</v>
      </c>
      <c r="D1229" s="22">
        <v>29.574999999999999</v>
      </c>
      <c r="E1229" s="22"/>
      <c r="F1229" s="22">
        <v>207.35300000000001</v>
      </c>
      <c r="G1229" s="22"/>
      <c r="H1229" s="22">
        <v>192.62899999999999</v>
      </c>
      <c r="I1229" s="22"/>
      <c r="J1229" s="22">
        <v>8.8350000000000009</v>
      </c>
      <c r="K1229" s="22"/>
      <c r="L1229" s="22">
        <v>-93.251000000000005</v>
      </c>
      <c r="M1229" s="22"/>
      <c r="N1229" s="22">
        <v>-97.984999999999999</v>
      </c>
      <c r="O1229" s="22"/>
      <c r="P1229" s="22">
        <v>8.5299999999999994</v>
      </c>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22"/>
      <c r="BA1229" s="22"/>
      <c r="BB1229" s="22"/>
      <c r="BC1229" s="22"/>
      <c r="BD1229" s="22"/>
      <c r="BE1229" s="22"/>
      <c r="BF1229" s="22"/>
      <c r="BG1229" s="22"/>
      <c r="BH1229" s="22"/>
      <c r="BI1229" s="22"/>
      <c r="BJ1229" s="22"/>
      <c r="BK1229" s="22"/>
      <c r="BL1229" s="22"/>
      <c r="BM1229" s="22"/>
      <c r="BN1229" s="22"/>
      <c r="BO1229" s="22"/>
      <c r="BP1229" s="22"/>
      <c r="BQ1229" s="22"/>
      <c r="BR1229" s="22"/>
      <c r="BS1229" s="22"/>
      <c r="BT1229" s="22"/>
      <c r="BU1229" s="22"/>
      <c r="BV1229" s="22"/>
      <c r="BW1229" s="22"/>
      <c r="BX1229" s="22"/>
      <c r="BY1229" s="22"/>
      <c r="BZ1229" s="22"/>
    </row>
    <row r="1230" spans="1:78" x14ac:dyDescent="0.25">
      <c r="A1230" s="21"/>
      <c r="B1230" s="22">
        <v>700</v>
      </c>
      <c r="C1230" s="22">
        <f t="shared" ca="1" si="21"/>
        <v>0.7</v>
      </c>
      <c r="D1230" s="22">
        <v>29.984999999999999</v>
      </c>
      <c r="E1230" s="22"/>
      <c r="F1230" s="22">
        <v>211.94200000000001</v>
      </c>
      <c r="G1230" s="22"/>
      <c r="H1230" s="22">
        <v>195.06800000000001</v>
      </c>
      <c r="I1230" s="22"/>
      <c r="J1230" s="22">
        <v>11.811</v>
      </c>
      <c r="K1230" s="22"/>
      <c r="L1230" s="22">
        <v>-93.578999999999994</v>
      </c>
      <c r="M1230" s="22"/>
      <c r="N1230" s="22">
        <v>-98.747</v>
      </c>
      <c r="O1230" s="22"/>
      <c r="P1230" s="22">
        <v>7.3689999999999998</v>
      </c>
      <c r="Q1230" s="22"/>
      <c r="R1230" s="22"/>
      <c r="S1230" s="22"/>
      <c r="T1230" s="2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c r="AQ1230" s="22"/>
      <c r="AR1230" s="22"/>
      <c r="AS1230" s="22"/>
      <c r="AT1230" s="22"/>
      <c r="AU1230" s="22"/>
      <c r="AV1230" s="22"/>
      <c r="AW1230" s="22"/>
      <c r="AX1230" s="22"/>
      <c r="AY1230" s="22"/>
      <c r="AZ1230" s="22"/>
      <c r="BA1230" s="22"/>
      <c r="BB1230" s="22"/>
      <c r="BC1230" s="22"/>
      <c r="BD1230" s="22"/>
      <c r="BE1230" s="22"/>
      <c r="BF1230" s="22"/>
      <c r="BG1230" s="22"/>
      <c r="BH1230" s="22"/>
      <c r="BI1230" s="22"/>
      <c r="BJ1230" s="22"/>
      <c r="BK1230" s="22"/>
      <c r="BL1230" s="22"/>
      <c r="BM1230" s="22"/>
      <c r="BN1230" s="22"/>
      <c r="BO1230" s="22"/>
      <c r="BP1230" s="22"/>
      <c r="BQ1230" s="22"/>
      <c r="BR1230" s="22"/>
      <c r="BS1230" s="22"/>
      <c r="BT1230" s="22"/>
      <c r="BU1230" s="22"/>
      <c r="BV1230" s="22"/>
      <c r="BW1230" s="22"/>
      <c r="BX1230" s="22"/>
      <c r="BY1230" s="22"/>
      <c r="BZ1230" s="22"/>
    </row>
    <row r="1231" spans="1:78" x14ac:dyDescent="0.25">
      <c r="A1231" s="21"/>
      <c r="B1231" s="22">
        <v>800</v>
      </c>
      <c r="C1231" s="22">
        <f t="shared" ca="1" si="21"/>
        <v>0.8</v>
      </c>
      <c r="D1231" s="22">
        <v>30.494</v>
      </c>
      <c r="E1231" s="22"/>
      <c r="F1231" s="22">
        <v>215.97800000000001</v>
      </c>
      <c r="G1231" s="22"/>
      <c r="H1231" s="22">
        <v>197.434</v>
      </c>
      <c r="I1231" s="22"/>
      <c r="J1231" s="22">
        <v>14.835000000000001</v>
      </c>
      <c r="K1231" s="22"/>
      <c r="L1231" s="22">
        <v>-93.881</v>
      </c>
      <c r="M1231" s="22"/>
      <c r="N1231" s="22">
        <v>-99.465000000000003</v>
      </c>
      <c r="O1231" s="22"/>
      <c r="P1231" s="22">
        <v>6.4939999999999998</v>
      </c>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22"/>
      <c r="BA1231" s="22"/>
      <c r="BB1231" s="22"/>
      <c r="BC1231" s="22"/>
      <c r="BD1231" s="22"/>
      <c r="BE1231" s="22"/>
      <c r="BF1231" s="22"/>
      <c r="BG1231" s="22"/>
      <c r="BH1231" s="22"/>
      <c r="BI1231" s="22"/>
      <c r="BJ1231" s="22"/>
      <c r="BK1231" s="22"/>
      <c r="BL1231" s="22"/>
      <c r="BM1231" s="22"/>
      <c r="BN1231" s="22"/>
      <c r="BO1231" s="22"/>
      <c r="BP1231" s="22"/>
      <c r="BQ1231" s="22"/>
      <c r="BR1231" s="22"/>
      <c r="BS1231" s="22"/>
      <c r="BT1231" s="22"/>
      <c r="BU1231" s="22"/>
      <c r="BV1231" s="22"/>
      <c r="BW1231" s="22"/>
      <c r="BX1231" s="22"/>
      <c r="BY1231" s="22"/>
      <c r="BZ1231" s="22"/>
    </row>
    <row r="1232" spans="1:78" x14ac:dyDescent="0.25">
      <c r="A1232" s="21"/>
      <c r="B1232" s="22">
        <v>900</v>
      </c>
      <c r="C1232" s="22">
        <f t="shared" ca="1" si="21"/>
        <v>0.9</v>
      </c>
      <c r="D1232" s="22">
        <v>31.055</v>
      </c>
      <c r="E1232" s="22"/>
      <c r="F1232" s="22">
        <v>219.602</v>
      </c>
      <c r="G1232" s="22"/>
      <c r="H1232" s="22">
        <v>199.69900000000001</v>
      </c>
      <c r="I1232" s="22"/>
      <c r="J1232" s="22">
        <v>17.911999999999999</v>
      </c>
      <c r="K1232" s="22"/>
      <c r="L1232" s="22">
        <v>-94.152000000000001</v>
      </c>
      <c r="M1232" s="22"/>
      <c r="N1232" s="22">
        <v>-100.146</v>
      </c>
      <c r="O1232" s="22"/>
      <c r="P1232" s="22">
        <v>5.8120000000000003</v>
      </c>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22"/>
      <c r="BA1232" s="22"/>
      <c r="BB1232" s="22"/>
      <c r="BC1232" s="22"/>
      <c r="BD1232" s="22"/>
      <c r="BE1232" s="22"/>
      <c r="BF1232" s="22"/>
      <c r="BG1232" s="22"/>
      <c r="BH1232" s="22"/>
      <c r="BI1232" s="22"/>
      <c r="BJ1232" s="22"/>
      <c r="BK1232" s="22"/>
      <c r="BL1232" s="22"/>
      <c r="BM1232" s="22"/>
      <c r="BN1232" s="22"/>
      <c r="BO1232" s="22"/>
      <c r="BP1232" s="22"/>
      <c r="BQ1232" s="22"/>
      <c r="BR1232" s="22"/>
      <c r="BS1232" s="22"/>
      <c r="BT1232" s="22"/>
      <c r="BU1232" s="22"/>
      <c r="BV1232" s="22"/>
      <c r="BW1232" s="22"/>
      <c r="BX1232" s="22"/>
      <c r="BY1232" s="22"/>
      <c r="BZ1232" s="22"/>
    </row>
    <row r="1233" spans="1:78" x14ac:dyDescent="0.25">
      <c r="A1233" s="21"/>
      <c r="B1233" s="22">
        <v>1000</v>
      </c>
      <c r="C1233" s="22">
        <f t="shared" ca="1" si="21"/>
        <v>1</v>
      </c>
      <c r="D1233" s="22">
        <v>31.628</v>
      </c>
      <c r="E1233" s="22"/>
      <c r="F1233" s="22">
        <v>222.90299999999999</v>
      </c>
      <c r="G1233" s="22"/>
      <c r="H1233" s="22">
        <v>201.857</v>
      </c>
      <c r="I1233" s="22"/>
      <c r="J1233" s="22">
        <v>21.045999999999999</v>
      </c>
      <c r="K1233" s="22"/>
      <c r="L1233" s="22">
        <v>-94.388000000000005</v>
      </c>
      <c r="M1233" s="22"/>
      <c r="N1233" s="22">
        <v>-100.79900000000001</v>
      </c>
      <c r="O1233" s="22"/>
      <c r="P1233" s="22">
        <v>5.2649999999999997</v>
      </c>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22"/>
      <c r="BA1233" s="22"/>
      <c r="BB1233" s="22"/>
      <c r="BC1233" s="22"/>
      <c r="BD1233" s="22"/>
      <c r="BE1233" s="22"/>
      <c r="BF1233" s="22"/>
      <c r="BG1233" s="22"/>
      <c r="BH1233" s="22"/>
      <c r="BI1233" s="22"/>
      <c r="BJ1233" s="22"/>
      <c r="BK1233" s="22"/>
      <c r="BL1233" s="22"/>
      <c r="BM1233" s="22"/>
      <c r="BN1233" s="22"/>
      <c r="BO1233" s="22"/>
      <c r="BP1233" s="22"/>
      <c r="BQ1233" s="22"/>
      <c r="BR1233" s="22"/>
      <c r="BS1233" s="22"/>
      <c r="BT1233" s="22"/>
      <c r="BU1233" s="22"/>
      <c r="BV1233" s="22"/>
      <c r="BW1233" s="22"/>
      <c r="BX1233" s="22"/>
      <c r="BY1233" s="22"/>
      <c r="BZ1233" s="22"/>
    </row>
    <row r="1234" spans="1:78" x14ac:dyDescent="0.25">
      <c r="A1234" s="21"/>
      <c r="B1234" s="22">
        <v>1100</v>
      </c>
      <c r="C1234" s="22">
        <f t="shared" ca="1" si="21"/>
        <v>1.1000000000000001</v>
      </c>
      <c r="D1234" s="22">
        <v>32.186</v>
      </c>
      <c r="E1234" s="22"/>
      <c r="F1234" s="22">
        <v>225.94399999999999</v>
      </c>
      <c r="G1234" s="22"/>
      <c r="H1234" s="22">
        <v>203.91</v>
      </c>
      <c r="I1234" s="22"/>
      <c r="J1234" s="22">
        <v>24.236999999999998</v>
      </c>
      <c r="K1234" s="22"/>
      <c r="L1234" s="22">
        <v>-94.590999999999994</v>
      </c>
      <c r="M1234" s="22"/>
      <c r="N1234" s="22">
        <v>-101.43</v>
      </c>
      <c r="O1234" s="22"/>
      <c r="P1234" s="22">
        <v>4.8170000000000002</v>
      </c>
      <c r="Q1234" s="22"/>
      <c r="R1234" s="22"/>
      <c r="S1234" s="22"/>
      <c r="T1234" s="2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c r="AQ1234" s="22"/>
      <c r="AR1234" s="22"/>
      <c r="AS1234" s="22"/>
      <c r="AT1234" s="22"/>
      <c r="AU1234" s="22"/>
      <c r="AV1234" s="22"/>
      <c r="AW1234" s="22"/>
      <c r="AX1234" s="22"/>
      <c r="AY1234" s="22"/>
      <c r="AZ1234" s="22"/>
      <c r="BA1234" s="22"/>
      <c r="BB1234" s="22"/>
      <c r="BC1234" s="22"/>
      <c r="BD1234" s="22"/>
      <c r="BE1234" s="22"/>
      <c r="BF1234" s="22"/>
      <c r="BG1234" s="22"/>
      <c r="BH1234" s="22"/>
      <c r="BI1234" s="22"/>
      <c r="BJ1234" s="22"/>
      <c r="BK1234" s="22"/>
      <c r="BL1234" s="22"/>
      <c r="BM1234" s="22"/>
      <c r="BN1234" s="22"/>
      <c r="BO1234" s="22"/>
      <c r="BP1234" s="22"/>
      <c r="BQ1234" s="22"/>
      <c r="BR1234" s="22"/>
      <c r="BS1234" s="22"/>
      <c r="BT1234" s="22"/>
      <c r="BU1234" s="22"/>
      <c r="BV1234" s="22"/>
      <c r="BW1234" s="22"/>
      <c r="BX1234" s="22"/>
      <c r="BY1234" s="22"/>
      <c r="BZ1234" s="22"/>
    </row>
    <row r="1235" spans="1:78" x14ac:dyDescent="0.25">
      <c r="A1235" s="21"/>
      <c r="B1235" s="22">
        <v>1200</v>
      </c>
      <c r="C1235" s="22">
        <f t="shared" ca="1" si="21"/>
        <v>1.2</v>
      </c>
      <c r="D1235" s="22">
        <v>32.713000000000001</v>
      </c>
      <c r="E1235" s="22"/>
      <c r="F1235" s="22">
        <v>228.768</v>
      </c>
      <c r="G1235" s="22"/>
      <c r="H1235" s="22">
        <v>205.86600000000001</v>
      </c>
      <c r="I1235" s="22"/>
      <c r="J1235" s="22">
        <v>27.481999999999999</v>
      </c>
      <c r="K1235" s="22"/>
      <c r="L1235" s="22">
        <v>-94.766000000000005</v>
      </c>
      <c r="M1235" s="22"/>
      <c r="N1235" s="22">
        <v>-102.044</v>
      </c>
      <c r="O1235" s="22"/>
      <c r="P1235" s="22">
        <v>4.4420000000000002</v>
      </c>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2"/>
      <c r="AS1235" s="22"/>
      <c r="AT1235" s="22"/>
      <c r="AU1235" s="22"/>
      <c r="AV1235" s="22"/>
      <c r="AW1235" s="22"/>
      <c r="AX1235" s="22"/>
      <c r="AY1235" s="22"/>
      <c r="AZ1235" s="22"/>
      <c r="BA1235" s="22"/>
      <c r="BB1235" s="22"/>
      <c r="BC1235" s="22"/>
      <c r="BD1235" s="22"/>
      <c r="BE1235" s="22"/>
      <c r="BF1235" s="22"/>
      <c r="BG1235" s="22"/>
      <c r="BH1235" s="22"/>
      <c r="BI1235" s="22"/>
      <c r="BJ1235" s="22"/>
      <c r="BK1235" s="22"/>
      <c r="BL1235" s="22"/>
      <c r="BM1235" s="22"/>
      <c r="BN1235" s="22"/>
      <c r="BO1235" s="22"/>
      <c r="BP1235" s="22"/>
      <c r="BQ1235" s="22"/>
      <c r="BR1235" s="22"/>
      <c r="BS1235" s="22"/>
      <c r="BT1235" s="22"/>
      <c r="BU1235" s="22"/>
      <c r="BV1235" s="22"/>
      <c r="BW1235" s="22"/>
      <c r="BX1235" s="22"/>
      <c r="BY1235" s="22"/>
      <c r="BZ1235" s="22"/>
    </row>
    <row r="1236" spans="1:78" x14ac:dyDescent="0.25">
      <c r="A1236" s="21"/>
      <c r="B1236" s="22">
        <v>1300</v>
      </c>
      <c r="C1236" s="22">
        <f t="shared" ca="1" si="21"/>
        <v>1.3</v>
      </c>
      <c r="D1236" s="22">
        <v>33.203000000000003</v>
      </c>
      <c r="E1236" s="22"/>
      <c r="F1236" s="22">
        <v>231.40600000000001</v>
      </c>
      <c r="G1236" s="22"/>
      <c r="H1236" s="22">
        <v>207.73</v>
      </c>
      <c r="I1236" s="22"/>
      <c r="J1236" s="22">
        <v>30.779</v>
      </c>
      <c r="K1236" s="22"/>
      <c r="L1236" s="22">
        <v>-94.915999999999997</v>
      </c>
      <c r="M1236" s="22"/>
      <c r="N1236" s="22">
        <v>-102.64400000000001</v>
      </c>
      <c r="O1236" s="22"/>
      <c r="P1236" s="22">
        <v>4.1239999999999997</v>
      </c>
      <c r="Q1236" s="22"/>
      <c r="R1236" s="22"/>
      <c r="S1236" s="22"/>
      <c r="T1236" s="2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c r="AQ1236" s="22"/>
      <c r="AR1236" s="22"/>
      <c r="AS1236" s="22"/>
      <c r="AT1236" s="22"/>
      <c r="AU1236" s="22"/>
      <c r="AV1236" s="22"/>
      <c r="AW1236" s="22"/>
      <c r="AX1236" s="22"/>
      <c r="AY1236" s="22"/>
      <c r="AZ1236" s="22"/>
      <c r="BA1236" s="22"/>
      <c r="BB1236" s="22"/>
      <c r="BC1236" s="22"/>
      <c r="BD1236" s="22"/>
      <c r="BE1236" s="22"/>
      <c r="BF1236" s="22"/>
      <c r="BG1236" s="22"/>
      <c r="BH1236" s="22"/>
      <c r="BI1236" s="22"/>
      <c r="BJ1236" s="22"/>
      <c r="BK1236" s="22"/>
      <c r="BL1236" s="22"/>
      <c r="BM1236" s="22"/>
      <c r="BN1236" s="22"/>
      <c r="BO1236" s="22"/>
      <c r="BP1236" s="22"/>
      <c r="BQ1236" s="22"/>
      <c r="BR1236" s="22"/>
      <c r="BS1236" s="22"/>
      <c r="BT1236" s="22"/>
      <c r="BU1236" s="22"/>
      <c r="BV1236" s="22"/>
      <c r="BW1236" s="22"/>
      <c r="BX1236" s="22"/>
      <c r="BY1236" s="22"/>
      <c r="BZ1236" s="22"/>
    </row>
    <row r="1237" spans="1:78" x14ac:dyDescent="0.25">
      <c r="A1237" s="21"/>
      <c r="B1237" s="22">
        <v>1400</v>
      </c>
      <c r="C1237" s="22">
        <f t="shared" ca="1" si="21"/>
        <v>1.4</v>
      </c>
      <c r="D1237" s="22">
        <v>33.651000000000003</v>
      </c>
      <c r="E1237" s="22"/>
      <c r="F1237" s="22">
        <v>233.88300000000001</v>
      </c>
      <c r="G1237" s="22"/>
      <c r="H1237" s="22">
        <v>209.51</v>
      </c>
      <c r="I1237" s="22"/>
      <c r="J1237" s="22">
        <v>34.122</v>
      </c>
      <c r="K1237" s="22"/>
      <c r="L1237" s="22">
        <v>-95.046000000000006</v>
      </c>
      <c r="M1237" s="22"/>
      <c r="N1237" s="22">
        <v>-103.23399999999999</v>
      </c>
      <c r="O1237" s="22"/>
      <c r="P1237" s="22">
        <v>3.8519999999999999</v>
      </c>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2"/>
      <c r="AS1237" s="22"/>
      <c r="AT1237" s="22"/>
      <c r="AU1237" s="22"/>
      <c r="AV1237" s="22"/>
      <c r="AW1237" s="22"/>
      <c r="AX1237" s="22"/>
      <c r="AY1237" s="22"/>
      <c r="AZ1237" s="22"/>
      <c r="BA1237" s="22"/>
      <c r="BB1237" s="22"/>
      <c r="BC1237" s="22"/>
      <c r="BD1237" s="22"/>
      <c r="BE1237" s="22"/>
      <c r="BF1237" s="22"/>
      <c r="BG1237" s="22"/>
      <c r="BH1237" s="22"/>
      <c r="BI1237" s="22"/>
      <c r="BJ1237" s="22"/>
      <c r="BK1237" s="22"/>
      <c r="BL1237" s="22"/>
      <c r="BM1237" s="22"/>
      <c r="BN1237" s="22"/>
      <c r="BO1237" s="22"/>
      <c r="BP1237" s="22"/>
      <c r="BQ1237" s="22"/>
      <c r="BR1237" s="22"/>
      <c r="BS1237" s="22"/>
      <c r="BT1237" s="22"/>
      <c r="BU1237" s="22"/>
      <c r="BV1237" s="22"/>
      <c r="BW1237" s="22"/>
      <c r="BX1237" s="22"/>
      <c r="BY1237" s="22"/>
      <c r="BZ1237" s="22"/>
    </row>
    <row r="1238" spans="1:78" x14ac:dyDescent="0.25">
      <c r="A1238" s="21"/>
      <c r="B1238" s="22">
        <v>1500</v>
      </c>
      <c r="C1238" s="22">
        <f t="shared" ca="1" si="21"/>
        <v>1.5</v>
      </c>
      <c r="D1238" s="22">
        <v>34.06</v>
      </c>
      <c r="E1238" s="22"/>
      <c r="F1238" s="22">
        <v>236.21899999999999</v>
      </c>
      <c r="G1238" s="22"/>
      <c r="H1238" s="22">
        <v>211.214</v>
      </c>
      <c r="I1238" s="22"/>
      <c r="J1238" s="22">
        <v>37.508000000000003</v>
      </c>
      <c r="K1238" s="22"/>
      <c r="L1238" s="22">
        <v>-95.16</v>
      </c>
      <c r="M1238" s="22"/>
      <c r="N1238" s="22">
        <v>-103.815</v>
      </c>
      <c r="O1238" s="22"/>
      <c r="P1238" s="22">
        <v>3.6150000000000002</v>
      </c>
      <c r="Q1238" s="22"/>
      <c r="R1238" s="22"/>
      <c r="S1238" s="22"/>
      <c r="T1238" s="2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22"/>
      <c r="BA1238" s="22"/>
      <c r="BB1238" s="22"/>
      <c r="BC1238" s="22"/>
      <c r="BD1238" s="22"/>
      <c r="BE1238" s="22"/>
      <c r="BF1238" s="22"/>
      <c r="BG1238" s="22"/>
      <c r="BH1238" s="22"/>
      <c r="BI1238" s="22"/>
      <c r="BJ1238" s="22"/>
      <c r="BK1238" s="22"/>
      <c r="BL1238" s="22"/>
      <c r="BM1238" s="22"/>
      <c r="BN1238" s="22"/>
      <c r="BO1238" s="22"/>
      <c r="BP1238" s="22"/>
      <c r="BQ1238" s="22"/>
      <c r="BR1238" s="22"/>
      <c r="BS1238" s="22"/>
      <c r="BT1238" s="22"/>
      <c r="BU1238" s="22"/>
      <c r="BV1238" s="22"/>
      <c r="BW1238" s="22"/>
      <c r="BX1238" s="22"/>
      <c r="BY1238" s="22"/>
      <c r="BZ1238" s="22"/>
    </row>
    <row r="1239" spans="1:78" x14ac:dyDescent="0.25">
      <c r="A1239" s="21"/>
      <c r="B1239" s="22">
        <v>1600</v>
      </c>
      <c r="C1239" s="22">
        <f t="shared" ca="1" si="21"/>
        <v>1.6</v>
      </c>
      <c r="D1239" s="22">
        <v>34.430999999999997</v>
      </c>
      <c r="E1239" s="22"/>
      <c r="F1239" s="22">
        <v>238.429</v>
      </c>
      <c r="G1239" s="22"/>
      <c r="H1239" s="22">
        <v>212.846</v>
      </c>
      <c r="I1239" s="22"/>
      <c r="J1239" s="22">
        <v>40.932000000000002</v>
      </c>
      <c r="K1239" s="22"/>
      <c r="L1239" s="22">
        <v>-95.260999999999996</v>
      </c>
      <c r="M1239" s="22"/>
      <c r="N1239" s="22">
        <v>-104.38800000000001</v>
      </c>
      <c r="O1239" s="22"/>
      <c r="P1239" s="22">
        <v>3.4079999999999999</v>
      </c>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2"/>
      <c r="AS1239" s="22"/>
      <c r="AT1239" s="22"/>
      <c r="AU1239" s="22"/>
      <c r="AV1239" s="22"/>
      <c r="AW1239" s="22"/>
      <c r="AX1239" s="22"/>
      <c r="AY1239" s="22"/>
      <c r="AZ1239" s="22"/>
      <c r="BA1239" s="22"/>
      <c r="BB1239" s="22"/>
      <c r="BC1239" s="22"/>
      <c r="BD1239" s="22"/>
      <c r="BE1239" s="22"/>
      <c r="BF1239" s="22"/>
      <c r="BG1239" s="22"/>
      <c r="BH1239" s="22"/>
      <c r="BI1239" s="22"/>
      <c r="BJ1239" s="22"/>
      <c r="BK1239" s="22"/>
      <c r="BL1239" s="22"/>
      <c r="BM1239" s="22"/>
      <c r="BN1239" s="22"/>
      <c r="BO1239" s="22"/>
      <c r="BP1239" s="22"/>
      <c r="BQ1239" s="22"/>
      <c r="BR1239" s="22"/>
      <c r="BS1239" s="22"/>
      <c r="BT1239" s="22"/>
      <c r="BU1239" s="22"/>
      <c r="BV1239" s="22"/>
      <c r="BW1239" s="22"/>
      <c r="BX1239" s="22"/>
      <c r="BY1239" s="22"/>
      <c r="BZ1239" s="22"/>
    </row>
    <row r="1240" spans="1:78" x14ac:dyDescent="0.25">
      <c r="A1240" s="21"/>
      <c r="B1240" s="22">
        <v>1700</v>
      </c>
      <c r="C1240" s="22">
        <f t="shared" ca="1" si="21"/>
        <v>1.7</v>
      </c>
      <c r="D1240" s="22">
        <v>34.767000000000003</v>
      </c>
      <c r="E1240" s="22"/>
      <c r="F1240" s="22">
        <v>240.52699999999999</v>
      </c>
      <c r="G1240" s="22"/>
      <c r="H1240" s="22">
        <v>214.41300000000001</v>
      </c>
      <c r="I1240" s="22"/>
      <c r="J1240" s="22">
        <v>44.393000000000001</v>
      </c>
      <c r="K1240" s="22"/>
      <c r="L1240" s="22">
        <v>-95.350999999999999</v>
      </c>
      <c r="M1240" s="22"/>
      <c r="N1240" s="22">
        <v>-104.956</v>
      </c>
      <c r="O1240" s="22"/>
      <c r="P1240" s="22">
        <v>3.2250000000000001</v>
      </c>
      <c r="Q1240" s="22"/>
      <c r="R1240" s="22"/>
      <c r="S1240" s="22"/>
      <c r="T1240" s="2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c r="AQ1240" s="22"/>
      <c r="AR1240" s="22"/>
      <c r="AS1240" s="22"/>
      <c r="AT1240" s="22"/>
      <c r="AU1240" s="22"/>
      <c r="AV1240" s="22"/>
      <c r="AW1240" s="22"/>
      <c r="AX1240" s="22"/>
      <c r="AY1240" s="22"/>
      <c r="AZ1240" s="22"/>
      <c r="BA1240" s="22"/>
      <c r="BB1240" s="22"/>
      <c r="BC1240" s="22"/>
      <c r="BD1240" s="22"/>
      <c r="BE1240" s="22"/>
      <c r="BF1240" s="22"/>
      <c r="BG1240" s="22"/>
      <c r="BH1240" s="22"/>
      <c r="BI1240" s="22"/>
      <c r="BJ1240" s="22"/>
      <c r="BK1240" s="22"/>
      <c r="BL1240" s="22"/>
      <c r="BM1240" s="22"/>
      <c r="BN1240" s="22"/>
      <c r="BO1240" s="22"/>
      <c r="BP1240" s="22"/>
      <c r="BQ1240" s="22"/>
      <c r="BR1240" s="22"/>
      <c r="BS1240" s="22"/>
      <c r="BT1240" s="22"/>
      <c r="BU1240" s="22"/>
      <c r="BV1240" s="22"/>
      <c r="BW1240" s="22"/>
      <c r="BX1240" s="22"/>
      <c r="BY1240" s="22"/>
      <c r="BZ1240" s="22"/>
    </row>
    <row r="1241" spans="1:78" x14ac:dyDescent="0.25">
      <c r="A1241" s="21"/>
      <c r="B1241" s="22">
        <v>1800</v>
      </c>
      <c r="C1241" s="22">
        <f t="shared" ca="1" si="21"/>
        <v>1.8</v>
      </c>
      <c r="D1241" s="22">
        <v>35.070999999999998</v>
      </c>
      <c r="E1241" s="22"/>
      <c r="F1241" s="22">
        <v>242.523</v>
      </c>
      <c r="G1241" s="22"/>
      <c r="H1241" s="22">
        <v>215.92</v>
      </c>
      <c r="I1241" s="22"/>
      <c r="J1241" s="22">
        <v>47.884999999999998</v>
      </c>
      <c r="K1241" s="22"/>
      <c r="L1241" s="22">
        <v>-95.435000000000002</v>
      </c>
      <c r="M1241" s="22"/>
      <c r="N1241" s="22">
        <v>-105.51900000000001</v>
      </c>
      <c r="O1241" s="22"/>
      <c r="P1241" s="22">
        <v>3.0619999999999998</v>
      </c>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2"/>
      <c r="AS1241" s="22"/>
      <c r="AT1241" s="22"/>
      <c r="AU1241" s="22"/>
      <c r="AV1241" s="22"/>
      <c r="AW1241" s="22"/>
      <c r="AX1241" s="22"/>
      <c r="AY1241" s="22"/>
      <c r="AZ1241" s="22"/>
      <c r="BA1241" s="22"/>
      <c r="BB1241" s="22"/>
      <c r="BC1241" s="22"/>
      <c r="BD1241" s="22"/>
      <c r="BE1241" s="22"/>
      <c r="BF1241" s="22"/>
      <c r="BG1241" s="22"/>
      <c r="BH1241" s="22"/>
      <c r="BI1241" s="22"/>
      <c r="BJ1241" s="22"/>
      <c r="BK1241" s="22"/>
      <c r="BL1241" s="22"/>
      <c r="BM1241" s="22"/>
      <c r="BN1241" s="22"/>
      <c r="BO1241" s="22"/>
      <c r="BP1241" s="22"/>
      <c r="BQ1241" s="22"/>
      <c r="BR1241" s="22"/>
      <c r="BS1241" s="22"/>
      <c r="BT1241" s="22"/>
      <c r="BU1241" s="22"/>
      <c r="BV1241" s="22"/>
      <c r="BW1241" s="22"/>
      <c r="BX1241" s="22"/>
      <c r="BY1241" s="22"/>
      <c r="BZ1241" s="22"/>
    </row>
    <row r="1242" spans="1:78" x14ac:dyDescent="0.25">
      <c r="A1242" s="21"/>
      <c r="B1242" s="22">
        <v>1900</v>
      </c>
      <c r="C1242" s="22">
        <f t="shared" ca="1" si="21"/>
        <v>1.9</v>
      </c>
      <c r="D1242" s="22">
        <v>35.347999999999999</v>
      </c>
      <c r="E1242" s="22"/>
      <c r="F1242" s="22">
        <v>244.42599999999999</v>
      </c>
      <c r="G1242" s="22"/>
      <c r="H1242" s="22">
        <v>217.37100000000001</v>
      </c>
      <c r="I1242" s="22"/>
      <c r="J1242" s="22">
        <v>51.405999999999999</v>
      </c>
      <c r="K1242" s="22"/>
      <c r="L1242" s="22">
        <v>-95.513999999999996</v>
      </c>
      <c r="M1242" s="22"/>
      <c r="N1242" s="22">
        <v>-106.077</v>
      </c>
      <c r="O1242" s="22"/>
      <c r="P1242" s="22">
        <v>2.9159999999999999</v>
      </c>
      <c r="Q1242" s="22"/>
      <c r="R1242" s="22"/>
      <c r="S1242" s="22"/>
      <c r="T1242" s="2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22"/>
      <c r="BA1242" s="22"/>
      <c r="BB1242" s="22"/>
      <c r="BC1242" s="22"/>
      <c r="BD1242" s="22"/>
      <c r="BE1242" s="22"/>
      <c r="BF1242" s="22"/>
      <c r="BG1242" s="22"/>
      <c r="BH1242" s="22"/>
      <c r="BI1242" s="22"/>
      <c r="BJ1242" s="22"/>
      <c r="BK1242" s="22"/>
      <c r="BL1242" s="22"/>
      <c r="BM1242" s="22"/>
      <c r="BN1242" s="22"/>
      <c r="BO1242" s="22"/>
      <c r="BP1242" s="22"/>
      <c r="BQ1242" s="22"/>
      <c r="BR1242" s="22"/>
      <c r="BS1242" s="22"/>
      <c r="BT1242" s="22"/>
      <c r="BU1242" s="22"/>
      <c r="BV1242" s="22"/>
      <c r="BW1242" s="22"/>
      <c r="BX1242" s="22"/>
      <c r="BY1242" s="22"/>
      <c r="BZ1242" s="22"/>
    </row>
    <row r="1243" spans="1:78" x14ac:dyDescent="0.25">
      <c r="A1243" s="21"/>
      <c r="B1243" s="22">
        <v>2000</v>
      </c>
      <c r="C1243" s="22">
        <f t="shared" ca="1" si="21"/>
        <v>2</v>
      </c>
      <c r="D1243" s="22">
        <v>35.6</v>
      </c>
      <c r="E1243" s="22"/>
      <c r="F1243" s="22">
        <v>246.24600000000001</v>
      </c>
      <c r="G1243" s="22"/>
      <c r="H1243" s="22">
        <v>218.76900000000001</v>
      </c>
      <c r="I1243" s="22"/>
      <c r="J1243" s="22">
        <v>54.953000000000003</v>
      </c>
      <c r="K1243" s="22"/>
      <c r="L1243" s="22">
        <v>-95.59</v>
      </c>
      <c r="M1243" s="22"/>
      <c r="N1243" s="22">
        <v>-106.631</v>
      </c>
      <c r="O1243" s="22"/>
      <c r="P1243" s="22">
        <v>2.7850000000000001</v>
      </c>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2"/>
      <c r="AS1243" s="22"/>
      <c r="AT1243" s="22"/>
      <c r="AU1243" s="22"/>
      <c r="AV1243" s="22"/>
      <c r="AW1243" s="22"/>
      <c r="AX1243" s="22"/>
      <c r="AY1243" s="22"/>
      <c r="AZ1243" s="22"/>
      <c r="BA1243" s="22"/>
      <c r="BB1243" s="22"/>
      <c r="BC1243" s="22"/>
      <c r="BD1243" s="22"/>
      <c r="BE1243" s="22"/>
      <c r="BF1243" s="22"/>
      <c r="BG1243" s="22"/>
      <c r="BH1243" s="22"/>
      <c r="BI1243" s="22"/>
      <c r="BJ1243" s="22"/>
      <c r="BK1243" s="22"/>
      <c r="BL1243" s="22"/>
      <c r="BM1243" s="22"/>
      <c r="BN1243" s="22"/>
      <c r="BO1243" s="22"/>
      <c r="BP1243" s="22"/>
      <c r="BQ1243" s="22"/>
      <c r="BR1243" s="22"/>
      <c r="BS1243" s="22"/>
      <c r="BT1243" s="22"/>
      <c r="BU1243" s="22"/>
      <c r="BV1243" s="22"/>
      <c r="BW1243" s="22"/>
      <c r="BX1243" s="22"/>
      <c r="BY1243" s="22"/>
      <c r="BZ1243" s="22"/>
    </row>
    <row r="1244" spans="1:78" x14ac:dyDescent="0.25">
      <c r="A1244" s="21"/>
      <c r="B1244" s="22">
        <v>2100</v>
      </c>
      <c r="C1244" s="22">
        <f t="shared" ca="1" si="21"/>
        <v>2.1</v>
      </c>
      <c r="D1244" s="22">
        <v>35.83</v>
      </c>
      <c r="E1244" s="22"/>
      <c r="F1244" s="22">
        <v>247.989</v>
      </c>
      <c r="G1244" s="22"/>
      <c r="H1244" s="22">
        <v>220.119</v>
      </c>
      <c r="I1244" s="22"/>
      <c r="J1244" s="22">
        <v>58.524999999999999</v>
      </c>
      <c r="K1244" s="22"/>
      <c r="L1244" s="22">
        <v>-95.665000000000006</v>
      </c>
      <c r="M1244" s="22"/>
      <c r="N1244" s="22">
        <v>-107.181</v>
      </c>
      <c r="O1244" s="22"/>
      <c r="P1244" s="22">
        <v>2.6659999999999999</v>
      </c>
      <c r="Q1244" s="22"/>
      <c r="R1244" s="22"/>
      <c r="S1244" s="22"/>
      <c r="T1244" s="2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c r="BA1244" s="22"/>
      <c r="BB1244" s="22"/>
      <c r="BC1244" s="22"/>
      <c r="BD1244" s="22"/>
      <c r="BE1244" s="22"/>
      <c r="BF1244" s="22"/>
      <c r="BG1244" s="22"/>
      <c r="BH1244" s="22"/>
      <c r="BI1244" s="22"/>
      <c r="BJ1244" s="22"/>
      <c r="BK1244" s="22"/>
      <c r="BL1244" s="22"/>
      <c r="BM1244" s="22"/>
      <c r="BN1244" s="22"/>
      <c r="BO1244" s="22"/>
      <c r="BP1244" s="22"/>
      <c r="BQ1244" s="22"/>
      <c r="BR1244" s="22"/>
      <c r="BS1244" s="22"/>
      <c r="BT1244" s="22"/>
      <c r="BU1244" s="22"/>
      <c r="BV1244" s="22"/>
      <c r="BW1244" s="22"/>
      <c r="BX1244" s="22"/>
      <c r="BY1244" s="22"/>
      <c r="BZ1244" s="22"/>
    </row>
    <row r="1245" spans="1:78" x14ac:dyDescent="0.25">
      <c r="A1245" s="21"/>
      <c r="B1245" s="22">
        <v>2200</v>
      </c>
      <c r="C1245" s="22">
        <f t="shared" ca="1" si="21"/>
        <v>2.2000000000000002</v>
      </c>
      <c r="D1245" s="22">
        <v>36.04</v>
      </c>
      <c r="E1245" s="22"/>
      <c r="F1245" s="22">
        <v>249.66</v>
      </c>
      <c r="G1245" s="22"/>
      <c r="H1245" s="22">
        <v>221.42400000000001</v>
      </c>
      <c r="I1245" s="22"/>
      <c r="J1245" s="22">
        <v>62.119</v>
      </c>
      <c r="K1245" s="22"/>
      <c r="L1245" s="22">
        <v>-95.742000000000004</v>
      </c>
      <c r="M1245" s="22"/>
      <c r="N1245" s="22">
        <v>-107.727</v>
      </c>
      <c r="O1245" s="22"/>
      <c r="P1245" s="22">
        <v>2.5579999999999998</v>
      </c>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22"/>
      <c r="BA1245" s="22"/>
      <c r="BB1245" s="22"/>
      <c r="BC1245" s="22"/>
      <c r="BD1245" s="22"/>
      <c r="BE1245" s="22"/>
      <c r="BF1245" s="22"/>
      <c r="BG1245" s="22"/>
      <c r="BH1245" s="22"/>
      <c r="BI1245" s="22"/>
      <c r="BJ1245" s="22"/>
      <c r="BK1245" s="22"/>
      <c r="BL1245" s="22"/>
      <c r="BM1245" s="22"/>
      <c r="BN1245" s="22"/>
      <c r="BO1245" s="22"/>
      <c r="BP1245" s="22"/>
      <c r="BQ1245" s="22"/>
      <c r="BR1245" s="22"/>
      <c r="BS1245" s="22"/>
      <c r="BT1245" s="22"/>
      <c r="BU1245" s="22"/>
      <c r="BV1245" s="22"/>
      <c r="BW1245" s="22"/>
      <c r="BX1245" s="22"/>
      <c r="BY1245" s="22"/>
      <c r="BZ1245" s="22"/>
    </row>
    <row r="1246" spans="1:78" x14ac:dyDescent="0.25">
      <c r="A1246" s="21"/>
      <c r="B1246" s="22">
        <v>2300</v>
      </c>
      <c r="C1246" s="22">
        <f t="shared" ca="1" si="21"/>
        <v>2.2999999999999998</v>
      </c>
      <c r="D1246" s="22">
        <v>36.232999999999997</v>
      </c>
      <c r="E1246" s="22"/>
      <c r="F1246" s="22">
        <v>251.267</v>
      </c>
      <c r="G1246" s="22"/>
      <c r="H1246" s="22">
        <v>222.68700000000001</v>
      </c>
      <c r="I1246" s="22"/>
      <c r="J1246" s="22">
        <v>65.731999999999999</v>
      </c>
      <c r="K1246" s="22"/>
      <c r="L1246" s="22">
        <v>-95.82</v>
      </c>
      <c r="M1246" s="22"/>
      <c r="N1246" s="22">
        <v>-108.27</v>
      </c>
      <c r="O1246" s="22"/>
      <c r="P1246" s="22">
        <v>2.4590000000000001</v>
      </c>
      <c r="Q1246" s="22"/>
      <c r="R1246" s="22"/>
      <c r="S1246" s="22"/>
      <c r="T1246" s="2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22"/>
      <c r="BA1246" s="22"/>
      <c r="BB1246" s="22"/>
      <c r="BC1246" s="22"/>
      <c r="BD1246" s="22"/>
      <c r="BE1246" s="22"/>
      <c r="BF1246" s="22"/>
      <c r="BG1246" s="22"/>
      <c r="BH1246" s="22"/>
      <c r="BI1246" s="22"/>
      <c r="BJ1246" s="22"/>
      <c r="BK1246" s="22"/>
      <c r="BL1246" s="22"/>
      <c r="BM1246" s="22"/>
      <c r="BN1246" s="22"/>
      <c r="BO1246" s="22"/>
      <c r="BP1246" s="22"/>
      <c r="BQ1246" s="22"/>
      <c r="BR1246" s="22"/>
      <c r="BS1246" s="22"/>
      <c r="BT1246" s="22"/>
      <c r="BU1246" s="22"/>
      <c r="BV1246" s="22"/>
      <c r="BW1246" s="22"/>
      <c r="BX1246" s="22"/>
      <c r="BY1246" s="22"/>
      <c r="BZ1246" s="22"/>
    </row>
    <row r="1247" spans="1:78" x14ac:dyDescent="0.25">
      <c r="A1247" s="21"/>
      <c r="B1247" s="22">
        <v>2400</v>
      </c>
      <c r="C1247" s="22">
        <f t="shared" ca="1" si="21"/>
        <v>2.4</v>
      </c>
      <c r="D1247" s="22">
        <v>36.411000000000001</v>
      </c>
      <c r="E1247" s="22"/>
      <c r="F1247" s="22">
        <v>252.81200000000001</v>
      </c>
      <c r="G1247" s="22"/>
      <c r="H1247" s="22">
        <v>223.91</v>
      </c>
      <c r="I1247" s="22"/>
      <c r="J1247" s="22">
        <v>69.364999999999995</v>
      </c>
      <c r="K1247" s="22"/>
      <c r="L1247" s="22">
        <v>-95.903000000000006</v>
      </c>
      <c r="M1247" s="22"/>
      <c r="N1247" s="22">
        <v>-108.81</v>
      </c>
      <c r="O1247" s="22"/>
      <c r="P1247" s="22">
        <v>2.3679999999999999</v>
      </c>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2"/>
      <c r="AS1247" s="22"/>
      <c r="AT1247" s="22"/>
      <c r="AU1247" s="22"/>
      <c r="AV1247" s="22"/>
      <c r="AW1247" s="22"/>
      <c r="AX1247" s="22"/>
      <c r="AY1247" s="22"/>
      <c r="AZ1247" s="22"/>
      <c r="BA1247" s="22"/>
      <c r="BB1247" s="22"/>
      <c r="BC1247" s="22"/>
      <c r="BD1247" s="22"/>
      <c r="BE1247" s="22"/>
      <c r="BF1247" s="22"/>
      <c r="BG1247" s="22"/>
      <c r="BH1247" s="22"/>
      <c r="BI1247" s="22"/>
      <c r="BJ1247" s="22"/>
      <c r="BK1247" s="22"/>
      <c r="BL1247" s="22"/>
      <c r="BM1247" s="22"/>
      <c r="BN1247" s="22"/>
      <c r="BO1247" s="22"/>
      <c r="BP1247" s="22"/>
      <c r="BQ1247" s="22"/>
      <c r="BR1247" s="22"/>
      <c r="BS1247" s="22"/>
      <c r="BT1247" s="22"/>
      <c r="BU1247" s="22"/>
      <c r="BV1247" s="22"/>
      <c r="BW1247" s="22"/>
      <c r="BX1247" s="22"/>
      <c r="BY1247" s="22"/>
      <c r="BZ1247" s="22"/>
    </row>
    <row r="1248" spans="1:78" x14ac:dyDescent="0.25">
      <c r="A1248" s="21"/>
      <c r="B1248" s="22">
        <v>2500</v>
      </c>
      <c r="C1248" s="22">
        <f t="shared" ca="1" si="21"/>
        <v>2.5</v>
      </c>
      <c r="D1248" s="22">
        <v>36.575000000000003</v>
      </c>
      <c r="E1248" s="22"/>
      <c r="F1248" s="22">
        <v>254.30199999999999</v>
      </c>
      <c r="G1248" s="22"/>
      <c r="H1248" s="22">
        <v>225.09700000000001</v>
      </c>
      <c r="I1248" s="22"/>
      <c r="J1248" s="22">
        <v>73.013999999999996</v>
      </c>
      <c r="K1248" s="22"/>
      <c r="L1248" s="22">
        <v>-95.991</v>
      </c>
      <c r="M1248" s="22"/>
      <c r="N1248" s="22">
        <v>-109.346</v>
      </c>
      <c r="O1248" s="22"/>
      <c r="P1248" s="22">
        <v>2.2850000000000001</v>
      </c>
      <c r="Q1248" s="22"/>
      <c r="R1248" s="22"/>
      <c r="S1248" s="22"/>
      <c r="T1248" s="2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c r="AQ1248" s="22"/>
      <c r="AR1248" s="22"/>
      <c r="AS1248" s="22"/>
      <c r="AT1248" s="22"/>
      <c r="AU1248" s="22"/>
      <c r="AV1248" s="22"/>
      <c r="AW1248" s="22"/>
      <c r="AX1248" s="22"/>
      <c r="AY1248" s="22"/>
      <c r="AZ1248" s="22"/>
      <c r="BA1248" s="22"/>
      <c r="BB1248" s="22"/>
      <c r="BC1248" s="22"/>
      <c r="BD1248" s="22"/>
      <c r="BE1248" s="22"/>
      <c r="BF1248" s="22"/>
      <c r="BG1248" s="22"/>
      <c r="BH1248" s="22"/>
      <c r="BI1248" s="22"/>
      <c r="BJ1248" s="22"/>
      <c r="BK1248" s="22"/>
      <c r="BL1248" s="22"/>
      <c r="BM1248" s="22"/>
      <c r="BN1248" s="22"/>
      <c r="BO1248" s="22"/>
      <c r="BP1248" s="22"/>
      <c r="BQ1248" s="22"/>
      <c r="BR1248" s="22"/>
      <c r="BS1248" s="22"/>
      <c r="BT1248" s="22"/>
      <c r="BU1248" s="22"/>
      <c r="BV1248" s="22"/>
      <c r="BW1248" s="22"/>
      <c r="BX1248" s="22"/>
      <c r="BY1248" s="22"/>
      <c r="BZ1248" s="22"/>
    </row>
    <row r="1249" spans="1:78" x14ac:dyDescent="0.25">
      <c r="A1249" s="21"/>
      <c r="B1249" s="22">
        <v>2600</v>
      </c>
      <c r="C1249" s="22">
        <f t="shared" ca="1" si="21"/>
        <v>2.6</v>
      </c>
      <c r="D1249" s="22">
        <v>36.728000000000002</v>
      </c>
      <c r="E1249" s="22"/>
      <c r="F1249" s="22">
        <v>255.74</v>
      </c>
      <c r="G1249" s="22"/>
      <c r="H1249" s="22">
        <v>226.24799999999999</v>
      </c>
      <c r="I1249" s="22"/>
      <c r="J1249" s="22">
        <v>76.679000000000002</v>
      </c>
      <c r="K1249" s="22"/>
      <c r="L1249" s="22">
        <v>-96.085999999999999</v>
      </c>
      <c r="M1249" s="22"/>
      <c r="N1249" s="22">
        <v>-109.878</v>
      </c>
      <c r="O1249" s="22"/>
      <c r="P1249" s="22">
        <v>2.2069999999999999</v>
      </c>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2"/>
      <c r="AS1249" s="22"/>
      <c r="AT1249" s="22"/>
      <c r="AU1249" s="22"/>
      <c r="AV1249" s="22"/>
      <c r="AW1249" s="22"/>
      <c r="AX1249" s="22"/>
      <c r="AY1249" s="22"/>
      <c r="AZ1249" s="22"/>
      <c r="BA1249" s="22"/>
      <c r="BB1249" s="22"/>
      <c r="BC1249" s="22"/>
      <c r="BD1249" s="22"/>
      <c r="BE1249" s="22"/>
      <c r="BF1249" s="22"/>
      <c r="BG1249" s="22"/>
      <c r="BH1249" s="22"/>
      <c r="BI1249" s="22"/>
      <c r="BJ1249" s="22"/>
      <c r="BK1249" s="22"/>
      <c r="BL1249" s="22"/>
      <c r="BM1249" s="22"/>
      <c r="BN1249" s="22"/>
      <c r="BO1249" s="22"/>
      <c r="BP1249" s="22"/>
      <c r="BQ1249" s="22"/>
      <c r="BR1249" s="22"/>
      <c r="BS1249" s="22"/>
      <c r="BT1249" s="22"/>
      <c r="BU1249" s="22"/>
      <c r="BV1249" s="22"/>
      <c r="BW1249" s="22"/>
      <c r="BX1249" s="22"/>
      <c r="BY1249" s="22"/>
      <c r="BZ1249" s="22"/>
    </row>
    <row r="1250" spans="1:78" x14ac:dyDescent="0.25">
      <c r="A1250" s="21"/>
      <c r="B1250" s="22">
        <v>2700</v>
      </c>
      <c r="C1250" s="22">
        <f t="shared" ca="1" si="21"/>
        <v>2.7</v>
      </c>
      <c r="D1250" s="22">
        <v>36.869999999999997</v>
      </c>
      <c r="E1250" s="22"/>
      <c r="F1250" s="22">
        <v>257.12900000000002</v>
      </c>
      <c r="G1250" s="22"/>
      <c r="H1250" s="22">
        <v>227.36600000000001</v>
      </c>
      <c r="I1250" s="22"/>
      <c r="J1250" s="22">
        <v>80.358999999999995</v>
      </c>
      <c r="K1250" s="22"/>
      <c r="L1250" s="22">
        <v>-96.188000000000002</v>
      </c>
      <c r="M1250" s="22"/>
      <c r="N1250" s="22">
        <v>-110.407</v>
      </c>
      <c r="O1250" s="22"/>
      <c r="P1250" s="22">
        <v>2.1360000000000001</v>
      </c>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22"/>
      <c r="BA1250" s="22"/>
      <c r="BB1250" s="22"/>
      <c r="BC1250" s="22"/>
      <c r="BD1250" s="22"/>
      <c r="BE1250" s="22"/>
      <c r="BF1250" s="22"/>
      <c r="BG1250" s="22"/>
      <c r="BH1250" s="22"/>
      <c r="BI1250" s="22"/>
      <c r="BJ1250" s="22"/>
      <c r="BK1250" s="22"/>
      <c r="BL1250" s="22"/>
      <c r="BM1250" s="22"/>
      <c r="BN1250" s="22"/>
      <c r="BO1250" s="22"/>
      <c r="BP1250" s="22"/>
      <c r="BQ1250" s="22"/>
      <c r="BR1250" s="22"/>
      <c r="BS1250" s="22"/>
      <c r="BT1250" s="22"/>
      <c r="BU1250" s="22"/>
      <c r="BV1250" s="22"/>
      <c r="BW1250" s="22"/>
      <c r="BX1250" s="22"/>
      <c r="BY1250" s="22"/>
      <c r="BZ1250" s="22"/>
    </row>
    <row r="1251" spans="1:78" x14ac:dyDescent="0.25">
      <c r="A1251" s="21"/>
      <c r="B1251" s="22">
        <v>2800</v>
      </c>
      <c r="C1251" s="22">
        <f t="shared" ca="1" si="21"/>
        <v>2.8</v>
      </c>
      <c r="D1251" s="22">
        <v>37.002000000000002</v>
      </c>
      <c r="E1251" s="22"/>
      <c r="F1251" s="22">
        <v>258.47199999999998</v>
      </c>
      <c r="G1251" s="22"/>
      <c r="H1251" s="22">
        <v>228.453</v>
      </c>
      <c r="I1251" s="22"/>
      <c r="J1251" s="22">
        <v>84.052999999999997</v>
      </c>
      <c r="K1251" s="22"/>
      <c r="L1251" s="22">
        <v>-96.298000000000002</v>
      </c>
      <c r="M1251" s="22"/>
      <c r="N1251" s="22">
        <v>-110.932</v>
      </c>
      <c r="O1251" s="22"/>
      <c r="P1251" s="22">
        <v>2.069</v>
      </c>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22"/>
      <c r="BA1251" s="22"/>
      <c r="BB1251" s="22"/>
      <c r="BC1251" s="22"/>
      <c r="BD1251" s="22"/>
      <c r="BE1251" s="22"/>
      <c r="BF1251" s="22"/>
      <c r="BG1251" s="22"/>
      <c r="BH1251" s="22"/>
      <c r="BI1251" s="22"/>
      <c r="BJ1251" s="22"/>
      <c r="BK1251" s="22"/>
      <c r="BL1251" s="22"/>
      <c r="BM1251" s="22"/>
      <c r="BN1251" s="22"/>
      <c r="BO1251" s="22"/>
      <c r="BP1251" s="22"/>
      <c r="BQ1251" s="22"/>
      <c r="BR1251" s="22"/>
      <c r="BS1251" s="22"/>
      <c r="BT1251" s="22"/>
      <c r="BU1251" s="22"/>
      <c r="BV1251" s="22"/>
      <c r="BW1251" s="22"/>
      <c r="BX1251" s="22"/>
      <c r="BY1251" s="22"/>
      <c r="BZ1251" s="22"/>
    </row>
    <row r="1252" spans="1:78" x14ac:dyDescent="0.25">
      <c r="A1252" s="21"/>
      <c r="B1252" s="22">
        <v>2900</v>
      </c>
      <c r="C1252" s="22">
        <f t="shared" ca="1" si="21"/>
        <v>2.9</v>
      </c>
      <c r="D1252" s="22">
        <v>37.127000000000002</v>
      </c>
      <c r="E1252" s="22"/>
      <c r="F1252" s="22">
        <v>259.77199999999999</v>
      </c>
      <c r="G1252" s="22"/>
      <c r="H1252" s="22">
        <v>229.511</v>
      </c>
      <c r="I1252" s="22"/>
      <c r="J1252" s="22">
        <v>87.76</v>
      </c>
      <c r="K1252" s="22"/>
      <c r="L1252" s="22">
        <v>-96.418000000000006</v>
      </c>
      <c r="M1252" s="22"/>
      <c r="N1252" s="22">
        <v>-111.452</v>
      </c>
      <c r="O1252" s="22"/>
      <c r="P1252" s="22">
        <v>2.0070000000000001</v>
      </c>
      <c r="Q1252" s="22"/>
      <c r="R1252" s="22"/>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22"/>
      <c r="BA1252" s="22"/>
      <c r="BB1252" s="22"/>
      <c r="BC1252" s="22"/>
      <c r="BD1252" s="22"/>
      <c r="BE1252" s="22"/>
      <c r="BF1252" s="22"/>
      <c r="BG1252" s="22"/>
      <c r="BH1252" s="22"/>
      <c r="BI1252" s="22"/>
      <c r="BJ1252" s="22"/>
      <c r="BK1252" s="22"/>
      <c r="BL1252" s="22"/>
      <c r="BM1252" s="22"/>
      <c r="BN1252" s="22"/>
      <c r="BO1252" s="22"/>
      <c r="BP1252" s="22"/>
      <c r="BQ1252" s="22"/>
      <c r="BR1252" s="22"/>
      <c r="BS1252" s="22"/>
      <c r="BT1252" s="22"/>
      <c r="BU1252" s="22"/>
      <c r="BV1252" s="22"/>
      <c r="BW1252" s="22"/>
      <c r="BX1252" s="22"/>
      <c r="BY1252" s="22"/>
      <c r="BZ1252" s="22"/>
    </row>
    <row r="1253" spans="1:78" x14ac:dyDescent="0.25">
      <c r="A1253" s="21"/>
      <c r="B1253" s="22">
        <v>3000</v>
      </c>
      <c r="C1253" s="22">
        <f t="shared" ca="1" si="21"/>
        <v>3</v>
      </c>
      <c r="D1253" s="22">
        <v>37.243000000000002</v>
      </c>
      <c r="E1253" s="22"/>
      <c r="F1253" s="22">
        <v>261.03300000000002</v>
      </c>
      <c r="G1253" s="22"/>
      <c r="H1253" s="22">
        <v>230.54</v>
      </c>
      <c r="I1253" s="22"/>
      <c r="J1253" s="22">
        <v>91.477999999999994</v>
      </c>
      <c r="K1253" s="22"/>
      <c r="L1253" s="22">
        <v>-96.546999999999997</v>
      </c>
      <c r="M1253" s="22"/>
      <c r="N1253" s="22">
        <v>-111.968</v>
      </c>
      <c r="O1253" s="22"/>
      <c r="P1253" s="22">
        <v>1.95</v>
      </c>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22"/>
      <c r="BA1253" s="22"/>
      <c r="BB1253" s="22"/>
      <c r="BC1253" s="22"/>
      <c r="BD1253" s="22"/>
      <c r="BE1253" s="22"/>
      <c r="BF1253" s="22"/>
      <c r="BG1253" s="22"/>
      <c r="BH1253" s="22"/>
      <c r="BI1253" s="22"/>
      <c r="BJ1253" s="22"/>
      <c r="BK1253" s="22"/>
      <c r="BL1253" s="22"/>
      <c r="BM1253" s="22"/>
      <c r="BN1253" s="22"/>
      <c r="BO1253" s="22"/>
      <c r="BP1253" s="22"/>
      <c r="BQ1253" s="22"/>
      <c r="BR1253" s="22"/>
      <c r="BS1253" s="22"/>
      <c r="BT1253" s="22"/>
      <c r="BU1253" s="22"/>
      <c r="BV1253" s="22"/>
      <c r="BW1253" s="22"/>
      <c r="BX1253" s="22"/>
      <c r="BY1253" s="22"/>
      <c r="BZ1253" s="22"/>
    </row>
    <row r="1254" spans="1:78" x14ac:dyDescent="0.25">
      <c r="A1254" s="21"/>
      <c r="B1254" s="22">
        <v>3100</v>
      </c>
      <c r="C1254" s="22">
        <f t="shared" ca="1" si="21"/>
        <v>3.1</v>
      </c>
      <c r="D1254" s="22">
        <v>37.353999999999999</v>
      </c>
      <c r="E1254" s="22"/>
      <c r="F1254" s="22">
        <v>262.25599999999997</v>
      </c>
      <c r="G1254" s="22"/>
      <c r="H1254" s="22">
        <v>231.54400000000001</v>
      </c>
      <c r="I1254" s="22"/>
      <c r="J1254" s="22">
        <v>95.207999999999998</v>
      </c>
      <c r="K1254" s="22"/>
      <c r="L1254" s="22">
        <v>-96.685000000000002</v>
      </c>
      <c r="M1254" s="22"/>
      <c r="N1254" s="22">
        <v>-112.48</v>
      </c>
      <c r="O1254" s="22"/>
      <c r="P1254" s="22">
        <v>1.895</v>
      </c>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22"/>
      <c r="BA1254" s="22"/>
      <c r="BB1254" s="22"/>
      <c r="BC1254" s="22"/>
      <c r="BD1254" s="22"/>
      <c r="BE1254" s="22"/>
      <c r="BF1254" s="22"/>
      <c r="BG1254" s="22"/>
      <c r="BH1254" s="22"/>
      <c r="BI1254" s="22"/>
      <c r="BJ1254" s="22"/>
      <c r="BK1254" s="22"/>
      <c r="BL1254" s="22"/>
      <c r="BM1254" s="22"/>
      <c r="BN1254" s="22"/>
      <c r="BO1254" s="22"/>
      <c r="BP1254" s="22"/>
      <c r="BQ1254" s="22"/>
      <c r="BR1254" s="22"/>
      <c r="BS1254" s="22"/>
      <c r="BT1254" s="22"/>
      <c r="BU1254" s="22"/>
      <c r="BV1254" s="22"/>
      <c r="BW1254" s="22"/>
      <c r="BX1254" s="22"/>
      <c r="BY1254" s="22"/>
      <c r="BZ1254" s="22"/>
    </row>
    <row r="1255" spans="1:78" x14ac:dyDescent="0.25">
      <c r="A1255" s="21"/>
      <c r="B1255" s="22">
        <v>3200</v>
      </c>
      <c r="C1255" s="22">
        <f t="shared" ca="1" si="21"/>
        <v>3.2</v>
      </c>
      <c r="D1255" s="22">
        <v>37.457999999999998</v>
      </c>
      <c r="E1255" s="22"/>
      <c r="F1255" s="22">
        <v>263.44400000000002</v>
      </c>
      <c r="G1255" s="22"/>
      <c r="H1255" s="22">
        <v>232.52199999999999</v>
      </c>
      <c r="I1255" s="22"/>
      <c r="J1255" s="22">
        <v>98.948999999999998</v>
      </c>
      <c r="K1255" s="22"/>
      <c r="L1255" s="22">
        <v>-96.834000000000003</v>
      </c>
      <c r="M1255" s="22"/>
      <c r="N1255" s="22">
        <v>-112.98699999999999</v>
      </c>
      <c r="O1255" s="22"/>
      <c r="P1255" s="22">
        <v>1.8440000000000001</v>
      </c>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22"/>
      <c r="BA1255" s="22"/>
      <c r="BB1255" s="22"/>
      <c r="BC1255" s="22"/>
      <c r="BD1255" s="22"/>
      <c r="BE1255" s="22"/>
      <c r="BF1255" s="22"/>
      <c r="BG1255" s="22"/>
      <c r="BH1255" s="22"/>
      <c r="BI1255" s="22"/>
      <c r="BJ1255" s="22"/>
      <c r="BK1255" s="22"/>
      <c r="BL1255" s="22"/>
      <c r="BM1255" s="22"/>
      <c r="BN1255" s="22"/>
      <c r="BO1255" s="22"/>
      <c r="BP1255" s="22"/>
      <c r="BQ1255" s="22"/>
      <c r="BR1255" s="22"/>
      <c r="BS1255" s="22"/>
      <c r="BT1255" s="22"/>
      <c r="BU1255" s="22"/>
      <c r="BV1255" s="22"/>
      <c r="BW1255" s="22"/>
      <c r="BX1255" s="22"/>
      <c r="BY1255" s="22"/>
      <c r="BZ1255" s="22"/>
    </row>
    <row r="1256" spans="1:78" x14ac:dyDescent="0.25">
      <c r="A1256" s="21"/>
      <c r="B1256" s="22">
        <v>3300</v>
      </c>
      <c r="C1256" s="22">
        <f t="shared" ca="1" si="21"/>
        <v>3.3</v>
      </c>
      <c r="D1256" s="22">
        <v>37.557000000000002</v>
      </c>
      <c r="E1256" s="22"/>
      <c r="F1256" s="22">
        <v>264.59800000000001</v>
      </c>
      <c r="G1256" s="22"/>
      <c r="H1256" s="22">
        <v>233.477</v>
      </c>
      <c r="I1256" s="22"/>
      <c r="J1256" s="22">
        <v>102.699</v>
      </c>
      <c r="K1256" s="22"/>
      <c r="L1256" s="22">
        <v>-96.992000000000004</v>
      </c>
      <c r="M1256" s="22"/>
      <c r="N1256" s="22">
        <v>-113.49</v>
      </c>
      <c r="O1256" s="22"/>
      <c r="P1256" s="22">
        <v>1.796</v>
      </c>
      <c r="Q1256" s="22"/>
      <c r="R1256" s="22"/>
      <c r="S1256" s="22"/>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22"/>
      <c r="BA1256" s="22"/>
      <c r="BB1256" s="22"/>
      <c r="BC1256" s="22"/>
      <c r="BD1256" s="22"/>
      <c r="BE1256" s="22"/>
      <c r="BF1256" s="22"/>
      <c r="BG1256" s="22"/>
      <c r="BH1256" s="22"/>
      <c r="BI1256" s="22"/>
      <c r="BJ1256" s="22"/>
      <c r="BK1256" s="22"/>
      <c r="BL1256" s="22"/>
      <c r="BM1256" s="22"/>
      <c r="BN1256" s="22"/>
      <c r="BO1256" s="22"/>
      <c r="BP1256" s="22"/>
      <c r="BQ1256" s="22"/>
      <c r="BR1256" s="22"/>
      <c r="BS1256" s="22"/>
      <c r="BT1256" s="22"/>
      <c r="BU1256" s="22"/>
      <c r="BV1256" s="22"/>
      <c r="BW1256" s="22"/>
      <c r="BX1256" s="22"/>
      <c r="BY1256" s="22"/>
      <c r="BZ1256" s="22"/>
    </row>
    <row r="1257" spans="1:78" x14ac:dyDescent="0.25">
      <c r="A1257" s="21"/>
      <c r="B1257" s="22">
        <v>3400</v>
      </c>
      <c r="C1257" s="22">
        <f t="shared" ca="1" si="21"/>
        <v>3.4</v>
      </c>
      <c r="D1257" s="22">
        <v>37.651000000000003</v>
      </c>
      <c r="E1257" s="22"/>
      <c r="F1257" s="22">
        <v>265.72000000000003</v>
      </c>
      <c r="G1257" s="22"/>
      <c r="H1257" s="22">
        <v>234.40899999999999</v>
      </c>
      <c r="I1257" s="22"/>
      <c r="J1257" s="22">
        <v>106.46</v>
      </c>
      <c r="K1257" s="22"/>
      <c r="L1257" s="22">
        <v>-97.159000000000006</v>
      </c>
      <c r="M1257" s="22"/>
      <c r="N1257" s="22">
        <v>-113.98699999999999</v>
      </c>
      <c r="O1257" s="22"/>
      <c r="P1257" s="22">
        <v>1.7509999999999999</v>
      </c>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22"/>
      <c r="BA1257" s="22"/>
      <c r="BB1257" s="22"/>
      <c r="BC1257" s="22"/>
      <c r="BD1257" s="22"/>
      <c r="BE1257" s="22"/>
      <c r="BF1257" s="22"/>
      <c r="BG1257" s="22"/>
      <c r="BH1257" s="22"/>
      <c r="BI1257" s="22"/>
      <c r="BJ1257" s="22"/>
      <c r="BK1257" s="22"/>
      <c r="BL1257" s="22"/>
      <c r="BM1257" s="22"/>
      <c r="BN1257" s="22"/>
      <c r="BO1257" s="22"/>
      <c r="BP1257" s="22"/>
      <c r="BQ1257" s="22"/>
      <c r="BR1257" s="22"/>
      <c r="BS1257" s="22"/>
      <c r="BT1257" s="22"/>
      <c r="BU1257" s="22"/>
      <c r="BV1257" s="22"/>
      <c r="BW1257" s="22"/>
      <c r="BX1257" s="22"/>
      <c r="BY1257" s="22"/>
      <c r="BZ1257" s="22"/>
    </row>
    <row r="1258" spans="1:78" x14ac:dyDescent="0.25">
      <c r="A1258" s="21"/>
      <c r="B1258" s="22">
        <v>3500</v>
      </c>
      <c r="C1258" s="22">
        <f t="shared" ca="1" si="21"/>
        <v>3.5</v>
      </c>
      <c r="D1258" s="22">
        <v>37.74</v>
      </c>
      <c r="E1258" s="22"/>
      <c r="F1258" s="22">
        <v>266.81299999999999</v>
      </c>
      <c r="G1258" s="22"/>
      <c r="H1258" s="22">
        <v>235.31899999999999</v>
      </c>
      <c r="I1258" s="22"/>
      <c r="J1258" s="22">
        <v>110.229</v>
      </c>
      <c r="K1258" s="22"/>
      <c r="L1258" s="22">
        <v>-97.334000000000003</v>
      </c>
      <c r="M1258" s="22"/>
      <c r="N1258" s="22">
        <v>-114.48</v>
      </c>
      <c r="O1258" s="22"/>
      <c r="P1258" s="22">
        <v>1.7090000000000001</v>
      </c>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22"/>
      <c r="BA1258" s="22"/>
      <c r="BB1258" s="22"/>
      <c r="BC1258" s="22"/>
      <c r="BD1258" s="22"/>
      <c r="BE1258" s="22"/>
      <c r="BF1258" s="22"/>
      <c r="BG1258" s="22"/>
      <c r="BH1258" s="22"/>
      <c r="BI1258" s="22"/>
      <c r="BJ1258" s="22"/>
      <c r="BK1258" s="22"/>
      <c r="BL1258" s="22"/>
      <c r="BM1258" s="22"/>
      <c r="BN1258" s="22"/>
      <c r="BO1258" s="22"/>
      <c r="BP1258" s="22"/>
      <c r="BQ1258" s="22"/>
      <c r="BR1258" s="22"/>
      <c r="BS1258" s="22"/>
      <c r="BT1258" s="22"/>
      <c r="BU1258" s="22"/>
      <c r="BV1258" s="22"/>
      <c r="BW1258" s="22"/>
      <c r="BX1258" s="22"/>
      <c r="BY1258" s="22"/>
      <c r="BZ1258" s="22"/>
    </row>
    <row r="1259" spans="1:78" x14ac:dyDescent="0.25">
      <c r="A1259" s="21"/>
      <c r="B1259" s="22">
        <v>3600</v>
      </c>
      <c r="C1259" s="22">
        <f t="shared" ca="1" si="21"/>
        <v>3.6</v>
      </c>
      <c r="D1259" s="22">
        <v>37.826000000000001</v>
      </c>
      <c r="E1259" s="22"/>
      <c r="F1259" s="22">
        <v>267.87799999999999</v>
      </c>
      <c r="G1259" s="22"/>
      <c r="H1259" s="22">
        <v>236.209</v>
      </c>
      <c r="I1259" s="22"/>
      <c r="J1259" s="22">
        <v>114.008</v>
      </c>
      <c r="K1259" s="22"/>
      <c r="L1259" s="22">
        <v>-97.518000000000001</v>
      </c>
      <c r="M1259" s="22"/>
      <c r="N1259" s="22">
        <v>-114.967</v>
      </c>
      <c r="O1259" s="22"/>
      <c r="P1259" s="22">
        <v>1.6679999999999999</v>
      </c>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2"/>
      <c r="AS1259" s="22"/>
      <c r="AT1259" s="22"/>
      <c r="AU1259" s="22"/>
      <c r="AV1259" s="22"/>
      <c r="AW1259" s="22"/>
      <c r="AX1259" s="22"/>
      <c r="AY1259" s="22"/>
      <c r="AZ1259" s="22"/>
      <c r="BA1259" s="22"/>
      <c r="BB1259" s="22"/>
      <c r="BC1259" s="22"/>
      <c r="BD1259" s="22"/>
      <c r="BE1259" s="22"/>
      <c r="BF1259" s="22"/>
      <c r="BG1259" s="22"/>
      <c r="BH1259" s="22"/>
      <c r="BI1259" s="22"/>
      <c r="BJ1259" s="22"/>
      <c r="BK1259" s="22"/>
      <c r="BL1259" s="22"/>
      <c r="BM1259" s="22"/>
      <c r="BN1259" s="22"/>
      <c r="BO1259" s="22"/>
      <c r="BP1259" s="22"/>
      <c r="BQ1259" s="22"/>
      <c r="BR1259" s="22"/>
      <c r="BS1259" s="22"/>
      <c r="BT1259" s="22"/>
      <c r="BU1259" s="22"/>
      <c r="BV1259" s="22"/>
      <c r="BW1259" s="22"/>
      <c r="BX1259" s="22"/>
      <c r="BY1259" s="22"/>
      <c r="BZ1259" s="22"/>
    </row>
    <row r="1260" spans="1:78" x14ac:dyDescent="0.25">
      <c r="A1260" s="21"/>
      <c r="B1260" s="22">
        <v>3700</v>
      </c>
      <c r="C1260" s="22">
        <f t="shared" ca="1" si="21"/>
        <v>3.7</v>
      </c>
      <c r="D1260" s="22">
        <v>37.908000000000001</v>
      </c>
      <c r="E1260" s="22"/>
      <c r="F1260" s="22">
        <v>268.91500000000002</v>
      </c>
      <c r="G1260" s="22"/>
      <c r="H1260" s="22">
        <v>237.07900000000001</v>
      </c>
      <c r="I1260" s="22"/>
      <c r="J1260" s="22">
        <v>117.795</v>
      </c>
      <c r="K1260" s="22"/>
      <c r="L1260" s="22">
        <v>-97.707999999999998</v>
      </c>
      <c r="M1260" s="22"/>
      <c r="N1260" s="22">
        <v>-115.449</v>
      </c>
      <c r="O1260" s="22"/>
      <c r="P1260" s="22">
        <v>1.63</v>
      </c>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22"/>
      <c r="BA1260" s="22"/>
      <c r="BB1260" s="22"/>
      <c r="BC1260" s="22"/>
      <c r="BD1260" s="22"/>
      <c r="BE1260" s="22"/>
      <c r="BF1260" s="22"/>
      <c r="BG1260" s="22"/>
      <c r="BH1260" s="22"/>
      <c r="BI1260" s="22"/>
      <c r="BJ1260" s="22"/>
      <c r="BK1260" s="22"/>
      <c r="BL1260" s="22"/>
      <c r="BM1260" s="22"/>
      <c r="BN1260" s="22"/>
      <c r="BO1260" s="22"/>
      <c r="BP1260" s="22"/>
      <c r="BQ1260" s="22"/>
      <c r="BR1260" s="22"/>
      <c r="BS1260" s="22"/>
      <c r="BT1260" s="22"/>
      <c r="BU1260" s="22"/>
      <c r="BV1260" s="22"/>
      <c r="BW1260" s="22"/>
      <c r="BX1260" s="22"/>
      <c r="BY1260" s="22"/>
      <c r="BZ1260" s="22"/>
    </row>
    <row r="1261" spans="1:78" x14ac:dyDescent="0.25">
      <c r="A1261" s="21"/>
      <c r="B1261" s="22">
        <v>3800</v>
      </c>
      <c r="C1261" s="22">
        <f t="shared" ca="1" si="21"/>
        <v>3.8</v>
      </c>
      <c r="D1261" s="22">
        <v>37.987000000000002</v>
      </c>
      <c r="E1261" s="22"/>
      <c r="F1261" s="22">
        <v>269.92700000000002</v>
      </c>
      <c r="G1261" s="22"/>
      <c r="H1261" s="22">
        <v>237.93</v>
      </c>
      <c r="I1261" s="22"/>
      <c r="J1261" s="22">
        <v>121.589</v>
      </c>
      <c r="K1261" s="22"/>
      <c r="L1261" s="22">
        <v>-97.905000000000001</v>
      </c>
      <c r="M1261" s="22"/>
      <c r="N1261" s="22">
        <v>-115.926</v>
      </c>
      <c r="O1261" s="22"/>
      <c r="P1261" s="22">
        <v>1.5940000000000001</v>
      </c>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c r="BA1261" s="22"/>
      <c r="BB1261" s="22"/>
      <c r="BC1261" s="22"/>
      <c r="BD1261" s="22"/>
      <c r="BE1261" s="22"/>
      <c r="BF1261" s="22"/>
      <c r="BG1261" s="22"/>
      <c r="BH1261" s="22"/>
      <c r="BI1261" s="22"/>
      <c r="BJ1261" s="22"/>
      <c r="BK1261" s="22"/>
      <c r="BL1261" s="22"/>
      <c r="BM1261" s="22"/>
      <c r="BN1261" s="22"/>
      <c r="BO1261" s="22"/>
      <c r="BP1261" s="22"/>
      <c r="BQ1261" s="22"/>
      <c r="BR1261" s="22"/>
      <c r="BS1261" s="22"/>
      <c r="BT1261" s="22"/>
      <c r="BU1261" s="22"/>
      <c r="BV1261" s="22"/>
      <c r="BW1261" s="22"/>
      <c r="BX1261" s="22"/>
      <c r="BY1261" s="22"/>
      <c r="BZ1261" s="22"/>
    </row>
    <row r="1262" spans="1:78" x14ac:dyDescent="0.25">
      <c r="A1262" s="21"/>
      <c r="B1262" s="22">
        <v>3900</v>
      </c>
      <c r="C1262" s="22">
        <f t="shared" ca="1" si="21"/>
        <v>3.9</v>
      </c>
      <c r="D1262" s="22">
        <v>38.063000000000002</v>
      </c>
      <c r="E1262" s="22"/>
      <c r="F1262" s="22">
        <v>270.91500000000002</v>
      </c>
      <c r="G1262" s="22"/>
      <c r="H1262" s="22">
        <v>238.76300000000001</v>
      </c>
      <c r="I1262" s="22"/>
      <c r="J1262" s="22">
        <v>125.392</v>
      </c>
      <c r="K1262" s="22"/>
      <c r="L1262" s="22">
        <v>-98.106999999999999</v>
      </c>
      <c r="M1262" s="22"/>
      <c r="N1262" s="22">
        <v>-116.39700000000001</v>
      </c>
      <c r="O1262" s="22"/>
      <c r="P1262" s="22">
        <v>1.5589999999999999</v>
      </c>
      <c r="Q1262" s="22"/>
      <c r="R1262" s="22"/>
      <c r="S1262" s="22"/>
      <c r="T1262" s="2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22"/>
      <c r="BA1262" s="22"/>
      <c r="BB1262" s="22"/>
      <c r="BC1262" s="22"/>
      <c r="BD1262" s="22"/>
      <c r="BE1262" s="22"/>
      <c r="BF1262" s="22"/>
      <c r="BG1262" s="22"/>
      <c r="BH1262" s="22"/>
      <c r="BI1262" s="22"/>
      <c r="BJ1262" s="22"/>
      <c r="BK1262" s="22"/>
      <c r="BL1262" s="22"/>
      <c r="BM1262" s="22"/>
      <c r="BN1262" s="22"/>
      <c r="BO1262" s="22"/>
      <c r="BP1262" s="22"/>
      <c r="BQ1262" s="22"/>
      <c r="BR1262" s="22"/>
      <c r="BS1262" s="22"/>
      <c r="BT1262" s="22"/>
      <c r="BU1262" s="22"/>
      <c r="BV1262" s="22"/>
      <c r="BW1262" s="22"/>
      <c r="BX1262" s="22"/>
      <c r="BY1262" s="22"/>
      <c r="BZ1262" s="22"/>
    </row>
    <row r="1263" spans="1:78" x14ac:dyDescent="0.25">
      <c r="A1263" s="21"/>
      <c r="B1263" s="22">
        <v>4000</v>
      </c>
      <c r="C1263" s="22">
        <f t="shared" ca="1" si="21"/>
        <v>4</v>
      </c>
      <c r="D1263" s="22">
        <v>38.137</v>
      </c>
      <c r="E1263" s="22"/>
      <c r="F1263" s="22">
        <v>271.87900000000002</v>
      </c>
      <c r="G1263" s="22"/>
      <c r="H1263" s="22">
        <v>239.57900000000001</v>
      </c>
      <c r="I1263" s="22"/>
      <c r="J1263" s="22">
        <v>129.202</v>
      </c>
      <c r="K1263" s="22"/>
      <c r="L1263" s="22">
        <v>-98.313000000000002</v>
      </c>
      <c r="M1263" s="22"/>
      <c r="N1263" s="22">
        <v>-116.864</v>
      </c>
      <c r="O1263" s="22"/>
      <c r="P1263" s="22">
        <v>1.526</v>
      </c>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22"/>
      <c r="BA1263" s="22"/>
      <c r="BB1263" s="22"/>
      <c r="BC1263" s="22"/>
      <c r="BD1263" s="22"/>
      <c r="BE1263" s="22"/>
      <c r="BF1263" s="22"/>
      <c r="BG1263" s="22"/>
      <c r="BH1263" s="22"/>
      <c r="BI1263" s="22"/>
      <c r="BJ1263" s="22"/>
      <c r="BK1263" s="22"/>
      <c r="BL1263" s="22"/>
      <c r="BM1263" s="22"/>
      <c r="BN1263" s="22"/>
      <c r="BO1263" s="22"/>
      <c r="BP1263" s="22"/>
      <c r="BQ1263" s="22"/>
      <c r="BR1263" s="22"/>
      <c r="BS1263" s="22"/>
      <c r="BT1263" s="22"/>
      <c r="BU1263" s="22"/>
      <c r="BV1263" s="22"/>
      <c r="BW1263" s="22"/>
      <c r="BX1263" s="22"/>
      <c r="BY1263" s="22"/>
      <c r="BZ1263" s="22"/>
    </row>
    <row r="1264" spans="1:78" x14ac:dyDescent="0.25">
      <c r="A1264" s="21"/>
      <c r="B1264" s="22">
        <v>4100</v>
      </c>
      <c r="C1264" s="22">
        <f t="shared" ca="1" si="21"/>
        <v>4.0999999999999996</v>
      </c>
      <c r="D1264" s="22">
        <v>38.207999999999998</v>
      </c>
      <c r="E1264" s="22"/>
      <c r="F1264" s="22">
        <v>272.822</v>
      </c>
      <c r="G1264" s="22"/>
      <c r="H1264" s="22">
        <v>240.37799999999999</v>
      </c>
      <c r="I1264" s="22"/>
      <c r="J1264" s="22">
        <v>133.01900000000001</v>
      </c>
      <c r="K1264" s="22"/>
      <c r="L1264" s="22">
        <v>-98.521000000000001</v>
      </c>
      <c r="M1264" s="22"/>
      <c r="N1264" s="22">
        <v>-117.325</v>
      </c>
      <c r="O1264" s="22"/>
      <c r="P1264" s="22">
        <v>1.4950000000000001</v>
      </c>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c r="BW1264" s="22"/>
      <c r="BX1264" s="22"/>
      <c r="BY1264" s="22"/>
      <c r="BZ1264" s="22"/>
    </row>
    <row r="1265" spans="1:78" x14ac:dyDescent="0.25">
      <c r="A1265" s="21"/>
      <c r="B1265" s="22">
        <v>4200</v>
      </c>
      <c r="C1265" s="22">
        <f t="shared" ca="1" si="21"/>
        <v>4.2</v>
      </c>
      <c r="D1265" s="22">
        <v>38.276000000000003</v>
      </c>
      <c r="E1265" s="22"/>
      <c r="F1265" s="22">
        <v>273.74400000000003</v>
      </c>
      <c r="G1265" s="22"/>
      <c r="H1265" s="22">
        <v>241.16200000000001</v>
      </c>
      <c r="I1265" s="22"/>
      <c r="J1265" s="22">
        <v>136.84299999999999</v>
      </c>
      <c r="K1265" s="22"/>
      <c r="L1265" s="22">
        <v>-98.730999999999995</v>
      </c>
      <c r="M1265" s="22"/>
      <c r="N1265" s="22">
        <v>-117.78100000000001</v>
      </c>
      <c r="O1265" s="22"/>
      <c r="P1265" s="22">
        <v>1.4650000000000001</v>
      </c>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c r="BW1265" s="22"/>
      <c r="BX1265" s="22"/>
      <c r="BY1265" s="22"/>
      <c r="BZ1265" s="22"/>
    </row>
    <row r="1266" spans="1:78" x14ac:dyDescent="0.25">
      <c r="A1266" s="21"/>
      <c r="B1266" s="22">
        <v>4300</v>
      </c>
      <c r="C1266" s="22">
        <f t="shared" ca="1" si="21"/>
        <v>4.3</v>
      </c>
      <c r="D1266" s="22">
        <v>38.343000000000004</v>
      </c>
      <c r="E1266" s="22"/>
      <c r="F1266" s="22">
        <v>274.64499999999998</v>
      </c>
      <c r="G1266" s="22"/>
      <c r="H1266" s="22">
        <v>241.93</v>
      </c>
      <c r="I1266" s="22"/>
      <c r="J1266" s="22">
        <v>140.67400000000001</v>
      </c>
      <c r="K1266" s="22"/>
      <c r="L1266" s="22">
        <v>-98.941999999999993</v>
      </c>
      <c r="M1266" s="22"/>
      <c r="N1266" s="22">
        <v>-118.232</v>
      </c>
      <c r="O1266" s="22"/>
      <c r="P1266" s="22">
        <v>1.4359999999999999</v>
      </c>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row>
    <row r="1267" spans="1:78" x14ac:dyDescent="0.25">
      <c r="A1267" s="21"/>
      <c r="B1267" s="22">
        <v>4400</v>
      </c>
      <c r="C1267" s="22">
        <f t="shared" ca="1" si="21"/>
        <v>4.4000000000000004</v>
      </c>
      <c r="D1267" s="22">
        <v>38.408000000000001</v>
      </c>
      <c r="E1267" s="22"/>
      <c r="F1267" s="22">
        <v>275.52699999999999</v>
      </c>
      <c r="G1267" s="22"/>
      <c r="H1267" s="22">
        <v>242.684</v>
      </c>
      <c r="I1267" s="22"/>
      <c r="J1267" s="22">
        <v>144.512</v>
      </c>
      <c r="K1267" s="22"/>
      <c r="L1267" s="22">
        <v>-99.152000000000001</v>
      </c>
      <c r="M1267" s="22"/>
      <c r="N1267" s="22">
        <v>-118.678</v>
      </c>
      <c r="O1267" s="22"/>
      <c r="P1267" s="22">
        <v>1.409</v>
      </c>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row>
    <row r="1268" spans="1:78" x14ac:dyDescent="0.25">
      <c r="A1268" s="21"/>
      <c r="B1268" s="22">
        <v>4500</v>
      </c>
      <c r="C1268" s="22">
        <f t="shared" ca="1" si="21"/>
        <v>4.5</v>
      </c>
      <c r="D1268" s="22">
        <v>38.470999999999997</v>
      </c>
      <c r="E1268" s="22"/>
      <c r="F1268" s="22">
        <v>276.39100000000002</v>
      </c>
      <c r="G1268" s="22"/>
      <c r="H1268" s="22">
        <v>243.423</v>
      </c>
      <c r="I1268" s="22"/>
      <c r="J1268" s="22">
        <v>148.35599999999999</v>
      </c>
      <c r="K1268" s="22"/>
      <c r="L1268" s="22">
        <v>-99.36</v>
      </c>
      <c r="M1268" s="22"/>
      <c r="N1268" s="22">
        <v>-119.12</v>
      </c>
      <c r="O1268" s="22"/>
      <c r="P1268" s="22">
        <v>1.383</v>
      </c>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row>
    <row r="1269" spans="1:78" x14ac:dyDescent="0.25">
      <c r="A1269" s="21"/>
      <c r="B1269" s="22">
        <v>4600</v>
      </c>
      <c r="C1269" s="22">
        <f t="shared" ca="1" si="21"/>
        <v>4.5999999999999996</v>
      </c>
      <c r="D1269" s="22">
        <v>38.531999999999996</v>
      </c>
      <c r="E1269" s="22"/>
      <c r="F1269" s="22">
        <v>277.23700000000002</v>
      </c>
      <c r="G1269" s="22"/>
      <c r="H1269" s="22">
        <v>244.149</v>
      </c>
      <c r="I1269" s="22"/>
      <c r="J1269" s="22">
        <v>152.20599999999999</v>
      </c>
      <c r="K1269" s="22"/>
      <c r="L1269" s="22">
        <v>-99.563999999999993</v>
      </c>
      <c r="M1269" s="22"/>
      <c r="N1269" s="22">
        <v>-119.557</v>
      </c>
      <c r="O1269" s="22"/>
      <c r="P1269" s="22">
        <v>1.3580000000000001</v>
      </c>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row>
    <row r="1270" spans="1:78" x14ac:dyDescent="0.25">
      <c r="A1270" s="21"/>
      <c r="B1270" s="22">
        <v>4700</v>
      </c>
      <c r="C1270" s="22">
        <f t="shared" ca="1" si="21"/>
        <v>4.7</v>
      </c>
      <c r="D1270" s="22">
        <v>38.591999999999999</v>
      </c>
      <c r="E1270" s="22"/>
      <c r="F1270" s="22">
        <v>278.06700000000001</v>
      </c>
      <c r="G1270" s="22"/>
      <c r="H1270" s="22">
        <v>244.86199999999999</v>
      </c>
      <c r="I1270" s="22"/>
      <c r="J1270" s="22">
        <v>156.06200000000001</v>
      </c>
      <c r="K1270" s="22"/>
      <c r="L1270" s="22">
        <v>-99.763999999999996</v>
      </c>
      <c r="M1270" s="22"/>
      <c r="N1270" s="22">
        <v>-119.989</v>
      </c>
      <c r="O1270" s="22"/>
      <c r="P1270" s="22">
        <v>1.3340000000000001</v>
      </c>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row>
    <row r="1271" spans="1:78" x14ac:dyDescent="0.25">
      <c r="A1271" s="21"/>
      <c r="B1271" s="22">
        <v>4800</v>
      </c>
      <c r="C1271" s="22">
        <f t="shared" ca="1" si="21"/>
        <v>4.8</v>
      </c>
      <c r="D1271" s="22">
        <v>38.651000000000003</v>
      </c>
      <c r="E1271" s="22"/>
      <c r="F1271" s="22">
        <v>278.88</v>
      </c>
      <c r="G1271" s="22"/>
      <c r="H1271" s="22">
        <v>245.56200000000001</v>
      </c>
      <c r="I1271" s="22"/>
      <c r="J1271" s="22">
        <v>159.92400000000001</v>
      </c>
      <c r="K1271" s="22"/>
      <c r="L1271" s="22">
        <v>-99.959000000000003</v>
      </c>
      <c r="M1271" s="22"/>
      <c r="N1271" s="22">
        <v>-120.417</v>
      </c>
      <c r="O1271" s="22"/>
      <c r="P1271" s="22">
        <v>1.31</v>
      </c>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row>
    <row r="1272" spans="1:78" x14ac:dyDescent="0.25">
      <c r="A1272" s="21"/>
      <c r="B1272" s="22">
        <v>4900</v>
      </c>
      <c r="C1272" s="22">
        <f t="shared" ca="1" si="21"/>
        <v>4.9000000000000004</v>
      </c>
      <c r="D1272" s="22">
        <v>38.707999999999998</v>
      </c>
      <c r="E1272" s="22"/>
      <c r="F1272" s="22">
        <v>279.67700000000002</v>
      </c>
      <c r="G1272" s="22"/>
      <c r="H1272" s="22">
        <v>246.25</v>
      </c>
      <c r="I1272" s="22"/>
      <c r="J1272" s="22">
        <v>163.792</v>
      </c>
      <c r="K1272" s="22"/>
      <c r="L1272" s="22">
        <v>-100.14700000000001</v>
      </c>
      <c r="M1272" s="22"/>
      <c r="N1272" s="22">
        <v>-120.842</v>
      </c>
      <c r="O1272" s="22"/>
      <c r="P1272" s="22">
        <v>1.288</v>
      </c>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row>
    <row r="1273" spans="1:78" x14ac:dyDescent="0.25">
      <c r="A1273" s="21"/>
      <c r="B1273" s="22">
        <v>5000</v>
      </c>
      <c r="C1273" s="22">
        <f t="shared" ca="1" si="21"/>
        <v>5</v>
      </c>
      <c r="D1273" s="22">
        <v>38.764000000000003</v>
      </c>
      <c r="E1273" s="22"/>
      <c r="F1273" s="22">
        <v>280.45999999999998</v>
      </c>
      <c r="G1273" s="22"/>
      <c r="H1273" s="22">
        <v>246.92699999999999</v>
      </c>
      <c r="I1273" s="22"/>
      <c r="J1273" s="22">
        <v>167.666</v>
      </c>
      <c r="K1273" s="22"/>
      <c r="L1273" s="22">
        <v>-100.328</v>
      </c>
      <c r="M1273" s="22"/>
      <c r="N1273" s="22">
        <v>-121.262</v>
      </c>
      <c r="O1273" s="22"/>
      <c r="P1273" s="22">
        <v>1.2669999999999999</v>
      </c>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row>
    <row r="1274" spans="1:78" x14ac:dyDescent="0.25">
      <c r="A1274" s="21"/>
      <c r="B1274" s="22">
        <v>5100</v>
      </c>
      <c r="C1274" s="22">
        <f t="shared" ca="1" si="21"/>
        <v>5.0999999999999996</v>
      </c>
      <c r="D1274" s="22">
        <v>38.819000000000003</v>
      </c>
      <c r="E1274" s="22"/>
      <c r="F1274" s="22">
        <v>281.22800000000001</v>
      </c>
      <c r="G1274" s="22"/>
      <c r="H1274" s="22">
        <v>247.59200000000001</v>
      </c>
      <c r="I1274" s="22"/>
      <c r="J1274" s="22">
        <v>171.54499999999999</v>
      </c>
      <c r="K1274" s="22"/>
      <c r="L1274" s="22">
        <v>-100.499</v>
      </c>
      <c r="M1274" s="22"/>
      <c r="N1274" s="22">
        <v>-121.679</v>
      </c>
      <c r="O1274" s="22"/>
      <c r="P1274" s="22">
        <v>1.246</v>
      </c>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row>
    <row r="1275" spans="1:78" x14ac:dyDescent="0.25">
      <c r="A1275" s="21"/>
      <c r="B1275" s="22">
        <v>5200</v>
      </c>
      <c r="C1275" s="22">
        <f t="shared" ca="1" si="21"/>
        <v>5.2</v>
      </c>
      <c r="D1275" s="22">
        <v>38.872999999999998</v>
      </c>
      <c r="E1275" s="22"/>
      <c r="F1275" s="22">
        <v>281.98200000000003</v>
      </c>
      <c r="G1275" s="22"/>
      <c r="H1275" s="22">
        <v>248.24600000000001</v>
      </c>
      <c r="I1275" s="22"/>
      <c r="J1275" s="22">
        <v>175.43</v>
      </c>
      <c r="K1275" s="22"/>
      <c r="L1275" s="22">
        <v>-100.66200000000001</v>
      </c>
      <c r="M1275" s="22"/>
      <c r="N1275" s="22">
        <v>-122.093</v>
      </c>
      <c r="O1275" s="22"/>
      <c r="P1275" s="22">
        <v>1.226</v>
      </c>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row>
    <row r="1276" spans="1:78" x14ac:dyDescent="0.25">
      <c r="A1276" s="21"/>
      <c r="B1276" s="22">
        <v>5300</v>
      </c>
      <c r="C1276" s="22">
        <f t="shared" ca="1" si="21"/>
        <v>5.3</v>
      </c>
      <c r="D1276" s="22">
        <v>38.927</v>
      </c>
      <c r="E1276" s="22"/>
      <c r="F1276" s="22">
        <v>282.72300000000001</v>
      </c>
      <c r="G1276" s="22"/>
      <c r="H1276" s="22">
        <v>248.88900000000001</v>
      </c>
      <c r="I1276" s="22"/>
      <c r="J1276" s="22">
        <v>179.32</v>
      </c>
      <c r="K1276" s="22"/>
      <c r="L1276" s="22">
        <v>-100.81399999999999</v>
      </c>
      <c r="M1276" s="22"/>
      <c r="N1276" s="22">
        <v>-122.503</v>
      </c>
      <c r="O1276" s="22"/>
      <c r="P1276" s="22">
        <v>1.2070000000000001</v>
      </c>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row>
    <row r="1277" spans="1:78" x14ac:dyDescent="0.25">
      <c r="A1277" s="21"/>
      <c r="B1277" s="22">
        <v>5400</v>
      </c>
      <c r="C1277" s="22">
        <f t="shared" ca="1" si="21"/>
        <v>5.4</v>
      </c>
      <c r="D1277" s="22">
        <v>38.978999999999999</v>
      </c>
      <c r="E1277" s="22"/>
      <c r="F1277" s="22">
        <v>283.45100000000002</v>
      </c>
      <c r="G1277" s="22"/>
      <c r="H1277" s="22">
        <v>249.523</v>
      </c>
      <c r="I1277" s="22"/>
      <c r="J1277" s="22">
        <v>183.215</v>
      </c>
      <c r="K1277" s="22"/>
      <c r="L1277" s="22">
        <v>-100.95399999999999</v>
      </c>
      <c r="M1277" s="22"/>
      <c r="N1277" s="22">
        <v>-122.911</v>
      </c>
      <c r="O1277" s="22"/>
      <c r="P1277" s="22">
        <v>1.1890000000000001</v>
      </c>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row>
    <row r="1278" spans="1:78" x14ac:dyDescent="0.25">
      <c r="A1278" s="21"/>
      <c r="B1278" s="22">
        <v>5500</v>
      </c>
      <c r="C1278" s="22">
        <f t="shared" ca="1" si="21"/>
        <v>5.5</v>
      </c>
      <c r="D1278" s="22">
        <v>39.03</v>
      </c>
      <c r="E1278" s="22"/>
      <c r="F1278" s="22">
        <v>284.16699999999997</v>
      </c>
      <c r="G1278" s="22"/>
      <c r="H1278" s="22">
        <v>250.14599999999999</v>
      </c>
      <c r="I1278" s="22"/>
      <c r="J1278" s="22">
        <v>187.11600000000001</v>
      </c>
      <c r="K1278" s="22"/>
      <c r="L1278" s="22">
        <v>-101.083</v>
      </c>
      <c r="M1278" s="22"/>
      <c r="N1278" s="22">
        <v>-123.31699999999999</v>
      </c>
      <c r="O1278" s="22"/>
      <c r="P1278" s="22">
        <v>1.171</v>
      </c>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row>
    <row r="1279" spans="1:78" x14ac:dyDescent="0.25">
      <c r="A1279" s="21"/>
      <c r="B1279" s="22">
        <v>5600</v>
      </c>
      <c r="C1279" s="22">
        <f t="shared" ca="1" si="21"/>
        <v>5.6</v>
      </c>
      <c r="D1279" s="22">
        <v>39.081000000000003</v>
      </c>
      <c r="E1279" s="22"/>
      <c r="F1279" s="22">
        <v>284.87099999999998</v>
      </c>
      <c r="G1279" s="22"/>
      <c r="H1279" s="22">
        <v>250.76</v>
      </c>
      <c r="I1279" s="22"/>
      <c r="J1279" s="22">
        <v>191.02099999999999</v>
      </c>
      <c r="K1279" s="22"/>
      <c r="L1279" s="22">
        <v>-101.19799999999999</v>
      </c>
      <c r="M1279" s="22"/>
      <c r="N1279" s="22">
        <v>-123.72</v>
      </c>
      <c r="O1279" s="22"/>
      <c r="P1279" s="22">
        <v>1.1539999999999999</v>
      </c>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row>
    <row r="1280" spans="1:78" x14ac:dyDescent="0.25">
      <c r="A1280" s="21"/>
      <c r="B1280" s="22">
        <v>5700</v>
      </c>
      <c r="C1280" s="22">
        <f t="shared" ca="1" si="21"/>
        <v>5.7</v>
      </c>
      <c r="D1280" s="22">
        <v>39.131</v>
      </c>
      <c r="E1280" s="22"/>
      <c r="F1280" s="22">
        <v>285.56299999999999</v>
      </c>
      <c r="G1280" s="22"/>
      <c r="H1280" s="22">
        <v>251.364</v>
      </c>
      <c r="I1280" s="22"/>
      <c r="J1280" s="22">
        <v>194.93199999999999</v>
      </c>
      <c r="K1280" s="22"/>
      <c r="L1280" s="22">
        <v>-101.3</v>
      </c>
      <c r="M1280" s="22"/>
      <c r="N1280" s="22">
        <v>-124.121</v>
      </c>
      <c r="O1280" s="22"/>
      <c r="P1280" s="22">
        <v>1.137</v>
      </c>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row>
    <row r="1281" spans="1:78" x14ac:dyDescent="0.25">
      <c r="A1281" s="21"/>
      <c r="B1281" s="22">
        <v>5800</v>
      </c>
      <c r="C1281" s="22">
        <f t="shared" ca="1" si="21"/>
        <v>5.8</v>
      </c>
      <c r="D1281" s="22">
        <v>39.180999999999997</v>
      </c>
      <c r="E1281" s="22"/>
      <c r="F1281" s="22">
        <v>286.24400000000003</v>
      </c>
      <c r="G1281" s="22"/>
      <c r="H1281" s="22">
        <v>251.96</v>
      </c>
      <c r="I1281" s="22"/>
      <c r="J1281" s="22">
        <v>198.84700000000001</v>
      </c>
      <c r="K1281" s="22"/>
      <c r="L1281" s="22">
        <v>-101.387</v>
      </c>
      <c r="M1281" s="22"/>
      <c r="N1281" s="22">
        <v>-124.52</v>
      </c>
      <c r="O1281" s="22"/>
      <c r="P1281" s="22">
        <v>1.121</v>
      </c>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row>
    <row r="1282" spans="1:78" x14ac:dyDescent="0.25">
      <c r="A1282" s="21"/>
      <c r="B1282" s="22">
        <v>5900</v>
      </c>
      <c r="C1282" s="22">
        <f t="shared" ca="1" si="21"/>
        <v>5.9</v>
      </c>
      <c r="D1282" s="22">
        <v>39.229999999999997</v>
      </c>
      <c r="E1282" s="22"/>
      <c r="F1282" s="22">
        <v>286.91399999999999</v>
      </c>
      <c r="G1282" s="22"/>
      <c r="H1282" s="22">
        <v>252.547</v>
      </c>
      <c r="I1282" s="22"/>
      <c r="J1282" s="22">
        <v>202.768</v>
      </c>
      <c r="K1282" s="22"/>
      <c r="L1282" s="22">
        <v>-101.46</v>
      </c>
      <c r="M1282" s="22"/>
      <c r="N1282" s="22">
        <v>-124.919</v>
      </c>
      <c r="O1282" s="22"/>
      <c r="P1282" s="22">
        <v>1.1060000000000001</v>
      </c>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row>
    <row r="1283" spans="1:78" x14ac:dyDescent="0.25">
      <c r="A1283" s="21"/>
      <c r="B1283" s="22">
        <v>6000</v>
      </c>
      <c r="C1283" s="22">
        <f t="shared" ca="1" si="21"/>
        <v>6</v>
      </c>
      <c r="D1283" s="22">
        <v>39.277999999999999</v>
      </c>
      <c r="E1283" s="22"/>
      <c r="F1283" s="22">
        <v>287.57400000000001</v>
      </c>
      <c r="G1283" s="22"/>
      <c r="H1283" s="22">
        <v>253.125</v>
      </c>
      <c r="I1283" s="22"/>
      <c r="J1283" s="22">
        <v>206.69300000000001</v>
      </c>
      <c r="K1283" s="22"/>
      <c r="L1283" s="22">
        <v>-101.517</v>
      </c>
      <c r="M1283" s="22"/>
      <c r="N1283" s="22">
        <v>-125.316</v>
      </c>
      <c r="O1283" s="22"/>
      <c r="P1283" s="22">
        <v>1.091</v>
      </c>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row>
    <row r="1284" spans="1:78" x14ac:dyDescent="0.25">
      <c r="A1284" s="21"/>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row>
    <row r="1285" spans="1:78" x14ac:dyDescent="0.25">
      <c r="A1285" s="21"/>
      <c r="B1285" s="22" t="s">
        <v>310</v>
      </c>
      <c r="C1285" s="22"/>
      <c r="D1285" s="22"/>
      <c r="E1285" s="22"/>
      <c r="F1285" s="22"/>
      <c r="G1285" s="22"/>
      <c r="H1285" s="22"/>
      <c r="I1285" s="22"/>
      <c r="J1285" s="22" t="s">
        <v>311</v>
      </c>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row>
    <row r="1286" spans="1:78" x14ac:dyDescent="0.25">
      <c r="A1286" s="21"/>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row>
    <row r="1287" spans="1:78" x14ac:dyDescent="0.25">
      <c r="A1287" s="21"/>
      <c r="B1287" s="22" t="s">
        <v>312</v>
      </c>
      <c r="C1287" s="22"/>
      <c r="D1287" s="22"/>
      <c r="E1287" s="22"/>
      <c r="F1287" s="22"/>
      <c r="G1287" s="22"/>
      <c r="H1287" s="22"/>
      <c r="I1287" s="22"/>
      <c r="J1287" s="22" t="s">
        <v>309</v>
      </c>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row>
    <row r="1288" spans="1:78" x14ac:dyDescent="0.25">
      <c r="A1288" s="21"/>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row>
    <row r="1289" spans="1:78" x14ac:dyDescent="0.25">
      <c r="A1289" s="38"/>
      <c r="B1289" s="39" t="s">
        <v>313</v>
      </c>
      <c r="C1289" s="39"/>
      <c r="D1289" s="39"/>
      <c r="E1289" s="39"/>
      <c r="F1289" s="26" t="s">
        <v>70</v>
      </c>
      <c r="G1289" s="27" t="s">
        <v>71</v>
      </c>
      <c r="H1289" s="27" t="s">
        <v>72</v>
      </c>
      <c r="I1289" s="27" t="s">
        <v>73</v>
      </c>
      <c r="J1289" s="27" t="s">
        <v>74</v>
      </c>
      <c r="K1289" s="27" t="s">
        <v>75</v>
      </c>
      <c r="L1289" s="27" t="s">
        <v>76</v>
      </c>
      <c r="M1289" s="27" t="s">
        <v>77</v>
      </c>
      <c r="N1289" s="27" t="s">
        <v>78</v>
      </c>
      <c r="O1289" s="27" t="s">
        <v>79</v>
      </c>
      <c r="P1289" s="27" t="s">
        <v>80</v>
      </c>
      <c r="Q1289" s="27" t="s">
        <v>81</v>
      </c>
      <c r="R1289" s="27" t="s">
        <v>82</v>
      </c>
      <c r="S1289" s="27" t="s">
        <v>83</v>
      </c>
      <c r="T1289" s="27" t="s">
        <v>84</v>
      </c>
      <c r="U1289" s="27" t="s">
        <v>85</v>
      </c>
      <c r="V1289" s="27" t="s">
        <v>86</v>
      </c>
      <c r="W1289" s="27" t="s">
        <v>87</v>
      </c>
      <c r="X1289" s="27" t="s">
        <v>88</v>
      </c>
      <c r="Y1289" s="27" t="s">
        <v>89</v>
      </c>
      <c r="Z1289" s="27" t="s">
        <v>90</v>
      </c>
      <c r="AA1289" s="27" t="s">
        <v>91</v>
      </c>
      <c r="AB1289" s="27" t="s">
        <v>92</v>
      </c>
      <c r="AC1289" s="27" t="s">
        <v>93</v>
      </c>
      <c r="AD1289" s="27" t="s">
        <v>94</v>
      </c>
      <c r="AE1289" s="27" t="s">
        <v>95</v>
      </c>
      <c r="AF1289" s="27" t="s">
        <v>96</v>
      </c>
      <c r="AG1289" s="27" t="s">
        <v>97</v>
      </c>
      <c r="AH1289" s="27" t="s">
        <v>98</v>
      </c>
      <c r="AI1289" s="27" t="s">
        <v>99</v>
      </c>
      <c r="AJ1289" s="27" t="s">
        <v>100</v>
      </c>
      <c r="AK1289" s="27" t="s">
        <v>101</v>
      </c>
      <c r="AL1289" s="27" t="s">
        <v>102</v>
      </c>
      <c r="AM1289" s="27" t="s">
        <v>103</v>
      </c>
      <c r="AN1289" s="27" t="s">
        <v>104</v>
      </c>
      <c r="AO1289" s="27" t="s">
        <v>105</v>
      </c>
      <c r="AP1289" s="27" t="s">
        <v>106</v>
      </c>
      <c r="AQ1289" s="27" t="s">
        <v>107</v>
      </c>
      <c r="AR1289" s="27" t="s">
        <v>108</v>
      </c>
      <c r="AS1289" s="27" t="s">
        <v>109</v>
      </c>
      <c r="AT1289" s="27" t="s">
        <v>110</v>
      </c>
      <c r="AU1289" s="27" t="s">
        <v>111</v>
      </c>
      <c r="AV1289" s="27" t="s">
        <v>112</v>
      </c>
      <c r="AW1289" s="27" t="s">
        <v>113</v>
      </c>
      <c r="AX1289" s="27" t="s">
        <v>114</v>
      </c>
      <c r="AY1289" s="27" t="s">
        <v>115</v>
      </c>
      <c r="AZ1289" s="27" t="s">
        <v>116</v>
      </c>
      <c r="BA1289" s="27" t="s">
        <v>117</v>
      </c>
      <c r="BB1289" s="27" t="s">
        <v>118</v>
      </c>
      <c r="BC1289" s="27" t="s">
        <v>119</v>
      </c>
      <c r="BD1289" s="27" t="s">
        <v>120</v>
      </c>
      <c r="BE1289" s="27" t="s">
        <v>121</v>
      </c>
      <c r="BF1289" s="27" t="s">
        <v>122</v>
      </c>
      <c r="BG1289" s="27" t="s">
        <v>123</v>
      </c>
      <c r="BH1289" s="27" t="s">
        <v>124</v>
      </c>
      <c r="BI1289" s="27" t="s">
        <v>125</v>
      </c>
      <c r="BJ1289" s="27" t="s">
        <v>126</v>
      </c>
      <c r="BK1289" s="27" t="s">
        <v>127</v>
      </c>
      <c r="BL1289" s="27" t="s">
        <v>128</v>
      </c>
      <c r="BM1289" s="27" t="s">
        <v>129</v>
      </c>
      <c r="BN1289" s="27" t="s">
        <v>130</v>
      </c>
      <c r="BO1289" s="22"/>
      <c r="BP1289" s="22"/>
      <c r="BQ1289" s="22"/>
      <c r="BR1289" s="22"/>
      <c r="BS1289" s="22"/>
      <c r="BT1289" s="22"/>
      <c r="BU1289" s="22"/>
      <c r="BV1289" s="22"/>
      <c r="BW1289" s="22"/>
      <c r="BX1289" s="22"/>
      <c r="BY1289" s="22"/>
      <c r="BZ1289" s="22"/>
    </row>
    <row r="1290" spans="1:78" x14ac:dyDescent="0.25">
      <c r="A1290" s="21" t="s">
        <v>314</v>
      </c>
      <c r="B1290" s="21" t="str">
        <f ca="1">A1290</f>
        <v>C2H2(g)</v>
      </c>
      <c r="C1290" s="22"/>
      <c r="D1290" s="22"/>
      <c r="E1290" s="22"/>
      <c r="F1290" s="40" t="s">
        <v>139</v>
      </c>
      <c r="G1290" s="40">
        <f ca="1">B1311</f>
        <v>100</v>
      </c>
      <c r="H1290" s="40">
        <v>1500</v>
      </c>
      <c r="I1290" s="40">
        <f ca="1">K1294</f>
        <v>19.030642320490198</v>
      </c>
      <c r="J1290" s="40">
        <f ca="1">J1294</f>
        <v>102.9263640426756</v>
      </c>
      <c r="K1290" s="40">
        <f ca="1">I1294</f>
        <v>-75.058183794340337</v>
      </c>
      <c r="L1290" s="40">
        <f ca="1">H1294</f>
        <v>21.490748311997063</v>
      </c>
      <c r="M1290" s="40">
        <f ca="1">G1294</f>
        <v>5.6065929291786165E-3</v>
      </c>
      <c r="N1290" s="40">
        <f ca="1">-(I1290*H1290+J1290*(H1290/1000)^2/2+K1290*(H1290/1000)^3/3+L1290*(H1290/1000)^4/4-M1290/(H1290/1000)-P1290)</f>
        <v>-28604.510674118425</v>
      </c>
      <c r="O1290" s="40">
        <f ca="1">IFERROR(-(I1290*LN(H1290/1000)+J1290*H1290/1000+K1290*(H1290/1000)^2/2+L1290*(H1290/1000)^3/3-M1290/(2*(H1290/1000)^2)),0)</f>
        <v>-101.84119668268276</v>
      </c>
      <c r="P1290" s="40"/>
      <c r="Q1290" s="40">
        <v>1500</v>
      </c>
      <c r="R1290" s="40">
        <v>3000</v>
      </c>
      <c r="S1290" s="40">
        <f ca="1">V1294</f>
        <v>55.21146588646134</v>
      </c>
      <c r="T1290" s="40">
        <f ca="1">U1294</f>
        <v>23.568482358815903</v>
      </c>
      <c r="U1290" s="40">
        <f ca="1">T1294</f>
        <v>-6.0320169729994086</v>
      </c>
      <c r="V1290" s="40">
        <f ca="1">S1294</f>
        <v>0.59634884003281852</v>
      </c>
      <c r="W1290" s="40">
        <f ca="1">R1294</f>
        <v>-5.5684608664134121</v>
      </c>
      <c r="X1290" s="40">
        <f ca="1">(I1290*Q1290/1000+J1290*(Q1290/1000)^2/2+K1290*(Q1290/1000)^3/3+L1290*(Q1290/1000)^4/4-M1290/(Q1290/1000)-P1290+N1290)-(S1290*Q1290/1000+T1290*(Q1290/1000)^2/2+U1290*(Q1290/1000)^3/3+V1290*(Q1290/1000)^4/4-W1290/(Q1290/1000)-Z1290)</f>
        <v>-28624.430300888238</v>
      </c>
      <c r="Y1290" s="40">
        <f ca="1">IFERROR((I1290*LN(H1290/1000)+J1290*H1290/1000+K1290*(H1290/1000)^2/2+L1290*(H1290/1000)^3/3-M1290/(2*(H1290/1000)^2)+O1290)-(S1290*LN(H1290/1000)+T1290*H1290/1000+U1290*(H1290/1000)^2/2+V1290*(H1290/1000)^3/3-W1290/(2*(H1290/1000)^2)),0)</f>
        <v>-52.86135562119258</v>
      </c>
      <c r="Z1290" s="40"/>
      <c r="AA1290" s="40">
        <v>3000</v>
      </c>
      <c r="AB1290" s="40">
        <v>4500</v>
      </c>
      <c r="AC1290" s="40">
        <f ca="1">AE1294</f>
        <v>53.364084907992989</v>
      </c>
      <c r="AD1290" s="40">
        <f ca="1">AD1294</f>
        <v>18.111511303406754</v>
      </c>
      <c r="AE1290" s="40">
        <f ca="1">AC1294</f>
        <v>-3.1141758496367857</v>
      </c>
      <c r="AF1290" s="40">
        <f ca="1">AB1294</f>
        <v>0.20533987833773043</v>
      </c>
      <c r="AG1290" s="40">
        <f ca="1">AA1294</f>
        <v>17.056625378212804</v>
      </c>
      <c r="AH1290" s="40">
        <f ca="1">(S1290*AA1290/1000+T1290*(AA1290/1000)^2/2+U1290*(AA1290/1000)^3/3+V1290*(AA1290/1000)^4/4-W1290/(AA1290/1000)-Z1290+X1290)-(AC1290*AA1290/1000+AD1290*(AA1290/1000)^2/2+AE1290*(AA1290/1000)^3/3+AF1290*(AA1290/1000)^4/4-AG1290/(AA1290/1000)-AJ1290)</f>
        <v>-28605.132731424557</v>
      </c>
      <c r="AI1290" s="40">
        <f ca="1">IFERROR((S1290*LN(R1290/1000)+T1290*R1290/1000+U1290*(R1290/1000)^2/2+V1290*(R1290/1000)^3/3-W1290/(2*(R1290/1000)^2)+Y1290)-(AC1290*LN(R1290/1000)+AD1290*R1290/1000+AE1290*(R1290/1000)^2/2+AF1290*(R1290/1000)^3/3-AG1290/(2*(R1290/1000)^2)),0)</f>
        <v>-42.815142174231546</v>
      </c>
      <c r="AJ1290" s="40"/>
      <c r="AK1290" s="40">
        <v>4500</v>
      </c>
      <c r="AL1290" s="40">
        <v>6000</v>
      </c>
      <c r="AM1290" s="40">
        <f ca="1">AR1294</f>
        <v>62.994985532552079</v>
      </c>
      <c r="AN1290" s="40">
        <f ca="1">AQ1294</f>
        <v>8.1859264812395232</v>
      </c>
      <c r="AO1290" s="40">
        <f ca="1">AP1294</f>
        <v>-0.64505389841851712</v>
      </c>
      <c r="AP1290" s="40">
        <f ca="1">AO1294</f>
        <v>1.6735757345682632E-2</v>
      </c>
      <c r="AQ1290" s="40">
        <f ca="1">AN1294</f>
        <v>62.055066545972771</v>
      </c>
      <c r="AR1290" s="40">
        <f ca="1">(AC1290*AK1290/1000+AD1290*(AK1290/1000)^2/2+AE1290*(AK1290/1000)^3/3+AF1290*(AK1290/1000)^4/4-AG1290/(AK1290/1000)-AJ1290+AH1290)-(AM1290*AK1290/1000+AN1290*(AK1290/1000)^2/2+AO1290*(AK1290/1000)^3/3+AP1290*(AK1290/1000)^4/4-AQ1290/(AK1290/1000)-AT1290)</f>
        <v>-28593.640294244971</v>
      </c>
      <c r="AS1290" s="40">
        <f ca="1">IFERROR((AC1290*LN(AB1290/1000)+AD1290*AB1290/1000+AE1290*(AB1290/1000)^2/2+AF1290*(AB1290/1000)^3/3-AG1290/(2*(AB1290/1000)^2)+AI1290)-(AM1290*LN(AB1290/1000)+AN1290*AB1290/1000+AO1290*(AB1290/1000)^2/2+AP1290*(AB1290/1000)^3/3-AQ1290/(2*(AB1290/1000)^2)),0)</f>
        <v>-30.795567374002147</v>
      </c>
      <c r="AT1290" s="40"/>
      <c r="AU1290" s="40"/>
      <c r="AV1290" s="40"/>
      <c r="AW1290" s="40"/>
      <c r="AX1290" s="40"/>
      <c r="AY1290" s="40"/>
      <c r="AZ1290" s="40"/>
      <c r="BA1290" s="40"/>
      <c r="BB1290" s="40"/>
      <c r="BC1290" s="40"/>
      <c r="BD1290" s="40"/>
      <c r="BE1290" s="40"/>
      <c r="BF1290" s="40"/>
      <c r="BG1290" s="40"/>
      <c r="BH1290" s="40"/>
      <c r="BI1290" s="40"/>
      <c r="BJ1290" s="40"/>
      <c r="BK1290" s="40"/>
      <c r="BL1290" s="40"/>
      <c r="BM1290" s="40"/>
      <c r="BN1290" s="40"/>
      <c r="BO1290" s="22"/>
      <c r="BP1290" s="22"/>
      <c r="BQ1290" s="22"/>
      <c r="BR1290" s="22"/>
      <c r="BS1290" s="22"/>
      <c r="BT1290" s="22"/>
      <c r="BU1290" s="22"/>
      <c r="BV1290" s="22"/>
      <c r="BW1290" s="22"/>
      <c r="BX1290" s="22"/>
      <c r="BY1290" s="22"/>
      <c r="BZ1290" s="22"/>
    </row>
    <row r="1291" spans="1:78" x14ac:dyDescent="0.25">
      <c r="A1291" s="21"/>
      <c r="B1291" s="22"/>
      <c r="C1291" s="22"/>
      <c r="D1291" s="22"/>
      <c r="E1291" s="22"/>
      <c r="F1291" s="41" t="s">
        <v>141</v>
      </c>
      <c r="G1291" s="41"/>
      <c r="H1291" s="41"/>
      <c r="I1291" s="41"/>
      <c r="J1291" s="41"/>
      <c r="K1291" s="41"/>
      <c r="L1291" s="41"/>
      <c r="M1291" s="41"/>
      <c r="N1291" s="41"/>
      <c r="O1291" s="41"/>
      <c r="P1291" s="41"/>
      <c r="Q1291" s="41"/>
      <c r="R1291" s="41"/>
      <c r="S1291" s="41"/>
      <c r="T1291" s="41"/>
      <c r="U1291" s="41"/>
      <c r="V1291" s="41"/>
      <c r="W1291" s="41"/>
      <c r="X1291" s="41"/>
      <c r="Y1291" s="41"/>
      <c r="Z1291" s="41"/>
      <c r="AA1291" s="41"/>
      <c r="AB1291" s="41"/>
      <c r="AC1291" s="41"/>
      <c r="AD1291" s="41"/>
      <c r="AE1291" s="41"/>
      <c r="AF1291" s="41"/>
      <c r="AG1291" s="41"/>
      <c r="AH1291" s="41"/>
      <c r="AI1291" s="41"/>
      <c r="AJ1291" s="41"/>
      <c r="AK1291" s="41"/>
      <c r="AL1291" s="41"/>
      <c r="AM1291" s="41"/>
      <c r="AN1291" s="41"/>
      <c r="AO1291" s="41"/>
      <c r="AP1291" s="41"/>
      <c r="AQ1291" s="41"/>
      <c r="AR1291" s="41"/>
      <c r="AS1291" s="41"/>
      <c r="AT1291" s="41"/>
      <c r="AU1291" s="41"/>
      <c r="AV1291" s="41"/>
      <c r="AW1291" s="41"/>
      <c r="AX1291" s="41"/>
      <c r="AY1291" s="41"/>
      <c r="AZ1291" s="41"/>
      <c r="BA1291" s="41"/>
      <c r="BB1291" s="41"/>
      <c r="BC1291" s="41"/>
      <c r="BD1291" s="41"/>
      <c r="BE1291" s="41"/>
      <c r="BF1291" s="41"/>
      <c r="BG1291" s="41"/>
      <c r="BH1291" s="41"/>
      <c r="BI1291" s="41"/>
      <c r="BJ1291" s="41"/>
      <c r="BK1291" s="41"/>
      <c r="BL1291" s="41"/>
      <c r="BM1291" s="41"/>
      <c r="BN1291" s="41"/>
      <c r="BO1291" s="22"/>
      <c r="BP1291" s="22"/>
      <c r="BQ1291" s="22"/>
      <c r="BR1291" s="22"/>
      <c r="BS1291" s="22"/>
      <c r="BT1291" s="22"/>
      <c r="BU1291" s="22"/>
      <c r="BV1291" s="22"/>
      <c r="BW1291" s="22"/>
      <c r="BX1291" s="22"/>
      <c r="BY1291" s="22"/>
      <c r="BZ1291" s="22"/>
    </row>
    <row r="1292" spans="1:78" x14ac:dyDescent="0.25">
      <c r="A1292" s="21"/>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row>
    <row r="1293" spans="1:78" x14ac:dyDescent="0.25">
      <c r="A1293" s="21"/>
      <c r="B1293" s="22"/>
      <c r="C1293" s="22"/>
      <c r="D1293" s="22"/>
      <c r="E1293" s="22"/>
      <c r="F1293" s="22"/>
      <c r="G1293" s="42" t="s">
        <v>184</v>
      </c>
      <c r="H1293" s="42" t="s">
        <v>185</v>
      </c>
      <c r="I1293" s="42" t="s">
        <v>186</v>
      </c>
      <c r="J1293" s="42" t="s">
        <v>187</v>
      </c>
      <c r="K1293" s="42" t="s">
        <v>188</v>
      </c>
      <c r="L1293" s="22"/>
      <c r="M1293" s="22"/>
      <c r="N1293" s="22"/>
      <c r="O1293" s="22"/>
      <c r="P1293" s="22"/>
      <c r="Q1293" s="22"/>
      <c r="R1293" s="42" t="s">
        <v>184</v>
      </c>
      <c r="S1293" s="42" t="s">
        <v>185</v>
      </c>
      <c r="T1293" s="42" t="s">
        <v>186</v>
      </c>
      <c r="U1293" s="42" t="s">
        <v>187</v>
      </c>
      <c r="V1293" s="42" t="s">
        <v>188</v>
      </c>
      <c r="W1293" s="22"/>
      <c r="X1293" s="22"/>
      <c r="Y1293" s="22"/>
      <c r="Z1293" s="22"/>
      <c r="AA1293" s="42" t="s">
        <v>184</v>
      </c>
      <c r="AB1293" s="42" t="s">
        <v>185</v>
      </c>
      <c r="AC1293" s="42" t="s">
        <v>186</v>
      </c>
      <c r="AD1293" s="42" t="s">
        <v>187</v>
      </c>
      <c r="AE1293" s="42" t="s">
        <v>188</v>
      </c>
      <c r="AF1293" s="22"/>
      <c r="AG1293" s="22"/>
      <c r="AH1293" s="22"/>
      <c r="AI1293" s="22"/>
      <c r="AJ1293" s="22"/>
      <c r="AK1293" s="22"/>
      <c r="AL1293" s="22"/>
      <c r="AM1293" s="22"/>
      <c r="AN1293" s="42" t="s">
        <v>184</v>
      </c>
      <c r="AO1293" s="42" t="s">
        <v>185</v>
      </c>
      <c r="AP1293" s="42" t="s">
        <v>186</v>
      </c>
      <c r="AQ1293" s="42" t="s">
        <v>187</v>
      </c>
      <c r="AR1293" s="42" t="s">
        <v>188</v>
      </c>
      <c r="AS1293" s="22"/>
      <c r="AT1293" s="22"/>
      <c r="AU1293" s="22"/>
      <c r="AV1293" s="22"/>
      <c r="AW1293" s="22"/>
      <c r="AX1293" s="22"/>
      <c r="AY1293" s="22"/>
      <c r="AZ1293" s="22"/>
      <c r="BA1293" s="22"/>
      <c r="BB1293" s="22"/>
      <c r="BC1293" s="22"/>
      <c r="BD1293" s="22"/>
      <c r="BE1293" s="22"/>
      <c r="BF1293" s="22"/>
      <c r="BG1293" s="22"/>
      <c r="BH1293" s="22"/>
      <c r="BI1293" s="22"/>
      <c r="BJ1293" s="22"/>
      <c r="BK1293" s="22"/>
      <c r="BL1293" s="22"/>
      <c r="BM1293" s="22"/>
      <c r="BN1293" s="22"/>
      <c r="BO1293" s="22"/>
      <c r="BP1293" s="22"/>
      <c r="BQ1293" s="22"/>
      <c r="BR1293" s="22"/>
      <c r="BS1293" s="22"/>
      <c r="BT1293" s="22"/>
      <c r="BU1293" s="22"/>
      <c r="BV1293" s="22"/>
      <c r="BW1293" s="22"/>
      <c r="BX1293" s="22"/>
      <c r="BY1293" s="22"/>
      <c r="BZ1293" s="22"/>
    </row>
    <row r="1294" spans="1:78" x14ac:dyDescent="0.25">
      <c r="A1294" s="21"/>
      <c r="B1294" s="22"/>
      <c r="C1294" s="22"/>
      <c r="D1294" s="22"/>
      <c r="E1294" s="22"/>
      <c r="F1294" s="22"/>
      <c r="G1294" s="22">
        <f t="array" aca="1" ref="G1294:L1300" ca="1">LINEST(D1311:D1326,C1311:C1326^{1,2,3,-2},1,1)</f>
        <v>5.6065929291786165E-3</v>
      </c>
      <c r="H1294" s="22">
        <f ca="1"/>
        <v>21.490748311997063</v>
      </c>
      <c r="I1294" s="22">
        <f ca="1"/>
        <v>-75.058183794340337</v>
      </c>
      <c r="J1294" s="22">
        <f ca="1"/>
        <v>102.9263640426756</v>
      </c>
      <c r="K1294" s="22">
        <f ca="1"/>
        <v>19.030642320490198</v>
      </c>
      <c r="L1294" s="22" t="e">
        <f ca="1"/>
        <v>#N/A</v>
      </c>
      <c r="M1294" s="22"/>
      <c r="N1294" s="22"/>
      <c r="O1294" s="22"/>
      <c r="P1294" s="22"/>
      <c r="Q1294" s="22"/>
      <c r="R1294" s="22">
        <f t="array" aca="1" ref="R1294:W1300" ca="1">LINEST(D1326:D1341,C1326:C1341^{1,2,3,-2},1,1)</f>
        <v>-5.5684608664134121</v>
      </c>
      <c r="S1294" s="22">
        <f ca="1"/>
        <v>0.59634884003281852</v>
      </c>
      <c r="T1294" s="22">
        <f ca="1"/>
        <v>-6.0320169729994086</v>
      </c>
      <c r="U1294" s="22">
        <f ca="1"/>
        <v>23.568482358815903</v>
      </c>
      <c r="V1294" s="22">
        <f ca="1"/>
        <v>55.21146588646134</v>
      </c>
      <c r="W1294" s="22" t="e">
        <f ca="1"/>
        <v>#N/A</v>
      </c>
      <c r="X1294" s="22"/>
      <c r="Y1294" s="22"/>
      <c r="Z1294" s="22"/>
      <c r="AA1294" s="22">
        <f t="array" aca="1" ref="AA1294:AF1300" ca="1">LINEST(D1341:D1356,C1341:C1356^{1,2,3,-2},1,1)</f>
        <v>17.056625378212804</v>
      </c>
      <c r="AB1294" s="22">
        <f ca="1"/>
        <v>0.20533987833773043</v>
      </c>
      <c r="AC1294" s="22">
        <f ca="1"/>
        <v>-3.1141758496367857</v>
      </c>
      <c r="AD1294" s="22">
        <f ca="1"/>
        <v>18.111511303406754</v>
      </c>
      <c r="AE1294" s="22">
        <f ca="1"/>
        <v>53.364084907992989</v>
      </c>
      <c r="AF1294" s="22" t="e">
        <f ca="1"/>
        <v>#N/A</v>
      </c>
      <c r="AG1294" s="22"/>
      <c r="AH1294" s="22"/>
      <c r="AI1294" s="22"/>
      <c r="AJ1294" s="22"/>
      <c r="AK1294" s="22"/>
      <c r="AL1294" s="22"/>
      <c r="AM1294" s="22"/>
      <c r="AN1294" s="22">
        <f t="array" aca="1" ref="AN1294:AS1300" ca="1">LINEST(D1356:D1371,C1356:C1371^{1,2,3,-2},1,1)</f>
        <v>62.055066545972771</v>
      </c>
      <c r="AO1294" s="22">
        <f ca="1"/>
        <v>1.6735757345682632E-2</v>
      </c>
      <c r="AP1294" s="22">
        <f ca="1"/>
        <v>-0.64505389841851712</v>
      </c>
      <c r="AQ1294" s="22">
        <f ca="1"/>
        <v>8.1859264812395232</v>
      </c>
      <c r="AR1294" s="22">
        <f ca="1"/>
        <v>62.994985532552079</v>
      </c>
      <c r="AS1294" s="22" t="e">
        <f ca="1"/>
        <v>#N/A</v>
      </c>
      <c r="AT1294" s="22"/>
      <c r="AU1294" s="22"/>
      <c r="AV1294" s="22"/>
      <c r="AW1294" s="22"/>
      <c r="AX1294" s="22"/>
      <c r="AY1294" s="22"/>
      <c r="AZ1294" s="22"/>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row>
    <row r="1295" spans="1:78" x14ac:dyDescent="0.25">
      <c r="A1295" s="21"/>
      <c r="B1295" s="22"/>
      <c r="C1295" s="22"/>
      <c r="D1295" s="22"/>
      <c r="E1295" s="22"/>
      <c r="F1295" s="22"/>
      <c r="G1295" s="22">
        <f ca="1"/>
        <v>1.595780360353093E-2</v>
      </c>
      <c r="H1295" s="22">
        <f ca="1"/>
        <v>4.0109894441389518</v>
      </c>
      <c r="I1295" s="22">
        <f ca="1"/>
        <v>10.649653620742674</v>
      </c>
      <c r="J1295" s="22">
        <f ca="1"/>
        <v>8.5775196221509731</v>
      </c>
      <c r="K1295" s="22">
        <f ca="1"/>
        <v>2.0535817031345238</v>
      </c>
      <c r="L1295" s="22" t="e">
        <f ca="1"/>
        <v>#N/A</v>
      </c>
      <c r="M1295" s="22"/>
      <c r="N1295" s="22"/>
      <c r="O1295" s="22"/>
      <c r="P1295" s="22"/>
      <c r="Q1295" s="22"/>
      <c r="R1295" s="22">
        <f ca="1"/>
        <v>0.46580279102524452</v>
      </c>
      <c r="S1295" s="22">
        <f ca="1"/>
        <v>4.1160308146583842E-2</v>
      </c>
      <c r="T1295" s="22">
        <f ca="1"/>
        <v>0.34233441800326619</v>
      </c>
      <c r="U1295" s="22">
        <f ca="1"/>
        <v>0.99574908908774173</v>
      </c>
      <c r="V1295" s="22">
        <f ca="1"/>
        <v>1.0676529020440775</v>
      </c>
      <c r="W1295" s="22" t="e">
        <f ca="1"/>
        <v>#N/A</v>
      </c>
      <c r="X1295" s="22"/>
      <c r="Y1295" s="22"/>
      <c r="Z1295" s="22"/>
      <c r="AA1295" s="22">
        <f ca="1"/>
        <v>7.6157457874117576</v>
      </c>
      <c r="AB1295" s="22">
        <f ca="1"/>
        <v>4.4674739935441209E-2</v>
      </c>
      <c r="AC1295" s="22">
        <f ca="1"/>
        <v>0.62505883455973832</v>
      </c>
      <c r="AD1295" s="22">
        <f ca="1"/>
        <v>3.0915028076147424</v>
      </c>
      <c r="AE1295" s="22">
        <f ca="1"/>
        <v>5.700322241808478</v>
      </c>
      <c r="AF1295" s="22" t="e">
        <f ca="1"/>
        <v>#N/A</v>
      </c>
      <c r="AG1295" s="22"/>
      <c r="AH1295" s="22"/>
      <c r="AI1295" s="22"/>
      <c r="AJ1295" s="22"/>
      <c r="AK1295" s="22"/>
      <c r="AL1295" s="22"/>
      <c r="AM1295" s="22"/>
      <c r="AN1295" s="22">
        <f ca="1"/>
        <v>38.902431630329183</v>
      </c>
      <c r="AO1295" s="22">
        <f ca="1"/>
        <v>4.0705265748997889E-2</v>
      </c>
      <c r="AP1295" s="22">
        <f ca="1"/>
        <v>0.79932381090093518</v>
      </c>
      <c r="AQ1295" s="22">
        <f ca="1"/>
        <v>5.5645102740804067</v>
      </c>
      <c r="AR1295" s="22">
        <f ca="1"/>
        <v>14.483670744163481</v>
      </c>
      <c r="AS1295" s="22" t="e">
        <f ca="1"/>
        <v>#N/A</v>
      </c>
      <c r="AT1295" s="22"/>
      <c r="AU1295" s="22"/>
      <c r="AV1295" s="22"/>
      <c r="AW1295" s="22"/>
      <c r="AX1295" s="22"/>
      <c r="AY1295" s="22"/>
      <c r="AZ1295" s="22"/>
      <c r="BA1295" s="22"/>
      <c r="BB1295" s="22"/>
      <c r="BC1295" s="22"/>
      <c r="BD1295" s="22"/>
      <c r="BE1295" s="22"/>
      <c r="BF1295" s="22"/>
      <c r="BG1295" s="22"/>
      <c r="BH1295" s="22"/>
      <c r="BI1295" s="22"/>
      <c r="BJ1295" s="22"/>
      <c r="BK1295" s="22"/>
      <c r="BL1295" s="22"/>
      <c r="BM1295" s="22"/>
      <c r="BN1295" s="22"/>
      <c r="BO1295" s="22"/>
      <c r="BP1295" s="22"/>
      <c r="BQ1295" s="22"/>
      <c r="BR1295" s="22"/>
      <c r="BS1295" s="22"/>
      <c r="BT1295" s="22"/>
      <c r="BU1295" s="22"/>
      <c r="BV1295" s="22"/>
      <c r="BW1295" s="22"/>
      <c r="BX1295" s="22"/>
      <c r="BY1295" s="22"/>
      <c r="BZ1295" s="22"/>
    </row>
    <row r="1296" spans="1:78" x14ac:dyDescent="0.25">
      <c r="A1296" s="21"/>
      <c r="B1296" s="22"/>
      <c r="C1296" s="22"/>
      <c r="D1296" s="22"/>
      <c r="E1296" s="22"/>
      <c r="F1296" s="22"/>
      <c r="G1296" s="22">
        <f ca="1"/>
        <v>0.99849621991461623</v>
      </c>
      <c r="H1296" s="22">
        <f ca="1"/>
        <v>0.66179014295214811</v>
      </c>
      <c r="I1296" s="22" t="e">
        <f ca="1"/>
        <v>#N/A</v>
      </c>
      <c r="J1296" s="22" t="e">
        <f ca="1"/>
        <v>#N/A</v>
      </c>
      <c r="K1296" s="22" t="e">
        <f ca="1"/>
        <v>#N/A</v>
      </c>
      <c r="L1296" s="22" t="e">
        <f ca="1"/>
        <v>#N/A</v>
      </c>
      <c r="M1296" s="22"/>
      <c r="N1296" s="22"/>
      <c r="O1296" s="22"/>
      <c r="P1296" s="22"/>
      <c r="Q1296" s="22"/>
      <c r="R1296" s="22">
        <f ca="1"/>
        <v>0.99999949193276061</v>
      </c>
      <c r="S1296" s="22">
        <f ca="1"/>
        <v>2.7552562907647671E-3</v>
      </c>
      <c r="T1296" s="22" t="e">
        <f ca="1"/>
        <v>#N/A</v>
      </c>
      <c r="U1296" s="22" t="e">
        <f ca="1"/>
        <v>#N/A</v>
      </c>
      <c r="V1296" s="22" t="e">
        <f ca="1"/>
        <v>#N/A</v>
      </c>
      <c r="W1296" s="22" t="e">
        <f ca="1"/>
        <v>#N/A</v>
      </c>
      <c r="X1296" s="22"/>
      <c r="Y1296" s="22"/>
      <c r="Z1296" s="22"/>
      <c r="AA1296" s="22">
        <f ca="1"/>
        <v>0.99999873197026401</v>
      </c>
      <c r="AB1296" s="22">
        <f ca="1"/>
        <v>1.7659622447868495E-3</v>
      </c>
      <c r="AC1296" s="22" t="e">
        <f ca="1"/>
        <v>#N/A</v>
      </c>
      <c r="AD1296" s="22" t="e">
        <f ca="1"/>
        <v>#N/A</v>
      </c>
      <c r="AE1296" s="22" t="e">
        <f ca="1"/>
        <v>#N/A</v>
      </c>
      <c r="AF1296" s="22" t="e">
        <f ca="1"/>
        <v>#N/A</v>
      </c>
      <c r="AG1296" s="22"/>
      <c r="AH1296" s="22"/>
      <c r="AI1296" s="22"/>
      <c r="AJ1296" s="22"/>
      <c r="AK1296" s="22"/>
      <c r="AL1296" s="22"/>
      <c r="AM1296" s="22"/>
      <c r="AN1296" s="22">
        <f ca="1"/>
        <v>0.99999885278404044</v>
      </c>
      <c r="AO1296" s="22">
        <f ca="1"/>
        <v>1.1444126656150273E-3</v>
      </c>
      <c r="AP1296" s="22" t="e">
        <f ca="1"/>
        <v>#N/A</v>
      </c>
      <c r="AQ1296" s="22" t="e">
        <f ca="1"/>
        <v>#N/A</v>
      </c>
      <c r="AR1296" s="22" t="e">
        <f ca="1"/>
        <v>#N/A</v>
      </c>
      <c r="AS1296" s="22" t="e">
        <f ca="1"/>
        <v>#N/A</v>
      </c>
      <c r="AT1296" s="22"/>
      <c r="AU1296" s="22"/>
      <c r="AV1296" s="22"/>
      <c r="AW1296" s="22"/>
      <c r="AX1296" s="22"/>
      <c r="AY1296" s="22"/>
      <c r="AZ1296" s="22"/>
      <c r="BA1296" s="22"/>
      <c r="BB1296" s="22"/>
      <c r="BC1296" s="22"/>
      <c r="BD1296" s="22"/>
      <c r="BE1296" s="22"/>
      <c r="BF1296" s="22"/>
      <c r="BG1296" s="22"/>
      <c r="BH1296" s="22"/>
      <c r="BI1296" s="22"/>
      <c r="BJ1296" s="22"/>
      <c r="BK1296" s="22"/>
      <c r="BL1296" s="22"/>
      <c r="BM1296" s="22"/>
      <c r="BN1296" s="22"/>
      <c r="BO1296" s="22"/>
      <c r="BP1296" s="22"/>
      <c r="BQ1296" s="22"/>
      <c r="BR1296" s="22"/>
      <c r="BS1296" s="22"/>
      <c r="BT1296" s="22"/>
      <c r="BU1296" s="22"/>
      <c r="BV1296" s="22"/>
      <c r="BW1296" s="22"/>
      <c r="BX1296" s="22"/>
      <c r="BY1296" s="22"/>
      <c r="BZ1296" s="22"/>
    </row>
    <row r="1297" spans="1:78" x14ac:dyDescent="0.25">
      <c r="A1297" s="21"/>
      <c r="B1297" s="22"/>
      <c r="C1297" s="22"/>
      <c r="D1297" s="22"/>
      <c r="E1297" s="22"/>
      <c r="F1297" s="22"/>
      <c r="G1297" s="22">
        <f ca="1"/>
        <v>1825.9748426343963</v>
      </c>
      <c r="H1297" s="22">
        <f ca="1"/>
        <v>11</v>
      </c>
      <c r="I1297" s="22" t="e">
        <f ca="1"/>
        <v>#N/A</v>
      </c>
      <c r="J1297" s="22" t="e">
        <f ca="1"/>
        <v>#N/A</v>
      </c>
      <c r="K1297" s="22" t="e">
        <f ca="1"/>
        <v>#N/A</v>
      </c>
      <c r="L1297" s="22" t="e">
        <f ca="1"/>
        <v>#N/A</v>
      </c>
      <c r="M1297" s="22"/>
      <c r="N1297" s="22"/>
      <c r="O1297" s="22"/>
      <c r="P1297" s="22"/>
      <c r="Q1297" s="22"/>
      <c r="R1297" s="22">
        <f ca="1"/>
        <v>5412666.6499272203</v>
      </c>
      <c r="S1297" s="22">
        <f ca="1"/>
        <v>11</v>
      </c>
      <c r="T1297" s="22" t="e">
        <f ca="1"/>
        <v>#N/A</v>
      </c>
      <c r="U1297" s="22" t="e">
        <f ca="1"/>
        <v>#N/A</v>
      </c>
      <c r="V1297" s="22" t="e">
        <f ca="1"/>
        <v>#N/A</v>
      </c>
      <c r="W1297" s="22" t="e">
        <f ca="1"/>
        <v>#N/A</v>
      </c>
      <c r="X1297" s="22"/>
      <c r="Y1297" s="22"/>
      <c r="Z1297" s="22"/>
      <c r="AA1297" s="22">
        <f ca="1"/>
        <v>2168716.1073367917</v>
      </c>
      <c r="AB1297" s="22">
        <f ca="1"/>
        <v>11</v>
      </c>
      <c r="AC1297" s="22" t="e">
        <f ca="1"/>
        <v>#N/A</v>
      </c>
      <c r="AD1297" s="22" t="e">
        <f ca="1"/>
        <v>#N/A</v>
      </c>
      <c r="AE1297" s="22" t="e">
        <f ca="1"/>
        <v>#N/A</v>
      </c>
      <c r="AF1297" s="22" t="e">
        <f ca="1"/>
        <v>#N/A</v>
      </c>
      <c r="AG1297" s="22"/>
      <c r="AH1297" s="22"/>
      <c r="AI1297" s="22"/>
      <c r="AJ1297" s="22"/>
      <c r="AK1297" s="22"/>
      <c r="AL1297" s="22"/>
      <c r="AM1297" s="22"/>
      <c r="AN1297" s="22">
        <f ca="1"/>
        <v>2397104.7665360095</v>
      </c>
      <c r="AO1297" s="22">
        <f ca="1"/>
        <v>11</v>
      </c>
      <c r="AP1297" s="22" t="e">
        <f ca="1"/>
        <v>#N/A</v>
      </c>
      <c r="AQ1297" s="22" t="e">
        <f ca="1"/>
        <v>#N/A</v>
      </c>
      <c r="AR1297" s="22" t="e">
        <f ca="1"/>
        <v>#N/A</v>
      </c>
      <c r="AS1297" s="22" t="e">
        <f ca="1"/>
        <v>#N/A</v>
      </c>
      <c r="AT1297" s="22"/>
      <c r="AU1297" s="22"/>
      <c r="AV1297" s="22"/>
      <c r="AW1297" s="22"/>
      <c r="AX1297" s="22"/>
      <c r="AY1297" s="22"/>
      <c r="AZ1297" s="22"/>
      <c r="BA1297" s="22"/>
      <c r="BB1297" s="22"/>
      <c r="BC1297" s="22"/>
      <c r="BD1297" s="22"/>
      <c r="BE1297" s="22"/>
      <c r="BF1297" s="22"/>
      <c r="BG1297" s="22"/>
      <c r="BH1297" s="22"/>
      <c r="BI1297" s="22"/>
      <c r="BJ1297" s="22"/>
      <c r="BK1297" s="22"/>
      <c r="BL1297" s="22"/>
      <c r="BM1297" s="22"/>
      <c r="BN1297" s="22"/>
      <c r="BO1297" s="22"/>
      <c r="BP1297" s="22"/>
      <c r="BQ1297" s="22"/>
      <c r="BR1297" s="22"/>
      <c r="BS1297" s="22"/>
      <c r="BT1297" s="22"/>
      <c r="BU1297" s="22"/>
      <c r="BV1297" s="22"/>
      <c r="BW1297" s="22"/>
      <c r="BX1297" s="22"/>
      <c r="BY1297" s="22"/>
      <c r="BZ1297" s="22"/>
    </row>
    <row r="1298" spans="1:78" x14ac:dyDescent="0.25">
      <c r="A1298" s="21"/>
      <c r="B1298" s="22"/>
      <c r="C1298" s="22"/>
      <c r="D1298" s="22"/>
      <c r="E1298" s="22"/>
      <c r="F1298" s="22"/>
      <c r="G1298" s="22">
        <f ca="1"/>
        <v>3198.8610036236055</v>
      </c>
      <c r="H1298" s="22">
        <f ca="1"/>
        <v>4.8176281263948706</v>
      </c>
      <c r="I1298" s="22" t="e">
        <f ca="1"/>
        <v>#N/A</v>
      </c>
      <c r="J1298" s="22" t="e">
        <f ca="1"/>
        <v>#N/A</v>
      </c>
      <c r="K1298" s="22" t="e">
        <f ca="1"/>
        <v>#N/A</v>
      </c>
      <c r="L1298" s="22" t="e">
        <f ca="1"/>
        <v>#N/A</v>
      </c>
      <c r="M1298" s="22"/>
      <c r="N1298" s="22"/>
      <c r="O1298" s="22"/>
      <c r="P1298" s="22"/>
      <c r="Q1298" s="22"/>
      <c r="R1298" s="22">
        <f ca="1"/>
        <v>164.35967643169056</v>
      </c>
      <c r="S1298" s="22">
        <f ca="1"/>
        <v>8.350580950578705E-5</v>
      </c>
      <c r="T1298" s="22" t="e">
        <f ca="1"/>
        <v>#N/A</v>
      </c>
      <c r="U1298" s="22" t="e">
        <f ca="1"/>
        <v>#N/A</v>
      </c>
      <c r="V1298" s="22" t="e">
        <f ca="1"/>
        <v>#N/A</v>
      </c>
      <c r="W1298" s="22" t="e">
        <f ca="1"/>
        <v>#N/A</v>
      </c>
      <c r="X1298" s="22"/>
      <c r="Y1298" s="22"/>
      <c r="Z1298" s="22"/>
      <c r="AA1298" s="22">
        <f ca="1"/>
        <v>27.053628695150781</v>
      </c>
      <c r="AB1298" s="22">
        <f ca="1"/>
        <v>3.4304849150138695E-5</v>
      </c>
      <c r="AC1298" s="22" t="e">
        <f ca="1"/>
        <v>#N/A</v>
      </c>
      <c r="AD1298" s="22" t="e">
        <f ca="1"/>
        <v>#N/A</v>
      </c>
      <c r="AE1298" s="22" t="e">
        <f ca="1"/>
        <v>#N/A</v>
      </c>
      <c r="AF1298" s="22" t="e">
        <f ca="1"/>
        <v>#N/A</v>
      </c>
      <c r="AG1298" s="22"/>
      <c r="AH1298" s="22"/>
      <c r="AI1298" s="22"/>
      <c r="AJ1298" s="22"/>
      <c r="AK1298" s="22"/>
      <c r="AL1298" s="22"/>
      <c r="AM1298" s="22"/>
      <c r="AN1298" s="22">
        <f ca="1"/>
        <v>12.557764031016118</v>
      </c>
      <c r="AO1298" s="22">
        <f ca="1"/>
        <v>1.4406483841421017E-5</v>
      </c>
      <c r="AP1298" s="22" t="e">
        <f ca="1"/>
        <v>#N/A</v>
      </c>
      <c r="AQ1298" s="22" t="e">
        <f ca="1"/>
        <v>#N/A</v>
      </c>
      <c r="AR1298" s="22" t="e">
        <f ca="1"/>
        <v>#N/A</v>
      </c>
      <c r="AS1298" s="22" t="e">
        <f ca="1"/>
        <v>#N/A</v>
      </c>
      <c r="AT1298" s="22"/>
      <c r="AU1298" s="22"/>
      <c r="AV1298" s="22"/>
      <c r="AW1298" s="22"/>
      <c r="AX1298" s="22"/>
      <c r="AY1298" s="22"/>
      <c r="AZ1298" s="22"/>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row>
    <row r="1299" spans="1:78" x14ac:dyDescent="0.25">
      <c r="A1299" s="21"/>
      <c r="B1299" s="22"/>
      <c r="C1299" s="22"/>
      <c r="D1299" s="22"/>
      <c r="E1299" s="22"/>
      <c r="F1299" s="22"/>
      <c r="G1299" s="22" t="e">
        <f ca="1"/>
        <v>#N/A</v>
      </c>
      <c r="H1299" s="22" t="e">
        <f ca="1"/>
        <v>#N/A</v>
      </c>
      <c r="I1299" s="22" t="e">
        <f ca="1"/>
        <v>#N/A</v>
      </c>
      <c r="J1299" s="22" t="e">
        <f ca="1"/>
        <v>#N/A</v>
      </c>
      <c r="K1299" s="22" t="e">
        <f ca="1"/>
        <v>#N/A</v>
      </c>
      <c r="L1299" s="22" t="e">
        <f ca="1"/>
        <v>#N/A</v>
      </c>
      <c r="M1299" s="22"/>
      <c r="N1299" s="22"/>
      <c r="O1299" s="22"/>
      <c r="P1299" s="22"/>
      <c r="Q1299" s="22"/>
      <c r="R1299" s="22" t="e">
        <f ca="1"/>
        <v>#N/A</v>
      </c>
      <c r="S1299" s="22" t="e">
        <f ca="1"/>
        <v>#N/A</v>
      </c>
      <c r="T1299" s="22" t="e">
        <f ca="1"/>
        <v>#N/A</v>
      </c>
      <c r="U1299" s="22" t="e">
        <f ca="1"/>
        <v>#N/A</v>
      </c>
      <c r="V1299" s="22" t="e">
        <f ca="1"/>
        <v>#N/A</v>
      </c>
      <c r="W1299" s="22" t="e">
        <f ca="1"/>
        <v>#N/A</v>
      </c>
      <c r="X1299" s="22"/>
      <c r="Y1299" s="22"/>
      <c r="Z1299" s="22"/>
      <c r="AA1299" s="22" t="e">
        <f ca="1"/>
        <v>#N/A</v>
      </c>
      <c r="AB1299" s="22" t="e">
        <f ca="1"/>
        <v>#N/A</v>
      </c>
      <c r="AC1299" s="22" t="e">
        <f ca="1"/>
        <v>#N/A</v>
      </c>
      <c r="AD1299" s="22" t="e">
        <f ca="1"/>
        <v>#N/A</v>
      </c>
      <c r="AE1299" s="22" t="e">
        <f ca="1"/>
        <v>#N/A</v>
      </c>
      <c r="AF1299" s="22" t="e">
        <f ca="1"/>
        <v>#N/A</v>
      </c>
      <c r="AG1299" s="22"/>
      <c r="AH1299" s="22"/>
      <c r="AI1299" s="22"/>
      <c r="AJ1299" s="22"/>
      <c r="AK1299" s="22"/>
      <c r="AL1299" s="22"/>
      <c r="AM1299" s="22"/>
      <c r="AN1299" s="22" t="e">
        <f ca="1"/>
        <v>#N/A</v>
      </c>
      <c r="AO1299" s="22" t="e">
        <f ca="1"/>
        <v>#N/A</v>
      </c>
      <c r="AP1299" s="22" t="e">
        <f ca="1"/>
        <v>#N/A</v>
      </c>
      <c r="AQ1299" s="22" t="e">
        <f ca="1"/>
        <v>#N/A</v>
      </c>
      <c r="AR1299" s="22" t="e">
        <f ca="1"/>
        <v>#N/A</v>
      </c>
      <c r="AS1299" s="22" t="e">
        <f ca="1"/>
        <v>#N/A</v>
      </c>
      <c r="AT1299" s="22"/>
      <c r="AU1299" s="22"/>
      <c r="AV1299" s="22"/>
      <c r="AW1299" s="22"/>
      <c r="AX1299" s="22"/>
      <c r="AY1299" s="22"/>
      <c r="AZ1299" s="22"/>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row>
    <row r="1300" spans="1:78" x14ac:dyDescent="0.25">
      <c r="A1300" s="21"/>
      <c r="B1300" s="22"/>
      <c r="C1300" s="22"/>
      <c r="D1300" s="22"/>
      <c r="E1300" s="22"/>
      <c r="F1300" s="22"/>
      <c r="G1300" s="22" t="e">
        <f ca="1"/>
        <v>#N/A</v>
      </c>
      <c r="H1300" s="22" t="e">
        <f ca="1"/>
        <v>#N/A</v>
      </c>
      <c r="I1300" s="22" t="e">
        <f ca="1"/>
        <v>#N/A</v>
      </c>
      <c r="J1300" s="22" t="e">
        <f ca="1"/>
        <v>#N/A</v>
      </c>
      <c r="K1300" s="22" t="e">
        <f ca="1"/>
        <v>#N/A</v>
      </c>
      <c r="L1300" s="22" t="e">
        <f ca="1"/>
        <v>#N/A</v>
      </c>
      <c r="M1300" s="22"/>
      <c r="N1300" s="22"/>
      <c r="O1300" s="22"/>
      <c r="P1300" s="22"/>
      <c r="Q1300" s="22"/>
      <c r="R1300" s="22" t="e">
        <f ca="1"/>
        <v>#N/A</v>
      </c>
      <c r="S1300" s="22" t="e">
        <f ca="1"/>
        <v>#N/A</v>
      </c>
      <c r="T1300" s="22" t="e">
        <f ca="1"/>
        <v>#N/A</v>
      </c>
      <c r="U1300" s="22" t="e">
        <f ca="1"/>
        <v>#N/A</v>
      </c>
      <c r="V1300" s="22" t="e">
        <f ca="1"/>
        <v>#N/A</v>
      </c>
      <c r="W1300" s="22" t="e">
        <f ca="1"/>
        <v>#N/A</v>
      </c>
      <c r="X1300" s="22"/>
      <c r="Y1300" s="22"/>
      <c r="Z1300" s="22"/>
      <c r="AA1300" s="22" t="e">
        <f ca="1"/>
        <v>#N/A</v>
      </c>
      <c r="AB1300" s="22" t="e">
        <f ca="1"/>
        <v>#N/A</v>
      </c>
      <c r="AC1300" s="22" t="e">
        <f ca="1"/>
        <v>#N/A</v>
      </c>
      <c r="AD1300" s="22" t="e">
        <f ca="1"/>
        <v>#N/A</v>
      </c>
      <c r="AE1300" s="22" t="e">
        <f ca="1"/>
        <v>#N/A</v>
      </c>
      <c r="AF1300" s="22" t="e">
        <f ca="1"/>
        <v>#N/A</v>
      </c>
      <c r="AG1300" s="22"/>
      <c r="AH1300" s="22"/>
      <c r="AI1300" s="22"/>
      <c r="AJ1300" s="22"/>
      <c r="AK1300" s="22"/>
      <c r="AL1300" s="22"/>
      <c r="AM1300" s="22"/>
      <c r="AN1300" s="22" t="e">
        <f ca="1"/>
        <v>#N/A</v>
      </c>
      <c r="AO1300" s="22" t="e">
        <f ca="1"/>
        <v>#N/A</v>
      </c>
      <c r="AP1300" s="22" t="e">
        <f ca="1"/>
        <v>#N/A</v>
      </c>
      <c r="AQ1300" s="22" t="e">
        <f ca="1"/>
        <v>#N/A</v>
      </c>
      <c r="AR1300" s="22" t="e">
        <f ca="1"/>
        <v>#N/A</v>
      </c>
      <c r="AS1300" s="22" t="e">
        <f ca="1"/>
        <v>#N/A</v>
      </c>
      <c r="AT1300" s="22"/>
      <c r="AU1300" s="22"/>
      <c r="AV1300" s="22"/>
      <c r="AW1300" s="22"/>
      <c r="AX1300" s="22"/>
      <c r="AY1300" s="22"/>
      <c r="AZ1300" s="22"/>
      <c r="BA1300" s="22"/>
      <c r="BB1300" s="22"/>
      <c r="BC1300" s="22"/>
      <c r="BD1300" s="22"/>
      <c r="BE1300" s="22"/>
      <c r="BF1300" s="22"/>
      <c r="BG1300" s="22"/>
      <c r="BH1300" s="22"/>
      <c r="BI1300" s="22"/>
      <c r="BJ1300" s="22"/>
      <c r="BK1300" s="22"/>
      <c r="BL1300" s="22"/>
      <c r="BM1300" s="22"/>
      <c r="BN1300" s="22"/>
      <c r="BO1300" s="22"/>
      <c r="BP1300" s="22"/>
      <c r="BQ1300" s="22"/>
      <c r="BR1300" s="22"/>
      <c r="BS1300" s="22"/>
      <c r="BT1300" s="22"/>
      <c r="BU1300" s="22"/>
      <c r="BV1300" s="22"/>
      <c r="BW1300" s="22"/>
      <c r="BX1300" s="22"/>
      <c r="BY1300" s="22"/>
      <c r="BZ1300" s="22"/>
    </row>
    <row r="1301" spans="1:78" x14ac:dyDescent="0.25">
      <c r="A1301" s="21"/>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c r="BA1301" s="22"/>
      <c r="BB1301" s="22"/>
      <c r="BC1301" s="22"/>
      <c r="BD1301" s="22"/>
      <c r="BE1301" s="22"/>
      <c r="BF1301" s="22"/>
      <c r="BG1301" s="22"/>
      <c r="BH1301" s="22"/>
      <c r="BI1301" s="22"/>
      <c r="BJ1301" s="22"/>
      <c r="BK1301" s="22"/>
      <c r="BL1301" s="22"/>
      <c r="BM1301" s="22"/>
      <c r="BN1301" s="22"/>
      <c r="BO1301" s="22"/>
      <c r="BP1301" s="22"/>
      <c r="BQ1301" s="22"/>
      <c r="BR1301" s="22"/>
      <c r="BS1301" s="22"/>
      <c r="BT1301" s="22"/>
      <c r="BU1301" s="22"/>
      <c r="BV1301" s="22"/>
      <c r="BW1301" s="22"/>
      <c r="BX1301" s="22"/>
      <c r="BY1301" s="22"/>
      <c r="BZ1301" s="22"/>
    </row>
    <row r="1302" spans="1:78" x14ac:dyDescent="0.25">
      <c r="A1302" s="21"/>
      <c r="B1302" s="22"/>
      <c r="C1302" s="22"/>
      <c r="D1302" s="22"/>
      <c r="E1302" s="22"/>
      <c r="F1302" s="25" t="s">
        <v>166</v>
      </c>
      <c r="G1302" s="42">
        <v>550</v>
      </c>
      <c r="H1302" s="22"/>
      <c r="I1302" s="22"/>
      <c r="J1302" s="22"/>
      <c r="K1302" s="22"/>
      <c r="L1302" s="22"/>
      <c r="M1302" s="22"/>
      <c r="N1302" s="22"/>
      <c r="O1302" s="22"/>
      <c r="P1302" s="22"/>
      <c r="Q1302" s="25" t="s">
        <v>166</v>
      </c>
      <c r="R1302" s="42">
        <v>550</v>
      </c>
      <c r="S1302" s="22"/>
      <c r="T1302" s="22"/>
      <c r="U1302" s="22"/>
      <c r="V1302" s="22"/>
      <c r="W1302" s="22"/>
      <c r="X1302" s="22"/>
      <c r="Y1302" s="22"/>
      <c r="Z1302" s="25" t="s">
        <v>166</v>
      </c>
      <c r="AA1302" s="42">
        <v>550</v>
      </c>
      <c r="AB1302" s="22"/>
      <c r="AC1302" s="22"/>
      <c r="AD1302" s="22"/>
      <c r="AE1302" s="22"/>
      <c r="AF1302" s="22"/>
      <c r="AG1302" s="22"/>
      <c r="AH1302" s="22"/>
      <c r="AI1302" s="22"/>
      <c r="AJ1302" s="22"/>
      <c r="AK1302" s="22"/>
      <c r="AL1302" s="22"/>
      <c r="AM1302" s="25" t="s">
        <v>166</v>
      </c>
      <c r="AN1302" s="42">
        <v>550</v>
      </c>
      <c r="AO1302" s="22"/>
      <c r="AP1302" s="22"/>
      <c r="AQ1302" s="22"/>
      <c r="AR1302" s="22"/>
      <c r="AS1302" s="22"/>
      <c r="AT1302" s="22"/>
      <c r="AU1302" s="22"/>
      <c r="AV1302" s="22"/>
      <c r="AW1302" s="22"/>
      <c r="AX1302" s="22"/>
      <c r="AY1302" s="22"/>
      <c r="AZ1302" s="22"/>
      <c r="BA1302" s="22"/>
      <c r="BB1302" s="22"/>
      <c r="BC1302" s="22"/>
      <c r="BD1302" s="22"/>
      <c r="BE1302" s="22"/>
      <c r="BF1302" s="22"/>
      <c r="BG1302" s="22"/>
      <c r="BH1302" s="22"/>
      <c r="BI1302" s="22"/>
      <c r="BJ1302" s="22"/>
      <c r="BK1302" s="22"/>
      <c r="BL1302" s="22"/>
      <c r="BM1302" s="22"/>
      <c r="BN1302" s="22"/>
      <c r="BO1302" s="22"/>
      <c r="BP1302" s="22"/>
      <c r="BQ1302" s="22"/>
      <c r="BR1302" s="22"/>
      <c r="BS1302" s="22"/>
      <c r="BT1302" s="22"/>
      <c r="BU1302" s="22"/>
      <c r="BV1302" s="22"/>
      <c r="BW1302" s="22"/>
      <c r="BX1302" s="22"/>
      <c r="BY1302" s="22"/>
      <c r="BZ1302" s="22"/>
    </row>
    <row r="1303" spans="1:78" x14ac:dyDescent="0.25">
      <c r="A1303" s="21"/>
      <c r="B1303" s="22"/>
      <c r="C1303" s="22"/>
      <c r="D1303" s="22"/>
      <c r="E1303" s="22"/>
      <c r="F1303" s="25" t="s">
        <v>167</v>
      </c>
      <c r="G1303" s="43">
        <f ca="1">I1290+J1290*(G1302/1000)+K1290*(G1302/1000)^2+L1290*(G1302/1000)^3+M1290/(G1302/1000)^2</f>
        <v>56.529099388083765</v>
      </c>
      <c r="H1303" s="22"/>
      <c r="I1303" s="22"/>
      <c r="J1303" s="22"/>
      <c r="K1303" s="22"/>
      <c r="L1303" s="22"/>
      <c r="M1303" s="22"/>
      <c r="N1303" s="22"/>
      <c r="O1303" s="22"/>
      <c r="P1303" s="22"/>
      <c r="Q1303" s="25" t="s">
        <v>167</v>
      </c>
      <c r="R1303" s="43">
        <f ca="1">T1290+U1290*(R1302/1000)+V1290*(R1302/1000)^2+W1290*(R1302/1000)^3+AA1290/(R1302/1000)^2</f>
        <v>9936.860187771952</v>
      </c>
      <c r="S1303" s="22"/>
      <c r="T1303" s="22"/>
      <c r="U1303" s="22"/>
      <c r="V1303" s="22"/>
      <c r="W1303" s="22"/>
      <c r="X1303" s="22"/>
      <c r="Y1303" s="22"/>
      <c r="Z1303" s="25" t="s">
        <v>167</v>
      </c>
      <c r="AA1303" s="43">
        <f ca="1">AC1290+AD1290*(AA1302/1000)+AE1290*(AA1302/1000)^2+AF1290*(AA1302/1000)^3+AG1290/(AA1302/1000)^2</f>
        <v>118.80307979298291</v>
      </c>
      <c r="AB1303" s="22"/>
      <c r="AC1303" s="22"/>
      <c r="AD1303" s="22"/>
      <c r="AE1303" s="22"/>
      <c r="AF1303" s="22"/>
      <c r="AG1303" s="22"/>
      <c r="AH1303" s="22"/>
      <c r="AI1303" s="22"/>
      <c r="AJ1303" s="22"/>
      <c r="AK1303" s="22"/>
      <c r="AL1303" s="22"/>
      <c r="AM1303" s="25" t="s">
        <v>167</v>
      </c>
      <c r="AN1303" s="43">
        <f ca="1">AP1290+AQ1290*(AN1302/1000)+AR1290*(AN1302/1000)^2+AS1290*(AN1302/1000)^3+AT1290/(AN1302/1000)^2</f>
        <v>-8620.5527791733239</v>
      </c>
      <c r="AO1303" s="22"/>
      <c r="AP1303" s="22"/>
      <c r="AQ1303" s="22"/>
      <c r="AR1303" s="22"/>
      <c r="AS1303" s="22"/>
      <c r="AT1303" s="22"/>
      <c r="AU1303" s="22"/>
      <c r="AV1303" s="22"/>
      <c r="AW1303" s="22"/>
      <c r="AX1303" s="22"/>
      <c r="AY1303" s="22"/>
      <c r="AZ1303" s="22"/>
      <c r="BA1303" s="22"/>
      <c r="BB1303" s="22"/>
      <c r="BC1303" s="22"/>
      <c r="BD1303" s="22"/>
      <c r="BE1303" s="22"/>
      <c r="BF1303" s="22"/>
      <c r="BG1303" s="22"/>
      <c r="BH1303" s="22"/>
      <c r="BI1303" s="22"/>
      <c r="BJ1303" s="22"/>
      <c r="BK1303" s="22"/>
      <c r="BL1303" s="22"/>
      <c r="BM1303" s="22"/>
      <c r="BN1303" s="22"/>
      <c r="BO1303" s="22"/>
      <c r="BP1303" s="22"/>
      <c r="BQ1303" s="22"/>
      <c r="BR1303" s="22"/>
      <c r="BS1303" s="22"/>
      <c r="BT1303" s="22"/>
      <c r="BU1303" s="22"/>
      <c r="BV1303" s="22"/>
      <c r="BW1303" s="22"/>
      <c r="BX1303" s="22"/>
      <c r="BY1303" s="22"/>
      <c r="BZ1303" s="22"/>
    </row>
    <row r="1304" spans="1:78" x14ac:dyDescent="0.25">
      <c r="A1304" s="21"/>
      <c r="B1304" s="22"/>
      <c r="C1304" s="22"/>
      <c r="D1304" s="22"/>
      <c r="E1304" s="22"/>
      <c r="F1304" s="22" t="s">
        <v>46</v>
      </c>
      <c r="G1304" s="22"/>
      <c r="H1304" s="22"/>
      <c r="I1304" s="22"/>
      <c r="J1304" s="22" t="s">
        <v>189</v>
      </c>
      <c r="K1304" s="22"/>
      <c r="L1304" s="22"/>
      <c r="M1304" s="22"/>
      <c r="N1304" s="22"/>
      <c r="O1304" s="22"/>
      <c r="P1304" s="22"/>
      <c r="Q1304" s="22" t="s">
        <v>46</v>
      </c>
      <c r="R1304" s="22"/>
      <c r="S1304" s="22"/>
      <c r="T1304" s="22"/>
      <c r="U1304" s="22" t="s">
        <v>189</v>
      </c>
      <c r="V1304" s="22"/>
      <c r="W1304" s="22"/>
      <c r="X1304" s="22"/>
      <c r="Y1304" s="22"/>
      <c r="Z1304" s="22" t="s">
        <v>46</v>
      </c>
      <c r="AA1304" s="22"/>
      <c r="AB1304" s="22"/>
      <c r="AC1304" s="22"/>
      <c r="AD1304" s="22" t="s">
        <v>189</v>
      </c>
      <c r="AE1304" s="22"/>
      <c r="AF1304" s="22"/>
      <c r="AG1304" s="22"/>
      <c r="AH1304" s="22"/>
      <c r="AI1304" s="22"/>
      <c r="AJ1304" s="22"/>
      <c r="AK1304" s="22"/>
      <c r="AL1304" s="22"/>
      <c r="AM1304" s="22" t="s">
        <v>46</v>
      </c>
      <c r="AN1304" s="22"/>
      <c r="AO1304" s="22"/>
      <c r="AP1304" s="22"/>
      <c r="AQ1304" s="22" t="s">
        <v>189</v>
      </c>
      <c r="AR1304" s="22"/>
      <c r="AS1304" s="22"/>
      <c r="AT1304" s="22"/>
      <c r="AU1304" s="22"/>
      <c r="AV1304" s="22"/>
      <c r="AW1304" s="22"/>
      <c r="AX1304" s="22"/>
      <c r="AY1304" s="22"/>
      <c r="AZ1304" s="22"/>
      <c r="BA1304" s="22"/>
      <c r="BB1304" s="22"/>
      <c r="BC1304" s="22"/>
      <c r="BD1304" s="22"/>
      <c r="BE1304" s="22"/>
      <c r="BF1304" s="22"/>
      <c r="BG1304" s="22"/>
      <c r="BH1304" s="22"/>
      <c r="BI1304" s="22"/>
      <c r="BJ1304" s="22"/>
      <c r="BK1304" s="22"/>
      <c r="BL1304" s="22"/>
      <c r="BM1304" s="22"/>
      <c r="BN1304" s="22"/>
      <c r="BO1304" s="22"/>
      <c r="BP1304" s="22"/>
      <c r="BQ1304" s="22"/>
      <c r="BR1304" s="22"/>
      <c r="BS1304" s="22"/>
      <c r="BT1304" s="22"/>
      <c r="BU1304" s="22"/>
      <c r="BV1304" s="22"/>
      <c r="BW1304" s="22"/>
      <c r="BX1304" s="22"/>
      <c r="BY1304" s="22"/>
      <c r="BZ1304" s="22"/>
    </row>
    <row r="1305" spans="1:78" x14ac:dyDescent="0.25">
      <c r="A1305" s="21"/>
      <c r="B1305" s="22" t="s">
        <v>313</v>
      </c>
      <c r="C1305" s="22"/>
      <c r="D1305" s="22"/>
      <c r="E1305" s="22"/>
      <c r="F1305" s="22"/>
      <c r="G1305" s="22"/>
      <c r="H1305" s="22"/>
      <c r="I1305" s="22"/>
      <c r="J1305" s="22" t="s">
        <v>314</v>
      </c>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row>
    <row r="1306" spans="1:78" x14ac:dyDescent="0.25">
      <c r="A1306" s="21"/>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row>
    <row r="1307" spans="1:78" x14ac:dyDescent="0.25">
      <c r="A1307" s="21"/>
      <c r="B1307" s="22" t="s">
        <v>237</v>
      </c>
      <c r="C1307" s="22"/>
      <c r="D1307" s="22"/>
      <c r="E1307" s="22"/>
      <c r="F1307" s="22"/>
      <c r="G1307" s="22"/>
      <c r="H1307" s="22"/>
      <c r="I1307" s="22"/>
      <c r="J1307" s="22" t="s">
        <v>238</v>
      </c>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row>
    <row r="1308" spans="1:78" x14ac:dyDescent="0.25">
      <c r="A1308" s="21"/>
      <c r="B1308" s="22"/>
      <c r="C1308" s="22"/>
      <c r="D1308" s="22" t="s">
        <v>239</v>
      </c>
      <c r="E1308" s="22"/>
      <c r="F1308" s="22"/>
      <c r="G1308" s="22"/>
      <c r="H1308" s="22"/>
      <c r="I1308" s="22"/>
      <c r="J1308" s="22" t="s">
        <v>240</v>
      </c>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c r="BG1308" s="22"/>
      <c r="BH1308" s="22"/>
      <c r="BI1308" s="22"/>
      <c r="BJ1308" s="22"/>
      <c r="BK1308" s="22"/>
      <c r="BL1308" s="22"/>
      <c r="BM1308" s="22"/>
      <c r="BN1308" s="22"/>
      <c r="BO1308" s="22"/>
      <c r="BP1308" s="22"/>
      <c r="BQ1308" s="22"/>
      <c r="BR1308" s="22"/>
      <c r="BS1308" s="22"/>
      <c r="BT1308" s="22"/>
      <c r="BU1308" s="22"/>
      <c r="BV1308" s="22"/>
      <c r="BW1308" s="22"/>
      <c r="BX1308" s="22"/>
      <c r="BY1308" s="22"/>
      <c r="BZ1308" s="22"/>
    </row>
    <row r="1309" spans="1:78" x14ac:dyDescent="0.25">
      <c r="A1309" s="21"/>
      <c r="B1309" s="22" t="s">
        <v>241</v>
      </c>
      <c r="C1309" s="22"/>
      <c r="D1309" s="22" t="s">
        <v>242</v>
      </c>
      <c r="E1309" s="22"/>
      <c r="F1309" s="22" t="s">
        <v>243</v>
      </c>
      <c r="G1309" s="22"/>
      <c r="H1309" s="22" t="s">
        <v>244</v>
      </c>
      <c r="I1309" s="22"/>
      <c r="J1309" s="22" t="s">
        <v>245</v>
      </c>
      <c r="K1309" s="22"/>
      <c r="L1309" s="22" t="s">
        <v>246</v>
      </c>
      <c r="M1309" s="22"/>
      <c r="N1309" s="22" t="s">
        <v>247</v>
      </c>
      <c r="O1309" s="22"/>
      <c r="P1309" s="22" t="s">
        <v>248</v>
      </c>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c r="BA1309" s="22"/>
      <c r="BB1309" s="22"/>
      <c r="BC1309" s="22"/>
      <c r="BD1309" s="22"/>
      <c r="BE1309" s="22"/>
      <c r="BF1309" s="22"/>
      <c r="BG1309" s="22"/>
      <c r="BH1309" s="22"/>
      <c r="BI1309" s="22"/>
      <c r="BJ1309" s="22"/>
      <c r="BK1309" s="22"/>
      <c r="BL1309" s="22"/>
      <c r="BM1309" s="22"/>
      <c r="BN1309" s="22"/>
      <c r="BO1309" s="22"/>
      <c r="BP1309" s="22"/>
      <c r="BQ1309" s="22"/>
      <c r="BR1309" s="22"/>
      <c r="BS1309" s="22"/>
      <c r="BT1309" s="22"/>
      <c r="BU1309" s="22"/>
      <c r="BV1309" s="22"/>
      <c r="BW1309" s="22"/>
      <c r="BX1309" s="22"/>
      <c r="BY1309" s="22"/>
      <c r="BZ1309" s="22"/>
    </row>
    <row r="1310" spans="1:78" x14ac:dyDescent="0.25">
      <c r="A1310" s="21"/>
      <c r="B1310" s="22">
        <v>0</v>
      </c>
      <c r="C1310" s="22"/>
      <c r="D1310" s="22">
        <v>0</v>
      </c>
      <c r="E1310" s="22"/>
      <c r="F1310" s="22">
        <v>0</v>
      </c>
      <c r="G1310" s="22"/>
      <c r="H1310" s="22" t="s">
        <v>249</v>
      </c>
      <c r="I1310" s="22"/>
      <c r="J1310" s="22">
        <v>-10.012</v>
      </c>
      <c r="K1310" s="22"/>
      <c r="L1310" s="22">
        <v>227.28800000000001</v>
      </c>
      <c r="M1310" s="22"/>
      <c r="N1310" s="22">
        <v>227.28800000000001</v>
      </c>
      <c r="O1310" s="22"/>
      <c r="P1310" s="22" t="s">
        <v>249</v>
      </c>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c r="BA1310" s="22"/>
      <c r="BB1310" s="22"/>
      <c r="BC1310" s="22"/>
      <c r="BD1310" s="22"/>
      <c r="BE1310" s="22"/>
      <c r="BF1310" s="22"/>
      <c r="BG1310" s="22"/>
      <c r="BH1310" s="22"/>
      <c r="BI1310" s="22"/>
      <c r="BJ1310" s="22"/>
      <c r="BK1310" s="22"/>
      <c r="BL1310" s="22"/>
      <c r="BM1310" s="22"/>
      <c r="BN1310" s="22"/>
      <c r="BO1310" s="22"/>
      <c r="BP1310" s="22"/>
      <c r="BQ1310" s="22"/>
      <c r="BR1310" s="22"/>
      <c r="BS1310" s="22"/>
      <c r="BT1310" s="22"/>
      <c r="BU1310" s="22"/>
      <c r="BV1310" s="22"/>
      <c r="BW1310" s="22"/>
      <c r="BX1310" s="22"/>
      <c r="BY1310" s="22"/>
      <c r="BZ1310" s="22"/>
    </row>
    <row r="1311" spans="1:78" x14ac:dyDescent="0.25">
      <c r="A1311" s="21"/>
      <c r="B1311" s="22">
        <v>100</v>
      </c>
      <c r="C1311" s="22">
        <f ca="1">B1311/1000</f>
        <v>0.1</v>
      </c>
      <c r="D1311" s="22">
        <v>29.347000000000001</v>
      </c>
      <c r="E1311" s="22"/>
      <c r="F1311" s="22">
        <v>163.29400000000001</v>
      </c>
      <c r="G1311" s="22"/>
      <c r="H1311" s="22">
        <v>234.33799999999999</v>
      </c>
      <c r="I1311" s="22"/>
      <c r="J1311" s="22">
        <v>-7.1040000000000001</v>
      </c>
      <c r="K1311" s="22"/>
      <c r="L1311" s="22">
        <v>227.078</v>
      </c>
      <c r="M1311" s="22"/>
      <c r="N1311" s="22">
        <v>221.011</v>
      </c>
      <c r="O1311" s="22"/>
      <c r="P1311" s="22">
        <v>-115.444</v>
      </c>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row>
    <row r="1312" spans="1:78" x14ac:dyDescent="0.25">
      <c r="A1312" s="21"/>
      <c r="B1312" s="22">
        <v>200</v>
      </c>
      <c r="C1312" s="22">
        <f t="shared" ref="C1312:C1371" ca="1" si="22">B1312/1000</f>
        <v>0.2</v>
      </c>
      <c r="D1312" s="22">
        <v>35.585000000000001</v>
      </c>
      <c r="E1312" s="22"/>
      <c r="F1312" s="22">
        <v>185.09700000000001</v>
      </c>
      <c r="G1312" s="22"/>
      <c r="H1312" s="22">
        <v>204.72</v>
      </c>
      <c r="I1312" s="22"/>
      <c r="J1312" s="22">
        <v>-3.9249999999999998</v>
      </c>
      <c r="K1312" s="22"/>
      <c r="L1312" s="22">
        <v>226.911</v>
      </c>
      <c r="M1312" s="22"/>
      <c r="N1312" s="22">
        <v>215.006</v>
      </c>
      <c r="O1312" s="22"/>
      <c r="P1312" s="22">
        <v>-56.154000000000003</v>
      </c>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row>
    <row r="1313" spans="1:78" x14ac:dyDescent="0.25">
      <c r="A1313" s="21"/>
      <c r="B1313" s="22">
        <v>298.14999999999998</v>
      </c>
      <c r="C1313" s="22">
        <f t="shared" ca="1" si="22"/>
        <v>0.29814999999999997</v>
      </c>
      <c r="D1313" s="22">
        <v>44.094999999999999</v>
      </c>
      <c r="E1313" s="22"/>
      <c r="F1313" s="22">
        <v>200.958</v>
      </c>
      <c r="G1313" s="22"/>
      <c r="H1313" s="22">
        <v>200.958</v>
      </c>
      <c r="I1313" s="22"/>
      <c r="J1313" s="22">
        <v>0</v>
      </c>
      <c r="K1313" s="22"/>
      <c r="L1313" s="22">
        <v>226.73099999999999</v>
      </c>
      <c r="M1313" s="22"/>
      <c r="N1313" s="22">
        <v>209.2</v>
      </c>
      <c r="O1313" s="22"/>
      <c r="P1313" s="22">
        <v>-36.651000000000003</v>
      </c>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c r="BA1313" s="22"/>
      <c r="BB1313" s="22"/>
      <c r="BC1313" s="22"/>
      <c r="BD1313" s="22"/>
      <c r="BE1313" s="22"/>
      <c r="BF1313" s="22"/>
      <c r="BG1313" s="22"/>
      <c r="BH1313" s="22"/>
      <c r="BI1313" s="22"/>
      <c r="BJ1313" s="22"/>
      <c r="BK1313" s="22"/>
      <c r="BL1313" s="22"/>
      <c r="BM1313" s="22"/>
      <c r="BN1313" s="22"/>
      <c r="BO1313" s="22"/>
      <c r="BP1313" s="22"/>
      <c r="BQ1313" s="22"/>
      <c r="BR1313" s="22"/>
      <c r="BS1313" s="22"/>
      <c r="BT1313" s="22"/>
      <c r="BU1313" s="22"/>
      <c r="BV1313" s="22"/>
      <c r="BW1313" s="22"/>
      <c r="BX1313" s="22"/>
      <c r="BY1313" s="22"/>
      <c r="BZ1313" s="22"/>
    </row>
    <row r="1314" spans="1:78" x14ac:dyDescent="0.25">
      <c r="A1314" s="21"/>
      <c r="B1314" s="22">
        <v>300</v>
      </c>
      <c r="C1314" s="22">
        <f t="shared" ca="1" si="22"/>
        <v>0.3</v>
      </c>
      <c r="D1314" s="22">
        <v>44.228999999999999</v>
      </c>
      <c r="E1314" s="22"/>
      <c r="F1314" s="22">
        <v>201.23099999999999</v>
      </c>
      <c r="G1314" s="22"/>
      <c r="H1314" s="22">
        <v>200.959</v>
      </c>
      <c r="I1314" s="22"/>
      <c r="J1314" s="22">
        <v>8.2000000000000003E-2</v>
      </c>
      <c r="K1314" s="22"/>
      <c r="L1314" s="22">
        <v>226.72800000000001</v>
      </c>
      <c r="M1314" s="22"/>
      <c r="N1314" s="22">
        <v>209.09200000000001</v>
      </c>
      <c r="O1314" s="22"/>
      <c r="P1314" s="22">
        <v>-36.405999999999999</v>
      </c>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c r="BA1314" s="22"/>
      <c r="BB1314" s="22"/>
      <c r="BC1314" s="22"/>
      <c r="BD1314" s="22"/>
      <c r="BE1314" s="22"/>
      <c r="BF1314" s="22"/>
      <c r="BG1314" s="22"/>
      <c r="BH1314" s="22"/>
      <c r="BI1314" s="22"/>
      <c r="BJ1314" s="22"/>
      <c r="BK1314" s="22"/>
      <c r="BL1314" s="22"/>
      <c r="BM1314" s="22"/>
      <c r="BN1314" s="22"/>
      <c r="BO1314" s="22"/>
      <c r="BP1314" s="22"/>
      <c r="BQ1314" s="22"/>
      <c r="BR1314" s="22"/>
      <c r="BS1314" s="22"/>
      <c r="BT1314" s="22"/>
      <c r="BU1314" s="22"/>
      <c r="BV1314" s="22"/>
      <c r="BW1314" s="22"/>
      <c r="BX1314" s="22"/>
      <c r="BY1314" s="22"/>
      <c r="BZ1314" s="22"/>
    </row>
    <row r="1315" spans="1:78" x14ac:dyDescent="0.25">
      <c r="A1315" s="21"/>
      <c r="B1315" s="22">
        <v>400</v>
      </c>
      <c r="C1315" s="22">
        <f t="shared" ca="1" si="22"/>
        <v>0.4</v>
      </c>
      <c r="D1315" s="22">
        <v>50.48</v>
      </c>
      <c r="E1315" s="22"/>
      <c r="F1315" s="22">
        <v>214.85599999999999</v>
      </c>
      <c r="G1315" s="22"/>
      <c r="H1315" s="22">
        <v>202.774</v>
      </c>
      <c r="I1315" s="22"/>
      <c r="J1315" s="22">
        <v>4.8330000000000002</v>
      </c>
      <c r="K1315" s="22"/>
      <c r="L1315" s="22">
        <v>226.52699999999999</v>
      </c>
      <c r="M1315" s="22"/>
      <c r="N1315" s="22">
        <v>203.24199999999999</v>
      </c>
      <c r="O1315" s="22"/>
      <c r="P1315" s="22">
        <v>-26.541</v>
      </c>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c r="BW1315" s="22"/>
      <c r="BX1315" s="22"/>
      <c r="BY1315" s="22"/>
      <c r="BZ1315" s="22"/>
    </row>
    <row r="1316" spans="1:78" x14ac:dyDescent="0.25">
      <c r="A1316" s="21"/>
      <c r="B1316" s="22">
        <v>500</v>
      </c>
      <c r="C1316" s="22">
        <f t="shared" ca="1" si="22"/>
        <v>0.5</v>
      </c>
      <c r="D1316" s="22">
        <v>54.869</v>
      </c>
      <c r="E1316" s="22"/>
      <c r="F1316" s="22">
        <v>226.61</v>
      </c>
      <c r="G1316" s="22"/>
      <c r="H1316" s="22">
        <v>206.393</v>
      </c>
      <c r="I1316" s="22"/>
      <c r="J1316" s="22">
        <v>10.108000000000001</v>
      </c>
      <c r="K1316" s="22"/>
      <c r="L1316" s="22">
        <v>226.227</v>
      </c>
      <c r="M1316" s="22"/>
      <c r="N1316" s="22">
        <v>197.452</v>
      </c>
      <c r="O1316" s="22"/>
      <c r="P1316" s="22">
        <v>-20.628</v>
      </c>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c r="BA1316" s="22"/>
      <c r="BB1316" s="22"/>
      <c r="BC1316" s="22"/>
      <c r="BD1316" s="22"/>
      <c r="BE1316" s="22"/>
      <c r="BF1316" s="22"/>
      <c r="BG1316" s="22"/>
      <c r="BH1316" s="22"/>
      <c r="BI1316" s="22"/>
      <c r="BJ1316" s="22"/>
      <c r="BK1316" s="22"/>
      <c r="BL1316" s="22"/>
      <c r="BM1316" s="22"/>
      <c r="BN1316" s="22"/>
      <c r="BO1316" s="22"/>
      <c r="BP1316" s="22"/>
      <c r="BQ1316" s="22"/>
      <c r="BR1316" s="22"/>
      <c r="BS1316" s="22"/>
      <c r="BT1316" s="22"/>
      <c r="BU1316" s="22"/>
      <c r="BV1316" s="22"/>
      <c r="BW1316" s="22"/>
      <c r="BX1316" s="22"/>
      <c r="BY1316" s="22"/>
      <c r="BZ1316" s="22"/>
    </row>
    <row r="1317" spans="1:78" x14ac:dyDescent="0.25">
      <c r="A1317" s="21"/>
      <c r="B1317" s="22">
        <v>600</v>
      </c>
      <c r="C1317" s="22">
        <f t="shared" ca="1" si="22"/>
        <v>0.6</v>
      </c>
      <c r="D1317" s="22">
        <v>58.286999999999999</v>
      </c>
      <c r="E1317" s="22"/>
      <c r="F1317" s="22">
        <v>236.92400000000001</v>
      </c>
      <c r="G1317" s="22"/>
      <c r="H1317" s="22">
        <v>210.64</v>
      </c>
      <c r="I1317" s="22"/>
      <c r="J1317" s="22">
        <v>15.771000000000001</v>
      </c>
      <c r="K1317" s="22"/>
      <c r="L1317" s="22">
        <v>225.804</v>
      </c>
      <c r="M1317" s="22"/>
      <c r="N1317" s="22">
        <v>191.73500000000001</v>
      </c>
      <c r="O1317" s="22"/>
      <c r="P1317" s="22">
        <v>-16.692</v>
      </c>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c r="BA1317" s="22"/>
      <c r="BB1317" s="22"/>
      <c r="BC1317" s="22"/>
      <c r="BD1317" s="22"/>
      <c r="BE1317" s="22"/>
      <c r="BF1317" s="22"/>
      <c r="BG1317" s="22"/>
      <c r="BH1317" s="22"/>
      <c r="BI1317" s="22"/>
      <c r="BJ1317" s="22"/>
      <c r="BK1317" s="22"/>
      <c r="BL1317" s="22"/>
      <c r="BM1317" s="22"/>
      <c r="BN1317" s="22"/>
      <c r="BO1317" s="22"/>
      <c r="BP1317" s="22"/>
      <c r="BQ1317" s="22"/>
      <c r="BR1317" s="22"/>
      <c r="BS1317" s="22"/>
      <c r="BT1317" s="22"/>
      <c r="BU1317" s="22"/>
      <c r="BV1317" s="22"/>
      <c r="BW1317" s="22"/>
      <c r="BX1317" s="22"/>
      <c r="BY1317" s="22"/>
      <c r="BZ1317" s="22"/>
    </row>
    <row r="1318" spans="1:78" x14ac:dyDescent="0.25">
      <c r="A1318" s="21"/>
      <c r="B1318" s="22">
        <v>700</v>
      </c>
      <c r="C1318" s="22">
        <f t="shared" ca="1" si="22"/>
        <v>0.7</v>
      </c>
      <c r="D1318" s="22">
        <v>61.149000000000001</v>
      </c>
      <c r="E1318" s="22"/>
      <c r="F1318" s="22">
        <v>246.12700000000001</v>
      </c>
      <c r="G1318" s="22"/>
      <c r="H1318" s="22">
        <v>215.06399999999999</v>
      </c>
      <c r="I1318" s="22"/>
      <c r="J1318" s="22">
        <v>21.745000000000001</v>
      </c>
      <c r="K1318" s="22"/>
      <c r="L1318" s="22">
        <v>225.29400000000001</v>
      </c>
      <c r="M1318" s="22"/>
      <c r="N1318" s="22">
        <v>186.09700000000001</v>
      </c>
      <c r="O1318" s="22"/>
      <c r="P1318" s="22">
        <v>-13.887</v>
      </c>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row>
    <row r="1319" spans="1:78" x14ac:dyDescent="0.25">
      <c r="A1319" s="21"/>
      <c r="B1319" s="22">
        <v>800</v>
      </c>
      <c r="C1319" s="22">
        <f t="shared" ca="1" si="22"/>
        <v>0.8</v>
      </c>
      <c r="D1319" s="22">
        <v>63.76</v>
      </c>
      <c r="E1319" s="22"/>
      <c r="F1319" s="22">
        <v>254.46600000000001</v>
      </c>
      <c r="G1319" s="22"/>
      <c r="H1319" s="22">
        <v>219.476</v>
      </c>
      <c r="I1319" s="22"/>
      <c r="J1319" s="22">
        <v>27.992000000000001</v>
      </c>
      <c r="K1319" s="22"/>
      <c r="L1319" s="22">
        <v>224.74700000000001</v>
      </c>
      <c r="M1319" s="22"/>
      <c r="N1319" s="22">
        <v>180.53399999999999</v>
      </c>
      <c r="O1319" s="22"/>
      <c r="P1319" s="22">
        <v>-11.788</v>
      </c>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row>
    <row r="1320" spans="1:78" x14ac:dyDescent="0.25">
      <c r="A1320" s="21"/>
      <c r="B1320" s="22">
        <v>900</v>
      </c>
      <c r="C1320" s="22">
        <f t="shared" ca="1" si="22"/>
        <v>0.9</v>
      </c>
      <c r="D1320" s="22">
        <v>66.111000000000004</v>
      </c>
      <c r="E1320" s="22"/>
      <c r="F1320" s="22">
        <v>262.113</v>
      </c>
      <c r="G1320" s="22"/>
      <c r="H1320" s="22">
        <v>223.79400000000001</v>
      </c>
      <c r="I1320" s="22"/>
      <c r="J1320" s="22">
        <v>34.487000000000002</v>
      </c>
      <c r="K1320" s="22"/>
      <c r="L1320" s="22">
        <v>224.19800000000001</v>
      </c>
      <c r="M1320" s="22"/>
      <c r="N1320" s="22">
        <v>175.041</v>
      </c>
      <c r="O1320" s="22"/>
      <c r="P1320" s="22">
        <v>-10.159000000000001</v>
      </c>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row>
    <row r="1321" spans="1:78" x14ac:dyDescent="0.25">
      <c r="A1321" s="21"/>
      <c r="B1321" s="22">
        <v>1000</v>
      </c>
      <c r="C1321" s="22">
        <f t="shared" ca="1" si="22"/>
        <v>1</v>
      </c>
      <c r="D1321" s="22">
        <v>68.275000000000006</v>
      </c>
      <c r="E1321" s="22"/>
      <c r="F1321" s="22">
        <v>269.19200000000001</v>
      </c>
      <c r="G1321" s="22"/>
      <c r="H1321" s="22">
        <v>227.98400000000001</v>
      </c>
      <c r="I1321" s="22"/>
      <c r="J1321" s="22">
        <v>41.207999999999998</v>
      </c>
      <c r="K1321" s="22"/>
      <c r="L1321" s="22">
        <v>223.66900000000001</v>
      </c>
      <c r="M1321" s="22"/>
      <c r="N1321" s="22">
        <v>169.607</v>
      </c>
      <c r="O1321" s="22"/>
      <c r="P1321" s="22">
        <v>-8.859</v>
      </c>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c r="BA1321" s="22"/>
      <c r="BB1321" s="22"/>
      <c r="BC1321" s="22"/>
      <c r="BD1321" s="22"/>
      <c r="BE1321" s="22"/>
      <c r="BF1321" s="22"/>
      <c r="BG1321" s="22"/>
      <c r="BH1321" s="22"/>
      <c r="BI1321" s="22"/>
      <c r="BJ1321" s="22"/>
      <c r="BK1321" s="22"/>
      <c r="BL1321" s="22"/>
      <c r="BM1321" s="22"/>
      <c r="BN1321" s="22"/>
      <c r="BO1321" s="22"/>
      <c r="BP1321" s="22"/>
      <c r="BQ1321" s="22"/>
      <c r="BR1321" s="22"/>
      <c r="BS1321" s="22"/>
      <c r="BT1321" s="22"/>
      <c r="BU1321" s="22"/>
      <c r="BV1321" s="22"/>
      <c r="BW1321" s="22"/>
      <c r="BX1321" s="22"/>
      <c r="BY1321" s="22"/>
      <c r="BZ1321" s="22"/>
    </row>
    <row r="1322" spans="1:78" x14ac:dyDescent="0.25">
      <c r="A1322" s="21"/>
      <c r="B1322" s="22">
        <v>1100</v>
      </c>
      <c r="C1322" s="22">
        <f t="shared" ca="1" si="22"/>
        <v>1.1000000000000001</v>
      </c>
      <c r="D1322" s="22">
        <v>70.245000000000005</v>
      </c>
      <c r="E1322" s="22"/>
      <c r="F1322" s="22">
        <v>275.79300000000001</v>
      </c>
      <c r="G1322" s="22"/>
      <c r="H1322" s="22">
        <v>232.03399999999999</v>
      </c>
      <c r="I1322" s="22"/>
      <c r="J1322" s="22">
        <v>48.136000000000003</v>
      </c>
      <c r="K1322" s="22"/>
      <c r="L1322" s="22">
        <v>223.17</v>
      </c>
      <c r="M1322" s="22"/>
      <c r="N1322" s="22">
        <v>164.226</v>
      </c>
      <c r="O1322" s="22"/>
      <c r="P1322" s="22">
        <v>-7.798</v>
      </c>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row>
    <row r="1323" spans="1:78" x14ac:dyDescent="0.25">
      <c r="A1323" s="21"/>
      <c r="B1323" s="22">
        <v>1200</v>
      </c>
      <c r="C1323" s="22">
        <f t="shared" ca="1" si="22"/>
        <v>1.2</v>
      </c>
      <c r="D1323" s="22">
        <v>72.052999999999997</v>
      </c>
      <c r="E1323" s="22"/>
      <c r="F1323" s="22">
        <v>281.98399999999998</v>
      </c>
      <c r="G1323" s="22"/>
      <c r="H1323" s="22">
        <v>235.941</v>
      </c>
      <c r="I1323" s="22"/>
      <c r="J1323" s="22">
        <v>55.252000000000002</v>
      </c>
      <c r="K1323" s="22"/>
      <c r="L1323" s="22">
        <v>222.70500000000001</v>
      </c>
      <c r="M1323" s="22"/>
      <c r="N1323" s="22">
        <v>158.88800000000001</v>
      </c>
      <c r="O1323" s="22"/>
      <c r="P1323" s="22">
        <v>-6.9160000000000004</v>
      </c>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row>
    <row r="1324" spans="1:78" x14ac:dyDescent="0.25">
      <c r="A1324" s="21"/>
      <c r="B1324" s="22">
        <v>1300</v>
      </c>
      <c r="C1324" s="22">
        <f t="shared" ca="1" si="22"/>
        <v>1.3</v>
      </c>
      <c r="D1324" s="22">
        <v>73.692999999999998</v>
      </c>
      <c r="E1324" s="22"/>
      <c r="F1324" s="22">
        <v>287.81700000000001</v>
      </c>
      <c r="G1324" s="22"/>
      <c r="H1324" s="22">
        <v>239.709</v>
      </c>
      <c r="I1324" s="22"/>
      <c r="J1324" s="22">
        <v>62.54</v>
      </c>
      <c r="K1324" s="22"/>
      <c r="L1324" s="22">
        <v>222.27500000000001</v>
      </c>
      <c r="M1324" s="22"/>
      <c r="N1324" s="22">
        <v>153.58799999999999</v>
      </c>
      <c r="O1324" s="22"/>
      <c r="P1324" s="22">
        <v>-6.1710000000000003</v>
      </c>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c r="BA1324" s="22"/>
      <c r="BB1324" s="22"/>
      <c r="BC1324" s="22"/>
      <c r="BD1324" s="22"/>
      <c r="BE1324" s="22"/>
      <c r="BF1324" s="22"/>
      <c r="BG1324" s="22"/>
      <c r="BH1324" s="22"/>
      <c r="BI1324" s="22"/>
      <c r="BJ1324" s="22"/>
      <c r="BK1324" s="22"/>
      <c r="BL1324" s="22"/>
      <c r="BM1324" s="22"/>
      <c r="BN1324" s="22"/>
      <c r="BO1324" s="22"/>
      <c r="BP1324" s="22"/>
      <c r="BQ1324" s="22"/>
      <c r="BR1324" s="22"/>
      <c r="BS1324" s="22"/>
      <c r="BT1324" s="22"/>
      <c r="BU1324" s="22"/>
      <c r="BV1324" s="22"/>
      <c r="BW1324" s="22"/>
      <c r="BX1324" s="22"/>
      <c r="BY1324" s="22"/>
      <c r="BZ1324" s="22"/>
    </row>
    <row r="1325" spans="1:78" x14ac:dyDescent="0.25">
      <c r="A1325" s="21"/>
      <c r="B1325" s="22">
        <v>1400</v>
      </c>
      <c r="C1325" s="22">
        <f t="shared" ca="1" si="22"/>
        <v>1.4</v>
      </c>
      <c r="D1325" s="22">
        <v>75.177999999999997</v>
      </c>
      <c r="E1325" s="22"/>
      <c r="F1325" s="22">
        <v>293.334</v>
      </c>
      <c r="G1325" s="22"/>
      <c r="H1325" s="22">
        <v>243.34399999999999</v>
      </c>
      <c r="I1325" s="22"/>
      <c r="J1325" s="22">
        <v>69.984999999999999</v>
      </c>
      <c r="K1325" s="22"/>
      <c r="L1325" s="22">
        <v>221.87700000000001</v>
      </c>
      <c r="M1325" s="22"/>
      <c r="N1325" s="22">
        <v>148.31899999999999</v>
      </c>
      <c r="O1325" s="22"/>
      <c r="P1325" s="22">
        <v>-5.5339999999999998</v>
      </c>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row>
    <row r="1326" spans="1:78" x14ac:dyDescent="0.25">
      <c r="A1326" s="21"/>
      <c r="B1326" s="22">
        <v>1500</v>
      </c>
      <c r="C1326" s="22">
        <f t="shared" ca="1" si="22"/>
        <v>1.5</v>
      </c>
      <c r="D1326" s="22">
        <v>76.53</v>
      </c>
      <c r="E1326" s="22"/>
      <c r="F1326" s="22">
        <v>298.56700000000001</v>
      </c>
      <c r="G1326" s="22"/>
      <c r="H1326" s="22">
        <v>246.85300000000001</v>
      </c>
      <c r="I1326" s="22"/>
      <c r="J1326" s="22">
        <v>77.572000000000003</v>
      </c>
      <c r="K1326" s="22"/>
      <c r="L1326" s="22">
        <v>221.506</v>
      </c>
      <c r="M1326" s="22"/>
      <c r="N1326" s="22">
        <v>143.078</v>
      </c>
      <c r="O1326" s="22"/>
      <c r="P1326" s="22">
        <v>-4.9820000000000002</v>
      </c>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row>
    <row r="1327" spans="1:78" x14ac:dyDescent="0.25">
      <c r="A1327" s="21"/>
      <c r="B1327" s="22">
        <v>1600</v>
      </c>
      <c r="C1327" s="22">
        <f t="shared" ca="1" si="22"/>
        <v>1.6</v>
      </c>
      <c r="D1327" s="22">
        <v>77.747</v>
      </c>
      <c r="E1327" s="22"/>
      <c r="F1327" s="22">
        <v>303.54599999999999</v>
      </c>
      <c r="G1327" s="22"/>
      <c r="H1327" s="22">
        <v>250.24199999999999</v>
      </c>
      <c r="I1327" s="22"/>
      <c r="J1327" s="22">
        <v>85.286000000000001</v>
      </c>
      <c r="K1327" s="22"/>
      <c r="L1327" s="22">
        <v>221.16</v>
      </c>
      <c r="M1327" s="22"/>
      <c r="N1327" s="22">
        <v>137.86099999999999</v>
      </c>
      <c r="O1327" s="22"/>
      <c r="P1327" s="22">
        <v>-4.5010000000000003</v>
      </c>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row>
    <row r="1328" spans="1:78" x14ac:dyDescent="0.25">
      <c r="A1328" s="21"/>
      <c r="B1328" s="22">
        <v>1700</v>
      </c>
      <c r="C1328" s="22">
        <f t="shared" ca="1" si="22"/>
        <v>1.7</v>
      </c>
      <c r="D1328" s="22">
        <v>78.846999999999994</v>
      </c>
      <c r="E1328" s="22"/>
      <c r="F1328" s="22">
        <v>308.29300000000001</v>
      </c>
      <c r="G1328" s="22"/>
      <c r="H1328" s="22">
        <v>253.518</v>
      </c>
      <c r="I1328" s="22"/>
      <c r="J1328" s="22">
        <v>93.117000000000004</v>
      </c>
      <c r="K1328" s="22"/>
      <c r="L1328" s="22">
        <v>220.833</v>
      </c>
      <c r="M1328" s="22"/>
      <c r="N1328" s="22">
        <v>132.66499999999999</v>
      </c>
      <c r="O1328" s="22"/>
      <c r="P1328" s="22">
        <v>-4.0759999999999996</v>
      </c>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row>
    <row r="1329" spans="1:78" x14ac:dyDescent="0.25">
      <c r="A1329" s="21"/>
      <c r="B1329" s="22">
        <v>1800</v>
      </c>
      <c r="C1329" s="22">
        <f t="shared" ca="1" si="22"/>
        <v>1.8</v>
      </c>
      <c r="D1329" s="22">
        <v>79.852000000000004</v>
      </c>
      <c r="E1329" s="22"/>
      <c r="F1329" s="22">
        <v>312.82900000000001</v>
      </c>
      <c r="G1329" s="22"/>
      <c r="H1329" s="22">
        <v>256.68799999999999</v>
      </c>
      <c r="I1329" s="22"/>
      <c r="J1329" s="22">
        <v>101.053</v>
      </c>
      <c r="K1329" s="22"/>
      <c r="L1329" s="22">
        <v>220.52099999999999</v>
      </c>
      <c r="M1329" s="22"/>
      <c r="N1329" s="22">
        <v>127.48699999999999</v>
      </c>
      <c r="O1329" s="22"/>
      <c r="P1329" s="22">
        <v>-3.7</v>
      </c>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row>
    <row r="1330" spans="1:78" x14ac:dyDescent="0.25">
      <c r="A1330" s="21"/>
      <c r="B1330" s="22">
        <v>1900</v>
      </c>
      <c r="C1330" s="22">
        <f t="shared" ca="1" si="22"/>
        <v>1.9</v>
      </c>
      <c r="D1330" s="22">
        <v>80.760000000000005</v>
      </c>
      <c r="E1330" s="22"/>
      <c r="F1330" s="22">
        <v>317.17099999999999</v>
      </c>
      <c r="G1330" s="22"/>
      <c r="H1330" s="22">
        <v>259.75799999999998</v>
      </c>
      <c r="I1330" s="22"/>
      <c r="J1330" s="22">
        <v>109.084</v>
      </c>
      <c r="K1330" s="22"/>
      <c r="L1330" s="22">
        <v>220.22200000000001</v>
      </c>
      <c r="M1330" s="22"/>
      <c r="N1330" s="22">
        <v>122.327</v>
      </c>
      <c r="O1330" s="22"/>
      <c r="P1330" s="22">
        <v>-3.363</v>
      </c>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row>
    <row r="1331" spans="1:78" x14ac:dyDescent="0.25">
      <c r="A1331" s="21"/>
      <c r="B1331" s="22">
        <v>2000</v>
      </c>
      <c r="C1331" s="22">
        <f t="shared" ca="1" si="22"/>
        <v>2</v>
      </c>
      <c r="D1331" s="22">
        <v>81.605000000000004</v>
      </c>
      <c r="E1331" s="22"/>
      <c r="F1331" s="22">
        <v>321.33499999999998</v>
      </c>
      <c r="G1331" s="22"/>
      <c r="H1331" s="22">
        <v>262.733</v>
      </c>
      <c r="I1331" s="22"/>
      <c r="J1331" s="22">
        <v>117.203</v>
      </c>
      <c r="K1331" s="22"/>
      <c r="L1331" s="22">
        <v>219.93100000000001</v>
      </c>
      <c r="M1331" s="22"/>
      <c r="N1331" s="22">
        <v>117.182</v>
      </c>
      <c r="O1331" s="22"/>
      <c r="P1331" s="22">
        <v>-3.06</v>
      </c>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row>
    <row r="1332" spans="1:78" x14ac:dyDescent="0.25">
      <c r="A1332" s="21"/>
      <c r="B1332" s="22">
        <v>2100</v>
      </c>
      <c r="C1332" s="22">
        <f t="shared" ca="1" si="22"/>
        <v>2.1</v>
      </c>
      <c r="D1332" s="22">
        <v>82.361999999999995</v>
      </c>
      <c r="E1332" s="22"/>
      <c r="F1332" s="22">
        <v>325.33499999999998</v>
      </c>
      <c r="G1332" s="22"/>
      <c r="H1332" s="22">
        <v>265.62</v>
      </c>
      <c r="I1332" s="22"/>
      <c r="J1332" s="22">
        <v>125.401</v>
      </c>
      <c r="K1332" s="22"/>
      <c r="L1332" s="22">
        <v>219.64699999999999</v>
      </c>
      <c r="M1332" s="22"/>
      <c r="N1332" s="22">
        <v>112.05200000000001</v>
      </c>
      <c r="O1332" s="22"/>
      <c r="P1332" s="22">
        <v>-2.7869999999999999</v>
      </c>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row>
    <row r="1333" spans="1:78" x14ac:dyDescent="0.25">
      <c r="A1333" s="21"/>
      <c r="B1333" s="22">
        <v>2200</v>
      </c>
      <c r="C1333" s="22">
        <f t="shared" ca="1" si="22"/>
        <v>2.2000000000000002</v>
      </c>
      <c r="D1333" s="22">
        <v>83.064999999999998</v>
      </c>
      <c r="E1333" s="22"/>
      <c r="F1333" s="22">
        <v>329.18299999999999</v>
      </c>
      <c r="G1333" s="22"/>
      <c r="H1333" s="22">
        <v>268.42200000000003</v>
      </c>
      <c r="I1333" s="22"/>
      <c r="J1333" s="22">
        <v>133.673</v>
      </c>
      <c r="K1333" s="22"/>
      <c r="L1333" s="22">
        <v>219.36699999999999</v>
      </c>
      <c r="M1333" s="22"/>
      <c r="N1333" s="22">
        <v>106.935</v>
      </c>
      <c r="O1333" s="22"/>
      <c r="P1333" s="22">
        <v>-2.5390000000000001</v>
      </c>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c r="BA1333" s="22"/>
      <c r="BB1333" s="22"/>
      <c r="BC1333" s="22"/>
      <c r="BD1333" s="22"/>
      <c r="BE1333" s="22"/>
      <c r="BF1333" s="22"/>
      <c r="BG1333" s="22"/>
      <c r="BH1333" s="22"/>
      <c r="BI1333" s="22"/>
      <c r="BJ1333" s="22"/>
      <c r="BK1333" s="22"/>
      <c r="BL1333" s="22"/>
      <c r="BM1333" s="22"/>
      <c r="BN1333" s="22"/>
      <c r="BO1333" s="22"/>
      <c r="BP1333" s="22"/>
      <c r="BQ1333" s="22"/>
      <c r="BR1333" s="22"/>
      <c r="BS1333" s="22"/>
      <c r="BT1333" s="22"/>
      <c r="BU1333" s="22"/>
      <c r="BV1333" s="22"/>
      <c r="BW1333" s="22"/>
      <c r="BX1333" s="22"/>
      <c r="BY1333" s="22"/>
      <c r="BZ1333" s="22"/>
    </row>
    <row r="1334" spans="1:78" x14ac:dyDescent="0.25">
      <c r="A1334" s="21"/>
      <c r="B1334" s="22">
        <v>2300</v>
      </c>
      <c r="C1334" s="22">
        <f t="shared" ca="1" si="22"/>
        <v>2.2999999999999998</v>
      </c>
      <c r="D1334" s="22">
        <v>83.712000000000003</v>
      </c>
      <c r="E1334" s="22"/>
      <c r="F1334" s="22">
        <v>332.89</v>
      </c>
      <c r="G1334" s="22"/>
      <c r="H1334" s="22">
        <v>271.14499999999998</v>
      </c>
      <c r="I1334" s="22"/>
      <c r="J1334" s="22">
        <v>142.012</v>
      </c>
      <c r="K1334" s="22"/>
      <c r="L1334" s="22">
        <v>219.08799999999999</v>
      </c>
      <c r="M1334" s="22"/>
      <c r="N1334" s="22">
        <v>101.83</v>
      </c>
      <c r="O1334" s="22"/>
      <c r="P1334" s="22">
        <v>-2.3130000000000002</v>
      </c>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row>
    <row r="1335" spans="1:78" x14ac:dyDescent="0.25">
      <c r="A1335" s="21"/>
      <c r="B1335" s="22">
        <v>2400</v>
      </c>
      <c r="C1335" s="22">
        <f t="shared" ca="1" si="22"/>
        <v>2.4</v>
      </c>
      <c r="D1335" s="22">
        <v>84.311999999999998</v>
      </c>
      <c r="E1335" s="22"/>
      <c r="F1335" s="22">
        <v>336.46499999999997</v>
      </c>
      <c r="G1335" s="22"/>
      <c r="H1335" s="22">
        <v>273.79300000000001</v>
      </c>
      <c r="I1335" s="22"/>
      <c r="J1335" s="22">
        <v>150.41399999999999</v>
      </c>
      <c r="K1335" s="22"/>
      <c r="L1335" s="22">
        <v>218.809</v>
      </c>
      <c r="M1335" s="22"/>
      <c r="N1335" s="22">
        <v>96.738</v>
      </c>
      <c r="O1335" s="22"/>
      <c r="P1335" s="22">
        <v>-2.105</v>
      </c>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c r="BA1335" s="22"/>
      <c r="BB1335" s="22"/>
      <c r="BC1335" s="22"/>
      <c r="BD1335" s="22"/>
      <c r="BE1335" s="22"/>
      <c r="BF1335" s="22"/>
      <c r="BG1335" s="22"/>
      <c r="BH1335" s="22"/>
      <c r="BI1335" s="22"/>
      <c r="BJ1335" s="22"/>
      <c r="BK1335" s="22"/>
      <c r="BL1335" s="22"/>
      <c r="BM1335" s="22"/>
      <c r="BN1335" s="22"/>
      <c r="BO1335" s="22"/>
      <c r="BP1335" s="22"/>
      <c r="BQ1335" s="22"/>
      <c r="BR1335" s="22"/>
      <c r="BS1335" s="22"/>
      <c r="BT1335" s="22"/>
      <c r="BU1335" s="22"/>
      <c r="BV1335" s="22"/>
      <c r="BW1335" s="22"/>
      <c r="BX1335" s="22"/>
      <c r="BY1335" s="22"/>
      <c r="BZ1335" s="22"/>
    </row>
    <row r="1336" spans="1:78" x14ac:dyDescent="0.25">
      <c r="A1336" s="21"/>
      <c r="B1336" s="22">
        <v>2500</v>
      </c>
      <c r="C1336" s="22">
        <f t="shared" ca="1" si="22"/>
        <v>2.5</v>
      </c>
      <c r="D1336" s="22">
        <v>84.858000000000004</v>
      </c>
      <c r="E1336" s="22"/>
      <c r="F1336" s="22">
        <v>339.91800000000001</v>
      </c>
      <c r="G1336" s="22"/>
      <c r="H1336" s="22">
        <v>276.36900000000003</v>
      </c>
      <c r="I1336" s="22"/>
      <c r="J1336" s="22">
        <v>158.87299999999999</v>
      </c>
      <c r="K1336" s="22"/>
      <c r="L1336" s="22">
        <v>218.52699999999999</v>
      </c>
      <c r="M1336" s="22"/>
      <c r="N1336" s="22">
        <v>91.658000000000001</v>
      </c>
      <c r="O1336" s="22"/>
      <c r="P1336" s="22">
        <v>-1.915</v>
      </c>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c r="BA1336" s="22"/>
      <c r="BB1336" s="22"/>
      <c r="BC1336" s="22"/>
      <c r="BD1336" s="22"/>
      <c r="BE1336" s="22"/>
      <c r="BF1336" s="22"/>
      <c r="BG1336" s="22"/>
      <c r="BH1336" s="22"/>
      <c r="BI1336" s="22"/>
      <c r="BJ1336" s="22"/>
      <c r="BK1336" s="22"/>
      <c r="BL1336" s="22"/>
      <c r="BM1336" s="22"/>
      <c r="BN1336" s="22"/>
      <c r="BO1336" s="22"/>
      <c r="BP1336" s="22"/>
      <c r="BQ1336" s="22"/>
      <c r="BR1336" s="22"/>
      <c r="BS1336" s="22"/>
      <c r="BT1336" s="22"/>
      <c r="BU1336" s="22"/>
      <c r="BV1336" s="22"/>
      <c r="BW1336" s="22"/>
      <c r="BX1336" s="22"/>
      <c r="BY1336" s="22"/>
      <c r="BZ1336" s="22"/>
    </row>
    <row r="1337" spans="1:78" x14ac:dyDescent="0.25">
      <c r="A1337" s="21"/>
      <c r="B1337" s="22">
        <v>2600</v>
      </c>
      <c r="C1337" s="22">
        <f t="shared" ca="1" si="22"/>
        <v>2.6</v>
      </c>
      <c r="D1337" s="22">
        <v>85.37</v>
      </c>
      <c r="E1337" s="22"/>
      <c r="F1337" s="22">
        <v>343.25599999999997</v>
      </c>
      <c r="G1337" s="22"/>
      <c r="H1337" s="22">
        <v>278.87799999999999</v>
      </c>
      <c r="I1337" s="22"/>
      <c r="J1337" s="22">
        <v>167.38399999999999</v>
      </c>
      <c r="K1337" s="22"/>
      <c r="L1337" s="22">
        <v>218.24199999999999</v>
      </c>
      <c r="M1337" s="22"/>
      <c r="N1337" s="22">
        <v>86.588999999999999</v>
      </c>
      <c r="O1337" s="22"/>
      <c r="P1337" s="22">
        <v>-1.74</v>
      </c>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c r="BA1337" s="22"/>
      <c r="BB1337" s="22"/>
      <c r="BC1337" s="22"/>
      <c r="BD1337" s="22"/>
      <c r="BE1337" s="22"/>
      <c r="BF1337" s="22"/>
      <c r="BG1337" s="22"/>
      <c r="BH1337" s="22"/>
      <c r="BI1337" s="22"/>
      <c r="BJ1337" s="22"/>
      <c r="BK1337" s="22"/>
      <c r="BL1337" s="22"/>
      <c r="BM1337" s="22"/>
      <c r="BN1337" s="22"/>
      <c r="BO1337" s="22"/>
      <c r="BP1337" s="22"/>
      <c r="BQ1337" s="22"/>
      <c r="BR1337" s="22"/>
      <c r="BS1337" s="22"/>
      <c r="BT1337" s="22"/>
      <c r="BU1337" s="22"/>
      <c r="BV1337" s="22"/>
      <c r="BW1337" s="22"/>
      <c r="BX1337" s="22"/>
      <c r="BY1337" s="22"/>
      <c r="BZ1337" s="22"/>
    </row>
    <row r="1338" spans="1:78" x14ac:dyDescent="0.25">
      <c r="A1338" s="21"/>
      <c r="B1338" s="22">
        <v>2700</v>
      </c>
      <c r="C1338" s="22">
        <f t="shared" ca="1" si="22"/>
        <v>2.7</v>
      </c>
      <c r="D1338" s="22">
        <v>85.846000000000004</v>
      </c>
      <c r="E1338" s="22"/>
      <c r="F1338" s="22">
        <v>346.48700000000002</v>
      </c>
      <c r="G1338" s="22"/>
      <c r="H1338" s="22">
        <v>281.322</v>
      </c>
      <c r="I1338" s="22"/>
      <c r="J1338" s="22">
        <v>175.94499999999999</v>
      </c>
      <c r="K1338" s="22"/>
      <c r="L1338" s="22">
        <v>217.95</v>
      </c>
      <c r="M1338" s="22"/>
      <c r="N1338" s="22">
        <v>81.53</v>
      </c>
      <c r="O1338" s="22"/>
      <c r="P1338" s="22">
        <v>-1.577</v>
      </c>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row>
    <row r="1339" spans="1:78" x14ac:dyDescent="0.25">
      <c r="A1339" s="21"/>
      <c r="B1339" s="22">
        <v>2800</v>
      </c>
      <c r="C1339" s="22">
        <f t="shared" ca="1" si="22"/>
        <v>2.8</v>
      </c>
      <c r="D1339" s="22">
        <v>86.295000000000002</v>
      </c>
      <c r="E1339" s="22"/>
      <c r="F1339" s="22">
        <v>349.61799999999999</v>
      </c>
      <c r="G1339" s="22"/>
      <c r="H1339" s="22">
        <v>283.70600000000002</v>
      </c>
      <c r="I1339" s="22"/>
      <c r="J1339" s="22">
        <v>184.553</v>
      </c>
      <c r="K1339" s="22"/>
      <c r="L1339" s="22">
        <v>217.65199999999999</v>
      </c>
      <c r="M1339" s="22"/>
      <c r="N1339" s="22">
        <v>76.483000000000004</v>
      </c>
      <c r="O1339" s="22"/>
      <c r="P1339" s="22">
        <v>-1.427</v>
      </c>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c r="BA1339" s="22"/>
      <c r="BB1339" s="22"/>
      <c r="BC1339" s="22"/>
      <c r="BD1339" s="22"/>
      <c r="BE1339" s="22"/>
      <c r="BF1339" s="22"/>
      <c r="BG1339" s="22"/>
      <c r="BH1339" s="22"/>
      <c r="BI1339" s="22"/>
      <c r="BJ1339" s="22"/>
      <c r="BK1339" s="22"/>
      <c r="BL1339" s="22"/>
      <c r="BM1339" s="22"/>
      <c r="BN1339" s="22"/>
      <c r="BO1339" s="22"/>
      <c r="BP1339" s="22"/>
      <c r="BQ1339" s="22"/>
      <c r="BR1339" s="22"/>
      <c r="BS1339" s="22"/>
      <c r="BT1339" s="22"/>
      <c r="BU1339" s="22"/>
      <c r="BV1339" s="22"/>
      <c r="BW1339" s="22"/>
      <c r="BX1339" s="22"/>
      <c r="BY1339" s="22"/>
      <c r="BZ1339" s="22"/>
    </row>
    <row r="1340" spans="1:78" x14ac:dyDescent="0.25">
      <c r="A1340" s="21"/>
      <c r="B1340" s="22">
        <v>2900</v>
      </c>
      <c r="C1340" s="22">
        <f t="shared" ca="1" si="22"/>
        <v>2.9</v>
      </c>
      <c r="D1340" s="22">
        <v>86.712999999999994</v>
      </c>
      <c r="E1340" s="22"/>
      <c r="F1340" s="22">
        <v>352.65300000000002</v>
      </c>
      <c r="G1340" s="22"/>
      <c r="H1340" s="22">
        <v>286.03100000000001</v>
      </c>
      <c r="I1340" s="22"/>
      <c r="J1340" s="22">
        <v>193.203</v>
      </c>
      <c r="K1340" s="22"/>
      <c r="L1340" s="22">
        <v>217.346</v>
      </c>
      <c r="M1340" s="22"/>
      <c r="N1340" s="22">
        <v>71.447000000000003</v>
      </c>
      <c r="O1340" s="22"/>
      <c r="P1340" s="22">
        <v>-1.2869999999999999</v>
      </c>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row>
    <row r="1341" spans="1:78" x14ac:dyDescent="0.25">
      <c r="A1341" s="21"/>
      <c r="B1341" s="22">
        <v>3000</v>
      </c>
      <c r="C1341" s="22">
        <f t="shared" ca="1" si="22"/>
        <v>3</v>
      </c>
      <c r="D1341" s="22">
        <v>87.111000000000004</v>
      </c>
      <c r="E1341" s="22"/>
      <c r="F1341" s="22">
        <v>355.6</v>
      </c>
      <c r="G1341" s="22"/>
      <c r="H1341" s="22">
        <v>288.30099999999999</v>
      </c>
      <c r="I1341" s="22"/>
      <c r="J1341" s="22">
        <v>201.89500000000001</v>
      </c>
      <c r="K1341" s="22"/>
      <c r="L1341" s="22">
        <v>217.03</v>
      </c>
      <c r="M1341" s="22"/>
      <c r="N1341" s="22">
        <v>66.421000000000006</v>
      </c>
      <c r="O1341" s="22"/>
      <c r="P1341" s="22">
        <v>-1.157</v>
      </c>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row>
    <row r="1342" spans="1:78" x14ac:dyDescent="0.25">
      <c r="A1342" s="21"/>
      <c r="B1342" s="22">
        <v>3100</v>
      </c>
      <c r="C1342" s="22">
        <f t="shared" ca="1" si="22"/>
        <v>3.1</v>
      </c>
      <c r="D1342" s="22">
        <v>87.474000000000004</v>
      </c>
      <c r="E1342" s="22"/>
      <c r="F1342" s="22">
        <v>358.46199999999999</v>
      </c>
      <c r="G1342" s="22"/>
      <c r="H1342" s="22">
        <v>290.51900000000001</v>
      </c>
      <c r="I1342" s="22"/>
      <c r="J1342" s="22">
        <v>210.624</v>
      </c>
      <c r="K1342" s="22"/>
      <c r="L1342" s="22">
        <v>216.70500000000001</v>
      </c>
      <c r="M1342" s="22"/>
      <c r="N1342" s="22">
        <v>61.405999999999999</v>
      </c>
      <c r="O1342" s="22"/>
      <c r="P1342" s="22">
        <v>-1.0349999999999999</v>
      </c>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row>
    <row r="1343" spans="1:78" x14ac:dyDescent="0.25">
      <c r="A1343" s="21"/>
      <c r="B1343" s="22">
        <v>3200</v>
      </c>
      <c r="C1343" s="22">
        <f t="shared" ca="1" si="22"/>
        <v>3.2</v>
      </c>
      <c r="D1343" s="22">
        <v>87.825000000000003</v>
      </c>
      <c r="E1343" s="22"/>
      <c r="F1343" s="22">
        <v>361.245</v>
      </c>
      <c r="G1343" s="22"/>
      <c r="H1343" s="22">
        <v>292.68599999999998</v>
      </c>
      <c r="I1343" s="22"/>
      <c r="J1343" s="22">
        <v>219.38900000000001</v>
      </c>
      <c r="K1343" s="22"/>
      <c r="L1343" s="22">
        <v>216.36799999999999</v>
      </c>
      <c r="M1343" s="22"/>
      <c r="N1343" s="22">
        <v>56.402000000000001</v>
      </c>
      <c r="O1343" s="22"/>
      <c r="P1343" s="22">
        <v>-0.92100000000000004</v>
      </c>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row>
    <row r="1344" spans="1:78" x14ac:dyDescent="0.25">
      <c r="A1344" s="21"/>
      <c r="B1344" s="22">
        <v>3300</v>
      </c>
      <c r="C1344" s="22">
        <f t="shared" ca="1" si="22"/>
        <v>3.3</v>
      </c>
      <c r="D1344" s="22">
        <v>88.164000000000001</v>
      </c>
      <c r="E1344" s="22"/>
      <c r="F1344" s="22">
        <v>363.952</v>
      </c>
      <c r="G1344" s="22"/>
      <c r="H1344" s="22">
        <v>294.80399999999997</v>
      </c>
      <c r="I1344" s="22"/>
      <c r="J1344" s="22">
        <v>228.18899999999999</v>
      </c>
      <c r="K1344" s="22"/>
      <c r="L1344" s="22">
        <v>216.01900000000001</v>
      </c>
      <c r="M1344" s="22"/>
      <c r="N1344" s="22">
        <v>51.408999999999999</v>
      </c>
      <c r="O1344" s="22"/>
      <c r="P1344" s="22">
        <v>-0.81399999999999995</v>
      </c>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row>
    <row r="1345" spans="1:78" x14ac:dyDescent="0.25">
      <c r="A1345" s="21"/>
      <c r="B1345" s="22">
        <v>3400</v>
      </c>
      <c r="C1345" s="22">
        <f t="shared" ca="1" si="22"/>
        <v>3.4</v>
      </c>
      <c r="D1345" s="22">
        <v>88.491</v>
      </c>
      <c r="E1345" s="22"/>
      <c r="F1345" s="22">
        <v>366.589</v>
      </c>
      <c r="G1345" s="22"/>
      <c r="H1345" s="22">
        <v>296.87700000000001</v>
      </c>
      <c r="I1345" s="22"/>
      <c r="J1345" s="22">
        <v>237.02199999999999</v>
      </c>
      <c r="K1345" s="22"/>
      <c r="L1345" s="22">
        <v>215.65799999999999</v>
      </c>
      <c r="M1345" s="22"/>
      <c r="N1345" s="22">
        <v>46.426000000000002</v>
      </c>
      <c r="O1345" s="22"/>
      <c r="P1345" s="22">
        <v>-0.71299999999999997</v>
      </c>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row>
    <row r="1346" spans="1:78" x14ac:dyDescent="0.25">
      <c r="A1346" s="21"/>
      <c r="B1346" s="22">
        <v>3500</v>
      </c>
      <c r="C1346" s="22">
        <f t="shared" ca="1" si="22"/>
        <v>3.5</v>
      </c>
      <c r="D1346" s="22">
        <v>88.805000000000007</v>
      </c>
      <c r="E1346" s="22"/>
      <c r="F1346" s="22">
        <v>369.15899999999999</v>
      </c>
      <c r="G1346" s="22"/>
      <c r="H1346" s="22">
        <v>298.90600000000001</v>
      </c>
      <c r="I1346" s="22"/>
      <c r="J1346" s="22">
        <v>245.886</v>
      </c>
      <c r="K1346" s="22"/>
      <c r="L1346" s="22">
        <v>215.285</v>
      </c>
      <c r="M1346" s="22"/>
      <c r="N1346" s="22">
        <v>41.454000000000001</v>
      </c>
      <c r="O1346" s="22"/>
      <c r="P1346" s="22">
        <v>-0.61899999999999999</v>
      </c>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row>
    <row r="1347" spans="1:78" x14ac:dyDescent="0.25">
      <c r="A1347" s="21"/>
      <c r="B1347" s="22">
        <v>3600</v>
      </c>
      <c r="C1347" s="22">
        <f t="shared" ca="1" si="22"/>
        <v>3.6</v>
      </c>
      <c r="D1347" s="22">
        <v>89.100999999999999</v>
      </c>
      <c r="E1347" s="22"/>
      <c r="F1347" s="22">
        <v>371.66500000000002</v>
      </c>
      <c r="G1347" s="22"/>
      <c r="H1347" s="22">
        <v>300.892</v>
      </c>
      <c r="I1347" s="22"/>
      <c r="J1347" s="22">
        <v>254.78200000000001</v>
      </c>
      <c r="K1347" s="22"/>
      <c r="L1347" s="22">
        <v>214.899</v>
      </c>
      <c r="M1347" s="22"/>
      <c r="N1347" s="22">
        <v>36.493000000000002</v>
      </c>
      <c r="O1347" s="22"/>
      <c r="P1347" s="22">
        <v>-0.52900000000000003</v>
      </c>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c r="BA1347" s="22"/>
      <c r="BB1347" s="22"/>
      <c r="BC1347" s="22"/>
      <c r="BD1347" s="22"/>
      <c r="BE1347" s="22"/>
      <c r="BF1347" s="22"/>
      <c r="BG1347" s="22"/>
      <c r="BH1347" s="22"/>
      <c r="BI1347" s="22"/>
      <c r="BJ1347" s="22"/>
      <c r="BK1347" s="22"/>
      <c r="BL1347" s="22"/>
      <c r="BM1347" s="22"/>
      <c r="BN1347" s="22"/>
      <c r="BO1347" s="22"/>
      <c r="BP1347" s="22"/>
      <c r="BQ1347" s="22"/>
      <c r="BR1347" s="22"/>
      <c r="BS1347" s="22"/>
      <c r="BT1347" s="22"/>
      <c r="BU1347" s="22"/>
      <c r="BV1347" s="22"/>
      <c r="BW1347" s="22"/>
      <c r="BX1347" s="22"/>
      <c r="BY1347" s="22"/>
      <c r="BZ1347" s="22"/>
    </row>
    <row r="1348" spans="1:78" x14ac:dyDescent="0.25">
      <c r="A1348" s="21"/>
      <c r="B1348" s="22">
        <v>3700</v>
      </c>
      <c r="C1348" s="22">
        <f t="shared" ca="1" si="22"/>
        <v>3.7</v>
      </c>
      <c r="D1348" s="22">
        <v>89.388000000000005</v>
      </c>
      <c r="E1348" s="22"/>
      <c r="F1348" s="22">
        <v>374.11</v>
      </c>
      <c r="G1348" s="22"/>
      <c r="H1348" s="22">
        <v>302.83800000000002</v>
      </c>
      <c r="I1348" s="22"/>
      <c r="J1348" s="22">
        <v>263.70600000000002</v>
      </c>
      <c r="K1348" s="22"/>
      <c r="L1348" s="22">
        <v>214.499</v>
      </c>
      <c r="M1348" s="22"/>
      <c r="N1348" s="22">
        <v>31.542000000000002</v>
      </c>
      <c r="O1348" s="22"/>
      <c r="P1348" s="22">
        <v>-0.44500000000000001</v>
      </c>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c r="BA1348" s="22"/>
      <c r="BB1348" s="22"/>
      <c r="BC1348" s="22"/>
      <c r="BD1348" s="22"/>
      <c r="BE1348" s="22"/>
      <c r="BF1348" s="22"/>
      <c r="BG1348" s="22"/>
      <c r="BH1348" s="22"/>
      <c r="BI1348" s="22"/>
      <c r="BJ1348" s="22"/>
      <c r="BK1348" s="22"/>
      <c r="BL1348" s="22"/>
      <c r="BM1348" s="22"/>
      <c r="BN1348" s="22"/>
      <c r="BO1348" s="22"/>
      <c r="BP1348" s="22"/>
      <c r="BQ1348" s="22"/>
      <c r="BR1348" s="22"/>
      <c r="BS1348" s="22"/>
      <c r="BT1348" s="22"/>
      <c r="BU1348" s="22"/>
      <c r="BV1348" s="22"/>
      <c r="BW1348" s="22"/>
      <c r="BX1348" s="22"/>
      <c r="BY1348" s="22"/>
      <c r="BZ1348" s="22"/>
    </row>
    <row r="1349" spans="1:78" x14ac:dyDescent="0.25">
      <c r="A1349" s="21"/>
      <c r="B1349" s="22">
        <v>3800</v>
      </c>
      <c r="C1349" s="22">
        <f t="shared" ca="1" si="22"/>
        <v>3.8</v>
      </c>
      <c r="D1349" s="22">
        <v>89.665999999999997</v>
      </c>
      <c r="E1349" s="22"/>
      <c r="F1349" s="22">
        <v>376.49799999999999</v>
      </c>
      <c r="G1349" s="22"/>
      <c r="H1349" s="22">
        <v>304.745</v>
      </c>
      <c r="I1349" s="22"/>
      <c r="J1349" s="22">
        <v>272.65899999999999</v>
      </c>
      <c r="K1349" s="22"/>
      <c r="L1349" s="22">
        <v>214.084</v>
      </c>
      <c r="M1349" s="22"/>
      <c r="N1349" s="22">
        <v>26.603000000000002</v>
      </c>
      <c r="O1349" s="22"/>
      <c r="P1349" s="22">
        <v>-0.36599999999999999</v>
      </c>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row>
    <row r="1350" spans="1:78" x14ac:dyDescent="0.25">
      <c r="A1350" s="21"/>
      <c r="B1350" s="22">
        <v>3900</v>
      </c>
      <c r="C1350" s="22">
        <f t="shared" ca="1" si="22"/>
        <v>3.9</v>
      </c>
      <c r="D1350" s="22">
        <v>89.935000000000002</v>
      </c>
      <c r="E1350" s="22"/>
      <c r="F1350" s="22">
        <v>378.83</v>
      </c>
      <c r="G1350" s="22"/>
      <c r="H1350" s="22">
        <v>306.61500000000001</v>
      </c>
      <c r="I1350" s="22"/>
      <c r="J1350" s="22">
        <v>281.63900000000001</v>
      </c>
      <c r="K1350" s="22"/>
      <c r="L1350" s="22">
        <v>213.655</v>
      </c>
      <c r="M1350" s="22"/>
      <c r="N1350" s="22">
        <v>21.675000000000001</v>
      </c>
      <c r="O1350" s="22"/>
      <c r="P1350" s="22">
        <v>-0.28999999999999998</v>
      </c>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c r="BA1350" s="22"/>
      <c r="BB1350" s="22"/>
      <c r="BC1350" s="22"/>
      <c r="BD1350" s="22"/>
      <c r="BE1350" s="22"/>
      <c r="BF1350" s="22"/>
      <c r="BG1350" s="22"/>
      <c r="BH1350" s="22"/>
      <c r="BI1350" s="22"/>
      <c r="BJ1350" s="22"/>
      <c r="BK1350" s="22"/>
      <c r="BL1350" s="22"/>
      <c r="BM1350" s="22"/>
      <c r="BN1350" s="22"/>
      <c r="BO1350" s="22"/>
      <c r="BP1350" s="22"/>
      <c r="BQ1350" s="22"/>
      <c r="BR1350" s="22"/>
      <c r="BS1350" s="22"/>
      <c r="BT1350" s="22"/>
      <c r="BU1350" s="22"/>
      <c r="BV1350" s="22"/>
      <c r="BW1350" s="22"/>
      <c r="BX1350" s="22"/>
      <c r="BY1350" s="22"/>
      <c r="BZ1350" s="22"/>
    </row>
    <row r="1351" spans="1:78" x14ac:dyDescent="0.25">
      <c r="A1351" s="21"/>
      <c r="B1351" s="22">
        <v>4000</v>
      </c>
      <c r="C1351" s="22">
        <f t="shared" ca="1" si="22"/>
        <v>4</v>
      </c>
      <c r="D1351" s="22">
        <v>90.194000000000003</v>
      </c>
      <c r="E1351" s="22"/>
      <c r="F1351" s="22">
        <v>381.11</v>
      </c>
      <c r="G1351" s="22"/>
      <c r="H1351" s="22">
        <v>308.44900000000001</v>
      </c>
      <c r="I1351" s="22"/>
      <c r="J1351" s="22">
        <v>290.64600000000002</v>
      </c>
      <c r="K1351" s="22"/>
      <c r="L1351" s="22">
        <v>213.21</v>
      </c>
      <c r="M1351" s="22"/>
      <c r="N1351" s="22">
        <v>16.757999999999999</v>
      </c>
      <c r="O1351" s="22"/>
      <c r="P1351" s="22">
        <v>-0.219</v>
      </c>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row>
    <row r="1352" spans="1:78" x14ac:dyDescent="0.25">
      <c r="A1352" s="21"/>
      <c r="B1352" s="22">
        <v>4100</v>
      </c>
      <c r="C1352" s="22">
        <f t="shared" ca="1" si="22"/>
        <v>4.0999999999999996</v>
      </c>
      <c r="D1352" s="22">
        <v>90.438999999999993</v>
      </c>
      <c r="E1352" s="22"/>
      <c r="F1352" s="22">
        <v>383.34100000000001</v>
      </c>
      <c r="G1352" s="22"/>
      <c r="H1352" s="22">
        <v>310.24799999999999</v>
      </c>
      <c r="I1352" s="22"/>
      <c r="J1352" s="22">
        <v>299.678</v>
      </c>
      <c r="K1352" s="22"/>
      <c r="L1352" s="22">
        <v>212.75</v>
      </c>
      <c r="M1352" s="22"/>
      <c r="N1352" s="22">
        <v>11.852</v>
      </c>
      <c r="O1352" s="22"/>
      <c r="P1352" s="22">
        <v>-0.151</v>
      </c>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c r="BA1352" s="22"/>
      <c r="BB1352" s="22"/>
      <c r="BC1352" s="22"/>
      <c r="BD1352" s="22"/>
      <c r="BE1352" s="22"/>
      <c r="BF1352" s="22"/>
      <c r="BG1352" s="22"/>
      <c r="BH1352" s="22"/>
      <c r="BI1352" s="22"/>
      <c r="BJ1352" s="22"/>
      <c r="BK1352" s="22"/>
      <c r="BL1352" s="22"/>
      <c r="BM1352" s="22"/>
      <c r="BN1352" s="22"/>
      <c r="BO1352" s="22"/>
      <c r="BP1352" s="22"/>
      <c r="BQ1352" s="22"/>
      <c r="BR1352" s="22"/>
      <c r="BS1352" s="22"/>
      <c r="BT1352" s="22"/>
      <c r="BU1352" s="22"/>
      <c r="BV1352" s="22"/>
      <c r="BW1352" s="22"/>
      <c r="BX1352" s="22"/>
      <c r="BY1352" s="22"/>
      <c r="BZ1352" s="22"/>
    </row>
    <row r="1353" spans="1:78" x14ac:dyDescent="0.25">
      <c r="A1353" s="21"/>
      <c r="B1353" s="22">
        <v>4200</v>
      </c>
      <c r="C1353" s="22">
        <f t="shared" ca="1" si="22"/>
        <v>4.2</v>
      </c>
      <c r="D1353" s="22">
        <v>90.677999999999997</v>
      </c>
      <c r="E1353" s="22"/>
      <c r="F1353" s="22">
        <v>385.52300000000002</v>
      </c>
      <c r="G1353" s="22"/>
      <c r="H1353" s="22">
        <v>312.01499999999999</v>
      </c>
      <c r="I1353" s="22"/>
      <c r="J1353" s="22">
        <v>308.733</v>
      </c>
      <c r="K1353" s="22"/>
      <c r="L1353" s="22">
        <v>212.273</v>
      </c>
      <c r="M1353" s="22"/>
      <c r="N1353" s="22">
        <v>6.9580000000000002</v>
      </c>
      <c r="O1353" s="22"/>
      <c r="P1353" s="22">
        <v>-8.6999999999999994E-2</v>
      </c>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c r="BA1353" s="22"/>
      <c r="BB1353" s="22"/>
      <c r="BC1353" s="22"/>
      <c r="BD1353" s="22"/>
      <c r="BE1353" s="22"/>
      <c r="BF1353" s="22"/>
      <c r="BG1353" s="22"/>
      <c r="BH1353" s="22"/>
      <c r="BI1353" s="22"/>
      <c r="BJ1353" s="22"/>
      <c r="BK1353" s="22"/>
      <c r="BL1353" s="22"/>
      <c r="BM1353" s="22"/>
      <c r="BN1353" s="22"/>
      <c r="BO1353" s="22"/>
      <c r="BP1353" s="22"/>
      <c r="BQ1353" s="22"/>
      <c r="BR1353" s="22"/>
      <c r="BS1353" s="22"/>
      <c r="BT1353" s="22"/>
      <c r="BU1353" s="22"/>
      <c r="BV1353" s="22"/>
      <c r="BW1353" s="22"/>
      <c r="BX1353" s="22"/>
      <c r="BY1353" s="22"/>
      <c r="BZ1353" s="22"/>
    </row>
    <row r="1354" spans="1:78" x14ac:dyDescent="0.25">
      <c r="A1354" s="21"/>
      <c r="B1354" s="22">
        <v>4300</v>
      </c>
      <c r="C1354" s="22">
        <f t="shared" ca="1" si="22"/>
        <v>4.3</v>
      </c>
      <c r="D1354" s="22">
        <v>90.91</v>
      </c>
      <c r="E1354" s="22"/>
      <c r="F1354" s="22">
        <v>387.65899999999999</v>
      </c>
      <c r="G1354" s="22"/>
      <c r="H1354" s="22">
        <v>313.74900000000002</v>
      </c>
      <c r="I1354" s="22"/>
      <c r="J1354" s="22">
        <v>317.81299999999999</v>
      </c>
      <c r="K1354" s="22"/>
      <c r="L1354" s="22">
        <v>211.779</v>
      </c>
      <c r="M1354" s="22"/>
      <c r="N1354" s="22">
        <v>2.0760000000000001</v>
      </c>
      <c r="O1354" s="22"/>
      <c r="P1354" s="22">
        <v>-2.5000000000000001E-2</v>
      </c>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c r="BA1354" s="22"/>
      <c r="BB1354" s="22"/>
      <c r="BC1354" s="22"/>
      <c r="BD1354" s="22"/>
      <c r="BE1354" s="22"/>
      <c r="BF1354" s="22"/>
      <c r="BG1354" s="22"/>
      <c r="BH1354" s="22"/>
      <c r="BI1354" s="22"/>
      <c r="BJ1354" s="22"/>
      <c r="BK1354" s="22"/>
      <c r="BL1354" s="22"/>
      <c r="BM1354" s="22"/>
      <c r="BN1354" s="22"/>
      <c r="BO1354" s="22"/>
      <c r="BP1354" s="22"/>
      <c r="BQ1354" s="22"/>
      <c r="BR1354" s="22"/>
      <c r="BS1354" s="22"/>
      <c r="BT1354" s="22"/>
      <c r="BU1354" s="22"/>
      <c r="BV1354" s="22"/>
      <c r="BW1354" s="22"/>
      <c r="BX1354" s="22"/>
      <c r="BY1354" s="22"/>
      <c r="BZ1354" s="22"/>
    </row>
    <row r="1355" spans="1:78" x14ac:dyDescent="0.25">
      <c r="A1355" s="21"/>
      <c r="B1355" s="22">
        <v>4400</v>
      </c>
      <c r="C1355" s="22">
        <f t="shared" ca="1" si="22"/>
        <v>4.4000000000000004</v>
      </c>
      <c r="D1355" s="22">
        <v>91.137</v>
      </c>
      <c r="E1355" s="22"/>
      <c r="F1355" s="22">
        <v>389.75200000000001</v>
      </c>
      <c r="G1355" s="22"/>
      <c r="H1355" s="22">
        <v>315.45299999999997</v>
      </c>
      <c r="I1355" s="22"/>
      <c r="J1355" s="22">
        <v>326.91500000000002</v>
      </c>
      <c r="K1355" s="22"/>
      <c r="L1355" s="22">
        <v>211.268</v>
      </c>
      <c r="M1355" s="22"/>
      <c r="N1355" s="22">
        <v>-2.7949999999999999</v>
      </c>
      <c r="O1355" s="22"/>
      <c r="P1355" s="22">
        <v>3.3000000000000002E-2</v>
      </c>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row>
    <row r="1356" spans="1:78" x14ac:dyDescent="0.25">
      <c r="A1356" s="21"/>
      <c r="B1356" s="22">
        <v>4500</v>
      </c>
      <c r="C1356" s="22">
        <f t="shared" ca="1" si="22"/>
        <v>4.5</v>
      </c>
      <c r="D1356" s="22">
        <v>91.358000000000004</v>
      </c>
      <c r="E1356" s="22"/>
      <c r="F1356" s="22">
        <v>391.80200000000002</v>
      </c>
      <c r="G1356" s="22"/>
      <c r="H1356" s="22">
        <v>317.12700000000001</v>
      </c>
      <c r="I1356" s="22"/>
      <c r="J1356" s="22">
        <v>336.04</v>
      </c>
      <c r="K1356" s="22"/>
      <c r="L1356" s="22">
        <v>210.74</v>
      </c>
      <c r="M1356" s="22"/>
      <c r="N1356" s="22">
        <v>-7.6550000000000002</v>
      </c>
      <c r="O1356" s="22"/>
      <c r="P1356" s="22">
        <v>8.8999999999999996E-2</v>
      </c>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c r="BA1356" s="22"/>
      <c r="BB1356" s="22"/>
      <c r="BC1356" s="22"/>
      <c r="BD1356" s="22"/>
      <c r="BE1356" s="22"/>
      <c r="BF1356" s="22"/>
      <c r="BG1356" s="22"/>
      <c r="BH1356" s="22"/>
      <c r="BI1356" s="22"/>
      <c r="BJ1356" s="22"/>
      <c r="BK1356" s="22"/>
      <c r="BL1356" s="22"/>
      <c r="BM1356" s="22"/>
      <c r="BN1356" s="22"/>
      <c r="BO1356" s="22"/>
      <c r="BP1356" s="22"/>
      <c r="BQ1356" s="22"/>
      <c r="BR1356" s="22"/>
      <c r="BS1356" s="22"/>
      <c r="BT1356" s="22"/>
      <c r="BU1356" s="22"/>
      <c r="BV1356" s="22"/>
      <c r="BW1356" s="22"/>
      <c r="BX1356" s="22"/>
      <c r="BY1356" s="22"/>
      <c r="BZ1356" s="22"/>
    </row>
    <row r="1357" spans="1:78" x14ac:dyDescent="0.25">
      <c r="A1357" s="21"/>
      <c r="B1357" s="22">
        <v>4600</v>
      </c>
      <c r="C1357" s="22">
        <f t="shared" ca="1" si="22"/>
        <v>4.5999999999999996</v>
      </c>
      <c r="D1357" s="22">
        <v>91.563000000000002</v>
      </c>
      <c r="E1357" s="22"/>
      <c r="F1357" s="22">
        <v>393.81299999999999</v>
      </c>
      <c r="G1357" s="22"/>
      <c r="H1357" s="22">
        <v>318.77199999999999</v>
      </c>
      <c r="I1357" s="22"/>
      <c r="J1357" s="22">
        <v>345.18599999999998</v>
      </c>
      <c r="K1357" s="22"/>
      <c r="L1357" s="22">
        <v>210.19399999999999</v>
      </c>
      <c r="M1357" s="22"/>
      <c r="N1357" s="22">
        <v>-12.502000000000001</v>
      </c>
      <c r="O1357" s="22"/>
      <c r="P1357" s="22">
        <v>0.14199999999999999</v>
      </c>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row>
    <row r="1358" spans="1:78" x14ac:dyDescent="0.25">
      <c r="A1358" s="21"/>
      <c r="B1358" s="22">
        <v>4700</v>
      </c>
      <c r="C1358" s="22">
        <f t="shared" ca="1" si="22"/>
        <v>4.7</v>
      </c>
      <c r="D1358" s="22">
        <v>91.768000000000001</v>
      </c>
      <c r="E1358" s="22"/>
      <c r="F1358" s="22">
        <v>395.78399999999999</v>
      </c>
      <c r="G1358" s="22"/>
      <c r="H1358" s="22">
        <v>320.39</v>
      </c>
      <c r="I1358" s="22"/>
      <c r="J1358" s="22">
        <v>354.35300000000001</v>
      </c>
      <c r="K1358" s="22"/>
      <c r="L1358" s="22">
        <v>209.63</v>
      </c>
      <c r="M1358" s="22"/>
      <c r="N1358" s="22">
        <v>-17.337</v>
      </c>
      <c r="O1358" s="22"/>
      <c r="P1358" s="22">
        <v>0.193</v>
      </c>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c r="BA1358" s="22"/>
      <c r="BB1358" s="22"/>
      <c r="BC1358" s="22"/>
      <c r="BD1358" s="22"/>
      <c r="BE1358" s="22"/>
      <c r="BF1358" s="22"/>
      <c r="BG1358" s="22"/>
      <c r="BH1358" s="22"/>
      <c r="BI1358" s="22"/>
      <c r="BJ1358" s="22"/>
      <c r="BK1358" s="22"/>
      <c r="BL1358" s="22"/>
      <c r="BM1358" s="22"/>
      <c r="BN1358" s="22"/>
      <c r="BO1358" s="22"/>
      <c r="BP1358" s="22"/>
      <c r="BQ1358" s="22"/>
      <c r="BR1358" s="22"/>
      <c r="BS1358" s="22"/>
      <c r="BT1358" s="22"/>
      <c r="BU1358" s="22"/>
      <c r="BV1358" s="22"/>
      <c r="BW1358" s="22"/>
      <c r="BX1358" s="22"/>
      <c r="BY1358" s="22"/>
      <c r="BZ1358" s="22"/>
    </row>
    <row r="1359" spans="1:78" x14ac:dyDescent="0.25">
      <c r="A1359" s="21"/>
      <c r="B1359" s="22">
        <v>4800</v>
      </c>
      <c r="C1359" s="22">
        <f t="shared" ca="1" si="22"/>
        <v>4.8</v>
      </c>
      <c r="D1359" s="22">
        <v>91.97</v>
      </c>
      <c r="E1359" s="22"/>
      <c r="F1359" s="22">
        <v>397.71800000000002</v>
      </c>
      <c r="G1359" s="22"/>
      <c r="H1359" s="22">
        <v>321.98099999999999</v>
      </c>
      <c r="I1359" s="22"/>
      <c r="J1359" s="22">
        <v>363.54</v>
      </c>
      <c r="K1359" s="22"/>
      <c r="L1359" s="22">
        <v>209.04900000000001</v>
      </c>
      <c r="M1359" s="22"/>
      <c r="N1359" s="22">
        <v>-22.16</v>
      </c>
      <c r="O1359" s="22"/>
      <c r="P1359" s="22">
        <v>0.24099999999999999</v>
      </c>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c r="BA1359" s="22"/>
      <c r="BB1359" s="22"/>
      <c r="BC1359" s="22"/>
      <c r="BD1359" s="22"/>
      <c r="BE1359" s="22"/>
      <c r="BF1359" s="22"/>
      <c r="BG1359" s="22"/>
      <c r="BH1359" s="22"/>
      <c r="BI1359" s="22"/>
      <c r="BJ1359" s="22"/>
      <c r="BK1359" s="22"/>
      <c r="BL1359" s="22"/>
      <c r="BM1359" s="22"/>
      <c r="BN1359" s="22"/>
      <c r="BO1359" s="22"/>
      <c r="BP1359" s="22"/>
      <c r="BQ1359" s="22"/>
      <c r="BR1359" s="22"/>
      <c r="BS1359" s="22"/>
      <c r="BT1359" s="22"/>
      <c r="BU1359" s="22"/>
      <c r="BV1359" s="22"/>
      <c r="BW1359" s="22"/>
      <c r="BX1359" s="22"/>
      <c r="BY1359" s="22"/>
      <c r="BZ1359" s="22"/>
    </row>
    <row r="1360" spans="1:78" x14ac:dyDescent="0.25">
      <c r="A1360" s="21"/>
      <c r="B1360" s="22">
        <v>4900</v>
      </c>
      <c r="C1360" s="22">
        <f t="shared" ca="1" si="22"/>
        <v>4.9000000000000004</v>
      </c>
      <c r="D1360" s="22">
        <v>92.171000000000006</v>
      </c>
      <c r="E1360" s="22"/>
      <c r="F1360" s="22">
        <v>399.61700000000002</v>
      </c>
      <c r="G1360" s="22"/>
      <c r="H1360" s="22">
        <v>323.54599999999999</v>
      </c>
      <c r="I1360" s="22"/>
      <c r="J1360" s="22">
        <v>372.74700000000001</v>
      </c>
      <c r="K1360" s="22"/>
      <c r="L1360" s="22">
        <v>208.45</v>
      </c>
      <c r="M1360" s="22"/>
      <c r="N1360" s="22">
        <v>-26.971</v>
      </c>
      <c r="O1360" s="22"/>
      <c r="P1360" s="22">
        <v>0.28799999999999998</v>
      </c>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c r="BW1360" s="22"/>
      <c r="BX1360" s="22"/>
      <c r="BY1360" s="22"/>
      <c r="BZ1360" s="22"/>
    </row>
    <row r="1361" spans="1:78" x14ac:dyDescent="0.25">
      <c r="A1361" s="21"/>
      <c r="B1361" s="22">
        <v>5000</v>
      </c>
      <c r="C1361" s="22">
        <f t="shared" ca="1" si="22"/>
        <v>5</v>
      </c>
      <c r="D1361" s="22">
        <v>92.37</v>
      </c>
      <c r="E1361" s="22"/>
      <c r="F1361" s="22">
        <v>401.48099999999999</v>
      </c>
      <c r="G1361" s="22"/>
      <c r="H1361" s="22">
        <v>325.08600000000001</v>
      </c>
      <c r="I1361" s="22"/>
      <c r="J1361" s="22">
        <v>381.97399999999999</v>
      </c>
      <c r="K1361" s="22"/>
      <c r="L1361" s="22">
        <v>207.833</v>
      </c>
      <c r="M1361" s="22"/>
      <c r="N1361" s="22">
        <v>-31.768999999999998</v>
      </c>
      <c r="O1361" s="22"/>
      <c r="P1361" s="22">
        <v>0.33200000000000002</v>
      </c>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c r="BA1361" s="22"/>
      <c r="BB1361" s="22"/>
      <c r="BC1361" s="22"/>
      <c r="BD1361" s="22"/>
      <c r="BE1361" s="22"/>
      <c r="BF1361" s="22"/>
      <c r="BG1361" s="22"/>
      <c r="BH1361" s="22"/>
      <c r="BI1361" s="22"/>
      <c r="BJ1361" s="22"/>
      <c r="BK1361" s="22"/>
      <c r="BL1361" s="22"/>
      <c r="BM1361" s="22"/>
      <c r="BN1361" s="22"/>
      <c r="BO1361" s="22"/>
      <c r="BP1361" s="22"/>
      <c r="BQ1361" s="22"/>
      <c r="BR1361" s="22"/>
      <c r="BS1361" s="22"/>
      <c r="BT1361" s="22"/>
      <c r="BU1361" s="22"/>
      <c r="BV1361" s="22"/>
      <c r="BW1361" s="22"/>
      <c r="BX1361" s="22"/>
      <c r="BY1361" s="22"/>
      <c r="BZ1361" s="22"/>
    </row>
    <row r="1362" spans="1:78" x14ac:dyDescent="0.25">
      <c r="A1362" s="21"/>
      <c r="B1362" s="22">
        <v>5100</v>
      </c>
      <c r="C1362" s="22">
        <f t="shared" ca="1" si="22"/>
        <v>5.0999999999999996</v>
      </c>
      <c r="D1362" s="22">
        <v>92.570999999999998</v>
      </c>
      <c r="E1362" s="22"/>
      <c r="F1362" s="22">
        <v>403.31200000000001</v>
      </c>
      <c r="G1362" s="22"/>
      <c r="H1362" s="22">
        <v>326.60199999999998</v>
      </c>
      <c r="I1362" s="22"/>
      <c r="J1362" s="22">
        <v>391.221</v>
      </c>
      <c r="K1362" s="22"/>
      <c r="L1362" s="22">
        <v>207.20099999999999</v>
      </c>
      <c r="M1362" s="22"/>
      <c r="N1362" s="22">
        <v>-36.555</v>
      </c>
      <c r="O1362" s="22"/>
      <c r="P1362" s="22">
        <v>0.374</v>
      </c>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row>
    <row r="1363" spans="1:78" x14ac:dyDescent="0.25">
      <c r="A1363" s="21"/>
      <c r="B1363" s="22">
        <v>5200</v>
      </c>
      <c r="C1363" s="22">
        <f t="shared" ca="1" si="22"/>
        <v>5.2</v>
      </c>
      <c r="D1363" s="22">
        <v>92.768000000000001</v>
      </c>
      <c r="E1363" s="22"/>
      <c r="F1363" s="22">
        <v>405.11099999999999</v>
      </c>
      <c r="G1363" s="22"/>
      <c r="H1363" s="22">
        <v>328.09399999999999</v>
      </c>
      <c r="I1363" s="22"/>
      <c r="J1363" s="22">
        <v>400.488</v>
      </c>
      <c r="K1363" s="22"/>
      <c r="L1363" s="22">
        <v>206.553</v>
      </c>
      <c r="M1363" s="22"/>
      <c r="N1363" s="22">
        <v>-41.328000000000003</v>
      </c>
      <c r="O1363" s="22"/>
      <c r="P1363" s="22">
        <v>0.41499999999999998</v>
      </c>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c r="BA1363" s="22"/>
      <c r="BB1363" s="22"/>
      <c r="BC1363" s="22"/>
      <c r="BD1363" s="22"/>
      <c r="BE1363" s="22"/>
      <c r="BF1363" s="22"/>
      <c r="BG1363" s="22"/>
      <c r="BH1363" s="22"/>
      <c r="BI1363" s="22"/>
      <c r="BJ1363" s="22"/>
      <c r="BK1363" s="22"/>
      <c r="BL1363" s="22"/>
      <c r="BM1363" s="22"/>
      <c r="BN1363" s="22"/>
      <c r="BO1363" s="22"/>
      <c r="BP1363" s="22"/>
      <c r="BQ1363" s="22"/>
      <c r="BR1363" s="22"/>
      <c r="BS1363" s="22"/>
      <c r="BT1363" s="22"/>
      <c r="BU1363" s="22"/>
      <c r="BV1363" s="22"/>
      <c r="BW1363" s="22"/>
      <c r="BX1363" s="22"/>
      <c r="BY1363" s="22"/>
      <c r="BZ1363" s="22"/>
    </row>
    <row r="1364" spans="1:78" x14ac:dyDescent="0.25">
      <c r="A1364" s="21"/>
      <c r="B1364" s="22">
        <v>5300</v>
      </c>
      <c r="C1364" s="22">
        <f t="shared" ca="1" si="22"/>
        <v>5.3</v>
      </c>
      <c r="D1364" s="22">
        <v>92.962999999999994</v>
      </c>
      <c r="E1364" s="22"/>
      <c r="F1364" s="22">
        <v>406.88</v>
      </c>
      <c r="G1364" s="22"/>
      <c r="H1364" s="22">
        <v>329.56400000000002</v>
      </c>
      <c r="I1364" s="22"/>
      <c r="J1364" s="22">
        <v>409.77499999999998</v>
      </c>
      <c r="K1364" s="22"/>
      <c r="L1364" s="22">
        <v>205.88900000000001</v>
      </c>
      <c r="M1364" s="22"/>
      <c r="N1364" s="22">
        <v>-46.088999999999999</v>
      </c>
      <c r="O1364" s="22"/>
      <c r="P1364" s="22">
        <v>0.45400000000000001</v>
      </c>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row>
    <row r="1365" spans="1:78" x14ac:dyDescent="0.25">
      <c r="A1365" s="21"/>
      <c r="B1365" s="22">
        <v>5400</v>
      </c>
      <c r="C1365" s="22">
        <f t="shared" ca="1" si="22"/>
        <v>5.4</v>
      </c>
      <c r="D1365" s="22">
        <v>93.153000000000006</v>
      </c>
      <c r="E1365" s="22"/>
      <c r="F1365" s="22">
        <v>408.62</v>
      </c>
      <c r="G1365" s="22"/>
      <c r="H1365" s="22">
        <v>331.012</v>
      </c>
      <c r="I1365" s="22"/>
      <c r="J1365" s="22">
        <v>419.08</v>
      </c>
      <c r="K1365" s="22"/>
      <c r="L1365" s="22">
        <v>205.21100000000001</v>
      </c>
      <c r="M1365" s="22"/>
      <c r="N1365" s="22">
        <v>-50.835999999999999</v>
      </c>
      <c r="O1365" s="22"/>
      <c r="P1365" s="22">
        <v>0.49199999999999999</v>
      </c>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row>
    <row r="1366" spans="1:78" x14ac:dyDescent="0.25">
      <c r="A1366" s="21"/>
      <c r="B1366" s="22">
        <v>5500</v>
      </c>
      <c r="C1366" s="22">
        <f t="shared" ca="1" si="22"/>
        <v>5.5</v>
      </c>
      <c r="D1366" s="22">
        <v>93.340999999999994</v>
      </c>
      <c r="E1366" s="22"/>
      <c r="F1366" s="22">
        <v>410.33100000000002</v>
      </c>
      <c r="G1366" s="22"/>
      <c r="H1366" s="22">
        <v>332.43900000000002</v>
      </c>
      <c r="I1366" s="22"/>
      <c r="J1366" s="22">
        <v>428.40499999999997</v>
      </c>
      <c r="K1366" s="22"/>
      <c r="L1366" s="22">
        <v>204.517</v>
      </c>
      <c r="M1366" s="22"/>
      <c r="N1366" s="22">
        <v>-55.572000000000003</v>
      </c>
      <c r="O1366" s="22"/>
      <c r="P1366" s="22">
        <v>0.52800000000000002</v>
      </c>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c r="BA1366" s="22"/>
      <c r="BB1366" s="22"/>
      <c r="BC1366" s="22"/>
      <c r="BD1366" s="22"/>
      <c r="BE1366" s="22"/>
      <c r="BF1366" s="22"/>
      <c r="BG1366" s="22"/>
      <c r="BH1366" s="22"/>
      <c r="BI1366" s="22"/>
      <c r="BJ1366" s="22"/>
      <c r="BK1366" s="22"/>
      <c r="BL1366" s="22"/>
      <c r="BM1366" s="22"/>
      <c r="BN1366" s="22"/>
      <c r="BO1366" s="22"/>
      <c r="BP1366" s="22"/>
      <c r="BQ1366" s="22"/>
      <c r="BR1366" s="22"/>
      <c r="BS1366" s="22"/>
      <c r="BT1366" s="22"/>
      <c r="BU1366" s="22"/>
      <c r="BV1366" s="22"/>
      <c r="BW1366" s="22"/>
      <c r="BX1366" s="22"/>
      <c r="BY1366" s="22"/>
      <c r="BZ1366" s="22"/>
    </row>
    <row r="1367" spans="1:78" x14ac:dyDescent="0.25">
      <c r="A1367" s="21"/>
      <c r="B1367" s="22">
        <v>5600</v>
      </c>
      <c r="C1367" s="22">
        <f t="shared" ca="1" si="22"/>
        <v>5.6</v>
      </c>
      <c r="D1367" s="22">
        <v>93.525000000000006</v>
      </c>
      <c r="E1367" s="22"/>
      <c r="F1367" s="22">
        <v>412.01400000000001</v>
      </c>
      <c r="G1367" s="22"/>
      <c r="H1367" s="22">
        <v>333.84500000000003</v>
      </c>
      <c r="I1367" s="22"/>
      <c r="J1367" s="22">
        <v>437.74799999999999</v>
      </c>
      <c r="K1367" s="22"/>
      <c r="L1367" s="22">
        <v>203.81</v>
      </c>
      <c r="M1367" s="22"/>
      <c r="N1367" s="22">
        <v>-60.293999999999997</v>
      </c>
      <c r="O1367" s="22"/>
      <c r="P1367" s="22">
        <v>0.56200000000000006</v>
      </c>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c r="BA1367" s="22"/>
      <c r="BB1367" s="22"/>
      <c r="BC1367" s="22"/>
      <c r="BD1367" s="22"/>
      <c r="BE1367" s="22"/>
      <c r="BF1367" s="22"/>
      <c r="BG1367" s="22"/>
      <c r="BH1367" s="22"/>
      <c r="BI1367" s="22"/>
      <c r="BJ1367" s="22"/>
      <c r="BK1367" s="22"/>
      <c r="BL1367" s="22"/>
      <c r="BM1367" s="22"/>
      <c r="BN1367" s="22"/>
      <c r="BO1367" s="22"/>
      <c r="BP1367" s="22"/>
      <c r="BQ1367" s="22"/>
      <c r="BR1367" s="22"/>
      <c r="BS1367" s="22"/>
      <c r="BT1367" s="22"/>
      <c r="BU1367" s="22"/>
      <c r="BV1367" s="22"/>
      <c r="BW1367" s="22"/>
      <c r="BX1367" s="22"/>
      <c r="BY1367" s="22"/>
      <c r="BZ1367" s="22"/>
    </row>
    <row r="1368" spans="1:78" x14ac:dyDescent="0.25">
      <c r="A1368" s="21"/>
      <c r="B1368" s="22">
        <v>5700</v>
      </c>
      <c r="C1368" s="22">
        <f t="shared" ca="1" si="22"/>
        <v>5.7</v>
      </c>
      <c r="D1368" s="22">
        <v>93.706000000000003</v>
      </c>
      <c r="E1368" s="22"/>
      <c r="F1368" s="22">
        <v>413.67099999999999</v>
      </c>
      <c r="G1368" s="22"/>
      <c r="H1368" s="22">
        <v>335.23099999999999</v>
      </c>
      <c r="I1368" s="22"/>
      <c r="J1368" s="22">
        <v>447.11</v>
      </c>
      <c r="K1368" s="22"/>
      <c r="L1368" s="22">
        <v>203.09</v>
      </c>
      <c r="M1368" s="22"/>
      <c r="N1368" s="22">
        <v>-65.004000000000005</v>
      </c>
      <c r="O1368" s="22"/>
      <c r="P1368" s="22">
        <v>0.59599999999999997</v>
      </c>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c r="BA1368" s="22"/>
      <c r="BB1368" s="22"/>
      <c r="BC1368" s="22"/>
      <c r="BD1368" s="22"/>
      <c r="BE1368" s="22"/>
      <c r="BF1368" s="22"/>
      <c r="BG1368" s="22"/>
      <c r="BH1368" s="22"/>
      <c r="BI1368" s="22"/>
      <c r="BJ1368" s="22"/>
      <c r="BK1368" s="22"/>
      <c r="BL1368" s="22"/>
      <c r="BM1368" s="22"/>
      <c r="BN1368" s="22"/>
      <c r="BO1368" s="22"/>
      <c r="BP1368" s="22"/>
      <c r="BQ1368" s="22"/>
      <c r="BR1368" s="22"/>
      <c r="BS1368" s="22"/>
      <c r="BT1368" s="22"/>
      <c r="BU1368" s="22"/>
      <c r="BV1368" s="22"/>
      <c r="BW1368" s="22"/>
      <c r="BX1368" s="22"/>
      <c r="BY1368" s="22"/>
      <c r="BZ1368" s="22"/>
    </row>
    <row r="1369" spans="1:78" x14ac:dyDescent="0.25">
      <c r="A1369" s="21"/>
      <c r="B1369" s="22">
        <v>5800</v>
      </c>
      <c r="C1369" s="22">
        <f t="shared" ca="1" si="22"/>
        <v>5.8</v>
      </c>
      <c r="D1369" s="22">
        <v>93.882999999999996</v>
      </c>
      <c r="E1369" s="22"/>
      <c r="F1369" s="22">
        <v>415.30200000000002</v>
      </c>
      <c r="G1369" s="22"/>
      <c r="H1369" s="22">
        <v>336.59699999999998</v>
      </c>
      <c r="I1369" s="22"/>
      <c r="J1369" s="22">
        <v>456.48899999999998</v>
      </c>
      <c r="K1369" s="22"/>
      <c r="L1369" s="22">
        <v>202.35599999999999</v>
      </c>
      <c r="M1369" s="22"/>
      <c r="N1369" s="22">
        <v>-69.700999999999993</v>
      </c>
      <c r="O1369" s="22"/>
      <c r="P1369" s="22">
        <v>0.628</v>
      </c>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c r="BA1369" s="22"/>
      <c r="BB1369" s="22"/>
      <c r="BC1369" s="22"/>
      <c r="BD1369" s="22"/>
      <c r="BE1369" s="22"/>
      <c r="BF1369" s="22"/>
      <c r="BG1369" s="22"/>
      <c r="BH1369" s="22"/>
      <c r="BI1369" s="22"/>
      <c r="BJ1369" s="22"/>
      <c r="BK1369" s="22"/>
      <c r="BL1369" s="22"/>
      <c r="BM1369" s="22"/>
      <c r="BN1369" s="22"/>
      <c r="BO1369" s="22"/>
      <c r="BP1369" s="22"/>
      <c r="BQ1369" s="22"/>
      <c r="BR1369" s="22"/>
      <c r="BS1369" s="22"/>
      <c r="BT1369" s="22"/>
      <c r="BU1369" s="22"/>
      <c r="BV1369" s="22"/>
      <c r="BW1369" s="22"/>
      <c r="BX1369" s="22"/>
      <c r="BY1369" s="22"/>
      <c r="BZ1369" s="22"/>
    </row>
    <row r="1370" spans="1:78" x14ac:dyDescent="0.25">
      <c r="A1370" s="21"/>
      <c r="B1370" s="22">
        <v>5900</v>
      </c>
      <c r="C1370" s="22">
        <f t="shared" ca="1" si="22"/>
        <v>5.9</v>
      </c>
      <c r="D1370" s="22">
        <v>94.057000000000002</v>
      </c>
      <c r="E1370" s="22"/>
      <c r="F1370" s="22">
        <v>416.90899999999999</v>
      </c>
      <c r="G1370" s="22"/>
      <c r="H1370" s="22">
        <v>337.94499999999999</v>
      </c>
      <c r="I1370" s="22"/>
      <c r="J1370" s="22">
        <v>465.88600000000002</v>
      </c>
      <c r="K1370" s="22"/>
      <c r="L1370" s="22">
        <v>201.61</v>
      </c>
      <c r="M1370" s="22"/>
      <c r="N1370" s="22">
        <v>-74.385999999999996</v>
      </c>
      <c r="O1370" s="22"/>
      <c r="P1370" s="22">
        <v>0.65900000000000003</v>
      </c>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row>
    <row r="1371" spans="1:78" x14ac:dyDescent="0.25">
      <c r="A1371" s="21"/>
      <c r="B1371" s="22">
        <v>6000</v>
      </c>
      <c r="C1371" s="22">
        <f t="shared" ca="1" si="22"/>
        <v>6</v>
      </c>
      <c r="D1371" s="22">
        <v>94.227999999999994</v>
      </c>
      <c r="E1371" s="22"/>
      <c r="F1371" s="22">
        <v>418.49099999999999</v>
      </c>
      <c r="G1371" s="22"/>
      <c r="H1371" s="22">
        <v>339.274</v>
      </c>
      <c r="I1371" s="22"/>
      <c r="J1371" s="22">
        <v>475.30099999999999</v>
      </c>
      <c r="K1371" s="22"/>
      <c r="L1371" s="22">
        <v>200.85300000000001</v>
      </c>
      <c r="M1371" s="22"/>
      <c r="N1371" s="22">
        <v>-79.057000000000002</v>
      </c>
      <c r="O1371" s="22"/>
      <c r="P1371" s="22">
        <v>0.68799999999999994</v>
      </c>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c r="BA1371" s="22"/>
      <c r="BB1371" s="22"/>
      <c r="BC1371" s="22"/>
      <c r="BD1371" s="22"/>
      <c r="BE1371" s="22"/>
      <c r="BF1371" s="22"/>
      <c r="BG1371" s="22"/>
      <c r="BH1371" s="22"/>
      <c r="BI1371" s="22"/>
      <c r="BJ1371" s="22"/>
      <c r="BK1371" s="22"/>
      <c r="BL1371" s="22"/>
      <c r="BM1371" s="22"/>
      <c r="BN1371" s="22"/>
      <c r="BO1371" s="22"/>
      <c r="BP1371" s="22"/>
      <c r="BQ1371" s="22"/>
      <c r="BR1371" s="22"/>
      <c r="BS1371" s="22"/>
      <c r="BT1371" s="22"/>
      <c r="BU1371" s="22"/>
      <c r="BV1371" s="22"/>
      <c r="BW1371" s="22"/>
      <c r="BX1371" s="22"/>
      <c r="BY1371" s="22"/>
      <c r="BZ1371" s="22"/>
    </row>
    <row r="1372" spans="1:78" x14ac:dyDescent="0.25">
      <c r="A1372" s="21"/>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c r="BA1372" s="22"/>
      <c r="BB1372" s="22"/>
      <c r="BC1372" s="22"/>
      <c r="BD1372" s="22"/>
      <c r="BE1372" s="22"/>
      <c r="BF1372" s="22"/>
      <c r="BG1372" s="22"/>
      <c r="BH1372" s="22"/>
      <c r="BI1372" s="22"/>
      <c r="BJ1372" s="22"/>
      <c r="BK1372" s="22"/>
      <c r="BL1372" s="22"/>
      <c r="BM1372" s="22"/>
      <c r="BN1372" s="22"/>
      <c r="BO1372" s="22"/>
      <c r="BP1372" s="22"/>
      <c r="BQ1372" s="22"/>
      <c r="BR1372" s="22"/>
      <c r="BS1372" s="22"/>
      <c r="BT1372" s="22"/>
      <c r="BU1372" s="22"/>
      <c r="BV1372" s="22"/>
      <c r="BW1372" s="22"/>
      <c r="BX1372" s="22"/>
      <c r="BY1372" s="22"/>
      <c r="BZ1372" s="22"/>
    </row>
    <row r="1373" spans="1:78" x14ac:dyDescent="0.25">
      <c r="A1373" s="21"/>
      <c r="B1373" s="22" t="s">
        <v>261</v>
      </c>
      <c r="C1373" s="22"/>
      <c r="D1373" s="22"/>
      <c r="E1373" s="22"/>
      <c r="F1373" s="22"/>
      <c r="G1373" s="22"/>
      <c r="H1373" s="22"/>
      <c r="I1373" s="22"/>
      <c r="J1373" s="22" t="s">
        <v>315</v>
      </c>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c r="BA1373" s="22"/>
      <c r="BB1373" s="22"/>
      <c r="BC1373" s="22"/>
      <c r="BD1373" s="22"/>
      <c r="BE1373" s="22"/>
      <c r="BF1373" s="22"/>
      <c r="BG1373" s="22"/>
      <c r="BH1373" s="22"/>
      <c r="BI1373" s="22"/>
      <c r="BJ1373" s="22"/>
      <c r="BK1373" s="22"/>
      <c r="BL1373" s="22"/>
      <c r="BM1373" s="22"/>
      <c r="BN1373" s="22"/>
      <c r="BO1373" s="22"/>
      <c r="BP1373" s="22"/>
      <c r="BQ1373" s="22"/>
      <c r="BR1373" s="22"/>
      <c r="BS1373" s="22"/>
      <c r="BT1373" s="22"/>
      <c r="BU1373" s="22"/>
      <c r="BV1373" s="22"/>
      <c r="BW1373" s="22"/>
      <c r="BX1373" s="22"/>
      <c r="BY1373" s="22"/>
      <c r="BZ1373" s="22"/>
    </row>
    <row r="1374" spans="1:78" x14ac:dyDescent="0.25">
      <c r="A1374" s="21"/>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c r="BA1374" s="22"/>
      <c r="BB1374" s="22"/>
      <c r="BC1374" s="22"/>
      <c r="BD1374" s="22"/>
      <c r="BE1374" s="22"/>
      <c r="BF1374" s="22"/>
      <c r="BG1374" s="22"/>
      <c r="BH1374" s="22"/>
      <c r="BI1374" s="22"/>
      <c r="BJ1374" s="22"/>
      <c r="BK1374" s="22"/>
      <c r="BL1374" s="22"/>
      <c r="BM1374" s="22"/>
      <c r="BN1374" s="22"/>
      <c r="BO1374" s="22"/>
      <c r="BP1374" s="22"/>
      <c r="BQ1374" s="22"/>
      <c r="BR1374" s="22"/>
      <c r="BS1374" s="22"/>
      <c r="BT1374" s="22"/>
      <c r="BU1374" s="22"/>
      <c r="BV1374" s="22"/>
      <c r="BW1374" s="22"/>
      <c r="BX1374" s="22"/>
      <c r="BY1374" s="22"/>
      <c r="BZ1374" s="22"/>
    </row>
    <row r="1375" spans="1:78" x14ac:dyDescent="0.25">
      <c r="A1375" s="21"/>
      <c r="B1375" s="22" t="s">
        <v>316</v>
      </c>
      <c r="C1375" s="22"/>
      <c r="D1375" s="22"/>
      <c r="E1375" s="22"/>
      <c r="F1375" s="22"/>
      <c r="G1375" s="22"/>
      <c r="H1375" s="22"/>
      <c r="I1375" s="22"/>
      <c r="J1375" s="22" t="s">
        <v>314</v>
      </c>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c r="BA1375" s="22"/>
      <c r="BB1375" s="22"/>
      <c r="BC1375" s="22"/>
      <c r="BD1375" s="22"/>
      <c r="BE1375" s="22"/>
      <c r="BF1375" s="22"/>
      <c r="BG1375" s="22"/>
      <c r="BH1375" s="22"/>
      <c r="BI1375" s="22"/>
      <c r="BJ1375" s="22"/>
      <c r="BK1375" s="22"/>
      <c r="BL1375" s="22"/>
      <c r="BM1375" s="22"/>
      <c r="BN1375" s="22"/>
      <c r="BO1375" s="22"/>
      <c r="BP1375" s="22"/>
      <c r="BQ1375" s="22"/>
      <c r="BR1375" s="22"/>
      <c r="BS1375" s="22"/>
      <c r="BT1375" s="22"/>
      <c r="BU1375" s="22"/>
      <c r="BV1375" s="22"/>
      <c r="BW1375" s="22"/>
      <c r="BX1375" s="22"/>
      <c r="BY1375" s="22"/>
      <c r="BZ1375" s="22"/>
    </row>
    <row r="1376" spans="1:78" x14ac:dyDescent="0.25">
      <c r="A1376" s="21"/>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row>
    <row r="1377" spans="1:78" x14ac:dyDescent="0.25">
      <c r="A1377" s="38"/>
      <c r="B1377" s="39" t="s">
        <v>317</v>
      </c>
      <c r="C1377" s="39"/>
      <c r="D1377" s="39"/>
      <c r="E1377" s="39"/>
      <c r="F1377" s="26" t="s">
        <v>70</v>
      </c>
      <c r="G1377" s="27" t="s">
        <v>71</v>
      </c>
      <c r="H1377" s="27" t="s">
        <v>72</v>
      </c>
      <c r="I1377" s="27" t="s">
        <v>73</v>
      </c>
      <c r="J1377" s="27" t="s">
        <v>74</v>
      </c>
      <c r="K1377" s="27" t="s">
        <v>75</v>
      </c>
      <c r="L1377" s="27" t="s">
        <v>76</v>
      </c>
      <c r="M1377" s="27" t="s">
        <v>77</v>
      </c>
      <c r="N1377" s="27" t="s">
        <v>78</v>
      </c>
      <c r="O1377" s="27" t="s">
        <v>79</v>
      </c>
      <c r="P1377" s="27" t="s">
        <v>80</v>
      </c>
      <c r="Q1377" s="27" t="s">
        <v>81</v>
      </c>
      <c r="R1377" s="27" t="s">
        <v>82</v>
      </c>
      <c r="S1377" s="27" t="s">
        <v>83</v>
      </c>
      <c r="T1377" s="27" t="s">
        <v>84</v>
      </c>
      <c r="U1377" s="27" t="s">
        <v>85</v>
      </c>
      <c r="V1377" s="27" t="s">
        <v>86</v>
      </c>
      <c r="W1377" s="27" t="s">
        <v>87</v>
      </c>
      <c r="X1377" s="27" t="s">
        <v>88</v>
      </c>
      <c r="Y1377" s="27" t="s">
        <v>89</v>
      </c>
      <c r="Z1377" s="27" t="s">
        <v>90</v>
      </c>
      <c r="AA1377" s="27" t="s">
        <v>91</v>
      </c>
      <c r="AB1377" s="27" t="s">
        <v>92</v>
      </c>
      <c r="AC1377" s="27" t="s">
        <v>93</v>
      </c>
      <c r="AD1377" s="27" t="s">
        <v>94</v>
      </c>
      <c r="AE1377" s="27" t="s">
        <v>95</v>
      </c>
      <c r="AF1377" s="27" t="s">
        <v>96</v>
      </c>
      <c r="AG1377" s="27" t="s">
        <v>97</v>
      </c>
      <c r="AH1377" s="27" t="s">
        <v>98</v>
      </c>
      <c r="AI1377" s="27" t="s">
        <v>99</v>
      </c>
      <c r="AJ1377" s="27" t="s">
        <v>100</v>
      </c>
      <c r="AK1377" s="27" t="s">
        <v>101</v>
      </c>
      <c r="AL1377" s="27" t="s">
        <v>102</v>
      </c>
      <c r="AM1377" s="27" t="s">
        <v>103</v>
      </c>
      <c r="AN1377" s="27" t="s">
        <v>104</v>
      </c>
      <c r="AO1377" s="27" t="s">
        <v>105</v>
      </c>
      <c r="AP1377" s="27" t="s">
        <v>106</v>
      </c>
      <c r="AQ1377" s="27" t="s">
        <v>107</v>
      </c>
      <c r="AR1377" s="27" t="s">
        <v>108</v>
      </c>
      <c r="AS1377" s="27" t="s">
        <v>109</v>
      </c>
      <c r="AT1377" s="27" t="s">
        <v>110</v>
      </c>
      <c r="AU1377" s="27" t="s">
        <v>111</v>
      </c>
      <c r="AV1377" s="27" t="s">
        <v>112</v>
      </c>
      <c r="AW1377" s="27" t="s">
        <v>113</v>
      </c>
      <c r="AX1377" s="27" t="s">
        <v>114</v>
      </c>
      <c r="AY1377" s="27" t="s">
        <v>115</v>
      </c>
      <c r="AZ1377" s="27" t="s">
        <v>116</v>
      </c>
      <c r="BA1377" s="27" t="s">
        <v>117</v>
      </c>
      <c r="BB1377" s="27" t="s">
        <v>118</v>
      </c>
      <c r="BC1377" s="27" t="s">
        <v>119</v>
      </c>
      <c r="BD1377" s="27" t="s">
        <v>120</v>
      </c>
      <c r="BE1377" s="27" t="s">
        <v>121</v>
      </c>
      <c r="BF1377" s="27" t="s">
        <v>122</v>
      </c>
      <c r="BG1377" s="27" t="s">
        <v>123</v>
      </c>
      <c r="BH1377" s="27" t="s">
        <v>124</v>
      </c>
      <c r="BI1377" s="27" t="s">
        <v>125</v>
      </c>
      <c r="BJ1377" s="27" t="s">
        <v>126</v>
      </c>
      <c r="BK1377" s="27" t="s">
        <v>127</v>
      </c>
      <c r="BL1377" s="27" t="s">
        <v>128</v>
      </c>
      <c r="BM1377" s="27" t="s">
        <v>129</v>
      </c>
      <c r="BN1377" s="27" t="s">
        <v>130</v>
      </c>
      <c r="BO1377" s="22"/>
      <c r="BP1377" s="22"/>
      <c r="BQ1377" s="22"/>
      <c r="BR1377" s="22"/>
      <c r="BS1377" s="22"/>
      <c r="BT1377" s="22"/>
      <c r="BU1377" s="22"/>
      <c r="BV1377" s="22"/>
      <c r="BW1377" s="22"/>
      <c r="BX1377" s="22"/>
      <c r="BY1377" s="22"/>
      <c r="BZ1377" s="22"/>
    </row>
    <row r="1378" spans="1:78" x14ac:dyDescent="0.25">
      <c r="A1378" s="21" t="s">
        <v>318</v>
      </c>
      <c r="B1378" s="21" t="str">
        <f ca="1">A1378</f>
        <v>C2H4(g)</v>
      </c>
      <c r="C1378" s="22"/>
      <c r="D1378" s="22"/>
      <c r="E1378" s="22"/>
      <c r="F1378" s="40" t="s">
        <v>139</v>
      </c>
      <c r="G1378" s="40">
        <f ca="1">B1400</f>
        <v>100</v>
      </c>
      <c r="H1378" s="40">
        <v>1500</v>
      </c>
      <c r="I1378" s="40">
        <f ca="1">K1382</f>
        <v>2.6623471338054783</v>
      </c>
      <c r="J1378" s="40">
        <f ca="1">J1382</f>
        <v>151.30037837890575</v>
      </c>
      <c r="K1378" s="40">
        <f ca="1">I1382</f>
        <v>-73.844464073601827</v>
      </c>
      <c r="L1378" s="40">
        <f ca="1">H1382</f>
        <v>13.733940115541422</v>
      </c>
      <c r="M1378" s="40">
        <f ca="1">G1382</f>
        <v>0.16348171437632664</v>
      </c>
      <c r="N1378" s="40">
        <f ca="1">-(I1378*H1378+J1378*(H1378/1000)^2/2+K1378*(H1378/1000)^3/3+L1378*(H1378/1000)^4/4-M1378/(H1378/1000)-P1378)</f>
        <v>-4097.9316344508316</v>
      </c>
      <c r="O1378" s="40">
        <f ca="1">IFERROR(-(I1378*LN(H1378/1000)+J1378*H1378/1000+K1378*(H1378/1000)^2/2+L1378*(H1378/1000)^3/3-M1378/(2*(H1378/1000)^2)),0)</f>
        <v>-160.36938771410919</v>
      </c>
      <c r="P1378" s="40"/>
      <c r="Q1378" s="40">
        <v>1500</v>
      </c>
      <c r="R1378" s="40">
        <v>3000</v>
      </c>
      <c r="S1378" s="40">
        <f ca="1">V1382</f>
        <v>87.580690088820901</v>
      </c>
      <c r="T1378" s="40">
        <f ca="1">U1382</f>
        <v>31.511398931823351</v>
      </c>
      <c r="U1378" s="40">
        <f ca="1">T1382</f>
        <v>-8.5587353629143053</v>
      </c>
      <c r="V1378" s="40">
        <f ca="1">S1382</f>
        <v>0.84820079840774665</v>
      </c>
      <c r="W1378" s="40">
        <f ca="1">R1382</f>
        <v>-19.085415292469424</v>
      </c>
      <c r="X1378" s="40">
        <f ca="1">(I1378*Q1378/1000+J1378*(Q1378/1000)^2/2+K1378*(Q1378/1000)^3/3+L1378*(Q1378/1000)^4/4-M1378/(Q1378/1000)-P1378+N1378)-(S1378*Q1378/1000+T1378*(Q1378/1000)^2/2+U1378*(Q1378/1000)^3/3+V1378*(Q1378/1000)^4/4-W1378/(Q1378/1000)-Z1378)</f>
        <v>-4160.5170759862267</v>
      </c>
      <c r="Y1378" s="40">
        <f ca="1">IFERROR((I1378*LN(H1378/1000)+J1378*H1378/1000+K1378*(H1378/1000)^2/2+L1378*(H1378/1000)^3/3-M1378/(2*(H1378/1000)^2)+O1378)-(S1378*LN(H1378/1000)+T1378*H1378/1000+U1378*(H1378/1000)^2/2+V1378*(H1378/1000)^3/3-W1378/(2*(H1378/1000)^2)),0)</f>
        <v>-78.344864386043099</v>
      </c>
      <c r="Z1378" s="40"/>
      <c r="AA1378" s="40">
        <v>3000</v>
      </c>
      <c r="AB1378" s="40">
        <v>4500</v>
      </c>
      <c r="AC1378" s="40">
        <f ca="1">AE1382</f>
        <v>125.56260475604793</v>
      </c>
      <c r="AD1378" s="40">
        <f ca="1">AD1382</f>
        <v>3.0666767519558431</v>
      </c>
      <c r="AE1378" s="40">
        <f ca="1">AC1382</f>
        <v>-0.49068577278822689</v>
      </c>
      <c r="AF1378" s="40">
        <f ca="1">AB1382</f>
        <v>2.8589146320241531E-2</v>
      </c>
      <c r="AG1378" s="40">
        <f ca="1">AA1382</f>
        <v>-47.29119176572646</v>
      </c>
      <c r="AH1378" s="40">
        <f ca="1">(S1378*AA1378/1000+T1378*(AA1378/1000)^2/2+U1378*(AA1378/1000)^3/3+V1378*(AA1378/1000)^4/4-W1378/(AA1378/1000)-Z1378+X1378)-(AC1378*AA1378/1000+AD1378*(AA1378/1000)^2/2+AE1378*(AA1378/1000)^3/3+AF1378*(AA1378/1000)^4/4-AG1378/(AA1378/1000)-AJ1378)</f>
        <v>-4211.8788060259521</v>
      </c>
      <c r="AI1378" s="40">
        <f ca="1">IFERROR((S1378*LN(R1378/1000)+T1378*R1378/1000+U1378*(R1378/1000)^2/2+V1378*(R1378/1000)^3/3-W1378/(2*(R1378/1000)^2)+Y1378)-(AC1378*LN(R1378/1000)+AD1378*R1378/1000+AE1378*(R1378/1000)^2/2+AF1378*(R1378/1000)^3/3-AG1378/(2*(R1378/1000)^2)),0)</f>
        <v>-65.234801915627088</v>
      </c>
      <c r="AJ1378" s="40"/>
      <c r="AK1378" s="40">
        <v>4500</v>
      </c>
      <c r="AL1378" s="40">
        <v>6000</v>
      </c>
      <c r="AM1378" s="40">
        <f ca="1">AR1382</f>
        <v>133.38396373199126</v>
      </c>
      <c r="AN1378" s="40">
        <f ca="1">AQ1382</f>
        <v>-0.31637649449831795</v>
      </c>
      <c r="AO1378" s="40">
        <f ca="1">AP1382</f>
        <v>6.2446149713818483E-2</v>
      </c>
      <c r="AP1378" s="40">
        <f ca="1">AO1382</f>
        <v>-3.7949146977145809E-3</v>
      </c>
      <c r="AQ1378" s="40">
        <f ca="1">AN1382</f>
        <v>-64.451014311383446</v>
      </c>
      <c r="AR1378" s="40">
        <f ca="1">(AC1378*AK1378/1000+AD1378*(AK1378/1000)^2/2+AE1378*(AK1378/1000)^3/3+AF1378*(AK1378/1000)^4/4-AG1378/(AK1378/1000)-AJ1378+AH1378)-(AM1378*AK1378/1000+AN1378*(AK1378/1000)^2/2+AO1378*(AK1378/1000)^3/3+AP1378*(AK1378/1000)^4/4-AQ1378/(AK1378/1000)-AT1378)</f>
        <v>-4230.1163110870893</v>
      </c>
      <c r="AS1378" s="40">
        <f ca="1">IFERROR((AC1378*LN(AB1378/1000)+AD1378*AB1378/1000+AE1378*(AB1378/1000)^2/2+AF1378*(AB1378/1000)^3/3-AG1378/(2*(AB1378/1000)^2)+AI1378)-(AM1378*LN(AB1378/1000)+AN1378*AB1378/1000+AO1378*(AB1378/1000)^2/2+AP1378*(AB1378/1000)^3/3-AQ1378/(2*(AB1378/1000)^2)),0)</f>
        <v>-66.815485738400753</v>
      </c>
      <c r="AT1378" s="40"/>
      <c r="AU1378" s="40"/>
      <c r="AV1378" s="40"/>
      <c r="AW1378" s="40"/>
      <c r="AX1378" s="40"/>
      <c r="AY1378" s="40"/>
      <c r="AZ1378" s="40"/>
      <c r="BA1378" s="40"/>
      <c r="BB1378" s="40"/>
      <c r="BC1378" s="40"/>
      <c r="BD1378" s="40"/>
      <c r="BE1378" s="40"/>
      <c r="BF1378" s="40"/>
      <c r="BG1378" s="40"/>
      <c r="BH1378" s="40"/>
      <c r="BI1378" s="40"/>
      <c r="BJ1378" s="40"/>
      <c r="BK1378" s="40"/>
      <c r="BL1378" s="40"/>
      <c r="BM1378" s="40"/>
      <c r="BN1378" s="40"/>
      <c r="BO1378" s="22"/>
      <c r="BP1378" s="22"/>
      <c r="BQ1378" s="22"/>
      <c r="BR1378" s="22"/>
      <c r="BS1378" s="22"/>
      <c r="BT1378" s="22"/>
      <c r="BU1378" s="22"/>
      <c r="BV1378" s="22"/>
      <c r="BW1378" s="22"/>
      <c r="BX1378" s="22"/>
      <c r="BY1378" s="22"/>
      <c r="BZ1378" s="22"/>
    </row>
    <row r="1379" spans="1:78" x14ac:dyDescent="0.25">
      <c r="A1379" s="21"/>
      <c r="B1379" s="22"/>
      <c r="C1379" s="22"/>
      <c r="D1379" s="22"/>
      <c r="E1379" s="22"/>
      <c r="F1379" s="41" t="s">
        <v>141</v>
      </c>
      <c r="G1379" s="41"/>
      <c r="H1379" s="41"/>
      <c r="I1379" s="41"/>
      <c r="J1379" s="41"/>
      <c r="K1379" s="41"/>
      <c r="L1379" s="41"/>
      <c r="M1379" s="41"/>
      <c r="N1379" s="41"/>
      <c r="O1379" s="41"/>
      <c r="P1379" s="41"/>
      <c r="Q1379" s="41"/>
      <c r="R1379" s="41"/>
      <c r="S1379" s="41"/>
      <c r="T1379" s="41"/>
      <c r="U1379" s="41"/>
      <c r="V1379" s="41"/>
      <c r="W1379" s="41"/>
      <c r="X1379" s="41"/>
      <c r="Y1379" s="41"/>
      <c r="Z1379" s="41"/>
      <c r="AA1379" s="41"/>
      <c r="AB1379" s="41"/>
      <c r="AC1379" s="41"/>
      <c r="AD1379" s="41"/>
      <c r="AE1379" s="41"/>
      <c r="AF1379" s="41"/>
      <c r="AG1379" s="41"/>
      <c r="AH1379" s="41"/>
      <c r="AI1379" s="41"/>
      <c r="AJ1379" s="41"/>
      <c r="AK1379" s="41"/>
      <c r="AL1379" s="41"/>
      <c r="AM1379" s="41"/>
      <c r="AN1379" s="41"/>
      <c r="AO1379" s="41"/>
      <c r="AP1379" s="41"/>
      <c r="AQ1379" s="41"/>
      <c r="AR1379" s="41"/>
      <c r="AS1379" s="41"/>
      <c r="AT1379" s="41"/>
      <c r="AU1379" s="41"/>
      <c r="AV1379" s="41"/>
      <c r="AW1379" s="41"/>
      <c r="AX1379" s="41"/>
      <c r="AY1379" s="41"/>
      <c r="AZ1379" s="41"/>
      <c r="BA1379" s="41"/>
      <c r="BB1379" s="41"/>
      <c r="BC1379" s="41"/>
      <c r="BD1379" s="41"/>
      <c r="BE1379" s="41"/>
      <c r="BF1379" s="41"/>
      <c r="BG1379" s="41"/>
      <c r="BH1379" s="41"/>
      <c r="BI1379" s="41"/>
      <c r="BJ1379" s="41"/>
      <c r="BK1379" s="41"/>
      <c r="BL1379" s="41"/>
      <c r="BM1379" s="41"/>
      <c r="BN1379" s="41"/>
      <c r="BO1379" s="22"/>
      <c r="BP1379" s="22"/>
      <c r="BQ1379" s="22"/>
      <c r="BR1379" s="22"/>
      <c r="BS1379" s="22"/>
      <c r="BT1379" s="22"/>
      <c r="BU1379" s="22"/>
      <c r="BV1379" s="22"/>
      <c r="BW1379" s="22"/>
      <c r="BX1379" s="22"/>
      <c r="BY1379" s="22"/>
      <c r="BZ1379" s="22"/>
    </row>
    <row r="1380" spans="1:78" x14ac:dyDescent="0.25">
      <c r="A1380" s="21"/>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c r="BA1380" s="22"/>
      <c r="BB1380" s="22"/>
      <c r="BC1380" s="22"/>
      <c r="BD1380" s="22"/>
      <c r="BE1380" s="22"/>
      <c r="BF1380" s="22"/>
      <c r="BG1380" s="22"/>
      <c r="BH1380" s="22"/>
      <c r="BI1380" s="22"/>
      <c r="BJ1380" s="22"/>
      <c r="BK1380" s="22"/>
      <c r="BL1380" s="22"/>
      <c r="BM1380" s="22"/>
      <c r="BN1380" s="22"/>
      <c r="BO1380" s="22"/>
      <c r="BP1380" s="22"/>
      <c r="BQ1380" s="22"/>
      <c r="BR1380" s="22"/>
      <c r="BS1380" s="22"/>
      <c r="BT1380" s="22"/>
      <c r="BU1380" s="22"/>
      <c r="BV1380" s="22"/>
      <c r="BW1380" s="22"/>
      <c r="BX1380" s="22"/>
      <c r="BY1380" s="22"/>
      <c r="BZ1380" s="22"/>
    </row>
    <row r="1381" spans="1:78" x14ac:dyDescent="0.25">
      <c r="A1381" s="21"/>
      <c r="B1381" s="22"/>
      <c r="C1381" s="22"/>
      <c r="D1381" s="22"/>
      <c r="E1381" s="22"/>
      <c r="F1381" s="22"/>
      <c r="G1381" s="42" t="s">
        <v>184</v>
      </c>
      <c r="H1381" s="42" t="s">
        <v>185</v>
      </c>
      <c r="I1381" s="42" t="s">
        <v>186</v>
      </c>
      <c r="J1381" s="42" t="s">
        <v>187</v>
      </c>
      <c r="K1381" s="42" t="s">
        <v>188</v>
      </c>
      <c r="L1381" s="22"/>
      <c r="M1381" s="22"/>
      <c r="N1381" s="22"/>
      <c r="O1381" s="22"/>
      <c r="P1381" s="22"/>
      <c r="Q1381" s="22"/>
      <c r="R1381" s="42" t="s">
        <v>184</v>
      </c>
      <c r="S1381" s="42" t="s">
        <v>185</v>
      </c>
      <c r="T1381" s="42" t="s">
        <v>186</v>
      </c>
      <c r="U1381" s="42" t="s">
        <v>187</v>
      </c>
      <c r="V1381" s="42" t="s">
        <v>188</v>
      </c>
      <c r="W1381" s="22"/>
      <c r="X1381" s="22"/>
      <c r="Y1381" s="22"/>
      <c r="Z1381" s="22"/>
      <c r="AA1381" s="42" t="s">
        <v>184</v>
      </c>
      <c r="AB1381" s="42" t="s">
        <v>185</v>
      </c>
      <c r="AC1381" s="42" t="s">
        <v>186</v>
      </c>
      <c r="AD1381" s="42" t="s">
        <v>187</v>
      </c>
      <c r="AE1381" s="42" t="s">
        <v>188</v>
      </c>
      <c r="AF1381" s="22"/>
      <c r="AG1381" s="22"/>
      <c r="AH1381" s="22"/>
      <c r="AI1381" s="22"/>
      <c r="AJ1381" s="22"/>
      <c r="AK1381" s="22"/>
      <c r="AL1381" s="22"/>
      <c r="AM1381" s="22"/>
      <c r="AN1381" s="42" t="s">
        <v>184</v>
      </c>
      <c r="AO1381" s="42" t="s">
        <v>185</v>
      </c>
      <c r="AP1381" s="42" t="s">
        <v>186</v>
      </c>
      <c r="AQ1381" s="42" t="s">
        <v>187</v>
      </c>
      <c r="AR1381" s="42" t="s">
        <v>188</v>
      </c>
      <c r="AS1381" s="22"/>
      <c r="AT1381" s="22"/>
      <c r="AU1381" s="22"/>
      <c r="AV1381" s="22"/>
      <c r="AW1381" s="22"/>
      <c r="AX1381" s="22"/>
      <c r="AY1381" s="22"/>
      <c r="AZ1381" s="22"/>
      <c r="BA1381" s="22"/>
      <c r="BB1381" s="22"/>
      <c r="BC1381" s="22"/>
      <c r="BD1381" s="22"/>
      <c r="BE1381" s="22"/>
      <c r="BF1381" s="22"/>
      <c r="BG1381" s="22"/>
      <c r="BH1381" s="22"/>
      <c r="BI1381" s="22"/>
      <c r="BJ1381" s="22"/>
      <c r="BK1381" s="22"/>
      <c r="BL1381" s="22"/>
      <c r="BM1381" s="22"/>
      <c r="BN1381" s="22"/>
      <c r="BO1381" s="22"/>
      <c r="BP1381" s="22"/>
      <c r="BQ1381" s="22"/>
      <c r="BR1381" s="22"/>
      <c r="BS1381" s="22"/>
      <c r="BT1381" s="22"/>
      <c r="BU1381" s="22"/>
      <c r="BV1381" s="22"/>
      <c r="BW1381" s="22"/>
      <c r="BX1381" s="22"/>
      <c r="BY1381" s="22"/>
      <c r="BZ1381" s="22"/>
    </row>
    <row r="1382" spans="1:78" x14ac:dyDescent="0.25">
      <c r="A1382" s="21"/>
      <c r="B1382" s="22"/>
      <c r="C1382" s="22"/>
      <c r="D1382" s="22"/>
      <c r="E1382" s="22"/>
      <c r="F1382" s="22"/>
      <c r="G1382" s="22">
        <f t="array" aca="1" ref="G1382:L1388" ca="1">LINEST(D1400:D1418,C1400:C1418^{1,2,3,-2},1,1)</f>
        <v>0.16348171437632664</v>
      </c>
      <c r="H1382" s="22">
        <f ca="1"/>
        <v>13.733940115541422</v>
      </c>
      <c r="I1382" s="22">
        <f ca="1"/>
        <v>-73.844464073601827</v>
      </c>
      <c r="J1382" s="22">
        <f ca="1"/>
        <v>151.30037837890575</v>
      </c>
      <c r="K1382" s="22">
        <f ca="1"/>
        <v>2.6623471338054783</v>
      </c>
      <c r="L1382" s="22" t="e">
        <f ca="1"/>
        <v>#N/A</v>
      </c>
      <c r="M1382" s="22"/>
      <c r="N1382" s="22"/>
      <c r="O1382" s="22"/>
      <c r="P1382" s="22"/>
      <c r="Q1382" s="22"/>
      <c r="R1382" s="22">
        <f t="array" aca="1" ref="R1382:W1388" ca="1">LINEST(D1418:D1433,C1418:C1433^{1,2,3,-2},1,1)</f>
        <v>-19.085415292469424</v>
      </c>
      <c r="S1382" s="22">
        <f ca="1"/>
        <v>0.84820079840774665</v>
      </c>
      <c r="T1382" s="22">
        <f ca="1"/>
        <v>-8.5587353629143053</v>
      </c>
      <c r="U1382" s="22">
        <f ca="1"/>
        <v>31.511398931823351</v>
      </c>
      <c r="V1382" s="22">
        <f ca="1"/>
        <v>87.580690088820901</v>
      </c>
      <c r="W1382" s="22" t="e">
        <f ca="1"/>
        <v>#N/A</v>
      </c>
      <c r="X1382" s="22"/>
      <c r="Y1382" s="22"/>
      <c r="Z1382" s="22"/>
      <c r="AA1382" s="22">
        <f t="array" aca="1" ref="AA1382:AF1388" ca="1">LINEST(D1433:D1448,C1433:C1448^{1,2,3,-2},1,1)</f>
        <v>-47.29119176572646</v>
      </c>
      <c r="AB1382" s="22">
        <f ca="1"/>
        <v>2.8589146320241531E-2</v>
      </c>
      <c r="AC1382" s="22">
        <f ca="1"/>
        <v>-0.49068577278822689</v>
      </c>
      <c r="AD1382" s="22">
        <f ca="1"/>
        <v>3.0666767519558431</v>
      </c>
      <c r="AE1382" s="22">
        <f ca="1"/>
        <v>125.56260475604793</v>
      </c>
      <c r="AF1382" s="22" t="e">
        <f ca="1"/>
        <v>#N/A</v>
      </c>
      <c r="AG1382" s="22"/>
      <c r="AH1382" s="22"/>
      <c r="AI1382" s="22"/>
      <c r="AJ1382" s="22"/>
      <c r="AK1382" s="22"/>
      <c r="AL1382" s="22"/>
      <c r="AM1382" s="22"/>
      <c r="AN1382" s="22">
        <f t="array" aca="1" ref="AN1382:AS1388" ca="1">LINEST(D1448:D1463,C1448:C1463^{1,2,3,-2},1,1)</f>
        <v>-64.451014311383446</v>
      </c>
      <c r="AO1382" s="22">
        <f ca="1"/>
        <v>-3.7949146977145809E-3</v>
      </c>
      <c r="AP1382" s="22">
        <f ca="1"/>
        <v>6.2446149713818483E-2</v>
      </c>
      <c r="AQ1382" s="22">
        <f ca="1"/>
        <v>-0.31637649449831795</v>
      </c>
      <c r="AR1382" s="22">
        <f ca="1"/>
        <v>133.38396373199126</v>
      </c>
      <c r="AS1382" s="22" t="e">
        <f ca="1"/>
        <v>#N/A</v>
      </c>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row>
    <row r="1383" spans="1:78" x14ac:dyDescent="0.25">
      <c r="A1383" s="21"/>
      <c r="B1383" s="22"/>
      <c r="C1383" s="22"/>
      <c r="D1383" s="22"/>
      <c r="E1383" s="22"/>
      <c r="F1383" s="22"/>
      <c r="G1383" s="22">
        <f ca="1"/>
        <v>9.7301131312401527E-3</v>
      </c>
      <c r="H1383" s="22">
        <f ca="1"/>
        <v>2.4798592429051247</v>
      </c>
      <c r="I1383" s="22">
        <f ca="1"/>
        <v>6.5305890188448759</v>
      </c>
      <c r="J1383" s="22">
        <f ca="1"/>
        <v>5.2050498670658794</v>
      </c>
      <c r="K1383" s="22">
        <f ca="1"/>
        <v>1.2234637476136228</v>
      </c>
      <c r="L1383" s="22" t="e">
        <f ca="1"/>
        <v>#N/A</v>
      </c>
      <c r="M1383" s="22"/>
      <c r="N1383" s="22"/>
      <c r="O1383" s="22"/>
      <c r="P1383" s="22"/>
      <c r="Q1383" s="22"/>
      <c r="R1383" s="22">
        <f ca="1"/>
        <v>0.53068456773993078</v>
      </c>
      <c r="S1383" s="22">
        <f ca="1"/>
        <v>4.6893536830758052E-2</v>
      </c>
      <c r="T1383" s="22">
        <f ca="1"/>
        <v>0.39001825695526654</v>
      </c>
      <c r="U1383" s="22">
        <f ca="1"/>
        <v>1.1344472062025914</v>
      </c>
      <c r="V1383" s="22">
        <f ca="1"/>
        <v>1.2163665176210539</v>
      </c>
      <c r="W1383" s="22" t="e">
        <f ca="1"/>
        <v>#N/A</v>
      </c>
      <c r="X1383" s="22"/>
      <c r="Y1383" s="22"/>
      <c r="Z1383" s="22"/>
      <c r="AA1383" s="22">
        <f ca="1"/>
        <v>1.3553122382199072</v>
      </c>
      <c r="AB1383" s="22">
        <f ca="1"/>
        <v>7.9503995359031902E-3</v>
      </c>
      <c r="AC1383" s="22">
        <f ca="1"/>
        <v>0.11123662891775607</v>
      </c>
      <c r="AD1383" s="22">
        <f ca="1"/>
        <v>0.55016957059899929</v>
      </c>
      <c r="AE1383" s="22">
        <f ca="1"/>
        <v>1.0144399132768038</v>
      </c>
      <c r="AF1383" s="22" t="e">
        <f ca="1"/>
        <v>#N/A</v>
      </c>
      <c r="AG1383" s="22"/>
      <c r="AH1383" s="22"/>
      <c r="AI1383" s="22"/>
      <c r="AJ1383" s="22"/>
      <c r="AK1383" s="22"/>
      <c r="AL1383" s="22"/>
      <c r="AM1383" s="22"/>
      <c r="AN1383" s="22">
        <f ca="1"/>
        <v>9.1578954991019295</v>
      </c>
      <c r="AO1383" s="22">
        <f ca="1"/>
        <v>9.5822948430265373E-3</v>
      </c>
      <c r="AP1383" s="22">
        <f ca="1"/>
        <v>0.18816623083446921</v>
      </c>
      <c r="AQ1383" s="22">
        <f ca="1"/>
        <v>1.309923350754725</v>
      </c>
      <c r="AR1383" s="22">
        <f ca="1"/>
        <v>3.4095540448181172</v>
      </c>
      <c r="AS1383" s="22" t="e">
        <f ca="1"/>
        <v>#N/A</v>
      </c>
      <c r="AT1383" s="22"/>
      <c r="AU1383" s="22"/>
      <c r="AV1383" s="22"/>
      <c r="AW1383" s="22"/>
      <c r="AX1383" s="22"/>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c r="BY1383" s="22"/>
      <c r="BZ1383" s="22"/>
    </row>
    <row r="1384" spans="1:78" x14ac:dyDescent="0.25">
      <c r="A1384" s="21"/>
      <c r="B1384" s="22"/>
      <c r="C1384" s="22"/>
      <c r="D1384" s="22"/>
      <c r="E1384" s="22"/>
      <c r="F1384" s="22"/>
      <c r="G1384" s="22">
        <f ca="1"/>
        <v>0.99979834378335297</v>
      </c>
      <c r="H1384" s="22">
        <f ca="1"/>
        <v>0.43497849616500234</v>
      </c>
      <c r="I1384" s="22" t="e">
        <f ca="1"/>
        <v>#N/A</v>
      </c>
      <c r="J1384" s="22" t="e">
        <f ca="1"/>
        <v>#N/A</v>
      </c>
      <c r="K1384" s="22" t="e">
        <f ca="1"/>
        <v>#N/A</v>
      </c>
      <c r="L1384" s="22" t="e">
        <f ca="1"/>
        <v>#N/A</v>
      </c>
      <c r="M1384" s="22"/>
      <c r="N1384" s="22"/>
      <c r="O1384" s="22"/>
      <c r="P1384" s="22"/>
      <c r="Q1384" s="22"/>
      <c r="R1384" s="22">
        <f ca="1"/>
        <v>0.99999970482815626</v>
      </c>
      <c r="S1384" s="22">
        <f ca="1"/>
        <v>3.139036566223542E-3</v>
      </c>
      <c r="T1384" s="22" t="e">
        <f ca="1"/>
        <v>#N/A</v>
      </c>
      <c r="U1384" s="22" t="e">
        <f ca="1"/>
        <v>#N/A</v>
      </c>
      <c r="V1384" s="22" t="e">
        <f ca="1"/>
        <v>#N/A</v>
      </c>
      <c r="W1384" s="22" t="e">
        <f ca="1"/>
        <v>#N/A</v>
      </c>
      <c r="X1384" s="22"/>
      <c r="Y1384" s="22"/>
      <c r="Z1384" s="22"/>
      <c r="AA1384" s="22">
        <f ca="1"/>
        <v>0.9999999500280331</v>
      </c>
      <c r="AB1384" s="22">
        <f ca="1"/>
        <v>3.1427391478193413E-4</v>
      </c>
      <c r="AC1384" s="22" t="e">
        <f ca="1"/>
        <v>#N/A</v>
      </c>
      <c r="AD1384" s="22" t="e">
        <f ca="1"/>
        <v>#N/A</v>
      </c>
      <c r="AE1384" s="22" t="e">
        <f ca="1"/>
        <v>#N/A</v>
      </c>
      <c r="AF1384" s="22" t="e">
        <f ca="1"/>
        <v>#N/A</v>
      </c>
      <c r="AG1384" s="22"/>
      <c r="AH1384" s="22"/>
      <c r="AI1384" s="22"/>
      <c r="AJ1384" s="22"/>
      <c r="AK1384" s="22"/>
      <c r="AL1384" s="22"/>
      <c r="AM1384" s="22"/>
      <c r="AN1384" s="22">
        <f ca="1"/>
        <v>0.99999973771927331</v>
      </c>
      <c r="AO1384" s="22">
        <f ca="1"/>
        <v>2.6940248103618139E-4</v>
      </c>
      <c r="AP1384" s="22" t="e">
        <f ca="1"/>
        <v>#N/A</v>
      </c>
      <c r="AQ1384" s="22" t="e">
        <f ca="1"/>
        <v>#N/A</v>
      </c>
      <c r="AR1384" s="22" t="e">
        <f ca="1"/>
        <v>#N/A</v>
      </c>
      <c r="AS1384" s="22" t="e">
        <f ca="1"/>
        <v>#N/A</v>
      </c>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row>
    <row r="1385" spans="1:78" x14ac:dyDescent="0.25">
      <c r="A1385" s="21"/>
      <c r="B1385" s="22"/>
      <c r="C1385" s="22"/>
      <c r="D1385" s="22"/>
      <c r="E1385" s="22"/>
      <c r="F1385" s="22"/>
      <c r="G1385" s="22">
        <f ca="1"/>
        <v>17352.771272933642</v>
      </c>
      <c r="H1385" s="22">
        <f ca="1"/>
        <v>14</v>
      </c>
      <c r="I1385" s="22" t="e">
        <f ca="1"/>
        <v>#N/A</v>
      </c>
      <c r="J1385" s="22" t="e">
        <f ca="1"/>
        <v>#N/A</v>
      </c>
      <c r="K1385" s="22" t="e">
        <f ca="1"/>
        <v>#N/A</v>
      </c>
      <c r="L1385" s="22" t="e">
        <f ca="1"/>
        <v>#N/A</v>
      </c>
      <c r="M1385" s="22"/>
      <c r="N1385" s="22"/>
      <c r="O1385" s="22"/>
      <c r="P1385" s="22"/>
      <c r="Q1385" s="22"/>
      <c r="R1385" s="22">
        <f ca="1"/>
        <v>9316604.0291795228</v>
      </c>
      <c r="S1385" s="22">
        <f ca="1"/>
        <v>11</v>
      </c>
      <c r="T1385" s="22" t="e">
        <f ca="1"/>
        <v>#N/A</v>
      </c>
      <c r="U1385" s="22" t="e">
        <f ca="1"/>
        <v>#N/A</v>
      </c>
      <c r="V1385" s="22" t="e">
        <f ca="1"/>
        <v>#N/A</v>
      </c>
      <c r="W1385" s="22" t="e">
        <f ca="1"/>
        <v>#N/A</v>
      </c>
      <c r="X1385" s="22"/>
      <c r="Y1385" s="22"/>
      <c r="Z1385" s="22"/>
      <c r="AA1385" s="22">
        <f ca="1"/>
        <v>55030850.906395257</v>
      </c>
      <c r="AB1385" s="22">
        <f ca="1"/>
        <v>11</v>
      </c>
      <c r="AC1385" s="22" t="e">
        <f ca="1"/>
        <v>#N/A</v>
      </c>
      <c r="AD1385" s="22" t="e">
        <f ca="1"/>
        <v>#N/A</v>
      </c>
      <c r="AE1385" s="22" t="e">
        <f ca="1"/>
        <v>#N/A</v>
      </c>
      <c r="AF1385" s="22" t="e">
        <f ca="1"/>
        <v>#N/A</v>
      </c>
      <c r="AG1385" s="22"/>
      <c r="AH1385" s="22"/>
      <c r="AI1385" s="22"/>
      <c r="AJ1385" s="22"/>
      <c r="AK1385" s="22"/>
      <c r="AL1385" s="22"/>
      <c r="AM1385" s="22"/>
      <c r="AN1385" s="22">
        <f ca="1"/>
        <v>10484946.086528707</v>
      </c>
      <c r="AO1385" s="22">
        <f ca="1"/>
        <v>11</v>
      </c>
      <c r="AP1385" s="22" t="e">
        <f ca="1"/>
        <v>#N/A</v>
      </c>
      <c r="AQ1385" s="22" t="e">
        <f ca="1"/>
        <v>#N/A</v>
      </c>
      <c r="AR1385" s="22" t="e">
        <f ca="1"/>
        <v>#N/A</v>
      </c>
      <c r="AS1385" s="22" t="e">
        <f ca="1"/>
        <v>#N/A</v>
      </c>
      <c r="AT1385" s="22"/>
      <c r="AU1385" s="22"/>
      <c r="AV1385" s="22"/>
      <c r="AW1385" s="22"/>
      <c r="AX1385" s="22"/>
      <c r="AY1385" s="22"/>
      <c r="AZ1385" s="22"/>
      <c r="BA1385" s="22"/>
      <c r="BB1385" s="22"/>
      <c r="BC1385" s="22"/>
      <c r="BD1385" s="22"/>
      <c r="BE1385" s="22"/>
      <c r="BF1385" s="22"/>
      <c r="BG1385" s="22"/>
      <c r="BH1385" s="22"/>
      <c r="BI1385" s="22"/>
      <c r="BJ1385" s="22"/>
      <c r="BK1385" s="22"/>
      <c r="BL1385" s="22"/>
      <c r="BM1385" s="22"/>
      <c r="BN1385" s="22"/>
      <c r="BO1385" s="22"/>
      <c r="BP1385" s="22"/>
      <c r="BQ1385" s="22"/>
      <c r="BR1385" s="22"/>
      <c r="BS1385" s="22"/>
      <c r="BT1385" s="22"/>
      <c r="BU1385" s="22"/>
      <c r="BV1385" s="22"/>
      <c r="BW1385" s="22"/>
      <c r="BX1385" s="22"/>
      <c r="BY1385" s="22"/>
      <c r="BZ1385" s="22"/>
    </row>
    <row r="1386" spans="1:78" x14ac:dyDescent="0.25">
      <c r="A1386" s="21"/>
      <c r="B1386" s="22"/>
      <c r="C1386" s="22"/>
      <c r="D1386" s="22"/>
      <c r="E1386" s="22"/>
      <c r="F1386" s="22"/>
      <c r="G1386" s="22">
        <f ca="1"/>
        <v>13133.014042647079</v>
      </c>
      <c r="H1386" s="22">
        <f ca="1"/>
        <v>2.648888089763537</v>
      </c>
      <c r="I1386" s="22" t="e">
        <f ca="1"/>
        <v>#N/A</v>
      </c>
      <c r="J1386" s="22" t="e">
        <f ca="1"/>
        <v>#N/A</v>
      </c>
      <c r="K1386" s="22" t="e">
        <f ca="1"/>
        <v>#N/A</v>
      </c>
      <c r="L1386" s="22" t="e">
        <f ca="1"/>
        <v>#N/A</v>
      </c>
      <c r="M1386" s="22"/>
      <c r="N1386" s="22"/>
      <c r="O1386" s="22"/>
      <c r="P1386" s="22"/>
      <c r="Q1386" s="22"/>
      <c r="R1386" s="22">
        <f ca="1"/>
        <v>367.2065155484438</v>
      </c>
      <c r="S1386" s="22">
        <f ca="1"/>
        <v>1.0838905620497334E-4</v>
      </c>
      <c r="T1386" s="22" t="e">
        <f ca="1"/>
        <v>#N/A</v>
      </c>
      <c r="U1386" s="22" t="e">
        <f ca="1"/>
        <v>#N/A</v>
      </c>
      <c r="V1386" s="22" t="e">
        <f ca="1"/>
        <v>#N/A</v>
      </c>
      <c r="W1386" s="22" t="e">
        <f ca="1"/>
        <v>#N/A</v>
      </c>
      <c r="X1386" s="22"/>
      <c r="Y1386" s="22"/>
      <c r="Z1386" s="22"/>
      <c r="AA1386" s="22">
        <f ca="1"/>
        <v>21.741168913550879</v>
      </c>
      <c r="AB1386" s="22">
        <f ca="1"/>
        <v>1.0864490286359865E-6</v>
      </c>
      <c r="AC1386" s="22" t="e">
        <f ca="1"/>
        <v>#N/A</v>
      </c>
      <c r="AD1386" s="22" t="e">
        <f ca="1"/>
        <v>#N/A</v>
      </c>
      <c r="AE1386" s="22" t="e">
        <f ca="1"/>
        <v>#N/A</v>
      </c>
      <c r="AF1386" s="22" t="e">
        <f ca="1"/>
        <v>#N/A</v>
      </c>
      <c r="AG1386" s="22"/>
      <c r="AH1386" s="22"/>
      <c r="AI1386" s="22"/>
      <c r="AJ1386" s="22"/>
      <c r="AK1386" s="22"/>
      <c r="AL1386" s="22"/>
      <c r="AM1386" s="22"/>
      <c r="AN1386" s="22">
        <f ca="1"/>
        <v>3.043892951645307</v>
      </c>
      <c r="AO1386" s="22">
        <f ca="1"/>
        <v>7.9835466467295087E-7</v>
      </c>
      <c r="AP1386" s="22" t="e">
        <f ca="1"/>
        <v>#N/A</v>
      </c>
      <c r="AQ1386" s="22" t="e">
        <f ca="1"/>
        <v>#N/A</v>
      </c>
      <c r="AR1386" s="22" t="e">
        <f ca="1"/>
        <v>#N/A</v>
      </c>
      <c r="AS1386" s="22" t="e">
        <f ca="1"/>
        <v>#N/A</v>
      </c>
      <c r="AT1386" s="22"/>
      <c r="AU1386" s="22"/>
      <c r="AV1386" s="22"/>
      <c r="AW1386" s="22"/>
      <c r="AX1386" s="22"/>
      <c r="AY1386" s="22"/>
      <c r="AZ1386" s="22"/>
      <c r="BA1386" s="22"/>
      <c r="BB1386" s="22"/>
      <c r="BC1386" s="22"/>
      <c r="BD1386" s="22"/>
      <c r="BE1386" s="22"/>
      <c r="BF1386" s="22"/>
      <c r="BG1386" s="22"/>
      <c r="BH1386" s="22"/>
      <c r="BI1386" s="22"/>
      <c r="BJ1386" s="22"/>
      <c r="BK1386" s="22"/>
      <c r="BL1386" s="22"/>
      <c r="BM1386" s="22"/>
      <c r="BN1386" s="22"/>
      <c r="BO1386" s="22"/>
      <c r="BP1386" s="22"/>
      <c r="BQ1386" s="22"/>
      <c r="BR1386" s="22"/>
      <c r="BS1386" s="22"/>
      <c r="BT1386" s="22"/>
      <c r="BU1386" s="22"/>
      <c r="BV1386" s="22"/>
      <c r="BW1386" s="22"/>
      <c r="BX1386" s="22"/>
      <c r="BY1386" s="22"/>
      <c r="BZ1386" s="22"/>
    </row>
    <row r="1387" spans="1:78" x14ac:dyDescent="0.25">
      <c r="A1387" s="21"/>
      <c r="B1387" s="22"/>
      <c r="C1387" s="22"/>
      <c r="D1387" s="22"/>
      <c r="E1387" s="22"/>
      <c r="F1387" s="22"/>
      <c r="G1387" s="22" t="e">
        <f ca="1"/>
        <v>#N/A</v>
      </c>
      <c r="H1387" s="22" t="e">
        <f ca="1"/>
        <v>#N/A</v>
      </c>
      <c r="I1387" s="22" t="e">
        <f ca="1"/>
        <v>#N/A</v>
      </c>
      <c r="J1387" s="22" t="e">
        <f ca="1"/>
        <v>#N/A</v>
      </c>
      <c r="K1387" s="22" t="e">
        <f ca="1"/>
        <v>#N/A</v>
      </c>
      <c r="L1387" s="22" t="e">
        <f ca="1"/>
        <v>#N/A</v>
      </c>
      <c r="M1387" s="22"/>
      <c r="N1387" s="22"/>
      <c r="O1387" s="22"/>
      <c r="P1387" s="22"/>
      <c r="Q1387" s="22"/>
      <c r="R1387" s="22" t="e">
        <f ca="1"/>
        <v>#N/A</v>
      </c>
      <c r="S1387" s="22" t="e">
        <f ca="1"/>
        <v>#N/A</v>
      </c>
      <c r="T1387" s="22" t="e">
        <f ca="1"/>
        <v>#N/A</v>
      </c>
      <c r="U1387" s="22" t="e">
        <f ca="1"/>
        <v>#N/A</v>
      </c>
      <c r="V1387" s="22" t="e">
        <f ca="1"/>
        <v>#N/A</v>
      </c>
      <c r="W1387" s="22" t="e">
        <f ca="1"/>
        <v>#N/A</v>
      </c>
      <c r="X1387" s="22"/>
      <c r="Y1387" s="22"/>
      <c r="Z1387" s="22"/>
      <c r="AA1387" s="22" t="e">
        <f ca="1"/>
        <v>#N/A</v>
      </c>
      <c r="AB1387" s="22" t="e">
        <f ca="1"/>
        <v>#N/A</v>
      </c>
      <c r="AC1387" s="22" t="e">
        <f ca="1"/>
        <v>#N/A</v>
      </c>
      <c r="AD1387" s="22" t="e">
        <f ca="1"/>
        <v>#N/A</v>
      </c>
      <c r="AE1387" s="22" t="e">
        <f ca="1"/>
        <v>#N/A</v>
      </c>
      <c r="AF1387" s="22" t="e">
        <f ca="1"/>
        <v>#N/A</v>
      </c>
      <c r="AG1387" s="22"/>
      <c r="AH1387" s="22"/>
      <c r="AI1387" s="22"/>
      <c r="AJ1387" s="22"/>
      <c r="AK1387" s="22"/>
      <c r="AL1387" s="22"/>
      <c r="AM1387" s="22"/>
      <c r="AN1387" s="22" t="e">
        <f ca="1"/>
        <v>#N/A</v>
      </c>
      <c r="AO1387" s="22" t="e">
        <f ca="1"/>
        <v>#N/A</v>
      </c>
      <c r="AP1387" s="22" t="e">
        <f ca="1"/>
        <v>#N/A</v>
      </c>
      <c r="AQ1387" s="22" t="e">
        <f ca="1"/>
        <v>#N/A</v>
      </c>
      <c r="AR1387" s="22" t="e">
        <f ca="1"/>
        <v>#N/A</v>
      </c>
      <c r="AS1387" s="22" t="e">
        <f ca="1"/>
        <v>#N/A</v>
      </c>
      <c r="AT1387" s="22"/>
      <c r="AU1387" s="22"/>
      <c r="AV1387" s="22"/>
      <c r="AW1387" s="22"/>
      <c r="AX1387" s="22"/>
      <c r="AY1387" s="22"/>
      <c r="AZ1387" s="22"/>
      <c r="BA1387" s="22"/>
      <c r="BB1387" s="22"/>
      <c r="BC1387" s="22"/>
      <c r="BD1387" s="22"/>
      <c r="BE1387" s="22"/>
      <c r="BF1387" s="22"/>
      <c r="BG1387" s="22"/>
      <c r="BH1387" s="22"/>
      <c r="BI1387" s="22"/>
      <c r="BJ1387" s="22"/>
      <c r="BK1387" s="22"/>
      <c r="BL1387" s="22"/>
      <c r="BM1387" s="22"/>
      <c r="BN1387" s="22"/>
      <c r="BO1387" s="22"/>
      <c r="BP1387" s="22"/>
      <c r="BQ1387" s="22"/>
      <c r="BR1387" s="22"/>
      <c r="BS1387" s="22"/>
      <c r="BT1387" s="22"/>
      <c r="BU1387" s="22"/>
      <c r="BV1387" s="22"/>
      <c r="BW1387" s="22"/>
      <c r="BX1387" s="22"/>
      <c r="BY1387" s="22"/>
      <c r="BZ1387" s="22"/>
    </row>
    <row r="1388" spans="1:78" x14ac:dyDescent="0.25">
      <c r="A1388" s="21"/>
      <c r="B1388" s="22"/>
      <c r="C1388" s="22"/>
      <c r="D1388" s="22"/>
      <c r="E1388" s="22"/>
      <c r="F1388" s="22"/>
      <c r="G1388" s="22" t="e">
        <f ca="1"/>
        <v>#N/A</v>
      </c>
      <c r="H1388" s="22" t="e">
        <f ca="1"/>
        <v>#N/A</v>
      </c>
      <c r="I1388" s="22" t="e">
        <f ca="1"/>
        <v>#N/A</v>
      </c>
      <c r="J1388" s="22" t="e">
        <f ca="1"/>
        <v>#N/A</v>
      </c>
      <c r="K1388" s="22" t="e">
        <f ca="1"/>
        <v>#N/A</v>
      </c>
      <c r="L1388" s="22" t="e">
        <f ca="1"/>
        <v>#N/A</v>
      </c>
      <c r="M1388" s="22"/>
      <c r="N1388" s="22"/>
      <c r="O1388" s="22"/>
      <c r="P1388" s="22"/>
      <c r="Q1388" s="22"/>
      <c r="R1388" s="22" t="e">
        <f ca="1"/>
        <v>#N/A</v>
      </c>
      <c r="S1388" s="22" t="e">
        <f ca="1"/>
        <v>#N/A</v>
      </c>
      <c r="T1388" s="22" t="e">
        <f ca="1"/>
        <v>#N/A</v>
      </c>
      <c r="U1388" s="22" t="e">
        <f ca="1"/>
        <v>#N/A</v>
      </c>
      <c r="V1388" s="22" t="e">
        <f ca="1"/>
        <v>#N/A</v>
      </c>
      <c r="W1388" s="22" t="e">
        <f ca="1"/>
        <v>#N/A</v>
      </c>
      <c r="X1388" s="22"/>
      <c r="Y1388" s="22"/>
      <c r="Z1388" s="22"/>
      <c r="AA1388" s="22" t="e">
        <f ca="1"/>
        <v>#N/A</v>
      </c>
      <c r="AB1388" s="22" t="e">
        <f ca="1"/>
        <v>#N/A</v>
      </c>
      <c r="AC1388" s="22" t="e">
        <f ca="1"/>
        <v>#N/A</v>
      </c>
      <c r="AD1388" s="22" t="e">
        <f ca="1"/>
        <v>#N/A</v>
      </c>
      <c r="AE1388" s="22" t="e">
        <f ca="1"/>
        <v>#N/A</v>
      </c>
      <c r="AF1388" s="22" t="e">
        <f ca="1"/>
        <v>#N/A</v>
      </c>
      <c r="AG1388" s="22"/>
      <c r="AH1388" s="22"/>
      <c r="AI1388" s="22"/>
      <c r="AJ1388" s="22"/>
      <c r="AK1388" s="22"/>
      <c r="AL1388" s="22"/>
      <c r="AM1388" s="22"/>
      <c r="AN1388" s="22" t="e">
        <f ca="1"/>
        <v>#N/A</v>
      </c>
      <c r="AO1388" s="22" t="e">
        <f ca="1"/>
        <v>#N/A</v>
      </c>
      <c r="AP1388" s="22" t="e">
        <f ca="1"/>
        <v>#N/A</v>
      </c>
      <c r="AQ1388" s="22" t="e">
        <f ca="1"/>
        <v>#N/A</v>
      </c>
      <c r="AR1388" s="22" t="e">
        <f ca="1"/>
        <v>#N/A</v>
      </c>
      <c r="AS1388" s="22" t="e">
        <f ca="1"/>
        <v>#N/A</v>
      </c>
      <c r="AT1388" s="22"/>
      <c r="AU1388" s="22"/>
      <c r="AV1388" s="22"/>
      <c r="AW1388" s="22"/>
      <c r="AX1388" s="22"/>
      <c r="AY1388" s="22"/>
      <c r="AZ1388" s="22"/>
      <c r="BA1388" s="22"/>
      <c r="BB1388" s="22"/>
      <c r="BC1388" s="22"/>
      <c r="BD1388" s="22"/>
      <c r="BE1388" s="22"/>
      <c r="BF1388" s="22"/>
      <c r="BG1388" s="22"/>
      <c r="BH1388" s="22"/>
      <c r="BI1388" s="22"/>
      <c r="BJ1388" s="22"/>
      <c r="BK1388" s="22"/>
      <c r="BL1388" s="22"/>
      <c r="BM1388" s="22"/>
      <c r="BN1388" s="22"/>
      <c r="BO1388" s="22"/>
      <c r="BP1388" s="22"/>
      <c r="BQ1388" s="22"/>
      <c r="BR1388" s="22"/>
      <c r="BS1388" s="22"/>
      <c r="BT1388" s="22"/>
      <c r="BU1388" s="22"/>
      <c r="BV1388" s="22"/>
      <c r="BW1388" s="22"/>
      <c r="BX1388" s="22"/>
      <c r="BY1388" s="22"/>
      <c r="BZ1388" s="22"/>
    </row>
    <row r="1389" spans="1:78" x14ac:dyDescent="0.25">
      <c r="A1389" s="21"/>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row>
    <row r="1390" spans="1:78" x14ac:dyDescent="0.25">
      <c r="A1390" s="21"/>
      <c r="B1390" s="22"/>
      <c r="C1390" s="22"/>
      <c r="D1390" s="22"/>
      <c r="E1390" s="22"/>
      <c r="F1390" s="25" t="s">
        <v>166</v>
      </c>
      <c r="G1390" s="42">
        <v>550</v>
      </c>
      <c r="H1390" s="22"/>
      <c r="I1390" s="22"/>
      <c r="J1390" s="22"/>
      <c r="K1390" s="22"/>
      <c r="L1390" s="22"/>
      <c r="M1390" s="22"/>
      <c r="N1390" s="22"/>
      <c r="O1390" s="22"/>
      <c r="P1390" s="22"/>
      <c r="Q1390" s="25" t="s">
        <v>166</v>
      </c>
      <c r="R1390" s="42">
        <v>550</v>
      </c>
      <c r="S1390" s="22"/>
      <c r="T1390" s="22"/>
      <c r="U1390" s="22"/>
      <c r="V1390" s="22"/>
      <c r="W1390" s="22"/>
      <c r="X1390" s="22"/>
      <c r="Y1390" s="22"/>
      <c r="Z1390" s="25" t="s">
        <v>166</v>
      </c>
      <c r="AA1390" s="42">
        <v>550</v>
      </c>
      <c r="AB1390" s="22"/>
      <c r="AC1390" s="22"/>
      <c r="AD1390" s="22"/>
      <c r="AE1390" s="22"/>
      <c r="AF1390" s="22"/>
      <c r="AG1390" s="22"/>
      <c r="AH1390" s="22"/>
      <c r="AI1390" s="22"/>
      <c r="AJ1390" s="22"/>
      <c r="AK1390" s="22"/>
      <c r="AL1390" s="22"/>
      <c r="AM1390" s="25" t="s">
        <v>166</v>
      </c>
      <c r="AN1390" s="42">
        <v>550</v>
      </c>
      <c r="AO1390" s="22"/>
      <c r="AP1390" s="22"/>
      <c r="AQ1390" s="22"/>
      <c r="AR1390" s="22"/>
      <c r="AS1390" s="22"/>
      <c r="AT1390" s="22"/>
      <c r="AU1390" s="22"/>
      <c r="AV1390" s="22"/>
      <c r="AW1390" s="22"/>
      <c r="AX1390" s="22"/>
      <c r="AY1390" s="22"/>
      <c r="AZ1390" s="22"/>
      <c r="BA1390" s="22"/>
      <c r="BB1390" s="22"/>
      <c r="BC1390" s="22"/>
      <c r="BD1390" s="22"/>
      <c r="BE1390" s="22"/>
      <c r="BF1390" s="22"/>
      <c r="BG1390" s="22"/>
      <c r="BH1390" s="22"/>
      <c r="BI1390" s="22"/>
      <c r="BJ1390" s="22"/>
      <c r="BK1390" s="22"/>
      <c r="BL1390" s="22"/>
      <c r="BM1390" s="22"/>
      <c r="BN1390" s="22"/>
      <c r="BO1390" s="22"/>
      <c r="BP1390" s="22"/>
      <c r="BQ1390" s="22"/>
      <c r="BR1390" s="22"/>
      <c r="BS1390" s="22"/>
      <c r="BT1390" s="22"/>
      <c r="BU1390" s="22"/>
      <c r="BV1390" s="22"/>
      <c r="BW1390" s="22"/>
      <c r="BX1390" s="22"/>
      <c r="BY1390" s="22"/>
      <c r="BZ1390" s="22"/>
    </row>
    <row r="1391" spans="1:78" x14ac:dyDescent="0.25">
      <c r="A1391" s="21"/>
      <c r="B1391" s="22"/>
      <c r="C1391" s="22"/>
      <c r="D1391" s="22"/>
      <c r="E1391" s="22"/>
      <c r="F1391" s="25" t="s">
        <v>167</v>
      </c>
      <c r="G1391" s="43">
        <f ca="1">I1378+J1378*(G1390/1000)+K1378*(G1390/1000)^2+L1378*(G1390/1000)^3+M1378/(G1390/1000)^2</f>
        <v>66.365024566088181</v>
      </c>
      <c r="H1391" s="22"/>
      <c r="I1391" s="22"/>
      <c r="J1391" s="22"/>
      <c r="K1391" s="22"/>
      <c r="L1391" s="22"/>
      <c r="M1391" s="22"/>
      <c r="N1391" s="22"/>
      <c r="O1391" s="22"/>
      <c r="P1391" s="22"/>
      <c r="Q1391" s="25" t="s">
        <v>167</v>
      </c>
      <c r="R1391" s="43">
        <f ca="1">T1378+U1378*(R1390/1000)+V1378*(R1390/1000)^2+W1378*(R1390/1000)^3+AA1378/(R1390/1000)^2</f>
        <v>9941.2407111552784</v>
      </c>
      <c r="S1391" s="22"/>
      <c r="T1391" s="22"/>
      <c r="U1391" s="22"/>
      <c r="V1391" s="22"/>
      <c r="W1391" s="22"/>
      <c r="X1391" s="22"/>
      <c r="Y1391" s="22"/>
      <c r="Z1391" s="25" t="s">
        <v>167</v>
      </c>
      <c r="AA1391" s="43">
        <f ca="1">AC1378+AD1378*(AA1390/1000)+AE1378*(AA1390/1000)^2+AF1378*(AA1390/1000)^3+AG1378/(AA1390/1000)^2</f>
        <v>-29.228917191232213</v>
      </c>
      <c r="AB1391" s="22"/>
      <c r="AC1391" s="22"/>
      <c r="AD1391" s="22"/>
      <c r="AE1391" s="22"/>
      <c r="AF1391" s="22"/>
      <c r="AG1391" s="22"/>
      <c r="AH1391" s="22"/>
      <c r="AI1391" s="22"/>
      <c r="AJ1391" s="22"/>
      <c r="AK1391" s="22"/>
      <c r="AL1391" s="22"/>
      <c r="AM1391" s="25" t="s">
        <v>167</v>
      </c>
      <c r="AN1391" s="43">
        <f ca="1">AP1378+AQ1378*(AN1390/1000)+AR1378*(AN1390/1000)^2+AS1378*(AN1390/1000)^3+AT1378/(AN1390/1000)^2</f>
        <v>-1326.1784633295297</v>
      </c>
      <c r="AO1391" s="22"/>
      <c r="AP1391" s="22"/>
      <c r="AQ1391" s="22"/>
      <c r="AR1391" s="22"/>
      <c r="AS1391" s="22"/>
      <c r="AT1391" s="22"/>
      <c r="AU1391" s="22"/>
      <c r="AV1391" s="22"/>
      <c r="AW1391" s="22"/>
      <c r="AX1391" s="22"/>
      <c r="AY1391" s="22"/>
      <c r="AZ1391" s="22"/>
      <c r="BA1391" s="22"/>
      <c r="BB1391" s="22"/>
      <c r="BC1391" s="22"/>
      <c r="BD1391" s="22"/>
      <c r="BE1391" s="22"/>
      <c r="BF1391" s="22"/>
      <c r="BG1391" s="22"/>
      <c r="BH1391" s="22"/>
      <c r="BI1391" s="22"/>
      <c r="BJ1391" s="22"/>
      <c r="BK1391" s="22"/>
      <c r="BL1391" s="22"/>
      <c r="BM1391" s="22"/>
      <c r="BN1391" s="22"/>
      <c r="BO1391" s="22"/>
      <c r="BP1391" s="22"/>
      <c r="BQ1391" s="22"/>
      <c r="BR1391" s="22"/>
      <c r="BS1391" s="22"/>
      <c r="BT1391" s="22"/>
      <c r="BU1391" s="22"/>
      <c r="BV1391" s="22"/>
      <c r="BW1391" s="22"/>
      <c r="BX1391" s="22"/>
      <c r="BY1391" s="22"/>
      <c r="BZ1391" s="22"/>
    </row>
    <row r="1392" spans="1:78" x14ac:dyDescent="0.25">
      <c r="A1392" s="21"/>
      <c r="B1392" s="22"/>
      <c r="C1392" s="22"/>
      <c r="D1392" s="22"/>
      <c r="E1392" s="22"/>
      <c r="F1392" s="22" t="s">
        <v>46</v>
      </c>
      <c r="G1392" s="22"/>
      <c r="H1392" s="22"/>
      <c r="I1392" s="22"/>
      <c r="J1392" s="22" t="s">
        <v>189</v>
      </c>
      <c r="K1392" s="22"/>
      <c r="L1392" s="22"/>
      <c r="M1392" s="22"/>
      <c r="N1392" s="22"/>
      <c r="O1392" s="22"/>
      <c r="P1392" s="22"/>
      <c r="Q1392" s="22" t="s">
        <v>46</v>
      </c>
      <c r="R1392" s="22"/>
      <c r="S1392" s="22"/>
      <c r="T1392" s="22"/>
      <c r="U1392" s="22" t="s">
        <v>189</v>
      </c>
      <c r="V1392" s="22"/>
      <c r="W1392" s="22"/>
      <c r="X1392" s="22"/>
      <c r="Y1392" s="22"/>
      <c r="Z1392" s="22" t="s">
        <v>46</v>
      </c>
      <c r="AA1392" s="22"/>
      <c r="AB1392" s="22"/>
      <c r="AC1392" s="22"/>
      <c r="AD1392" s="22" t="s">
        <v>189</v>
      </c>
      <c r="AE1392" s="22"/>
      <c r="AF1392" s="22"/>
      <c r="AG1392" s="22"/>
      <c r="AH1392" s="22"/>
      <c r="AI1392" s="22"/>
      <c r="AJ1392" s="22"/>
      <c r="AK1392" s="22"/>
      <c r="AL1392" s="22"/>
      <c r="AM1392" s="22" t="s">
        <v>46</v>
      </c>
      <c r="AN1392" s="22"/>
      <c r="AO1392" s="22"/>
      <c r="AP1392" s="22"/>
      <c r="AQ1392" s="22" t="s">
        <v>189</v>
      </c>
      <c r="AR1392" s="22"/>
      <c r="AS1392" s="22"/>
      <c r="AT1392" s="22"/>
      <c r="AU1392" s="22"/>
      <c r="AV1392" s="22"/>
      <c r="AW1392" s="22"/>
      <c r="AX1392" s="22"/>
      <c r="AY1392" s="22"/>
      <c r="AZ1392" s="22"/>
      <c r="BA1392" s="22"/>
      <c r="BB1392" s="22"/>
      <c r="BC1392" s="22"/>
      <c r="BD1392" s="22"/>
      <c r="BE1392" s="22"/>
      <c r="BF1392" s="22"/>
      <c r="BG1392" s="22"/>
      <c r="BH1392" s="22"/>
      <c r="BI1392" s="22"/>
      <c r="BJ1392" s="22"/>
      <c r="BK1392" s="22"/>
      <c r="BL1392" s="22"/>
      <c r="BM1392" s="22"/>
      <c r="BN1392" s="22"/>
      <c r="BO1392" s="22"/>
      <c r="BP1392" s="22"/>
      <c r="BQ1392" s="22"/>
      <c r="BR1392" s="22"/>
      <c r="BS1392" s="22"/>
      <c r="BT1392" s="22"/>
      <c r="BU1392" s="22"/>
      <c r="BV1392" s="22"/>
      <c r="BW1392" s="22"/>
      <c r="BX1392" s="22"/>
      <c r="BY1392" s="22"/>
      <c r="BZ1392" s="22"/>
    </row>
    <row r="1393" spans="1:78" x14ac:dyDescent="0.25">
      <c r="A1393" s="21"/>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c r="BV1393" s="22"/>
      <c r="BW1393" s="22"/>
      <c r="BX1393" s="22"/>
      <c r="BY1393" s="22"/>
      <c r="BZ1393" s="22"/>
    </row>
    <row r="1394" spans="1:78" x14ac:dyDescent="0.25">
      <c r="A1394" s="21"/>
      <c r="B1394" s="22" t="s">
        <v>317</v>
      </c>
      <c r="C1394" s="22"/>
      <c r="D1394" s="22"/>
      <c r="E1394" s="22"/>
      <c r="F1394" s="22"/>
      <c r="G1394" s="22"/>
      <c r="H1394" s="22"/>
      <c r="I1394" s="22"/>
      <c r="J1394" s="22" t="s">
        <v>318</v>
      </c>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row>
    <row r="1395" spans="1:78" x14ac:dyDescent="0.25">
      <c r="A1395" s="21"/>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c r="BA1395" s="22"/>
      <c r="BB1395" s="22"/>
      <c r="BC1395" s="22"/>
      <c r="BD1395" s="22"/>
      <c r="BE1395" s="22"/>
      <c r="BF1395" s="22"/>
      <c r="BG1395" s="22"/>
      <c r="BH1395" s="22"/>
      <c r="BI1395" s="22"/>
      <c r="BJ1395" s="22"/>
      <c r="BK1395" s="22"/>
      <c r="BL1395" s="22"/>
      <c r="BM1395" s="22"/>
      <c r="BN1395" s="22"/>
      <c r="BO1395" s="22"/>
      <c r="BP1395" s="22"/>
      <c r="BQ1395" s="22"/>
      <c r="BR1395" s="22"/>
      <c r="BS1395" s="22"/>
      <c r="BT1395" s="22"/>
      <c r="BU1395" s="22"/>
      <c r="BV1395" s="22"/>
      <c r="BW1395" s="22"/>
      <c r="BX1395" s="22"/>
      <c r="BY1395" s="22"/>
      <c r="BZ1395" s="22"/>
    </row>
    <row r="1396" spans="1:78" x14ac:dyDescent="0.25">
      <c r="A1396" s="21"/>
      <c r="B1396" s="22" t="s">
        <v>237</v>
      </c>
      <c r="C1396" s="22"/>
      <c r="D1396" s="22"/>
      <c r="E1396" s="22"/>
      <c r="F1396" s="22"/>
      <c r="G1396" s="22"/>
      <c r="H1396" s="22"/>
      <c r="I1396" s="22"/>
      <c r="J1396" s="22" t="s">
        <v>238</v>
      </c>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c r="BA1396" s="22"/>
      <c r="BB1396" s="22"/>
      <c r="BC1396" s="22"/>
      <c r="BD1396" s="22"/>
      <c r="BE1396" s="22"/>
      <c r="BF1396" s="22"/>
      <c r="BG1396" s="22"/>
      <c r="BH1396" s="22"/>
      <c r="BI1396" s="22"/>
      <c r="BJ1396" s="22"/>
      <c r="BK1396" s="22"/>
      <c r="BL1396" s="22"/>
      <c r="BM1396" s="22"/>
      <c r="BN1396" s="22"/>
      <c r="BO1396" s="22"/>
      <c r="BP1396" s="22"/>
      <c r="BQ1396" s="22"/>
      <c r="BR1396" s="22"/>
      <c r="BS1396" s="22"/>
      <c r="BT1396" s="22"/>
      <c r="BU1396" s="22"/>
      <c r="BV1396" s="22"/>
      <c r="BW1396" s="22"/>
      <c r="BX1396" s="22"/>
      <c r="BY1396" s="22"/>
      <c r="BZ1396" s="22"/>
    </row>
    <row r="1397" spans="1:78" x14ac:dyDescent="0.25">
      <c r="A1397" s="21"/>
      <c r="B1397" s="22"/>
      <c r="C1397" s="22"/>
      <c r="D1397" s="22" t="s">
        <v>239</v>
      </c>
      <c r="E1397" s="22"/>
      <c r="F1397" s="22"/>
      <c r="G1397" s="22"/>
      <c r="H1397" s="22"/>
      <c r="I1397" s="22"/>
      <c r="J1397" s="22" t="s">
        <v>240</v>
      </c>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row>
    <row r="1398" spans="1:78" x14ac:dyDescent="0.25">
      <c r="A1398" s="21"/>
      <c r="B1398" s="22" t="s">
        <v>241</v>
      </c>
      <c r="C1398" s="22"/>
      <c r="D1398" s="22" t="s">
        <v>242</v>
      </c>
      <c r="E1398" s="22"/>
      <c r="F1398" s="22" t="s">
        <v>243</v>
      </c>
      <c r="G1398" s="22"/>
      <c r="H1398" s="22" t="s">
        <v>244</v>
      </c>
      <c r="I1398" s="22"/>
      <c r="J1398" s="22" t="s">
        <v>245</v>
      </c>
      <c r="K1398" s="22"/>
      <c r="L1398" s="22" t="s">
        <v>246</v>
      </c>
      <c r="M1398" s="22"/>
      <c r="N1398" s="22" t="s">
        <v>247</v>
      </c>
      <c r="O1398" s="22"/>
      <c r="P1398" s="22" t="s">
        <v>248</v>
      </c>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c r="BA1398" s="22"/>
      <c r="BB1398" s="22"/>
      <c r="BC1398" s="22"/>
      <c r="BD1398" s="22"/>
      <c r="BE1398" s="22"/>
      <c r="BF1398" s="22"/>
      <c r="BG1398" s="22"/>
      <c r="BH1398" s="22"/>
      <c r="BI1398" s="22"/>
      <c r="BJ1398" s="22"/>
      <c r="BK1398" s="22"/>
      <c r="BL1398" s="22"/>
      <c r="BM1398" s="22"/>
      <c r="BN1398" s="22"/>
      <c r="BO1398" s="22"/>
      <c r="BP1398" s="22"/>
      <c r="BQ1398" s="22"/>
      <c r="BR1398" s="22"/>
      <c r="BS1398" s="22"/>
      <c r="BT1398" s="22"/>
      <c r="BU1398" s="22"/>
      <c r="BV1398" s="22"/>
      <c r="BW1398" s="22"/>
      <c r="BX1398" s="22"/>
      <c r="BY1398" s="22"/>
      <c r="BZ1398" s="22"/>
    </row>
    <row r="1399" spans="1:78" x14ac:dyDescent="0.25">
      <c r="A1399" s="21"/>
      <c r="B1399" s="22">
        <v>0</v>
      </c>
      <c r="C1399" s="22"/>
      <c r="D1399" s="22">
        <v>0</v>
      </c>
      <c r="E1399" s="22"/>
      <c r="F1399" s="22">
        <v>0</v>
      </c>
      <c r="G1399" s="22"/>
      <c r="H1399" s="22" t="s">
        <v>249</v>
      </c>
      <c r="I1399" s="22"/>
      <c r="J1399" s="22">
        <v>-10.518000000000001</v>
      </c>
      <c r="K1399" s="22"/>
      <c r="L1399" s="22">
        <v>60.985999999999997</v>
      </c>
      <c r="M1399" s="22"/>
      <c r="N1399" s="22">
        <v>60.985999999999997</v>
      </c>
      <c r="O1399" s="22"/>
      <c r="P1399" s="22" t="s">
        <v>249</v>
      </c>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row>
    <row r="1400" spans="1:78" x14ac:dyDescent="0.25">
      <c r="A1400" s="21"/>
      <c r="B1400" s="22">
        <v>100</v>
      </c>
      <c r="C1400" s="22">
        <f ca="1">B1400/1000</f>
        <v>0.1</v>
      </c>
      <c r="D1400" s="22">
        <v>33.270000000000003</v>
      </c>
      <c r="E1400" s="22"/>
      <c r="F1400" s="22">
        <v>180.542</v>
      </c>
      <c r="G1400" s="22"/>
      <c r="H1400" s="22">
        <v>252.46600000000001</v>
      </c>
      <c r="I1400" s="22"/>
      <c r="J1400" s="22">
        <v>-7.1920000000000002</v>
      </c>
      <c r="K1400" s="22"/>
      <c r="L1400" s="22">
        <v>58.194000000000003</v>
      </c>
      <c r="M1400" s="22"/>
      <c r="N1400" s="22">
        <v>60.475999999999999</v>
      </c>
      <c r="O1400" s="22"/>
      <c r="P1400" s="22">
        <v>-31.588999999999999</v>
      </c>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row>
    <row r="1401" spans="1:78" x14ac:dyDescent="0.25">
      <c r="A1401" s="21"/>
      <c r="B1401" s="22">
        <v>200</v>
      </c>
      <c r="C1401" s="22">
        <f t="shared" ref="C1401:C1463" ca="1" si="23">B1401/1000</f>
        <v>0.2</v>
      </c>
      <c r="D1401" s="22">
        <v>35.359000000000002</v>
      </c>
      <c r="E1401" s="22"/>
      <c r="F1401" s="22">
        <v>203.95500000000001</v>
      </c>
      <c r="G1401" s="22"/>
      <c r="H1401" s="22">
        <v>222.97499999999999</v>
      </c>
      <c r="I1401" s="22"/>
      <c r="J1401" s="22">
        <v>-3.8039999999999998</v>
      </c>
      <c r="K1401" s="22"/>
      <c r="L1401" s="22">
        <v>55.542000000000002</v>
      </c>
      <c r="M1401" s="22"/>
      <c r="N1401" s="22">
        <v>63.749000000000002</v>
      </c>
      <c r="O1401" s="22"/>
      <c r="P1401" s="22">
        <v>-16.649000000000001</v>
      </c>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c r="BA1401" s="22"/>
      <c r="BB1401" s="22"/>
      <c r="BC1401" s="22"/>
      <c r="BD1401" s="22"/>
      <c r="BE1401" s="22"/>
      <c r="BF1401" s="22"/>
      <c r="BG1401" s="22"/>
      <c r="BH1401" s="22"/>
      <c r="BI1401" s="22"/>
      <c r="BJ1401" s="22"/>
      <c r="BK1401" s="22"/>
      <c r="BL1401" s="22"/>
      <c r="BM1401" s="22"/>
      <c r="BN1401" s="22"/>
      <c r="BO1401" s="22"/>
      <c r="BP1401" s="22"/>
      <c r="BQ1401" s="22"/>
      <c r="BR1401" s="22"/>
      <c r="BS1401" s="22"/>
      <c r="BT1401" s="22"/>
      <c r="BU1401" s="22"/>
      <c r="BV1401" s="22"/>
      <c r="BW1401" s="22"/>
      <c r="BX1401" s="22"/>
      <c r="BY1401" s="22"/>
      <c r="BZ1401" s="22"/>
    </row>
    <row r="1402" spans="1:78" x14ac:dyDescent="0.25">
      <c r="A1402" s="21"/>
      <c r="B1402" s="22">
        <v>250</v>
      </c>
      <c r="C1402" s="22">
        <f t="shared" ca="1" si="23"/>
        <v>0.25</v>
      </c>
      <c r="D1402" s="22">
        <v>38.645000000000003</v>
      </c>
      <c r="E1402" s="22"/>
      <c r="F1402" s="22">
        <v>212.172</v>
      </c>
      <c r="G1402" s="22"/>
      <c r="H1402" s="22">
        <v>220.011</v>
      </c>
      <c r="I1402" s="22"/>
      <c r="J1402" s="22">
        <v>-1.96</v>
      </c>
      <c r="K1402" s="22"/>
      <c r="L1402" s="22">
        <v>54.002000000000002</v>
      </c>
      <c r="M1402" s="22"/>
      <c r="N1402" s="22">
        <v>65.975999999999999</v>
      </c>
      <c r="O1402" s="22"/>
      <c r="P1402" s="22">
        <v>-13.785</v>
      </c>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row>
    <row r="1403" spans="1:78" x14ac:dyDescent="0.25">
      <c r="A1403" s="21"/>
      <c r="B1403" s="22">
        <v>298.14999999999998</v>
      </c>
      <c r="C1403" s="22">
        <f t="shared" ca="1" si="23"/>
        <v>0.29814999999999997</v>
      </c>
      <c r="D1403" s="22">
        <v>42.886000000000003</v>
      </c>
      <c r="E1403" s="22"/>
      <c r="F1403" s="22">
        <v>219.33</v>
      </c>
      <c r="G1403" s="22"/>
      <c r="H1403" s="22">
        <v>219.33</v>
      </c>
      <c r="I1403" s="22"/>
      <c r="J1403" s="22">
        <v>0</v>
      </c>
      <c r="K1403" s="22"/>
      <c r="L1403" s="22">
        <v>52.466999999999999</v>
      </c>
      <c r="M1403" s="22"/>
      <c r="N1403" s="22">
        <v>68.421000000000006</v>
      </c>
      <c r="O1403" s="22"/>
      <c r="P1403" s="22">
        <v>-11.987</v>
      </c>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row>
    <row r="1404" spans="1:78" x14ac:dyDescent="0.25">
      <c r="A1404" s="21"/>
      <c r="B1404" s="22">
        <v>300</v>
      </c>
      <c r="C1404" s="22">
        <f t="shared" ca="1" si="23"/>
        <v>0.3</v>
      </c>
      <c r="D1404" s="22">
        <v>43.063000000000002</v>
      </c>
      <c r="E1404" s="22"/>
      <c r="F1404" s="22">
        <v>219.596</v>
      </c>
      <c r="G1404" s="22"/>
      <c r="H1404" s="22">
        <v>219.33099999999999</v>
      </c>
      <c r="I1404" s="22"/>
      <c r="J1404" s="22">
        <v>7.9000000000000001E-2</v>
      </c>
      <c r="K1404" s="22"/>
      <c r="L1404" s="22">
        <v>52.408000000000001</v>
      </c>
      <c r="M1404" s="22"/>
      <c r="N1404" s="22">
        <v>68.521000000000001</v>
      </c>
      <c r="O1404" s="22"/>
      <c r="P1404" s="22">
        <v>-11.93</v>
      </c>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c r="BA1404" s="22"/>
      <c r="BB1404" s="22"/>
      <c r="BC1404" s="22"/>
      <c r="BD1404" s="22"/>
      <c r="BE1404" s="22"/>
      <c r="BF1404" s="22"/>
      <c r="BG1404" s="22"/>
      <c r="BH1404" s="22"/>
      <c r="BI1404" s="22"/>
      <c r="BJ1404" s="22"/>
      <c r="BK1404" s="22"/>
      <c r="BL1404" s="22"/>
      <c r="BM1404" s="22"/>
      <c r="BN1404" s="22"/>
      <c r="BO1404" s="22"/>
      <c r="BP1404" s="22"/>
      <c r="BQ1404" s="22"/>
      <c r="BR1404" s="22"/>
      <c r="BS1404" s="22"/>
      <c r="BT1404" s="22"/>
      <c r="BU1404" s="22"/>
      <c r="BV1404" s="22"/>
      <c r="BW1404" s="22"/>
      <c r="BX1404" s="22"/>
      <c r="BY1404" s="22"/>
      <c r="BZ1404" s="22"/>
    </row>
    <row r="1405" spans="1:78" x14ac:dyDescent="0.25">
      <c r="A1405" s="21"/>
      <c r="B1405" s="22">
        <v>350</v>
      </c>
      <c r="C1405" s="22">
        <f t="shared" ca="1" si="23"/>
        <v>0.35</v>
      </c>
      <c r="D1405" s="22">
        <v>48.012999999999998</v>
      </c>
      <c r="E1405" s="22"/>
      <c r="F1405" s="22">
        <v>226.602</v>
      </c>
      <c r="G1405" s="22"/>
      <c r="H1405" s="22">
        <v>219.87299999999999</v>
      </c>
      <c r="I1405" s="22"/>
      <c r="J1405" s="22">
        <v>2.355</v>
      </c>
      <c r="K1405" s="22"/>
      <c r="L1405" s="22">
        <v>50.844000000000001</v>
      </c>
      <c r="M1405" s="22"/>
      <c r="N1405" s="22">
        <v>71.33</v>
      </c>
      <c r="O1405" s="22"/>
      <c r="P1405" s="22">
        <v>-10.645</v>
      </c>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c r="BA1405" s="22"/>
      <c r="BB1405" s="22"/>
      <c r="BC1405" s="22"/>
      <c r="BD1405" s="22"/>
      <c r="BE1405" s="22"/>
      <c r="BF1405" s="22"/>
      <c r="BG1405" s="22"/>
      <c r="BH1405" s="22"/>
      <c r="BI1405" s="22"/>
      <c r="BJ1405" s="22"/>
      <c r="BK1405" s="22"/>
      <c r="BL1405" s="22"/>
      <c r="BM1405" s="22"/>
      <c r="BN1405" s="22"/>
      <c r="BO1405" s="22"/>
      <c r="BP1405" s="22"/>
      <c r="BQ1405" s="22"/>
      <c r="BR1405" s="22"/>
      <c r="BS1405" s="22"/>
      <c r="BT1405" s="22"/>
      <c r="BU1405" s="22"/>
      <c r="BV1405" s="22"/>
      <c r="BW1405" s="22"/>
      <c r="BX1405" s="22"/>
      <c r="BY1405" s="22"/>
      <c r="BZ1405" s="22"/>
    </row>
    <row r="1406" spans="1:78" x14ac:dyDescent="0.25">
      <c r="A1406" s="21"/>
      <c r="B1406" s="22">
        <v>400</v>
      </c>
      <c r="C1406" s="22">
        <f t="shared" ca="1" si="23"/>
        <v>0.4</v>
      </c>
      <c r="D1406" s="22">
        <v>53.048000000000002</v>
      </c>
      <c r="E1406" s="22"/>
      <c r="F1406" s="22">
        <v>233.34299999999999</v>
      </c>
      <c r="G1406" s="22"/>
      <c r="H1406" s="22">
        <v>221.13800000000001</v>
      </c>
      <c r="I1406" s="22"/>
      <c r="J1406" s="22">
        <v>4.8819999999999997</v>
      </c>
      <c r="K1406" s="22"/>
      <c r="L1406" s="22">
        <v>49.353999999999999</v>
      </c>
      <c r="M1406" s="22"/>
      <c r="N1406" s="22">
        <v>74.36</v>
      </c>
      <c r="O1406" s="22"/>
      <c r="P1406" s="22">
        <v>-9.7100000000000009</v>
      </c>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c r="BA1406" s="22"/>
      <c r="BB1406" s="22"/>
      <c r="BC1406" s="22"/>
      <c r="BD1406" s="22"/>
      <c r="BE1406" s="22"/>
      <c r="BF1406" s="22"/>
      <c r="BG1406" s="22"/>
      <c r="BH1406" s="22"/>
      <c r="BI1406" s="22"/>
      <c r="BJ1406" s="22"/>
      <c r="BK1406" s="22"/>
      <c r="BL1406" s="22"/>
      <c r="BM1406" s="22"/>
      <c r="BN1406" s="22"/>
      <c r="BO1406" s="22"/>
      <c r="BP1406" s="22"/>
      <c r="BQ1406" s="22"/>
      <c r="BR1406" s="22"/>
      <c r="BS1406" s="22"/>
      <c r="BT1406" s="22"/>
      <c r="BU1406" s="22"/>
      <c r="BV1406" s="22"/>
      <c r="BW1406" s="22"/>
      <c r="BX1406" s="22"/>
      <c r="BY1406" s="22"/>
      <c r="BZ1406" s="22"/>
    </row>
    <row r="1407" spans="1:78" x14ac:dyDescent="0.25">
      <c r="A1407" s="21"/>
      <c r="B1407" s="22">
        <v>450</v>
      </c>
      <c r="C1407" s="22">
        <f t="shared" ca="1" si="23"/>
        <v>0.45</v>
      </c>
      <c r="D1407" s="22">
        <v>57.906999999999996</v>
      </c>
      <c r="E1407" s="22"/>
      <c r="F1407" s="22">
        <v>239.874</v>
      </c>
      <c r="G1407" s="22"/>
      <c r="H1407" s="22">
        <v>222.858</v>
      </c>
      <c r="I1407" s="22"/>
      <c r="J1407" s="22">
        <v>7.657</v>
      </c>
      <c r="K1407" s="22"/>
      <c r="L1407" s="22">
        <v>47.951000000000001</v>
      </c>
      <c r="M1407" s="22"/>
      <c r="N1407" s="22">
        <v>77.570999999999998</v>
      </c>
      <c r="O1407" s="22"/>
      <c r="P1407" s="22">
        <v>-9.0039999999999996</v>
      </c>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row>
    <row r="1408" spans="1:78" x14ac:dyDescent="0.25">
      <c r="A1408" s="21"/>
      <c r="B1408" s="22">
        <v>500</v>
      </c>
      <c r="C1408" s="22">
        <f t="shared" ca="1" si="23"/>
        <v>0.5</v>
      </c>
      <c r="D1408" s="22">
        <v>62.476999999999997</v>
      </c>
      <c r="E1408" s="22"/>
      <c r="F1408" s="22">
        <v>246.215</v>
      </c>
      <c r="G1408" s="22"/>
      <c r="H1408" s="22">
        <v>224.87899999999999</v>
      </c>
      <c r="I1408" s="22"/>
      <c r="J1408" s="22">
        <v>10.667999999999999</v>
      </c>
      <c r="K1408" s="22"/>
      <c r="L1408" s="22">
        <v>46.640999999999998</v>
      </c>
      <c r="M1408" s="22"/>
      <c r="N1408" s="22">
        <v>80.933000000000007</v>
      </c>
      <c r="O1408" s="22"/>
      <c r="P1408" s="22">
        <v>-8.4550000000000001</v>
      </c>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c r="BA1408" s="22"/>
      <c r="BB1408" s="22"/>
      <c r="BC1408" s="22"/>
      <c r="BD1408" s="22"/>
      <c r="BE1408" s="22"/>
      <c r="BF1408" s="22"/>
      <c r="BG1408" s="22"/>
      <c r="BH1408" s="22"/>
      <c r="BI1408" s="22"/>
      <c r="BJ1408" s="22"/>
      <c r="BK1408" s="22"/>
      <c r="BL1408" s="22"/>
      <c r="BM1408" s="22"/>
      <c r="BN1408" s="22"/>
      <c r="BO1408" s="22"/>
      <c r="BP1408" s="22"/>
      <c r="BQ1408" s="22"/>
      <c r="BR1408" s="22"/>
      <c r="BS1408" s="22"/>
      <c r="BT1408" s="22"/>
      <c r="BU1408" s="22"/>
      <c r="BV1408" s="22"/>
      <c r="BW1408" s="22"/>
      <c r="BX1408" s="22"/>
      <c r="BY1408" s="22"/>
      <c r="BZ1408" s="22"/>
    </row>
    <row r="1409" spans="1:78" x14ac:dyDescent="0.25">
      <c r="A1409" s="21"/>
      <c r="B1409" s="22">
        <v>600</v>
      </c>
      <c r="C1409" s="22">
        <f t="shared" ca="1" si="23"/>
        <v>0.6</v>
      </c>
      <c r="D1409" s="22">
        <v>70.662999999999997</v>
      </c>
      <c r="E1409" s="22"/>
      <c r="F1409" s="22">
        <v>258.34800000000001</v>
      </c>
      <c r="G1409" s="22"/>
      <c r="H1409" s="22">
        <v>229.45599999999999</v>
      </c>
      <c r="I1409" s="22"/>
      <c r="J1409" s="22">
        <v>17.335000000000001</v>
      </c>
      <c r="K1409" s="22"/>
      <c r="L1409" s="22">
        <v>44.293999999999997</v>
      </c>
      <c r="M1409" s="22"/>
      <c r="N1409" s="22">
        <v>88.016999999999996</v>
      </c>
      <c r="O1409" s="22"/>
      <c r="P1409" s="22">
        <v>-7.6630000000000003</v>
      </c>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c r="BA1409" s="22"/>
      <c r="BB1409" s="22"/>
      <c r="BC1409" s="22"/>
      <c r="BD1409" s="22"/>
      <c r="BE1409" s="22"/>
      <c r="BF1409" s="22"/>
      <c r="BG1409" s="22"/>
      <c r="BH1409" s="22"/>
      <c r="BI1409" s="22"/>
      <c r="BJ1409" s="22"/>
      <c r="BK1409" s="22"/>
      <c r="BL1409" s="22"/>
      <c r="BM1409" s="22"/>
      <c r="BN1409" s="22"/>
      <c r="BO1409" s="22"/>
      <c r="BP1409" s="22"/>
      <c r="BQ1409" s="22"/>
      <c r="BR1409" s="22"/>
      <c r="BS1409" s="22"/>
      <c r="BT1409" s="22"/>
      <c r="BU1409" s="22"/>
      <c r="BV1409" s="22"/>
      <c r="BW1409" s="22"/>
      <c r="BX1409" s="22"/>
      <c r="BY1409" s="22"/>
      <c r="BZ1409" s="22"/>
    </row>
    <row r="1410" spans="1:78" x14ac:dyDescent="0.25">
      <c r="A1410" s="21"/>
      <c r="B1410" s="22">
        <v>700</v>
      </c>
      <c r="C1410" s="22">
        <f t="shared" ca="1" si="23"/>
        <v>0.7</v>
      </c>
      <c r="D1410" s="22">
        <v>77.713999999999999</v>
      </c>
      <c r="E1410" s="22"/>
      <c r="F1410" s="22">
        <v>269.78300000000002</v>
      </c>
      <c r="G1410" s="22"/>
      <c r="H1410" s="22">
        <v>234.40799999999999</v>
      </c>
      <c r="I1410" s="22"/>
      <c r="J1410" s="22">
        <v>24.763000000000002</v>
      </c>
      <c r="K1410" s="22"/>
      <c r="L1410" s="22">
        <v>42.3</v>
      </c>
      <c r="M1410" s="22"/>
      <c r="N1410" s="22">
        <v>95.466999999999999</v>
      </c>
      <c r="O1410" s="22"/>
      <c r="P1410" s="22">
        <v>-7.1239999999999997</v>
      </c>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c r="BA1410" s="22"/>
      <c r="BB1410" s="22"/>
      <c r="BC1410" s="22"/>
      <c r="BD1410" s="22"/>
      <c r="BE1410" s="22"/>
      <c r="BF1410" s="22"/>
      <c r="BG1410" s="22"/>
      <c r="BH1410" s="22"/>
      <c r="BI1410" s="22"/>
      <c r="BJ1410" s="22"/>
      <c r="BK1410" s="22"/>
      <c r="BL1410" s="22"/>
      <c r="BM1410" s="22"/>
      <c r="BN1410" s="22"/>
      <c r="BO1410" s="22"/>
      <c r="BP1410" s="22"/>
      <c r="BQ1410" s="22"/>
      <c r="BR1410" s="22"/>
      <c r="BS1410" s="22"/>
      <c r="BT1410" s="22"/>
      <c r="BU1410" s="22"/>
      <c r="BV1410" s="22"/>
      <c r="BW1410" s="22"/>
      <c r="BX1410" s="22"/>
      <c r="BY1410" s="22"/>
      <c r="BZ1410" s="22"/>
    </row>
    <row r="1411" spans="1:78" x14ac:dyDescent="0.25">
      <c r="A1411" s="21"/>
      <c r="B1411" s="22">
        <v>800</v>
      </c>
      <c r="C1411" s="22">
        <f t="shared" ca="1" si="23"/>
        <v>0.8</v>
      </c>
      <c r="D1411" s="22">
        <v>83.84</v>
      </c>
      <c r="E1411" s="22"/>
      <c r="F1411" s="22">
        <v>280.57</v>
      </c>
      <c r="G1411" s="22"/>
      <c r="H1411" s="22">
        <v>239.511</v>
      </c>
      <c r="I1411" s="22"/>
      <c r="J1411" s="22">
        <v>32.847000000000001</v>
      </c>
      <c r="K1411" s="22"/>
      <c r="L1411" s="22">
        <v>40.637</v>
      </c>
      <c r="M1411" s="22"/>
      <c r="N1411" s="22">
        <v>103.18</v>
      </c>
      <c r="O1411" s="22"/>
      <c r="P1411" s="22">
        <v>-6.7370000000000001</v>
      </c>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c r="BA1411" s="22"/>
      <c r="BB1411" s="22"/>
      <c r="BC1411" s="22"/>
      <c r="BD1411" s="22"/>
      <c r="BE1411" s="22"/>
      <c r="BF1411" s="22"/>
      <c r="BG1411" s="22"/>
      <c r="BH1411" s="22"/>
      <c r="BI1411" s="22"/>
      <c r="BJ1411" s="22"/>
      <c r="BK1411" s="22"/>
      <c r="BL1411" s="22"/>
      <c r="BM1411" s="22"/>
      <c r="BN1411" s="22"/>
      <c r="BO1411" s="22"/>
      <c r="BP1411" s="22"/>
      <c r="BQ1411" s="22"/>
      <c r="BR1411" s="22"/>
      <c r="BS1411" s="22"/>
      <c r="BT1411" s="22"/>
      <c r="BU1411" s="22"/>
      <c r="BV1411" s="22"/>
      <c r="BW1411" s="22"/>
      <c r="BX1411" s="22"/>
      <c r="BY1411" s="22"/>
      <c r="BZ1411" s="22"/>
    </row>
    <row r="1412" spans="1:78" x14ac:dyDescent="0.25">
      <c r="A1412" s="21"/>
      <c r="B1412" s="22">
        <v>900</v>
      </c>
      <c r="C1412" s="22">
        <f t="shared" ca="1" si="23"/>
        <v>0.9</v>
      </c>
      <c r="D1412" s="22">
        <v>89.2</v>
      </c>
      <c r="E1412" s="22"/>
      <c r="F1412" s="22">
        <v>290.76100000000002</v>
      </c>
      <c r="G1412" s="22"/>
      <c r="H1412" s="22">
        <v>244.64400000000001</v>
      </c>
      <c r="I1412" s="22"/>
      <c r="J1412" s="22">
        <v>41.505000000000003</v>
      </c>
      <c r="K1412" s="22"/>
      <c r="L1412" s="22">
        <v>39.277000000000001</v>
      </c>
      <c r="M1412" s="22"/>
      <c r="N1412" s="22">
        <v>111.08199999999999</v>
      </c>
      <c r="O1412" s="22"/>
      <c r="P1412" s="22">
        <v>-6.4470000000000001</v>
      </c>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row>
    <row r="1413" spans="1:78" x14ac:dyDescent="0.25">
      <c r="A1413" s="21"/>
      <c r="B1413" s="22">
        <v>1000</v>
      </c>
      <c r="C1413" s="22">
        <f t="shared" ca="1" si="23"/>
        <v>1</v>
      </c>
      <c r="D1413" s="22">
        <v>93.899000000000001</v>
      </c>
      <c r="E1413" s="22"/>
      <c r="F1413" s="22">
        <v>300.40800000000002</v>
      </c>
      <c r="G1413" s="22"/>
      <c r="H1413" s="22">
        <v>249.74199999999999</v>
      </c>
      <c r="I1413" s="22"/>
      <c r="J1413" s="22">
        <v>50.664999999999999</v>
      </c>
      <c r="K1413" s="22"/>
      <c r="L1413" s="22">
        <v>38.183</v>
      </c>
      <c r="M1413" s="22"/>
      <c r="N1413" s="22">
        <v>119.122</v>
      </c>
      <c r="O1413" s="22"/>
      <c r="P1413" s="22">
        <v>-6.2220000000000004</v>
      </c>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c r="BA1413" s="22"/>
      <c r="BB1413" s="22"/>
      <c r="BC1413" s="22"/>
      <c r="BD1413" s="22"/>
      <c r="BE1413" s="22"/>
      <c r="BF1413" s="22"/>
      <c r="BG1413" s="22"/>
      <c r="BH1413" s="22"/>
      <c r="BI1413" s="22"/>
      <c r="BJ1413" s="22"/>
      <c r="BK1413" s="22"/>
      <c r="BL1413" s="22"/>
      <c r="BM1413" s="22"/>
      <c r="BN1413" s="22"/>
      <c r="BO1413" s="22"/>
      <c r="BP1413" s="22"/>
      <c r="BQ1413" s="22"/>
      <c r="BR1413" s="22"/>
      <c r="BS1413" s="22"/>
      <c r="BT1413" s="22"/>
      <c r="BU1413" s="22"/>
      <c r="BV1413" s="22"/>
      <c r="BW1413" s="22"/>
      <c r="BX1413" s="22"/>
      <c r="BY1413" s="22"/>
      <c r="BZ1413" s="22"/>
    </row>
    <row r="1414" spans="1:78" x14ac:dyDescent="0.25">
      <c r="A1414" s="21"/>
      <c r="B1414" s="22">
        <v>1100</v>
      </c>
      <c r="C1414" s="22">
        <f t="shared" ca="1" si="23"/>
        <v>1.1000000000000001</v>
      </c>
      <c r="D1414" s="22">
        <v>98.018000000000001</v>
      </c>
      <c r="E1414" s="22"/>
      <c r="F1414" s="22">
        <v>309.55500000000001</v>
      </c>
      <c r="G1414" s="22"/>
      <c r="H1414" s="22">
        <v>254.768</v>
      </c>
      <c r="I1414" s="22"/>
      <c r="J1414" s="22">
        <v>60.265999999999998</v>
      </c>
      <c r="K1414" s="22"/>
      <c r="L1414" s="22">
        <v>37.317999999999998</v>
      </c>
      <c r="M1414" s="22"/>
      <c r="N1414" s="22">
        <v>127.259</v>
      </c>
      <c r="O1414" s="22"/>
      <c r="P1414" s="22">
        <v>-6.0430000000000001</v>
      </c>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row>
    <row r="1415" spans="1:78" x14ac:dyDescent="0.25">
      <c r="A1415" s="21"/>
      <c r="B1415" s="22">
        <v>1200</v>
      </c>
      <c r="C1415" s="22">
        <f t="shared" ca="1" si="23"/>
        <v>1.2</v>
      </c>
      <c r="D1415" s="22">
        <v>101.626</v>
      </c>
      <c r="E1415" s="22"/>
      <c r="F1415" s="22">
        <v>318.24200000000002</v>
      </c>
      <c r="G1415" s="22"/>
      <c r="H1415" s="22">
        <v>259.69799999999998</v>
      </c>
      <c r="I1415" s="22"/>
      <c r="J1415" s="22">
        <v>70.251999999999995</v>
      </c>
      <c r="K1415" s="22"/>
      <c r="L1415" s="22">
        <v>36.645000000000003</v>
      </c>
      <c r="M1415" s="22"/>
      <c r="N1415" s="22">
        <v>135.46700000000001</v>
      </c>
      <c r="O1415" s="22"/>
      <c r="P1415" s="22">
        <v>-5.8970000000000002</v>
      </c>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c r="BA1415" s="22"/>
      <c r="BB1415" s="22"/>
      <c r="BC1415" s="22"/>
      <c r="BD1415" s="22"/>
      <c r="BE1415" s="22"/>
      <c r="BF1415" s="22"/>
      <c r="BG1415" s="22"/>
      <c r="BH1415" s="22"/>
      <c r="BI1415" s="22"/>
      <c r="BJ1415" s="22"/>
      <c r="BK1415" s="22"/>
      <c r="BL1415" s="22"/>
      <c r="BM1415" s="22"/>
      <c r="BN1415" s="22"/>
      <c r="BO1415" s="22"/>
      <c r="BP1415" s="22"/>
      <c r="BQ1415" s="22"/>
      <c r="BR1415" s="22"/>
      <c r="BS1415" s="22"/>
      <c r="BT1415" s="22"/>
      <c r="BU1415" s="22"/>
      <c r="BV1415" s="22"/>
      <c r="BW1415" s="22"/>
      <c r="BX1415" s="22"/>
      <c r="BY1415" s="22"/>
      <c r="BZ1415" s="22"/>
    </row>
    <row r="1416" spans="1:78" x14ac:dyDescent="0.25">
      <c r="A1416" s="21"/>
      <c r="B1416" s="22">
        <v>1300</v>
      </c>
      <c r="C1416" s="22">
        <f t="shared" ca="1" si="23"/>
        <v>1.3</v>
      </c>
      <c r="D1416" s="22">
        <v>104.78400000000001</v>
      </c>
      <c r="E1416" s="22"/>
      <c r="F1416" s="22">
        <v>326.50400000000002</v>
      </c>
      <c r="G1416" s="22"/>
      <c r="H1416" s="22">
        <v>264.52199999999999</v>
      </c>
      <c r="I1416" s="22"/>
      <c r="J1416" s="22">
        <v>80.575999999999993</v>
      </c>
      <c r="K1416" s="22"/>
      <c r="L1416" s="22">
        <v>36.128999999999998</v>
      </c>
      <c r="M1416" s="22"/>
      <c r="N1416" s="22">
        <v>143.72399999999999</v>
      </c>
      <c r="O1416" s="22"/>
      <c r="P1416" s="22">
        <v>-5.7750000000000004</v>
      </c>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c r="BA1416" s="22"/>
      <c r="BB1416" s="22"/>
      <c r="BC1416" s="22"/>
      <c r="BD1416" s="22"/>
      <c r="BE1416" s="22"/>
      <c r="BF1416" s="22"/>
      <c r="BG1416" s="22"/>
      <c r="BH1416" s="22"/>
      <c r="BI1416" s="22"/>
      <c r="BJ1416" s="22"/>
      <c r="BK1416" s="22"/>
      <c r="BL1416" s="22"/>
      <c r="BM1416" s="22"/>
      <c r="BN1416" s="22"/>
      <c r="BO1416" s="22"/>
      <c r="BP1416" s="22"/>
      <c r="BQ1416" s="22"/>
      <c r="BR1416" s="22"/>
      <c r="BS1416" s="22"/>
      <c r="BT1416" s="22"/>
      <c r="BU1416" s="22"/>
      <c r="BV1416" s="22"/>
      <c r="BW1416" s="22"/>
      <c r="BX1416" s="22"/>
      <c r="BY1416" s="22"/>
      <c r="BZ1416" s="22"/>
    </row>
    <row r="1417" spans="1:78" x14ac:dyDescent="0.25">
      <c r="A1417" s="21"/>
      <c r="B1417" s="22">
        <v>1400</v>
      </c>
      <c r="C1417" s="22">
        <f t="shared" ca="1" si="23"/>
        <v>1.4</v>
      </c>
      <c r="D1417" s="22">
        <v>107.55</v>
      </c>
      <c r="E1417" s="22"/>
      <c r="F1417" s="22">
        <v>334.37200000000001</v>
      </c>
      <c r="G1417" s="22"/>
      <c r="H1417" s="22">
        <v>269.233</v>
      </c>
      <c r="I1417" s="22"/>
      <c r="J1417" s="22">
        <v>91.195999999999998</v>
      </c>
      <c r="K1417" s="22"/>
      <c r="L1417" s="22">
        <v>35.741999999999997</v>
      </c>
      <c r="M1417" s="22"/>
      <c r="N1417" s="22">
        <v>152.01599999999999</v>
      </c>
      <c r="O1417" s="22"/>
      <c r="P1417" s="22">
        <v>-5.6719999999999997</v>
      </c>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row>
    <row r="1418" spans="1:78" x14ac:dyDescent="0.25">
      <c r="A1418" s="21"/>
      <c r="B1418" s="22">
        <v>1500</v>
      </c>
      <c r="C1418" s="22">
        <f t="shared" ca="1" si="23"/>
        <v>1.5</v>
      </c>
      <c r="D1418" s="22">
        <v>109.974</v>
      </c>
      <c r="E1418" s="22"/>
      <c r="F1418" s="22">
        <v>341.87700000000001</v>
      </c>
      <c r="G1418" s="22"/>
      <c r="H1418" s="22">
        <v>273.827</v>
      </c>
      <c r="I1418" s="22"/>
      <c r="J1418" s="22">
        <v>102.074</v>
      </c>
      <c r="K1418" s="22"/>
      <c r="L1418" s="22">
        <v>35.456000000000003</v>
      </c>
      <c r="M1418" s="22"/>
      <c r="N1418" s="22">
        <v>160.33099999999999</v>
      </c>
      <c r="O1418" s="22"/>
      <c r="P1418" s="22">
        <v>-5.5830000000000002</v>
      </c>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c r="BI1418" s="22"/>
      <c r="BJ1418" s="22"/>
      <c r="BK1418" s="22"/>
      <c r="BL1418" s="22"/>
      <c r="BM1418" s="22"/>
      <c r="BN1418" s="22"/>
      <c r="BO1418" s="22"/>
      <c r="BP1418" s="22"/>
      <c r="BQ1418" s="22"/>
      <c r="BR1418" s="22"/>
      <c r="BS1418" s="22"/>
      <c r="BT1418" s="22"/>
      <c r="BU1418" s="22"/>
      <c r="BV1418" s="22"/>
      <c r="BW1418" s="22"/>
      <c r="BX1418" s="22"/>
      <c r="BY1418" s="22"/>
      <c r="BZ1418" s="22"/>
    </row>
    <row r="1419" spans="1:78" x14ac:dyDescent="0.25">
      <c r="A1419" s="21"/>
      <c r="B1419" s="22">
        <v>1600</v>
      </c>
      <c r="C1419" s="22">
        <f t="shared" ca="1" si="23"/>
        <v>1.6</v>
      </c>
      <c r="D1419" s="22">
        <v>112.10299999999999</v>
      </c>
      <c r="E1419" s="22"/>
      <c r="F1419" s="22">
        <v>349.04399999999998</v>
      </c>
      <c r="G1419" s="22"/>
      <c r="H1419" s="22">
        <v>278.30599999999998</v>
      </c>
      <c r="I1419" s="22"/>
      <c r="J1419" s="22">
        <v>113.181</v>
      </c>
      <c r="K1419" s="22"/>
      <c r="L1419" s="22">
        <v>35.249000000000002</v>
      </c>
      <c r="M1419" s="22"/>
      <c r="N1419" s="22">
        <v>168.66300000000001</v>
      </c>
      <c r="O1419" s="22"/>
      <c r="P1419" s="22">
        <v>-5.5060000000000002</v>
      </c>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row>
    <row r="1420" spans="1:78" x14ac:dyDescent="0.25">
      <c r="A1420" s="21"/>
      <c r="B1420" s="22">
        <v>1700</v>
      </c>
      <c r="C1420" s="22">
        <f t="shared" ca="1" si="23"/>
        <v>1.7</v>
      </c>
      <c r="D1420" s="22">
        <v>113.976</v>
      </c>
      <c r="E1420" s="22"/>
      <c r="F1420" s="22">
        <v>355.89800000000002</v>
      </c>
      <c r="G1420" s="22"/>
      <c r="H1420" s="22">
        <v>282.67</v>
      </c>
      <c r="I1420" s="22"/>
      <c r="J1420" s="22">
        <v>124.486</v>
      </c>
      <c r="K1420" s="22"/>
      <c r="L1420" s="22">
        <v>35.103999999999999</v>
      </c>
      <c r="M1420" s="22"/>
      <c r="N1420" s="22">
        <v>177.00700000000001</v>
      </c>
      <c r="O1420" s="22"/>
      <c r="P1420" s="22">
        <v>-5.4390000000000001</v>
      </c>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c r="BW1420" s="22"/>
      <c r="BX1420" s="22"/>
      <c r="BY1420" s="22"/>
      <c r="BZ1420" s="22"/>
    </row>
    <row r="1421" spans="1:78" x14ac:dyDescent="0.25">
      <c r="A1421" s="21"/>
      <c r="B1421" s="22">
        <v>1800</v>
      </c>
      <c r="C1421" s="22">
        <f t="shared" ca="1" si="23"/>
        <v>1.8</v>
      </c>
      <c r="D1421" s="22">
        <v>115.628</v>
      </c>
      <c r="E1421" s="22"/>
      <c r="F1421" s="22">
        <v>362.46</v>
      </c>
      <c r="G1421" s="22"/>
      <c r="H1421" s="22">
        <v>286.92200000000003</v>
      </c>
      <c r="I1421" s="22"/>
      <c r="J1421" s="22">
        <v>135.96799999999999</v>
      </c>
      <c r="K1421" s="22"/>
      <c r="L1421" s="22">
        <v>35.005000000000003</v>
      </c>
      <c r="M1421" s="22"/>
      <c r="N1421" s="22">
        <v>185.357</v>
      </c>
      <c r="O1421" s="22"/>
      <c r="P1421" s="22">
        <v>-5.3789999999999996</v>
      </c>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row>
    <row r="1422" spans="1:78" x14ac:dyDescent="0.25">
      <c r="A1422" s="21"/>
      <c r="B1422" s="22">
        <v>1900</v>
      </c>
      <c r="C1422" s="22">
        <f t="shared" ca="1" si="23"/>
        <v>1.9</v>
      </c>
      <c r="D1422" s="22">
        <v>117.089</v>
      </c>
      <c r="E1422" s="22"/>
      <c r="F1422" s="22">
        <v>368.75200000000001</v>
      </c>
      <c r="G1422" s="22"/>
      <c r="H1422" s="22">
        <v>291.06400000000002</v>
      </c>
      <c r="I1422" s="22"/>
      <c r="J1422" s="22">
        <v>147.60599999999999</v>
      </c>
      <c r="K1422" s="22"/>
      <c r="L1422" s="22">
        <v>34.938000000000002</v>
      </c>
      <c r="M1422" s="22"/>
      <c r="N1422" s="22">
        <v>193.71199999999999</v>
      </c>
      <c r="O1422" s="22"/>
      <c r="P1422" s="22">
        <v>-5.3259999999999996</v>
      </c>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row>
    <row r="1423" spans="1:78" x14ac:dyDescent="0.25">
      <c r="A1423" s="21"/>
      <c r="B1423" s="22">
        <v>2000</v>
      </c>
      <c r="C1423" s="22">
        <f t="shared" ca="1" si="23"/>
        <v>2</v>
      </c>
      <c r="D1423" s="22">
        <v>118.386</v>
      </c>
      <c r="E1423" s="22"/>
      <c r="F1423" s="22">
        <v>374.791</v>
      </c>
      <c r="G1423" s="22"/>
      <c r="H1423" s="22">
        <v>295.101</v>
      </c>
      <c r="I1423" s="22"/>
      <c r="J1423" s="22">
        <v>159.381</v>
      </c>
      <c r="K1423" s="22"/>
      <c r="L1423" s="22">
        <v>34.893999999999998</v>
      </c>
      <c r="M1423" s="22"/>
      <c r="N1423" s="22">
        <v>202.07</v>
      </c>
      <c r="O1423" s="22"/>
      <c r="P1423" s="22">
        <v>-5.2779999999999996</v>
      </c>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c r="BA1423" s="22"/>
      <c r="BB1423" s="22"/>
      <c r="BC1423" s="22"/>
      <c r="BD1423" s="22"/>
      <c r="BE1423" s="22"/>
      <c r="BF1423" s="22"/>
      <c r="BG1423" s="22"/>
      <c r="BH1423" s="22"/>
      <c r="BI1423" s="22"/>
      <c r="BJ1423" s="22"/>
      <c r="BK1423" s="22"/>
      <c r="BL1423" s="22"/>
      <c r="BM1423" s="22"/>
      <c r="BN1423" s="22"/>
      <c r="BO1423" s="22"/>
      <c r="BP1423" s="22"/>
      <c r="BQ1423" s="22"/>
      <c r="BR1423" s="22"/>
      <c r="BS1423" s="22"/>
      <c r="BT1423" s="22"/>
      <c r="BU1423" s="22"/>
      <c r="BV1423" s="22"/>
      <c r="BW1423" s="22"/>
      <c r="BX1423" s="22"/>
      <c r="BY1423" s="22"/>
      <c r="BZ1423" s="22"/>
    </row>
    <row r="1424" spans="1:78" x14ac:dyDescent="0.25">
      <c r="A1424" s="21"/>
      <c r="B1424" s="22">
        <v>2100</v>
      </c>
      <c r="C1424" s="22">
        <f t="shared" ca="1" si="23"/>
        <v>2.1</v>
      </c>
      <c r="D1424" s="22">
        <v>119.54</v>
      </c>
      <c r="E1424" s="22"/>
      <c r="F1424" s="22">
        <v>380.596</v>
      </c>
      <c r="G1424" s="22"/>
      <c r="H1424" s="22">
        <v>299.03500000000003</v>
      </c>
      <c r="I1424" s="22"/>
      <c r="J1424" s="22">
        <v>171.27799999999999</v>
      </c>
      <c r="K1424" s="22"/>
      <c r="L1424" s="22">
        <v>34.863999999999997</v>
      </c>
      <c r="M1424" s="22"/>
      <c r="N1424" s="22">
        <v>210.429</v>
      </c>
      <c r="O1424" s="22"/>
      <c r="P1424" s="22">
        <v>-5.234</v>
      </c>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c r="BI1424" s="22"/>
      <c r="BJ1424" s="22"/>
      <c r="BK1424" s="22"/>
      <c r="BL1424" s="22"/>
      <c r="BM1424" s="22"/>
      <c r="BN1424" s="22"/>
      <c r="BO1424" s="22"/>
      <c r="BP1424" s="22"/>
      <c r="BQ1424" s="22"/>
      <c r="BR1424" s="22"/>
      <c r="BS1424" s="22"/>
      <c r="BT1424" s="22"/>
      <c r="BU1424" s="22"/>
      <c r="BV1424" s="22"/>
      <c r="BW1424" s="22"/>
      <c r="BX1424" s="22"/>
      <c r="BY1424" s="22"/>
      <c r="BZ1424" s="22"/>
    </row>
    <row r="1425" spans="1:78" x14ac:dyDescent="0.25">
      <c r="A1425" s="21"/>
      <c r="B1425" s="22">
        <v>2200</v>
      </c>
      <c r="C1425" s="22">
        <f t="shared" ca="1" si="23"/>
        <v>2.2000000000000002</v>
      </c>
      <c r="D1425" s="22">
        <v>120.569</v>
      </c>
      <c r="E1425" s="22"/>
      <c r="F1425" s="22">
        <v>386.18099999999998</v>
      </c>
      <c r="G1425" s="22"/>
      <c r="H1425" s="22">
        <v>302.87</v>
      </c>
      <c r="I1425" s="22"/>
      <c r="J1425" s="22">
        <v>183.28399999999999</v>
      </c>
      <c r="K1425" s="22"/>
      <c r="L1425" s="22">
        <v>34.838999999999999</v>
      </c>
      <c r="M1425" s="22"/>
      <c r="N1425" s="22">
        <v>218.79</v>
      </c>
      <c r="O1425" s="22"/>
      <c r="P1425" s="22">
        <v>-5.1950000000000003</v>
      </c>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c r="BA1425" s="22"/>
      <c r="BB1425" s="22"/>
      <c r="BC1425" s="22"/>
      <c r="BD1425" s="22"/>
      <c r="BE1425" s="22"/>
      <c r="BF1425" s="22"/>
      <c r="BG1425" s="22"/>
      <c r="BH1425" s="22"/>
      <c r="BI1425" s="22"/>
      <c r="BJ1425" s="22"/>
      <c r="BK1425" s="22"/>
      <c r="BL1425" s="22"/>
      <c r="BM1425" s="22"/>
      <c r="BN1425" s="22"/>
      <c r="BO1425" s="22"/>
      <c r="BP1425" s="22"/>
      <c r="BQ1425" s="22"/>
      <c r="BR1425" s="22"/>
      <c r="BS1425" s="22"/>
      <c r="BT1425" s="22"/>
      <c r="BU1425" s="22"/>
      <c r="BV1425" s="22"/>
      <c r="BW1425" s="22"/>
      <c r="BX1425" s="22"/>
      <c r="BY1425" s="22"/>
      <c r="BZ1425" s="22"/>
    </row>
    <row r="1426" spans="1:78" x14ac:dyDescent="0.25">
      <c r="A1426" s="21"/>
      <c r="B1426" s="22">
        <v>2300</v>
      </c>
      <c r="C1426" s="22">
        <f t="shared" ca="1" si="23"/>
        <v>2.2999999999999998</v>
      </c>
      <c r="D1426" s="22">
        <v>121.491</v>
      </c>
      <c r="E1426" s="22"/>
      <c r="F1426" s="22">
        <v>391.56099999999998</v>
      </c>
      <c r="G1426" s="22"/>
      <c r="H1426" s="22">
        <v>306.61</v>
      </c>
      <c r="I1426" s="22"/>
      <c r="J1426" s="22">
        <v>195.38800000000001</v>
      </c>
      <c r="K1426" s="22"/>
      <c r="L1426" s="22">
        <v>34.814</v>
      </c>
      <c r="M1426" s="22"/>
      <c r="N1426" s="22">
        <v>227.15199999999999</v>
      </c>
      <c r="O1426" s="22"/>
      <c r="P1426" s="22">
        <v>-5.1589999999999998</v>
      </c>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c r="BA1426" s="22"/>
      <c r="BB1426" s="22"/>
      <c r="BC1426" s="22"/>
      <c r="BD1426" s="22"/>
      <c r="BE1426" s="22"/>
      <c r="BF1426" s="22"/>
      <c r="BG1426" s="22"/>
      <c r="BH1426" s="22"/>
      <c r="BI1426" s="22"/>
      <c r="BJ1426" s="22"/>
      <c r="BK1426" s="22"/>
      <c r="BL1426" s="22"/>
      <c r="BM1426" s="22"/>
      <c r="BN1426" s="22"/>
      <c r="BO1426" s="22"/>
      <c r="BP1426" s="22"/>
      <c r="BQ1426" s="22"/>
      <c r="BR1426" s="22"/>
      <c r="BS1426" s="22"/>
      <c r="BT1426" s="22"/>
      <c r="BU1426" s="22"/>
      <c r="BV1426" s="22"/>
      <c r="BW1426" s="22"/>
      <c r="BX1426" s="22"/>
      <c r="BY1426" s="22"/>
      <c r="BZ1426" s="22"/>
    </row>
    <row r="1427" spans="1:78" x14ac:dyDescent="0.25">
      <c r="A1427" s="21"/>
      <c r="B1427" s="22">
        <v>2400</v>
      </c>
      <c r="C1427" s="22">
        <f t="shared" ca="1" si="23"/>
        <v>2.4</v>
      </c>
      <c r="D1427" s="22">
        <v>122.319</v>
      </c>
      <c r="E1427" s="22"/>
      <c r="F1427" s="22">
        <v>396.75</v>
      </c>
      <c r="G1427" s="22"/>
      <c r="H1427" s="22">
        <v>310.25799999999998</v>
      </c>
      <c r="I1427" s="22"/>
      <c r="J1427" s="22">
        <v>207.58</v>
      </c>
      <c r="K1427" s="22"/>
      <c r="L1427" s="22">
        <v>34.783000000000001</v>
      </c>
      <c r="M1427" s="22"/>
      <c r="N1427" s="22">
        <v>235.51499999999999</v>
      </c>
      <c r="O1427" s="22"/>
      <c r="P1427" s="22">
        <v>-5.1260000000000003</v>
      </c>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2"/>
      <c r="BB1427" s="22"/>
      <c r="BC1427" s="22"/>
      <c r="BD1427" s="22"/>
      <c r="BE1427" s="22"/>
      <c r="BF1427" s="22"/>
      <c r="BG1427" s="22"/>
      <c r="BH1427" s="22"/>
      <c r="BI1427" s="22"/>
      <c r="BJ1427" s="22"/>
      <c r="BK1427" s="22"/>
      <c r="BL1427" s="22"/>
      <c r="BM1427" s="22"/>
      <c r="BN1427" s="22"/>
      <c r="BO1427" s="22"/>
      <c r="BP1427" s="22"/>
      <c r="BQ1427" s="22"/>
      <c r="BR1427" s="22"/>
      <c r="BS1427" s="22"/>
      <c r="BT1427" s="22"/>
      <c r="BU1427" s="22"/>
      <c r="BV1427" s="22"/>
      <c r="BW1427" s="22"/>
      <c r="BX1427" s="22"/>
      <c r="BY1427" s="22"/>
      <c r="BZ1427" s="22"/>
    </row>
    <row r="1428" spans="1:78" x14ac:dyDescent="0.25">
      <c r="A1428" s="21"/>
      <c r="B1428" s="22">
        <v>2500</v>
      </c>
      <c r="C1428" s="22">
        <f t="shared" ca="1" si="23"/>
        <v>2.5</v>
      </c>
      <c r="D1428" s="22">
        <v>123.06399999999999</v>
      </c>
      <c r="E1428" s="22"/>
      <c r="F1428" s="22">
        <v>401.75799999999998</v>
      </c>
      <c r="G1428" s="22"/>
      <c r="H1428" s="22">
        <v>313.81799999999998</v>
      </c>
      <c r="I1428" s="22"/>
      <c r="J1428" s="22">
        <v>219.84899999999999</v>
      </c>
      <c r="K1428" s="22"/>
      <c r="L1428" s="22">
        <v>34.743000000000002</v>
      </c>
      <c r="M1428" s="22"/>
      <c r="N1428" s="22">
        <v>243.88</v>
      </c>
      <c r="O1428" s="22"/>
      <c r="P1428" s="22">
        <v>-5.0960000000000001</v>
      </c>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c r="BA1428" s="22"/>
      <c r="BB1428" s="22"/>
      <c r="BC1428" s="22"/>
      <c r="BD1428" s="22"/>
      <c r="BE1428" s="22"/>
      <c r="BF1428" s="22"/>
      <c r="BG1428" s="22"/>
      <c r="BH1428" s="22"/>
      <c r="BI1428" s="22"/>
      <c r="BJ1428" s="22"/>
      <c r="BK1428" s="22"/>
      <c r="BL1428" s="22"/>
      <c r="BM1428" s="22"/>
      <c r="BN1428" s="22"/>
      <c r="BO1428" s="22"/>
      <c r="BP1428" s="22"/>
      <c r="BQ1428" s="22"/>
      <c r="BR1428" s="22"/>
      <c r="BS1428" s="22"/>
      <c r="BT1428" s="22"/>
      <c r="BU1428" s="22"/>
      <c r="BV1428" s="22"/>
      <c r="BW1428" s="22"/>
      <c r="BX1428" s="22"/>
      <c r="BY1428" s="22"/>
      <c r="BZ1428" s="22"/>
    </row>
    <row r="1429" spans="1:78" x14ac:dyDescent="0.25">
      <c r="A1429" s="21"/>
      <c r="B1429" s="22">
        <v>2600</v>
      </c>
      <c r="C1429" s="22">
        <f t="shared" ca="1" si="23"/>
        <v>2.6</v>
      </c>
      <c r="D1429" s="22">
        <v>123.738</v>
      </c>
      <c r="E1429" s="22"/>
      <c r="F1429" s="22">
        <v>406.59800000000001</v>
      </c>
      <c r="G1429" s="22"/>
      <c r="H1429" s="22">
        <v>317.29399999999998</v>
      </c>
      <c r="I1429" s="22"/>
      <c r="J1429" s="22">
        <v>232.19</v>
      </c>
      <c r="K1429" s="22"/>
      <c r="L1429" s="22">
        <v>34.688000000000002</v>
      </c>
      <c r="M1429" s="22"/>
      <c r="N1429" s="22">
        <v>252.24600000000001</v>
      </c>
      <c r="O1429" s="22"/>
      <c r="P1429" s="22">
        <v>-5.0679999999999996</v>
      </c>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c r="BA1429" s="22"/>
      <c r="BB1429" s="22"/>
      <c r="BC1429" s="22"/>
      <c r="BD1429" s="22"/>
      <c r="BE1429" s="22"/>
      <c r="BF1429" s="22"/>
      <c r="BG1429" s="22"/>
      <c r="BH1429" s="22"/>
      <c r="BI1429" s="22"/>
      <c r="BJ1429" s="22"/>
      <c r="BK1429" s="22"/>
      <c r="BL1429" s="22"/>
      <c r="BM1429" s="22"/>
      <c r="BN1429" s="22"/>
      <c r="BO1429" s="22"/>
      <c r="BP1429" s="22"/>
      <c r="BQ1429" s="22"/>
      <c r="BR1429" s="22"/>
      <c r="BS1429" s="22"/>
      <c r="BT1429" s="22"/>
      <c r="BU1429" s="22"/>
      <c r="BV1429" s="22"/>
      <c r="BW1429" s="22"/>
      <c r="BX1429" s="22"/>
      <c r="BY1429" s="22"/>
      <c r="BZ1429" s="22"/>
    </row>
    <row r="1430" spans="1:78" x14ac:dyDescent="0.25">
      <c r="A1430" s="21"/>
      <c r="B1430" s="22">
        <v>2700</v>
      </c>
      <c r="C1430" s="22">
        <f t="shared" ca="1" si="23"/>
        <v>2.7</v>
      </c>
      <c r="D1430" s="22">
        <v>124.34699999999999</v>
      </c>
      <c r="E1430" s="22"/>
      <c r="F1430" s="22">
        <v>411.28</v>
      </c>
      <c r="G1430" s="22"/>
      <c r="H1430" s="22">
        <v>320.68900000000002</v>
      </c>
      <c r="I1430" s="22"/>
      <c r="J1430" s="22">
        <v>244.595</v>
      </c>
      <c r="K1430" s="22"/>
      <c r="L1430" s="22">
        <v>34.616</v>
      </c>
      <c r="M1430" s="22"/>
      <c r="N1430" s="22">
        <v>260.61500000000001</v>
      </c>
      <c r="O1430" s="22"/>
      <c r="P1430" s="22">
        <v>-5.0419999999999998</v>
      </c>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c r="BA1430" s="22"/>
      <c r="BB1430" s="22"/>
      <c r="BC1430" s="22"/>
      <c r="BD1430" s="22"/>
      <c r="BE1430" s="22"/>
      <c r="BF1430" s="22"/>
      <c r="BG1430" s="22"/>
      <c r="BH1430" s="22"/>
      <c r="BI1430" s="22"/>
      <c r="BJ1430" s="22"/>
      <c r="BK1430" s="22"/>
      <c r="BL1430" s="22"/>
      <c r="BM1430" s="22"/>
      <c r="BN1430" s="22"/>
      <c r="BO1430" s="22"/>
      <c r="BP1430" s="22"/>
      <c r="BQ1430" s="22"/>
      <c r="BR1430" s="22"/>
      <c r="BS1430" s="22"/>
      <c r="BT1430" s="22"/>
      <c r="BU1430" s="22"/>
      <c r="BV1430" s="22"/>
      <c r="BW1430" s="22"/>
      <c r="BX1430" s="22"/>
      <c r="BY1430" s="22"/>
      <c r="BZ1430" s="22"/>
    </row>
    <row r="1431" spans="1:78" x14ac:dyDescent="0.25">
      <c r="A1431" s="21"/>
      <c r="B1431" s="22">
        <v>2800</v>
      </c>
      <c r="C1431" s="22">
        <f t="shared" ca="1" si="23"/>
        <v>2.8</v>
      </c>
      <c r="D1431" s="22">
        <v>124.901</v>
      </c>
      <c r="E1431" s="22"/>
      <c r="F1431" s="22">
        <v>415.81200000000001</v>
      </c>
      <c r="G1431" s="22"/>
      <c r="H1431" s="22">
        <v>324.00599999999997</v>
      </c>
      <c r="I1431" s="22"/>
      <c r="J1431" s="22">
        <v>257.05799999999999</v>
      </c>
      <c r="K1431" s="22"/>
      <c r="L1431" s="22">
        <v>34.524000000000001</v>
      </c>
      <c r="M1431" s="22"/>
      <c r="N1431" s="22">
        <v>268.98700000000002</v>
      </c>
      <c r="O1431" s="22"/>
      <c r="P1431" s="22">
        <v>-5.0179999999999998</v>
      </c>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row>
    <row r="1432" spans="1:78" x14ac:dyDescent="0.25">
      <c r="A1432" s="21"/>
      <c r="B1432" s="22">
        <v>2900</v>
      </c>
      <c r="C1432" s="22">
        <f t="shared" ca="1" si="23"/>
        <v>2.9</v>
      </c>
      <c r="D1432" s="22">
        <v>125.404</v>
      </c>
      <c r="E1432" s="22"/>
      <c r="F1432" s="22">
        <v>420.20400000000001</v>
      </c>
      <c r="G1432" s="22"/>
      <c r="H1432" s="22">
        <v>327.24799999999999</v>
      </c>
      <c r="I1432" s="22"/>
      <c r="J1432" s="22">
        <v>269.57299999999998</v>
      </c>
      <c r="K1432" s="22"/>
      <c r="L1432" s="22">
        <v>34.408999999999999</v>
      </c>
      <c r="M1432" s="22"/>
      <c r="N1432" s="22">
        <v>277.363</v>
      </c>
      <c r="O1432" s="22"/>
      <c r="P1432" s="22">
        <v>-4.9960000000000004</v>
      </c>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c r="BA1432" s="22"/>
      <c r="BB1432" s="22"/>
      <c r="BC1432" s="22"/>
      <c r="BD1432" s="22"/>
      <c r="BE1432" s="22"/>
      <c r="BF1432" s="22"/>
      <c r="BG1432" s="22"/>
      <c r="BH1432" s="22"/>
      <c r="BI1432" s="22"/>
      <c r="BJ1432" s="22"/>
      <c r="BK1432" s="22"/>
      <c r="BL1432" s="22"/>
      <c r="BM1432" s="22"/>
      <c r="BN1432" s="22"/>
      <c r="BO1432" s="22"/>
      <c r="BP1432" s="22"/>
      <c r="BQ1432" s="22"/>
      <c r="BR1432" s="22"/>
      <c r="BS1432" s="22"/>
      <c r="BT1432" s="22"/>
      <c r="BU1432" s="22"/>
      <c r="BV1432" s="22"/>
      <c r="BW1432" s="22"/>
      <c r="BX1432" s="22"/>
      <c r="BY1432" s="22"/>
      <c r="BZ1432" s="22"/>
    </row>
    <row r="1433" spans="1:78" x14ac:dyDescent="0.25">
      <c r="A1433" s="21"/>
      <c r="B1433" s="22">
        <v>3000</v>
      </c>
      <c r="C1433" s="22">
        <f t="shared" ca="1" si="23"/>
        <v>3</v>
      </c>
      <c r="D1433" s="22">
        <v>125.864</v>
      </c>
      <c r="E1433" s="22"/>
      <c r="F1433" s="22">
        <v>424.46300000000002</v>
      </c>
      <c r="G1433" s="22"/>
      <c r="H1433" s="22">
        <v>330.41800000000001</v>
      </c>
      <c r="I1433" s="22"/>
      <c r="J1433" s="22">
        <v>282.137</v>
      </c>
      <c r="K1433" s="22"/>
      <c r="L1433" s="22">
        <v>34.268999999999998</v>
      </c>
      <c r="M1433" s="22"/>
      <c r="N1433" s="22">
        <v>285.74299999999999</v>
      </c>
      <c r="O1433" s="22"/>
      <c r="P1433" s="22">
        <v>-4.9749999999999996</v>
      </c>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row>
    <row r="1434" spans="1:78" x14ac:dyDescent="0.25">
      <c r="A1434" s="21"/>
      <c r="B1434" s="22">
        <v>3100</v>
      </c>
      <c r="C1434" s="22">
        <f t="shared" ca="1" si="23"/>
        <v>3.1</v>
      </c>
      <c r="D1434" s="22">
        <v>126.28400000000001</v>
      </c>
      <c r="E1434" s="22"/>
      <c r="F1434" s="22">
        <v>428.59699999999998</v>
      </c>
      <c r="G1434" s="22"/>
      <c r="H1434" s="22">
        <v>333.51799999999997</v>
      </c>
      <c r="I1434" s="22"/>
      <c r="J1434" s="22">
        <v>294.745</v>
      </c>
      <c r="K1434" s="22"/>
      <c r="L1434" s="22">
        <v>34.101999999999997</v>
      </c>
      <c r="M1434" s="22"/>
      <c r="N1434" s="22">
        <v>294.12799999999999</v>
      </c>
      <c r="O1434" s="22"/>
      <c r="P1434" s="22">
        <v>-4.9560000000000004</v>
      </c>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row>
    <row r="1435" spans="1:78" x14ac:dyDescent="0.25">
      <c r="A1435" s="21"/>
      <c r="B1435" s="22">
        <v>3200</v>
      </c>
      <c r="C1435" s="22">
        <f t="shared" ca="1" si="23"/>
        <v>3.2</v>
      </c>
      <c r="D1435" s="22">
        <v>126.67</v>
      </c>
      <c r="E1435" s="22"/>
      <c r="F1435" s="22">
        <v>432.613</v>
      </c>
      <c r="G1435" s="22"/>
      <c r="H1435" s="22">
        <v>336.553</v>
      </c>
      <c r="I1435" s="22"/>
      <c r="J1435" s="22">
        <v>307.39299999999997</v>
      </c>
      <c r="K1435" s="22"/>
      <c r="L1435" s="22">
        <v>33.905999999999999</v>
      </c>
      <c r="M1435" s="22"/>
      <c r="N1435" s="22">
        <v>302.51799999999997</v>
      </c>
      <c r="O1435" s="22"/>
      <c r="P1435" s="22">
        <v>-4.9379999999999997</v>
      </c>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c r="BA1435" s="22"/>
      <c r="BB1435" s="22"/>
      <c r="BC1435" s="22"/>
      <c r="BD1435" s="22"/>
      <c r="BE1435" s="22"/>
      <c r="BF1435" s="22"/>
      <c r="BG1435" s="22"/>
      <c r="BH1435" s="22"/>
      <c r="BI1435" s="22"/>
      <c r="BJ1435" s="22"/>
      <c r="BK1435" s="22"/>
      <c r="BL1435" s="22"/>
      <c r="BM1435" s="22"/>
      <c r="BN1435" s="22"/>
      <c r="BO1435" s="22"/>
      <c r="BP1435" s="22"/>
      <c r="BQ1435" s="22"/>
      <c r="BR1435" s="22"/>
      <c r="BS1435" s="22"/>
      <c r="BT1435" s="22"/>
      <c r="BU1435" s="22"/>
      <c r="BV1435" s="22"/>
      <c r="BW1435" s="22"/>
      <c r="BX1435" s="22"/>
      <c r="BY1435" s="22"/>
      <c r="BZ1435" s="22"/>
    </row>
    <row r="1436" spans="1:78" x14ac:dyDescent="0.25">
      <c r="A1436" s="21"/>
      <c r="B1436" s="22">
        <v>3300</v>
      </c>
      <c r="C1436" s="22">
        <f t="shared" ca="1" si="23"/>
        <v>3.3</v>
      </c>
      <c r="D1436" s="22">
        <v>127.024</v>
      </c>
      <c r="E1436" s="22"/>
      <c r="F1436" s="22">
        <v>436.51600000000002</v>
      </c>
      <c r="G1436" s="22"/>
      <c r="H1436" s="22">
        <v>339.52300000000002</v>
      </c>
      <c r="I1436" s="22"/>
      <c r="J1436" s="22">
        <v>320.07799999999997</v>
      </c>
      <c r="K1436" s="22"/>
      <c r="L1436" s="22">
        <v>33.679000000000002</v>
      </c>
      <c r="M1436" s="22"/>
      <c r="N1436" s="22">
        <v>310.916</v>
      </c>
      <c r="O1436" s="22"/>
      <c r="P1436" s="22">
        <v>-4.9210000000000003</v>
      </c>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row>
    <row r="1437" spans="1:78" x14ac:dyDescent="0.25">
      <c r="A1437" s="21"/>
      <c r="B1437" s="22">
        <v>3400</v>
      </c>
      <c r="C1437" s="22">
        <f t="shared" ca="1" si="23"/>
        <v>3.4</v>
      </c>
      <c r="D1437" s="22">
        <v>127.35</v>
      </c>
      <c r="E1437" s="22"/>
      <c r="F1437" s="22">
        <v>440.31299999999999</v>
      </c>
      <c r="G1437" s="22"/>
      <c r="H1437" s="22">
        <v>342.43200000000002</v>
      </c>
      <c r="I1437" s="22"/>
      <c r="J1437" s="22">
        <v>332.79700000000003</v>
      </c>
      <c r="K1437" s="22"/>
      <c r="L1437" s="22">
        <v>33.42</v>
      </c>
      <c r="M1437" s="22"/>
      <c r="N1437" s="22">
        <v>319.32100000000003</v>
      </c>
      <c r="O1437" s="22"/>
      <c r="P1437" s="22">
        <v>-4.9059999999999997</v>
      </c>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c r="BA1437" s="22"/>
      <c r="BB1437" s="22"/>
      <c r="BC1437" s="22"/>
      <c r="BD1437" s="22"/>
      <c r="BE1437" s="22"/>
      <c r="BF1437" s="22"/>
      <c r="BG1437" s="22"/>
      <c r="BH1437" s="22"/>
      <c r="BI1437" s="22"/>
      <c r="BJ1437" s="22"/>
      <c r="BK1437" s="22"/>
      <c r="BL1437" s="22"/>
      <c r="BM1437" s="22"/>
      <c r="BN1437" s="22"/>
      <c r="BO1437" s="22"/>
      <c r="BP1437" s="22"/>
      <c r="BQ1437" s="22"/>
      <c r="BR1437" s="22"/>
      <c r="BS1437" s="22"/>
      <c r="BT1437" s="22"/>
      <c r="BU1437" s="22"/>
      <c r="BV1437" s="22"/>
      <c r="BW1437" s="22"/>
      <c r="BX1437" s="22"/>
      <c r="BY1437" s="22"/>
      <c r="BZ1437" s="22"/>
    </row>
    <row r="1438" spans="1:78" x14ac:dyDescent="0.25">
      <c r="A1438" s="21"/>
      <c r="B1438" s="22">
        <v>3500</v>
      </c>
      <c r="C1438" s="22">
        <f t="shared" ca="1" si="23"/>
        <v>3.5</v>
      </c>
      <c r="D1438" s="22">
        <v>127.65</v>
      </c>
      <c r="E1438" s="22"/>
      <c r="F1438" s="22">
        <v>444.00900000000001</v>
      </c>
      <c r="G1438" s="22"/>
      <c r="H1438" s="22">
        <v>345.28100000000001</v>
      </c>
      <c r="I1438" s="22"/>
      <c r="J1438" s="22">
        <v>345.54700000000003</v>
      </c>
      <c r="K1438" s="22"/>
      <c r="L1438" s="22">
        <v>33.127000000000002</v>
      </c>
      <c r="M1438" s="22"/>
      <c r="N1438" s="22">
        <v>327.73399999999998</v>
      </c>
      <c r="O1438" s="22"/>
      <c r="P1438" s="22">
        <v>-4.891</v>
      </c>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c r="BA1438" s="22"/>
      <c r="BB1438" s="22"/>
      <c r="BC1438" s="22"/>
      <c r="BD1438" s="22"/>
      <c r="BE1438" s="22"/>
      <c r="BF1438" s="22"/>
      <c r="BG1438" s="22"/>
      <c r="BH1438" s="22"/>
      <c r="BI1438" s="22"/>
      <c r="BJ1438" s="22"/>
      <c r="BK1438" s="22"/>
      <c r="BL1438" s="22"/>
      <c r="BM1438" s="22"/>
      <c r="BN1438" s="22"/>
      <c r="BO1438" s="22"/>
      <c r="BP1438" s="22"/>
      <c r="BQ1438" s="22"/>
      <c r="BR1438" s="22"/>
      <c r="BS1438" s="22"/>
      <c r="BT1438" s="22"/>
      <c r="BU1438" s="22"/>
      <c r="BV1438" s="22"/>
      <c r="BW1438" s="22"/>
      <c r="BX1438" s="22"/>
      <c r="BY1438" s="22"/>
      <c r="BZ1438" s="22"/>
    </row>
    <row r="1439" spans="1:78" x14ac:dyDescent="0.25">
      <c r="A1439" s="21"/>
      <c r="B1439" s="22">
        <v>3600</v>
      </c>
      <c r="C1439" s="22">
        <f t="shared" ca="1" si="23"/>
        <v>3.6</v>
      </c>
      <c r="D1439" s="22">
        <v>127.928</v>
      </c>
      <c r="E1439" s="22"/>
      <c r="F1439" s="22">
        <v>447.60899999999998</v>
      </c>
      <c r="G1439" s="22"/>
      <c r="H1439" s="22">
        <v>348.07400000000001</v>
      </c>
      <c r="I1439" s="22"/>
      <c r="J1439" s="22">
        <v>358.32600000000002</v>
      </c>
      <c r="K1439" s="22"/>
      <c r="L1439" s="22">
        <v>32.799999999999997</v>
      </c>
      <c r="M1439" s="22"/>
      <c r="N1439" s="22">
        <v>336.15600000000001</v>
      </c>
      <c r="O1439" s="22"/>
      <c r="P1439" s="22">
        <v>-4.8769999999999998</v>
      </c>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c r="BA1439" s="22"/>
      <c r="BB1439" s="22"/>
      <c r="BC1439" s="22"/>
      <c r="BD1439" s="22"/>
      <c r="BE1439" s="22"/>
      <c r="BF1439" s="22"/>
      <c r="BG1439" s="22"/>
      <c r="BH1439" s="22"/>
      <c r="BI1439" s="22"/>
      <c r="BJ1439" s="22"/>
      <c r="BK1439" s="22"/>
      <c r="BL1439" s="22"/>
      <c r="BM1439" s="22"/>
      <c r="BN1439" s="22"/>
      <c r="BO1439" s="22"/>
      <c r="BP1439" s="22"/>
      <c r="BQ1439" s="22"/>
      <c r="BR1439" s="22"/>
      <c r="BS1439" s="22"/>
      <c r="BT1439" s="22"/>
      <c r="BU1439" s="22"/>
      <c r="BV1439" s="22"/>
      <c r="BW1439" s="22"/>
      <c r="BX1439" s="22"/>
      <c r="BY1439" s="22"/>
      <c r="BZ1439" s="22"/>
    </row>
    <row r="1440" spans="1:78" x14ac:dyDescent="0.25">
      <c r="A1440" s="21"/>
      <c r="B1440" s="22">
        <v>3700</v>
      </c>
      <c r="C1440" s="22">
        <f t="shared" ca="1" si="23"/>
        <v>3.7</v>
      </c>
      <c r="D1440" s="22">
        <v>128.18600000000001</v>
      </c>
      <c r="E1440" s="22"/>
      <c r="F1440" s="22">
        <v>451.11799999999999</v>
      </c>
      <c r="G1440" s="22"/>
      <c r="H1440" s="22">
        <v>350.81200000000001</v>
      </c>
      <c r="I1440" s="22"/>
      <c r="J1440" s="22">
        <v>371.13200000000001</v>
      </c>
      <c r="K1440" s="22"/>
      <c r="L1440" s="22">
        <v>32.436</v>
      </c>
      <c r="M1440" s="22"/>
      <c r="N1440" s="22">
        <v>344.58800000000002</v>
      </c>
      <c r="O1440" s="22"/>
      <c r="P1440" s="22">
        <v>-4.8650000000000002</v>
      </c>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c r="BA1440" s="22"/>
      <c r="BB1440" s="22"/>
      <c r="BC1440" s="22"/>
      <c r="BD1440" s="22"/>
      <c r="BE1440" s="22"/>
      <c r="BF1440" s="22"/>
      <c r="BG1440" s="22"/>
      <c r="BH1440" s="22"/>
      <c r="BI1440" s="22"/>
      <c r="BJ1440" s="22"/>
      <c r="BK1440" s="22"/>
      <c r="BL1440" s="22"/>
      <c r="BM1440" s="22"/>
      <c r="BN1440" s="22"/>
      <c r="BO1440" s="22"/>
      <c r="BP1440" s="22"/>
      <c r="BQ1440" s="22"/>
      <c r="BR1440" s="22"/>
      <c r="BS1440" s="22"/>
      <c r="BT1440" s="22"/>
      <c r="BU1440" s="22"/>
      <c r="BV1440" s="22"/>
      <c r="BW1440" s="22"/>
      <c r="BX1440" s="22"/>
      <c r="BY1440" s="22"/>
      <c r="BZ1440" s="22"/>
    </row>
    <row r="1441" spans="1:78" x14ac:dyDescent="0.25">
      <c r="A1441" s="21"/>
      <c r="B1441" s="22">
        <v>3800</v>
      </c>
      <c r="C1441" s="22">
        <f t="shared" ca="1" si="23"/>
        <v>3.8</v>
      </c>
      <c r="D1441" s="22">
        <v>128.42400000000001</v>
      </c>
      <c r="E1441" s="22"/>
      <c r="F1441" s="22">
        <v>454.53899999999999</v>
      </c>
      <c r="G1441" s="22"/>
      <c r="H1441" s="22">
        <v>353.49700000000001</v>
      </c>
      <c r="I1441" s="22"/>
      <c r="J1441" s="22">
        <v>383.96199999999999</v>
      </c>
      <c r="K1441" s="22"/>
      <c r="L1441" s="22">
        <v>32.034999999999997</v>
      </c>
      <c r="M1441" s="22"/>
      <c r="N1441" s="22">
        <v>353.03</v>
      </c>
      <c r="O1441" s="22"/>
      <c r="P1441" s="22">
        <v>-4.8529999999999998</v>
      </c>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c r="BA1441" s="22"/>
      <c r="BB1441" s="22"/>
      <c r="BC1441" s="22"/>
      <c r="BD1441" s="22"/>
      <c r="BE1441" s="22"/>
      <c r="BF1441" s="22"/>
      <c r="BG1441" s="22"/>
      <c r="BH1441" s="22"/>
      <c r="BI1441" s="22"/>
      <c r="BJ1441" s="22"/>
      <c r="BK1441" s="22"/>
      <c r="BL1441" s="22"/>
      <c r="BM1441" s="22"/>
      <c r="BN1441" s="22"/>
      <c r="BO1441" s="22"/>
      <c r="BP1441" s="22"/>
      <c r="BQ1441" s="22"/>
      <c r="BR1441" s="22"/>
      <c r="BS1441" s="22"/>
      <c r="BT1441" s="22"/>
      <c r="BU1441" s="22"/>
      <c r="BV1441" s="22"/>
      <c r="BW1441" s="22"/>
      <c r="BX1441" s="22"/>
      <c r="BY1441" s="22"/>
      <c r="BZ1441" s="22"/>
    </row>
    <row r="1442" spans="1:78" x14ac:dyDescent="0.25">
      <c r="A1442" s="21"/>
      <c r="B1442" s="22">
        <v>3900</v>
      </c>
      <c r="C1442" s="22">
        <f t="shared" ca="1" si="23"/>
        <v>3.9</v>
      </c>
      <c r="D1442" s="22">
        <v>128.64599999999999</v>
      </c>
      <c r="E1442" s="22"/>
      <c r="F1442" s="22">
        <v>457.87799999999999</v>
      </c>
      <c r="G1442" s="22"/>
      <c r="H1442" s="22">
        <v>356.13</v>
      </c>
      <c r="I1442" s="22"/>
      <c r="J1442" s="22">
        <v>396.81599999999997</v>
      </c>
      <c r="K1442" s="22"/>
      <c r="L1442" s="22">
        <v>31.596</v>
      </c>
      <c r="M1442" s="22"/>
      <c r="N1442" s="22">
        <v>361.48200000000003</v>
      </c>
      <c r="O1442" s="22"/>
      <c r="P1442" s="22">
        <v>-4.8419999999999996</v>
      </c>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row>
    <row r="1443" spans="1:78" x14ac:dyDescent="0.25">
      <c r="A1443" s="21"/>
      <c r="B1443" s="22">
        <v>4000</v>
      </c>
      <c r="C1443" s="22">
        <f t="shared" ca="1" si="23"/>
        <v>4</v>
      </c>
      <c r="D1443" s="22">
        <v>128.852</v>
      </c>
      <c r="E1443" s="22"/>
      <c r="F1443" s="22">
        <v>461.13799999999998</v>
      </c>
      <c r="G1443" s="22"/>
      <c r="H1443" s="22">
        <v>358.71499999999997</v>
      </c>
      <c r="I1443" s="22"/>
      <c r="J1443" s="22">
        <v>409.69099999999997</v>
      </c>
      <c r="K1443" s="22"/>
      <c r="L1443" s="22">
        <v>31.117999999999999</v>
      </c>
      <c r="M1443" s="22"/>
      <c r="N1443" s="22">
        <v>369.947</v>
      </c>
      <c r="O1443" s="22"/>
      <c r="P1443" s="22">
        <v>-4.8310000000000004</v>
      </c>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row>
    <row r="1444" spans="1:78" x14ac:dyDescent="0.25">
      <c r="A1444" s="21"/>
      <c r="B1444" s="22">
        <v>4100</v>
      </c>
      <c r="C1444" s="22">
        <f t="shared" ca="1" si="23"/>
        <v>4.0999999999999996</v>
      </c>
      <c r="D1444" s="22">
        <v>129.04499999999999</v>
      </c>
      <c r="E1444" s="22"/>
      <c r="F1444" s="22">
        <v>464.322</v>
      </c>
      <c r="G1444" s="22"/>
      <c r="H1444" s="22">
        <v>361.25200000000001</v>
      </c>
      <c r="I1444" s="22"/>
      <c r="J1444" s="22">
        <v>422.58600000000001</v>
      </c>
      <c r="K1444" s="22"/>
      <c r="L1444" s="22">
        <v>30.6</v>
      </c>
      <c r="M1444" s="22"/>
      <c r="N1444" s="22">
        <v>378.42399999999998</v>
      </c>
      <c r="O1444" s="22"/>
      <c r="P1444" s="22">
        <v>-4.8209999999999997</v>
      </c>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row>
    <row r="1445" spans="1:78" x14ac:dyDescent="0.25">
      <c r="A1445" s="21"/>
      <c r="B1445" s="22">
        <v>4200</v>
      </c>
      <c r="C1445" s="22">
        <f t="shared" ca="1" si="23"/>
        <v>4.2</v>
      </c>
      <c r="D1445" s="22">
        <v>129.22399999999999</v>
      </c>
      <c r="E1445" s="22"/>
      <c r="F1445" s="22">
        <v>467.43400000000003</v>
      </c>
      <c r="G1445" s="22"/>
      <c r="H1445" s="22">
        <v>363.74299999999999</v>
      </c>
      <c r="I1445" s="22"/>
      <c r="J1445" s="22">
        <v>435.5</v>
      </c>
      <c r="K1445" s="22"/>
      <c r="L1445" s="22">
        <v>30.041</v>
      </c>
      <c r="M1445" s="22"/>
      <c r="N1445" s="22">
        <v>386.91500000000002</v>
      </c>
      <c r="O1445" s="22"/>
      <c r="P1445" s="22">
        <v>-4.8120000000000003</v>
      </c>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row>
    <row r="1446" spans="1:78" x14ac:dyDescent="0.25">
      <c r="A1446" s="21"/>
      <c r="B1446" s="22">
        <v>4300</v>
      </c>
      <c r="C1446" s="22">
        <f t="shared" ca="1" si="23"/>
        <v>4.3</v>
      </c>
      <c r="D1446" s="22">
        <v>129.392</v>
      </c>
      <c r="E1446" s="22"/>
      <c r="F1446" s="22">
        <v>470.476</v>
      </c>
      <c r="G1446" s="22"/>
      <c r="H1446" s="22">
        <v>366.19</v>
      </c>
      <c r="I1446" s="22"/>
      <c r="J1446" s="22">
        <v>448.43</v>
      </c>
      <c r="K1446" s="22"/>
      <c r="L1446" s="22">
        <v>29.440999999999999</v>
      </c>
      <c r="M1446" s="22"/>
      <c r="N1446" s="22">
        <v>395.41800000000001</v>
      </c>
      <c r="O1446" s="22"/>
      <c r="P1446" s="22">
        <v>-4.8029999999999999</v>
      </c>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c r="BA1446" s="22"/>
      <c r="BB1446" s="22"/>
      <c r="BC1446" s="22"/>
      <c r="BD1446" s="22"/>
      <c r="BE1446" s="22"/>
      <c r="BF1446" s="22"/>
      <c r="BG1446" s="22"/>
      <c r="BH1446" s="22"/>
      <c r="BI1446" s="22"/>
      <c r="BJ1446" s="22"/>
      <c r="BK1446" s="22"/>
      <c r="BL1446" s="22"/>
      <c r="BM1446" s="22"/>
      <c r="BN1446" s="22"/>
      <c r="BO1446" s="22"/>
      <c r="BP1446" s="22"/>
      <c r="BQ1446" s="22"/>
      <c r="BR1446" s="22"/>
      <c r="BS1446" s="22"/>
      <c r="BT1446" s="22"/>
      <c r="BU1446" s="22"/>
      <c r="BV1446" s="22"/>
      <c r="BW1446" s="22"/>
      <c r="BX1446" s="22"/>
      <c r="BY1446" s="22"/>
      <c r="BZ1446" s="22"/>
    </row>
    <row r="1447" spans="1:78" x14ac:dyDescent="0.25">
      <c r="A1447" s="21"/>
      <c r="B1447" s="22">
        <v>4400</v>
      </c>
      <c r="C1447" s="22">
        <f t="shared" ca="1" si="23"/>
        <v>4.4000000000000004</v>
      </c>
      <c r="D1447" s="22">
        <v>129.54900000000001</v>
      </c>
      <c r="E1447" s="22"/>
      <c r="F1447" s="22">
        <v>473.45299999999997</v>
      </c>
      <c r="G1447" s="22"/>
      <c r="H1447" s="22">
        <v>368.59399999999999</v>
      </c>
      <c r="I1447" s="22"/>
      <c r="J1447" s="22">
        <v>461.37799999999999</v>
      </c>
      <c r="K1447" s="22"/>
      <c r="L1447" s="22">
        <v>28.798999999999999</v>
      </c>
      <c r="M1447" s="22"/>
      <c r="N1447" s="22">
        <v>403.93700000000001</v>
      </c>
      <c r="O1447" s="22"/>
      <c r="P1447" s="22">
        <v>-4.7949999999999999</v>
      </c>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c r="BA1447" s="22"/>
      <c r="BB1447" s="22"/>
      <c r="BC1447" s="22"/>
      <c r="BD1447" s="22"/>
      <c r="BE1447" s="22"/>
      <c r="BF1447" s="22"/>
      <c r="BG1447" s="22"/>
      <c r="BH1447" s="22"/>
      <c r="BI1447" s="22"/>
      <c r="BJ1447" s="22"/>
      <c r="BK1447" s="22"/>
      <c r="BL1447" s="22"/>
      <c r="BM1447" s="22"/>
      <c r="BN1447" s="22"/>
      <c r="BO1447" s="22"/>
      <c r="BP1447" s="22"/>
      <c r="BQ1447" s="22"/>
      <c r="BR1447" s="22"/>
      <c r="BS1447" s="22"/>
      <c r="BT1447" s="22"/>
      <c r="BU1447" s="22"/>
      <c r="BV1447" s="22"/>
      <c r="BW1447" s="22"/>
      <c r="BX1447" s="22"/>
      <c r="BY1447" s="22"/>
      <c r="BZ1447" s="22"/>
    </row>
    <row r="1448" spans="1:78" x14ac:dyDescent="0.25">
      <c r="A1448" s="21"/>
      <c r="B1448" s="22">
        <v>4500</v>
      </c>
      <c r="C1448" s="22">
        <f t="shared" ca="1" si="23"/>
        <v>4.5</v>
      </c>
      <c r="D1448" s="22">
        <v>129.696</v>
      </c>
      <c r="E1448" s="22"/>
      <c r="F1448" s="22">
        <v>476.36599999999999</v>
      </c>
      <c r="G1448" s="22"/>
      <c r="H1448" s="22">
        <v>370.95699999999999</v>
      </c>
      <c r="I1448" s="22"/>
      <c r="J1448" s="22">
        <v>474.34</v>
      </c>
      <c r="K1448" s="22"/>
      <c r="L1448" s="22">
        <v>28.116</v>
      </c>
      <c r="M1448" s="22"/>
      <c r="N1448" s="22">
        <v>412.47</v>
      </c>
      <c r="O1448" s="22"/>
      <c r="P1448" s="22">
        <v>-4.7880000000000003</v>
      </c>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c r="BA1448" s="22"/>
      <c r="BB1448" s="22"/>
      <c r="BC1448" s="22"/>
      <c r="BD1448" s="22"/>
      <c r="BE1448" s="22"/>
      <c r="BF1448" s="22"/>
      <c r="BG1448" s="22"/>
      <c r="BH1448" s="22"/>
      <c r="BI1448" s="22"/>
      <c r="BJ1448" s="22"/>
      <c r="BK1448" s="22"/>
      <c r="BL1448" s="22"/>
      <c r="BM1448" s="22"/>
      <c r="BN1448" s="22"/>
      <c r="BO1448" s="22"/>
      <c r="BP1448" s="22"/>
      <c r="BQ1448" s="22"/>
      <c r="BR1448" s="22"/>
      <c r="BS1448" s="22"/>
      <c r="BT1448" s="22"/>
      <c r="BU1448" s="22"/>
      <c r="BV1448" s="22"/>
      <c r="BW1448" s="22"/>
      <c r="BX1448" s="22"/>
      <c r="BY1448" s="22"/>
      <c r="BZ1448" s="22"/>
    </row>
    <row r="1449" spans="1:78" x14ac:dyDescent="0.25">
      <c r="A1449" s="21"/>
      <c r="B1449" s="22">
        <v>4600</v>
      </c>
      <c r="C1449" s="22">
        <f t="shared" ca="1" si="23"/>
        <v>4.5999999999999996</v>
      </c>
      <c r="D1449" s="22">
        <v>129.83500000000001</v>
      </c>
      <c r="E1449" s="22"/>
      <c r="F1449" s="22">
        <v>479.21800000000002</v>
      </c>
      <c r="G1449" s="22"/>
      <c r="H1449" s="22">
        <v>373.28</v>
      </c>
      <c r="I1449" s="22"/>
      <c r="J1449" s="22">
        <v>487.31700000000001</v>
      </c>
      <c r="K1449" s="22"/>
      <c r="L1449" s="22">
        <v>27.39</v>
      </c>
      <c r="M1449" s="22"/>
      <c r="N1449" s="22">
        <v>421.01900000000001</v>
      </c>
      <c r="O1449" s="22"/>
      <c r="P1449" s="22">
        <v>-4.7809999999999997</v>
      </c>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row>
    <row r="1450" spans="1:78" x14ac:dyDescent="0.25">
      <c r="A1450" s="21"/>
      <c r="B1450" s="22">
        <v>4700</v>
      </c>
      <c r="C1450" s="22">
        <f t="shared" ca="1" si="23"/>
        <v>4.7</v>
      </c>
      <c r="D1450" s="22">
        <v>129.965</v>
      </c>
      <c r="E1450" s="22"/>
      <c r="F1450" s="22">
        <v>482.012</v>
      </c>
      <c r="G1450" s="22"/>
      <c r="H1450" s="22">
        <v>375.56299999999999</v>
      </c>
      <c r="I1450" s="22"/>
      <c r="J1450" s="22">
        <v>500.30700000000002</v>
      </c>
      <c r="K1450" s="22"/>
      <c r="L1450" s="22">
        <v>26.623000000000001</v>
      </c>
      <c r="M1450" s="22"/>
      <c r="N1450" s="22">
        <v>429.584</v>
      </c>
      <c r="O1450" s="22"/>
      <c r="P1450" s="22">
        <v>-4.774</v>
      </c>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row>
    <row r="1451" spans="1:78" x14ac:dyDescent="0.25">
      <c r="A1451" s="21"/>
      <c r="B1451" s="22">
        <v>4800</v>
      </c>
      <c r="C1451" s="22">
        <f t="shared" ca="1" si="23"/>
        <v>4.8</v>
      </c>
      <c r="D1451" s="22">
        <v>130.08699999999999</v>
      </c>
      <c r="E1451" s="22"/>
      <c r="F1451" s="22">
        <v>484.74900000000002</v>
      </c>
      <c r="G1451" s="22"/>
      <c r="H1451" s="22">
        <v>377.81</v>
      </c>
      <c r="I1451" s="22"/>
      <c r="J1451" s="22">
        <v>513.30899999999997</v>
      </c>
      <c r="K1451" s="22"/>
      <c r="L1451" s="22">
        <v>25.812999999999999</v>
      </c>
      <c r="M1451" s="22"/>
      <c r="N1451" s="22">
        <v>438.16699999999997</v>
      </c>
      <c r="O1451" s="22"/>
      <c r="P1451" s="22">
        <v>-4.7679999999999998</v>
      </c>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c r="BA1451" s="22"/>
      <c r="BB1451" s="22"/>
      <c r="BC1451" s="22"/>
      <c r="BD1451" s="22"/>
      <c r="BE1451" s="22"/>
      <c r="BF1451" s="22"/>
      <c r="BG1451" s="22"/>
      <c r="BH1451" s="22"/>
      <c r="BI1451" s="22"/>
      <c r="BJ1451" s="22"/>
      <c r="BK1451" s="22"/>
      <c r="BL1451" s="22"/>
      <c r="BM1451" s="22"/>
      <c r="BN1451" s="22"/>
      <c r="BO1451" s="22"/>
      <c r="BP1451" s="22"/>
      <c r="BQ1451" s="22"/>
      <c r="BR1451" s="22"/>
      <c r="BS1451" s="22"/>
      <c r="BT1451" s="22"/>
      <c r="BU1451" s="22"/>
      <c r="BV1451" s="22"/>
      <c r="BW1451" s="22"/>
      <c r="BX1451" s="22"/>
      <c r="BY1451" s="22"/>
      <c r="BZ1451" s="22"/>
    </row>
    <row r="1452" spans="1:78" x14ac:dyDescent="0.25">
      <c r="A1452" s="21"/>
      <c r="B1452" s="22">
        <v>4900</v>
      </c>
      <c r="C1452" s="22">
        <f t="shared" ca="1" si="23"/>
        <v>4.9000000000000004</v>
      </c>
      <c r="D1452" s="22">
        <v>130.202</v>
      </c>
      <c r="E1452" s="22"/>
      <c r="F1452" s="22">
        <v>487.43299999999999</v>
      </c>
      <c r="G1452" s="22"/>
      <c r="H1452" s="22">
        <v>380.02</v>
      </c>
      <c r="I1452" s="22"/>
      <c r="J1452" s="22">
        <v>526.32399999999996</v>
      </c>
      <c r="K1452" s="22"/>
      <c r="L1452" s="22">
        <v>24.962</v>
      </c>
      <c r="M1452" s="22"/>
      <c r="N1452" s="22">
        <v>446.76600000000002</v>
      </c>
      <c r="O1452" s="22"/>
      <c r="P1452" s="22">
        <v>-4.7629999999999999</v>
      </c>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row>
    <row r="1453" spans="1:78" x14ac:dyDescent="0.25">
      <c r="A1453" s="21"/>
      <c r="B1453" s="22">
        <v>5000</v>
      </c>
      <c r="C1453" s="22">
        <f t="shared" ca="1" si="23"/>
        <v>5</v>
      </c>
      <c r="D1453" s="22">
        <v>130.31100000000001</v>
      </c>
      <c r="E1453" s="22"/>
      <c r="F1453" s="22">
        <v>490.06400000000002</v>
      </c>
      <c r="G1453" s="22"/>
      <c r="H1453" s="22">
        <v>382.19400000000002</v>
      </c>
      <c r="I1453" s="22"/>
      <c r="J1453" s="22">
        <v>539.34900000000005</v>
      </c>
      <c r="K1453" s="22"/>
      <c r="L1453" s="22">
        <v>24.068999999999999</v>
      </c>
      <c r="M1453" s="22"/>
      <c r="N1453" s="22">
        <v>455.38400000000001</v>
      </c>
      <c r="O1453" s="22"/>
      <c r="P1453" s="22">
        <v>-4.7569999999999997</v>
      </c>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row>
    <row r="1454" spans="1:78" x14ac:dyDescent="0.25">
      <c r="A1454" s="21"/>
      <c r="B1454" s="22">
        <v>5100</v>
      </c>
      <c r="C1454" s="22">
        <f t="shared" ca="1" si="23"/>
        <v>5.0999999999999996</v>
      </c>
      <c r="D1454" s="22">
        <v>130.41300000000001</v>
      </c>
      <c r="E1454" s="22"/>
      <c r="F1454" s="22">
        <v>492.64600000000002</v>
      </c>
      <c r="G1454" s="22"/>
      <c r="H1454" s="22">
        <v>384.33499999999998</v>
      </c>
      <c r="I1454" s="22"/>
      <c r="J1454" s="22">
        <v>552.38599999999997</v>
      </c>
      <c r="K1454" s="22"/>
      <c r="L1454" s="22">
        <v>23.135999999999999</v>
      </c>
      <c r="M1454" s="22"/>
      <c r="N1454" s="22">
        <v>464.01900000000001</v>
      </c>
      <c r="O1454" s="22"/>
      <c r="P1454" s="22">
        <v>-4.7530000000000001</v>
      </c>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row>
    <row r="1455" spans="1:78" x14ac:dyDescent="0.25">
      <c r="A1455" s="21"/>
      <c r="B1455" s="22">
        <v>5200</v>
      </c>
      <c r="C1455" s="22">
        <f t="shared" ca="1" si="23"/>
        <v>5.2</v>
      </c>
      <c r="D1455" s="22">
        <v>130.51</v>
      </c>
      <c r="E1455" s="22"/>
      <c r="F1455" s="22">
        <v>495.17899999999997</v>
      </c>
      <c r="G1455" s="22"/>
      <c r="H1455" s="22">
        <v>386.44200000000001</v>
      </c>
      <c r="I1455" s="22"/>
      <c r="J1455" s="22">
        <v>565.43200000000002</v>
      </c>
      <c r="K1455" s="22"/>
      <c r="L1455" s="22">
        <v>22.161999999999999</v>
      </c>
      <c r="M1455" s="22"/>
      <c r="N1455" s="22">
        <v>472.673</v>
      </c>
      <c r="O1455" s="22"/>
      <c r="P1455" s="22">
        <v>-4.7480000000000002</v>
      </c>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row>
    <row r="1456" spans="1:78" x14ac:dyDescent="0.25">
      <c r="A1456" s="21"/>
      <c r="B1456" s="22">
        <v>5300</v>
      </c>
      <c r="C1456" s="22">
        <f t="shared" ca="1" si="23"/>
        <v>5.3</v>
      </c>
      <c r="D1456" s="22">
        <v>130.602</v>
      </c>
      <c r="E1456" s="22"/>
      <c r="F1456" s="22">
        <v>497.666</v>
      </c>
      <c r="G1456" s="22"/>
      <c r="H1456" s="22">
        <v>388.517</v>
      </c>
      <c r="I1456" s="22"/>
      <c r="J1456" s="22">
        <v>578.48800000000006</v>
      </c>
      <c r="K1456" s="22"/>
      <c r="L1456" s="22">
        <v>21.149000000000001</v>
      </c>
      <c r="M1456" s="22"/>
      <c r="N1456" s="22">
        <v>481.346</v>
      </c>
      <c r="O1456" s="22"/>
      <c r="P1456" s="22">
        <v>-4.7439999999999998</v>
      </c>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c r="BA1456" s="22"/>
      <c r="BB1456" s="22"/>
      <c r="BC1456" s="22"/>
      <c r="BD1456" s="22"/>
      <c r="BE1456" s="22"/>
      <c r="BF1456" s="22"/>
      <c r="BG1456" s="22"/>
      <c r="BH1456" s="22"/>
      <c r="BI1456" s="22"/>
      <c r="BJ1456" s="22"/>
      <c r="BK1456" s="22"/>
      <c r="BL1456" s="22"/>
      <c r="BM1456" s="22"/>
      <c r="BN1456" s="22"/>
      <c r="BO1456" s="22"/>
      <c r="BP1456" s="22"/>
      <c r="BQ1456" s="22"/>
      <c r="BR1456" s="22"/>
      <c r="BS1456" s="22"/>
      <c r="BT1456" s="22"/>
      <c r="BU1456" s="22"/>
      <c r="BV1456" s="22"/>
      <c r="BW1456" s="22"/>
      <c r="BX1456" s="22"/>
      <c r="BY1456" s="22"/>
      <c r="BZ1456" s="22"/>
    </row>
    <row r="1457" spans="1:78" x14ac:dyDescent="0.25">
      <c r="A1457" s="21"/>
      <c r="B1457" s="22">
        <v>5400</v>
      </c>
      <c r="C1457" s="22">
        <f t="shared" ca="1" si="23"/>
        <v>5.4</v>
      </c>
      <c r="D1457" s="22">
        <v>130.68899999999999</v>
      </c>
      <c r="E1457" s="22"/>
      <c r="F1457" s="22">
        <v>500.108</v>
      </c>
      <c r="G1457" s="22"/>
      <c r="H1457" s="22">
        <v>390.56099999999998</v>
      </c>
      <c r="I1457" s="22"/>
      <c r="J1457" s="22">
        <v>591.55200000000002</v>
      </c>
      <c r="K1457" s="22"/>
      <c r="L1457" s="22">
        <v>20.097000000000001</v>
      </c>
      <c r="M1457" s="22"/>
      <c r="N1457" s="22">
        <v>490.04</v>
      </c>
      <c r="O1457" s="22"/>
      <c r="P1457" s="22">
        <v>-4.74</v>
      </c>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c r="BA1457" s="22"/>
      <c r="BB1457" s="22"/>
      <c r="BC1457" s="22"/>
      <c r="BD1457" s="22"/>
      <c r="BE1457" s="22"/>
      <c r="BF1457" s="22"/>
      <c r="BG1457" s="22"/>
      <c r="BH1457" s="22"/>
      <c r="BI1457" s="22"/>
      <c r="BJ1457" s="22"/>
      <c r="BK1457" s="22"/>
      <c r="BL1457" s="22"/>
      <c r="BM1457" s="22"/>
      <c r="BN1457" s="22"/>
      <c r="BO1457" s="22"/>
      <c r="BP1457" s="22"/>
      <c r="BQ1457" s="22"/>
      <c r="BR1457" s="22"/>
      <c r="BS1457" s="22"/>
      <c r="BT1457" s="22"/>
      <c r="BU1457" s="22"/>
      <c r="BV1457" s="22"/>
      <c r="BW1457" s="22"/>
      <c r="BX1457" s="22"/>
      <c r="BY1457" s="22"/>
      <c r="BZ1457" s="22"/>
    </row>
    <row r="1458" spans="1:78" x14ac:dyDescent="0.25">
      <c r="A1458" s="21"/>
      <c r="B1458" s="22">
        <v>5500</v>
      </c>
      <c r="C1458" s="22">
        <f t="shared" ca="1" si="23"/>
        <v>5.5</v>
      </c>
      <c r="D1458" s="22">
        <v>130.77099999999999</v>
      </c>
      <c r="E1458" s="22"/>
      <c r="F1458" s="22">
        <v>502.50700000000001</v>
      </c>
      <c r="G1458" s="22"/>
      <c r="H1458" s="22">
        <v>392.57499999999999</v>
      </c>
      <c r="I1458" s="22"/>
      <c r="J1458" s="22">
        <v>604.625</v>
      </c>
      <c r="K1458" s="22"/>
      <c r="L1458" s="22">
        <v>19.007999999999999</v>
      </c>
      <c r="M1458" s="22"/>
      <c r="N1458" s="22">
        <v>498.75099999999998</v>
      </c>
      <c r="O1458" s="22"/>
      <c r="P1458" s="22">
        <v>-4.7370000000000001</v>
      </c>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c r="BA1458" s="22"/>
      <c r="BB1458" s="22"/>
      <c r="BC1458" s="22"/>
      <c r="BD1458" s="22"/>
      <c r="BE1458" s="22"/>
      <c r="BF1458" s="22"/>
      <c r="BG1458" s="22"/>
      <c r="BH1458" s="22"/>
      <c r="BI1458" s="22"/>
      <c r="BJ1458" s="22"/>
      <c r="BK1458" s="22"/>
      <c r="BL1458" s="22"/>
      <c r="BM1458" s="22"/>
      <c r="BN1458" s="22"/>
      <c r="BO1458" s="22"/>
      <c r="BP1458" s="22"/>
      <c r="BQ1458" s="22"/>
      <c r="BR1458" s="22"/>
      <c r="BS1458" s="22"/>
      <c r="BT1458" s="22"/>
      <c r="BU1458" s="22"/>
      <c r="BV1458" s="22"/>
      <c r="BW1458" s="22"/>
      <c r="BX1458" s="22"/>
      <c r="BY1458" s="22"/>
      <c r="BZ1458" s="22"/>
    </row>
    <row r="1459" spans="1:78" x14ac:dyDescent="0.25">
      <c r="A1459" s="21"/>
      <c r="B1459" s="22">
        <v>5600</v>
      </c>
      <c r="C1459" s="22">
        <f t="shared" ca="1" si="23"/>
        <v>5.6</v>
      </c>
      <c r="D1459" s="22">
        <v>130.84899999999999</v>
      </c>
      <c r="E1459" s="22"/>
      <c r="F1459" s="22">
        <v>504.86399999999998</v>
      </c>
      <c r="G1459" s="22"/>
      <c r="H1459" s="22">
        <v>394.55900000000003</v>
      </c>
      <c r="I1459" s="22"/>
      <c r="J1459" s="22">
        <v>617.70600000000002</v>
      </c>
      <c r="K1459" s="22"/>
      <c r="L1459" s="22">
        <v>17.884</v>
      </c>
      <c r="M1459" s="22"/>
      <c r="N1459" s="22">
        <v>507.48500000000001</v>
      </c>
      <c r="O1459" s="22"/>
      <c r="P1459" s="22">
        <v>-4.734</v>
      </c>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c r="BA1459" s="22"/>
      <c r="BB1459" s="22"/>
      <c r="BC1459" s="22"/>
      <c r="BD1459" s="22"/>
      <c r="BE1459" s="22"/>
      <c r="BF1459" s="22"/>
      <c r="BG1459" s="22"/>
      <c r="BH1459" s="22"/>
      <c r="BI1459" s="22"/>
      <c r="BJ1459" s="22"/>
      <c r="BK1459" s="22"/>
      <c r="BL1459" s="22"/>
      <c r="BM1459" s="22"/>
      <c r="BN1459" s="22"/>
      <c r="BO1459" s="22"/>
      <c r="BP1459" s="22"/>
      <c r="BQ1459" s="22"/>
      <c r="BR1459" s="22"/>
      <c r="BS1459" s="22"/>
      <c r="BT1459" s="22"/>
      <c r="BU1459" s="22"/>
      <c r="BV1459" s="22"/>
      <c r="BW1459" s="22"/>
      <c r="BX1459" s="22"/>
      <c r="BY1459" s="22"/>
      <c r="BZ1459" s="22"/>
    </row>
    <row r="1460" spans="1:78" x14ac:dyDescent="0.25">
      <c r="A1460" s="21"/>
      <c r="B1460" s="22">
        <v>5700</v>
      </c>
      <c r="C1460" s="22">
        <f t="shared" ca="1" si="23"/>
        <v>5.7</v>
      </c>
      <c r="D1460" s="22">
        <v>130.923</v>
      </c>
      <c r="E1460" s="22"/>
      <c r="F1460" s="22">
        <v>507.18</v>
      </c>
      <c r="G1460" s="22"/>
      <c r="H1460" s="22">
        <v>396.51499999999999</v>
      </c>
      <c r="I1460" s="22"/>
      <c r="J1460" s="22">
        <v>630.79499999999996</v>
      </c>
      <c r="K1460" s="22"/>
      <c r="L1460" s="22">
        <v>16.724</v>
      </c>
      <c r="M1460" s="22"/>
      <c r="N1460" s="22">
        <v>516.23800000000006</v>
      </c>
      <c r="O1460" s="22"/>
      <c r="P1460" s="22">
        <v>-4.7309999999999999</v>
      </c>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row>
    <row r="1461" spans="1:78" x14ac:dyDescent="0.25">
      <c r="A1461" s="21"/>
      <c r="B1461" s="22">
        <v>5800</v>
      </c>
      <c r="C1461" s="22">
        <f t="shared" ca="1" si="23"/>
        <v>5.8</v>
      </c>
      <c r="D1461" s="22">
        <v>130.99299999999999</v>
      </c>
      <c r="E1461" s="22"/>
      <c r="F1461" s="22">
        <v>509.45800000000003</v>
      </c>
      <c r="G1461" s="22"/>
      <c r="H1461" s="22">
        <v>398.44200000000001</v>
      </c>
      <c r="I1461" s="22"/>
      <c r="J1461" s="22">
        <v>643.89099999999996</v>
      </c>
      <c r="K1461" s="22"/>
      <c r="L1461" s="22">
        <v>15.531000000000001</v>
      </c>
      <c r="M1461" s="22"/>
      <c r="N1461" s="22">
        <v>525.01199999999994</v>
      </c>
      <c r="O1461" s="22"/>
      <c r="P1461" s="22">
        <v>-4.7279999999999998</v>
      </c>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c r="BA1461" s="22"/>
      <c r="BB1461" s="22"/>
      <c r="BC1461" s="22"/>
      <c r="BD1461" s="22"/>
      <c r="BE1461" s="22"/>
      <c r="BF1461" s="22"/>
      <c r="BG1461" s="22"/>
      <c r="BH1461" s="22"/>
      <c r="BI1461" s="22"/>
      <c r="BJ1461" s="22"/>
      <c r="BK1461" s="22"/>
      <c r="BL1461" s="22"/>
      <c r="BM1461" s="22"/>
      <c r="BN1461" s="22"/>
      <c r="BO1461" s="22"/>
      <c r="BP1461" s="22"/>
      <c r="BQ1461" s="22"/>
      <c r="BR1461" s="22"/>
      <c r="BS1461" s="22"/>
      <c r="BT1461" s="22"/>
      <c r="BU1461" s="22"/>
      <c r="BV1461" s="22"/>
      <c r="BW1461" s="22"/>
      <c r="BX1461" s="22"/>
      <c r="BY1461" s="22"/>
      <c r="BZ1461" s="22"/>
    </row>
    <row r="1462" spans="1:78" x14ac:dyDescent="0.25">
      <c r="A1462" s="21"/>
      <c r="B1462" s="22">
        <v>5900</v>
      </c>
      <c r="C1462" s="22">
        <f t="shared" ca="1" si="23"/>
        <v>5.9</v>
      </c>
      <c r="D1462" s="22">
        <v>131.06</v>
      </c>
      <c r="E1462" s="22"/>
      <c r="F1462" s="22">
        <v>511.69799999999998</v>
      </c>
      <c r="G1462" s="22"/>
      <c r="H1462" s="22">
        <v>400.34300000000002</v>
      </c>
      <c r="I1462" s="22"/>
      <c r="J1462" s="22">
        <v>656.99300000000005</v>
      </c>
      <c r="K1462" s="22"/>
      <c r="L1462" s="22">
        <v>14.305999999999999</v>
      </c>
      <c r="M1462" s="22"/>
      <c r="N1462" s="22">
        <v>533.80600000000004</v>
      </c>
      <c r="O1462" s="22"/>
      <c r="P1462" s="22">
        <v>-4.726</v>
      </c>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c r="BA1462" s="22"/>
      <c r="BB1462" s="22"/>
      <c r="BC1462" s="22"/>
      <c r="BD1462" s="22"/>
      <c r="BE1462" s="22"/>
      <c r="BF1462" s="22"/>
      <c r="BG1462" s="22"/>
      <c r="BH1462" s="22"/>
      <c r="BI1462" s="22"/>
      <c r="BJ1462" s="22"/>
      <c r="BK1462" s="22"/>
      <c r="BL1462" s="22"/>
      <c r="BM1462" s="22"/>
      <c r="BN1462" s="22"/>
      <c r="BO1462" s="22"/>
      <c r="BP1462" s="22"/>
      <c r="BQ1462" s="22"/>
      <c r="BR1462" s="22"/>
      <c r="BS1462" s="22"/>
      <c r="BT1462" s="22"/>
      <c r="BU1462" s="22"/>
      <c r="BV1462" s="22"/>
      <c r="BW1462" s="22"/>
      <c r="BX1462" s="22"/>
      <c r="BY1462" s="22"/>
      <c r="BZ1462" s="22"/>
    </row>
    <row r="1463" spans="1:78" x14ac:dyDescent="0.25">
      <c r="A1463" s="21"/>
      <c r="B1463" s="22">
        <v>6000</v>
      </c>
      <c r="C1463" s="22">
        <f t="shared" ca="1" si="23"/>
        <v>6</v>
      </c>
      <c r="D1463" s="22">
        <v>131.124</v>
      </c>
      <c r="E1463" s="22"/>
      <c r="F1463" s="22">
        <v>513.90099999999995</v>
      </c>
      <c r="G1463" s="22"/>
      <c r="H1463" s="22">
        <v>402.21699999999998</v>
      </c>
      <c r="I1463" s="22"/>
      <c r="J1463" s="22">
        <v>670.10299999999995</v>
      </c>
      <c r="K1463" s="22"/>
      <c r="L1463" s="22">
        <v>13.051</v>
      </c>
      <c r="M1463" s="22"/>
      <c r="N1463" s="22">
        <v>542.62099999999998</v>
      </c>
      <c r="O1463" s="22"/>
      <c r="P1463" s="22">
        <v>-4.7240000000000002</v>
      </c>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row>
    <row r="1464" spans="1:78" x14ac:dyDescent="0.25">
      <c r="A1464" s="21"/>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c r="BA1464" s="22"/>
      <c r="BB1464" s="22"/>
      <c r="BC1464" s="22"/>
      <c r="BD1464" s="22"/>
      <c r="BE1464" s="22"/>
      <c r="BF1464" s="22"/>
      <c r="BG1464" s="22"/>
      <c r="BH1464" s="22"/>
      <c r="BI1464" s="22"/>
      <c r="BJ1464" s="22"/>
      <c r="BK1464" s="22"/>
      <c r="BL1464" s="22"/>
      <c r="BM1464" s="22"/>
      <c r="BN1464" s="22"/>
      <c r="BO1464" s="22"/>
      <c r="BP1464" s="22"/>
      <c r="BQ1464" s="22"/>
      <c r="BR1464" s="22"/>
      <c r="BS1464" s="22"/>
      <c r="BT1464" s="22"/>
      <c r="BU1464" s="22"/>
      <c r="BV1464" s="22"/>
      <c r="BW1464" s="22"/>
      <c r="BX1464" s="22"/>
      <c r="BY1464" s="22"/>
      <c r="BZ1464" s="22"/>
    </row>
    <row r="1465" spans="1:78" x14ac:dyDescent="0.25">
      <c r="A1465" s="21"/>
      <c r="B1465" s="22" t="s">
        <v>267</v>
      </c>
      <c r="C1465" s="22"/>
      <c r="D1465" s="22"/>
      <c r="E1465" s="22"/>
      <c r="F1465" s="22"/>
      <c r="G1465" s="22"/>
      <c r="H1465" s="22"/>
      <c r="I1465" s="22"/>
      <c r="J1465" s="22" t="s">
        <v>268</v>
      </c>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row>
    <row r="1466" spans="1:78" x14ac:dyDescent="0.25">
      <c r="A1466" s="21"/>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row>
    <row r="1467" spans="1:78" x14ac:dyDescent="0.25">
      <c r="A1467" s="21"/>
      <c r="B1467" s="22" t="s">
        <v>317</v>
      </c>
      <c r="C1467" s="22"/>
      <c r="D1467" s="22"/>
      <c r="E1467" s="22"/>
      <c r="F1467" s="22"/>
      <c r="G1467" s="22"/>
      <c r="H1467" s="22"/>
      <c r="I1467" s="22"/>
      <c r="J1467" s="22" t="s">
        <v>318</v>
      </c>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c r="BA1467" s="22"/>
      <c r="BB1467" s="22"/>
      <c r="BC1467" s="22"/>
      <c r="BD1467" s="22"/>
      <c r="BE1467" s="22"/>
      <c r="BF1467" s="22"/>
      <c r="BG1467" s="22"/>
      <c r="BH1467" s="22"/>
      <c r="BI1467" s="22"/>
      <c r="BJ1467" s="22"/>
      <c r="BK1467" s="22"/>
      <c r="BL1467" s="22"/>
      <c r="BM1467" s="22"/>
      <c r="BN1467" s="22"/>
      <c r="BO1467" s="22"/>
      <c r="BP1467" s="22"/>
      <c r="BQ1467" s="22"/>
      <c r="BR1467" s="22"/>
      <c r="BS1467" s="22"/>
      <c r="BT1467" s="22"/>
      <c r="BU1467" s="22"/>
      <c r="BV1467" s="22"/>
      <c r="BW1467" s="22"/>
      <c r="BX1467" s="22"/>
      <c r="BY1467" s="22"/>
      <c r="BZ1467" s="22"/>
    </row>
    <row r="1468" spans="1:78" x14ac:dyDescent="0.25">
      <c r="A1468" s="21"/>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row>
    <row r="1469" spans="1:78" x14ac:dyDescent="0.25">
      <c r="A1469" s="21"/>
      <c r="B1469" s="22" t="s">
        <v>319</v>
      </c>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c r="BA1469" s="22"/>
      <c r="BB1469" s="22"/>
      <c r="BC1469" s="22"/>
      <c r="BD1469" s="22"/>
      <c r="BE1469" s="22"/>
      <c r="BF1469" s="22"/>
      <c r="BG1469" s="22"/>
      <c r="BH1469" s="22"/>
      <c r="BI1469" s="22"/>
      <c r="BJ1469" s="22"/>
      <c r="BK1469" s="22"/>
      <c r="BL1469" s="22"/>
      <c r="BM1469" s="22"/>
      <c r="BN1469" s="22"/>
      <c r="BO1469" s="22"/>
      <c r="BP1469" s="22"/>
      <c r="BQ1469" s="22"/>
      <c r="BR1469" s="22"/>
      <c r="BS1469" s="22"/>
      <c r="BT1469" s="22"/>
      <c r="BU1469" s="22"/>
      <c r="BV1469" s="22"/>
      <c r="BW1469" s="22"/>
      <c r="BX1469" s="22"/>
      <c r="BY1469" s="22"/>
      <c r="BZ1469" s="22"/>
    </row>
    <row r="1470" spans="1:78" x14ac:dyDescent="0.25">
      <c r="A1470" s="21"/>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row>
    <row r="1471" spans="1:78" x14ac:dyDescent="0.25">
      <c r="A1471" s="21"/>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row>
    <row r="1472" spans="1:78" x14ac:dyDescent="0.25">
      <c r="A1472" s="38"/>
      <c r="B1472" s="39" t="s">
        <v>320</v>
      </c>
      <c r="C1472" s="39"/>
      <c r="D1472" s="39"/>
      <c r="E1472" s="39"/>
      <c r="F1472" s="26" t="s">
        <v>70</v>
      </c>
      <c r="G1472" s="27" t="s">
        <v>71</v>
      </c>
      <c r="H1472" s="27" t="s">
        <v>72</v>
      </c>
      <c r="I1472" s="27" t="s">
        <v>73</v>
      </c>
      <c r="J1472" s="27" t="s">
        <v>74</v>
      </c>
      <c r="K1472" s="27" t="s">
        <v>75</v>
      </c>
      <c r="L1472" s="27" t="s">
        <v>76</v>
      </c>
      <c r="M1472" s="27" t="s">
        <v>77</v>
      </c>
      <c r="N1472" s="27" t="s">
        <v>78</v>
      </c>
      <c r="O1472" s="27" t="s">
        <v>79</v>
      </c>
      <c r="P1472" s="27" t="s">
        <v>80</v>
      </c>
      <c r="Q1472" s="27" t="s">
        <v>81</v>
      </c>
      <c r="R1472" s="27" t="s">
        <v>82</v>
      </c>
      <c r="S1472" s="27" t="s">
        <v>83</v>
      </c>
      <c r="T1472" s="27" t="s">
        <v>84</v>
      </c>
      <c r="U1472" s="27" t="s">
        <v>85</v>
      </c>
      <c r="V1472" s="27" t="s">
        <v>86</v>
      </c>
      <c r="W1472" s="27" t="s">
        <v>87</v>
      </c>
      <c r="X1472" s="27" t="s">
        <v>88</v>
      </c>
      <c r="Y1472" s="27" t="s">
        <v>89</v>
      </c>
      <c r="Z1472" s="27" t="s">
        <v>90</v>
      </c>
      <c r="AA1472" s="27" t="s">
        <v>91</v>
      </c>
      <c r="AB1472" s="27" t="s">
        <v>92</v>
      </c>
      <c r="AC1472" s="27" t="s">
        <v>93</v>
      </c>
      <c r="AD1472" s="27" t="s">
        <v>94</v>
      </c>
      <c r="AE1472" s="27" t="s">
        <v>95</v>
      </c>
      <c r="AF1472" s="27" t="s">
        <v>96</v>
      </c>
      <c r="AG1472" s="27" t="s">
        <v>97</v>
      </c>
      <c r="AH1472" s="27" t="s">
        <v>98</v>
      </c>
      <c r="AI1472" s="27" t="s">
        <v>99</v>
      </c>
      <c r="AJ1472" s="27" t="s">
        <v>100</v>
      </c>
      <c r="AK1472" s="27" t="s">
        <v>101</v>
      </c>
      <c r="AL1472" s="27" t="s">
        <v>102</v>
      </c>
      <c r="AM1472" s="27" t="s">
        <v>103</v>
      </c>
      <c r="AN1472" s="27" t="s">
        <v>104</v>
      </c>
      <c r="AO1472" s="27" t="s">
        <v>105</v>
      </c>
      <c r="AP1472" s="27" t="s">
        <v>106</v>
      </c>
      <c r="AQ1472" s="27" t="s">
        <v>107</v>
      </c>
      <c r="AR1472" s="27" t="s">
        <v>108</v>
      </c>
      <c r="AS1472" s="27" t="s">
        <v>109</v>
      </c>
      <c r="AT1472" s="27" t="s">
        <v>110</v>
      </c>
      <c r="AU1472" s="27" t="s">
        <v>111</v>
      </c>
      <c r="AV1472" s="27" t="s">
        <v>112</v>
      </c>
      <c r="AW1472" s="27" t="s">
        <v>113</v>
      </c>
      <c r="AX1472" s="27" t="s">
        <v>114</v>
      </c>
      <c r="AY1472" s="27" t="s">
        <v>115</v>
      </c>
      <c r="AZ1472" s="27" t="s">
        <v>116</v>
      </c>
      <c r="BA1472" s="27" t="s">
        <v>117</v>
      </c>
      <c r="BB1472" s="27" t="s">
        <v>118</v>
      </c>
      <c r="BC1472" s="27" t="s">
        <v>119</v>
      </c>
      <c r="BD1472" s="27" t="s">
        <v>120</v>
      </c>
      <c r="BE1472" s="27" t="s">
        <v>121</v>
      </c>
      <c r="BF1472" s="27" t="s">
        <v>122</v>
      </c>
      <c r="BG1472" s="27" t="s">
        <v>123</v>
      </c>
      <c r="BH1472" s="27" t="s">
        <v>124</v>
      </c>
      <c r="BI1472" s="27" t="s">
        <v>125</v>
      </c>
      <c r="BJ1472" s="27" t="s">
        <v>126</v>
      </c>
      <c r="BK1472" s="27" t="s">
        <v>127</v>
      </c>
      <c r="BL1472" s="27" t="s">
        <v>128</v>
      </c>
      <c r="BM1472" s="27" t="s">
        <v>129</v>
      </c>
      <c r="BN1472" s="27" t="s">
        <v>130</v>
      </c>
      <c r="BO1472" s="22"/>
      <c r="BP1472" s="22"/>
      <c r="BQ1472" s="22"/>
      <c r="BR1472" s="22"/>
      <c r="BS1472" s="22"/>
      <c r="BT1472" s="22"/>
      <c r="BU1472" s="22"/>
      <c r="BV1472" s="22"/>
      <c r="BW1472" s="22"/>
      <c r="BX1472" s="22"/>
      <c r="BY1472" s="22"/>
      <c r="BZ1472" s="22"/>
    </row>
    <row r="1473" spans="1:78" x14ac:dyDescent="0.25">
      <c r="A1473" s="21" t="s">
        <v>321</v>
      </c>
      <c r="B1473" s="21" t="s">
        <v>322</v>
      </c>
      <c r="C1473" s="22"/>
      <c r="D1473" s="22"/>
      <c r="E1473" s="22"/>
      <c r="F1473" s="40" t="s">
        <v>139</v>
      </c>
      <c r="G1473" s="40">
        <v>100</v>
      </c>
      <c r="H1473" s="40">
        <v>150</v>
      </c>
      <c r="I1473" s="40">
        <f ca="1">K1477</f>
        <v>6.1617688462286502</v>
      </c>
      <c r="J1473" s="40">
        <f ca="1">J1477</f>
        <v>1191.977889749274</v>
      </c>
      <c r="K1473" s="40">
        <f ca="1">I1477</f>
        <v>-8334.0324879484979</v>
      </c>
      <c r="L1473" s="40">
        <f ca="1">H1477</f>
        <v>20755.290424437459</v>
      </c>
      <c r="M1473" s="40">
        <f ca="1">G1477</f>
        <v>5.7555653373013264E-2</v>
      </c>
      <c r="N1473" s="40">
        <f ca="1">-(I1473*H1473+J1473*(H1473/1000)^2/2+K1473*(H1473/1000)^3/3+L1473*(H1473/1000)^4/4-M1473/(H1473/1000)-P1473)</f>
        <v>-930.54242873355747</v>
      </c>
      <c r="O1473" s="40">
        <f ca="1">IFERROR(-(I1473*LN(H1473/1000)+J1473*H1473/1000+K1473*(H1473/1000)^2/2+L1473*(H1473/1000)^3/3-M1473/(2*(H1473/1000)^2)),0)</f>
        <v>-95.419890360634795</v>
      </c>
      <c r="P1473" s="40"/>
      <c r="Q1473" s="40">
        <v>150</v>
      </c>
      <c r="R1473" s="40">
        <v>190</v>
      </c>
      <c r="S1473" s="40">
        <f ca="1">V1477</f>
        <v>-259.94712121963289</v>
      </c>
      <c r="T1473" s="40">
        <f ca="1">U1477</f>
        <v>3801.2112466527055</v>
      </c>
      <c r="U1473" s="40">
        <f ca="1">T1477</f>
        <v>-16746.036890771069</v>
      </c>
      <c r="V1473" s="40">
        <f ca="1">S1477</f>
        <v>27549.259087179369</v>
      </c>
      <c r="W1473" s="40">
        <f ca="1">R1477</f>
        <v>0.98150658400903112</v>
      </c>
      <c r="X1473" s="40">
        <f ca="1">(I1473*Q1473/1000+J1473*(Q1473/1000)^2/2+K1473*(Q1473/1000)^3/3+L1473*(Q1473/1000)^4/4-M1473/(Q1473/1000)-P1473+N1473)-(S1473*Q1473/1000+T1473*(Q1473/1000)^2/2+U1473*(Q1473/1000)^3/3+V1473*(Q1473/1000)^4/4-W1473/(Q1473/1000)-Z1473)</f>
        <v>-905.21665432363795</v>
      </c>
      <c r="Y1473" s="40">
        <f ca="1">IFERROR((I1473*LN(H1473/1000)+J1473*H1473/1000+K1473*(H1473/1000)^2/2+L1473*(H1473/1000)^3/3-M1473/(2*(H1473/1000)^2)+O1473)-(S1473*LN(H1473/1000)+T1473*H1473/1000+U1473*(H1473/1000)^2/2+V1473*(H1473/1000)^3/3-W1473/(2*(H1473/1000)^2)),0)</f>
        <v>-884.1213097067033</v>
      </c>
      <c r="Z1473" s="40"/>
      <c r="AA1473" s="40">
        <v>190</v>
      </c>
      <c r="AB1473" s="40">
        <v>230</v>
      </c>
      <c r="AC1473" s="40">
        <f ca="1">AE1477</f>
        <v>-1565.3275494514999</v>
      </c>
      <c r="AD1473" s="40">
        <f ca="1">AD1477</f>
        <v>15675.738583963937</v>
      </c>
      <c r="AE1473" s="40">
        <f ca="1">AC1477</f>
        <v>-56441.932681920684</v>
      </c>
      <c r="AF1473" s="40">
        <f ca="1">AB1477</f>
        <v>73412.95176032692</v>
      </c>
      <c r="AG1473" s="40">
        <f ca="1">AA1477</f>
        <v>7.0341410341169643</v>
      </c>
      <c r="AH1473" s="40">
        <f ca="1">(S1473*AA1473/1000+T1473*(AA1473/1000)^2/2+U1473*(AA1473/1000)^3/3+V1473*(AA1473/1000)^4/4-W1473/(AA1473/1000)-Z1473+X1473)-(AC1473*AA1473/1000+AD1473*(AA1473/1000)^2/2+AE1473*(AA1473/1000)^3/3+AF1473*(AA1473/1000)^4/4-AG1473/(AA1473/1000)-AJ1473)</f>
        <v>-763.85807659632064</v>
      </c>
      <c r="AI1473" s="40">
        <f ca="1">IFERROR((S1473*LN(R1473/1000)+T1473*R1473/1000+U1473*(R1473/1000)^2/2+V1473*(R1473/1000)^3/3-W1473/(2*(R1473/1000)^2)+Y1473)-(AC1473*LN(R1473/1000)+AD1473*R1473/1000+AE1473*(R1473/1000)^2/2+AF1473*(R1473/1000)^3/3-AG1473/(2*(R1473/1000)^2)),0)</f>
        <v>-4612.6847859737745</v>
      </c>
      <c r="AJ1473" s="40"/>
      <c r="AK1473" s="40">
        <v>230</v>
      </c>
      <c r="AL1473" s="40">
        <v>300</v>
      </c>
      <c r="AM1473" s="40">
        <f ca="1">AR1477</f>
        <v>-288359.40060847288</v>
      </c>
      <c r="AN1473" s="40">
        <f ca="1">AQ1477</f>
        <v>2249119.0020441059</v>
      </c>
      <c r="AO1473" s="40">
        <f ca="1">AP1477</f>
        <v>-6566362.2437134068</v>
      </c>
      <c r="AP1473" s="40">
        <f ca="1">AO1477</f>
        <v>6807748.8457100363</v>
      </c>
      <c r="AQ1473" s="40">
        <f ca="1">AN1477</f>
        <v>1887.1604392687404</v>
      </c>
      <c r="AR1473" s="40">
        <f ca="1">(AC1473*AK1473/1000+AD1473*(AK1473/1000)^2/2+AE1473*(AK1473/1000)^3/3+AF1473*(AK1473/1000)^4/4-AG1473/(AK1473/1000)-AJ1473+AH1473)-(AM1473*AK1473/1000+AN1473*(AK1473/1000)^2/2+AO1473*(AK1473/1000)^3/3+AP1473*(AK1473/1000)^4/4-AQ1473/(AK1473/1000)-AT1473)</f>
        <v>35989.375155555077</v>
      </c>
      <c r="AS1473" s="40">
        <f ca="1">IFERROR((AC1473*LN(AB1473/1000)+AD1473*AB1473/1000+AE1473*(AB1473/1000)^2/2+AF1473*(AB1473/1000)^3/3-AG1473/(2*(AB1473/1000)^2)+AI1473)-(AM1473*LN(AB1473/1000)+AN1473*AB1473/1000+AO1473*(AB1473/1000)^2/2+AP1473*(AB1473/1000)^3/3-AQ1473/(2*(AB1473/1000)^2)),0)</f>
        <v>-777153.25236582127</v>
      </c>
      <c r="AT1473" s="40"/>
      <c r="AU1473" s="40"/>
      <c r="AV1473" s="40"/>
      <c r="AW1473" s="40"/>
      <c r="AX1473" s="40"/>
      <c r="AY1473" s="40"/>
      <c r="AZ1473" s="40"/>
      <c r="BA1473" s="40"/>
      <c r="BB1473" s="40"/>
      <c r="BC1473" s="40"/>
      <c r="BD1473" s="40"/>
      <c r="BE1473" s="40"/>
      <c r="BF1473" s="40"/>
      <c r="BG1473" s="40"/>
      <c r="BH1473" s="40"/>
      <c r="BI1473" s="40"/>
      <c r="BJ1473" s="40"/>
      <c r="BK1473" s="40"/>
      <c r="BL1473" s="40"/>
      <c r="BM1473" s="40"/>
      <c r="BN1473" s="40"/>
      <c r="BO1473" s="22"/>
      <c r="BP1473" s="22"/>
      <c r="BQ1473" s="22"/>
      <c r="BR1473" s="22"/>
      <c r="BS1473" s="22"/>
      <c r="BT1473" s="22"/>
      <c r="BU1473" s="22"/>
      <c r="BV1473" s="22"/>
      <c r="BW1473" s="22"/>
      <c r="BX1473" s="22"/>
      <c r="BY1473" s="22"/>
      <c r="BZ1473" s="22"/>
    </row>
    <row r="1474" spans="1:78" x14ac:dyDescent="0.25">
      <c r="A1474" s="21"/>
      <c r="B1474" s="22" t="s">
        <v>323</v>
      </c>
      <c r="C1474" s="22" t="s">
        <v>182</v>
      </c>
      <c r="D1474" s="22" t="s">
        <v>203</v>
      </c>
      <c r="E1474" s="34">
        <f t="shared" ref="E1474:E1496" ca="1" si="24">$I$1473*LN(C1475)+$J$1473*C1475+$K$1473*(C1475)^2/2+$L$1473*(C1475)^3/3-$M$1473/(2*(C1475)^2)</f>
        <v>67.380276916212182</v>
      </c>
      <c r="F1474" s="41" t="s">
        <v>141</v>
      </c>
      <c r="G1474" s="41"/>
      <c r="H1474" s="41"/>
      <c r="I1474" s="41"/>
      <c r="J1474" s="41"/>
      <c r="K1474" s="41"/>
      <c r="L1474" s="41"/>
      <c r="M1474" s="41"/>
      <c r="N1474" s="41"/>
      <c r="O1474" s="41"/>
      <c r="P1474" s="41"/>
      <c r="Q1474" s="41"/>
      <c r="R1474" s="41"/>
      <c r="S1474" s="41"/>
      <c r="T1474" s="41"/>
      <c r="U1474" s="41"/>
      <c r="V1474" s="41"/>
      <c r="W1474" s="41"/>
      <c r="X1474" s="41"/>
      <c r="Y1474" s="41"/>
      <c r="Z1474" s="41"/>
      <c r="AA1474" s="41"/>
      <c r="AB1474" s="41"/>
      <c r="AC1474" s="41"/>
      <c r="AD1474" s="41"/>
      <c r="AE1474" s="41"/>
      <c r="AF1474" s="41"/>
      <c r="AG1474" s="41"/>
      <c r="AH1474" s="41"/>
      <c r="AI1474" s="41"/>
      <c r="AJ1474" s="41"/>
      <c r="AK1474" s="41"/>
      <c r="AL1474" s="41"/>
      <c r="AM1474" s="41"/>
      <c r="AN1474" s="41"/>
      <c r="AO1474" s="41"/>
      <c r="AP1474" s="41"/>
      <c r="AQ1474" s="41"/>
      <c r="AR1474" s="41"/>
      <c r="AS1474" s="41"/>
      <c r="AT1474" s="41"/>
      <c r="AU1474" s="41"/>
      <c r="AV1474" s="41"/>
      <c r="AW1474" s="41"/>
      <c r="AX1474" s="41"/>
      <c r="AY1474" s="41"/>
      <c r="AZ1474" s="41"/>
      <c r="BA1474" s="41"/>
      <c r="BB1474" s="41"/>
      <c r="BC1474" s="41"/>
      <c r="BD1474" s="41"/>
      <c r="BE1474" s="41"/>
      <c r="BF1474" s="41"/>
      <c r="BG1474" s="41"/>
      <c r="BH1474" s="41"/>
      <c r="BI1474" s="41"/>
      <c r="BJ1474" s="41"/>
      <c r="BK1474" s="41"/>
      <c r="BL1474" s="41"/>
      <c r="BM1474" s="41"/>
      <c r="BN1474" s="41"/>
      <c r="BO1474" s="22"/>
      <c r="BP1474" s="22"/>
      <c r="BQ1474" s="22"/>
      <c r="BR1474" s="22"/>
      <c r="BS1474" s="22"/>
      <c r="BT1474" s="22"/>
      <c r="BU1474" s="22"/>
      <c r="BV1474" s="22"/>
      <c r="BW1474" s="22"/>
      <c r="BX1474" s="22"/>
      <c r="BY1474" s="22"/>
      <c r="BZ1474" s="22"/>
    </row>
    <row r="1475" spans="1:78" x14ac:dyDescent="0.25">
      <c r="A1475" s="52" t="s">
        <v>324</v>
      </c>
      <c r="B1475" s="22">
        <v>100</v>
      </c>
      <c r="C1475" s="22">
        <f ca="1">B1475/1000</f>
        <v>0.1</v>
      </c>
      <c r="D1475" s="22">
        <v>68.53</v>
      </c>
      <c r="E1475" s="34">
        <f t="shared" ca="1" si="24"/>
        <v>73.926051259477219</v>
      </c>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c r="BA1475" s="22"/>
      <c r="BB1475" s="22"/>
      <c r="BC1475" s="22"/>
      <c r="BD1475" s="22"/>
      <c r="BE1475" s="22"/>
      <c r="BF1475" s="22"/>
      <c r="BG1475" s="22"/>
      <c r="BH1475" s="22"/>
      <c r="BI1475" s="22"/>
      <c r="BJ1475" s="22"/>
      <c r="BK1475" s="22"/>
      <c r="BL1475" s="22"/>
      <c r="BM1475" s="22"/>
      <c r="BN1475" s="22"/>
      <c r="BO1475" s="22"/>
      <c r="BP1475" s="22"/>
      <c r="BQ1475" s="22"/>
      <c r="BR1475" s="22"/>
      <c r="BS1475" s="22"/>
      <c r="BT1475" s="22"/>
      <c r="BU1475" s="22"/>
      <c r="BV1475" s="22"/>
      <c r="BW1475" s="22"/>
      <c r="BX1475" s="22"/>
      <c r="BY1475" s="22"/>
      <c r="BZ1475" s="22"/>
    </row>
    <row r="1476" spans="1:78" x14ac:dyDescent="0.25">
      <c r="A1476" s="21">
        <f ca="1">_xll.BP(B1473)</f>
        <v>-7.1600097656249773</v>
      </c>
      <c r="B1476" s="22">
        <f t="shared" ref="B1476:B1492" ca="1" si="25">B1475+10</f>
        <v>110</v>
      </c>
      <c r="C1476" s="22">
        <f t="shared" ref="C1476:C1497" ca="1" si="26">B1476/1000</f>
        <v>0.11</v>
      </c>
      <c r="D1476" s="22">
        <v>68.819999999999993</v>
      </c>
      <c r="E1476" s="34">
        <f t="shared" ca="1" si="24"/>
        <v>79.924326151444404</v>
      </c>
      <c r="F1476" s="22"/>
      <c r="G1476" s="42" t="s">
        <v>184</v>
      </c>
      <c r="H1476" s="42" t="s">
        <v>185</v>
      </c>
      <c r="I1476" s="42" t="s">
        <v>186</v>
      </c>
      <c r="J1476" s="42" t="s">
        <v>187</v>
      </c>
      <c r="K1476" s="42" t="s">
        <v>188</v>
      </c>
      <c r="L1476" s="22"/>
      <c r="M1476" s="22" t="s">
        <v>152</v>
      </c>
      <c r="N1476" s="63" t="s">
        <v>325</v>
      </c>
      <c r="O1476" s="22" t="s">
        <v>203</v>
      </c>
      <c r="P1476" s="22"/>
      <c r="Q1476" s="22"/>
      <c r="R1476" s="42" t="s">
        <v>184</v>
      </c>
      <c r="S1476" s="42" t="s">
        <v>185</v>
      </c>
      <c r="T1476" s="42" t="s">
        <v>186</v>
      </c>
      <c r="U1476" s="42" t="s">
        <v>187</v>
      </c>
      <c r="V1476" s="42" t="s">
        <v>188</v>
      </c>
      <c r="W1476" s="22"/>
      <c r="X1476" s="22"/>
      <c r="Y1476" s="22"/>
      <c r="Z1476" s="22"/>
      <c r="AA1476" s="42" t="s">
        <v>184</v>
      </c>
      <c r="AB1476" s="42" t="s">
        <v>185</v>
      </c>
      <c r="AC1476" s="42" t="s">
        <v>186</v>
      </c>
      <c r="AD1476" s="42" t="s">
        <v>187</v>
      </c>
      <c r="AE1476" s="42" t="s">
        <v>188</v>
      </c>
      <c r="AF1476" s="22"/>
      <c r="AG1476" s="22"/>
      <c r="AH1476" s="22"/>
      <c r="AI1476" s="22"/>
      <c r="AJ1476" s="22"/>
      <c r="AK1476" s="22"/>
      <c r="AL1476" s="22"/>
      <c r="AM1476" s="22"/>
      <c r="AN1476" s="42" t="s">
        <v>184</v>
      </c>
      <c r="AO1476" s="42" t="s">
        <v>185</v>
      </c>
      <c r="AP1476" s="42" t="s">
        <v>186</v>
      </c>
      <c r="AQ1476" s="42" t="s">
        <v>187</v>
      </c>
      <c r="AR1476" s="42" t="s">
        <v>188</v>
      </c>
      <c r="AS1476" s="22"/>
      <c r="AT1476" s="22"/>
      <c r="AU1476" s="22"/>
      <c r="AV1476" s="22"/>
      <c r="AW1476" s="22"/>
      <c r="AX1476" s="22"/>
      <c r="AY1476" s="22"/>
      <c r="AZ1476" s="22"/>
      <c r="BA1476" s="22"/>
      <c r="BB1476" s="22"/>
      <c r="BC1476" s="22"/>
      <c r="BD1476" s="22"/>
      <c r="BE1476" s="22"/>
      <c r="BF1476" s="22"/>
      <c r="BG1476" s="22"/>
      <c r="BH1476" s="22"/>
      <c r="BI1476" s="22"/>
      <c r="BJ1476" s="22"/>
      <c r="BK1476" s="22"/>
      <c r="BL1476" s="22"/>
      <c r="BM1476" s="22"/>
      <c r="BN1476" s="22"/>
      <c r="BO1476" s="22"/>
      <c r="BP1476" s="22"/>
      <c r="BQ1476" s="22"/>
      <c r="BR1476" s="22"/>
      <c r="BS1476" s="22"/>
      <c r="BT1476" s="22"/>
      <c r="BU1476" s="22"/>
      <c r="BV1476" s="22"/>
      <c r="BW1476" s="22"/>
      <c r="BX1476" s="22"/>
      <c r="BY1476" s="22"/>
      <c r="BZ1476" s="22"/>
    </row>
    <row r="1477" spans="1:78" x14ac:dyDescent="0.25">
      <c r="A1477" s="21"/>
      <c r="B1477" s="22">
        <f t="shared" ca="1" si="25"/>
        <v>120</v>
      </c>
      <c r="C1477" s="22">
        <f t="shared" ca="1" si="26"/>
        <v>0.12</v>
      </c>
      <c r="D1477" s="22">
        <v>69.05</v>
      </c>
      <c r="E1477" s="34">
        <f t="shared" ca="1" si="24"/>
        <v>85.460143042978672</v>
      </c>
      <c r="F1477" s="22"/>
      <c r="G1477" s="22">
        <f t="array" aca="1" ref="G1477:L1483" ca="1">LINEST(D1475:D1480,C1475:C1480^{1,2,3,-2},1,1)</f>
        <v>5.7555653373013264E-2</v>
      </c>
      <c r="H1477" s="22">
        <f ca="1"/>
        <v>20755.290424437459</v>
      </c>
      <c r="I1477" s="22">
        <f ca="1"/>
        <v>-8334.0324879484979</v>
      </c>
      <c r="J1477" s="22">
        <f ca="1"/>
        <v>1191.977889749274</v>
      </c>
      <c r="K1477" s="22">
        <f ca="1"/>
        <v>6.1617688462286502</v>
      </c>
      <c r="L1477" s="22" t="e">
        <f ca="1"/>
        <v>#N/A</v>
      </c>
      <c r="M1477" s="22">
        <v>92</v>
      </c>
      <c r="N1477" s="22">
        <v>16.384899999999998</v>
      </c>
      <c r="O1477" s="34">
        <v>68.554421599999998</v>
      </c>
      <c r="P1477" s="22"/>
      <c r="Q1477" s="22"/>
      <c r="R1477" s="22">
        <f t="array" aca="1" ref="R1477:W1483" ca="1">LINEST(D1480:D1484,C1480:C1484^{1,2,3,-2},1,1)</f>
        <v>0.98150658400903112</v>
      </c>
      <c r="S1477" s="22">
        <f ca="1"/>
        <v>27549.259087179369</v>
      </c>
      <c r="T1477" s="22">
        <f ca="1"/>
        <v>-16746.036890771069</v>
      </c>
      <c r="U1477" s="22">
        <f ca="1"/>
        <v>3801.2112466527055</v>
      </c>
      <c r="V1477" s="22">
        <f ca="1"/>
        <v>-259.94712121963289</v>
      </c>
      <c r="W1477" s="22" t="e">
        <f ca="1"/>
        <v>#N/A</v>
      </c>
      <c r="X1477" s="22"/>
      <c r="Y1477" s="22"/>
      <c r="Z1477" s="22"/>
      <c r="AA1477" s="22">
        <f t="array" aca="1" ref="AA1477:AF1483" ca="1">LINEST(D1484:D1488,C1484:C1488^{1,2,3,-2},1,1)</f>
        <v>7.0341410341169643</v>
      </c>
      <c r="AB1477" s="22">
        <f ca="1"/>
        <v>73412.95176032692</v>
      </c>
      <c r="AC1477" s="22">
        <f ca="1"/>
        <v>-56441.932681920684</v>
      </c>
      <c r="AD1477" s="22">
        <f ca="1"/>
        <v>15675.738583963937</v>
      </c>
      <c r="AE1477" s="22">
        <f ca="1"/>
        <v>-1565.3275494514999</v>
      </c>
      <c r="AF1477" s="22" t="e">
        <f ca="1"/>
        <v>#N/A</v>
      </c>
      <c r="AG1477" s="22"/>
      <c r="AH1477" s="22"/>
      <c r="AI1477" s="22"/>
      <c r="AJ1477" s="22"/>
      <c r="AK1477" s="22"/>
      <c r="AL1477" s="22"/>
      <c r="AM1477" s="22"/>
      <c r="AN1477" s="22">
        <f t="array" aca="1" ref="AN1477:AS1483" ca="1">LINEST(D1488:D1497,C1488:C1497^{1,2,3,-2},1,1)</f>
        <v>1887.1604392687404</v>
      </c>
      <c r="AO1477" s="22">
        <f ca="1"/>
        <v>6807748.8457100363</v>
      </c>
      <c r="AP1477" s="22">
        <f ca="1"/>
        <v>-6566362.2437134068</v>
      </c>
      <c r="AQ1477" s="22">
        <f ca="1"/>
        <v>2249119.0020441059</v>
      </c>
      <c r="AR1477" s="22">
        <f ca="1"/>
        <v>-288359.40060847288</v>
      </c>
      <c r="AS1477" s="22" t="e">
        <f ca="1"/>
        <v>#N/A</v>
      </c>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2"/>
      <c r="BW1477" s="22"/>
      <c r="BX1477" s="22"/>
      <c r="BY1477" s="22"/>
      <c r="BZ1477" s="22"/>
    </row>
    <row r="1478" spans="1:78" x14ac:dyDescent="0.25">
      <c r="A1478" s="21"/>
      <c r="B1478" s="22">
        <f t="shared" ca="1" si="25"/>
        <v>130</v>
      </c>
      <c r="C1478" s="22">
        <f t="shared" ca="1" si="26"/>
        <v>0.13</v>
      </c>
      <c r="D1478" s="22">
        <v>69.28</v>
      </c>
      <c r="E1478" s="34">
        <f t="shared" ca="1" si="24"/>
        <v>90.604569081056866</v>
      </c>
      <c r="F1478" s="22"/>
      <c r="G1478" s="22">
        <f ca="1"/>
        <v>1.4370581401233307E-2</v>
      </c>
      <c r="H1478" s="22">
        <f ca="1"/>
        <v>2051.0810995056436</v>
      </c>
      <c r="I1478" s="22">
        <f ca="1"/>
        <v>958.32867794730544</v>
      </c>
      <c r="J1478" s="22">
        <f ca="1"/>
        <v>158.12566329309371</v>
      </c>
      <c r="K1478" s="22">
        <f ca="1"/>
        <v>9.716712586526338</v>
      </c>
      <c r="L1478" s="22" t="e">
        <f ca="1"/>
        <v>#N/A</v>
      </c>
      <c r="M1478" s="22">
        <v>102.42100000000001</v>
      </c>
      <c r="N1478" s="22">
        <v>16.668299999999999</v>
      </c>
      <c r="O1478" s="34">
        <v>69.740167200000002</v>
      </c>
      <c r="P1478" s="22"/>
      <c r="Q1478" s="22"/>
      <c r="R1478" s="22">
        <f ca="1"/>
        <v>0</v>
      </c>
      <c r="S1478" s="22">
        <f ca="1"/>
        <v>0</v>
      </c>
      <c r="T1478" s="22">
        <f ca="1"/>
        <v>0</v>
      </c>
      <c r="U1478" s="22">
        <f ca="1"/>
        <v>0</v>
      </c>
      <c r="V1478" s="22">
        <f ca="1"/>
        <v>0</v>
      </c>
      <c r="W1478" s="22" t="e">
        <f ca="1"/>
        <v>#N/A</v>
      </c>
      <c r="X1478" s="22"/>
      <c r="Y1478" s="22"/>
      <c r="Z1478" s="22"/>
      <c r="AA1478" s="22">
        <f ca="1"/>
        <v>0</v>
      </c>
      <c r="AB1478" s="22">
        <f ca="1"/>
        <v>0</v>
      </c>
      <c r="AC1478" s="22">
        <f ca="1"/>
        <v>0</v>
      </c>
      <c r="AD1478" s="22">
        <f ca="1"/>
        <v>0</v>
      </c>
      <c r="AE1478" s="22">
        <f ca="1"/>
        <v>0</v>
      </c>
      <c r="AF1478" s="22" t="e">
        <f ca="1"/>
        <v>#N/A</v>
      </c>
      <c r="AG1478" s="22"/>
      <c r="AH1478" s="22"/>
      <c r="AI1478" s="22"/>
      <c r="AJ1478" s="22"/>
      <c r="AK1478" s="22"/>
      <c r="AL1478" s="22"/>
      <c r="AM1478" s="22"/>
      <c r="AN1478" s="22">
        <f ca="1"/>
        <v>557.98810101446213</v>
      </c>
      <c r="AO1478" s="22">
        <f ca="1"/>
        <v>1779506.3292494996</v>
      </c>
      <c r="AP1478" s="22">
        <f ca="1"/>
        <v>1763683.7404759664</v>
      </c>
      <c r="AQ1478" s="22">
        <f ca="1"/>
        <v>619789.41865730647</v>
      </c>
      <c r="AR1478" s="22">
        <f ca="1"/>
        <v>81450.087705095211</v>
      </c>
      <c r="AS1478" s="22" t="e">
        <f ca="1"/>
        <v>#N/A</v>
      </c>
      <c r="AT1478" s="22"/>
      <c r="AU1478" s="22"/>
      <c r="AV1478" s="22"/>
      <c r="AW1478" s="22"/>
      <c r="AX1478" s="22"/>
      <c r="AY1478" s="22"/>
      <c r="AZ1478" s="22"/>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2"/>
      <c r="BW1478" s="22"/>
      <c r="BX1478" s="22"/>
      <c r="BY1478" s="22"/>
      <c r="BZ1478" s="22"/>
    </row>
    <row r="1479" spans="1:78" x14ac:dyDescent="0.25">
      <c r="A1479" s="21"/>
      <c r="B1479" s="22">
        <f t="shared" ca="1" si="25"/>
        <v>140</v>
      </c>
      <c r="C1479" s="22">
        <f t="shared" ca="1" si="26"/>
        <v>0.14000000000000001</v>
      </c>
      <c r="D1479" s="22">
        <v>69.58</v>
      </c>
      <c r="E1479" s="34">
        <f t="shared" ca="1" si="24"/>
        <v>95.419890360634767</v>
      </c>
      <c r="F1479" s="22"/>
      <c r="G1479" s="22">
        <f ca="1"/>
        <v>0.99999768242024156</v>
      </c>
      <c r="H1479" s="22">
        <f ca="1"/>
        <v>1.8564574415762727E-3</v>
      </c>
      <c r="I1479" s="22" t="e">
        <f ca="1"/>
        <v>#N/A</v>
      </c>
      <c r="J1479" s="22" t="e">
        <f ca="1"/>
        <v>#N/A</v>
      </c>
      <c r="K1479" s="22" t="e">
        <f ca="1"/>
        <v>#N/A</v>
      </c>
      <c r="L1479" s="22" t="e">
        <f ca="1"/>
        <v>#N/A</v>
      </c>
      <c r="M1479" s="22">
        <v>112.842</v>
      </c>
      <c r="N1479" s="22">
        <v>16.803999999999998</v>
      </c>
      <c r="O1479" s="34">
        <v>70.307935999999998</v>
      </c>
      <c r="P1479" s="22"/>
      <c r="Q1479" s="22"/>
      <c r="R1479" s="22">
        <f ca="1"/>
        <v>1</v>
      </c>
      <c r="S1479" s="22">
        <f ca="1"/>
        <v>0</v>
      </c>
      <c r="T1479" s="22" t="e">
        <f ca="1"/>
        <v>#N/A</v>
      </c>
      <c r="U1479" s="22" t="e">
        <f ca="1"/>
        <v>#N/A</v>
      </c>
      <c r="V1479" s="22" t="e">
        <f ca="1"/>
        <v>#N/A</v>
      </c>
      <c r="W1479" s="22" t="e">
        <f ca="1"/>
        <v>#N/A</v>
      </c>
      <c r="X1479" s="22"/>
      <c r="Y1479" s="22"/>
      <c r="Z1479" s="22"/>
      <c r="AA1479" s="22">
        <f ca="1"/>
        <v>1</v>
      </c>
      <c r="AB1479" s="22">
        <f ca="1"/>
        <v>0</v>
      </c>
      <c r="AC1479" s="22" t="e">
        <f ca="1"/>
        <v>#N/A</v>
      </c>
      <c r="AD1479" s="22" t="e">
        <f ca="1"/>
        <v>#N/A</v>
      </c>
      <c r="AE1479" s="22" t="e">
        <f ca="1"/>
        <v>#N/A</v>
      </c>
      <c r="AF1479" s="22" t="e">
        <f ca="1"/>
        <v>#N/A</v>
      </c>
      <c r="AG1479" s="22"/>
      <c r="AH1479" s="22"/>
      <c r="AI1479" s="22"/>
      <c r="AJ1479" s="22"/>
      <c r="AK1479" s="22"/>
      <c r="AL1479" s="22"/>
      <c r="AM1479" s="22"/>
      <c r="AN1479" s="22">
        <f ca="1"/>
        <v>0.99424531698182406</v>
      </c>
      <c r="AO1479" s="22">
        <f ca="1"/>
        <v>3.6254172140665184</v>
      </c>
      <c r="AP1479" s="22" t="e">
        <f ca="1"/>
        <v>#N/A</v>
      </c>
      <c r="AQ1479" s="22" t="e">
        <f ca="1"/>
        <v>#N/A</v>
      </c>
      <c r="AR1479" s="22" t="e">
        <f ca="1"/>
        <v>#N/A</v>
      </c>
      <c r="AS1479" s="22" t="e">
        <f ca="1"/>
        <v>#N/A</v>
      </c>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2"/>
      <c r="BW1479" s="22"/>
      <c r="BX1479" s="22"/>
      <c r="BY1479" s="22"/>
      <c r="BZ1479" s="22"/>
    </row>
    <row r="1480" spans="1:78" x14ac:dyDescent="0.25">
      <c r="A1480" s="21"/>
      <c r="B1480" s="22">
        <f t="shared" ca="1" si="25"/>
        <v>150</v>
      </c>
      <c r="C1480" s="22">
        <f t="shared" ca="1" si="26"/>
        <v>0.15</v>
      </c>
      <c r="D1480" s="22">
        <v>70.05</v>
      </c>
      <c r="E1480" s="34">
        <f t="shared" ca="1" si="24"/>
        <v>99.962659147199602</v>
      </c>
      <c r="F1480" s="22"/>
      <c r="G1480" s="22">
        <f ca="1"/>
        <v>107870.90269458569</v>
      </c>
      <c r="H1480" s="22">
        <f ca="1"/>
        <v>1</v>
      </c>
      <c r="I1480" s="22" t="e">
        <f ca="1"/>
        <v>#N/A</v>
      </c>
      <c r="J1480" s="22" t="e">
        <f ca="1"/>
        <v>#N/A</v>
      </c>
      <c r="K1480" s="22" t="e">
        <f ca="1"/>
        <v>#N/A</v>
      </c>
      <c r="L1480" s="22" t="e">
        <f ca="1"/>
        <v>#N/A</v>
      </c>
      <c r="M1480" s="22">
        <v>123.26300000000001</v>
      </c>
      <c r="N1480" s="22">
        <v>16.850899999999999</v>
      </c>
      <c r="O1480" s="34">
        <v>70.504165599999993</v>
      </c>
      <c r="P1480" s="22"/>
      <c r="Q1480" s="22"/>
      <c r="R1480" s="22" t="e">
        <f ca="1"/>
        <v>#NUM!</v>
      </c>
      <c r="S1480" s="22">
        <f ca="1"/>
        <v>0</v>
      </c>
      <c r="T1480" s="22" t="e">
        <f ca="1"/>
        <v>#N/A</v>
      </c>
      <c r="U1480" s="22" t="e">
        <f ca="1"/>
        <v>#N/A</v>
      </c>
      <c r="V1480" s="22" t="e">
        <f ca="1"/>
        <v>#N/A</v>
      </c>
      <c r="W1480" s="22" t="e">
        <f ca="1"/>
        <v>#N/A</v>
      </c>
      <c r="X1480" s="22"/>
      <c r="Y1480" s="22"/>
      <c r="Z1480" s="22"/>
      <c r="AA1480" s="22" t="e">
        <f ca="1"/>
        <v>#NUM!</v>
      </c>
      <c r="AB1480" s="22">
        <f ca="1"/>
        <v>0</v>
      </c>
      <c r="AC1480" s="22" t="e">
        <f ca="1"/>
        <v>#N/A</v>
      </c>
      <c r="AD1480" s="22" t="e">
        <f ca="1"/>
        <v>#N/A</v>
      </c>
      <c r="AE1480" s="22" t="e">
        <f ca="1"/>
        <v>#N/A</v>
      </c>
      <c r="AF1480" s="22" t="e">
        <f ca="1"/>
        <v>#N/A</v>
      </c>
      <c r="AG1480" s="22"/>
      <c r="AH1480" s="22"/>
      <c r="AI1480" s="22"/>
      <c r="AJ1480" s="22"/>
      <c r="AK1480" s="22"/>
      <c r="AL1480" s="22"/>
      <c r="AM1480" s="22"/>
      <c r="AN1480" s="22">
        <f ca="1"/>
        <v>215.96439670124522</v>
      </c>
      <c r="AO1480" s="22">
        <f ca="1"/>
        <v>5</v>
      </c>
      <c r="AP1480" s="22" t="e">
        <f ca="1"/>
        <v>#N/A</v>
      </c>
      <c r="AQ1480" s="22" t="e">
        <f ca="1"/>
        <v>#N/A</v>
      </c>
      <c r="AR1480" s="22" t="e">
        <f ca="1"/>
        <v>#N/A</v>
      </c>
      <c r="AS1480" s="22" t="e">
        <f ca="1"/>
        <v>#N/A</v>
      </c>
      <c r="AT1480" s="22"/>
      <c r="AU1480" s="22"/>
      <c r="AV1480" s="22"/>
      <c r="AW1480" s="22"/>
      <c r="AX1480" s="22"/>
      <c r="AY1480" s="22"/>
      <c r="AZ1480" s="22"/>
      <c r="BA1480" s="22"/>
      <c r="BB1480" s="22"/>
      <c r="BC1480" s="22"/>
      <c r="BD1480" s="22"/>
      <c r="BE1480" s="22"/>
      <c r="BF1480" s="22"/>
      <c r="BG1480" s="22"/>
      <c r="BH1480" s="22"/>
      <c r="BI1480" s="22"/>
      <c r="BJ1480" s="22"/>
      <c r="BK1480" s="22"/>
      <c r="BL1480" s="22"/>
      <c r="BM1480" s="22"/>
      <c r="BN1480" s="22"/>
      <c r="BO1480" s="22"/>
      <c r="BP1480" s="22"/>
      <c r="BQ1480" s="22"/>
      <c r="BR1480" s="22"/>
      <c r="BS1480" s="22"/>
      <c r="BT1480" s="22"/>
      <c r="BU1480" s="22"/>
      <c r="BV1480" s="22"/>
      <c r="BW1480" s="22"/>
      <c r="BX1480" s="22"/>
      <c r="BY1480" s="22"/>
      <c r="BZ1480" s="22"/>
    </row>
    <row r="1481" spans="1:78" x14ac:dyDescent="0.25">
      <c r="A1481" s="21"/>
      <c r="B1481" s="22">
        <f t="shared" ca="1" si="25"/>
        <v>160</v>
      </c>
      <c r="C1481" s="22">
        <f t="shared" ca="1" si="26"/>
        <v>0.16</v>
      </c>
      <c r="D1481" s="22">
        <v>70.73</v>
      </c>
      <c r="E1481" s="34">
        <f t="shared" ca="1" si="24"/>
        <v>104.28555807642422</v>
      </c>
      <c r="F1481" s="22"/>
      <c r="G1481" s="22">
        <f ca="1"/>
        <v>1.4870798868990998</v>
      </c>
      <c r="H1481" s="22">
        <f ca="1"/>
        <v>3.44643423238392E-6</v>
      </c>
      <c r="I1481" s="22" t="e">
        <f ca="1"/>
        <v>#N/A</v>
      </c>
      <c r="J1481" s="22" t="e">
        <f ca="1"/>
        <v>#N/A</v>
      </c>
      <c r="K1481" s="22" t="e">
        <f ca="1"/>
        <v>#N/A</v>
      </c>
      <c r="L1481" s="22" t="e">
        <f ca="1"/>
        <v>#N/A</v>
      </c>
      <c r="M1481" s="22">
        <v>133.684</v>
      </c>
      <c r="N1481" s="22">
        <v>16.857500000000002</v>
      </c>
      <c r="O1481" s="34">
        <v>70.531780000000012</v>
      </c>
      <c r="P1481" s="22"/>
      <c r="Q1481" s="22"/>
      <c r="R1481" s="22">
        <f ca="1"/>
        <v>9.3926000000000194</v>
      </c>
      <c r="S1481" s="22">
        <f ca="1"/>
        <v>0</v>
      </c>
      <c r="T1481" s="22" t="e">
        <f ca="1"/>
        <v>#N/A</v>
      </c>
      <c r="U1481" s="22" t="e">
        <f ca="1"/>
        <v>#N/A</v>
      </c>
      <c r="V1481" s="22" t="e">
        <f ca="1"/>
        <v>#N/A</v>
      </c>
      <c r="W1481" s="22" t="e">
        <f ca="1"/>
        <v>#N/A</v>
      </c>
      <c r="X1481" s="22"/>
      <c r="Y1481" s="22"/>
      <c r="Z1481" s="22"/>
      <c r="AA1481" s="22">
        <f ca="1"/>
        <v>27.258799999999965</v>
      </c>
      <c r="AB1481" s="22">
        <f ca="1"/>
        <v>0</v>
      </c>
      <c r="AC1481" s="22" t="e">
        <f ca="1"/>
        <v>#N/A</v>
      </c>
      <c r="AD1481" s="22" t="e">
        <f ca="1"/>
        <v>#N/A</v>
      </c>
      <c r="AE1481" s="22" t="e">
        <f ca="1"/>
        <v>#N/A</v>
      </c>
      <c r="AF1481" s="22" t="e">
        <f ca="1"/>
        <v>#N/A</v>
      </c>
      <c r="AG1481" s="22"/>
      <c r="AH1481" s="22"/>
      <c r="AI1481" s="22"/>
      <c r="AJ1481" s="22"/>
      <c r="AK1481" s="22"/>
      <c r="AL1481" s="22"/>
      <c r="AM1481" s="22"/>
      <c r="AN1481" s="22">
        <f ca="1"/>
        <v>11354.241750119754</v>
      </c>
      <c r="AO1481" s="22">
        <f ca="1"/>
        <v>65.718249880249175</v>
      </c>
      <c r="AP1481" s="22" t="e">
        <f ca="1"/>
        <v>#N/A</v>
      </c>
      <c r="AQ1481" s="22" t="e">
        <f ca="1"/>
        <v>#N/A</v>
      </c>
      <c r="AR1481" s="22" t="e">
        <f ca="1"/>
        <v>#N/A</v>
      </c>
      <c r="AS1481" s="22" t="e">
        <f ca="1"/>
        <v>#N/A</v>
      </c>
      <c r="AT1481" s="22"/>
      <c r="AU1481" s="22"/>
      <c r="AV1481" s="22"/>
      <c r="AW1481" s="22"/>
      <c r="AX1481" s="22"/>
      <c r="AY1481" s="22"/>
      <c r="AZ1481" s="22"/>
      <c r="BA1481" s="22"/>
      <c r="BB1481" s="22"/>
      <c r="BC1481" s="22"/>
      <c r="BD1481" s="22"/>
      <c r="BE1481" s="22"/>
      <c r="BF1481" s="22"/>
      <c r="BG1481" s="22"/>
      <c r="BH1481" s="22"/>
      <c r="BI1481" s="22"/>
      <c r="BJ1481" s="22"/>
      <c r="BK1481" s="22"/>
      <c r="BL1481" s="22"/>
      <c r="BM1481" s="22"/>
      <c r="BN1481" s="22"/>
      <c r="BO1481" s="22"/>
      <c r="BP1481" s="22"/>
      <c r="BQ1481" s="22"/>
      <c r="BR1481" s="22"/>
      <c r="BS1481" s="22"/>
      <c r="BT1481" s="22"/>
      <c r="BU1481" s="22"/>
      <c r="BV1481" s="22"/>
      <c r="BW1481" s="22"/>
      <c r="BX1481" s="22"/>
      <c r="BY1481" s="22"/>
      <c r="BZ1481" s="22"/>
    </row>
    <row r="1482" spans="1:78" x14ac:dyDescent="0.25">
      <c r="A1482" s="21"/>
      <c r="B1482" s="22">
        <f t="shared" ca="1" si="25"/>
        <v>170</v>
      </c>
      <c r="C1482" s="22">
        <f t="shared" ca="1" si="26"/>
        <v>0.17</v>
      </c>
      <c r="D1482" s="22">
        <v>71.61</v>
      </c>
      <c r="E1482" s="34">
        <f t="shared" ca="1" si="24"/>
        <v>108.4385823760701</v>
      </c>
      <c r="F1482" s="22"/>
      <c r="G1482" s="22" t="e">
        <f ca="1"/>
        <v>#N/A</v>
      </c>
      <c r="H1482" s="22" t="e">
        <f ca="1"/>
        <v>#N/A</v>
      </c>
      <c r="I1482" s="22" t="e">
        <f ca="1"/>
        <v>#N/A</v>
      </c>
      <c r="J1482" s="22" t="e">
        <f ca="1"/>
        <v>#N/A</v>
      </c>
      <c r="K1482" s="22" t="e">
        <f ca="1"/>
        <v>#N/A</v>
      </c>
      <c r="L1482" s="22" t="e">
        <f ca="1"/>
        <v>#N/A</v>
      </c>
      <c r="M1482" s="22">
        <v>144.10499999999999</v>
      </c>
      <c r="N1482" s="22">
        <v>16.862400000000001</v>
      </c>
      <c r="O1482" s="34">
        <v>70.552281600000001</v>
      </c>
      <c r="P1482" s="22"/>
      <c r="Q1482" s="22"/>
      <c r="R1482" s="22" t="e">
        <f ca="1"/>
        <v>#N/A</v>
      </c>
      <c r="S1482" s="22" t="e">
        <f ca="1"/>
        <v>#N/A</v>
      </c>
      <c r="T1482" s="22" t="e">
        <f ca="1"/>
        <v>#N/A</v>
      </c>
      <c r="U1482" s="22" t="e">
        <f ca="1"/>
        <v>#N/A</v>
      </c>
      <c r="V1482" s="22" t="e">
        <f ca="1"/>
        <v>#N/A</v>
      </c>
      <c r="W1482" s="22" t="e">
        <f ca="1"/>
        <v>#N/A</v>
      </c>
      <c r="X1482" s="22"/>
      <c r="Y1482" s="22"/>
      <c r="Z1482" s="22"/>
      <c r="AA1482" s="22" t="e">
        <f ca="1"/>
        <v>#N/A</v>
      </c>
      <c r="AB1482" s="22" t="e">
        <f ca="1"/>
        <v>#N/A</v>
      </c>
      <c r="AC1482" s="22" t="e">
        <f ca="1"/>
        <v>#N/A</v>
      </c>
      <c r="AD1482" s="22" t="e">
        <f ca="1"/>
        <v>#N/A</v>
      </c>
      <c r="AE1482" s="22" t="e">
        <f ca="1"/>
        <v>#N/A</v>
      </c>
      <c r="AF1482" s="22" t="e">
        <f ca="1"/>
        <v>#N/A</v>
      </c>
      <c r="AG1482" s="22"/>
      <c r="AH1482" s="22"/>
      <c r="AI1482" s="22"/>
      <c r="AJ1482" s="22"/>
      <c r="AK1482" s="22"/>
      <c r="AL1482" s="22"/>
      <c r="AM1482" s="22"/>
      <c r="AN1482" s="22" t="e">
        <f ca="1"/>
        <v>#N/A</v>
      </c>
      <c r="AO1482" s="22" t="e">
        <f ca="1"/>
        <v>#N/A</v>
      </c>
      <c r="AP1482" s="22" t="e">
        <f ca="1"/>
        <v>#N/A</v>
      </c>
      <c r="AQ1482" s="22" t="e">
        <f ca="1"/>
        <v>#N/A</v>
      </c>
      <c r="AR1482" s="22" t="e">
        <f ca="1"/>
        <v>#N/A</v>
      </c>
      <c r="AS1482" s="22" t="e">
        <f ca="1"/>
        <v>#N/A</v>
      </c>
      <c r="AT1482" s="22"/>
      <c r="AU1482" s="22"/>
      <c r="AV1482" s="22"/>
      <c r="AW1482" s="22"/>
      <c r="AX1482" s="22"/>
      <c r="AY1482" s="22"/>
      <c r="AZ1482" s="22"/>
      <c r="BA1482" s="22"/>
      <c r="BB1482" s="22"/>
      <c r="BC1482" s="22"/>
      <c r="BD1482" s="22"/>
      <c r="BE1482" s="22"/>
      <c r="BF1482" s="22"/>
      <c r="BG1482" s="22"/>
      <c r="BH1482" s="22"/>
      <c r="BI1482" s="22"/>
      <c r="BJ1482" s="22"/>
      <c r="BK1482" s="22"/>
      <c r="BL1482" s="22"/>
      <c r="BM1482" s="22"/>
      <c r="BN1482" s="22"/>
      <c r="BO1482" s="22"/>
      <c r="BP1482" s="22"/>
      <c r="BQ1482" s="22"/>
      <c r="BR1482" s="22"/>
      <c r="BS1482" s="22"/>
      <c r="BT1482" s="22"/>
      <c r="BU1482" s="22"/>
      <c r="BV1482" s="22"/>
      <c r="BW1482" s="22"/>
      <c r="BX1482" s="22"/>
      <c r="BY1482" s="22"/>
      <c r="BZ1482" s="22"/>
    </row>
    <row r="1483" spans="1:78" x14ac:dyDescent="0.25">
      <c r="A1483" s="21"/>
      <c r="B1483" s="22">
        <f t="shared" ca="1" si="25"/>
        <v>180</v>
      </c>
      <c r="C1483" s="22">
        <f t="shared" ca="1" si="26"/>
        <v>0.18</v>
      </c>
      <c r="D1483" s="22">
        <v>72.66</v>
      </c>
      <c r="E1483" s="34">
        <f t="shared" ca="1" si="24"/>
        <v>112.46981345883621</v>
      </c>
      <c r="F1483" s="22"/>
      <c r="G1483" s="22" t="e">
        <f ca="1"/>
        <v>#N/A</v>
      </c>
      <c r="H1483" s="22" t="e">
        <f ca="1"/>
        <v>#N/A</v>
      </c>
      <c r="I1483" s="22" t="e">
        <f ca="1"/>
        <v>#N/A</v>
      </c>
      <c r="J1483" s="22" t="e">
        <f ca="1"/>
        <v>#N/A</v>
      </c>
      <c r="K1483" s="22" t="e">
        <f ca="1"/>
        <v>#N/A</v>
      </c>
      <c r="L1483" s="22" t="e">
        <f ca="1"/>
        <v>#N/A</v>
      </c>
      <c r="M1483" s="22">
        <v>154.52600000000001</v>
      </c>
      <c r="N1483" s="22">
        <v>16.895900000000001</v>
      </c>
      <c r="O1483" s="34">
        <v>70.692445600000013</v>
      </c>
      <c r="P1483" s="22"/>
      <c r="Q1483" s="22"/>
      <c r="R1483" s="22" t="e">
        <f ca="1"/>
        <v>#N/A</v>
      </c>
      <c r="S1483" s="22" t="e">
        <f ca="1"/>
        <v>#N/A</v>
      </c>
      <c r="T1483" s="22" t="e">
        <f ca="1"/>
        <v>#N/A</v>
      </c>
      <c r="U1483" s="22" t="e">
        <f ca="1"/>
        <v>#N/A</v>
      </c>
      <c r="V1483" s="22" t="e">
        <f ca="1"/>
        <v>#N/A</v>
      </c>
      <c r="W1483" s="22" t="e">
        <f ca="1"/>
        <v>#N/A</v>
      </c>
      <c r="X1483" s="22"/>
      <c r="Y1483" s="22"/>
      <c r="Z1483" s="22"/>
      <c r="AA1483" s="22" t="e">
        <f ca="1"/>
        <v>#N/A</v>
      </c>
      <c r="AB1483" s="22" t="e">
        <f ca="1"/>
        <v>#N/A</v>
      </c>
      <c r="AC1483" s="22" t="e">
        <f ca="1"/>
        <v>#N/A</v>
      </c>
      <c r="AD1483" s="22" t="e">
        <f ca="1"/>
        <v>#N/A</v>
      </c>
      <c r="AE1483" s="22" t="e">
        <f ca="1"/>
        <v>#N/A</v>
      </c>
      <c r="AF1483" s="22" t="e">
        <f ca="1"/>
        <v>#N/A</v>
      </c>
      <c r="AG1483" s="22"/>
      <c r="AH1483" s="22"/>
      <c r="AI1483" s="22"/>
      <c r="AJ1483" s="22"/>
      <c r="AK1483" s="22"/>
      <c r="AL1483" s="22"/>
      <c r="AM1483" s="22"/>
      <c r="AN1483" s="22" t="e">
        <f ca="1"/>
        <v>#N/A</v>
      </c>
      <c r="AO1483" s="22" t="e">
        <f ca="1"/>
        <v>#N/A</v>
      </c>
      <c r="AP1483" s="22" t="e">
        <f ca="1"/>
        <v>#N/A</v>
      </c>
      <c r="AQ1483" s="22" t="e">
        <f ca="1"/>
        <v>#N/A</v>
      </c>
      <c r="AR1483" s="22" t="e">
        <f ca="1"/>
        <v>#N/A</v>
      </c>
      <c r="AS1483" s="22" t="e">
        <f ca="1"/>
        <v>#N/A</v>
      </c>
      <c r="AT1483" s="22"/>
      <c r="AU1483" s="22"/>
      <c r="AV1483" s="22"/>
      <c r="AW1483" s="22"/>
      <c r="AX1483" s="22"/>
      <c r="AY1483" s="22"/>
      <c r="AZ1483" s="22"/>
      <c r="BA1483" s="22"/>
      <c r="BB1483" s="22"/>
      <c r="BC1483" s="22"/>
      <c r="BD1483" s="22"/>
      <c r="BE1483" s="22"/>
      <c r="BF1483" s="22"/>
      <c r="BG1483" s="22"/>
      <c r="BH1483" s="22"/>
      <c r="BI1483" s="22"/>
      <c r="BJ1483" s="22"/>
      <c r="BK1483" s="22"/>
      <c r="BL1483" s="22"/>
      <c r="BM1483" s="22"/>
      <c r="BN1483" s="22"/>
      <c r="BO1483" s="22"/>
      <c r="BP1483" s="22"/>
      <c r="BQ1483" s="22"/>
      <c r="BR1483" s="22"/>
      <c r="BS1483" s="22"/>
      <c r="BT1483" s="22"/>
      <c r="BU1483" s="22"/>
      <c r="BV1483" s="22"/>
      <c r="BW1483" s="22"/>
      <c r="BX1483" s="22"/>
      <c r="BY1483" s="22"/>
      <c r="BZ1483" s="22"/>
    </row>
    <row r="1484" spans="1:78" x14ac:dyDescent="0.25">
      <c r="A1484" s="21"/>
      <c r="B1484" s="22">
        <f t="shared" ca="1" si="25"/>
        <v>190</v>
      </c>
      <c r="C1484" s="22">
        <f t="shared" ca="1" si="26"/>
        <v>0.19</v>
      </c>
      <c r="D1484" s="22">
        <v>73.900000000000006</v>
      </c>
      <c r="E1484" s="34">
        <f t="shared" ca="1" si="24"/>
        <v>116.42593926677969</v>
      </c>
      <c r="F1484" s="22"/>
      <c r="G1484" s="22"/>
      <c r="H1484" s="22"/>
      <c r="I1484" s="22"/>
      <c r="J1484" s="22"/>
      <c r="K1484" s="22"/>
      <c r="L1484" s="22"/>
      <c r="M1484" s="22">
        <v>164.947</v>
      </c>
      <c r="N1484" s="22">
        <v>16.980799999999999</v>
      </c>
      <c r="O1484" s="34">
        <v>71.047667199999992</v>
      </c>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c r="BW1484" s="22"/>
      <c r="BX1484" s="22"/>
      <c r="BY1484" s="22"/>
      <c r="BZ1484" s="22"/>
    </row>
    <row r="1485" spans="1:78" x14ac:dyDescent="0.25">
      <c r="A1485" s="21">
        <f ca="1">-30+273.15</f>
        <v>243.14999999999998</v>
      </c>
      <c r="B1485" s="22">
        <f t="shared" ca="1" si="25"/>
        <v>200</v>
      </c>
      <c r="C1485" s="22">
        <f t="shared" ca="1" si="26"/>
        <v>0.2</v>
      </c>
      <c r="D1485" s="22">
        <v>75.3</v>
      </c>
      <c r="E1485" s="34">
        <f t="shared" ca="1" si="24"/>
        <v>120.35261292486204</v>
      </c>
      <c r="F1485" s="25" t="s">
        <v>166</v>
      </c>
      <c r="G1485" s="42">
        <v>150</v>
      </c>
      <c r="H1485" s="22"/>
      <c r="I1485" s="22"/>
      <c r="J1485" s="22"/>
      <c r="K1485" s="22"/>
      <c r="L1485" s="22"/>
      <c r="M1485" s="22">
        <v>175.36799999999999</v>
      </c>
      <c r="N1485" s="22">
        <v>17.133299999999998</v>
      </c>
      <c r="O1485" s="34">
        <v>71.685727200000002</v>
      </c>
      <c r="P1485" s="22"/>
      <c r="Q1485" s="25" t="s">
        <v>166</v>
      </c>
      <c r="R1485" s="42">
        <v>180</v>
      </c>
      <c r="S1485" s="22"/>
      <c r="T1485" s="22"/>
      <c r="U1485" s="22"/>
      <c r="V1485" s="22"/>
      <c r="W1485" s="22"/>
      <c r="X1485" s="22"/>
      <c r="Y1485" s="22"/>
      <c r="Z1485" s="25" t="s">
        <v>166</v>
      </c>
      <c r="AA1485" s="42">
        <v>210</v>
      </c>
      <c r="AB1485" s="22"/>
      <c r="AC1485" s="22"/>
      <c r="AD1485" s="22"/>
      <c r="AE1485" s="22"/>
      <c r="AF1485" s="22"/>
      <c r="AG1485" s="22"/>
      <c r="AH1485" s="22"/>
      <c r="AI1485" s="22"/>
      <c r="AJ1485" s="22"/>
      <c r="AK1485" s="22"/>
      <c r="AL1485" s="22"/>
      <c r="AM1485" s="25" t="s">
        <v>166</v>
      </c>
      <c r="AN1485" s="42">
        <v>299.99</v>
      </c>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2"/>
      <c r="BW1485" s="22"/>
      <c r="BX1485" s="22"/>
      <c r="BY1485" s="22"/>
      <c r="BZ1485" s="22"/>
    </row>
    <row r="1486" spans="1:78" x14ac:dyDescent="0.25">
      <c r="A1486" s="21"/>
      <c r="B1486" s="22">
        <f t="shared" ca="1" si="25"/>
        <v>210</v>
      </c>
      <c r="C1486" s="22">
        <f t="shared" ca="1" si="26"/>
        <v>0.21</v>
      </c>
      <c r="D1486" s="22">
        <v>76.87</v>
      </c>
      <c r="E1486" s="34">
        <f t="shared" ca="1" si="24"/>
        <v>124.29470539482553</v>
      </c>
      <c r="F1486" s="25" t="s">
        <v>167</v>
      </c>
      <c r="G1486" s="43">
        <f ca="1">I1473+J1473*(G1485/1000)+K1473*(G1485/1000)^2+L1473*(G1485/1000)^3+M1473/(G1485/1000)^2</f>
        <v>70.049855551055558</v>
      </c>
      <c r="H1486" s="22"/>
      <c r="I1486" s="22"/>
      <c r="J1486" s="22"/>
      <c r="K1486" s="22"/>
      <c r="L1486" s="22"/>
      <c r="M1486" s="22">
        <v>185.78899999999999</v>
      </c>
      <c r="N1486" s="22">
        <v>17.364599999999999</v>
      </c>
      <c r="O1486" s="34">
        <v>72.653486400000006</v>
      </c>
      <c r="P1486" s="22"/>
      <c r="Q1486" s="25" t="s">
        <v>167</v>
      </c>
      <c r="R1486" s="43">
        <f ca="1">S1473+T1473*(R1485/1000)+U1473*(R1485/1000)^2+V1473*(R1485/1000)^3+W1473/(R1485/1000)^2</f>
        <v>72.660000000000039</v>
      </c>
      <c r="S1486" s="22"/>
      <c r="T1486" s="22"/>
      <c r="U1486" s="22"/>
      <c r="V1486" s="22"/>
      <c r="W1486" s="22"/>
      <c r="X1486" s="22"/>
      <c r="Y1486" s="22"/>
      <c r="Z1486" s="25" t="s">
        <v>167</v>
      </c>
      <c r="AA1486" s="43">
        <f ca="1">AC1473+AD1473*(AA1485/1000)+AE1473*(AA1485/1000)^2+AF1473*(AA1485/1000)^3+AG1473/(AA1485/1000)^2</f>
        <v>76.86999999999955</v>
      </c>
      <c r="AB1486" s="22"/>
      <c r="AC1486" s="22"/>
      <c r="AD1486" s="22"/>
      <c r="AE1486" s="22"/>
      <c r="AF1486" s="22"/>
      <c r="AG1486" s="22"/>
      <c r="AH1486" s="22"/>
      <c r="AI1486" s="22"/>
      <c r="AJ1486" s="22"/>
      <c r="AK1486" s="22"/>
      <c r="AL1486" s="22"/>
      <c r="AM1486" s="25" t="s">
        <v>167</v>
      </c>
      <c r="AN1486" s="43">
        <f ca="1">AM1473+AN1473*(AN1485/1000)+AO1473*(AN1485/1000)^2+AP1473*(AN1485/1000)^3+AQ1473/(AN1485/1000)^2</f>
        <v>181.290214063858</v>
      </c>
      <c r="AO1486" s="22"/>
      <c r="AP1486" s="22"/>
      <c r="AQ1486" s="22"/>
      <c r="AR1486" s="22"/>
      <c r="AS1486" s="22"/>
      <c r="AT1486" s="22"/>
      <c r="AU1486" s="22"/>
      <c r="AV1486" s="22"/>
      <c r="AW1486" s="22"/>
      <c r="AX1486" s="22"/>
      <c r="AY1486" s="22"/>
      <c r="AZ1486" s="22"/>
      <c r="BA1486" s="22"/>
      <c r="BB1486" s="22"/>
      <c r="BC1486" s="22"/>
      <c r="BD1486" s="22"/>
      <c r="BE1486" s="22"/>
      <c r="BF1486" s="22"/>
      <c r="BG1486" s="22"/>
      <c r="BH1486" s="22"/>
      <c r="BI1486" s="22"/>
      <c r="BJ1486" s="22"/>
      <c r="BK1486" s="22"/>
      <c r="BL1486" s="22"/>
      <c r="BM1486" s="22"/>
      <c r="BN1486" s="22"/>
      <c r="BO1486" s="22"/>
      <c r="BP1486" s="22"/>
      <c r="BQ1486" s="22"/>
      <c r="BR1486" s="22"/>
      <c r="BS1486" s="22"/>
      <c r="BT1486" s="22"/>
      <c r="BU1486" s="22"/>
      <c r="BV1486" s="22"/>
      <c r="BW1486" s="22"/>
      <c r="BX1486" s="22"/>
      <c r="BY1486" s="22"/>
      <c r="BZ1486" s="22"/>
    </row>
    <row r="1487" spans="1:78" x14ac:dyDescent="0.25">
      <c r="A1487" s="21"/>
      <c r="B1487" s="22">
        <f t="shared" ca="1" si="25"/>
        <v>220</v>
      </c>
      <c r="C1487" s="22">
        <f t="shared" ca="1" si="26"/>
        <v>0.22</v>
      </c>
      <c r="D1487" s="22">
        <v>78.58</v>
      </c>
      <c r="E1487" s="34">
        <f t="shared" ca="1" si="24"/>
        <v>128.29648697592293</v>
      </c>
      <c r="F1487" s="22" t="s">
        <v>46</v>
      </c>
      <c r="G1487" s="22"/>
      <c r="H1487" s="22"/>
      <c r="I1487" s="22"/>
      <c r="J1487" s="22" t="s">
        <v>189</v>
      </c>
      <c r="K1487" s="22"/>
      <c r="L1487" s="22"/>
      <c r="M1487" s="22">
        <v>196.21100000000001</v>
      </c>
      <c r="N1487" s="22">
        <v>17.681799999999999</v>
      </c>
      <c r="O1487" s="34">
        <v>73.980651199999997</v>
      </c>
      <c r="P1487" s="22"/>
      <c r="Q1487" s="22" t="s">
        <v>46</v>
      </c>
      <c r="R1487" s="22"/>
      <c r="S1487" s="22"/>
      <c r="T1487" s="22"/>
      <c r="U1487" s="22" t="s">
        <v>189</v>
      </c>
      <c r="V1487" s="22"/>
      <c r="W1487" s="22"/>
      <c r="X1487" s="22"/>
      <c r="Y1487" s="22"/>
      <c r="Z1487" s="22" t="s">
        <v>46</v>
      </c>
      <c r="AA1487" s="22"/>
      <c r="AB1487" s="22"/>
      <c r="AC1487" s="22"/>
      <c r="AD1487" s="22" t="s">
        <v>189</v>
      </c>
      <c r="AE1487" s="22"/>
      <c r="AF1487" s="22"/>
      <c r="AG1487" s="22"/>
      <c r="AH1487" s="22"/>
      <c r="AI1487" s="22"/>
      <c r="AJ1487" s="22"/>
      <c r="AK1487" s="22"/>
      <c r="AL1487" s="22"/>
      <c r="AM1487" s="22" t="s">
        <v>46</v>
      </c>
      <c r="AN1487" s="22"/>
      <c r="AO1487" s="22"/>
      <c r="AP1487" s="22"/>
      <c r="AQ1487" s="22" t="s">
        <v>189</v>
      </c>
      <c r="AR1487" s="22"/>
      <c r="AS1487" s="22"/>
      <c r="AT1487" s="22"/>
      <c r="AU1487" s="22"/>
      <c r="AV1487" s="22"/>
      <c r="AW1487" s="22"/>
      <c r="AX1487" s="22"/>
      <c r="AY1487" s="22"/>
      <c r="AZ1487" s="22"/>
      <c r="BA1487" s="22"/>
      <c r="BB1487" s="22"/>
      <c r="BC1487" s="22"/>
      <c r="BD1487" s="22"/>
      <c r="BE1487" s="22"/>
      <c r="BF1487" s="22"/>
      <c r="BG1487" s="22"/>
      <c r="BH1487" s="22"/>
      <c r="BI1487" s="22"/>
      <c r="BJ1487" s="22"/>
      <c r="BK1487" s="22"/>
      <c r="BL1487" s="22"/>
      <c r="BM1487" s="22"/>
      <c r="BN1487" s="22"/>
      <c r="BO1487" s="22"/>
      <c r="BP1487" s="22"/>
      <c r="BQ1487" s="22"/>
      <c r="BR1487" s="22"/>
      <c r="BS1487" s="22"/>
      <c r="BT1487" s="22"/>
      <c r="BU1487" s="22"/>
      <c r="BV1487" s="22"/>
      <c r="BW1487" s="22"/>
      <c r="BX1487" s="22"/>
      <c r="BY1487" s="22"/>
      <c r="BZ1487" s="22"/>
    </row>
    <row r="1488" spans="1:78" x14ac:dyDescent="0.25">
      <c r="A1488" s="21"/>
      <c r="B1488" s="22">
        <f t="shared" ca="1" si="25"/>
        <v>230</v>
      </c>
      <c r="C1488" s="22">
        <f t="shared" ca="1" si="26"/>
        <v>0.23</v>
      </c>
      <c r="D1488" s="22">
        <v>80.5</v>
      </c>
      <c r="E1488" s="34">
        <f t="shared" ca="1" si="24"/>
        <v>132.40176001594929</v>
      </c>
      <c r="F1488" s="22"/>
      <c r="G1488" s="22"/>
      <c r="H1488" s="22"/>
      <c r="I1488" s="22"/>
      <c r="J1488" s="22"/>
      <c r="K1488" s="22"/>
      <c r="L1488" s="22"/>
      <c r="M1488" s="22">
        <v>206.63200000000001</v>
      </c>
      <c r="N1488" s="22">
        <v>18.0898</v>
      </c>
      <c r="O1488" s="34">
        <v>75.687723200000008</v>
      </c>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c r="BA1488" s="22"/>
      <c r="BB1488" s="22"/>
      <c r="BC1488" s="22"/>
      <c r="BD1488" s="22"/>
      <c r="BE1488" s="22"/>
      <c r="BF1488" s="22"/>
      <c r="BG1488" s="22"/>
      <c r="BH1488" s="22"/>
      <c r="BI1488" s="22"/>
      <c r="BJ1488" s="22"/>
      <c r="BK1488" s="22"/>
      <c r="BL1488" s="22"/>
      <c r="BM1488" s="22"/>
      <c r="BN1488" s="22"/>
      <c r="BO1488" s="22"/>
      <c r="BP1488" s="22"/>
      <c r="BQ1488" s="22"/>
      <c r="BR1488" s="22"/>
      <c r="BS1488" s="22"/>
      <c r="BT1488" s="22"/>
      <c r="BU1488" s="22"/>
      <c r="BV1488" s="22"/>
      <c r="BW1488" s="22"/>
      <c r="BX1488" s="22"/>
      <c r="BY1488" s="22"/>
      <c r="BZ1488" s="22"/>
    </row>
    <row r="1489" spans="1:78" x14ac:dyDescent="0.25">
      <c r="A1489" s="21"/>
      <c r="B1489" s="31">
        <f t="shared" ca="1" si="25"/>
        <v>240</v>
      </c>
      <c r="C1489" s="31">
        <f t="shared" ca="1" si="26"/>
        <v>0.24</v>
      </c>
      <c r="D1489" s="31">
        <v>83.1</v>
      </c>
      <c r="E1489" s="34">
        <f t="shared" ca="1" si="24"/>
        <v>136.65395751650462</v>
      </c>
      <c r="F1489" s="22"/>
      <c r="G1489" s="22"/>
      <c r="H1489" s="22"/>
      <c r="I1489" s="22"/>
      <c r="J1489" s="22"/>
      <c r="K1489" s="22"/>
      <c r="L1489" s="22"/>
      <c r="M1489" s="22">
        <v>217.053</v>
      </c>
      <c r="N1489" s="22">
        <v>18.5928</v>
      </c>
      <c r="O1489" s="34">
        <v>77.792275200000006</v>
      </c>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c r="BA1489" s="22"/>
      <c r="BB1489" s="22"/>
      <c r="BC1489" s="22"/>
      <c r="BD1489" s="22"/>
      <c r="BE1489" s="22"/>
      <c r="BF1489" s="22"/>
      <c r="BG1489" s="22"/>
      <c r="BH1489" s="22"/>
      <c r="BI1489" s="22"/>
      <c r="BJ1489" s="22"/>
      <c r="BK1489" s="22"/>
      <c r="BL1489" s="22"/>
      <c r="BM1489" s="22"/>
      <c r="BN1489" s="22"/>
      <c r="BO1489" s="22"/>
      <c r="BP1489" s="22"/>
      <c r="BQ1489" s="22"/>
      <c r="BR1489" s="22"/>
      <c r="BS1489" s="22"/>
      <c r="BT1489" s="22"/>
      <c r="BU1489" s="22"/>
      <c r="BV1489" s="22"/>
      <c r="BW1489" s="22"/>
      <c r="BX1489" s="22"/>
      <c r="BY1489" s="22"/>
      <c r="BZ1489" s="22"/>
    </row>
    <row r="1490" spans="1:78" x14ac:dyDescent="0.25">
      <c r="A1490" s="21"/>
      <c r="B1490" s="22">
        <f t="shared" ca="1" si="25"/>
        <v>250</v>
      </c>
      <c r="C1490" s="22">
        <f t="shared" ca="1" si="26"/>
        <v>0.25</v>
      </c>
      <c r="D1490" s="22">
        <v>86.8</v>
      </c>
      <c r="E1490" s="34">
        <f t="shared" ca="1" si="24"/>
        <v>141.09621747581082</v>
      </c>
      <c r="F1490" s="22"/>
      <c r="G1490" s="25" t="s">
        <v>326</v>
      </c>
      <c r="H1490" s="34">
        <v>184.55</v>
      </c>
      <c r="I1490" s="22"/>
      <c r="J1490" s="22"/>
      <c r="K1490" s="22"/>
      <c r="L1490" s="22"/>
      <c r="M1490" s="22">
        <v>227.47399999999999</v>
      </c>
      <c r="N1490" s="22">
        <v>19.197500000000002</v>
      </c>
      <c r="O1490" s="34">
        <v>80.322340000000011</v>
      </c>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c r="BI1490" s="22"/>
      <c r="BJ1490" s="22"/>
      <c r="BK1490" s="22"/>
      <c r="BL1490" s="22"/>
      <c r="BM1490" s="22"/>
      <c r="BN1490" s="22"/>
      <c r="BO1490" s="22"/>
      <c r="BP1490" s="22"/>
      <c r="BQ1490" s="22"/>
      <c r="BR1490" s="22"/>
      <c r="BS1490" s="22"/>
      <c r="BT1490" s="22"/>
      <c r="BU1490" s="22"/>
      <c r="BV1490" s="22"/>
      <c r="BW1490" s="22"/>
      <c r="BX1490" s="22"/>
      <c r="BY1490" s="22"/>
      <c r="BZ1490" s="22"/>
    </row>
    <row r="1491" spans="1:78" x14ac:dyDescent="0.25">
      <c r="A1491" s="21"/>
      <c r="B1491" s="22">
        <f t="shared" ca="1" si="25"/>
        <v>260</v>
      </c>
      <c r="C1491" s="22">
        <f t="shared" ca="1" si="26"/>
        <v>0.26</v>
      </c>
      <c r="D1491" s="22">
        <v>92</v>
      </c>
      <c r="E1491" s="34">
        <f t="shared" ca="1" si="24"/>
        <v>145.77143969319428</v>
      </c>
      <c r="F1491" s="22"/>
      <c r="G1491" s="22"/>
      <c r="H1491" s="22"/>
      <c r="I1491" s="22"/>
      <c r="J1491" s="22"/>
      <c r="K1491" s="22"/>
      <c r="L1491" s="22"/>
      <c r="M1491" s="31">
        <v>237.89500000000001</v>
      </c>
      <c r="N1491" s="31">
        <v>19.917300000000001</v>
      </c>
      <c r="O1491" s="64">
        <v>83.333983200000006</v>
      </c>
      <c r="P1491" s="22">
        <v>77.862114325173025</v>
      </c>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2"/>
      <c r="BW1491" s="22"/>
      <c r="BX1491" s="22"/>
      <c r="BY1491" s="22"/>
      <c r="BZ1491" s="22"/>
    </row>
    <row r="1492" spans="1:78" x14ac:dyDescent="0.25">
      <c r="A1492" s="21"/>
      <c r="B1492" s="22">
        <f t="shared" ca="1" si="25"/>
        <v>270</v>
      </c>
      <c r="C1492" s="22">
        <f t="shared" ca="1" si="26"/>
        <v>0.27</v>
      </c>
      <c r="D1492" s="22">
        <v>99.3</v>
      </c>
      <c r="E1492" s="34">
        <f t="shared" ca="1" si="24"/>
        <v>147.29921401662301</v>
      </c>
      <c r="F1492" s="22"/>
      <c r="G1492" s="22"/>
      <c r="H1492" s="22"/>
      <c r="I1492" s="22"/>
      <c r="J1492" s="22"/>
      <c r="K1492" s="22"/>
      <c r="L1492" s="22"/>
      <c r="M1492" s="22">
        <v>248.316</v>
      </c>
      <c r="N1492" s="22">
        <v>20.7807</v>
      </c>
      <c r="O1492" s="34">
        <v>86.946448799999999</v>
      </c>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c r="BA1492" s="22"/>
      <c r="BB1492" s="22"/>
      <c r="BC1492" s="22"/>
      <c r="BD1492" s="22"/>
      <c r="BE1492" s="22"/>
      <c r="BF1492" s="22"/>
      <c r="BG1492" s="22"/>
      <c r="BH1492" s="22"/>
      <c r="BI1492" s="22"/>
      <c r="BJ1492" s="22"/>
      <c r="BK1492" s="22"/>
      <c r="BL1492" s="22"/>
      <c r="BM1492" s="22"/>
      <c r="BN1492" s="22"/>
      <c r="BO1492" s="22"/>
      <c r="BP1492" s="22"/>
      <c r="BQ1492" s="22"/>
      <c r="BR1492" s="22"/>
      <c r="BS1492" s="22"/>
      <c r="BT1492" s="22"/>
      <c r="BU1492" s="22"/>
      <c r="BV1492" s="22"/>
      <c r="BW1492" s="22"/>
      <c r="BX1492" s="22"/>
      <c r="BY1492" s="22"/>
      <c r="BZ1492" s="22"/>
    </row>
    <row r="1493" spans="1:78" x14ac:dyDescent="0.25">
      <c r="A1493" s="21"/>
      <c r="B1493" s="22">
        <v>273.14999999999998</v>
      </c>
      <c r="C1493" s="22">
        <f t="shared" ca="1" si="26"/>
        <v>0.27315</v>
      </c>
      <c r="D1493" s="22">
        <v>102.1</v>
      </c>
      <c r="E1493" s="34">
        <f t="shared" ca="1" si="24"/>
        <v>150.72232970852443</v>
      </c>
      <c r="F1493" s="22"/>
      <c r="G1493" s="22"/>
      <c r="H1493" s="22"/>
      <c r="I1493" s="65"/>
      <c r="J1493" s="22"/>
      <c r="K1493" s="22"/>
      <c r="L1493" s="22"/>
      <c r="M1493" s="22">
        <v>258.73700000000002</v>
      </c>
      <c r="N1493" s="22">
        <v>21.849299999999999</v>
      </c>
      <c r="O1493" s="34">
        <v>91.417471200000008</v>
      </c>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c r="BA1493" s="22"/>
      <c r="BB1493" s="22"/>
      <c r="BC1493" s="22"/>
      <c r="BD1493" s="22"/>
      <c r="BE1493" s="22"/>
      <c r="BF1493" s="22"/>
      <c r="BG1493" s="22"/>
      <c r="BH1493" s="22"/>
      <c r="BI1493" s="22"/>
      <c r="BJ1493" s="22"/>
      <c r="BK1493" s="22"/>
      <c r="BL1493" s="22"/>
      <c r="BM1493" s="22"/>
      <c r="BN1493" s="22"/>
      <c r="BO1493" s="22"/>
      <c r="BP1493" s="22"/>
      <c r="BQ1493" s="22"/>
      <c r="BR1493" s="22"/>
      <c r="BS1493" s="22"/>
      <c r="BT1493" s="22"/>
      <c r="BU1493" s="22"/>
      <c r="BV1493" s="22"/>
      <c r="BW1493" s="22"/>
      <c r="BX1493" s="22"/>
      <c r="BY1493" s="22"/>
      <c r="BZ1493" s="22"/>
    </row>
    <row r="1494" spans="1:78" x14ac:dyDescent="0.25">
      <c r="A1494" s="21"/>
      <c r="B1494" s="22">
        <v>280</v>
      </c>
      <c r="C1494" s="22">
        <f t="shared" ca="1" si="26"/>
        <v>0.28000000000000003</v>
      </c>
      <c r="D1494" s="22">
        <v>109.1</v>
      </c>
      <c r="E1494" s="34">
        <f t="shared" ca="1" si="24"/>
        <v>155.99143317645516</v>
      </c>
      <c r="F1494" s="22"/>
      <c r="G1494" s="22"/>
      <c r="H1494" s="22"/>
      <c r="I1494" s="65"/>
      <c r="J1494" s="22"/>
      <c r="K1494" s="22"/>
      <c r="L1494" s="22"/>
      <c r="M1494" s="22">
        <v>269.15800000000002</v>
      </c>
      <c r="N1494" s="22">
        <v>23.265599999999999</v>
      </c>
      <c r="O1494" s="34">
        <v>97.343270399999994</v>
      </c>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c r="BA1494" s="22"/>
      <c r="BB1494" s="22"/>
      <c r="BC1494" s="22"/>
      <c r="BD1494" s="22"/>
      <c r="BE1494" s="22"/>
      <c r="BF1494" s="22"/>
      <c r="BG1494" s="22"/>
      <c r="BH1494" s="22"/>
      <c r="BI1494" s="22"/>
      <c r="BJ1494" s="22"/>
      <c r="BK1494" s="22"/>
      <c r="BL1494" s="22"/>
      <c r="BM1494" s="22"/>
      <c r="BN1494" s="22"/>
      <c r="BO1494" s="22"/>
      <c r="BP1494" s="22"/>
      <c r="BQ1494" s="22"/>
      <c r="BR1494" s="22"/>
      <c r="BS1494" s="22"/>
      <c r="BT1494" s="22"/>
      <c r="BU1494" s="22"/>
      <c r="BV1494" s="22"/>
      <c r="BW1494" s="22"/>
      <c r="BX1494" s="22"/>
      <c r="BY1494" s="22"/>
      <c r="BZ1494" s="22"/>
    </row>
    <row r="1495" spans="1:78" x14ac:dyDescent="0.25">
      <c r="A1495" s="21"/>
      <c r="B1495" s="22">
        <v>290</v>
      </c>
      <c r="C1495" s="22">
        <f t="shared" ca="1" si="26"/>
        <v>0.28999999999999998</v>
      </c>
      <c r="D1495" s="22">
        <v>123.7</v>
      </c>
      <c r="E1495" s="34">
        <f t="shared" ca="1" si="24"/>
        <v>160.55054556877565</v>
      </c>
      <c r="F1495" s="22"/>
      <c r="G1495" s="22"/>
      <c r="H1495" s="22"/>
      <c r="I1495" s="22"/>
      <c r="J1495" s="22"/>
      <c r="K1495" s="22"/>
      <c r="L1495" s="22"/>
      <c r="M1495" s="22">
        <v>279.57900000000001</v>
      </c>
      <c r="N1495" s="22">
        <v>25.4147</v>
      </c>
      <c r="O1495" s="34">
        <v>106.33510480000001</v>
      </c>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row>
    <row r="1496" spans="1:78" x14ac:dyDescent="0.25">
      <c r="A1496" s="21"/>
      <c r="B1496" s="22">
        <v>298.14999999999998</v>
      </c>
      <c r="C1496" s="22">
        <f t="shared" ca="1" si="26"/>
        <v>0.29814999999999997</v>
      </c>
      <c r="D1496" s="22">
        <v>166</v>
      </c>
      <c r="E1496" s="34">
        <f t="shared" ca="1" si="24"/>
        <v>161.62116303978476</v>
      </c>
      <c r="F1496" s="22"/>
      <c r="G1496" s="22"/>
      <c r="H1496" s="22"/>
      <c r="I1496" s="22"/>
      <c r="J1496" s="22"/>
      <c r="K1496" s="22"/>
      <c r="L1496" s="22"/>
      <c r="M1496" s="22">
        <v>290</v>
      </c>
      <c r="N1496" s="22">
        <v>29.741499999999998</v>
      </c>
      <c r="O1496" s="34">
        <v>124.438436</v>
      </c>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row>
    <row r="1497" spans="1:78" x14ac:dyDescent="0.25">
      <c r="A1497" s="21"/>
      <c r="B1497" s="22">
        <v>300</v>
      </c>
      <c r="C1497" s="22">
        <f t="shared" ca="1" si="26"/>
        <v>0.3</v>
      </c>
      <c r="D1497" s="22">
        <v>184.4</v>
      </c>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c r="BA1497" s="22"/>
      <c r="BB1497" s="22"/>
      <c r="BC1497" s="22"/>
      <c r="BD1497" s="22"/>
      <c r="BE1497" s="22"/>
      <c r="BF1497" s="22"/>
      <c r="BG1497" s="22"/>
      <c r="BH1497" s="22"/>
      <c r="BI1497" s="22"/>
      <c r="BJ1497" s="22"/>
      <c r="BK1497" s="22"/>
      <c r="BL1497" s="22"/>
      <c r="BM1497" s="22"/>
      <c r="BN1497" s="22"/>
      <c r="BO1497" s="22"/>
      <c r="BP1497" s="22"/>
      <c r="BQ1497" s="22"/>
      <c r="BR1497" s="22"/>
      <c r="BS1497" s="22"/>
      <c r="BT1497" s="22"/>
      <c r="BU1497" s="22"/>
      <c r="BV1497" s="22"/>
      <c r="BW1497" s="22"/>
      <c r="BX1497" s="22"/>
      <c r="BY1497" s="22"/>
      <c r="BZ1497" s="22"/>
    </row>
    <row r="1498" spans="1:78" x14ac:dyDescent="0.25">
      <c r="A1498" s="21"/>
      <c r="B1498" s="23" t="s">
        <v>327</v>
      </c>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c r="BA1498" s="22"/>
      <c r="BB1498" s="22"/>
      <c r="BC1498" s="22"/>
      <c r="BD1498" s="22"/>
      <c r="BE1498" s="22"/>
      <c r="BF1498" s="22"/>
      <c r="BG1498" s="22"/>
      <c r="BH1498" s="22"/>
      <c r="BI1498" s="22"/>
      <c r="BJ1498" s="22"/>
      <c r="BK1498" s="22"/>
      <c r="BL1498" s="22"/>
      <c r="BM1498" s="22"/>
      <c r="BN1498" s="22"/>
      <c r="BO1498" s="22"/>
      <c r="BP1498" s="22"/>
      <c r="BQ1498" s="22"/>
      <c r="BR1498" s="22"/>
      <c r="BS1498" s="22"/>
      <c r="BT1498" s="22"/>
      <c r="BU1498" s="22"/>
      <c r="BV1498" s="22"/>
      <c r="BW1498" s="22"/>
      <c r="BX1498" s="22"/>
      <c r="BY1498" s="22"/>
      <c r="BZ1498" s="22"/>
    </row>
    <row r="1499" spans="1:78" x14ac:dyDescent="0.25">
      <c r="A1499" s="21"/>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c r="BA1499" s="22"/>
      <c r="BB1499" s="22"/>
      <c r="BC1499" s="22"/>
      <c r="BD1499" s="22"/>
      <c r="BE1499" s="22"/>
      <c r="BF1499" s="22"/>
      <c r="BG1499" s="22"/>
      <c r="BH1499" s="22"/>
      <c r="BI1499" s="22"/>
      <c r="BJ1499" s="22"/>
      <c r="BK1499" s="22"/>
      <c r="BL1499" s="22"/>
      <c r="BM1499" s="22"/>
      <c r="BN1499" s="22"/>
      <c r="BO1499" s="22"/>
      <c r="BP1499" s="22"/>
      <c r="BQ1499" s="22"/>
      <c r="BR1499" s="22"/>
      <c r="BS1499" s="22"/>
      <c r="BT1499" s="22"/>
      <c r="BU1499" s="22"/>
      <c r="BV1499" s="22"/>
      <c r="BW1499" s="22"/>
      <c r="BX1499" s="22"/>
      <c r="BY1499" s="22"/>
      <c r="BZ1499" s="22"/>
    </row>
    <row r="1500" spans="1:78" x14ac:dyDescent="0.25">
      <c r="A1500" s="38"/>
      <c r="B1500" s="39" t="s">
        <v>328</v>
      </c>
      <c r="C1500" s="39"/>
      <c r="D1500" s="39"/>
      <c r="E1500" s="39"/>
      <c r="F1500" s="26" t="s">
        <v>70</v>
      </c>
      <c r="G1500" s="27" t="s">
        <v>71</v>
      </c>
      <c r="H1500" s="27" t="s">
        <v>72</v>
      </c>
      <c r="I1500" s="27" t="s">
        <v>73</v>
      </c>
      <c r="J1500" s="27" t="s">
        <v>74</v>
      </c>
      <c r="K1500" s="27" t="s">
        <v>75</v>
      </c>
      <c r="L1500" s="27" t="s">
        <v>76</v>
      </c>
      <c r="M1500" s="27" t="s">
        <v>77</v>
      </c>
      <c r="N1500" s="27" t="s">
        <v>78</v>
      </c>
      <c r="O1500" s="27" t="s">
        <v>79</v>
      </c>
      <c r="P1500" s="27" t="s">
        <v>80</v>
      </c>
      <c r="Q1500" s="27" t="s">
        <v>81</v>
      </c>
      <c r="R1500" s="27" t="s">
        <v>82</v>
      </c>
      <c r="S1500" s="27" t="s">
        <v>83</v>
      </c>
      <c r="T1500" s="27" t="s">
        <v>84</v>
      </c>
      <c r="U1500" s="27" t="s">
        <v>85</v>
      </c>
      <c r="V1500" s="27" t="s">
        <v>86</v>
      </c>
      <c r="W1500" s="27" t="s">
        <v>87</v>
      </c>
      <c r="X1500" s="27" t="s">
        <v>88</v>
      </c>
      <c r="Y1500" s="27" t="s">
        <v>89</v>
      </c>
      <c r="Z1500" s="27" t="s">
        <v>90</v>
      </c>
      <c r="AA1500" s="27" t="s">
        <v>91</v>
      </c>
      <c r="AB1500" s="27" t="s">
        <v>92</v>
      </c>
      <c r="AC1500" s="27" t="s">
        <v>93</v>
      </c>
      <c r="AD1500" s="27" t="s">
        <v>94</v>
      </c>
      <c r="AE1500" s="27" t="s">
        <v>95</v>
      </c>
      <c r="AF1500" s="27" t="s">
        <v>96</v>
      </c>
      <c r="AG1500" s="27" t="s">
        <v>97</v>
      </c>
      <c r="AH1500" s="27" t="s">
        <v>98</v>
      </c>
      <c r="AI1500" s="27" t="s">
        <v>99</v>
      </c>
      <c r="AJ1500" s="27" t="s">
        <v>100</v>
      </c>
      <c r="AK1500" s="27" t="s">
        <v>101</v>
      </c>
      <c r="AL1500" s="27" t="s">
        <v>102</v>
      </c>
      <c r="AM1500" s="27" t="s">
        <v>103</v>
      </c>
      <c r="AN1500" s="27" t="s">
        <v>104</v>
      </c>
      <c r="AO1500" s="27" t="s">
        <v>105</v>
      </c>
      <c r="AP1500" s="27" t="s">
        <v>106</v>
      </c>
      <c r="AQ1500" s="27" t="s">
        <v>107</v>
      </c>
      <c r="AR1500" s="27" t="s">
        <v>108</v>
      </c>
      <c r="AS1500" s="27" t="s">
        <v>109</v>
      </c>
      <c r="AT1500" s="27" t="s">
        <v>110</v>
      </c>
      <c r="AU1500" s="27" t="s">
        <v>111</v>
      </c>
      <c r="AV1500" s="27" t="s">
        <v>112</v>
      </c>
      <c r="AW1500" s="27" t="s">
        <v>113</v>
      </c>
      <c r="AX1500" s="27" t="s">
        <v>114</v>
      </c>
      <c r="AY1500" s="27" t="s">
        <v>115</v>
      </c>
      <c r="AZ1500" s="27" t="s">
        <v>116</v>
      </c>
      <c r="BA1500" s="27" t="s">
        <v>117</v>
      </c>
      <c r="BB1500" s="27" t="s">
        <v>118</v>
      </c>
      <c r="BC1500" s="27" t="s">
        <v>119</v>
      </c>
      <c r="BD1500" s="27" t="s">
        <v>120</v>
      </c>
      <c r="BE1500" s="27" t="s">
        <v>121</v>
      </c>
      <c r="BF1500" s="27" t="s">
        <v>122</v>
      </c>
      <c r="BG1500" s="27" t="s">
        <v>123</v>
      </c>
      <c r="BH1500" s="27" t="s">
        <v>124</v>
      </c>
      <c r="BI1500" s="27" t="s">
        <v>125</v>
      </c>
      <c r="BJ1500" s="27" t="s">
        <v>126</v>
      </c>
      <c r="BK1500" s="27" t="s">
        <v>127</v>
      </c>
      <c r="BL1500" s="27" t="s">
        <v>128</v>
      </c>
      <c r="BM1500" s="27" t="s">
        <v>129</v>
      </c>
      <c r="BN1500" s="28" t="s">
        <v>130</v>
      </c>
      <c r="BO1500" s="22"/>
      <c r="BP1500" s="22"/>
      <c r="BQ1500" s="22"/>
      <c r="BR1500" s="22"/>
      <c r="BS1500" s="22"/>
      <c r="BT1500" s="22"/>
      <c r="BU1500" s="22"/>
      <c r="BV1500" s="22"/>
      <c r="BW1500" s="22"/>
      <c r="BX1500" s="22"/>
      <c r="BY1500" s="22"/>
      <c r="BZ1500" s="22"/>
    </row>
    <row r="1501" spans="1:78" x14ac:dyDescent="0.25">
      <c r="A1501" s="21" t="s">
        <v>329</v>
      </c>
      <c r="B1501" s="21" t="s">
        <v>330</v>
      </c>
      <c r="C1501" s="22"/>
      <c r="D1501" s="22"/>
      <c r="E1501" s="22"/>
      <c r="F1501" s="66" t="s">
        <v>139</v>
      </c>
      <c r="G1501" s="67">
        <f ca="1">B1503</f>
        <v>90</v>
      </c>
      <c r="H1501" s="68">
        <f ca="1">B1508</f>
        <v>140</v>
      </c>
      <c r="I1501" s="69">
        <f ca="1">K1505</f>
        <v>32.381609753251894</v>
      </c>
      <c r="J1501" s="69">
        <f ca="1">J1505</f>
        <v>855.15326605467055</v>
      </c>
      <c r="K1501" s="69">
        <f ca="1">I1505</f>
        <v>-5164.4972219551682</v>
      </c>
      <c r="L1501" s="69">
        <f ca="1">H1505</f>
        <v>12111.378208348415</v>
      </c>
      <c r="M1501" s="69">
        <f ca="1">G1505</f>
        <v>6.2675191684375547E-2</v>
      </c>
      <c r="N1501" s="68">
        <f ca="1">-(I1501*H1501+J1501*(H1501/1000)^2/2+K1501*(H1501/1000)^3/3+L1501*(H1501/1000)^4/4-M1501/(H1501/1000)-P1501)</f>
        <v>-4537.7975708261129</v>
      </c>
      <c r="O1501" s="68">
        <f ca="1">IFERROR(-(I1501*LN(H1501/1000)+J1501*H1501/1000+K1501*(H1501/1000)^2/2+L1501*(H1501/1000)^3/3-M1501/(2*(H1501/1000)^2)),0)</f>
        <v>-14.922502230422243</v>
      </c>
      <c r="P1501" s="70"/>
      <c r="Q1501" s="22">
        <f ca="1">H1501</f>
        <v>140</v>
      </c>
      <c r="R1501" s="22">
        <v>200</v>
      </c>
      <c r="S1501" s="34">
        <f ca="1">V1505</f>
        <v>69.852086474359496</v>
      </c>
      <c r="T1501" s="34">
        <f ca="1">U1505</f>
        <v>224.18220641705108</v>
      </c>
      <c r="U1501" s="34">
        <f ca="1">T1505</f>
        <v>-1222.1730215462062</v>
      </c>
      <c r="V1501" s="34">
        <f ca="1">S1505</f>
        <v>3424.9987553624428</v>
      </c>
      <c r="W1501" s="34">
        <f ca="1">R1505</f>
        <v>1.2331989302162824E-2</v>
      </c>
      <c r="X1501" s="34">
        <f ca="1">(I1501*Q1501/1000+J1501*(Q1501/1000)^2/2+K1501*(Q1501/1000)^3/3+L1501*(Q1501/1000)^4/4-M1501/(Q1501/1000)-P1501+N1501)-(S1501*Q1501/1000+T1501*(Q1501/1000)^2/2+U1501*(Q1501/1000)^3/3+V1501*(Q1501/1000)^4/4-W1501/(Q1501/1000)-Z1501)</f>
        <v>-4539.9911881379912</v>
      </c>
      <c r="Y1501" s="34">
        <f ca="1">IFERROR((I1501*LN(H1501/1000)+J1501*H1501/1000+K1501*(H1501/1000)^2/2+L1501*(H1501/1000)^3/3-M1501/(2*(H1501/1000)^2)+O1501)-(S1501*LN(H1501/1000)+T1501*H1501/1000+U1501*(H1501/1000)^2/2+V1501*(H1501/1000)^3/3-W1501/(2*(H1501/1000)^2)),0)</f>
        <v>115.11073134339658</v>
      </c>
      <c r="Z1501" s="22"/>
      <c r="AA1501" s="22">
        <v>200</v>
      </c>
      <c r="AB1501" s="22">
        <v>240</v>
      </c>
      <c r="AC1501" s="22">
        <f ca="1">AE1505</f>
        <v>-908.18085586545862</v>
      </c>
      <c r="AD1501" s="22">
        <f ca="1">AD1505</f>
        <v>9183.2843034774451</v>
      </c>
      <c r="AE1501" s="22">
        <f ca="1">AC1505</f>
        <v>-31958.454465061095</v>
      </c>
      <c r="AF1501" s="22">
        <f ca="1">AB1505</f>
        <v>40871.322241022528</v>
      </c>
      <c r="AG1501" s="22">
        <f ca="1">AA1505</f>
        <v>4.6560638337693199</v>
      </c>
      <c r="AH1501" s="22">
        <f ca="1">(S1501*AA1501/1000+T1501*(AA1501/1000)^2/2+U1501*(AA1501/1000)^3/3+V1501*(AA1501/1000)^4/4-W1501/(AA1501/1000)-Z1501+X1501)-(AC1501*AA1501/1000+AD1501*(AA1501/1000)^2/2+AE1501*(AA1501/1000)^3/3+AF1501*(AA1501/1000)^4/4-AG1501/(AA1501/1000)-AJ1501)</f>
        <v>-4433.3630946004569</v>
      </c>
      <c r="AI1501" s="22">
        <f ca="1">IFERROR((S1501*LN(R1501/1000)+T1501*R1501/1000+U1501*(R1501/1000)^2/2+V1501*(R1501/1000)^3/3-W1501/(2*(R1501/1000)^2)+Y1501)-(AC1501*LN(R1501/1000)+AD1501*R1501/1000+AE1501*(R1501/1000)^2/2+AF1501*(R1501/1000)^3/3-AG1501/(2*(R1501/1000)^2)),0)</f>
        <v>-2677.8775707821496</v>
      </c>
      <c r="AJ1501" s="22"/>
      <c r="AK1501" s="22">
        <v>240</v>
      </c>
      <c r="AL1501" s="22">
        <v>280</v>
      </c>
      <c r="AM1501" s="22">
        <f ca="1">AR1505</f>
        <v>1029.5350058991535</v>
      </c>
      <c r="AN1501" s="22">
        <f ca="1">AQ1505</f>
        <v>-7117.2128541336861</v>
      </c>
      <c r="AO1501" s="22">
        <f ca="1">AP1505</f>
        <v>19789.939733101164</v>
      </c>
      <c r="AP1501" s="22">
        <f ca="1">AO1505</f>
        <v>-17900.394804518441</v>
      </c>
      <c r="AQ1501" s="22">
        <f ca="1">AN1505</f>
        <v>-6.5093401471009527</v>
      </c>
      <c r="AR1501" s="22">
        <f ca="1">(AC1501*AK1501/1000+AD1501*(AK1501/1000)^2/2+AE1501*(AK1501/1000)^3/3+AF1501*(AK1501/1000)^4/4-AG1501/(AK1501/1000)-AJ1501+AH1501)-(AM1501*AK1501/1000+AN1501*(AK1501/1000)^2/2+AO1501*(AK1501/1000)^3/3+AP1501*(AK1501/1000)^4/4-AQ1501/(AK1501/1000)-AT1501)</f>
        <v>-4665.1920873506006</v>
      </c>
      <c r="AS1501" s="22">
        <f ca="1">IFERROR((AC1501*LN(AB1501/1000)+AD1501*AB1501/1000+AE1501*(AB1501/1000)^2/2+AF1501*(AB1501/1000)^3/3-AG1501/(2*(AB1501/1000)^2)+AI1501)-(AM1501*LN(AB1501/1000)+AN1501*AB1501/1000+AO1501*(AB1501/1000)^2/2+AP1501*(AB1501/1000)^3/3-AQ1501/(2*(AB1501/1000)^2)),0)</f>
        <v>2683.1321556347543</v>
      </c>
      <c r="AT1501" s="22"/>
      <c r="AU1501" s="22"/>
      <c r="AV1501" s="22"/>
      <c r="AW1501" s="22"/>
      <c r="AX1501" s="22"/>
      <c r="AY1501" s="22"/>
      <c r="AZ1501" s="22"/>
      <c r="BA1501" s="22"/>
      <c r="BB1501" s="22"/>
      <c r="BC1501" s="22"/>
      <c r="BD1501" s="22"/>
      <c r="BE1501" s="22"/>
      <c r="BF1501" s="22"/>
      <c r="BG1501" s="22"/>
      <c r="BH1501" s="22"/>
      <c r="BI1501" s="22"/>
      <c r="BJ1501" s="22"/>
      <c r="BK1501" s="22"/>
      <c r="BL1501" s="22"/>
      <c r="BM1501" s="22"/>
      <c r="BN1501" s="22"/>
      <c r="BO1501" s="22"/>
      <c r="BP1501" s="22"/>
      <c r="BQ1501" s="22"/>
      <c r="BR1501" s="22"/>
      <c r="BS1501" s="22"/>
      <c r="BT1501" s="22"/>
      <c r="BU1501" s="22"/>
      <c r="BV1501" s="22"/>
      <c r="BW1501" s="22"/>
      <c r="BX1501" s="22"/>
      <c r="BY1501" s="22"/>
      <c r="BZ1501" s="22"/>
    </row>
    <row r="1502" spans="1:78" x14ac:dyDescent="0.25">
      <c r="A1502" s="21"/>
      <c r="B1502" s="22" t="s">
        <v>323</v>
      </c>
      <c r="C1502" s="22" t="s">
        <v>182</v>
      </c>
      <c r="D1502" s="22" t="s">
        <v>203</v>
      </c>
      <c r="E1502" s="34">
        <f t="shared" ref="E1502:E1520" ca="1" si="27">$I$1501*LN(C1503)+$J$1501*C1503+$K$1501*(C1503)^2/2+$L$1501*(C1503)^3/3-$M$1501/(2*(C1503)^2)</f>
        <v>-22.851348898653651</v>
      </c>
      <c r="F1502" s="41" t="s">
        <v>141</v>
      </c>
      <c r="G1502" s="41"/>
      <c r="H1502" s="41"/>
      <c r="I1502" s="41"/>
      <c r="J1502" s="41"/>
      <c r="K1502" s="41"/>
      <c r="L1502" s="41"/>
      <c r="M1502" s="41"/>
      <c r="N1502" s="41"/>
      <c r="O1502" s="41"/>
      <c r="P1502" s="41"/>
      <c r="Q1502" s="41"/>
      <c r="R1502" s="41"/>
      <c r="S1502" s="41"/>
      <c r="T1502" s="41"/>
      <c r="U1502" s="41"/>
      <c r="V1502" s="41"/>
      <c r="W1502" s="41"/>
      <c r="X1502" s="41"/>
      <c r="Y1502" s="41"/>
      <c r="Z1502" s="41"/>
      <c r="AA1502" s="41"/>
      <c r="AB1502" s="41"/>
      <c r="AC1502" s="41"/>
      <c r="AD1502" s="41"/>
      <c r="AE1502" s="41"/>
      <c r="AF1502" s="41"/>
      <c r="AG1502" s="41"/>
      <c r="AH1502" s="41"/>
      <c r="AI1502" s="41"/>
      <c r="AJ1502" s="41"/>
      <c r="AK1502" s="41"/>
      <c r="AL1502" s="41"/>
      <c r="AM1502" s="41"/>
      <c r="AN1502" s="41"/>
      <c r="AO1502" s="41"/>
      <c r="AP1502" s="41"/>
      <c r="AQ1502" s="41"/>
      <c r="AR1502" s="41"/>
      <c r="AS1502" s="41"/>
      <c r="AT1502" s="41"/>
      <c r="AU1502" s="41"/>
      <c r="AV1502" s="41"/>
      <c r="AW1502" s="41"/>
      <c r="AX1502" s="41"/>
      <c r="AY1502" s="41"/>
      <c r="AZ1502" s="41"/>
      <c r="BA1502" s="41"/>
      <c r="BB1502" s="41"/>
      <c r="BC1502" s="41"/>
      <c r="BD1502" s="41"/>
      <c r="BE1502" s="41"/>
      <c r="BF1502" s="41"/>
      <c r="BG1502" s="41"/>
      <c r="BH1502" s="41"/>
      <c r="BI1502" s="41"/>
      <c r="BJ1502" s="41"/>
      <c r="BK1502" s="41"/>
      <c r="BL1502" s="41"/>
      <c r="BM1502" s="41"/>
      <c r="BN1502" s="41"/>
      <c r="BO1502" s="22"/>
      <c r="BP1502" s="22"/>
      <c r="BQ1502" s="22"/>
      <c r="BR1502" s="22"/>
      <c r="BS1502" s="22"/>
      <c r="BT1502" s="22"/>
      <c r="BU1502" s="22"/>
      <c r="BV1502" s="22"/>
      <c r="BW1502" s="22"/>
      <c r="BX1502" s="22"/>
      <c r="BY1502" s="22"/>
      <c r="BZ1502" s="22"/>
    </row>
    <row r="1503" spans="1:78" x14ac:dyDescent="0.25">
      <c r="A1503" s="21"/>
      <c r="B1503" s="22">
        <v>90</v>
      </c>
      <c r="C1503" s="22">
        <f ca="1">B1503/1000</f>
        <v>0.09</v>
      </c>
      <c r="D1503" s="22">
        <v>84.08</v>
      </c>
      <c r="E1503" s="34">
        <f t="shared" ca="1" si="27"/>
        <v>-13.965204924066487</v>
      </c>
      <c r="F1503" s="22"/>
      <c r="G1503" s="22"/>
      <c r="H1503" s="22"/>
      <c r="I1503" s="22"/>
      <c r="J1503" s="22"/>
      <c r="K1503" s="22"/>
      <c r="L1503" s="22"/>
      <c r="M1503" s="22" t="s">
        <v>152</v>
      </c>
      <c r="N1503" s="22" t="s">
        <v>331</v>
      </c>
      <c r="O1503" s="22" t="s">
        <v>203</v>
      </c>
      <c r="P1503" s="34"/>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c r="BA1503" s="22"/>
      <c r="BB1503" s="22"/>
      <c r="BC1503" s="22"/>
      <c r="BD1503" s="22"/>
      <c r="BE1503" s="22"/>
      <c r="BF1503" s="22"/>
      <c r="BG1503" s="22"/>
      <c r="BH1503" s="22"/>
      <c r="BI1503" s="22"/>
      <c r="BJ1503" s="22"/>
      <c r="BK1503" s="22"/>
      <c r="BL1503" s="22"/>
      <c r="BM1503" s="22"/>
      <c r="BN1503" s="22"/>
      <c r="BO1503" s="22"/>
      <c r="BP1503" s="22"/>
      <c r="BQ1503" s="22"/>
      <c r="BR1503" s="22"/>
      <c r="BS1503" s="22"/>
      <c r="BT1503" s="22"/>
      <c r="BU1503" s="22"/>
      <c r="BV1503" s="22"/>
      <c r="BW1503" s="22"/>
      <c r="BX1503" s="22"/>
      <c r="BY1503" s="22"/>
      <c r="BZ1503" s="22"/>
    </row>
    <row r="1504" spans="1:78" x14ac:dyDescent="0.25">
      <c r="A1504" s="52" t="s">
        <v>324</v>
      </c>
      <c r="B1504" s="22">
        <f ca="1">B1503+10</f>
        <v>100</v>
      </c>
      <c r="C1504" s="22">
        <f t="shared" ref="C1504:C1521" ca="1" si="28">B1504/1000</f>
        <v>0.1</v>
      </c>
      <c r="D1504" s="22">
        <v>84.63</v>
      </c>
      <c r="E1504" s="34">
        <f t="shared" ca="1" si="27"/>
        <v>-5.8699329393300594</v>
      </c>
      <c r="F1504" s="22"/>
      <c r="G1504" s="42" t="s">
        <v>184</v>
      </c>
      <c r="H1504" s="42" t="s">
        <v>185</v>
      </c>
      <c r="I1504" s="42" t="s">
        <v>186</v>
      </c>
      <c r="J1504" s="42" t="s">
        <v>187</v>
      </c>
      <c r="K1504" s="42" t="s">
        <v>188</v>
      </c>
      <c r="L1504" s="22"/>
      <c r="M1504" s="22">
        <v>85.47</v>
      </c>
      <c r="N1504" s="63">
        <v>20.2866</v>
      </c>
      <c r="O1504" s="34">
        <v>84.879134399999998</v>
      </c>
      <c r="P1504" s="34"/>
      <c r="Q1504" s="22"/>
      <c r="R1504" s="42" t="s">
        <v>184</v>
      </c>
      <c r="S1504" s="42" t="s">
        <v>185</v>
      </c>
      <c r="T1504" s="42" t="s">
        <v>186</v>
      </c>
      <c r="U1504" s="42" t="s">
        <v>187</v>
      </c>
      <c r="V1504" s="42" t="s">
        <v>188</v>
      </c>
      <c r="W1504" s="22"/>
      <c r="X1504" s="22"/>
      <c r="Y1504" s="22"/>
      <c r="Z1504" s="22"/>
      <c r="AA1504" s="42" t="s">
        <v>184</v>
      </c>
      <c r="AB1504" s="42" t="s">
        <v>185</v>
      </c>
      <c r="AC1504" s="42" t="s">
        <v>186</v>
      </c>
      <c r="AD1504" s="42" t="s">
        <v>187</v>
      </c>
      <c r="AE1504" s="42" t="s">
        <v>188</v>
      </c>
      <c r="AF1504" s="22"/>
      <c r="AG1504" s="22"/>
      <c r="AH1504" s="22"/>
      <c r="AI1504" s="22"/>
      <c r="AJ1504" s="22"/>
      <c r="AK1504" s="22"/>
      <c r="AL1504" s="22"/>
      <c r="AM1504" s="22"/>
      <c r="AN1504" s="42" t="s">
        <v>184</v>
      </c>
      <c r="AO1504" s="42" t="s">
        <v>185</v>
      </c>
      <c r="AP1504" s="42" t="s">
        <v>186</v>
      </c>
      <c r="AQ1504" s="42" t="s">
        <v>187</v>
      </c>
      <c r="AR1504" s="42" t="s">
        <v>188</v>
      </c>
      <c r="AS1504" s="22"/>
      <c r="AT1504" s="22"/>
      <c r="AU1504" s="22"/>
      <c r="AV1504" s="22"/>
      <c r="AW1504" s="22"/>
      <c r="AX1504" s="22"/>
      <c r="AY1504" s="22"/>
      <c r="AZ1504" s="22"/>
      <c r="BA1504" s="22"/>
      <c r="BB1504" s="22"/>
      <c r="BC1504" s="22"/>
      <c r="BD1504" s="22"/>
      <c r="BE1504" s="22"/>
      <c r="BF1504" s="22"/>
      <c r="BG1504" s="22"/>
      <c r="BH1504" s="22"/>
      <c r="BI1504" s="22"/>
      <c r="BJ1504" s="22"/>
      <c r="BK1504" s="22"/>
      <c r="BL1504" s="22"/>
      <c r="BM1504" s="22"/>
      <c r="BN1504" s="22"/>
      <c r="BO1504" s="22"/>
      <c r="BP1504" s="22"/>
      <c r="BQ1504" s="22"/>
      <c r="BR1504" s="22"/>
      <c r="BS1504" s="22"/>
      <c r="BT1504" s="22"/>
      <c r="BU1504" s="22"/>
      <c r="BV1504" s="22"/>
      <c r="BW1504" s="22"/>
      <c r="BX1504" s="22"/>
      <c r="BY1504" s="22"/>
      <c r="BZ1504" s="22"/>
    </row>
    <row r="1505" spans="1:78" x14ac:dyDescent="0.25">
      <c r="A1505" s="21">
        <f ca="1">_xll.BP(B1501)</f>
        <v>57.270013427734398</v>
      </c>
      <c r="B1505" s="22">
        <f t="shared" ref="B1505:B1521" ca="1" si="29">B1504+10</f>
        <v>110</v>
      </c>
      <c r="C1505" s="22">
        <f t="shared" ca="1" si="28"/>
        <v>0.11</v>
      </c>
      <c r="D1505" s="22">
        <v>85.26</v>
      </c>
      <c r="E1505" s="34">
        <f t="shared" ca="1" si="27"/>
        <v>1.5763974397254592</v>
      </c>
      <c r="F1505" s="22"/>
      <c r="G1505" s="34">
        <f t="array" aca="1" ref="G1505:L1511" ca="1">LINEST(D1503:D1508,C1503:C1508^{1,2,3,-2},1,1)</f>
        <v>6.2675191684375547E-2</v>
      </c>
      <c r="H1505" s="34">
        <f ca="1"/>
        <v>12111.378208348415</v>
      </c>
      <c r="I1505" s="34">
        <f ca="1"/>
        <v>-5164.4972219551682</v>
      </c>
      <c r="J1505" s="34">
        <f ca="1"/>
        <v>855.15326605467055</v>
      </c>
      <c r="K1505" s="34">
        <f ca="1"/>
        <v>32.381609753251894</v>
      </c>
      <c r="L1505" s="34" t="e">
        <f ca="1"/>
        <v>#N/A</v>
      </c>
      <c r="M1505" s="22">
        <v>99.918899999999994</v>
      </c>
      <c r="N1505" s="22">
        <v>20.330500000000001</v>
      </c>
      <c r="O1505" s="34">
        <v>85.062812000000008</v>
      </c>
      <c r="P1505" s="34"/>
      <c r="Q1505" s="22"/>
      <c r="R1505" s="34">
        <f t="array" aca="1" ref="R1505:W1511" ca="1">LINEST(D1508:D1514,C1508:C1514^{1,2,3,-2},1,1)</f>
        <v>1.2331989302162824E-2</v>
      </c>
      <c r="S1505" s="34">
        <f ca="1"/>
        <v>3424.9987553624428</v>
      </c>
      <c r="T1505" s="34">
        <f ca="1"/>
        <v>-1222.1730215462062</v>
      </c>
      <c r="U1505" s="34">
        <f ca="1"/>
        <v>224.18220641705108</v>
      </c>
      <c r="V1505" s="34">
        <f ca="1"/>
        <v>69.852086474359496</v>
      </c>
      <c r="W1505" s="34" t="e">
        <f ca="1"/>
        <v>#N/A</v>
      </c>
      <c r="X1505" s="22"/>
      <c r="Y1505" s="22"/>
      <c r="Z1505" s="22"/>
      <c r="AA1505" s="22">
        <f t="array" aca="1" ref="AA1505:AF1511" ca="1">LINEST(D1514:D1518,C1514:C1518^{1,2,3,-2},1,1)</f>
        <v>4.6560638337693199</v>
      </c>
      <c r="AB1505" s="22">
        <f ca="1"/>
        <v>40871.322241022528</v>
      </c>
      <c r="AC1505" s="22">
        <f ca="1"/>
        <v>-31958.454465061095</v>
      </c>
      <c r="AD1505" s="22">
        <f ca="1"/>
        <v>9183.2843034774451</v>
      </c>
      <c r="AE1505" s="22">
        <f ca="1"/>
        <v>-908.18085586545862</v>
      </c>
      <c r="AF1505" s="22" t="e">
        <f ca="1"/>
        <v>#N/A</v>
      </c>
      <c r="AG1505" s="22"/>
      <c r="AH1505" s="22"/>
      <c r="AI1505" s="22"/>
      <c r="AJ1505" s="22"/>
      <c r="AK1505" s="22"/>
      <c r="AL1505" s="22"/>
      <c r="AM1505" s="22"/>
      <c r="AN1505" s="22">
        <f t="array" aca="1" ref="AN1505:AS1511" ca="1">LINEST(D1518:D1523,C1518:C1523^{1,2,3,-2},1,1)</f>
        <v>-6.5093401471009527</v>
      </c>
      <c r="AO1505" s="22">
        <f ca="1"/>
        <v>-17900.394804518441</v>
      </c>
      <c r="AP1505" s="22">
        <f ca="1"/>
        <v>19789.939733101164</v>
      </c>
      <c r="AQ1505" s="22">
        <f ca="1"/>
        <v>-7117.2128541336861</v>
      </c>
      <c r="AR1505" s="22">
        <f ca="1"/>
        <v>1029.5350058991535</v>
      </c>
      <c r="AS1505" s="22" t="e">
        <f ca="1"/>
        <v>#N/A</v>
      </c>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row>
    <row r="1506" spans="1:78" x14ac:dyDescent="0.25">
      <c r="A1506" s="21">
        <f ca="1">A1505/1000</f>
        <v>5.7270013427734398E-2</v>
      </c>
      <c r="B1506" s="22">
        <f t="shared" ca="1" si="29"/>
        <v>120</v>
      </c>
      <c r="C1506" s="22">
        <f t="shared" ca="1" si="28"/>
        <v>0.12</v>
      </c>
      <c r="D1506" s="22">
        <v>85.91</v>
      </c>
      <c r="E1506" s="34">
        <f t="shared" ca="1" si="27"/>
        <v>8.4795587443995757</v>
      </c>
      <c r="F1506" s="22"/>
      <c r="G1506" s="22">
        <f ca="1"/>
        <v>1.5032270565581022E-2</v>
      </c>
      <c r="H1506" s="22">
        <f ca="1"/>
        <v>3307.1444843251779</v>
      </c>
      <c r="I1506" s="22">
        <f ca="1"/>
        <v>1420.7569311585175</v>
      </c>
      <c r="J1506" s="22">
        <f ca="1"/>
        <v>215.27867050490929</v>
      </c>
      <c r="K1506" s="22">
        <f ca="1"/>
        <v>12.132468134427844</v>
      </c>
      <c r="L1506" s="22" t="e">
        <f ca="1"/>
        <v>#N/A</v>
      </c>
      <c r="M1506" s="22">
        <v>114.36799999999999</v>
      </c>
      <c r="N1506" s="22">
        <v>20.420200000000001</v>
      </c>
      <c r="O1506" s="34">
        <v>85.438116800000003</v>
      </c>
      <c r="P1506" s="34"/>
      <c r="Q1506" s="22"/>
      <c r="R1506" s="22">
        <f ca="1"/>
        <v>9.4923697362492704E-2</v>
      </c>
      <c r="S1506" s="22">
        <f ca="1"/>
        <v>2860.0247944692305</v>
      </c>
      <c r="T1506" s="22">
        <f ca="1"/>
        <v>1817.6098413723764</v>
      </c>
      <c r="U1506" s="22">
        <f ca="1"/>
        <v>408.6190746126664</v>
      </c>
      <c r="V1506" s="22">
        <f ca="1"/>
        <v>34.270455872033189</v>
      </c>
      <c r="W1506" s="22" t="e">
        <f ca="1"/>
        <v>#N/A</v>
      </c>
      <c r="X1506" s="22"/>
      <c r="Y1506" s="22"/>
      <c r="Z1506" s="22"/>
      <c r="AA1506" s="22">
        <f ca="1"/>
        <v>0</v>
      </c>
      <c r="AB1506" s="22">
        <f ca="1"/>
        <v>0</v>
      </c>
      <c r="AC1506" s="22">
        <f ca="1"/>
        <v>0</v>
      </c>
      <c r="AD1506" s="22">
        <f ca="1"/>
        <v>0</v>
      </c>
      <c r="AE1506" s="22">
        <f ca="1"/>
        <v>0</v>
      </c>
      <c r="AF1506" s="22" t="e">
        <f ca="1"/>
        <v>#N/A</v>
      </c>
      <c r="AG1506" s="22"/>
      <c r="AH1506" s="22"/>
      <c r="AI1506" s="22"/>
      <c r="AJ1506" s="22"/>
      <c r="AK1506" s="22"/>
      <c r="AL1506" s="22"/>
      <c r="AM1506" s="22"/>
      <c r="AN1506" s="22">
        <f ca="1"/>
        <v>1.6921586428442281</v>
      </c>
      <c r="AO1506" s="22">
        <f ca="1"/>
        <v>5703.0509429411613</v>
      </c>
      <c r="AP1506" s="22">
        <f ca="1"/>
        <v>5570.8751952336006</v>
      </c>
      <c r="AQ1506" s="22">
        <f ca="1"/>
        <v>1932.8504797194473</v>
      </c>
      <c r="AR1506" s="22">
        <f ca="1"/>
        <v>251.21812829601217</v>
      </c>
      <c r="AS1506" s="22" t="e">
        <f ca="1"/>
        <v>#N/A</v>
      </c>
      <c r="AT1506" s="22"/>
      <c r="AU1506" s="22"/>
      <c r="AV1506" s="22"/>
      <c r="AW1506" s="22"/>
      <c r="AX1506" s="22"/>
      <c r="AY1506" s="22"/>
      <c r="AZ1506" s="22"/>
      <c r="BA1506" s="22"/>
      <c r="BB1506" s="22"/>
      <c r="BC1506" s="22"/>
      <c r="BD1506" s="22"/>
      <c r="BE1506" s="22"/>
      <c r="BF1506" s="22"/>
      <c r="BG1506" s="22"/>
      <c r="BH1506" s="22"/>
      <c r="BI1506" s="22"/>
      <c r="BJ1506" s="22"/>
      <c r="BK1506" s="22"/>
      <c r="BL1506" s="22"/>
      <c r="BM1506" s="22"/>
      <c r="BN1506" s="22"/>
      <c r="BO1506" s="22"/>
      <c r="BP1506" s="22"/>
      <c r="BQ1506" s="22"/>
      <c r="BR1506" s="22"/>
      <c r="BS1506" s="22"/>
      <c r="BT1506" s="22"/>
      <c r="BU1506" s="22"/>
      <c r="BV1506" s="22"/>
      <c r="BW1506" s="22"/>
      <c r="BX1506" s="22"/>
      <c r="BY1506" s="22"/>
      <c r="BZ1506" s="22"/>
    </row>
    <row r="1507" spans="1:78" x14ac:dyDescent="0.25">
      <c r="A1507" s="21"/>
      <c r="B1507" s="22">
        <f t="shared" ca="1" si="29"/>
        <v>130</v>
      </c>
      <c r="C1507" s="22">
        <f t="shared" ca="1" si="28"/>
        <v>0.13</v>
      </c>
      <c r="D1507" s="22">
        <v>86.59</v>
      </c>
      <c r="E1507" s="34">
        <f t="shared" ca="1" si="27"/>
        <v>14.922502230422257</v>
      </c>
      <c r="F1507" s="22"/>
      <c r="G1507" s="22">
        <f ca="1"/>
        <v>0.99999856325847936</v>
      </c>
      <c r="H1507" s="22">
        <f ca="1"/>
        <v>3.2522305772141472E-3</v>
      </c>
      <c r="I1507" s="22" t="e">
        <f ca="1"/>
        <v>#N/A</v>
      </c>
      <c r="J1507" s="22" t="e">
        <f ca="1"/>
        <v>#N/A</v>
      </c>
      <c r="K1507" s="22" t="e">
        <f ca="1"/>
        <v>#N/A</v>
      </c>
      <c r="L1507" s="22" t="e">
        <f ca="1"/>
        <v>#N/A</v>
      </c>
      <c r="M1507" s="22">
        <v>128.81700000000001</v>
      </c>
      <c r="N1507" s="22">
        <v>20.5672</v>
      </c>
      <c r="O1507" s="34">
        <v>86.053164800000005</v>
      </c>
      <c r="P1507" s="34"/>
      <c r="Q1507" s="22"/>
      <c r="R1507" s="22">
        <f ca="1"/>
        <v>0.99999865387155262</v>
      </c>
      <c r="S1507" s="22">
        <f ca="1"/>
        <v>4.4798143630289926E-3</v>
      </c>
      <c r="T1507" s="22" t="e">
        <f ca="1"/>
        <v>#N/A</v>
      </c>
      <c r="U1507" s="22" t="e">
        <f ca="1"/>
        <v>#N/A</v>
      </c>
      <c r="V1507" s="22" t="e">
        <f ca="1"/>
        <v>#N/A</v>
      </c>
      <c r="W1507" s="22" t="e">
        <f ca="1"/>
        <v>#N/A</v>
      </c>
      <c r="X1507" s="22"/>
      <c r="Y1507" s="22"/>
      <c r="Z1507" s="22"/>
      <c r="AA1507" s="22">
        <f ca="1"/>
        <v>1</v>
      </c>
      <c r="AB1507" s="22">
        <f ca="1"/>
        <v>0</v>
      </c>
      <c r="AC1507" s="22" t="e">
        <f ca="1"/>
        <v>#N/A</v>
      </c>
      <c r="AD1507" s="22" t="e">
        <f ca="1"/>
        <v>#N/A</v>
      </c>
      <c r="AE1507" s="22" t="e">
        <f ca="1"/>
        <v>#N/A</v>
      </c>
      <c r="AF1507" s="22" t="e">
        <f ca="1"/>
        <v>#N/A</v>
      </c>
      <c r="AG1507" s="22"/>
      <c r="AH1507" s="22"/>
      <c r="AI1507" s="22"/>
      <c r="AJ1507" s="22"/>
      <c r="AK1507" s="22"/>
      <c r="AL1507" s="22"/>
      <c r="AM1507" s="22"/>
      <c r="AN1507" s="22">
        <f ca="1"/>
        <v>0.9999999902102702</v>
      </c>
      <c r="AO1507" s="22">
        <f ca="1"/>
        <v>9.5557632372445119E-4</v>
      </c>
      <c r="AP1507" s="22" t="e">
        <f ca="1"/>
        <v>#N/A</v>
      </c>
      <c r="AQ1507" s="22" t="e">
        <f ca="1"/>
        <v>#N/A</v>
      </c>
      <c r="AR1507" s="22" t="e">
        <f ca="1"/>
        <v>#N/A</v>
      </c>
      <c r="AS1507" s="22" t="e">
        <f ca="1"/>
        <v>#N/A</v>
      </c>
      <c r="AT1507" s="22"/>
      <c r="AU1507" s="22"/>
      <c r="AV1507" s="22"/>
      <c r="AW1507" s="22"/>
      <c r="AX1507" s="22"/>
      <c r="AY1507" s="22"/>
      <c r="AZ1507" s="22"/>
      <c r="BA1507" s="22"/>
      <c r="BB1507" s="22"/>
      <c r="BC1507" s="22"/>
      <c r="BD1507" s="22"/>
      <c r="BE1507" s="22"/>
      <c r="BF1507" s="22"/>
      <c r="BG1507" s="22"/>
      <c r="BH1507" s="22"/>
      <c r="BI1507" s="22"/>
      <c r="BJ1507" s="22"/>
      <c r="BK1507" s="22"/>
      <c r="BL1507" s="22"/>
      <c r="BM1507" s="22"/>
      <c r="BN1507" s="22"/>
      <c r="BO1507" s="22"/>
      <c r="BP1507" s="22"/>
      <c r="BQ1507" s="22"/>
      <c r="BR1507" s="22"/>
      <c r="BS1507" s="22"/>
      <c r="BT1507" s="22"/>
      <c r="BU1507" s="22"/>
      <c r="BV1507" s="22"/>
      <c r="BW1507" s="22"/>
      <c r="BX1507" s="22"/>
      <c r="BY1507" s="22"/>
      <c r="BZ1507" s="22"/>
    </row>
    <row r="1508" spans="1:78" x14ac:dyDescent="0.25">
      <c r="A1508" s="21"/>
      <c r="B1508" s="22">
        <f t="shared" ca="1" si="29"/>
        <v>140</v>
      </c>
      <c r="C1508" s="22">
        <f t="shared" ca="1" si="28"/>
        <v>0.14000000000000001</v>
      </c>
      <c r="D1508" s="22">
        <v>87.31</v>
      </c>
      <c r="E1508" s="34">
        <f t="shared" ca="1" si="27"/>
        <v>20.973115602496581</v>
      </c>
      <c r="F1508" s="22"/>
      <c r="G1508" s="22">
        <f ca="1"/>
        <v>174004.60500804667</v>
      </c>
      <c r="H1508" s="22">
        <f ca="1"/>
        <v>1</v>
      </c>
      <c r="I1508" s="22" t="e">
        <f ca="1"/>
        <v>#N/A</v>
      </c>
      <c r="J1508" s="22" t="e">
        <f ca="1"/>
        <v>#N/A</v>
      </c>
      <c r="K1508" s="22" t="e">
        <f ca="1"/>
        <v>#N/A</v>
      </c>
      <c r="L1508" s="22" t="e">
        <f ca="1"/>
        <v>#N/A</v>
      </c>
      <c r="M1508" s="22">
        <v>143.26599999999999</v>
      </c>
      <c r="N1508" s="22">
        <v>20.78</v>
      </c>
      <c r="O1508" s="34">
        <v>86.943520000000007</v>
      </c>
      <c r="P1508" s="34"/>
      <c r="Q1508" s="22"/>
      <c r="R1508" s="22">
        <f ca="1"/>
        <v>371435.07955192507</v>
      </c>
      <c r="S1508" s="22">
        <f ca="1"/>
        <v>2</v>
      </c>
      <c r="T1508" s="22" t="e">
        <f ca="1"/>
        <v>#N/A</v>
      </c>
      <c r="U1508" s="22" t="e">
        <f ca="1"/>
        <v>#N/A</v>
      </c>
      <c r="V1508" s="22" t="e">
        <f ca="1"/>
        <v>#N/A</v>
      </c>
      <c r="W1508" s="22" t="e">
        <f ca="1"/>
        <v>#N/A</v>
      </c>
      <c r="X1508" s="22"/>
      <c r="Y1508" s="22"/>
      <c r="Z1508" s="22"/>
      <c r="AA1508" s="22" t="e">
        <f ca="1"/>
        <v>#NUM!</v>
      </c>
      <c r="AB1508" s="22">
        <f ca="1"/>
        <v>0</v>
      </c>
      <c r="AC1508" s="22" t="e">
        <f ca="1"/>
        <v>#N/A</v>
      </c>
      <c r="AD1508" s="22" t="e">
        <f ca="1"/>
        <v>#N/A</v>
      </c>
      <c r="AE1508" s="22" t="e">
        <f ca="1"/>
        <v>#N/A</v>
      </c>
      <c r="AF1508" s="22" t="e">
        <f ca="1"/>
        <v>#N/A</v>
      </c>
      <c r="AG1508" s="22"/>
      <c r="AH1508" s="22"/>
      <c r="AI1508" s="22"/>
      <c r="AJ1508" s="22"/>
      <c r="AK1508" s="22"/>
      <c r="AL1508" s="22"/>
      <c r="AM1508" s="22"/>
      <c r="AN1508" s="22">
        <f ca="1"/>
        <v>25536966.184479017</v>
      </c>
      <c r="AO1508" s="22">
        <f ca="1"/>
        <v>1</v>
      </c>
      <c r="AP1508" s="22" t="e">
        <f ca="1"/>
        <v>#N/A</v>
      </c>
      <c r="AQ1508" s="22" t="e">
        <f ca="1"/>
        <v>#N/A</v>
      </c>
      <c r="AR1508" s="22" t="e">
        <f ca="1"/>
        <v>#N/A</v>
      </c>
      <c r="AS1508" s="22" t="e">
        <f ca="1"/>
        <v>#N/A</v>
      </c>
      <c r="AT1508" s="22"/>
      <c r="AU1508" s="22"/>
      <c r="AV1508" s="22"/>
      <c r="AW1508" s="22"/>
      <c r="AX1508" s="22"/>
      <c r="AY1508" s="22"/>
      <c r="AZ1508" s="22"/>
      <c r="BA1508" s="22"/>
      <c r="BB1508" s="22"/>
      <c r="BC1508" s="22"/>
      <c r="BD1508" s="22"/>
      <c r="BE1508" s="22"/>
      <c r="BF1508" s="22"/>
      <c r="BG1508" s="22"/>
      <c r="BH1508" s="22"/>
      <c r="BI1508" s="22"/>
      <c r="BJ1508" s="22"/>
      <c r="BK1508" s="22"/>
      <c r="BL1508" s="22"/>
      <c r="BM1508" s="22"/>
      <c r="BN1508" s="22"/>
      <c r="BO1508" s="22"/>
      <c r="BP1508" s="22"/>
      <c r="BQ1508" s="22"/>
      <c r="BR1508" s="22"/>
      <c r="BS1508" s="22"/>
      <c r="BT1508" s="22"/>
      <c r="BU1508" s="22"/>
      <c r="BV1508" s="22"/>
      <c r="BW1508" s="22"/>
      <c r="BX1508" s="22"/>
      <c r="BY1508" s="22"/>
      <c r="BZ1508" s="22"/>
    </row>
    <row r="1509" spans="1:78" x14ac:dyDescent="0.25">
      <c r="A1509" s="21"/>
      <c r="B1509" s="22">
        <f t="shared" ca="1" si="29"/>
        <v>150</v>
      </c>
      <c r="C1509" s="22">
        <f t="shared" ca="1" si="28"/>
        <v>0.15</v>
      </c>
      <c r="D1509" s="22">
        <v>88.09</v>
      </c>
      <c r="E1509" s="34">
        <f t="shared" ca="1" si="27"/>
        <v>26.688963870459791</v>
      </c>
      <c r="F1509" s="22"/>
      <c r="G1509" s="22">
        <f ca="1"/>
        <v>7.3617894229962957</v>
      </c>
      <c r="H1509" s="22">
        <f ca="1"/>
        <v>1.0577003727366666E-5</v>
      </c>
      <c r="I1509" s="22" t="e">
        <f ca="1"/>
        <v>#N/A</v>
      </c>
      <c r="J1509" s="22" t="e">
        <f ca="1"/>
        <v>#N/A</v>
      </c>
      <c r="K1509" s="22" t="e">
        <f ca="1"/>
        <v>#N/A</v>
      </c>
      <c r="L1509" s="22" t="e">
        <f ca="1"/>
        <v>#N/A</v>
      </c>
      <c r="M1509" s="22">
        <v>157.715</v>
      </c>
      <c r="N1509" s="22">
        <v>21.064599999999999</v>
      </c>
      <c r="O1509" s="34">
        <v>88.134286399999993</v>
      </c>
      <c r="P1509" s="34"/>
      <c r="Q1509" s="22"/>
      <c r="R1509" s="22">
        <f ca="1"/>
        <v>29.816931291097962</v>
      </c>
      <c r="S1509" s="22">
        <f ca="1"/>
        <v>4.0137473454401713E-5</v>
      </c>
      <c r="T1509" s="22" t="e">
        <f ca="1"/>
        <v>#N/A</v>
      </c>
      <c r="U1509" s="22" t="e">
        <f ca="1"/>
        <v>#N/A</v>
      </c>
      <c r="V1509" s="22" t="e">
        <f ca="1"/>
        <v>#N/A</v>
      </c>
      <c r="W1509" s="22" t="e">
        <f ca="1"/>
        <v>#N/A</v>
      </c>
      <c r="X1509" s="22"/>
      <c r="Y1509" s="22"/>
      <c r="Z1509" s="22"/>
      <c r="AA1509" s="22">
        <f ca="1"/>
        <v>33.649999999999991</v>
      </c>
      <c r="AB1509" s="22">
        <f ca="1"/>
        <v>0</v>
      </c>
      <c r="AC1509" s="22" t="e">
        <f ca="1"/>
        <v>#N/A</v>
      </c>
      <c r="AD1509" s="22" t="e">
        <f ca="1"/>
        <v>#N/A</v>
      </c>
      <c r="AE1509" s="22" t="e">
        <f ca="1"/>
        <v>#N/A</v>
      </c>
      <c r="AF1509" s="22" t="e">
        <f ca="1"/>
        <v>#N/A</v>
      </c>
      <c r="AG1509" s="22"/>
      <c r="AH1509" s="22"/>
      <c r="AI1509" s="22"/>
      <c r="AJ1509" s="22"/>
      <c r="AK1509" s="22"/>
      <c r="AL1509" s="22"/>
      <c r="AM1509" s="22"/>
      <c r="AN1509" s="22">
        <f ca="1"/>
        <v>93.273882420207073</v>
      </c>
      <c r="AO1509" s="22">
        <f ca="1"/>
        <v>9.1312611046273711E-7</v>
      </c>
      <c r="AP1509" s="22" t="e">
        <f ca="1"/>
        <v>#N/A</v>
      </c>
      <c r="AQ1509" s="22" t="e">
        <f ca="1"/>
        <v>#N/A</v>
      </c>
      <c r="AR1509" s="22" t="e">
        <f ca="1"/>
        <v>#N/A</v>
      </c>
      <c r="AS1509" s="22" t="e">
        <f ca="1"/>
        <v>#N/A</v>
      </c>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row>
    <row r="1510" spans="1:78" x14ac:dyDescent="0.25">
      <c r="A1510" s="21"/>
      <c r="B1510" s="22">
        <f t="shared" ca="1" si="29"/>
        <v>160</v>
      </c>
      <c r="C1510" s="22">
        <f t="shared" ca="1" si="28"/>
        <v>0.16</v>
      </c>
      <c r="D1510" s="22">
        <v>88.94</v>
      </c>
      <c r="E1510" s="34">
        <f t="shared" ca="1" si="27"/>
        <v>32.120309919312128</v>
      </c>
      <c r="F1510" s="22"/>
      <c r="G1510" s="22" t="e">
        <f ca="1"/>
        <v>#N/A</v>
      </c>
      <c r="H1510" s="22" t="e">
        <f ca="1"/>
        <v>#N/A</v>
      </c>
      <c r="I1510" s="22" t="e">
        <f ca="1"/>
        <v>#N/A</v>
      </c>
      <c r="J1510" s="22" t="e">
        <f ca="1"/>
        <v>#N/A</v>
      </c>
      <c r="K1510" s="22" t="e">
        <f ca="1"/>
        <v>#N/A</v>
      </c>
      <c r="L1510" s="22" t="e">
        <f ca="1"/>
        <v>#N/A</v>
      </c>
      <c r="M1510" s="22">
        <v>172.16399999999999</v>
      </c>
      <c r="N1510" s="22">
        <v>21.424800000000001</v>
      </c>
      <c r="O1510" s="34">
        <v>89.641363200000015</v>
      </c>
      <c r="P1510" s="34"/>
      <c r="Q1510" s="22"/>
      <c r="R1510" s="22" t="e">
        <f ca="1"/>
        <v>#N/A</v>
      </c>
      <c r="S1510" s="22" t="e">
        <f ca="1"/>
        <v>#N/A</v>
      </c>
      <c r="T1510" s="22" t="e">
        <f ca="1"/>
        <v>#N/A</v>
      </c>
      <c r="U1510" s="22" t="e">
        <f ca="1"/>
        <v>#N/A</v>
      </c>
      <c r="V1510" s="22" t="e">
        <f ca="1"/>
        <v>#N/A</v>
      </c>
      <c r="W1510" s="22" t="e">
        <f ca="1"/>
        <v>#N/A</v>
      </c>
      <c r="X1510" s="22"/>
      <c r="Y1510" s="22"/>
      <c r="Z1510" s="22"/>
      <c r="AA1510" s="22" t="e">
        <f ca="1"/>
        <v>#N/A</v>
      </c>
      <c r="AB1510" s="22" t="e">
        <f ca="1"/>
        <v>#N/A</v>
      </c>
      <c r="AC1510" s="22" t="e">
        <f ca="1"/>
        <v>#N/A</v>
      </c>
      <c r="AD1510" s="22" t="e">
        <f ca="1"/>
        <v>#N/A</v>
      </c>
      <c r="AE1510" s="22" t="e">
        <f ca="1"/>
        <v>#N/A</v>
      </c>
      <c r="AF1510" s="22" t="e">
        <f ca="1"/>
        <v>#N/A</v>
      </c>
      <c r="AG1510" s="22"/>
      <c r="AH1510" s="22"/>
      <c r="AI1510" s="22"/>
      <c r="AJ1510" s="22"/>
      <c r="AK1510" s="22"/>
      <c r="AL1510" s="22"/>
      <c r="AM1510" s="22"/>
      <c r="AN1510" s="22" t="e">
        <f ca="1"/>
        <v>#N/A</v>
      </c>
      <c r="AO1510" s="22" t="e">
        <f ca="1"/>
        <v>#N/A</v>
      </c>
      <c r="AP1510" s="22" t="e">
        <f ca="1"/>
        <v>#N/A</v>
      </c>
      <c r="AQ1510" s="22" t="e">
        <f ca="1"/>
        <v>#N/A</v>
      </c>
      <c r="AR1510" s="22" t="e">
        <f ca="1"/>
        <v>#N/A</v>
      </c>
      <c r="AS1510" s="22" t="e">
        <f ca="1"/>
        <v>#N/A</v>
      </c>
      <c r="AT1510" s="22"/>
      <c r="AU1510" s="22"/>
      <c r="AV1510" s="22"/>
      <c r="AW1510" s="22"/>
      <c r="AX1510" s="22"/>
      <c r="AY1510" s="22"/>
      <c r="AZ1510" s="22"/>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row>
    <row r="1511" spans="1:78" x14ac:dyDescent="0.25">
      <c r="A1511" s="21"/>
      <c r="B1511" s="22">
        <f t="shared" ca="1" si="29"/>
        <v>170</v>
      </c>
      <c r="C1511" s="22">
        <f t="shared" ca="1" si="28"/>
        <v>0.17</v>
      </c>
      <c r="D1511" s="22">
        <v>89.9</v>
      </c>
      <c r="E1511" s="34">
        <f t="shared" ca="1" si="27"/>
        <v>37.312108879018062</v>
      </c>
      <c r="F1511" s="22"/>
      <c r="G1511" s="22" t="e">
        <f ca="1"/>
        <v>#N/A</v>
      </c>
      <c r="H1511" s="22" t="e">
        <f ca="1"/>
        <v>#N/A</v>
      </c>
      <c r="I1511" s="22" t="e">
        <f ca="1"/>
        <v>#N/A</v>
      </c>
      <c r="J1511" s="22" t="e">
        <f ca="1"/>
        <v>#N/A</v>
      </c>
      <c r="K1511" s="22" t="e">
        <f ca="1"/>
        <v>#N/A</v>
      </c>
      <c r="L1511" s="22" t="e">
        <f ca="1"/>
        <v>#N/A</v>
      </c>
      <c r="M1511" s="22">
        <v>186.613</v>
      </c>
      <c r="N1511" s="22">
        <v>21.863700000000001</v>
      </c>
      <c r="O1511" s="34">
        <v>91.477720800000014</v>
      </c>
      <c r="P1511" s="34"/>
      <c r="Q1511" s="22"/>
      <c r="R1511" s="22" t="e">
        <f ca="1"/>
        <v>#N/A</v>
      </c>
      <c r="S1511" s="22" t="e">
        <f ca="1"/>
        <v>#N/A</v>
      </c>
      <c r="T1511" s="22" t="e">
        <f ca="1"/>
        <v>#N/A</v>
      </c>
      <c r="U1511" s="22" t="e">
        <f ca="1"/>
        <v>#N/A</v>
      </c>
      <c r="V1511" s="22" t="e">
        <f ca="1"/>
        <v>#N/A</v>
      </c>
      <c r="W1511" s="22" t="e">
        <f ca="1"/>
        <v>#N/A</v>
      </c>
      <c r="X1511" s="22"/>
      <c r="Y1511" s="22"/>
      <c r="Z1511" s="22"/>
      <c r="AA1511" s="22" t="e">
        <f ca="1"/>
        <v>#N/A</v>
      </c>
      <c r="AB1511" s="22" t="e">
        <f ca="1"/>
        <v>#N/A</v>
      </c>
      <c r="AC1511" s="22" t="e">
        <f ca="1"/>
        <v>#N/A</v>
      </c>
      <c r="AD1511" s="22" t="e">
        <f ca="1"/>
        <v>#N/A</v>
      </c>
      <c r="AE1511" s="22" t="e">
        <f ca="1"/>
        <v>#N/A</v>
      </c>
      <c r="AF1511" s="22" t="e">
        <f ca="1"/>
        <v>#N/A</v>
      </c>
      <c r="AG1511" s="22"/>
      <c r="AH1511" s="22"/>
      <c r="AI1511" s="22"/>
      <c r="AJ1511" s="22"/>
      <c r="AK1511" s="22"/>
      <c r="AL1511" s="22"/>
      <c r="AM1511" s="22"/>
      <c r="AN1511" s="22" t="e">
        <f ca="1"/>
        <v>#N/A</v>
      </c>
      <c r="AO1511" s="22" t="e">
        <f ca="1"/>
        <v>#N/A</v>
      </c>
      <c r="AP1511" s="22" t="e">
        <f ca="1"/>
        <v>#N/A</v>
      </c>
      <c r="AQ1511" s="22" t="e">
        <f ca="1"/>
        <v>#N/A</v>
      </c>
      <c r="AR1511" s="22" t="e">
        <f ca="1"/>
        <v>#N/A</v>
      </c>
      <c r="AS1511" s="22" t="e">
        <f ca="1"/>
        <v>#N/A</v>
      </c>
      <c r="AT1511" s="22"/>
      <c r="AU1511" s="22"/>
      <c r="AV1511" s="22"/>
      <c r="AW1511" s="22"/>
      <c r="AX1511" s="22"/>
      <c r="AY1511" s="22"/>
      <c r="AZ1511" s="22"/>
      <c r="BA1511" s="22"/>
      <c r="BB1511" s="22"/>
      <c r="BC1511" s="22"/>
      <c r="BD1511" s="22"/>
      <c r="BE1511" s="22"/>
      <c r="BF1511" s="22"/>
      <c r="BG1511" s="22"/>
      <c r="BH1511" s="22"/>
      <c r="BI1511" s="22"/>
      <c r="BJ1511" s="22"/>
      <c r="BK1511" s="22"/>
      <c r="BL1511" s="22"/>
      <c r="BM1511" s="22"/>
      <c r="BN1511" s="22"/>
      <c r="BO1511" s="22"/>
      <c r="BP1511" s="22"/>
      <c r="BQ1511" s="22"/>
      <c r="BR1511" s="22"/>
      <c r="BS1511" s="22"/>
      <c r="BT1511" s="22"/>
      <c r="BU1511" s="22"/>
      <c r="BV1511" s="22"/>
      <c r="BW1511" s="22"/>
      <c r="BX1511" s="22"/>
      <c r="BY1511" s="22"/>
      <c r="BZ1511" s="22"/>
    </row>
    <row r="1512" spans="1:78" x14ac:dyDescent="0.25">
      <c r="A1512" s="21"/>
      <c r="B1512" s="22">
        <f t="shared" ca="1" si="29"/>
        <v>180</v>
      </c>
      <c r="C1512" s="22">
        <f t="shared" ca="1" si="28"/>
        <v>0.18</v>
      </c>
      <c r="D1512" s="22">
        <v>90.96</v>
      </c>
      <c r="E1512" s="34">
        <f t="shared" ca="1" si="27"/>
        <v>42.305366112952782</v>
      </c>
      <c r="F1512" s="22"/>
      <c r="G1512" s="22"/>
      <c r="H1512" s="22"/>
      <c r="I1512" s="22"/>
      <c r="J1512" s="22"/>
      <c r="K1512" s="22"/>
      <c r="L1512" s="22"/>
      <c r="M1512" s="22">
        <v>201.06200000000001</v>
      </c>
      <c r="N1512" s="22">
        <v>22.383299999999998</v>
      </c>
      <c r="O1512" s="34">
        <v>93.651727199999996</v>
      </c>
      <c r="P1512" s="34"/>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row>
    <row r="1513" spans="1:78" x14ac:dyDescent="0.25">
      <c r="A1513" s="21"/>
      <c r="B1513" s="22">
        <f t="shared" ca="1" si="29"/>
        <v>190</v>
      </c>
      <c r="C1513" s="22">
        <f t="shared" ca="1" si="28"/>
        <v>0.19</v>
      </c>
      <c r="D1513" s="22">
        <v>92.16</v>
      </c>
      <c r="E1513" s="34">
        <f t="shared" ca="1" si="27"/>
        <v>47.138087028842413</v>
      </c>
      <c r="F1513" s="25" t="s">
        <v>166</v>
      </c>
      <c r="G1513" s="42">
        <v>120</v>
      </c>
      <c r="H1513" s="22"/>
      <c r="I1513" s="22"/>
      <c r="J1513" s="22"/>
      <c r="K1513" s="22"/>
      <c r="L1513" s="22"/>
      <c r="M1513" s="22">
        <v>215.511</v>
      </c>
      <c r="N1513" s="22">
        <v>22.986599999999999</v>
      </c>
      <c r="O1513" s="34">
        <v>96.175934400000003</v>
      </c>
      <c r="P1513" s="34"/>
      <c r="Q1513" s="25" t="s">
        <v>166</v>
      </c>
      <c r="R1513" s="42">
        <v>160</v>
      </c>
      <c r="S1513" s="22"/>
      <c r="T1513" s="22"/>
      <c r="U1513" s="22"/>
      <c r="V1513" s="22"/>
      <c r="W1513" s="22"/>
      <c r="X1513" s="22"/>
      <c r="Y1513" s="22"/>
      <c r="Z1513" s="25" t="s">
        <v>166</v>
      </c>
      <c r="AA1513" s="42">
        <v>190</v>
      </c>
      <c r="AB1513" s="22"/>
      <c r="AC1513" s="22"/>
      <c r="AD1513" s="22"/>
      <c r="AE1513" s="22"/>
      <c r="AF1513" s="22"/>
      <c r="AG1513" s="22"/>
      <c r="AH1513" s="22"/>
      <c r="AI1513" s="22"/>
      <c r="AJ1513" s="22"/>
      <c r="AK1513" s="22"/>
      <c r="AL1513" s="22"/>
      <c r="AM1513" s="25" t="s">
        <v>166</v>
      </c>
      <c r="AN1513" s="42">
        <v>250</v>
      </c>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row>
    <row r="1514" spans="1:78" x14ac:dyDescent="0.25">
      <c r="A1514" s="21"/>
      <c r="B1514" s="22">
        <f t="shared" ca="1" si="29"/>
        <v>200</v>
      </c>
      <c r="C1514" s="22">
        <f t="shared" ca="1" si="28"/>
        <v>0.2</v>
      </c>
      <c r="D1514" s="22">
        <v>93.51</v>
      </c>
      <c r="E1514" s="34">
        <f t="shared" ca="1" si="27"/>
        <v>51.845957229621412</v>
      </c>
      <c r="F1514" s="25" t="s">
        <v>167</v>
      </c>
      <c r="G1514" s="43">
        <f ca="1">I1501+J1501*(G1513/1000)+K1501*(G1513/1000)^2+L1501*(G1513/1000)^3+M1501/(G1513/1000)^2</f>
        <v>85.912147094654514</v>
      </c>
      <c r="H1514" s="22"/>
      <c r="I1514" s="22"/>
      <c r="J1514" s="22"/>
      <c r="K1514" s="22"/>
      <c r="L1514" s="22"/>
      <c r="M1514" s="22">
        <v>229.959</v>
      </c>
      <c r="N1514" s="22">
        <v>23.677900000000001</v>
      </c>
      <c r="O1514" s="34">
        <v>99.068333600000003</v>
      </c>
      <c r="P1514" s="34"/>
      <c r="Q1514" s="25" t="s">
        <v>167</v>
      </c>
      <c r="R1514" s="43">
        <f ca="1">S1501+T1501*(R1513/1000)+U1501*(R1513/1000)^2+V1501*(R1513/1000)^3+W1501/(R1513/1000)^2</f>
        <v>88.944123383585094</v>
      </c>
      <c r="S1514" s="22"/>
      <c r="T1514" s="22"/>
      <c r="U1514" s="22"/>
      <c r="V1514" s="22"/>
      <c r="W1514" s="22"/>
      <c r="X1514" s="22"/>
      <c r="Y1514" s="22"/>
      <c r="Z1514" s="25" t="s">
        <v>167</v>
      </c>
      <c r="AA1514" s="43">
        <f ca="1">AC1501+AD1501*(AA1513/1000)+AE1501*(AA1513/1000)^2+AF1501*(AA1513/1000)^3+AG1501/(AA1513/1000)^2</f>
        <v>92.256192358259113</v>
      </c>
      <c r="AB1514" s="22"/>
      <c r="AC1514" s="22"/>
      <c r="AD1514" s="22"/>
      <c r="AE1514" s="22"/>
      <c r="AF1514" s="22"/>
      <c r="AG1514" s="22"/>
      <c r="AH1514" s="22"/>
      <c r="AI1514" s="22"/>
      <c r="AJ1514" s="22"/>
      <c r="AK1514" s="22"/>
      <c r="AL1514" s="22"/>
      <c r="AM1514" s="25" t="s">
        <v>167</v>
      </c>
      <c r="AN1514" s="43">
        <f ca="1">AM1501+AN1501*(AN1513/1000)+AO1501*(AN1513/1000)^2+AP1501*(AN1513/1000)^3+AQ1501/(AN1513/1000)^2</f>
        <v>103.25991451033885</v>
      </c>
      <c r="AO1514" s="22"/>
      <c r="AP1514" s="22"/>
      <c r="AQ1514" s="22"/>
      <c r="AR1514" s="22"/>
      <c r="AS1514" s="22"/>
      <c r="AT1514" s="22"/>
      <c r="AU1514" s="22"/>
      <c r="AV1514" s="22"/>
      <c r="AW1514" s="22"/>
      <c r="AX1514" s="22"/>
      <c r="AY1514" s="22"/>
      <c r="AZ1514" s="22"/>
      <c r="BA1514" s="22"/>
      <c r="BB1514" s="22"/>
      <c r="BC1514" s="22"/>
      <c r="BD1514" s="22"/>
      <c r="BE1514" s="22"/>
      <c r="BF1514" s="22"/>
      <c r="BG1514" s="22"/>
      <c r="BH1514" s="22"/>
      <c r="BI1514" s="22"/>
      <c r="BJ1514" s="22"/>
      <c r="BK1514" s="22"/>
      <c r="BL1514" s="22"/>
      <c r="BM1514" s="22"/>
      <c r="BN1514" s="22"/>
      <c r="BO1514" s="22"/>
      <c r="BP1514" s="22"/>
      <c r="BQ1514" s="22"/>
      <c r="BR1514" s="22"/>
      <c r="BS1514" s="22"/>
      <c r="BT1514" s="22"/>
      <c r="BU1514" s="22"/>
      <c r="BV1514" s="22"/>
      <c r="BW1514" s="22"/>
      <c r="BX1514" s="22"/>
      <c r="BY1514" s="22"/>
      <c r="BZ1514" s="22"/>
    </row>
    <row r="1515" spans="1:78" x14ac:dyDescent="0.25">
      <c r="A1515" s="21"/>
      <c r="B1515" s="22">
        <f t="shared" ca="1" si="29"/>
        <v>210</v>
      </c>
      <c r="C1515" s="22">
        <f t="shared" ca="1" si="28"/>
        <v>0.21</v>
      </c>
      <c r="D1515" s="22">
        <v>95.03</v>
      </c>
      <c r="E1515" s="34">
        <f t="shared" ca="1" si="27"/>
        <v>56.462839805141982</v>
      </c>
      <c r="F1515" s="22" t="s">
        <v>46</v>
      </c>
      <c r="G1515" s="22"/>
      <c r="H1515" s="22"/>
      <c r="I1515" s="22"/>
      <c r="J1515" s="22"/>
      <c r="K1515" s="22"/>
      <c r="L1515" s="22"/>
      <c r="M1515" s="22">
        <v>244.40799999999999</v>
      </c>
      <c r="N1515" s="22">
        <v>24.465699999999998</v>
      </c>
      <c r="O1515" s="34">
        <v>102.36448879999999</v>
      </c>
      <c r="P1515" s="34"/>
      <c r="Q1515" s="22" t="s">
        <v>46</v>
      </c>
      <c r="R1515" s="22"/>
      <c r="S1515" s="22"/>
      <c r="T1515" s="22"/>
      <c r="U1515" s="22" t="s">
        <v>189</v>
      </c>
      <c r="V1515" s="22"/>
      <c r="W1515" s="22"/>
      <c r="X1515" s="22"/>
      <c r="Y1515" s="22"/>
      <c r="Z1515" s="22" t="s">
        <v>46</v>
      </c>
      <c r="AA1515" s="22"/>
      <c r="AB1515" s="22"/>
      <c r="AC1515" s="22"/>
      <c r="AD1515" s="22" t="s">
        <v>189</v>
      </c>
      <c r="AE1515" s="22"/>
      <c r="AF1515" s="22"/>
      <c r="AG1515" s="22"/>
      <c r="AH1515" s="22"/>
      <c r="AI1515" s="22"/>
      <c r="AJ1515" s="22"/>
      <c r="AK1515" s="22"/>
      <c r="AL1515" s="22"/>
      <c r="AM1515" s="22" t="s">
        <v>46</v>
      </c>
      <c r="AN1515" s="22"/>
      <c r="AO1515" s="22"/>
      <c r="AP1515" s="22"/>
      <c r="AQ1515" s="22" t="s">
        <v>189</v>
      </c>
      <c r="AR1515" s="22"/>
      <c r="AS1515" s="22"/>
      <c r="AT1515" s="22"/>
      <c r="AU1515" s="22"/>
      <c r="AV1515" s="22"/>
      <c r="AW1515" s="22"/>
      <c r="AX1515" s="22"/>
      <c r="AY1515" s="22"/>
      <c r="AZ1515" s="22"/>
      <c r="BA1515" s="22"/>
      <c r="BB1515" s="22"/>
      <c r="BC1515" s="22"/>
      <c r="BD1515" s="22"/>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row>
    <row r="1516" spans="1:78" x14ac:dyDescent="0.25">
      <c r="A1516" s="21"/>
      <c r="B1516" s="22">
        <f t="shared" ca="1" si="29"/>
        <v>220</v>
      </c>
      <c r="C1516" s="22">
        <f t="shared" ca="1" si="28"/>
        <v>0.22</v>
      </c>
      <c r="D1516" s="22">
        <v>96.75</v>
      </c>
      <c r="E1516" s="34">
        <f t="shared" ca="1" si="27"/>
        <v>61.021145716561783</v>
      </c>
      <c r="F1516" s="22"/>
      <c r="G1516" s="22"/>
      <c r="H1516" s="22"/>
      <c r="I1516" s="22"/>
      <c r="J1516" s="22"/>
      <c r="K1516" s="22"/>
      <c r="L1516" s="22">
        <f ca="1">-59+273.15</f>
        <v>214.14999999999998</v>
      </c>
      <c r="M1516" s="22">
        <v>258.85700000000003</v>
      </c>
      <c r="N1516" s="22">
        <v>25.365500000000001</v>
      </c>
      <c r="O1516" s="34">
        <v>106.12925200000001</v>
      </c>
      <c r="P1516" s="34"/>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c r="BA1516" s="22"/>
      <c r="BB1516" s="22"/>
      <c r="BC1516" s="22"/>
      <c r="BD1516" s="22"/>
      <c r="BE1516" s="22"/>
      <c r="BF1516" s="22"/>
      <c r="BG1516" s="22"/>
      <c r="BH1516" s="22"/>
      <c r="BI1516" s="22"/>
      <c r="BJ1516" s="22"/>
      <c r="BK1516" s="22"/>
      <c r="BL1516" s="22"/>
      <c r="BM1516" s="22"/>
      <c r="BN1516" s="22"/>
      <c r="BO1516" s="22"/>
      <c r="BP1516" s="22"/>
      <c r="BQ1516" s="22"/>
      <c r="BR1516" s="22"/>
      <c r="BS1516" s="22"/>
      <c r="BT1516" s="22"/>
      <c r="BU1516" s="22"/>
      <c r="BV1516" s="22"/>
      <c r="BW1516" s="22"/>
      <c r="BX1516" s="22"/>
      <c r="BY1516" s="22"/>
      <c r="BZ1516" s="22"/>
    </row>
    <row r="1517" spans="1:78" x14ac:dyDescent="0.25">
      <c r="A1517" s="21"/>
      <c r="B1517" s="22">
        <f t="shared" ca="1" si="29"/>
        <v>230</v>
      </c>
      <c r="C1517" s="22">
        <f t="shared" ca="1" si="28"/>
        <v>0.23</v>
      </c>
      <c r="D1517" s="22">
        <v>98.67</v>
      </c>
      <c r="E1517" s="34">
        <f t="shared" ca="1" si="27"/>
        <v>65.552114260688015</v>
      </c>
      <c r="F1517" s="22"/>
      <c r="G1517" s="22"/>
      <c r="H1517" s="22"/>
      <c r="I1517" s="22"/>
      <c r="J1517" s="22"/>
      <c r="K1517" s="22"/>
      <c r="L1517" s="22"/>
      <c r="M1517" s="22">
        <v>273.30599999999998</v>
      </c>
      <c r="N1517" s="22">
        <v>26.4056</v>
      </c>
      <c r="O1517" s="34">
        <v>110.48103040000001</v>
      </c>
      <c r="P1517" s="34"/>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c r="BA1517" s="22"/>
      <c r="BB1517" s="22"/>
      <c r="BC1517" s="22"/>
      <c r="BD1517" s="22"/>
      <c r="BE1517" s="22"/>
      <c r="BF1517" s="22"/>
      <c r="BG1517" s="22"/>
      <c r="BH1517" s="22"/>
      <c r="BI1517" s="22"/>
      <c r="BJ1517" s="22"/>
      <c r="BK1517" s="22"/>
      <c r="BL1517" s="22"/>
      <c r="BM1517" s="22"/>
      <c r="BN1517" s="22"/>
      <c r="BO1517" s="22"/>
      <c r="BP1517" s="22"/>
      <c r="BQ1517" s="22"/>
      <c r="BR1517" s="22"/>
      <c r="BS1517" s="22"/>
      <c r="BT1517" s="22"/>
      <c r="BU1517" s="22"/>
      <c r="BV1517" s="22"/>
      <c r="BW1517" s="22"/>
      <c r="BX1517" s="22"/>
      <c r="BY1517" s="22"/>
      <c r="BZ1517" s="22"/>
    </row>
    <row r="1518" spans="1:78" x14ac:dyDescent="0.25">
      <c r="A1518" s="21"/>
      <c r="B1518" s="22">
        <f t="shared" ca="1" si="29"/>
        <v>240</v>
      </c>
      <c r="C1518" s="22">
        <f t="shared" ca="1" si="28"/>
        <v>0.24</v>
      </c>
      <c r="D1518" s="22">
        <v>100.84</v>
      </c>
      <c r="E1518" s="34">
        <f t="shared" ca="1" si="27"/>
        <v>70.086028624323674</v>
      </c>
      <c r="F1518" s="22"/>
      <c r="G1518" s="25" t="s">
        <v>326</v>
      </c>
      <c r="H1518" s="34">
        <v>231.11</v>
      </c>
      <c r="I1518" s="22"/>
      <c r="J1518" s="22"/>
      <c r="K1518" s="22"/>
      <c r="L1518" s="22"/>
      <c r="M1518" s="22">
        <v>287.755</v>
      </c>
      <c r="N1518" s="22">
        <v>27.6388</v>
      </c>
      <c r="O1518" s="34">
        <v>115.6407392</v>
      </c>
      <c r="P1518" s="34"/>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c r="BA1518" s="22"/>
      <c r="BB1518" s="22"/>
      <c r="BC1518" s="22"/>
      <c r="BD1518" s="22"/>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row>
    <row r="1519" spans="1:78" x14ac:dyDescent="0.25">
      <c r="A1519" s="21"/>
      <c r="B1519" s="22">
        <f t="shared" ca="1" si="29"/>
        <v>250</v>
      </c>
      <c r="C1519" s="22">
        <f t="shared" ca="1" si="28"/>
        <v>0.25</v>
      </c>
      <c r="D1519" s="22">
        <v>103.26</v>
      </c>
      <c r="E1519" s="34">
        <f t="shared" ca="1" si="27"/>
        <v>74.652383788438442</v>
      </c>
      <c r="F1519" s="22"/>
      <c r="G1519" s="22"/>
      <c r="H1519" s="22"/>
      <c r="I1519" s="22"/>
      <c r="J1519" s="22"/>
      <c r="K1519" s="22"/>
      <c r="L1519" s="22"/>
      <c r="M1519" s="22">
        <v>302.20400000000001</v>
      </c>
      <c r="N1519" s="22">
        <v>29.167999999999999</v>
      </c>
      <c r="O1519" s="34">
        <v>122.038912</v>
      </c>
      <c r="P1519" s="34"/>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row>
    <row r="1520" spans="1:78" x14ac:dyDescent="0.25">
      <c r="A1520" s="21"/>
      <c r="B1520" s="22">
        <f t="shared" ca="1" si="29"/>
        <v>260</v>
      </c>
      <c r="C1520" s="22">
        <f t="shared" ca="1" si="28"/>
        <v>0.26</v>
      </c>
      <c r="D1520" s="22">
        <v>105.95</v>
      </c>
      <c r="E1520" s="34">
        <f t="shared" ca="1" si="27"/>
        <v>79.280018915618257</v>
      </c>
      <c r="F1520" s="22"/>
      <c r="G1520" s="22"/>
      <c r="H1520" s="22"/>
      <c r="I1520" s="22"/>
      <c r="J1520" s="22"/>
      <c r="K1520" s="22"/>
      <c r="L1520" s="22"/>
      <c r="M1520" s="22">
        <v>316.65300000000002</v>
      </c>
      <c r="N1520" s="22">
        <v>31.213799999999999</v>
      </c>
      <c r="O1520" s="34">
        <v>130.5985392</v>
      </c>
      <c r="P1520" s="34"/>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row>
    <row r="1521" spans="1:78" x14ac:dyDescent="0.25">
      <c r="A1521" s="21"/>
      <c r="B1521" s="22">
        <f t="shared" ca="1" si="29"/>
        <v>270</v>
      </c>
      <c r="C1521" s="22">
        <f t="shared" ca="1" si="28"/>
        <v>0.27</v>
      </c>
      <c r="D1521" s="22">
        <v>108.95</v>
      </c>
      <c r="E1521" s="22"/>
      <c r="F1521" s="22"/>
      <c r="G1521" s="22"/>
      <c r="H1521" s="22"/>
      <c r="I1521" s="22"/>
      <c r="J1521" s="22"/>
      <c r="K1521" s="22"/>
      <c r="L1521" s="22"/>
      <c r="M1521" s="22">
        <v>331.10199999999998</v>
      </c>
      <c r="N1521" s="22">
        <v>34.3307</v>
      </c>
      <c r="O1521" s="34">
        <v>143.6396488</v>
      </c>
      <c r="P1521" s="34"/>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c r="BA1521" s="22"/>
      <c r="BB1521" s="22"/>
      <c r="BC1521" s="22"/>
      <c r="BD1521" s="22"/>
      <c r="BE1521" s="22"/>
      <c r="BF1521" s="22"/>
      <c r="BG1521" s="22"/>
      <c r="BH1521" s="22"/>
      <c r="BI1521" s="22"/>
      <c r="BJ1521" s="22"/>
      <c r="BK1521" s="22"/>
      <c r="BL1521" s="22"/>
      <c r="BM1521" s="22"/>
      <c r="BN1521" s="22"/>
      <c r="BO1521" s="22"/>
      <c r="BP1521" s="22"/>
      <c r="BQ1521" s="22"/>
      <c r="BR1521" s="22"/>
      <c r="BS1521" s="22"/>
      <c r="BT1521" s="22"/>
      <c r="BU1521" s="22"/>
      <c r="BV1521" s="22"/>
      <c r="BW1521" s="22"/>
      <c r="BX1521" s="22"/>
      <c r="BY1521" s="22"/>
      <c r="BZ1521" s="22"/>
    </row>
    <row r="1522" spans="1:78" x14ac:dyDescent="0.25">
      <c r="A1522" s="21"/>
      <c r="B1522" s="22">
        <v>273.14999999999998</v>
      </c>
      <c r="C1522" s="22">
        <f ca="1">B1522/1000</f>
        <v>0.27315</v>
      </c>
      <c r="D1522" s="22">
        <v>109.96</v>
      </c>
      <c r="E1522" s="22"/>
      <c r="F1522" s="22"/>
      <c r="G1522" s="22"/>
      <c r="H1522" s="22"/>
      <c r="I1522" s="22"/>
      <c r="J1522" s="22"/>
      <c r="K1522" s="22"/>
      <c r="L1522" s="22"/>
      <c r="M1522" s="22">
        <v>345.55099999999999</v>
      </c>
      <c r="N1522" s="22">
        <v>40.397500000000001</v>
      </c>
      <c r="O1522" s="34">
        <v>169.02314000000001</v>
      </c>
      <c r="P1522" s="34"/>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c r="BA1522" s="22"/>
      <c r="BB1522" s="22"/>
      <c r="BC1522" s="22"/>
      <c r="BD1522" s="22"/>
      <c r="BE1522" s="22"/>
      <c r="BF1522" s="22"/>
      <c r="BG1522" s="22"/>
      <c r="BH1522" s="22"/>
      <c r="BI1522" s="22"/>
      <c r="BJ1522" s="22"/>
      <c r="BK1522" s="22"/>
      <c r="BL1522" s="22"/>
      <c r="BM1522" s="22"/>
      <c r="BN1522" s="22"/>
      <c r="BO1522" s="22"/>
      <c r="BP1522" s="22"/>
      <c r="BQ1522" s="22"/>
      <c r="BR1522" s="22"/>
      <c r="BS1522" s="22"/>
      <c r="BT1522" s="22"/>
      <c r="BU1522" s="22"/>
      <c r="BV1522" s="22"/>
      <c r="BW1522" s="22"/>
      <c r="BX1522" s="22"/>
      <c r="BY1522" s="22"/>
      <c r="BZ1522" s="22"/>
    </row>
    <row r="1523" spans="1:78" x14ac:dyDescent="0.25">
      <c r="A1523" s="21"/>
      <c r="B1523" s="22">
        <v>280</v>
      </c>
      <c r="C1523" s="22">
        <f ca="1">B1523/1000</f>
        <v>0.28000000000000003</v>
      </c>
      <c r="D1523" s="22">
        <v>112.27</v>
      </c>
      <c r="E1523" s="22"/>
      <c r="F1523" s="22"/>
      <c r="G1523" s="22"/>
      <c r="H1523" s="22"/>
      <c r="I1523" s="22"/>
      <c r="J1523" s="22"/>
      <c r="K1523" s="22"/>
      <c r="L1523" s="22"/>
      <c r="M1523" s="22">
        <v>360</v>
      </c>
      <c r="N1523" s="22">
        <v>62.330300000000001</v>
      </c>
      <c r="O1523" s="34">
        <v>260.78997520000001</v>
      </c>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c r="BA1523" s="22"/>
      <c r="BB1523" s="22"/>
      <c r="BC1523" s="22"/>
      <c r="BD1523" s="22"/>
      <c r="BE1523" s="22"/>
      <c r="BF1523" s="22"/>
      <c r="BG1523" s="22"/>
      <c r="BH1523" s="22"/>
      <c r="BI1523" s="22"/>
      <c r="BJ1523" s="22"/>
      <c r="BK1523" s="22"/>
      <c r="BL1523" s="22"/>
      <c r="BM1523" s="22"/>
      <c r="BN1523" s="22"/>
      <c r="BO1523" s="22"/>
      <c r="BP1523" s="22"/>
      <c r="BQ1523" s="22"/>
      <c r="BR1523" s="22"/>
      <c r="BS1523" s="22"/>
      <c r="BT1523" s="22"/>
      <c r="BU1523" s="22"/>
      <c r="BV1523" s="22"/>
      <c r="BW1523" s="22"/>
      <c r="BX1523" s="22"/>
      <c r="BY1523" s="22"/>
      <c r="BZ1523" s="22"/>
    </row>
    <row r="1524" spans="1:78" x14ac:dyDescent="0.25">
      <c r="A1524" s="21"/>
      <c r="B1524" s="22" t="s">
        <v>327</v>
      </c>
      <c r="C1524" s="22"/>
      <c r="D1524" s="22"/>
      <c r="E1524" s="22"/>
      <c r="F1524" s="22"/>
      <c r="G1524" s="22"/>
      <c r="H1524" s="22"/>
      <c r="I1524" s="22"/>
      <c r="J1524" s="22"/>
      <c r="K1524" s="22"/>
      <c r="L1524" s="22"/>
      <c r="M1524" s="22"/>
      <c r="N1524" s="22"/>
      <c r="O1524" s="34"/>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c r="BA1524" s="22"/>
      <c r="BB1524" s="22"/>
      <c r="BC1524" s="22"/>
      <c r="BD1524" s="22"/>
      <c r="BE1524" s="22"/>
      <c r="BF1524" s="22"/>
      <c r="BG1524" s="22"/>
      <c r="BH1524" s="22"/>
      <c r="BI1524" s="22"/>
      <c r="BJ1524" s="22"/>
      <c r="BK1524" s="22"/>
      <c r="BL1524" s="22"/>
      <c r="BM1524" s="22"/>
      <c r="BN1524" s="22"/>
      <c r="BO1524" s="22"/>
      <c r="BP1524" s="22"/>
      <c r="BQ1524" s="22"/>
      <c r="BR1524" s="22"/>
      <c r="BS1524" s="22"/>
      <c r="BT1524" s="22"/>
      <c r="BU1524" s="22"/>
      <c r="BV1524" s="22"/>
      <c r="BW1524" s="22"/>
      <c r="BX1524" s="22"/>
      <c r="BY1524" s="22"/>
      <c r="BZ1524" s="22"/>
    </row>
    <row r="1525" spans="1:78" x14ac:dyDescent="0.25">
      <c r="A1525" s="38"/>
      <c r="B1525" s="39" t="s">
        <v>332</v>
      </c>
      <c r="C1525" s="39"/>
      <c r="D1525" s="39"/>
      <c r="E1525" s="39"/>
      <c r="F1525" s="26" t="s">
        <v>70</v>
      </c>
      <c r="G1525" s="27" t="s">
        <v>71</v>
      </c>
      <c r="H1525" s="27" t="s">
        <v>72</v>
      </c>
      <c r="I1525" s="27" t="s">
        <v>73</v>
      </c>
      <c r="J1525" s="27" t="s">
        <v>74</v>
      </c>
      <c r="K1525" s="27" t="s">
        <v>75</v>
      </c>
      <c r="L1525" s="27" t="s">
        <v>76</v>
      </c>
      <c r="M1525" s="27" t="s">
        <v>77</v>
      </c>
      <c r="N1525" s="27" t="s">
        <v>78</v>
      </c>
      <c r="O1525" s="27" t="s">
        <v>79</v>
      </c>
      <c r="P1525" s="27" t="s">
        <v>80</v>
      </c>
      <c r="Q1525" s="27"/>
      <c r="R1525" s="27"/>
      <c r="S1525" s="27"/>
      <c r="T1525" s="27"/>
      <c r="U1525" s="27"/>
      <c r="V1525" s="27"/>
      <c r="W1525" s="27"/>
      <c r="X1525" s="27"/>
      <c r="Y1525" s="27"/>
      <c r="Z1525" s="27"/>
      <c r="AA1525" s="27"/>
      <c r="AB1525" s="27"/>
      <c r="AC1525" s="27"/>
      <c r="AD1525" s="27"/>
      <c r="AE1525" s="27"/>
      <c r="AF1525" s="27"/>
      <c r="AG1525" s="27"/>
      <c r="AH1525" s="27"/>
      <c r="AI1525" s="27"/>
      <c r="AJ1525" s="27"/>
      <c r="AK1525" s="27"/>
      <c r="AL1525" s="27"/>
      <c r="AM1525" s="27"/>
      <c r="AN1525" s="27"/>
      <c r="AO1525" s="27"/>
      <c r="AP1525" s="27"/>
      <c r="AQ1525" s="27"/>
      <c r="AR1525" s="27"/>
      <c r="AS1525" s="27"/>
      <c r="AT1525" s="27"/>
      <c r="AU1525" s="27"/>
      <c r="AV1525" s="27"/>
      <c r="AW1525" s="27"/>
      <c r="AX1525" s="27"/>
      <c r="AY1525" s="27"/>
      <c r="AZ1525" s="27"/>
      <c r="BA1525" s="27"/>
      <c r="BB1525" s="27"/>
      <c r="BC1525" s="27"/>
      <c r="BD1525" s="27"/>
      <c r="BE1525" s="27"/>
      <c r="BF1525" s="27"/>
      <c r="BG1525" s="27"/>
      <c r="BH1525" s="27"/>
      <c r="BI1525" s="27"/>
      <c r="BJ1525" s="27"/>
      <c r="BK1525" s="27"/>
      <c r="BL1525" s="27"/>
      <c r="BM1525" s="27"/>
      <c r="BN1525" s="27"/>
      <c r="BO1525" s="22"/>
      <c r="BP1525" s="22"/>
      <c r="BQ1525" s="22"/>
      <c r="BR1525" s="22"/>
      <c r="BS1525" s="22"/>
      <c r="BT1525" s="22"/>
      <c r="BU1525" s="22"/>
      <c r="BV1525" s="22"/>
      <c r="BW1525" s="22"/>
      <c r="BX1525" s="22"/>
      <c r="BY1525" s="22"/>
      <c r="BZ1525" s="22"/>
    </row>
    <row r="1526" spans="1:78" x14ac:dyDescent="0.25">
      <c r="A1526" s="21" t="s">
        <v>333</v>
      </c>
      <c r="B1526" s="21" t="s">
        <v>334</v>
      </c>
      <c r="C1526" s="22"/>
      <c r="D1526" s="22"/>
      <c r="E1526" s="22"/>
      <c r="F1526" s="40" t="s">
        <v>139</v>
      </c>
      <c r="G1526" s="40">
        <f ca="1">B1528</f>
        <v>90</v>
      </c>
      <c r="H1526" s="40">
        <f ca="1">B1536</f>
        <v>170</v>
      </c>
      <c r="I1526" s="40">
        <f ca="1">K1530</f>
        <v>-3589.228411780181</v>
      </c>
      <c r="J1526" s="40">
        <f ca="1">J1530</f>
        <v>62874.362431954702</v>
      </c>
      <c r="K1526" s="40">
        <f ca="1">I1530</f>
        <v>-403226.57351545122</v>
      </c>
      <c r="L1526" s="40">
        <f ca="1">H1530</f>
        <v>915605.15887457493</v>
      </c>
      <c r="M1526" s="40">
        <f ca="1">G1530</f>
        <v>4.7271023616723742</v>
      </c>
      <c r="N1526" s="40"/>
      <c r="O1526" s="40"/>
      <c r="P1526" s="40"/>
      <c r="Q1526" s="40"/>
      <c r="R1526" s="40"/>
      <c r="S1526" s="40"/>
      <c r="T1526" s="40"/>
      <c r="U1526" s="40"/>
      <c r="V1526" s="40"/>
      <c r="W1526" s="40"/>
      <c r="X1526" s="40"/>
      <c r="Y1526" s="40"/>
      <c r="Z1526" s="40"/>
      <c r="AA1526" s="40"/>
      <c r="AB1526" s="40"/>
      <c r="AC1526" s="40"/>
      <c r="AD1526" s="40"/>
      <c r="AE1526" s="40"/>
      <c r="AF1526" s="40"/>
      <c r="AG1526" s="40"/>
      <c r="AH1526" s="40"/>
      <c r="AI1526" s="40"/>
      <c r="AJ1526" s="40"/>
      <c r="AK1526" s="40"/>
      <c r="AL1526" s="40"/>
      <c r="AM1526" s="40"/>
      <c r="AN1526" s="40"/>
      <c r="AO1526" s="40"/>
      <c r="AP1526" s="40"/>
      <c r="AQ1526" s="40"/>
      <c r="AR1526" s="40"/>
      <c r="AS1526" s="40"/>
      <c r="AT1526" s="40"/>
      <c r="AU1526" s="40"/>
      <c r="AV1526" s="40"/>
      <c r="AW1526" s="40"/>
      <c r="AX1526" s="40"/>
      <c r="AY1526" s="40"/>
      <c r="AZ1526" s="40"/>
      <c r="BA1526" s="40"/>
      <c r="BB1526" s="40"/>
      <c r="BC1526" s="40"/>
      <c r="BD1526" s="40"/>
      <c r="BE1526" s="40"/>
      <c r="BF1526" s="40"/>
      <c r="BG1526" s="40"/>
      <c r="BH1526" s="40"/>
      <c r="BI1526" s="40"/>
      <c r="BJ1526" s="40"/>
      <c r="BK1526" s="40"/>
      <c r="BL1526" s="40"/>
      <c r="BM1526" s="40"/>
      <c r="BN1526" s="40"/>
      <c r="BO1526" s="22"/>
      <c r="BP1526" s="22"/>
      <c r="BQ1526" s="22"/>
      <c r="BR1526" s="22"/>
      <c r="BS1526" s="22"/>
      <c r="BT1526" s="22"/>
      <c r="BU1526" s="22"/>
      <c r="BV1526" s="22"/>
      <c r="BW1526" s="22"/>
      <c r="BX1526" s="22"/>
      <c r="BY1526" s="22"/>
      <c r="BZ1526" s="22"/>
    </row>
    <row r="1527" spans="1:78" x14ac:dyDescent="0.25">
      <c r="A1527" s="21"/>
      <c r="B1527" s="22" t="s">
        <v>323</v>
      </c>
      <c r="C1527" s="22" t="s">
        <v>182</v>
      </c>
      <c r="D1527" s="22" t="s">
        <v>203</v>
      </c>
      <c r="E1527" s="22"/>
      <c r="F1527" s="41" t="s">
        <v>141</v>
      </c>
      <c r="G1527" s="41"/>
      <c r="H1527" s="41"/>
      <c r="I1527" s="41"/>
      <c r="J1527" s="41"/>
      <c r="K1527" s="41"/>
      <c r="L1527" s="41"/>
      <c r="M1527" s="41"/>
      <c r="N1527" s="41"/>
      <c r="O1527" s="41"/>
      <c r="P1527" s="41"/>
      <c r="Q1527" s="41"/>
      <c r="R1527" s="41"/>
      <c r="S1527" s="41"/>
      <c r="T1527" s="41"/>
      <c r="U1527" s="41"/>
      <c r="V1527" s="41"/>
      <c r="W1527" s="41"/>
      <c r="X1527" s="41"/>
      <c r="Y1527" s="41"/>
      <c r="Z1527" s="41"/>
      <c r="AA1527" s="41"/>
      <c r="AB1527" s="41"/>
      <c r="AC1527" s="41"/>
      <c r="AD1527" s="41"/>
      <c r="AE1527" s="41"/>
      <c r="AF1527" s="41"/>
      <c r="AG1527" s="41"/>
      <c r="AH1527" s="41"/>
      <c r="AI1527" s="41"/>
      <c r="AJ1527" s="41"/>
      <c r="AK1527" s="41"/>
      <c r="AL1527" s="41"/>
      <c r="AM1527" s="41"/>
      <c r="AN1527" s="41"/>
      <c r="AO1527" s="41"/>
      <c r="AP1527" s="41"/>
      <c r="AQ1527" s="41"/>
      <c r="AR1527" s="41"/>
      <c r="AS1527" s="41"/>
      <c r="AT1527" s="41"/>
      <c r="AU1527" s="41"/>
      <c r="AV1527" s="41"/>
      <c r="AW1527" s="41"/>
      <c r="AX1527" s="41"/>
      <c r="AY1527" s="41"/>
      <c r="AZ1527" s="41"/>
      <c r="BA1527" s="41"/>
      <c r="BB1527" s="41"/>
      <c r="BC1527" s="41"/>
      <c r="BD1527" s="41"/>
      <c r="BE1527" s="41"/>
      <c r="BF1527" s="41"/>
      <c r="BG1527" s="41"/>
      <c r="BH1527" s="41"/>
      <c r="BI1527" s="41"/>
      <c r="BJ1527" s="41"/>
      <c r="BK1527" s="41"/>
      <c r="BL1527" s="41"/>
      <c r="BM1527" s="41"/>
      <c r="BN1527" s="41"/>
      <c r="BO1527" s="22"/>
      <c r="BP1527" s="22"/>
      <c r="BQ1527" s="22"/>
      <c r="BR1527" s="22"/>
      <c r="BS1527" s="22"/>
      <c r="BT1527" s="22"/>
      <c r="BU1527" s="22"/>
      <c r="BV1527" s="22"/>
      <c r="BW1527" s="22"/>
      <c r="BX1527" s="22"/>
      <c r="BY1527" s="22"/>
      <c r="BZ1527" s="22"/>
    </row>
    <row r="1528" spans="1:78" x14ac:dyDescent="0.25">
      <c r="A1528" s="52" t="s">
        <v>324</v>
      </c>
      <c r="B1528" s="22">
        <v>90</v>
      </c>
      <c r="C1528" s="22">
        <f ca="1">B1528/1000</f>
        <v>0.09</v>
      </c>
      <c r="D1528" s="22">
        <v>54.09</v>
      </c>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row>
    <row r="1529" spans="1:78" x14ac:dyDescent="0.25">
      <c r="A1529" s="21">
        <f ca="1">_xll.BP(B1526)</f>
        <v>-107.28000488281248</v>
      </c>
      <c r="B1529" s="22">
        <f ca="1">B1528+10</f>
        <v>100</v>
      </c>
      <c r="C1529" s="22">
        <f t="shared" ref="C1529:C1536" ca="1" si="30">B1529/1000</f>
        <v>0.1</v>
      </c>
      <c r="D1529" s="22">
        <v>55.28</v>
      </c>
      <c r="E1529" s="22"/>
      <c r="F1529" s="22"/>
      <c r="G1529" s="42" t="s">
        <v>184</v>
      </c>
      <c r="H1529" s="42" t="s">
        <v>185</v>
      </c>
      <c r="I1529" s="42" t="s">
        <v>186</v>
      </c>
      <c r="J1529" s="42" t="s">
        <v>187</v>
      </c>
      <c r="K1529" s="42" t="s">
        <v>188</v>
      </c>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c r="BA1529" s="22"/>
      <c r="BB1529" s="22"/>
      <c r="BC1529" s="22"/>
      <c r="BD1529" s="22"/>
      <c r="BE1529" s="22"/>
      <c r="BF1529" s="22"/>
      <c r="BG1529" s="22"/>
      <c r="BH1529" s="22"/>
      <c r="BI1529" s="22"/>
      <c r="BJ1529" s="22"/>
      <c r="BK1529" s="22"/>
      <c r="BL1529" s="22"/>
      <c r="BM1529" s="22"/>
      <c r="BN1529" s="22"/>
      <c r="BO1529" s="22"/>
      <c r="BP1529" s="22"/>
      <c r="BQ1529" s="22"/>
      <c r="BR1529" s="22"/>
      <c r="BS1529" s="22"/>
      <c r="BT1529" s="22"/>
      <c r="BU1529" s="22"/>
      <c r="BV1529" s="22"/>
      <c r="BW1529" s="22"/>
      <c r="BX1529" s="22"/>
      <c r="BY1529" s="22"/>
      <c r="BZ1529" s="22"/>
    </row>
    <row r="1530" spans="1:78" x14ac:dyDescent="0.25">
      <c r="A1530" s="21">
        <f ca="1">A1529/1000</f>
        <v>-0.10728000488281247</v>
      </c>
      <c r="B1530" s="22">
        <f t="shared" ref="B1530:B1536" ca="1" si="31">B1529+10</f>
        <v>110</v>
      </c>
      <c r="C1530" s="22">
        <f t="shared" ca="1" si="30"/>
        <v>0.11</v>
      </c>
      <c r="D1530" s="22">
        <v>56.68</v>
      </c>
      <c r="E1530" s="22"/>
      <c r="F1530" s="22"/>
      <c r="G1530" s="22">
        <f t="array" aca="1" ref="G1530:L1536" ca="1">LINEST(D1528:D1536,C1528:C1536^{1,2,3,-2},1,1)</f>
        <v>4.7271023616723742</v>
      </c>
      <c r="H1530" s="22">
        <f ca="1"/>
        <v>915605.15887457493</v>
      </c>
      <c r="I1530" s="22">
        <f ca="1"/>
        <v>-403226.57351545122</v>
      </c>
      <c r="J1530" s="22">
        <f ca="1"/>
        <v>62874.362431954702</v>
      </c>
      <c r="K1530" s="22">
        <f ca="1"/>
        <v>-3589.228411780181</v>
      </c>
      <c r="L1530" s="22" t="e">
        <f ca="1"/>
        <v>#N/A</v>
      </c>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row>
    <row r="1531" spans="1:78" x14ac:dyDescent="0.25">
      <c r="A1531" s="21"/>
      <c r="B1531" s="22">
        <f t="shared" ca="1" si="31"/>
        <v>120</v>
      </c>
      <c r="C1531" s="22">
        <f t="shared" ca="1" si="30"/>
        <v>0.12</v>
      </c>
      <c r="D1531" s="22">
        <v>58.74</v>
      </c>
      <c r="E1531" s="22"/>
      <c r="F1531" s="22"/>
      <c r="G1531" s="22">
        <f ca="1"/>
        <v>1.1582557629919874</v>
      </c>
      <c r="H1531" s="22">
        <f ca="1"/>
        <v>154152.56921521563</v>
      </c>
      <c r="I1531" s="22">
        <f ca="1"/>
        <v>74320.498390107139</v>
      </c>
      <c r="J1531" s="22">
        <f ca="1"/>
        <v>12548.603263685725</v>
      </c>
      <c r="K1531" s="22">
        <f ca="1"/>
        <v>782.16449260871912</v>
      </c>
      <c r="L1531" s="22" t="e">
        <f ca="1"/>
        <v>#N/A</v>
      </c>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row>
    <row r="1532" spans="1:78" x14ac:dyDescent="0.25">
      <c r="A1532" s="21"/>
      <c r="B1532" s="22">
        <f t="shared" ca="1" si="31"/>
        <v>130</v>
      </c>
      <c r="C1532" s="22">
        <f t="shared" ca="1" si="30"/>
        <v>0.13</v>
      </c>
      <c r="D1532" s="22">
        <v>61.45</v>
      </c>
      <c r="E1532" s="22"/>
      <c r="F1532" s="22"/>
      <c r="G1532" s="22">
        <f ca="1"/>
        <v>0.99784916921981204</v>
      </c>
      <c r="H1532" s="22">
        <f ca="1"/>
        <v>1.1517329385204214</v>
      </c>
      <c r="I1532" s="22" t="e">
        <f ca="1"/>
        <v>#N/A</v>
      </c>
      <c r="J1532" s="22" t="e">
        <f ca="1"/>
        <v>#N/A</v>
      </c>
      <c r="K1532" s="22" t="e">
        <f ca="1"/>
        <v>#N/A</v>
      </c>
      <c r="L1532" s="22" t="e">
        <f ca="1"/>
        <v>#N/A</v>
      </c>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c r="BA1532" s="22"/>
      <c r="BB1532" s="22"/>
      <c r="BC1532" s="22"/>
      <c r="BD1532" s="22"/>
      <c r="BE1532" s="22"/>
      <c r="BF1532" s="22"/>
      <c r="BG1532" s="22"/>
      <c r="BH1532" s="22"/>
      <c r="BI1532" s="22"/>
      <c r="BJ1532" s="22"/>
      <c r="BK1532" s="22"/>
      <c r="BL1532" s="22"/>
      <c r="BM1532" s="22"/>
      <c r="BN1532" s="22"/>
      <c r="BO1532" s="22"/>
      <c r="BP1532" s="22"/>
      <c r="BQ1532" s="22"/>
      <c r="BR1532" s="22"/>
      <c r="BS1532" s="22"/>
      <c r="BT1532" s="22"/>
      <c r="BU1532" s="22"/>
      <c r="BV1532" s="22"/>
      <c r="BW1532" s="22"/>
      <c r="BX1532" s="22"/>
      <c r="BY1532" s="22"/>
      <c r="BZ1532" s="22"/>
    </row>
    <row r="1533" spans="1:78" x14ac:dyDescent="0.25">
      <c r="A1533" s="21"/>
      <c r="B1533" s="22">
        <f t="shared" ca="1" si="31"/>
        <v>140</v>
      </c>
      <c r="C1533" s="22">
        <f t="shared" ca="1" si="30"/>
        <v>0.14000000000000001</v>
      </c>
      <c r="D1533" s="22">
        <v>64.709999999999994</v>
      </c>
      <c r="E1533" s="22"/>
      <c r="F1533" s="22"/>
      <c r="G1533" s="22">
        <f ca="1"/>
        <v>463.93662319292497</v>
      </c>
      <c r="H1533" s="22">
        <f ca="1"/>
        <v>4</v>
      </c>
      <c r="I1533" s="22" t="e">
        <f ca="1"/>
        <v>#N/A</v>
      </c>
      <c r="J1533" s="22" t="e">
        <f ca="1"/>
        <v>#N/A</v>
      </c>
      <c r="K1533" s="22" t="e">
        <f ca="1"/>
        <v>#N/A</v>
      </c>
      <c r="L1533" s="22" t="e">
        <f ca="1"/>
        <v>#N/A</v>
      </c>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c r="BA1533" s="22"/>
      <c r="BB1533" s="22"/>
      <c r="BC1533" s="22"/>
      <c r="BD1533" s="22"/>
      <c r="BE1533" s="22"/>
      <c r="BF1533" s="22"/>
      <c r="BG1533" s="22"/>
      <c r="BH1533" s="22"/>
      <c r="BI1533" s="22"/>
      <c r="BJ1533" s="22"/>
      <c r="BK1533" s="22"/>
      <c r="BL1533" s="22"/>
      <c r="BM1533" s="22"/>
      <c r="BN1533" s="22"/>
      <c r="BO1533" s="22"/>
      <c r="BP1533" s="22"/>
      <c r="BQ1533" s="22"/>
      <c r="BR1533" s="22"/>
      <c r="BS1533" s="22"/>
      <c r="BT1533" s="22"/>
      <c r="BU1533" s="22"/>
      <c r="BV1533" s="22"/>
      <c r="BW1533" s="22"/>
      <c r="BX1533" s="22"/>
      <c r="BY1533" s="22"/>
      <c r="BZ1533" s="22"/>
    </row>
    <row r="1534" spans="1:78" x14ac:dyDescent="0.25">
      <c r="A1534" s="21"/>
      <c r="B1534" s="22">
        <f t="shared" ca="1" si="31"/>
        <v>150</v>
      </c>
      <c r="C1534" s="22">
        <f t="shared" ca="1" si="30"/>
        <v>0.15</v>
      </c>
      <c r="D1534" s="22">
        <v>69.599999999999994</v>
      </c>
      <c r="E1534" s="22"/>
      <c r="F1534" s="22"/>
      <c r="G1534" s="22">
        <f ca="1"/>
        <v>2461.6268671755306</v>
      </c>
      <c r="H1534" s="22">
        <f ca="1"/>
        <v>5.3059550466915377</v>
      </c>
      <c r="I1534" s="22" t="e">
        <f ca="1"/>
        <v>#N/A</v>
      </c>
      <c r="J1534" s="22" t="e">
        <f ca="1"/>
        <v>#N/A</v>
      </c>
      <c r="K1534" s="22" t="e">
        <f ca="1"/>
        <v>#N/A</v>
      </c>
      <c r="L1534" s="22" t="e">
        <f ca="1"/>
        <v>#N/A</v>
      </c>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c r="BA1534" s="22"/>
      <c r="BB1534" s="22"/>
      <c r="BC1534" s="22"/>
      <c r="BD1534" s="22"/>
      <c r="BE1534" s="22"/>
      <c r="BF1534" s="22"/>
      <c r="BG1534" s="22"/>
      <c r="BH1534" s="22"/>
      <c r="BI1534" s="22"/>
      <c r="BJ1534" s="22"/>
      <c r="BK1534" s="22"/>
      <c r="BL1534" s="22"/>
      <c r="BM1534" s="22"/>
      <c r="BN1534" s="22"/>
      <c r="BO1534" s="22"/>
      <c r="BP1534" s="22"/>
      <c r="BQ1534" s="22"/>
      <c r="BR1534" s="22"/>
      <c r="BS1534" s="22"/>
      <c r="BT1534" s="22"/>
      <c r="BU1534" s="22"/>
      <c r="BV1534" s="22"/>
      <c r="BW1534" s="22"/>
      <c r="BX1534" s="22"/>
      <c r="BY1534" s="22"/>
      <c r="BZ1534" s="22"/>
    </row>
    <row r="1535" spans="1:78" x14ac:dyDescent="0.25">
      <c r="A1535" s="21"/>
      <c r="B1535" s="22">
        <f t="shared" ca="1" si="31"/>
        <v>160</v>
      </c>
      <c r="C1535" s="22">
        <f t="shared" ca="1" si="30"/>
        <v>0.16</v>
      </c>
      <c r="D1535" s="22">
        <v>81.900000000000006</v>
      </c>
      <c r="E1535" s="22"/>
      <c r="F1535" s="22"/>
      <c r="G1535" s="22" t="e">
        <f ca="1"/>
        <v>#N/A</v>
      </c>
      <c r="H1535" s="22" t="e">
        <f ca="1"/>
        <v>#N/A</v>
      </c>
      <c r="I1535" s="22" t="e">
        <f ca="1"/>
        <v>#N/A</v>
      </c>
      <c r="J1535" s="22" t="e">
        <f ca="1"/>
        <v>#N/A</v>
      </c>
      <c r="K1535" s="22" t="e">
        <f ca="1"/>
        <v>#N/A</v>
      </c>
      <c r="L1535" s="22" t="e">
        <f ca="1"/>
        <v>#N/A</v>
      </c>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c r="BA1535" s="22"/>
      <c r="BB1535" s="22"/>
      <c r="BC1535" s="22"/>
      <c r="BD1535" s="22"/>
      <c r="BE1535" s="22"/>
      <c r="BF1535" s="22"/>
      <c r="BG1535" s="22"/>
      <c r="BH1535" s="22"/>
      <c r="BI1535" s="22"/>
      <c r="BJ1535" s="22"/>
      <c r="BK1535" s="22"/>
      <c r="BL1535" s="22"/>
      <c r="BM1535" s="22"/>
      <c r="BN1535" s="22"/>
      <c r="BO1535" s="22"/>
      <c r="BP1535" s="22"/>
      <c r="BQ1535" s="22"/>
      <c r="BR1535" s="22"/>
      <c r="BS1535" s="22"/>
      <c r="BT1535" s="22"/>
      <c r="BU1535" s="22"/>
      <c r="BV1535" s="22"/>
      <c r="BW1535" s="22"/>
      <c r="BX1535" s="22"/>
      <c r="BY1535" s="22"/>
      <c r="BZ1535" s="22"/>
    </row>
    <row r="1536" spans="1:78" x14ac:dyDescent="0.25">
      <c r="A1536" s="21"/>
      <c r="B1536" s="22">
        <f t="shared" ca="1" si="31"/>
        <v>170</v>
      </c>
      <c r="C1536" s="22">
        <f t="shared" ca="1" si="30"/>
        <v>0.17</v>
      </c>
      <c r="D1536" s="22">
        <v>108.6</v>
      </c>
      <c r="E1536" s="22"/>
      <c r="F1536" s="22"/>
      <c r="G1536" s="22" t="e">
        <f ca="1"/>
        <v>#N/A</v>
      </c>
      <c r="H1536" s="22" t="e">
        <f ca="1"/>
        <v>#N/A</v>
      </c>
      <c r="I1536" s="22" t="e">
        <f ca="1"/>
        <v>#N/A</v>
      </c>
      <c r="J1536" s="22" t="e">
        <f ca="1"/>
        <v>#N/A</v>
      </c>
      <c r="K1536" s="22" t="e">
        <f ca="1"/>
        <v>#N/A</v>
      </c>
      <c r="L1536" s="22" t="e">
        <f ca="1"/>
        <v>#N/A</v>
      </c>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row>
    <row r="1537" spans="1:78" x14ac:dyDescent="0.25">
      <c r="A1537" s="21"/>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c r="BA1537" s="22"/>
      <c r="BB1537" s="22"/>
      <c r="BC1537" s="22"/>
      <c r="BD1537" s="22"/>
      <c r="BE1537" s="22"/>
      <c r="BF1537" s="22"/>
      <c r="BG1537" s="22"/>
      <c r="BH1537" s="22"/>
      <c r="BI1537" s="22"/>
      <c r="BJ1537" s="22"/>
      <c r="BK1537" s="22"/>
      <c r="BL1537" s="22"/>
      <c r="BM1537" s="22"/>
      <c r="BN1537" s="22"/>
      <c r="BO1537" s="22"/>
      <c r="BP1537" s="22"/>
      <c r="BQ1537" s="22"/>
      <c r="BR1537" s="22"/>
      <c r="BS1537" s="22"/>
      <c r="BT1537" s="22"/>
      <c r="BU1537" s="22"/>
      <c r="BV1537" s="22"/>
      <c r="BW1537" s="22"/>
      <c r="BX1537" s="22"/>
      <c r="BY1537" s="22"/>
      <c r="BZ1537" s="22"/>
    </row>
    <row r="1538" spans="1:78" x14ac:dyDescent="0.25">
      <c r="A1538" s="21"/>
      <c r="B1538" s="22"/>
      <c r="C1538" s="22"/>
      <c r="D1538" s="22"/>
      <c r="E1538" s="22"/>
      <c r="F1538" s="25" t="s">
        <v>166</v>
      </c>
      <c r="G1538" s="42">
        <v>120</v>
      </c>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row>
    <row r="1539" spans="1:78" x14ac:dyDescent="0.25">
      <c r="A1539" s="21"/>
      <c r="B1539" s="22" t="s">
        <v>327</v>
      </c>
      <c r="C1539" s="22"/>
      <c r="D1539" s="22"/>
      <c r="E1539" s="22"/>
      <c r="F1539" s="25" t="s">
        <v>167</v>
      </c>
      <c r="G1539" s="43">
        <f ca="1">I1526+J1526*(G1538/1000)+K1526*(G1538/1000)^2+L1526*(G1538/1000)^3+M1526/(G1538/1000)^2</f>
        <v>59.669133305509774</v>
      </c>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c r="BA1539" s="22"/>
      <c r="BB1539" s="22"/>
      <c r="BC1539" s="22"/>
      <c r="BD1539" s="22"/>
      <c r="BE1539" s="22"/>
      <c r="BF1539" s="22"/>
      <c r="BG1539" s="22"/>
      <c r="BH1539" s="22"/>
      <c r="BI1539" s="22"/>
      <c r="BJ1539" s="22"/>
      <c r="BK1539" s="22"/>
      <c r="BL1539" s="22"/>
      <c r="BM1539" s="22"/>
      <c r="BN1539" s="22"/>
      <c r="BO1539" s="22"/>
      <c r="BP1539" s="22"/>
      <c r="BQ1539" s="22"/>
      <c r="BR1539" s="22"/>
      <c r="BS1539" s="22"/>
      <c r="BT1539" s="22"/>
      <c r="BU1539" s="22"/>
      <c r="BV1539" s="22"/>
      <c r="BW1539" s="22"/>
      <c r="BX1539" s="22"/>
      <c r="BY1539" s="22"/>
      <c r="BZ1539" s="22"/>
    </row>
    <row r="1540" spans="1:78" x14ac:dyDescent="0.25">
      <c r="A1540" s="21"/>
      <c r="B1540" s="22"/>
      <c r="C1540" s="22"/>
      <c r="D1540" s="22"/>
      <c r="E1540" s="22"/>
      <c r="F1540" s="22" t="s">
        <v>46</v>
      </c>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c r="BA1540" s="22"/>
      <c r="BB1540" s="22"/>
      <c r="BC1540" s="22"/>
      <c r="BD1540" s="22"/>
      <c r="BE1540" s="22"/>
      <c r="BF1540" s="22"/>
      <c r="BG1540" s="22"/>
      <c r="BH1540" s="22"/>
      <c r="BI1540" s="22"/>
      <c r="BJ1540" s="22"/>
      <c r="BK1540" s="22"/>
      <c r="BL1540" s="22"/>
      <c r="BM1540" s="22"/>
      <c r="BN1540" s="22"/>
      <c r="BO1540" s="22"/>
      <c r="BP1540" s="22"/>
      <c r="BQ1540" s="22"/>
      <c r="BR1540" s="22"/>
      <c r="BS1540" s="22"/>
      <c r="BT1540" s="22"/>
      <c r="BU1540" s="22"/>
      <c r="BV1540" s="22"/>
      <c r="BW1540" s="22"/>
      <c r="BX1540" s="22"/>
      <c r="BY1540" s="22"/>
      <c r="BZ1540" s="22"/>
    </row>
    <row r="1541" spans="1:78" x14ac:dyDescent="0.25">
      <c r="A1541" s="21"/>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c r="BA1541" s="22"/>
      <c r="BB1541" s="22"/>
      <c r="BC1541" s="22"/>
      <c r="BD1541" s="22"/>
      <c r="BE1541" s="22"/>
      <c r="BF1541" s="22"/>
      <c r="BG1541" s="22"/>
      <c r="BH1541" s="22"/>
      <c r="BI1541" s="22"/>
      <c r="BJ1541" s="22"/>
      <c r="BK1541" s="22"/>
      <c r="BL1541" s="22"/>
      <c r="BM1541" s="22"/>
      <c r="BN1541" s="22"/>
      <c r="BO1541" s="22"/>
      <c r="BP1541" s="22"/>
      <c r="BQ1541" s="22"/>
      <c r="BR1541" s="22"/>
      <c r="BS1541" s="22"/>
      <c r="BT1541" s="22"/>
      <c r="BU1541" s="22"/>
      <c r="BV1541" s="22"/>
      <c r="BW1541" s="22"/>
      <c r="BX1541" s="22"/>
      <c r="BY1541" s="22"/>
      <c r="BZ1541" s="22"/>
    </row>
    <row r="1542" spans="1:78" x14ac:dyDescent="0.25">
      <c r="A1542" s="21"/>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row>
    <row r="1543" spans="1:78" x14ac:dyDescent="0.25">
      <c r="A1543" s="21"/>
      <c r="B1543" s="22"/>
      <c r="C1543" s="22"/>
      <c r="D1543" s="22"/>
      <c r="E1543" s="22"/>
      <c r="F1543" s="25" t="s">
        <v>326</v>
      </c>
      <c r="G1543" s="34">
        <v>111.66</v>
      </c>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row>
    <row r="1544" spans="1:78" x14ac:dyDescent="0.25">
      <c r="A1544" s="21"/>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row>
    <row r="1545" spans="1:78" x14ac:dyDescent="0.25">
      <c r="A1545" s="21"/>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c r="BU1545" s="22"/>
      <c r="BV1545" s="22"/>
      <c r="BW1545" s="22"/>
      <c r="BX1545" s="22"/>
      <c r="BY1545" s="22"/>
      <c r="BZ1545" s="22"/>
    </row>
    <row r="1546" spans="1:78" x14ac:dyDescent="0.25">
      <c r="A1546" s="38"/>
      <c r="B1546" s="39"/>
      <c r="C1546" s="39"/>
      <c r="D1546" s="39"/>
      <c r="E1546" s="39"/>
      <c r="F1546" s="26" t="s">
        <v>70</v>
      </c>
      <c r="G1546" s="27" t="s">
        <v>71</v>
      </c>
      <c r="H1546" s="27" t="s">
        <v>72</v>
      </c>
      <c r="I1546" s="27" t="s">
        <v>73</v>
      </c>
      <c r="J1546" s="27" t="s">
        <v>74</v>
      </c>
      <c r="K1546" s="27" t="s">
        <v>75</v>
      </c>
      <c r="L1546" s="27" t="s">
        <v>76</v>
      </c>
      <c r="M1546" s="27" t="s">
        <v>77</v>
      </c>
      <c r="N1546" s="27" t="s">
        <v>78</v>
      </c>
      <c r="O1546" s="27" t="s">
        <v>79</v>
      </c>
      <c r="P1546" s="27" t="s">
        <v>80</v>
      </c>
      <c r="Q1546" s="27"/>
      <c r="R1546" s="27"/>
      <c r="S1546" s="27"/>
      <c r="T1546" s="27"/>
      <c r="U1546" s="27"/>
      <c r="V1546" s="27"/>
      <c r="W1546" s="27"/>
      <c r="X1546" s="27"/>
      <c r="Y1546" s="27"/>
      <c r="Z1546" s="27"/>
      <c r="AA1546" s="27"/>
      <c r="AB1546" s="27"/>
      <c r="AC1546" s="27"/>
      <c r="AD1546" s="27"/>
      <c r="AE1546" s="27"/>
      <c r="AF1546" s="27"/>
      <c r="AG1546" s="27"/>
      <c r="AH1546" s="27"/>
      <c r="AI1546" s="27"/>
      <c r="AJ1546" s="27"/>
      <c r="AK1546" s="27"/>
      <c r="AL1546" s="27"/>
      <c r="AM1546" s="27"/>
      <c r="AN1546" s="27"/>
      <c r="AO1546" s="27"/>
      <c r="AP1546" s="27"/>
      <c r="AQ1546" s="27"/>
      <c r="AR1546" s="27"/>
      <c r="AS1546" s="27"/>
      <c r="AT1546" s="27"/>
      <c r="AU1546" s="27"/>
      <c r="AV1546" s="27"/>
      <c r="AW1546" s="27"/>
      <c r="AX1546" s="27"/>
      <c r="AY1546" s="27"/>
      <c r="AZ1546" s="27"/>
      <c r="BA1546" s="27"/>
      <c r="BB1546" s="27"/>
      <c r="BC1546" s="27"/>
      <c r="BD1546" s="27"/>
      <c r="BE1546" s="27"/>
      <c r="BF1546" s="27"/>
      <c r="BG1546" s="27"/>
      <c r="BH1546" s="27"/>
      <c r="BI1546" s="27"/>
      <c r="BJ1546" s="27"/>
      <c r="BK1546" s="27"/>
      <c r="BL1546" s="27"/>
      <c r="BM1546" s="27"/>
      <c r="BN1546" s="27"/>
      <c r="BO1546" s="22"/>
      <c r="BP1546" s="22"/>
      <c r="BQ1546" s="22"/>
      <c r="BR1546" s="22"/>
      <c r="BS1546" s="22"/>
      <c r="BT1546" s="22"/>
      <c r="BU1546" s="22"/>
      <c r="BV1546" s="22"/>
      <c r="BW1546" s="22"/>
      <c r="BX1546" s="22"/>
      <c r="BY1546" s="22"/>
      <c r="BZ1546" s="22"/>
    </row>
    <row r="1547" spans="1:78" x14ac:dyDescent="0.25">
      <c r="A1547" s="21" t="s">
        <v>335</v>
      </c>
      <c r="B1547" s="21" t="s">
        <v>336</v>
      </c>
      <c r="C1547" s="22"/>
      <c r="D1547" s="22"/>
      <c r="E1547" s="22"/>
      <c r="F1547" s="40" t="s">
        <v>139</v>
      </c>
      <c r="G1547" s="40">
        <f ca="1">B1549</f>
        <v>140</v>
      </c>
      <c r="H1547" s="40">
        <f ca="1">B1573</f>
        <v>360</v>
      </c>
      <c r="I1547" s="40">
        <f ca="1">K1551</f>
        <v>-8.5630332958585544</v>
      </c>
      <c r="J1547" s="40">
        <f ca="1">J1551</f>
        <v>1274.9837089227287</v>
      </c>
      <c r="K1547" s="40">
        <f ca="1">I1551</f>
        <v>-4973.8692500885463</v>
      </c>
      <c r="L1547" s="40">
        <f ca="1">H1551</f>
        <v>7821.8281882836754</v>
      </c>
      <c r="M1547" s="40">
        <f ca="1">G1551</f>
        <v>0.38970074791538473</v>
      </c>
      <c r="N1547" s="40"/>
      <c r="O1547" s="40"/>
      <c r="P1547" s="40"/>
      <c r="Q1547" s="40"/>
      <c r="R1547" s="40"/>
      <c r="S1547" s="40"/>
      <c r="T1547" s="40"/>
      <c r="U1547" s="40"/>
      <c r="V1547" s="40"/>
      <c r="W1547" s="40"/>
      <c r="X1547" s="40"/>
      <c r="Y1547" s="40"/>
      <c r="Z1547" s="40"/>
      <c r="AA1547" s="40"/>
      <c r="AB1547" s="40"/>
      <c r="AC1547" s="40"/>
      <c r="AD1547" s="40"/>
      <c r="AE1547" s="40"/>
      <c r="AF1547" s="40"/>
      <c r="AG1547" s="40"/>
      <c r="AH1547" s="40"/>
      <c r="AI1547" s="40"/>
      <c r="AJ1547" s="40"/>
      <c r="AK1547" s="40"/>
      <c r="AL1547" s="40"/>
      <c r="AM1547" s="40"/>
      <c r="AN1547" s="40"/>
      <c r="AO1547" s="40"/>
      <c r="AP1547" s="40"/>
      <c r="AQ1547" s="40"/>
      <c r="AR1547" s="40"/>
      <c r="AS1547" s="40"/>
      <c r="AT1547" s="40"/>
      <c r="AU1547" s="40"/>
      <c r="AV1547" s="40"/>
      <c r="AW1547" s="40"/>
      <c r="AX1547" s="40"/>
      <c r="AY1547" s="40"/>
      <c r="AZ1547" s="40"/>
      <c r="BA1547" s="40"/>
      <c r="BB1547" s="40"/>
      <c r="BC1547" s="40"/>
      <c r="BD1547" s="40"/>
      <c r="BE1547" s="40"/>
      <c r="BF1547" s="40"/>
      <c r="BG1547" s="40"/>
      <c r="BH1547" s="40"/>
      <c r="BI1547" s="40"/>
      <c r="BJ1547" s="40"/>
      <c r="BK1547" s="40"/>
      <c r="BL1547" s="40"/>
      <c r="BM1547" s="40"/>
      <c r="BN1547" s="40"/>
      <c r="BO1547" s="22"/>
      <c r="BP1547" s="22"/>
      <c r="BQ1547" s="22"/>
      <c r="BR1547" s="22"/>
      <c r="BS1547" s="22"/>
      <c r="BT1547" s="22"/>
      <c r="BU1547" s="22"/>
      <c r="BV1547" s="22"/>
      <c r="BW1547" s="22"/>
      <c r="BX1547" s="22"/>
      <c r="BY1547" s="22"/>
      <c r="BZ1547" s="22"/>
    </row>
    <row r="1548" spans="1:78" x14ac:dyDescent="0.25">
      <c r="A1548" s="21"/>
      <c r="B1548" s="22" t="s">
        <v>323</v>
      </c>
      <c r="C1548" s="22" t="s">
        <v>182</v>
      </c>
      <c r="D1548" s="22" t="s">
        <v>203</v>
      </c>
      <c r="E1548" s="22"/>
      <c r="F1548" s="41" t="s">
        <v>141</v>
      </c>
      <c r="G1548" s="41"/>
      <c r="H1548" s="41"/>
      <c r="I1548" s="41"/>
      <c r="J1548" s="41"/>
      <c r="K1548" s="41"/>
      <c r="L1548" s="41"/>
      <c r="M1548" s="41"/>
      <c r="N1548" s="41"/>
      <c r="O1548" s="41"/>
      <c r="P1548" s="41"/>
      <c r="Q1548" s="41"/>
      <c r="R1548" s="41"/>
      <c r="S1548" s="41"/>
      <c r="T1548" s="41"/>
      <c r="U1548" s="41"/>
      <c r="V1548" s="41"/>
      <c r="W1548" s="41"/>
      <c r="X1548" s="41"/>
      <c r="Y1548" s="41"/>
      <c r="Z1548" s="41"/>
      <c r="AA1548" s="41"/>
      <c r="AB1548" s="41"/>
      <c r="AC1548" s="41"/>
      <c r="AD1548" s="41"/>
      <c r="AE1548" s="41"/>
      <c r="AF1548" s="41"/>
      <c r="AG1548" s="41"/>
      <c r="AH1548" s="41"/>
      <c r="AI1548" s="41"/>
      <c r="AJ1548" s="41"/>
      <c r="AK1548" s="41"/>
      <c r="AL1548" s="41"/>
      <c r="AM1548" s="41"/>
      <c r="AN1548" s="41"/>
      <c r="AO1548" s="41"/>
      <c r="AP1548" s="41"/>
      <c r="AQ1548" s="41"/>
      <c r="AR1548" s="41"/>
      <c r="AS1548" s="41"/>
      <c r="AT1548" s="41"/>
      <c r="AU1548" s="41"/>
      <c r="AV1548" s="41"/>
      <c r="AW1548" s="41"/>
      <c r="AX1548" s="41"/>
      <c r="AY1548" s="41"/>
      <c r="AZ1548" s="41"/>
      <c r="BA1548" s="41"/>
      <c r="BB1548" s="41"/>
      <c r="BC1548" s="41"/>
      <c r="BD1548" s="41"/>
      <c r="BE1548" s="41"/>
      <c r="BF1548" s="41"/>
      <c r="BG1548" s="41"/>
      <c r="BH1548" s="41"/>
      <c r="BI1548" s="41"/>
      <c r="BJ1548" s="41"/>
      <c r="BK1548" s="41"/>
      <c r="BL1548" s="41"/>
      <c r="BM1548" s="41"/>
      <c r="BN1548" s="41"/>
      <c r="BO1548" s="22"/>
      <c r="BP1548" s="22"/>
      <c r="BQ1548" s="22"/>
      <c r="BR1548" s="22"/>
      <c r="BS1548" s="22"/>
      <c r="BT1548" s="22"/>
      <c r="BU1548" s="22"/>
      <c r="BV1548" s="22"/>
      <c r="BW1548" s="22"/>
      <c r="BX1548" s="22"/>
      <c r="BY1548" s="22"/>
      <c r="BZ1548" s="22"/>
    </row>
    <row r="1549" spans="1:78" x14ac:dyDescent="0.25">
      <c r="A1549" s="21"/>
      <c r="B1549" s="22">
        <v>140</v>
      </c>
      <c r="C1549" s="22">
        <f ca="1">B1549/1000</f>
        <v>0.14000000000000001</v>
      </c>
      <c r="D1549" s="22">
        <v>113.45</v>
      </c>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c r="BU1549" s="22"/>
      <c r="BV1549" s="22"/>
      <c r="BW1549" s="22"/>
      <c r="BX1549" s="22"/>
      <c r="BY1549" s="22"/>
      <c r="BZ1549" s="22"/>
    </row>
    <row r="1550" spans="1:78" x14ac:dyDescent="0.25">
      <c r="A1550" s="52" t="s">
        <v>324</v>
      </c>
      <c r="B1550" s="22">
        <f ca="1">B1549+10</f>
        <v>150</v>
      </c>
      <c r="C1550" s="22">
        <f t="shared" ref="C1550:C1573" ca="1" si="32">B1550/1000</f>
        <v>0.15</v>
      </c>
      <c r="D1550" s="22">
        <v>114.65</v>
      </c>
      <c r="E1550" s="22"/>
      <c r="F1550" s="22"/>
      <c r="G1550" s="42" t="s">
        <v>184</v>
      </c>
      <c r="H1550" s="42" t="s">
        <v>185</v>
      </c>
      <c r="I1550" s="42" t="s">
        <v>186</v>
      </c>
      <c r="J1550" s="42" t="s">
        <v>187</v>
      </c>
      <c r="K1550" s="42" t="s">
        <v>188</v>
      </c>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c r="BA1550" s="22"/>
      <c r="BB1550" s="22"/>
      <c r="BC1550" s="22"/>
      <c r="BD1550" s="22"/>
      <c r="BE1550" s="22"/>
      <c r="BF1550" s="22"/>
      <c r="BG1550" s="22"/>
      <c r="BH1550" s="22"/>
      <c r="BI1550" s="22"/>
      <c r="BJ1550" s="22"/>
      <c r="BK1550" s="22"/>
      <c r="BL1550" s="22"/>
      <c r="BM1550" s="22"/>
      <c r="BN1550" s="22"/>
      <c r="BO1550" s="22"/>
      <c r="BP1550" s="22"/>
      <c r="BQ1550" s="22"/>
      <c r="BR1550" s="22"/>
      <c r="BS1550" s="22"/>
      <c r="BT1550" s="22"/>
      <c r="BU1550" s="22"/>
      <c r="BV1550" s="22"/>
      <c r="BW1550" s="22"/>
      <c r="BX1550" s="22"/>
      <c r="BY1550" s="22"/>
      <c r="BZ1550" s="22"/>
    </row>
    <row r="1551" spans="1:78" x14ac:dyDescent="0.25">
      <c r="A1551" s="21">
        <f ca="1">_xll.BP(B1547)</f>
        <v>114.36000976562502</v>
      </c>
      <c r="B1551" s="22">
        <f t="shared" ref="B1551:B1562" ca="1" si="33">B1550+10</f>
        <v>160</v>
      </c>
      <c r="C1551" s="22">
        <f t="shared" ca="1" si="32"/>
        <v>0.16</v>
      </c>
      <c r="D1551" s="22">
        <v>115.69</v>
      </c>
      <c r="E1551" s="22"/>
      <c r="F1551" s="22"/>
      <c r="G1551" s="22">
        <f t="array" aca="1" ref="G1551:L1557" ca="1">LINEST(D1549:D1573,C1549:C1573^{1,2,3,-2},1,1)</f>
        <v>0.38970074791538473</v>
      </c>
      <c r="H1551" s="22">
        <f ca="1"/>
        <v>7821.8281882836754</v>
      </c>
      <c r="I1551" s="22">
        <f ca="1"/>
        <v>-4973.8692500885463</v>
      </c>
      <c r="J1551" s="22">
        <f ca="1"/>
        <v>1274.9837089227287</v>
      </c>
      <c r="K1551" s="22">
        <f ca="1"/>
        <v>-8.5630332958585544</v>
      </c>
      <c r="L1551" s="22" t="e">
        <f ca="1"/>
        <v>#N/A</v>
      </c>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c r="BA1551" s="22"/>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c r="BW1551" s="22"/>
      <c r="BX1551" s="22"/>
      <c r="BY1551" s="22"/>
      <c r="BZ1551" s="22"/>
    </row>
    <row r="1552" spans="1:78" x14ac:dyDescent="0.25">
      <c r="A1552" s="21">
        <f ca="1">A1551/1000</f>
        <v>0.11436000976562502</v>
      </c>
      <c r="B1552" s="22">
        <f t="shared" ca="1" si="33"/>
        <v>170</v>
      </c>
      <c r="C1552" s="22">
        <f t="shared" ca="1" si="32"/>
        <v>0.17</v>
      </c>
      <c r="D1552" s="22">
        <v>116.65</v>
      </c>
      <c r="E1552" s="22"/>
      <c r="F1552" s="22"/>
      <c r="G1552" s="22">
        <f ca="1"/>
        <v>0.20723615087436087</v>
      </c>
      <c r="H1552" s="22">
        <f ca="1"/>
        <v>1297.9049076330302</v>
      </c>
      <c r="I1552" s="22">
        <f ca="1"/>
        <v>1187.7567684520277</v>
      </c>
      <c r="J1552" s="22">
        <f ca="1"/>
        <v>375.49750075435799</v>
      </c>
      <c r="K1552" s="22">
        <f ca="1"/>
        <v>43.164497420271445</v>
      </c>
      <c r="L1552" s="22" t="e">
        <f ca="1"/>
        <v>#N/A</v>
      </c>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c r="BA1552" s="22"/>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c r="BW1552" s="22"/>
      <c r="BX1552" s="22"/>
      <c r="BY1552" s="22"/>
      <c r="BZ1552" s="22"/>
    </row>
    <row r="1553" spans="1:78" x14ac:dyDescent="0.25">
      <c r="A1553" s="21"/>
      <c r="B1553" s="22">
        <f t="shared" ca="1" si="33"/>
        <v>180</v>
      </c>
      <c r="C1553" s="22">
        <f t="shared" ca="1" si="32"/>
        <v>0.18</v>
      </c>
      <c r="D1553" s="22">
        <v>117.58</v>
      </c>
      <c r="E1553" s="22"/>
      <c r="F1553" s="22"/>
      <c r="G1553" s="22">
        <f ca="1"/>
        <v>0.99947622100885847</v>
      </c>
      <c r="H1553" s="22">
        <f ca="1"/>
        <v>0.42958335681965615</v>
      </c>
      <c r="I1553" s="22" t="e">
        <f ca="1"/>
        <v>#N/A</v>
      </c>
      <c r="J1553" s="22" t="e">
        <f ca="1"/>
        <v>#N/A</v>
      </c>
      <c r="K1553" s="22" t="e">
        <f ca="1"/>
        <v>#N/A</v>
      </c>
      <c r="L1553" s="22" t="e">
        <f ca="1"/>
        <v>#N/A</v>
      </c>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c r="BA1553" s="22"/>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c r="BW1553" s="22"/>
      <c r="BX1553" s="22"/>
      <c r="BY1553" s="22"/>
      <c r="BZ1553" s="22"/>
    </row>
    <row r="1554" spans="1:78" x14ac:dyDescent="0.25">
      <c r="A1554" s="22" t="s">
        <v>337</v>
      </c>
      <c r="B1554" s="22">
        <f t="shared" ca="1" si="33"/>
        <v>190</v>
      </c>
      <c r="C1554" s="22">
        <f t="shared" ca="1" si="32"/>
        <v>0.19</v>
      </c>
      <c r="D1554" s="22">
        <v>118.53</v>
      </c>
      <c r="E1554" s="22"/>
      <c r="F1554" s="22"/>
      <c r="G1554" s="22">
        <f ca="1"/>
        <v>9541.0109789875314</v>
      </c>
      <c r="H1554" s="22">
        <f ca="1"/>
        <v>20</v>
      </c>
      <c r="I1554" s="22" t="e">
        <f ca="1"/>
        <v>#N/A</v>
      </c>
      <c r="J1554" s="22" t="e">
        <f ca="1"/>
        <v>#N/A</v>
      </c>
      <c r="K1554" s="22" t="e">
        <f ca="1"/>
        <v>#N/A</v>
      </c>
      <c r="L1554" s="22" t="e">
        <f ca="1"/>
        <v>#N/A</v>
      </c>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c r="BI1554" s="22"/>
      <c r="BJ1554" s="22"/>
      <c r="BK1554" s="22"/>
      <c r="BL1554" s="22"/>
      <c r="BM1554" s="22"/>
      <c r="BN1554" s="22"/>
      <c r="BO1554" s="22"/>
      <c r="BP1554" s="22"/>
      <c r="BQ1554" s="22"/>
      <c r="BR1554" s="22"/>
      <c r="BS1554" s="22"/>
      <c r="BT1554" s="22"/>
      <c r="BU1554" s="22"/>
      <c r="BV1554" s="22"/>
      <c r="BW1554" s="22"/>
      <c r="BX1554" s="22"/>
      <c r="BY1554" s="22"/>
      <c r="BZ1554" s="22"/>
    </row>
    <row r="1555" spans="1:78" x14ac:dyDescent="0.25">
      <c r="A1555" s="21"/>
      <c r="B1555" s="22">
        <f t="shared" ca="1" si="33"/>
        <v>200</v>
      </c>
      <c r="C1555" s="22">
        <f t="shared" ca="1" si="32"/>
        <v>0.2</v>
      </c>
      <c r="D1555" s="22">
        <v>119.57</v>
      </c>
      <c r="E1555" s="22"/>
      <c r="F1555" s="22"/>
      <c r="G1555" s="22">
        <f ca="1"/>
        <v>7042.8636667908686</v>
      </c>
      <c r="H1555" s="22">
        <f ca="1"/>
        <v>3.6908372091288797</v>
      </c>
      <c r="I1555" s="22" t="e">
        <f ca="1"/>
        <v>#N/A</v>
      </c>
      <c r="J1555" s="22" t="e">
        <f ca="1"/>
        <v>#N/A</v>
      </c>
      <c r="K1555" s="22" t="e">
        <f ca="1"/>
        <v>#N/A</v>
      </c>
      <c r="L1555" s="22" t="e">
        <f ca="1"/>
        <v>#N/A</v>
      </c>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row>
    <row r="1556" spans="1:78" x14ac:dyDescent="0.25">
      <c r="A1556" s="21"/>
      <c r="B1556" s="22">
        <f t="shared" ca="1" si="33"/>
        <v>210</v>
      </c>
      <c r="C1556" s="22">
        <f t="shared" ca="1" si="32"/>
        <v>0.21</v>
      </c>
      <c r="D1556" s="22">
        <v>120.76</v>
      </c>
      <c r="E1556" s="22"/>
      <c r="F1556" s="22"/>
      <c r="G1556" s="22" t="e">
        <f ca="1"/>
        <v>#N/A</v>
      </c>
      <c r="H1556" s="22" t="e">
        <f ca="1"/>
        <v>#N/A</v>
      </c>
      <c r="I1556" s="22" t="e">
        <f ca="1"/>
        <v>#N/A</v>
      </c>
      <c r="J1556" s="22" t="e">
        <f ca="1"/>
        <v>#N/A</v>
      </c>
      <c r="K1556" s="22" t="e">
        <f ca="1"/>
        <v>#N/A</v>
      </c>
      <c r="L1556" s="22" t="e">
        <f ca="1"/>
        <v>#N/A</v>
      </c>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row>
    <row r="1557" spans="1:78" x14ac:dyDescent="0.25">
      <c r="A1557" s="21"/>
      <c r="B1557" s="22">
        <f t="shared" ca="1" si="33"/>
        <v>220</v>
      </c>
      <c r="C1557" s="22">
        <f t="shared" ca="1" si="32"/>
        <v>0.22</v>
      </c>
      <c r="D1557" s="22">
        <v>122.2</v>
      </c>
      <c r="E1557" s="22"/>
      <c r="F1557" s="22"/>
      <c r="G1557" s="22" t="e">
        <f ca="1"/>
        <v>#N/A</v>
      </c>
      <c r="H1557" s="22" t="e">
        <f ca="1"/>
        <v>#N/A</v>
      </c>
      <c r="I1557" s="22" t="e">
        <f ca="1"/>
        <v>#N/A</v>
      </c>
      <c r="J1557" s="22" t="e">
        <f ca="1"/>
        <v>#N/A</v>
      </c>
      <c r="K1557" s="22" t="e">
        <f ca="1"/>
        <v>#N/A</v>
      </c>
      <c r="L1557" s="22" t="e">
        <f ca="1"/>
        <v>#N/A</v>
      </c>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row>
    <row r="1558" spans="1:78" x14ac:dyDescent="0.25">
      <c r="A1558" s="21"/>
      <c r="B1558" s="22">
        <f t="shared" ca="1" si="33"/>
        <v>230</v>
      </c>
      <c r="C1558" s="22">
        <f t="shared" ca="1" si="32"/>
        <v>0.23</v>
      </c>
      <c r="D1558" s="22">
        <v>123.8</v>
      </c>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row>
    <row r="1559" spans="1:78" x14ac:dyDescent="0.25">
      <c r="A1559" s="21"/>
      <c r="B1559" s="22">
        <f t="shared" ca="1" si="33"/>
        <v>240</v>
      </c>
      <c r="C1559" s="22">
        <f t="shared" ca="1" si="32"/>
        <v>0.24</v>
      </c>
      <c r="D1559" s="22">
        <v>125.6</v>
      </c>
      <c r="E1559" s="22"/>
      <c r="F1559" s="25" t="s">
        <v>166</v>
      </c>
      <c r="G1559" s="42">
        <v>250</v>
      </c>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row>
    <row r="1560" spans="1:78" x14ac:dyDescent="0.25">
      <c r="A1560" s="21"/>
      <c r="B1560" s="22">
        <f t="shared" ca="1" si="33"/>
        <v>250</v>
      </c>
      <c r="C1560" s="22">
        <f t="shared" ca="1" si="32"/>
        <v>0.25</v>
      </c>
      <c r="D1560" s="22">
        <v>127.7</v>
      </c>
      <c r="E1560" s="22"/>
      <c r="F1560" s="25" t="s">
        <v>167</v>
      </c>
      <c r="G1560" s="43">
        <f ca="1">I1547+J1547*(G1559/1000)+K1547*(G1559/1000)^2+L1547*(G1559/1000)^3+M1547/(G1559/1000)^2</f>
        <v>127.7673432128681</v>
      </c>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row>
    <row r="1561" spans="1:78" x14ac:dyDescent="0.25">
      <c r="A1561" s="21"/>
      <c r="B1561" s="22">
        <f t="shared" ca="1" si="33"/>
        <v>260</v>
      </c>
      <c r="C1561" s="22">
        <f t="shared" ca="1" si="32"/>
        <v>0.26</v>
      </c>
      <c r="D1561" s="22">
        <v>130.1</v>
      </c>
      <c r="E1561" s="22"/>
      <c r="F1561" s="22" t="s">
        <v>46</v>
      </c>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row>
    <row r="1562" spans="1:78" x14ac:dyDescent="0.25">
      <c r="A1562" s="21"/>
      <c r="B1562" s="22">
        <f t="shared" ca="1" si="33"/>
        <v>270</v>
      </c>
      <c r="C1562" s="22">
        <f t="shared" ca="1" si="32"/>
        <v>0.27</v>
      </c>
      <c r="D1562" s="22">
        <v>132.69999999999999</v>
      </c>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row>
    <row r="1563" spans="1:78" x14ac:dyDescent="0.25">
      <c r="A1563" s="21"/>
      <c r="B1563" s="22">
        <v>273.14999999999998</v>
      </c>
      <c r="C1563" s="22">
        <f t="shared" ca="1" si="32"/>
        <v>0.27315</v>
      </c>
      <c r="D1563" s="22">
        <v>133.6</v>
      </c>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c r="BA1563" s="22"/>
      <c r="BB1563" s="22"/>
      <c r="BC1563" s="22"/>
      <c r="BD1563" s="22"/>
      <c r="BE1563" s="22"/>
      <c r="BF1563" s="22"/>
      <c r="BG1563" s="22"/>
      <c r="BH1563" s="22"/>
      <c r="BI1563" s="22"/>
      <c r="BJ1563" s="22"/>
      <c r="BK1563" s="22"/>
      <c r="BL1563" s="22"/>
      <c r="BM1563" s="22"/>
      <c r="BN1563" s="22"/>
      <c r="BO1563" s="22"/>
      <c r="BP1563" s="22"/>
      <c r="BQ1563" s="22"/>
      <c r="BR1563" s="22"/>
      <c r="BS1563" s="22"/>
      <c r="BT1563" s="22"/>
      <c r="BU1563" s="22"/>
      <c r="BV1563" s="22"/>
      <c r="BW1563" s="22"/>
      <c r="BX1563" s="22"/>
      <c r="BY1563" s="22"/>
      <c r="BZ1563" s="22"/>
    </row>
    <row r="1564" spans="1:78" x14ac:dyDescent="0.25">
      <c r="A1564" s="21"/>
      <c r="B1564" s="22">
        <f ca="1">B1562+10</f>
        <v>280</v>
      </c>
      <c r="C1564" s="22">
        <f t="shared" ca="1" si="32"/>
        <v>0.28000000000000003</v>
      </c>
      <c r="D1564" s="22">
        <v>135.5</v>
      </c>
      <c r="E1564" s="22"/>
      <c r="F1564" s="25" t="s">
        <v>326</v>
      </c>
      <c r="G1564" s="34">
        <v>272.7</v>
      </c>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row>
    <row r="1565" spans="1:78" x14ac:dyDescent="0.25">
      <c r="A1565" s="21"/>
      <c r="B1565" s="22">
        <f ca="1">B1564+10</f>
        <v>290</v>
      </c>
      <c r="C1565" s="22">
        <f t="shared" ca="1" si="32"/>
        <v>0.28999999999999998</v>
      </c>
      <c r="D1565" s="22">
        <v>138.69999999999999</v>
      </c>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c r="BA1565" s="22"/>
      <c r="BB1565" s="22"/>
      <c r="BC1565" s="22"/>
      <c r="BD1565" s="22"/>
      <c r="BE1565" s="22"/>
      <c r="BF1565" s="22"/>
      <c r="BG1565" s="22"/>
      <c r="BH1565" s="22"/>
      <c r="BI1565" s="22"/>
      <c r="BJ1565" s="22"/>
      <c r="BK1565" s="22"/>
      <c r="BL1565" s="22"/>
      <c r="BM1565" s="22"/>
      <c r="BN1565" s="22"/>
      <c r="BO1565" s="22"/>
      <c r="BP1565" s="22"/>
      <c r="BQ1565" s="22"/>
      <c r="BR1565" s="22"/>
      <c r="BS1565" s="22"/>
      <c r="BT1565" s="22"/>
      <c r="BU1565" s="22"/>
      <c r="BV1565" s="22"/>
      <c r="BW1565" s="22"/>
      <c r="BX1565" s="22"/>
      <c r="BY1565" s="22"/>
      <c r="BZ1565" s="22"/>
    </row>
    <row r="1566" spans="1:78" x14ac:dyDescent="0.25">
      <c r="A1566" s="21"/>
      <c r="B1566" s="22">
        <v>298.14999999999998</v>
      </c>
      <c r="C1566" s="22">
        <f t="shared" ca="1" si="32"/>
        <v>0.29814999999999997</v>
      </c>
      <c r="D1566" s="22">
        <v>141.4</v>
      </c>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c r="BI1566" s="22"/>
      <c r="BJ1566" s="22"/>
      <c r="BK1566" s="22"/>
      <c r="BL1566" s="22"/>
      <c r="BM1566" s="22"/>
      <c r="BN1566" s="22"/>
      <c r="BO1566" s="22"/>
      <c r="BP1566" s="22"/>
      <c r="BQ1566" s="22"/>
      <c r="BR1566" s="22"/>
      <c r="BS1566" s="22"/>
      <c r="BT1566" s="22"/>
      <c r="BU1566" s="22"/>
      <c r="BV1566" s="22"/>
      <c r="BW1566" s="22"/>
      <c r="BX1566" s="22"/>
      <c r="BY1566" s="22"/>
      <c r="BZ1566" s="22"/>
    </row>
    <row r="1567" spans="1:78" x14ac:dyDescent="0.25">
      <c r="A1567" s="21"/>
      <c r="B1567" s="22">
        <f ca="1">B1565+10</f>
        <v>300</v>
      </c>
      <c r="C1567" s="22">
        <f t="shared" ca="1" si="32"/>
        <v>0.3</v>
      </c>
      <c r="D1567" s="22">
        <v>142.1</v>
      </c>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row>
    <row r="1568" spans="1:78" x14ac:dyDescent="0.25">
      <c r="A1568" s="21"/>
      <c r="B1568" s="22">
        <f t="shared" ref="B1568:B1573" ca="1" si="34">B1567+10</f>
        <v>310</v>
      </c>
      <c r="C1568" s="22">
        <f t="shared" ca="1" si="32"/>
        <v>0.31</v>
      </c>
      <c r="D1568" s="22">
        <v>145.69999999999999</v>
      </c>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c r="BI1568" s="22"/>
      <c r="BJ1568" s="22"/>
      <c r="BK1568" s="22"/>
      <c r="BL1568" s="22"/>
      <c r="BM1568" s="22"/>
      <c r="BN1568" s="22"/>
      <c r="BO1568" s="22"/>
      <c r="BP1568" s="22"/>
      <c r="BQ1568" s="22"/>
      <c r="BR1568" s="22"/>
      <c r="BS1568" s="22"/>
      <c r="BT1568" s="22"/>
      <c r="BU1568" s="22"/>
      <c r="BV1568" s="22"/>
      <c r="BW1568" s="22"/>
      <c r="BX1568" s="22"/>
      <c r="BY1568" s="22"/>
      <c r="BZ1568" s="22"/>
    </row>
    <row r="1569" spans="1:78" x14ac:dyDescent="0.25">
      <c r="A1569" s="21"/>
      <c r="B1569" s="22">
        <f t="shared" ca="1" si="34"/>
        <v>320</v>
      </c>
      <c r="C1569" s="22">
        <f t="shared" ca="1" si="32"/>
        <v>0.32</v>
      </c>
      <c r="D1569" s="22">
        <v>149.80000000000001</v>
      </c>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c r="BA1569" s="22"/>
      <c r="BB1569" s="22"/>
      <c r="BC1569" s="22"/>
      <c r="BD1569" s="22"/>
      <c r="BE1569" s="22"/>
      <c r="BF1569" s="22"/>
      <c r="BG1569" s="22"/>
      <c r="BH1569" s="22"/>
      <c r="BI1569" s="22"/>
      <c r="BJ1569" s="22"/>
      <c r="BK1569" s="22"/>
      <c r="BL1569" s="22"/>
      <c r="BM1569" s="22"/>
      <c r="BN1569" s="22"/>
      <c r="BO1569" s="22"/>
      <c r="BP1569" s="22"/>
      <c r="BQ1569" s="22"/>
      <c r="BR1569" s="22"/>
      <c r="BS1569" s="22"/>
      <c r="BT1569" s="22"/>
      <c r="BU1569" s="22"/>
      <c r="BV1569" s="22"/>
      <c r="BW1569" s="22"/>
      <c r="BX1569" s="22"/>
      <c r="BY1569" s="22"/>
      <c r="BZ1569" s="22"/>
    </row>
    <row r="1570" spans="1:78" x14ac:dyDescent="0.25">
      <c r="A1570" s="21"/>
      <c r="B1570" s="22">
        <f t="shared" ca="1" si="34"/>
        <v>330</v>
      </c>
      <c r="C1570" s="22">
        <f t="shared" ca="1" si="32"/>
        <v>0.33</v>
      </c>
      <c r="D1570" s="22">
        <v>154.5</v>
      </c>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c r="BA1570" s="22"/>
      <c r="BB1570" s="22"/>
      <c r="BC1570" s="22"/>
      <c r="BD1570" s="22"/>
      <c r="BE1570" s="22"/>
      <c r="BF1570" s="22"/>
      <c r="BG1570" s="22"/>
      <c r="BH1570" s="22"/>
      <c r="BI1570" s="22"/>
      <c r="BJ1570" s="22"/>
      <c r="BK1570" s="22"/>
      <c r="BL1570" s="22"/>
      <c r="BM1570" s="22"/>
      <c r="BN1570" s="22"/>
      <c r="BO1570" s="22"/>
      <c r="BP1570" s="22"/>
      <c r="BQ1570" s="22"/>
      <c r="BR1570" s="22"/>
      <c r="BS1570" s="22"/>
      <c r="BT1570" s="22"/>
      <c r="BU1570" s="22"/>
      <c r="BV1570" s="22"/>
      <c r="BW1570" s="22"/>
      <c r="BX1570" s="22"/>
      <c r="BY1570" s="22"/>
      <c r="BZ1570" s="22"/>
    </row>
    <row r="1571" spans="1:78" x14ac:dyDescent="0.25">
      <c r="A1571" s="21"/>
      <c r="B1571" s="22">
        <f t="shared" ca="1" si="34"/>
        <v>340</v>
      </c>
      <c r="C1571" s="22">
        <f t="shared" ca="1" si="32"/>
        <v>0.34</v>
      </c>
      <c r="D1571" s="22">
        <v>160</v>
      </c>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row>
    <row r="1572" spans="1:78" x14ac:dyDescent="0.25">
      <c r="A1572" s="21"/>
      <c r="B1572" s="22">
        <f t="shared" ca="1" si="34"/>
        <v>350</v>
      </c>
      <c r="C1572" s="22">
        <f t="shared" ca="1" si="32"/>
        <v>0.35</v>
      </c>
      <c r="D1572" s="22">
        <v>166.7</v>
      </c>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c r="BA1572" s="22"/>
      <c r="BB1572" s="22"/>
      <c r="BC1572" s="22"/>
      <c r="BD1572" s="22"/>
      <c r="BE1572" s="22"/>
      <c r="BF1572" s="22"/>
      <c r="BG1572" s="22"/>
      <c r="BH1572" s="22"/>
      <c r="BI1572" s="22"/>
      <c r="BJ1572" s="22"/>
      <c r="BK1572" s="22"/>
      <c r="BL1572" s="22"/>
      <c r="BM1572" s="22"/>
      <c r="BN1572" s="22"/>
      <c r="BO1572" s="22"/>
      <c r="BP1572" s="22"/>
      <c r="BQ1572" s="22"/>
      <c r="BR1572" s="22"/>
      <c r="BS1572" s="22"/>
      <c r="BT1572" s="22"/>
      <c r="BU1572" s="22"/>
      <c r="BV1572" s="22"/>
      <c r="BW1572" s="22"/>
      <c r="BX1572" s="22"/>
      <c r="BY1572" s="22"/>
      <c r="BZ1572" s="22"/>
    </row>
    <row r="1573" spans="1:78" x14ac:dyDescent="0.25">
      <c r="A1573" s="21"/>
      <c r="B1573" s="22">
        <f t="shared" ca="1" si="34"/>
        <v>360</v>
      </c>
      <c r="C1573" s="22">
        <f t="shared" ca="1" si="32"/>
        <v>0.36</v>
      </c>
      <c r="D1573" s="22">
        <v>174.7</v>
      </c>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row>
    <row r="1574" spans="1:78" x14ac:dyDescent="0.25">
      <c r="A1574" s="21"/>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row>
    <row r="1575" spans="1:78" x14ac:dyDescent="0.25">
      <c r="A1575" s="21"/>
      <c r="B1575" s="22" t="s">
        <v>327</v>
      </c>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c r="BA1575" s="22"/>
      <c r="BB1575" s="22"/>
      <c r="BC1575" s="22"/>
      <c r="BD1575" s="22"/>
      <c r="BE1575" s="22"/>
      <c r="BF1575" s="22"/>
      <c r="BG1575" s="22"/>
      <c r="BH1575" s="22"/>
      <c r="BI1575" s="22"/>
      <c r="BJ1575" s="22"/>
      <c r="BK1575" s="22"/>
      <c r="BL1575" s="22"/>
      <c r="BM1575" s="22"/>
      <c r="BN1575" s="22"/>
      <c r="BO1575" s="22"/>
      <c r="BP1575" s="22"/>
      <c r="BQ1575" s="22"/>
      <c r="BR1575" s="22"/>
      <c r="BS1575" s="22"/>
      <c r="BT1575" s="22"/>
      <c r="BU1575" s="22"/>
      <c r="BV1575" s="22"/>
      <c r="BW1575" s="22"/>
      <c r="BX1575" s="22"/>
      <c r="BY1575" s="22"/>
      <c r="BZ1575" s="22"/>
    </row>
    <row r="1576" spans="1:78" x14ac:dyDescent="0.25">
      <c r="A1576" s="21"/>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c r="BA1576" s="22"/>
      <c r="BB1576" s="22"/>
      <c r="BC1576" s="22"/>
      <c r="BD1576" s="22"/>
      <c r="BE1576" s="22"/>
      <c r="BF1576" s="22"/>
      <c r="BG1576" s="22"/>
      <c r="BH1576" s="22"/>
      <c r="BI1576" s="22"/>
      <c r="BJ1576" s="22"/>
      <c r="BK1576" s="22"/>
      <c r="BL1576" s="22"/>
      <c r="BM1576" s="22"/>
      <c r="BN1576" s="22"/>
      <c r="BO1576" s="22"/>
      <c r="BP1576" s="22"/>
      <c r="BQ1576" s="22"/>
      <c r="BR1576" s="22"/>
      <c r="BS1576" s="22"/>
      <c r="BT1576" s="22"/>
      <c r="BU1576" s="22"/>
      <c r="BV1576" s="22"/>
      <c r="BW1576" s="22"/>
      <c r="BX1576" s="22"/>
      <c r="BY1576" s="22"/>
      <c r="BZ1576" s="22"/>
    </row>
    <row r="1577" spans="1:78" x14ac:dyDescent="0.25">
      <c r="A1577" s="38"/>
      <c r="B1577" s="39" t="s">
        <v>338</v>
      </c>
      <c r="C1577" s="39"/>
      <c r="D1577" s="39"/>
      <c r="E1577" s="39"/>
      <c r="F1577" s="26" t="s">
        <v>70</v>
      </c>
      <c r="G1577" s="27" t="s">
        <v>71</v>
      </c>
      <c r="H1577" s="27" t="s">
        <v>72</v>
      </c>
      <c r="I1577" s="27" t="s">
        <v>73</v>
      </c>
      <c r="J1577" s="27" t="s">
        <v>74</v>
      </c>
      <c r="K1577" s="27" t="s">
        <v>75</v>
      </c>
      <c r="L1577" s="27" t="s">
        <v>76</v>
      </c>
      <c r="M1577" s="27" t="s">
        <v>77</v>
      </c>
      <c r="N1577" s="27" t="s">
        <v>78</v>
      </c>
      <c r="O1577" s="27" t="s">
        <v>79</v>
      </c>
      <c r="P1577" s="27" t="s">
        <v>80</v>
      </c>
      <c r="Q1577" s="27"/>
      <c r="R1577" s="27"/>
      <c r="S1577" s="27"/>
      <c r="T1577" s="27"/>
      <c r="U1577" s="27"/>
      <c r="V1577" s="27"/>
      <c r="W1577" s="27"/>
      <c r="X1577" s="27"/>
      <c r="Y1577" s="27"/>
      <c r="Z1577" s="27"/>
      <c r="AA1577" s="27"/>
      <c r="AB1577" s="27"/>
      <c r="AC1577" s="27"/>
      <c r="AD1577" s="27"/>
      <c r="AE1577" s="27"/>
      <c r="AF1577" s="27"/>
      <c r="AG1577" s="27"/>
      <c r="AH1577" s="27"/>
      <c r="AI1577" s="27"/>
      <c r="AJ1577" s="27"/>
      <c r="AK1577" s="27"/>
      <c r="AL1577" s="27"/>
      <c r="AM1577" s="27"/>
      <c r="AN1577" s="27"/>
      <c r="AO1577" s="27"/>
      <c r="AP1577" s="27"/>
      <c r="AQ1577" s="27"/>
      <c r="AR1577" s="27"/>
      <c r="AS1577" s="27"/>
      <c r="AT1577" s="27"/>
      <c r="AU1577" s="27"/>
      <c r="AV1577" s="27"/>
      <c r="AW1577" s="27"/>
      <c r="AX1577" s="27"/>
      <c r="AY1577" s="27"/>
      <c r="AZ1577" s="27"/>
      <c r="BA1577" s="27"/>
      <c r="BB1577" s="27"/>
      <c r="BC1577" s="27"/>
      <c r="BD1577" s="27"/>
      <c r="BE1577" s="27"/>
      <c r="BF1577" s="27"/>
      <c r="BG1577" s="27"/>
      <c r="BH1577" s="27"/>
      <c r="BI1577" s="27"/>
      <c r="BJ1577" s="27"/>
      <c r="BK1577" s="27"/>
      <c r="BL1577" s="27"/>
      <c r="BM1577" s="27"/>
      <c r="BN1577" s="27"/>
      <c r="BO1577" s="22"/>
      <c r="BP1577" s="22"/>
      <c r="BQ1577" s="22"/>
      <c r="BR1577" s="22"/>
      <c r="BS1577" s="22"/>
      <c r="BT1577" s="22"/>
      <c r="BU1577" s="22"/>
      <c r="BV1577" s="22"/>
      <c r="BW1577" s="22"/>
      <c r="BX1577" s="22"/>
      <c r="BY1577" s="22"/>
      <c r="BZ1577" s="22"/>
    </row>
    <row r="1578" spans="1:78" x14ac:dyDescent="0.25">
      <c r="A1578" s="21" t="s">
        <v>339</v>
      </c>
      <c r="B1578" s="21" t="s">
        <v>340</v>
      </c>
      <c r="C1578" s="22"/>
      <c r="D1578" s="22"/>
      <c r="E1578" s="22"/>
      <c r="F1578" s="40" t="s">
        <v>139</v>
      </c>
      <c r="G1578" s="40">
        <f ca="1">B1580</f>
        <v>150</v>
      </c>
      <c r="H1578" s="40">
        <f ca="1">B1606</f>
        <v>390</v>
      </c>
      <c r="I1578" s="40">
        <f ca="1">K1582</f>
        <v>139.71588722155602</v>
      </c>
      <c r="J1578" s="40">
        <f ca="1">J1582</f>
        <v>-195.34242540684602</v>
      </c>
      <c r="K1578" s="40">
        <f ca="1">I1582</f>
        <v>1008.9120603929956</v>
      </c>
      <c r="L1578" s="40">
        <f ca="1">H1582</f>
        <v>-237.67391825680392</v>
      </c>
      <c r="M1578" s="40">
        <f ca="1">G1582</f>
        <v>0.21101360257743329</v>
      </c>
      <c r="N1578" s="40"/>
      <c r="O1578" s="40"/>
      <c r="P1578" s="40"/>
      <c r="Q1578" s="40"/>
      <c r="R1578" s="40"/>
      <c r="S1578" s="40"/>
      <c r="T1578" s="40"/>
      <c r="U1578" s="40"/>
      <c r="V1578" s="40"/>
      <c r="W1578" s="40"/>
      <c r="X1578" s="40"/>
      <c r="Y1578" s="40"/>
      <c r="Z1578" s="40"/>
      <c r="AA1578" s="40"/>
      <c r="AB1578" s="40"/>
      <c r="AC1578" s="40"/>
      <c r="AD1578" s="40"/>
      <c r="AE1578" s="40"/>
      <c r="AF1578" s="40"/>
      <c r="AG1578" s="40"/>
      <c r="AH1578" s="40"/>
      <c r="AI1578" s="40"/>
      <c r="AJ1578" s="40"/>
      <c r="AK1578" s="40"/>
      <c r="AL1578" s="40"/>
      <c r="AM1578" s="40"/>
      <c r="AN1578" s="40"/>
      <c r="AO1578" s="40"/>
      <c r="AP1578" s="40"/>
      <c r="AQ1578" s="40"/>
      <c r="AR1578" s="40"/>
      <c r="AS1578" s="40"/>
      <c r="AT1578" s="40"/>
      <c r="AU1578" s="40"/>
      <c r="AV1578" s="40"/>
      <c r="AW1578" s="40"/>
      <c r="AX1578" s="40"/>
      <c r="AY1578" s="40"/>
      <c r="AZ1578" s="40"/>
      <c r="BA1578" s="40"/>
      <c r="BB1578" s="40"/>
      <c r="BC1578" s="40"/>
      <c r="BD1578" s="40"/>
      <c r="BE1578" s="40"/>
      <c r="BF1578" s="40"/>
      <c r="BG1578" s="40"/>
      <c r="BH1578" s="40"/>
      <c r="BI1578" s="40"/>
      <c r="BJ1578" s="40"/>
      <c r="BK1578" s="40"/>
      <c r="BL1578" s="40"/>
      <c r="BM1578" s="40"/>
      <c r="BN1578" s="40"/>
      <c r="BO1578" s="22"/>
      <c r="BP1578" s="22"/>
      <c r="BQ1578" s="22"/>
      <c r="BR1578" s="22"/>
      <c r="BS1578" s="22"/>
      <c r="BT1578" s="22"/>
      <c r="BU1578" s="22"/>
      <c r="BV1578" s="22"/>
      <c r="BW1578" s="22"/>
      <c r="BX1578" s="22"/>
      <c r="BY1578" s="22"/>
      <c r="BZ1578" s="22"/>
    </row>
    <row r="1579" spans="1:78" x14ac:dyDescent="0.25">
      <c r="A1579" s="21"/>
      <c r="B1579" s="22" t="s">
        <v>323</v>
      </c>
      <c r="C1579" s="22" t="s">
        <v>182</v>
      </c>
      <c r="D1579" s="22" t="s">
        <v>203</v>
      </c>
      <c r="E1579" s="22"/>
      <c r="F1579" s="41" t="s">
        <v>141</v>
      </c>
      <c r="G1579" s="41"/>
      <c r="H1579" s="41"/>
      <c r="I1579" s="41"/>
      <c r="J1579" s="41"/>
      <c r="K1579" s="41"/>
      <c r="L1579" s="41"/>
      <c r="M1579" s="41"/>
      <c r="N1579" s="41"/>
      <c r="O1579" s="41"/>
      <c r="P1579" s="41"/>
      <c r="Q1579" s="41"/>
      <c r="R1579" s="41"/>
      <c r="S1579" s="41"/>
      <c r="T1579" s="41"/>
      <c r="U1579" s="41"/>
      <c r="V1579" s="41"/>
      <c r="W1579" s="41"/>
      <c r="X1579" s="41"/>
      <c r="Y1579" s="41"/>
      <c r="Z1579" s="41"/>
      <c r="AA1579" s="41"/>
      <c r="AB1579" s="41"/>
      <c r="AC1579" s="41"/>
      <c r="AD1579" s="41"/>
      <c r="AE1579" s="41"/>
      <c r="AF1579" s="41"/>
      <c r="AG1579" s="41"/>
      <c r="AH1579" s="41"/>
      <c r="AI1579" s="41"/>
      <c r="AJ1579" s="41"/>
      <c r="AK1579" s="41"/>
      <c r="AL1579" s="41"/>
      <c r="AM1579" s="41"/>
      <c r="AN1579" s="41"/>
      <c r="AO1579" s="41"/>
      <c r="AP1579" s="41"/>
      <c r="AQ1579" s="41"/>
      <c r="AR1579" s="41"/>
      <c r="AS1579" s="41"/>
      <c r="AT1579" s="41"/>
      <c r="AU1579" s="41"/>
      <c r="AV1579" s="41"/>
      <c r="AW1579" s="41"/>
      <c r="AX1579" s="41"/>
      <c r="AY1579" s="41"/>
      <c r="AZ1579" s="41"/>
      <c r="BA1579" s="41"/>
      <c r="BB1579" s="41"/>
      <c r="BC1579" s="41"/>
      <c r="BD1579" s="41"/>
      <c r="BE1579" s="41"/>
      <c r="BF1579" s="41"/>
      <c r="BG1579" s="41"/>
      <c r="BH1579" s="41"/>
      <c r="BI1579" s="41"/>
      <c r="BJ1579" s="41"/>
      <c r="BK1579" s="41"/>
      <c r="BL1579" s="41"/>
      <c r="BM1579" s="41"/>
      <c r="BN1579" s="41"/>
      <c r="BO1579" s="22"/>
      <c r="BP1579" s="22"/>
      <c r="BQ1579" s="22"/>
      <c r="BR1579" s="22"/>
      <c r="BS1579" s="22"/>
      <c r="BT1579" s="22"/>
      <c r="BU1579" s="22"/>
      <c r="BV1579" s="22"/>
      <c r="BW1579" s="22"/>
      <c r="BX1579" s="22"/>
      <c r="BY1579" s="22"/>
      <c r="BZ1579" s="22"/>
    </row>
    <row r="1580" spans="1:78" x14ac:dyDescent="0.25">
      <c r="A1580" s="52" t="s">
        <v>324</v>
      </c>
      <c r="B1580" s="22">
        <v>150</v>
      </c>
      <c r="C1580" s="22">
        <f t="shared" ref="C1580:C1606" ca="1" si="35">B1580/1000</f>
        <v>0.15</v>
      </c>
      <c r="D1580" s="22">
        <v>141.58000000000001</v>
      </c>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c r="BA1580" s="22"/>
      <c r="BB1580" s="22"/>
      <c r="BC1580" s="22"/>
      <c r="BD1580" s="22"/>
      <c r="BE1580" s="22"/>
      <c r="BF1580" s="22"/>
      <c r="BG1580" s="22"/>
      <c r="BH1580" s="22"/>
      <c r="BI1580" s="22"/>
      <c r="BJ1580" s="22"/>
      <c r="BK1580" s="22"/>
      <c r="BL1580" s="22"/>
      <c r="BM1580" s="22"/>
      <c r="BN1580" s="22"/>
      <c r="BO1580" s="22"/>
      <c r="BP1580" s="22"/>
      <c r="BQ1580" s="22"/>
      <c r="BR1580" s="22"/>
      <c r="BS1580" s="22"/>
      <c r="BT1580" s="22"/>
      <c r="BU1580" s="22"/>
      <c r="BV1580" s="22"/>
      <c r="BW1580" s="22"/>
      <c r="BX1580" s="22"/>
      <c r="BY1580" s="22"/>
      <c r="BZ1580" s="22"/>
    </row>
    <row r="1581" spans="1:78" x14ac:dyDescent="0.25">
      <c r="A1581" s="21">
        <f ca="1">_xll.BP(B1578)</f>
        <v>36.050012207031273</v>
      </c>
      <c r="B1581" s="22">
        <f ca="1">B1580+10</f>
        <v>160</v>
      </c>
      <c r="C1581" s="22">
        <f t="shared" ca="1" si="35"/>
        <v>0.16</v>
      </c>
      <c r="D1581" s="22">
        <v>141.61000000000001</v>
      </c>
      <c r="E1581" s="22"/>
      <c r="F1581" s="22"/>
      <c r="G1581" s="42" t="s">
        <v>184</v>
      </c>
      <c r="H1581" s="42" t="s">
        <v>185</v>
      </c>
      <c r="I1581" s="42" t="s">
        <v>186</v>
      </c>
      <c r="J1581" s="42" t="s">
        <v>187</v>
      </c>
      <c r="K1581" s="42" t="s">
        <v>188</v>
      </c>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c r="BA1581" s="22"/>
      <c r="BB1581" s="22"/>
      <c r="BC1581" s="22"/>
      <c r="BD1581" s="22"/>
      <c r="BE1581" s="22"/>
      <c r="BF1581" s="22"/>
      <c r="BG1581" s="22"/>
      <c r="BH1581" s="22"/>
      <c r="BI1581" s="22"/>
      <c r="BJ1581" s="22"/>
      <c r="BK1581" s="22"/>
      <c r="BL1581" s="22"/>
      <c r="BM1581" s="22"/>
      <c r="BN1581" s="22"/>
      <c r="BO1581" s="22"/>
      <c r="BP1581" s="22"/>
      <c r="BQ1581" s="22"/>
      <c r="BR1581" s="22"/>
      <c r="BS1581" s="22"/>
      <c r="BT1581" s="22"/>
      <c r="BU1581" s="22"/>
      <c r="BV1581" s="22"/>
      <c r="BW1581" s="22"/>
      <c r="BX1581" s="22"/>
      <c r="BY1581" s="22"/>
      <c r="BZ1581" s="22"/>
    </row>
    <row r="1582" spans="1:78" x14ac:dyDescent="0.25">
      <c r="A1582" s="21">
        <f ca="1">A1581/1000</f>
        <v>3.6050012207031273E-2</v>
      </c>
      <c r="B1582" s="22">
        <f t="shared" ref="B1582:B1592" ca="1" si="36">B1581+10</f>
        <v>170</v>
      </c>
      <c r="C1582" s="22">
        <f t="shared" ca="1" si="35"/>
        <v>0.17</v>
      </c>
      <c r="D1582" s="22">
        <v>141.91</v>
      </c>
      <c r="E1582" s="22"/>
      <c r="F1582" s="22"/>
      <c r="G1582" s="22">
        <f t="array" aca="1" ref="G1582:L1588" ca="1">LINEST(D1580:D1606,C1580:C1606^{1,2,3,-2},1,1)</f>
        <v>0.21101360257743329</v>
      </c>
      <c r="H1582" s="22">
        <f ca="1"/>
        <v>-237.67391825680392</v>
      </c>
      <c r="I1582" s="22">
        <f ca="1"/>
        <v>1008.9120603929956</v>
      </c>
      <c r="J1582" s="22">
        <f ca="1"/>
        <v>-195.34242540684602</v>
      </c>
      <c r="K1582" s="22">
        <f ca="1"/>
        <v>139.71588722155602</v>
      </c>
      <c r="L1582" s="22" t="e">
        <f ca="1"/>
        <v>#N/A</v>
      </c>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row>
    <row r="1583" spans="1:78" x14ac:dyDescent="0.25">
      <c r="A1583" s="21"/>
      <c r="B1583" s="22">
        <f t="shared" ca="1" si="36"/>
        <v>180</v>
      </c>
      <c r="C1583" s="22">
        <f t="shared" ca="1" si="35"/>
        <v>0.18</v>
      </c>
      <c r="D1583" s="22">
        <v>142.46</v>
      </c>
      <c r="E1583" s="22"/>
      <c r="F1583" s="22"/>
      <c r="G1583" s="22">
        <f ca="1"/>
        <v>4.2088748943837288E-2</v>
      </c>
      <c r="H1583" s="22">
        <f ca="1"/>
        <v>182.53183681374188</v>
      </c>
      <c r="I1583" s="22">
        <f ca="1"/>
        <v>179.78344171534712</v>
      </c>
      <c r="J1583" s="22">
        <f ca="1"/>
        <v>61.158440990639022</v>
      </c>
      <c r="K1583" s="22">
        <f ca="1"/>
        <v>7.5660435595485831</v>
      </c>
      <c r="L1583" s="22" t="e">
        <f ca="1"/>
        <v>#N/A</v>
      </c>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c r="BA1583" s="22"/>
      <c r="BB1583" s="22"/>
      <c r="BC1583" s="22"/>
      <c r="BD1583" s="22"/>
      <c r="BE1583" s="22"/>
      <c r="BF1583" s="22"/>
      <c r="BG1583" s="22"/>
      <c r="BH1583" s="22"/>
      <c r="BI1583" s="22"/>
      <c r="BJ1583" s="22"/>
      <c r="BK1583" s="22"/>
      <c r="BL1583" s="22"/>
      <c r="BM1583" s="22"/>
      <c r="BN1583" s="22"/>
      <c r="BO1583" s="22"/>
      <c r="BP1583" s="22"/>
      <c r="BQ1583" s="22"/>
      <c r="BR1583" s="22"/>
      <c r="BS1583" s="22"/>
      <c r="BT1583" s="22"/>
      <c r="BU1583" s="22"/>
      <c r="BV1583" s="22"/>
      <c r="BW1583" s="22"/>
      <c r="BX1583" s="22"/>
      <c r="BY1583" s="22"/>
      <c r="BZ1583" s="22"/>
    </row>
    <row r="1584" spans="1:78" x14ac:dyDescent="0.25">
      <c r="A1584" s="21"/>
      <c r="B1584" s="22">
        <f t="shared" ca="1" si="36"/>
        <v>190</v>
      </c>
      <c r="C1584" s="22">
        <f t="shared" ca="1" si="35"/>
        <v>0.19</v>
      </c>
      <c r="D1584" s="22">
        <v>143.28</v>
      </c>
      <c r="E1584" s="22"/>
      <c r="F1584" s="22"/>
      <c r="G1584" s="22">
        <f ca="1"/>
        <v>0.99998503210589951</v>
      </c>
      <c r="H1584" s="22">
        <f ca="1"/>
        <v>8.1660379194490845E-2</v>
      </c>
      <c r="I1584" s="22" t="e">
        <f ca="1"/>
        <v>#N/A</v>
      </c>
      <c r="J1584" s="22" t="e">
        <f ca="1"/>
        <v>#N/A</v>
      </c>
      <c r="K1584" s="22" t="e">
        <f ca="1"/>
        <v>#N/A</v>
      </c>
      <c r="L1584" s="22" t="e">
        <f ca="1"/>
        <v>#N/A</v>
      </c>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row>
    <row r="1585" spans="1:78" x14ac:dyDescent="0.25">
      <c r="A1585" s="21"/>
      <c r="B1585" s="22">
        <f t="shared" ca="1" si="36"/>
        <v>200</v>
      </c>
      <c r="C1585" s="22">
        <f t="shared" ca="1" si="35"/>
        <v>0.2</v>
      </c>
      <c r="D1585" s="22">
        <v>144.35</v>
      </c>
      <c r="E1585" s="22"/>
      <c r="F1585" s="22"/>
      <c r="G1585" s="22">
        <f ca="1"/>
        <v>367447.66094970232</v>
      </c>
      <c r="H1585" s="22">
        <f ca="1"/>
        <v>22</v>
      </c>
      <c r="I1585" s="22" t="e">
        <f ca="1"/>
        <v>#N/A</v>
      </c>
      <c r="J1585" s="22" t="e">
        <f ca="1"/>
        <v>#N/A</v>
      </c>
      <c r="K1585" s="22" t="e">
        <f ca="1"/>
        <v>#N/A</v>
      </c>
      <c r="L1585" s="22" t="e">
        <f ca="1"/>
        <v>#N/A</v>
      </c>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c r="BA1585" s="22"/>
      <c r="BB1585" s="22"/>
      <c r="BC1585" s="22"/>
      <c r="BD1585" s="22"/>
      <c r="BE1585" s="22"/>
      <c r="BF1585" s="22"/>
      <c r="BG1585" s="22"/>
      <c r="BH1585" s="22"/>
      <c r="BI1585" s="22"/>
      <c r="BJ1585" s="22"/>
      <c r="BK1585" s="22"/>
      <c r="BL1585" s="22"/>
      <c r="BM1585" s="22"/>
      <c r="BN1585" s="22"/>
      <c r="BO1585" s="22"/>
      <c r="BP1585" s="22"/>
      <c r="BQ1585" s="22"/>
      <c r="BR1585" s="22"/>
      <c r="BS1585" s="22"/>
      <c r="BT1585" s="22"/>
      <c r="BU1585" s="22"/>
      <c r="BV1585" s="22"/>
      <c r="BW1585" s="22"/>
      <c r="BX1585" s="22"/>
      <c r="BY1585" s="22"/>
      <c r="BZ1585" s="22"/>
    </row>
    <row r="1586" spans="1:78" x14ac:dyDescent="0.25">
      <c r="A1586" s="21"/>
      <c r="B1586" s="22">
        <f t="shared" ca="1" si="36"/>
        <v>210</v>
      </c>
      <c r="C1586" s="22">
        <f t="shared" ca="1" si="35"/>
        <v>0.21</v>
      </c>
      <c r="D1586" s="22">
        <v>145.69999999999999</v>
      </c>
      <c r="E1586" s="22"/>
      <c r="F1586" s="22"/>
      <c r="G1586" s="22">
        <f ca="1"/>
        <v>9801.1776948143361</v>
      </c>
      <c r="H1586" s="22">
        <f ca="1"/>
        <v>0.14670518566413673</v>
      </c>
      <c r="I1586" s="22" t="e">
        <f ca="1"/>
        <v>#N/A</v>
      </c>
      <c r="J1586" s="22" t="e">
        <f ca="1"/>
        <v>#N/A</v>
      </c>
      <c r="K1586" s="22" t="e">
        <f ca="1"/>
        <v>#N/A</v>
      </c>
      <c r="L1586" s="22" t="e">
        <f ca="1"/>
        <v>#N/A</v>
      </c>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c r="BA1586" s="22"/>
      <c r="BB1586" s="22"/>
      <c r="BC1586" s="22"/>
      <c r="BD1586" s="22"/>
      <c r="BE1586" s="22"/>
      <c r="BF1586" s="22"/>
      <c r="BG1586" s="22"/>
      <c r="BH1586" s="22"/>
      <c r="BI1586" s="22"/>
      <c r="BJ1586" s="22"/>
      <c r="BK1586" s="22"/>
      <c r="BL1586" s="22"/>
      <c r="BM1586" s="22"/>
      <c r="BN1586" s="22"/>
      <c r="BO1586" s="22"/>
      <c r="BP1586" s="22"/>
      <c r="BQ1586" s="22"/>
      <c r="BR1586" s="22"/>
      <c r="BS1586" s="22"/>
      <c r="BT1586" s="22"/>
      <c r="BU1586" s="22"/>
      <c r="BV1586" s="22"/>
      <c r="BW1586" s="22"/>
      <c r="BX1586" s="22"/>
      <c r="BY1586" s="22"/>
      <c r="BZ1586" s="22"/>
    </row>
    <row r="1587" spans="1:78" x14ac:dyDescent="0.25">
      <c r="A1587" s="21"/>
      <c r="B1587" s="22">
        <f t="shared" ca="1" si="36"/>
        <v>220</v>
      </c>
      <c r="C1587" s="22">
        <f t="shared" ca="1" si="35"/>
        <v>0.22</v>
      </c>
      <c r="D1587" s="22">
        <v>147.30000000000001</v>
      </c>
      <c r="E1587" s="22"/>
      <c r="F1587" s="22"/>
      <c r="G1587" s="22" t="e">
        <f ca="1"/>
        <v>#N/A</v>
      </c>
      <c r="H1587" s="22" t="e">
        <f ca="1"/>
        <v>#N/A</v>
      </c>
      <c r="I1587" s="22" t="e">
        <f ca="1"/>
        <v>#N/A</v>
      </c>
      <c r="J1587" s="22" t="e">
        <f ca="1"/>
        <v>#N/A</v>
      </c>
      <c r="K1587" s="22" t="e">
        <f ca="1"/>
        <v>#N/A</v>
      </c>
      <c r="L1587" s="22" t="e">
        <f ca="1"/>
        <v>#N/A</v>
      </c>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c r="BA1587" s="22"/>
      <c r="BB1587" s="22"/>
      <c r="BC1587" s="22"/>
      <c r="BD1587" s="22"/>
      <c r="BE1587" s="22"/>
      <c r="BF1587" s="22"/>
      <c r="BG1587" s="22"/>
      <c r="BH1587" s="22"/>
      <c r="BI1587" s="22"/>
      <c r="BJ1587" s="22"/>
      <c r="BK1587" s="22"/>
      <c r="BL1587" s="22"/>
      <c r="BM1587" s="22"/>
      <c r="BN1587" s="22"/>
      <c r="BO1587" s="22"/>
      <c r="BP1587" s="22"/>
      <c r="BQ1587" s="22"/>
      <c r="BR1587" s="22"/>
      <c r="BS1587" s="22"/>
      <c r="BT1587" s="22"/>
      <c r="BU1587" s="22"/>
      <c r="BV1587" s="22"/>
      <c r="BW1587" s="22"/>
      <c r="BX1587" s="22"/>
      <c r="BY1587" s="22"/>
      <c r="BZ1587" s="22"/>
    </row>
    <row r="1588" spans="1:78" x14ac:dyDescent="0.25">
      <c r="A1588" s="21"/>
      <c r="B1588" s="22">
        <f t="shared" ca="1" si="36"/>
        <v>230</v>
      </c>
      <c r="C1588" s="22">
        <f t="shared" ca="1" si="35"/>
        <v>0.23</v>
      </c>
      <c r="D1588" s="22">
        <v>149.16</v>
      </c>
      <c r="E1588" s="22"/>
      <c r="F1588" s="22"/>
      <c r="G1588" s="22" t="e">
        <f ca="1"/>
        <v>#N/A</v>
      </c>
      <c r="H1588" s="22" t="e">
        <f ca="1"/>
        <v>#N/A</v>
      </c>
      <c r="I1588" s="22" t="e">
        <f ca="1"/>
        <v>#N/A</v>
      </c>
      <c r="J1588" s="22" t="e">
        <f ca="1"/>
        <v>#N/A</v>
      </c>
      <c r="K1588" s="22" t="e">
        <f ca="1"/>
        <v>#N/A</v>
      </c>
      <c r="L1588" s="22" t="e">
        <f ca="1"/>
        <v>#N/A</v>
      </c>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c r="BA1588" s="22"/>
      <c r="BB1588" s="22"/>
      <c r="BC1588" s="22"/>
      <c r="BD1588" s="22"/>
      <c r="BE1588" s="22"/>
      <c r="BF1588" s="22"/>
      <c r="BG1588" s="22"/>
      <c r="BH1588" s="22"/>
      <c r="BI1588" s="22"/>
      <c r="BJ1588" s="22"/>
      <c r="BK1588" s="22"/>
      <c r="BL1588" s="22"/>
      <c r="BM1588" s="22"/>
      <c r="BN1588" s="22"/>
      <c r="BO1588" s="22"/>
      <c r="BP1588" s="22"/>
      <c r="BQ1588" s="22"/>
      <c r="BR1588" s="22"/>
      <c r="BS1588" s="22"/>
      <c r="BT1588" s="22"/>
      <c r="BU1588" s="22"/>
      <c r="BV1588" s="22"/>
      <c r="BW1588" s="22"/>
      <c r="BX1588" s="22"/>
      <c r="BY1588" s="22"/>
      <c r="BZ1588" s="22"/>
    </row>
    <row r="1589" spans="1:78" x14ac:dyDescent="0.25">
      <c r="A1589" s="21"/>
      <c r="B1589" s="22">
        <f t="shared" ca="1" si="36"/>
        <v>240</v>
      </c>
      <c r="C1589" s="22">
        <f t="shared" ca="1" si="35"/>
        <v>0.24</v>
      </c>
      <c r="D1589" s="22">
        <v>151.24</v>
      </c>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c r="BA1589" s="22"/>
      <c r="BB1589" s="22"/>
      <c r="BC1589" s="22"/>
      <c r="BD1589" s="22"/>
      <c r="BE1589" s="22"/>
      <c r="BF1589" s="22"/>
      <c r="BG1589" s="22"/>
      <c r="BH1589" s="22"/>
      <c r="BI1589" s="22"/>
      <c r="BJ1589" s="22"/>
      <c r="BK1589" s="22"/>
      <c r="BL1589" s="22"/>
      <c r="BM1589" s="22"/>
      <c r="BN1589" s="22"/>
      <c r="BO1589" s="22"/>
      <c r="BP1589" s="22"/>
      <c r="BQ1589" s="22"/>
      <c r="BR1589" s="22"/>
      <c r="BS1589" s="22"/>
      <c r="BT1589" s="22"/>
      <c r="BU1589" s="22"/>
      <c r="BV1589" s="22"/>
      <c r="BW1589" s="22"/>
      <c r="BX1589" s="22"/>
      <c r="BY1589" s="22"/>
      <c r="BZ1589" s="22"/>
    </row>
    <row r="1590" spans="1:78" x14ac:dyDescent="0.25">
      <c r="A1590" s="21"/>
      <c r="B1590" s="22">
        <f t="shared" ca="1" si="36"/>
        <v>250</v>
      </c>
      <c r="C1590" s="22">
        <f t="shared" ca="1" si="35"/>
        <v>0.25</v>
      </c>
      <c r="D1590" s="22">
        <v>153.56</v>
      </c>
      <c r="E1590" s="22"/>
      <c r="F1590" s="25" t="s">
        <v>166</v>
      </c>
      <c r="G1590" s="42">
        <v>250</v>
      </c>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c r="BA1590" s="22"/>
      <c r="BB1590" s="22"/>
      <c r="BC1590" s="22"/>
      <c r="BD1590" s="22"/>
      <c r="BE1590" s="22"/>
      <c r="BF1590" s="22"/>
      <c r="BG1590" s="22"/>
      <c r="BH1590" s="22"/>
      <c r="BI1590" s="22"/>
      <c r="BJ1590" s="22"/>
      <c r="BK1590" s="22"/>
      <c r="BL1590" s="22"/>
      <c r="BM1590" s="22"/>
      <c r="BN1590" s="22"/>
      <c r="BO1590" s="22"/>
      <c r="BP1590" s="22"/>
      <c r="BQ1590" s="22"/>
      <c r="BR1590" s="22"/>
      <c r="BS1590" s="22"/>
      <c r="BT1590" s="22"/>
      <c r="BU1590" s="22"/>
      <c r="BV1590" s="22"/>
      <c r="BW1590" s="22"/>
      <c r="BX1590" s="22"/>
      <c r="BY1590" s="22"/>
      <c r="BZ1590" s="22"/>
    </row>
    <row r="1591" spans="1:78" x14ac:dyDescent="0.25">
      <c r="A1591" s="21"/>
      <c r="B1591" s="22">
        <f t="shared" ca="1" si="36"/>
        <v>260</v>
      </c>
      <c r="C1591" s="22">
        <f t="shared" ca="1" si="35"/>
        <v>0.26</v>
      </c>
      <c r="D1591" s="22">
        <v>156.07</v>
      </c>
      <c r="E1591" s="22"/>
      <c r="F1591" s="25" t="s">
        <v>167</v>
      </c>
      <c r="G1591" s="43">
        <f ca="1">I1578+J1578*(G1590/1000)+K1578*(G1590/1000)^2+L1578*(G1590/1000)^3+M1578/(G1590/1000)^2</f>
        <v>153.5998473128831</v>
      </c>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c r="BA1591" s="22"/>
      <c r="BB1591" s="22"/>
      <c r="BC1591" s="22"/>
      <c r="BD1591" s="22"/>
      <c r="BE1591" s="22"/>
      <c r="BF1591" s="22"/>
      <c r="BG1591" s="22"/>
      <c r="BH1591" s="22"/>
      <c r="BI1591" s="22"/>
      <c r="BJ1591" s="22"/>
      <c r="BK1591" s="22"/>
      <c r="BL1591" s="22"/>
      <c r="BM1591" s="22"/>
      <c r="BN1591" s="22"/>
      <c r="BO1591" s="22"/>
      <c r="BP1591" s="22"/>
      <c r="BQ1591" s="22"/>
      <c r="BR1591" s="22"/>
      <c r="BS1591" s="22"/>
      <c r="BT1591" s="22"/>
      <c r="BU1591" s="22"/>
      <c r="BV1591" s="22"/>
      <c r="BW1591" s="22"/>
      <c r="BX1591" s="22"/>
      <c r="BY1591" s="22"/>
      <c r="BZ1591" s="22"/>
    </row>
    <row r="1592" spans="1:78" x14ac:dyDescent="0.25">
      <c r="A1592" s="21"/>
      <c r="B1592" s="22">
        <f t="shared" ca="1" si="36"/>
        <v>270</v>
      </c>
      <c r="C1592" s="22">
        <f t="shared" ca="1" si="35"/>
        <v>0.27</v>
      </c>
      <c r="D1592" s="22">
        <v>158.78</v>
      </c>
      <c r="E1592" s="22"/>
      <c r="F1592" s="22" t="s">
        <v>46</v>
      </c>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row>
    <row r="1593" spans="1:78" x14ac:dyDescent="0.25">
      <c r="A1593" s="21"/>
      <c r="B1593" s="22">
        <v>273.14999999999998</v>
      </c>
      <c r="C1593" s="22">
        <f t="shared" ca="1" si="35"/>
        <v>0.27315</v>
      </c>
      <c r="D1593" s="22">
        <v>159.66999999999999</v>
      </c>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row>
    <row r="1594" spans="1:78" x14ac:dyDescent="0.25">
      <c r="A1594" s="21"/>
      <c r="B1594" s="22">
        <f ca="1">B1592+10</f>
        <v>280</v>
      </c>
      <c r="C1594" s="22">
        <f t="shared" ca="1" si="35"/>
        <v>0.28000000000000003</v>
      </c>
      <c r="D1594" s="22">
        <v>161.66999999999999</v>
      </c>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c r="BA1594" s="22"/>
      <c r="BB1594" s="22"/>
      <c r="BC1594" s="22"/>
      <c r="BD1594" s="22"/>
      <c r="BE1594" s="22"/>
      <c r="BF1594" s="22"/>
      <c r="BG1594" s="22"/>
      <c r="BH1594" s="22"/>
      <c r="BI1594" s="22"/>
      <c r="BJ1594" s="22"/>
      <c r="BK1594" s="22"/>
      <c r="BL1594" s="22"/>
      <c r="BM1594" s="22"/>
      <c r="BN1594" s="22"/>
      <c r="BO1594" s="22"/>
      <c r="BP1594" s="22"/>
      <c r="BQ1594" s="22"/>
      <c r="BR1594" s="22"/>
      <c r="BS1594" s="22"/>
      <c r="BT1594" s="22"/>
      <c r="BU1594" s="22"/>
      <c r="BV1594" s="22"/>
      <c r="BW1594" s="22"/>
      <c r="BX1594" s="22"/>
      <c r="BY1594" s="22"/>
      <c r="BZ1594" s="22"/>
    </row>
    <row r="1595" spans="1:78" x14ac:dyDescent="0.25">
      <c r="A1595" s="21"/>
      <c r="B1595" s="22">
        <f ca="1">B1594+10</f>
        <v>290</v>
      </c>
      <c r="C1595" s="22">
        <f t="shared" ca="1" si="35"/>
        <v>0.28999999999999998</v>
      </c>
      <c r="D1595" s="22">
        <v>164.71</v>
      </c>
      <c r="E1595" s="22"/>
      <c r="F1595" s="25" t="s">
        <v>326</v>
      </c>
      <c r="G1595" s="34">
        <v>309.2</v>
      </c>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c r="BA1595" s="22"/>
      <c r="BB1595" s="22"/>
      <c r="BC1595" s="22"/>
      <c r="BD1595" s="22"/>
      <c r="BE1595" s="22"/>
      <c r="BF1595" s="22"/>
      <c r="BG1595" s="22"/>
      <c r="BH1595" s="22"/>
      <c r="BI1595" s="22"/>
      <c r="BJ1595" s="22"/>
      <c r="BK1595" s="22"/>
      <c r="BL1595" s="22"/>
      <c r="BM1595" s="22"/>
      <c r="BN1595" s="22"/>
      <c r="BO1595" s="22"/>
      <c r="BP1595" s="22"/>
      <c r="BQ1595" s="22"/>
      <c r="BR1595" s="22"/>
      <c r="BS1595" s="22"/>
      <c r="BT1595" s="22"/>
      <c r="BU1595" s="22"/>
      <c r="BV1595" s="22"/>
      <c r="BW1595" s="22"/>
      <c r="BX1595" s="22"/>
      <c r="BY1595" s="22"/>
      <c r="BZ1595" s="22"/>
    </row>
    <row r="1596" spans="1:78" x14ac:dyDescent="0.25">
      <c r="A1596" s="21"/>
      <c r="B1596" s="22">
        <v>298.14999999999998</v>
      </c>
      <c r="C1596" s="22">
        <f t="shared" ca="1" si="35"/>
        <v>0.29814999999999997</v>
      </c>
      <c r="D1596" s="22">
        <v>167.31</v>
      </c>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c r="BA1596" s="22"/>
      <c r="BB1596" s="22"/>
      <c r="BC1596" s="22"/>
      <c r="BD1596" s="22"/>
      <c r="BE1596" s="22"/>
      <c r="BF1596" s="22"/>
      <c r="BG1596" s="22"/>
      <c r="BH1596" s="22"/>
      <c r="BI1596" s="22"/>
      <c r="BJ1596" s="22"/>
      <c r="BK1596" s="22"/>
      <c r="BL1596" s="22"/>
      <c r="BM1596" s="22"/>
      <c r="BN1596" s="22"/>
      <c r="BO1596" s="22"/>
      <c r="BP1596" s="22"/>
      <c r="BQ1596" s="22"/>
      <c r="BR1596" s="22"/>
      <c r="BS1596" s="22"/>
      <c r="BT1596" s="22"/>
      <c r="BU1596" s="22"/>
      <c r="BV1596" s="22"/>
      <c r="BW1596" s="22"/>
      <c r="BX1596" s="22"/>
      <c r="BY1596" s="22"/>
      <c r="BZ1596" s="22"/>
    </row>
    <row r="1597" spans="1:78" x14ac:dyDescent="0.25">
      <c r="A1597" s="21"/>
      <c r="B1597" s="22">
        <f ca="1">B1595+10</f>
        <v>300</v>
      </c>
      <c r="C1597" s="22">
        <f t="shared" ca="1" si="35"/>
        <v>0.3</v>
      </c>
      <c r="D1597" s="22">
        <v>167.9</v>
      </c>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row>
    <row r="1598" spans="1:78" x14ac:dyDescent="0.25">
      <c r="A1598" s="21"/>
      <c r="B1598" s="22">
        <f t="shared" ref="B1598:B1606" ca="1" si="37">B1597+10</f>
        <v>310</v>
      </c>
      <c r="C1598" s="22">
        <f t="shared" ca="1" si="35"/>
        <v>0.31</v>
      </c>
      <c r="D1598" s="22">
        <v>171.3</v>
      </c>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row>
    <row r="1599" spans="1:78" x14ac:dyDescent="0.25">
      <c r="A1599" s="21"/>
      <c r="B1599" s="22">
        <f t="shared" ca="1" si="37"/>
        <v>320</v>
      </c>
      <c r="C1599" s="22">
        <f t="shared" ca="1" si="35"/>
        <v>0.32</v>
      </c>
      <c r="D1599" s="22">
        <v>174.8</v>
      </c>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row>
    <row r="1600" spans="1:78" x14ac:dyDescent="0.25">
      <c r="A1600" s="21"/>
      <c r="B1600" s="22">
        <f t="shared" ca="1" si="37"/>
        <v>330</v>
      </c>
      <c r="C1600" s="22">
        <f t="shared" ca="1" si="35"/>
        <v>0.33</v>
      </c>
      <c r="D1600" s="22">
        <v>178.5</v>
      </c>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c r="BA1600" s="22"/>
      <c r="BB1600" s="22"/>
      <c r="BC1600" s="22"/>
      <c r="BD1600" s="22"/>
      <c r="BE1600" s="22"/>
      <c r="BF1600" s="22"/>
      <c r="BG1600" s="22"/>
      <c r="BH1600" s="22"/>
      <c r="BI1600" s="22"/>
      <c r="BJ1600" s="22"/>
      <c r="BK1600" s="22"/>
      <c r="BL1600" s="22"/>
      <c r="BM1600" s="22"/>
      <c r="BN1600" s="22"/>
      <c r="BO1600" s="22"/>
      <c r="BP1600" s="22"/>
      <c r="BQ1600" s="22"/>
      <c r="BR1600" s="22"/>
      <c r="BS1600" s="22"/>
      <c r="BT1600" s="22"/>
      <c r="BU1600" s="22"/>
      <c r="BV1600" s="22"/>
      <c r="BW1600" s="22"/>
      <c r="BX1600" s="22"/>
      <c r="BY1600" s="22"/>
      <c r="BZ1600" s="22"/>
    </row>
    <row r="1601" spans="1:78" x14ac:dyDescent="0.25">
      <c r="A1601" s="21"/>
      <c r="B1601" s="22">
        <f t="shared" ca="1" si="37"/>
        <v>340</v>
      </c>
      <c r="C1601" s="22">
        <f t="shared" ca="1" si="35"/>
        <v>0.34</v>
      </c>
      <c r="D1601" s="22">
        <v>182.3</v>
      </c>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c r="BA1601" s="22"/>
      <c r="BB1601" s="22"/>
      <c r="BC1601" s="22"/>
      <c r="BD1601" s="22"/>
      <c r="BE1601" s="22"/>
      <c r="BF1601" s="22"/>
      <c r="BG1601" s="22"/>
      <c r="BH1601" s="22"/>
      <c r="BI1601" s="22"/>
      <c r="BJ1601" s="22"/>
      <c r="BK1601" s="22"/>
      <c r="BL1601" s="22"/>
      <c r="BM1601" s="22"/>
      <c r="BN1601" s="22"/>
      <c r="BO1601" s="22"/>
      <c r="BP1601" s="22"/>
      <c r="BQ1601" s="22"/>
      <c r="BR1601" s="22"/>
      <c r="BS1601" s="22"/>
      <c r="BT1601" s="22"/>
      <c r="BU1601" s="22"/>
      <c r="BV1601" s="22"/>
      <c r="BW1601" s="22"/>
      <c r="BX1601" s="22"/>
      <c r="BY1601" s="22"/>
      <c r="BZ1601" s="22"/>
    </row>
    <row r="1602" spans="1:78" x14ac:dyDescent="0.25">
      <c r="A1602" s="21"/>
      <c r="B1602" s="22">
        <f t="shared" ca="1" si="37"/>
        <v>350</v>
      </c>
      <c r="C1602" s="22">
        <f t="shared" ca="1" si="35"/>
        <v>0.35</v>
      </c>
      <c r="D1602" s="22">
        <v>186.4</v>
      </c>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c r="BA1602" s="22"/>
      <c r="BB1602" s="22"/>
      <c r="BC1602" s="22"/>
      <c r="BD1602" s="22"/>
      <c r="BE1602" s="22"/>
      <c r="BF1602" s="22"/>
      <c r="BG1602" s="22"/>
      <c r="BH1602" s="22"/>
      <c r="BI1602" s="22"/>
      <c r="BJ1602" s="22"/>
      <c r="BK1602" s="22"/>
      <c r="BL1602" s="22"/>
      <c r="BM1602" s="22"/>
      <c r="BN1602" s="22"/>
      <c r="BO1602" s="22"/>
      <c r="BP1602" s="22"/>
      <c r="BQ1602" s="22"/>
      <c r="BR1602" s="22"/>
      <c r="BS1602" s="22"/>
      <c r="BT1602" s="22"/>
      <c r="BU1602" s="22"/>
      <c r="BV1602" s="22"/>
      <c r="BW1602" s="22"/>
      <c r="BX1602" s="22"/>
      <c r="BY1602" s="22"/>
      <c r="BZ1602" s="22"/>
    </row>
    <row r="1603" spans="1:78" x14ac:dyDescent="0.25">
      <c r="A1603" s="21"/>
      <c r="B1603" s="22">
        <f t="shared" ca="1" si="37"/>
        <v>360</v>
      </c>
      <c r="C1603" s="22">
        <f t="shared" ca="1" si="35"/>
        <v>0.36</v>
      </c>
      <c r="D1603" s="22">
        <v>190.6</v>
      </c>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c r="BA1603" s="22"/>
      <c r="BB1603" s="22"/>
      <c r="BC1603" s="22"/>
      <c r="BD1603" s="22"/>
      <c r="BE1603" s="22"/>
      <c r="BF1603" s="22"/>
      <c r="BG1603" s="22"/>
      <c r="BH1603" s="22"/>
      <c r="BI1603" s="22"/>
      <c r="BJ1603" s="22"/>
      <c r="BK1603" s="22"/>
      <c r="BL1603" s="22"/>
      <c r="BM1603" s="22"/>
      <c r="BN1603" s="22"/>
      <c r="BO1603" s="22"/>
      <c r="BP1603" s="22"/>
      <c r="BQ1603" s="22"/>
      <c r="BR1603" s="22"/>
      <c r="BS1603" s="22"/>
      <c r="BT1603" s="22"/>
      <c r="BU1603" s="22"/>
      <c r="BV1603" s="22"/>
      <c r="BW1603" s="22"/>
      <c r="BX1603" s="22"/>
      <c r="BY1603" s="22"/>
      <c r="BZ1603" s="22"/>
    </row>
    <row r="1604" spans="1:78" x14ac:dyDescent="0.25">
      <c r="A1604" s="21"/>
      <c r="B1604" s="22">
        <f t="shared" ca="1" si="37"/>
        <v>370</v>
      </c>
      <c r="C1604" s="22">
        <f t="shared" ca="1" si="35"/>
        <v>0.37</v>
      </c>
      <c r="D1604" s="22">
        <v>195</v>
      </c>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c r="BA1604" s="22"/>
      <c r="BB1604" s="22"/>
      <c r="BC1604" s="22"/>
      <c r="BD1604" s="22"/>
      <c r="BE1604" s="22"/>
      <c r="BF1604" s="22"/>
      <c r="BG1604" s="22"/>
      <c r="BH1604" s="22"/>
      <c r="BI1604" s="22"/>
      <c r="BJ1604" s="22"/>
      <c r="BK1604" s="22"/>
      <c r="BL1604" s="22"/>
      <c r="BM1604" s="22"/>
      <c r="BN1604" s="22"/>
      <c r="BO1604" s="22"/>
      <c r="BP1604" s="22"/>
      <c r="BQ1604" s="22"/>
      <c r="BR1604" s="22"/>
      <c r="BS1604" s="22"/>
      <c r="BT1604" s="22"/>
      <c r="BU1604" s="22"/>
      <c r="BV1604" s="22"/>
      <c r="BW1604" s="22"/>
      <c r="BX1604" s="22"/>
      <c r="BY1604" s="22"/>
      <c r="BZ1604" s="22"/>
    </row>
    <row r="1605" spans="1:78" x14ac:dyDescent="0.25">
      <c r="A1605" s="21"/>
      <c r="B1605" s="22">
        <f t="shared" ca="1" si="37"/>
        <v>380</v>
      </c>
      <c r="C1605" s="22">
        <f t="shared" ca="1" si="35"/>
        <v>0.38</v>
      </c>
      <c r="D1605" s="22">
        <v>199.6</v>
      </c>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row>
    <row r="1606" spans="1:78" x14ac:dyDescent="0.25">
      <c r="A1606" s="21"/>
      <c r="B1606" s="22">
        <f t="shared" ca="1" si="37"/>
        <v>390</v>
      </c>
      <c r="C1606" s="22">
        <f t="shared" ca="1" si="35"/>
        <v>0.39</v>
      </c>
      <c r="D1606" s="22">
        <v>204.4</v>
      </c>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row>
    <row r="1607" spans="1:78" x14ac:dyDescent="0.25">
      <c r="A1607" s="21"/>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c r="BA1607" s="22"/>
      <c r="BB1607" s="22"/>
      <c r="BC1607" s="22"/>
      <c r="BD1607" s="22"/>
      <c r="BE1607" s="22"/>
      <c r="BF1607" s="22"/>
      <c r="BG1607" s="22"/>
      <c r="BH1607" s="22"/>
      <c r="BI1607" s="22"/>
      <c r="BJ1607" s="22"/>
      <c r="BK1607" s="22"/>
      <c r="BL1607" s="22"/>
      <c r="BM1607" s="22"/>
      <c r="BN1607" s="22"/>
      <c r="BO1607" s="22"/>
      <c r="BP1607" s="22"/>
      <c r="BQ1607" s="22"/>
      <c r="BR1607" s="22"/>
      <c r="BS1607" s="22"/>
      <c r="BT1607" s="22"/>
      <c r="BU1607" s="22"/>
      <c r="BV1607" s="22"/>
      <c r="BW1607" s="22"/>
      <c r="BX1607" s="22"/>
      <c r="BY1607" s="22"/>
      <c r="BZ1607" s="22"/>
    </row>
    <row r="1608" spans="1:78" x14ac:dyDescent="0.25">
      <c r="A1608" s="21"/>
      <c r="B1608" s="22" t="s">
        <v>327</v>
      </c>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row>
    <row r="1609" spans="1:78" x14ac:dyDescent="0.25">
      <c r="A1609" s="38"/>
      <c r="B1609" s="39" t="s">
        <v>341</v>
      </c>
      <c r="C1609" s="39"/>
      <c r="D1609" s="39"/>
      <c r="E1609" s="39"/>
      <c r="F1609" s="26" t="s">
        <v>70</v>
      </c>
      <c r="G1609" s="27" t="s">
        <v>71</v>
      </c>
      <c r="H1609" s="27" t="s">
        <v>72</v>
      </c>
      <c r="I1609" s="27" t="s">
        <v>73</v>
      </c>
      <c r="J1609" s="27" t="s">
        <v>74</v>
      </c>
      <c r="K1609" s="27" t="s">
        <v>75</v>
      </c>
      <c r="L1609" s="27" t="s">
        <v>76</v>
      </c>
      <c r="M1609" s="27" t="s">
        <v>77</v>
      </c>
      <c r="N1609" s="27" t="s">
        <v>78</v>
      </c>
      <c r="O1609" s="27" t="s">
        <v>79</v>
      </c>
      <c r="P1609" s="27" t="s">
        <v>80</v>
      </c>
      <c r="Q1609" s="27"/>
      <c r="R1609" s="27"/>
      <c r="S1609" s="27"/>
      <c r="T1609" s="27"/>
      <c r="U1609" s="27"/>
      <c r="V1609" s="27"/>
      <c r="W1609" s="27"/>
      <c r="X1609" s="27"/>
      <c r="Y1609" s="27"/>
      <c r="Z1609" s="27"/>
      <c r="AA1609" s="27"/>
      <c r="AB1609" s="27"/>
      <c r="AC1609" s="27"/>
      <c r="AD1609" s="27"/>
      <c r="AE1609" s="27"/>
      <c r="AF1609" s="27"/>
      <c r="AG1609" s="27"/>
      <c r="AH1609" s="27"/>
      <c r="AI1609" s="27"/>
      <c r="AJ1609" s="27"/>
      <c r="AK1609" s="27"/>
      <c r="AL1609" s="27"/>
      <c r="AM1609" s="27"/>
      <c r="AN1609" s="27"/>
      <c r="AO1609" s="27"/>
      <c r="AP1609" s="27"/>
      <c r="AQ1609" s="27"/>
      <c r="AR1609" s="27"/>
      <c r="AS1609" s="27"/>
      <c r="AT1609" s="27"/>
      <c r="AU1609" s="27"/>
      <c r="AV1609" s="27"/>
      <c r="AW1609" s="27"/>
      <c r="AX1609" s="27"/>
      <c r="AY1609" s="27"/>
      <c r="AZ1609" s="27"/>
      <c r="BA1609" s="27"/>
      <c r="BB1609" s="27"/>
      <c r="BC1609" s="27"/>
      <c r="BD1609" s="27"/>
      <c r="BE1609" s="27"/>
      <c r="BF1609" s="27"/>
      <c r="BG1609" s="27"/>
      <c r="BH1609" s="27"/>
      <c r="BI1609" s="27"/>
      <c r="BJ1609" s="27"/>
      <c r="BK1609" s="27"/>
      <c r="BL1609" s="27"/>
      <c r="BM1609" s="27"/>
      <c r="BN1609" s="27"/>
      <c r="BO1609" s="22"/>
      <c r="BP1609" s="22"/>
      <c r="BQ1609" s="22"/>
      <c r="BR1609" s="22"/>
      <c r="BS1609" s="22"/>
      <c r="BT1609" s="22"/>
      <c r="BU1609" s="22"/>
      <c r="BV1609" s="22"/>
      <c r="BW1609" s="22"/>
      <c r="BX1609" s="22"/>
      <c r="BY1609" s="22"/>
      <c r="BZ1609" s="22"/>
    </row>
    <row r="1610" spans="1:78" x14ac:dyDescent="0.25">
      <c r="A1610" s="21" t="s">
        <v>342</v>
      </c>
      <c r="B1610" s="21" t="s">
        <v>343</v>
      </c>
      <c r="C1610" s="22"/>
      <c r="D1610" s="22"/>
      <c r="E1610" s="22"/>
      <c r="F1610" s="40" t="s">
        <v>139</v>
      </c>
      <c r="G1610" s="40">
        <f ca="1">B1612</f>
        <v>150</v>
      </c>
      <c r="H1610" s="40">
        <f ca="1">B1638</f>
        <v>390</v>
      </c>
      <c r="I1610" s="40">
        <f ca="1">K1614</f>
        <v>1083.1839497571232</v>
      </c>
      <c r="J1610" s="40">
        <f ca="1">J1614</f>
        <v>-7799.74245367207</v>
      </c>
      <c r="K1610" s="40">
        <f ca="1">I1614</f>
        <v>24209.493849096671</v>
      </c>
      <c r="L1610" s="40">
        <f ca="1">H1614</f>
        <v>-23983.093064535246</v>
      </c>
      <c r="M1610" s="40">
        <f ca="1">G1614</f>
        <v>-4.5934895827231621</v>
      </c>
      <c r="N1610" s="40"/>
      <c r="O1610" s="40"/>
      <c r="P1610" s="40"/>
      <c r="Q1610" s="40"/>
      <c r="R1610" s="40"/>
      <c r="S1610" s="40"/>
      <c r="T1610" s="40"/>
      <c r="U1610" s="40"/>
      <c r="V1610" s="40"/>
      <c r="W1610" s="40"/>
      <c r="X1610" s="40"/>
      <c r="Y1610" s="40"/>
      <c r="Z1610" s="40"/>
      <c r="AA1610" s="40"/>
      <c r="AB1610" s="40"/>
      <c r="AC1610" s="40"/>
      <c r="AD1610" s="40"/>
      <c r="AE1610" s="40"/>
      <c r="AF1610" s="40"/>
      <c r="AG1610" s="40"/>
      <c r="AH1610" s="40"/>
      <c r="AI1610" s="40"/>
      <c r="AJ1610" s="40"/>
      <c r="AK1610" s="40"/>
      <c r="AL1610" s="40"/>
      <c r="AM1610" s="40"/>
      <c r="AN1610" s="40"/>
      <c r="AO1610" s="40"/>
      <c r="AP1610" s="40"/>
      <c r="AQ1610" s="40"/>
      <c r="AR1610" s="40"/>
      <c r="AS1610" s="40"/>
      <c r="AT1610" s="40"/>
      <c r="AU1610" s="40"/>
      <c r="AV1610" s="40"/>
      <c r="AW1610" s="40"/>
      <c r="AX1610" s="40"/>
      <c r="AY1610" s="40"/>
      <c r="AZ1610" s="40"/>
      <c r="BA1610" s="40"/>
      <c r="BB1610" s="40"/>
      <c r="BC1610" s="40"/>
      <c r="BD1610" s="40"/>
      <c r="BE1610" s="40"/>
      <c r="BF1610" s="40"/>
      <c r="BG1610" s="40"/>
      <c r="BH1610" s="40"/>
      <c r="BI1610" s="40"/>
      <c r="BJ1610" s="40"/>
      <c r="BK1610" s="40"/>
      <c r="BL1610" s="40"/>
      <c r="BM1610" s="40"/>
      <c r="BN1610" s="40"/>
      <c r="BO1610" s="22"/>
      <c r="BP1610" s="22"/>
      <c r="BQ1610" s="22"/>
      <c r="BR1610" s="22"/>
      <c r="BS1610" s="22"/>
      <c r="BT1610" s="22"/>
      <c r="BU1610" s="22"/>
      <c r="BV1610" s="22"/>
      <c r="BW1610" s="22"/>
      <c r="BX1610" s="22"/>
      <c r="BY1610" s="22"/>
      <c r="BZ1610" s="22"/>
    </row>
    <row r="1611" spans="1:78" x14ac:dyDescent="0.25">
      <c r="A1611" s="21"/>
      <c r="B1611" s="22" t="s">
        <v>323</v>
      </c>
      <c r="C1611" s="22" t="s">
        <v>182</v>
      </c>
      <c r="D1611" s="22" t="s">
        <v>203</v>
      </c>
      <c r="E1611" s="22"/>
      <c r="F1611" s="41" t="s">
        <v>141</v>
      </c>
      <c r="G1611" s="41"/>
      <c r="H1611" s="41"/>
      <c r="I1611" s="41"/>
      <c r="J1611" s="41"/>
      <c r="K1611" s="41"/>
      <c r="L1611" s="41"/>
      <c r="M1611" s="41"/>
      <c r="N1611" s="41"/>
      <c r="O1611" s="41"/>
      <c r="P1611" s="41"/>
      <c r="Q1611" s="41"/>
      <c r="R1611" s="41"/>
      <c r="S1611" s="41"/>
      <c r="T1611" s="41"/>
      <c r="U1611" s="41"/>
      <c r="V1611" s="41"/>
      <c r="W1611" s="41"/>
      <c r="X1611" s="41"/>
      <c r="Y1611" s="41"/>
      <c r="Z1611" s="41"/>
      <c r="AA1611" s="41"/>
      <c r="AB1611" s="41"/>
      <c r="AC1611" s="41"/>
      <c r="AD1611" s="41"/>
      <c r="AE1611" s="41"/>
      <c r="AF1611" s="41"/>
      <c r="AG1611" s="41"/>
      <c r="AH1611" s="41"/>
      <c r="AI1611" s="41"/>
      <c r="AJ1611" s="41"/>
      <c r="AK1611" s="41"/>
      <c r="AL1611" s="41"/>
      <c r="AM1611" s="41"/>
      <c r="AN1611" s="41"/>
      <c r="AO1611" s="41"/>
      <c r="AP1611" s="41"/>
      <c r="AQ1611" s="41"/>
      <c r="AR1611" s="41"/>
      <c r="AS1611" s="41"/>
      <c r="AT1611" s="41"/>
      <c r="AU1611" s="41"/>
      <c r="AV1611" s="41"/>
      <c r="AW1611" s="41"/>
      <c r="AX1611" s="41"/>
      <c r="AY1611" s="41"/>
      <c r="AZ1611" s="41"/>
      <c r="BA1611" s="41"/>
      <c r="BB1611" s="41"/>
      <c r="BC1611" s="41"/>
      <c r="BD1611" s="41"/>
      <c r="BE1611" s="41"/>
      <c r="BF1611" s="41"/>
      <c r="BG1611" s="41"/>
      <c r="BH1611" s="41"/>
      <c r="BI1611" s="41"/>
      <c r="BJ1611" s="41"/>
      <c r="BK1611" s="41"/>
      <c r="BL1611" s="41"/>
      <c r="BM1611" s="41"/>
      <c r="BN1611" s="41"/>
      <c r="BO1611" s="22"/>
      <c r="BP1611" s="22"/>
      <c r="BQ1611" s="22"/>
      <c r="BR1611" s="22"/>
      <c r="BS1611" s="22"/>
      <c r="BT1611" s="22"/>
      <c r="BU1611" s="22"/>
      <c r="BV1611" s="22"/>
      <c r="BW1611" s="22"/>
      <c r="BX1611" s="22"/>
      <c r="BY1611" s="22"/>
      <c r="BZ1611" s="22"/>
    </row>
    <row r="1612" spans="1:78" x14ac:dyDescent="0.25">
      <c r="A1612" s="52" t="s">
        <v>324</v>
      </c>
      <c r="B1612" s="22">
        <v>150</v>
      </c>
      <c r="C1612" s="22">
        <f ca="1">B1612/1000</f>
        <v>0.15</v>
      </c>
      <c r="D1612" s="22">
        <v>174.21</v>
      </c>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c r="BA1612" s="22"/>
      <c r="BB1612" s="22"/>
      <c r="BC1612" s="22"/>
      <c r="BD1612" s="22"/>
      <c r="BE1612" s="22"/>
      <c r="BF1612" s="22"/>
      <c r="BG1612" s="22"/>
      <c r="BH1612" s="22"/>
      <c r="BI1612" s="22"/>
      <c r="BJ1612" s="22"/>
      <c r="BK1612" s="22"/>
      <c r="BL1612" s="22"/>
      <c r="BM1612" s="22"/>
      <c r="BN1612" s="22"/>
      <c r="BO1612" s="22"/>
      <c r="BP1612" s="22"/>
      <c r="BQ1612" s="22"/>
      <c r="BR1612" s="22"/>
      <c r="BS1612" s="22"/>
      <c r="BT1612" s="22"/>
      <c r="BU1612" s="22"/>
      <c r="BV1612" s="22"/>
      <c r="BW1612" s="22"/>
      <c r="BX1612" s="22"/>
      <c r="BY1612" s="22"/>
      <c r="BZ1612" s="22"/>
    </row>
    <row r="1613" spans="1:78" x14ac:dyDescent="0.25">
      <c r="A1613" s="21">
        <f ca="1">_xll.BP(B1610)</f>
        <v>68.749993896484398</v>
      </c>
      <c r="B1613" s="22">
        <f ca="1">B1612+10</f>
        <v>160</v>
      </c>
      <c r="C1613" s="22">
        <f t="shared" ref="C1613:C1638" ca="1" si="38">B1613/1000</f>
        <v>0.16</v>
      </c>
      <c r="D1613" s="22">
        <v>176.22</v>
      </c>
      <c r="E1613" s="22"/>
      <c r="F1613" s="22"/>
      <c r="G1613" s="42" t="s">
        <v>184</v>
      </c>
      <c r="H1613" s="42" t="s">
        <v>185</v>
      </c>
      <c r="I1613" s="42" t="s">
        <v>186</v>
      </c>
      <c r="J1613" s="42" t="s">
        <v>187</v>
      </c>
      <c r="K1613" s="42" t="s">
        <v>188</v>
      </c>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row>
    <row r="1614" spans="1:78" x14ac:dyDescent="0.25">
      <c r="A1614" s="21">
        <f ca="1">A1613/1000</f>
        <v>6.8749993896484396E-2</v>
      </c>
      <c r="B1614" s="22">
        <f t="shared" ref="B1614:B1624" ca="1" si="39">B1613+10</f>
        <v>170</v>
      </c>
      <c r="C1614" s="22">
        <f t="shared" ca="1" si="38"/>
        <v>0.17</v>
      </c>
      <c r="D1614" s="22">
        <v>178.52</v>
      </c>
      <c r="E1614" s="22"/>
      <c r="F1614" s="22"/>
      <c r="G1614" s="22">
        <f t="array" aca="1" ref="G1614:L1620" ca="1">LINEST(D1612:D1638,C1612:C1638^{1,2,3,-2},1,1)</f>
        <v>-4.5934895827231621</v>
      </c>
      <c r="H1614" s="22">
        <f ca="1"/>
        <v>-23983.093064535246</v>
      </c>
      <c r="I1614" s="22">
        <f ca="1"/>
        <v>24209.493849096671</v>
      </c>
      <c r="J1614" s="22">
        <f ca="1"/>
        <v>-7799.74245367207</v>
      </c>
      <c r="K1614" s="22">
        <f ca="1"/>
        <v>1083.1839497571232</v>
      </c>
      <c r="L1614" s="22" t="e">
        <f ca="1"/>
        <v>#N/A</v>
      </c>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row>
    <row r="1615" spans="1:78" x14ac:dyDescent="0.25">
      <c r="A1615" s="21"/>
      <c r="B1615" s="22">
        <f t="shared" ca="1" si="39"/>
        <v>180</v>
      </c>
      <c r="C1615" s="22">
        <f t="shared" ca="1" si="38"/>
        <v>0.18</v>
      </c>
      <c r="D1615" s="22">
        <v>181.04</v>
      </c>
      <c r="E1615" s="22"/>
      <c r="F1615" s="22"/>
      <c r="G1615" s="22">
        <f ca="1"/>
        <v>0.82777607503319284</v>
      </c>
      <c r="H1615" s="22">
        <f ca="1"/>
        <v>3589.92584093907</v>
      </c>
      <c r="I1615" s="22">
        <f ca="1"/>
        <v>3535.8720673230978</v>
      </c>
      <c r="J1615" s="22">
        <f ca="1"/>
        <v>1202.827252146039</v>
      </c>
      <c r="K1615" s="22">
        <f ca="1"/>
        <v>148.8043716768712</v>
      </c>
      <c r="L1615" s="22" t="e">
        <f ca="1"/>
        <v>#N/A</v>
      </c>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c r="BA1615" s="22"/>
      <c r="BB1615" s="22"/>
      <c r="BC1615" s="22"/>
      <c r="BD1615" s="22"/>
      <c r="BE1615" s="22"/>
      <c r="BF1615" s="22"/>
      <c r="BG1615" s="22"/>
      <c r="BH1615" s="22"/>
      <c r="BI1615" s="22"/>
      <c r="BJ1615" s="22"/>
      <c r="BK1615" s="22"/>
      <c r="BL1615" s="22"/>
      <c r="BM1615" s="22"/>
      <c r="BN1615" s="22"/>
      <c r="BO1615" s="22"/>
      <c r="BP1615" s="22"/>
      <c r="BQ1615" s="22"/>
      <c r="BR1615" s="22"/>
      <c r="BS1615" s="22"/>
      <c r="BT1615" s="22"/>
      <c r="BU1615" s="22"/>
      <c r="BV1615" s="22"/>
      <c r="BW1615" s="22"/>
      <c r="BX1615" s="22"/>
      <c r="BY1615" s="22"/>
      <c r="BZ1615" s="22"/>
    </row>
    <row r="1616" spans="1:78" x14ac:dyDescent="0.25">
      <c r="A1616" s="21"/>
      <c r="B1616" s="22">
        <f t="shared" ca="1" si="39"/>
        <v>190</v>
      </c>
      <c r="C1616" s="22">
        <f t="shared" ca="1" si="38"/>
        <v>0.19</v>
      </c>
      <c r="D1616" s="22">
        <v>183.73</v>
      </c>
      <c r="E1616" s="22"/>
      <c r="F1616" s="22"/>
      <c r="G1616" s="22">
        <f ca="1"/>
        <v>0.99768787954835281</v>
      </c>
      <c r="H1616" s="22">
        <f ca="1"/>
        <v>1.6060469810004991</v>
      </c>
      <c r="I1616" s="22" t="e">
        <f ca="1"/>
        <v>#N/A</v>
      </c>
      <c r="J1616" s="22" t="e">
        <f ca="1"/>
        <v>#N/A</v>
      </c>
      <c r="K1616" s="22" t="e">
        <f ca="1"/>
        <v>#N/A</v>
      </c>
      <c r="L1616" s="22" t="e">
        <f ca="1"/>
        <v>#N/A</v>
      </c>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c r="BA1616" s="22"/>
      <c r="BB1616" s="22"/>
      <c r="BC1616" s="22"/>
      <c r="BD1616" s="22"/>
      <c r="BE1616" s="22"/>
      <c r="BF1616" s="22"/>
      <c r="BG1616" s="22"/>
      <c r="BH1616" s="22"/>
      <c r="BI1616" s="22"/>
      <c r="BJ1616" s="22"/>
      <c r="BK1616" s="22"/>
      <c r="BL1616" s="22"/>
      <c r="BM1616" s="22"/>
      <c r="BN1616" s="22"/>
      <c r="BO1616" s="22"/>
      <c r="BP1616" s="22"/>
      <c r="BQ1616" s="22"/>
      <c r="BR1616" s="22"/>
      <c r="BS1616" s="22"/>
      <c r="BT1616" s="22"/>
      <c r="BU1616" s="22"/>
      <c r="BV1616" s="22"/>
      <c r="BW1616" s="22"/>
      <c r="BX1616" s="22"/>
      <c r="BY1616" s="22"/>
      <c r="BZ1616" s="22"/>
    </row>
    <row r="1617" spans="1:78" x14ac:dyDescent="0.25">
      <c r="A1617" s="21"/>
      <c r="B1617" s="22">
        <f t="shared" ca="1" si="39"/>
        <v>200</v>
      </c>
      <c r="C1617" s="22">
        <f t="shared" ca="1" si="38"/>
        <v>0.2</v>
      </c>
      <c r="D1617" s="22">
        <v>186.59</v>
      </c>
      <c r="E1617" s="22"/>
      <c r="F1617" s="22"/>
      <c r="G1617" s="22">
        <f ca="1"/>
        <v>2373.2688033648164</v>
      </c>
      <c r="H1617" s="22">
        <f ca="1"/>
        <v>22</v>
      </c>
      <c r="I1617" s="22" t="e">
        <f ca="1"/>
        <v>#N/A</v>
      </c>
      <c r="J1617" s="22" t="e">
        <f ca="1"/>
        <v>#N/A</v>
      </c>
      <c r="K1617" s="22" t="e">
        <f ca="1"/>
        <v>#N/A</v>
      </c>
      <c r="L1617" s="22" t="e">
        <f ca="1"/>
        <v>#N/A</v>
      </c>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c r="BA1617" s="22"/>
      <c r="BB1617" s="22"/>
      <c r="BC1617" s="22"/>
      <c r="BD1617" s="22"/>
      <c r="BE1617" s="22"/>
      <c r="BF1617" s="22"/>
      <c r="BG1617" s="22"/>
      <c r="BH1617" s="22"/>
      <c r="BI1617" s="22"/>
      <c r="BJ1617" s="22"/>
      <c r="BK1617" s="22"/>
      <c r="BL1617" s="22"/>
      <c r="BM1617" s="22"/>
      <c r="BN1617" s="22"/>
      <c r="BO1617" s="22"/>
      <c r="BP1617" s="22"/>
      <c r="BQ1617" s="22"/>
      <c r="BR1617" s="22"/>
      <c r="BS1617" s="22"/>
      <c r="BT1617" s="22"/>
      <c r="BU1617" s="22"/>
      <c r="BV1617" s="22"/>
      <c r="BW1617" s="22"/>
      <c r="BX1617" s="22"/>
      <c r="BY1617" s="22"/>
      <c r="BZ1617" s="22"/>
    </row>
    <row r="1618" spans="1:78" x14ac:dyDescent="0.25">
      <c r="A1618" s="21"/>
      <c r="B1618" s="22">
        <f t="shared" ca="1" si="39"/>
        <v>210</v>
      </c>
      <c r="C1618" s="22">
        <f t="shared" ca="1" si="38"/>
        <v>0.21</v>
      </c>
      <c r="D1618" s="22">
        <v>187.52</v>
      </c>
      <c r="E1618" s="22"/>
      <c r="F1618" s="22"/>
      <c r="G1618" s="22">
        <f ca="1"/>
        <v>24486.313895493429</v>
      </c>
      <c r="H1618" s="22">
        <f ca="1"/>
        <v>56.74651191397799</v>
      </c>
      <c r="I1618" s="22" t="e">
        <f ca="1"/>
        <v>#N/A</v>
      </c>
      <c r="J1618" s="22" t="e">
        <f ca="1"/>
        <v>#N/A</v>
      </c>
      <c r="K1618" s="22" t="e">
        <f ca="1"/>
        <v>#N/A</v>
      </c>
      <c r="L1618" s="22" t="e">
        <f ca="1"/>
        <v>#N/A</v>
      </c>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c r="BA1618" s="22"/>
      <c r="BB1618" s="22"/>
      <c r="BC1618" s="22"/>
      <c r="BD1618" s="22"/>
      <c r="BE1618" s="22"/>
      <c r="BF1618" s="22"/>
      <c r="BG1618" s="22"/>
      <c r="BH1618" s="22"/>
      <c r="BI1618" s="22"/>
      <c r="BJ1618" s="22"/>
      <c r="BK1618" s="22"/>
      <c r="BL1618" s="22"/>
      <c r="BM1618" s="22"/>
      <c r="BN1618" s="22"/>
      <c r="BO1618" s="22"/>
      <c r="BP1618" s="22"/>
      <c r="BQ1618" s="22"/>
      <c r="BR1618" s="22"/>
      <c r="BS1618" s="22"/>
      <c r="BT1618" s="22"/>
      <c r="BU1618" s="22"/>
      <c r="BV1618" s="22"/>
      <c r="BW1618" s="22"/>
      <c r="BX1618" s="22"/>
      <c r="BY1618" s="22"/>
      <c r="BZ1618" s="22"/>
    </row>
    <row r="1619" spans="1:78" x14ac:dyDescent="0.25">
      <c r="A1619" s="21"/>
      <c r="B1619" s="22">
        <f t="shared" ca="1" si="39"/>
        <v>220</v>
      </c>
      <c r="C1619" s="22">
        <f t="shared" ca="1" si="38"/>
        <v>0.22</v>
      </c>
      <c r="D1619" s="22">
        <v>189.62</v>
      </c>
      <c r="E1619" s="22"/>
      <c r="F1619" s="22"/>
      <c r="G1619" s="22" t="e">
        <f ca="1"/>
        <v>#N/A</v>
      </c>
      <c r="H1619" s="22" t="e">
        <f ca="1"/>
        <v>#N/A</v>
      </c>
      <c r="I1619" s="22" t="e">
        <f ca="1"/>
        <v>#N/A</v>
      </c>
      <c r="J1619" s="22" t="e">
        <f ca="1"/>
        <v>#N/A</v>
      </c>
      <c r="K1619" s="22" t="e">
        <f ca="1"/>
        <v>#N/A</v>
      </c>
      <c r="L1619" s="22" t="e">
        <f ca="1"/>
        <v>#N/A</v>
      </c>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row>
    <row r="1620" spans="1:78" x14ac:dyDescent="0.25">
      <c r="A1620" s="21"/>
      <c r="B1620" s="22">
        <f t="shared" ca="1" si="39"/>
        <v>230</v>
      </c>
      <c r="C1620" s="22">
        <f t="shared" ca="1" si="38"/>
        <v>0.23</v>
      </c>
      <c r="D1620" s="22">
        <v>192.85</v>
      </c>
      <c r="E1620" s="22"/>
      <c r="F1620" s="22"/>
      <c r="G1620" s="22" t="e">
        <f ca="1"/>
        <v>#N/A</v>
      </c>
      <c r="H1620" s="22" t="e">
        <f ca="1"/>
        <v>#N/A</v>
      </c>
      <c r="I1620" s="22" t="e">
        <f ca="1"/>
        <v>#N/A</v>
      </c>
      <c r="J1620" s="22" t="e">
        <f ca="1"/>
        <v>#N/A</v>
      </c>
      <c r="K1620" s="22" t="e">
        <f ca="1"/>
        <v>#N/A</v>
      </c>
      <c r="L1620" s="22" t="e">
        <f ca="1"/>
        <v>#N/A</v>
      </c>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c r="BA1620" s="22"/>
      <c r="BB1620" s="22"/>
      <c r="BC1620" s="22"/>
      <c r="BD1620" s="22"/>
      <c r="BE1620" s="22"/>
      <c r="BF1620" s="22"/>
      <c r="BG1620" s="22"/>
      <c r="BH1620" s="22"/>
      <c r="BI1620" s="22"/>
      <c r="BJ1620" s="22"/>
      <c r="BK1620" s="22"/>
      <c r="BL1620" s="22"/>
      <c r="BM1620" s="22"/>
      <c r="BN1620" s="22"/>
      <c r="BO1620" s="22"/>
      <c r="BP1620" s="22"/>
      <c r="BQ1620" s="22"/>
      <c r="BR1620" s="22"/>
      <c r="BS1620" s="22"/>
      <c r="BT1620" s="22"/>
      <c r="BU1620" s="22"/>
      <c r="BV1620" s="22"/>
      <c r="BW1620" s="22"/>
      <c r="BX1620" s="22"/>
      <c r="BY1620" s="22"/>
      <c r="BZ1620" s="22"/>
    </row>
    <row r="1621" spans="1:78" x14ac:dyDescent="0.25">
      <c r="A1621" s="21"/>
      <c r="B1621" s="22">
        <f t="shared" ca="1" si="39"/>
        <v>240</v>
      </c>
      <c r="C1621" s="22">
        <f t="shared" ca="1" si="38"/>
        <v>0.24</v>
      </c>
      <c r="D1621" s="22">
        <v>195.63</v>
      </c>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row>
    <row r="1622" spans="1:78" x14ac:dyDescent="0.25">
      <c r="A1622" s="21"/>
      <c r="B1622" s="22">
        <f t="shared" ca="1" si="39"/>
        <v>250</v>
      </c>
      <c r="C1622" s="22">
        <f t="shared" ca="1" si="38"/>
        <v>0.25</v>
      </c>
      <c r="D1622" s="22">
        <v>196.28</v>
      </c>
      <c r="E1622" s="22"/>
      <c r="F1622" s="25" t="s">
        <v>166</v>
      </c>
      <c r="G1622" s="42">
        <v>250</v>
      </c>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c r="BA1622" s="22"/>
      <c r="BB1622" s="22"/>
      <c r="BC1622" s="22"/>
      <c r="BD1622" s="22"/>
      <c r="BE1622" s="22"/>
      <c r="BF1622" s="22"/>
      <c r="BG1622" s="22"/>
      <c r="BH1622" s="22"/>
      <c r="BI1622" s="22"/>
      <c r="BJ1622" s="22"/>
      <c r="BK1622" s="22"/>
      <c r="BL1622" s="22"/>
      <c r="BM1622" s="22"/>
      <c r="BN1622" s="22"/>
      <c r="BO1622" s="22"/>
      <c r="BP1622" s="22"/>
      <c r="BQ1622" s="22"/>
      <c r="BR1622" s="22"/>
      <c r="BS1622" s="22"/>
      <c r="BT1622" s="22"/>
      <c r="BU1622" s="22"/>
      <c r="BV1622" s="22"/>
      <c r="BW1622" s="22"/>
      <c r="BX1622" s="22"/>
      <c r="BY1622" s="22"/>
      <c r="BZ1622" s="22"/>
    </row>
    <row r="1623" spans="1:78" x14ac:dyDescent="0.25">
      <c r="A1623" s="21"/>
      <c r="B1623" s="22">
        <f t="shared" ca="1" si="39"/>
        <v>260</v>
      </c>
      <c r="C1623" s="22">
        <f t="shared" ca="1" si="38"/>
        <v>0.26</v>
      </c>
      <c r="D1623" s="22">
        <v>199.94</v>
      </c>
      <c r="E1623" s="22"/>
      <c r="F1623" s="25" t="s">
        <v>167</v>
      </c>
      <c r="G1623" s="43">
        <f ca="1">I1610+J1610*(G1622/1000)+K1610*(G1622/1000)^2+L1610*(G1622/1000)^3+M1610/(G1622/1000)^2</f>
        <v>198.11003945071377</v>
      </c>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row>
    <row r="1624" spans="1:78" x14ac:dyDescent="0.25">
      <c r="A1624" s="21"/>
      <c r="B1624" s="22">
        <f t="shared" ca="1" si="39"/>
        <v>270</v>
      </c>
      <c r="C1624" s="22">
        <f t="shared" ca="1" si="38"/>
        <v>0.27</v>
      </c>
      <c r="D1624" s="22">
        <v>203.82</v>
      </c>
      <c r="E1624" s="22"/>
      <c r="F1624" s="22" t="s">
        <v>46</v>
      </c>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c r="BA1624" s="22"/>
      <c r="BB1624" s="22"/>
      <c r="BC1624" s="22"/>
      <c r="BD1624" s="22"/>
      <c r="BE1624" s="22"/>
      <c r="BF1624" s="22"/>
      <c r="BG1624" s="22"/>
      <c r="BH1624" s="22"/>
      <c r="BI1624" s="22"/>
      <c r="BJ1624" s="22"/>
      <c r="BK1624" s="22"/>
      <c r="BL1624" s="22"/>
      <c r="BM1624" s="22"/>
      <c r="BN1624" s="22"/>
      <c r="BO1624" s="22"/>
      <c r="BP1624" s="22"/>
      <c r="BQ1624" s="22"/>
      <c r="BR1624" s="22"/>
      <c r="BS1624" s="22"/>
      <c r="BT1624" s="22"/>
      <c r="BU1624" s="22"/>
      <c r="BV1624" s="22"/>
      <c r="BW1624" s="22"/>
      <c r="BX1624" s="22"/>
      <c r="BY1624" s="22"/>
      <c r="BZ1624" s="22"/>
    </row>
    <row r="1625" spans="1:78" x14ac:dyDescent="0.25">
      <c r="A1625" s="21"/>
      <c r="B1625" s="22">
        <v>273.14999999999998</v>
      </c>
      <c r="C1625" s="22">
        <f t="shared" ca="1" si="38"/>
        <v>0.27315</v>
      </c>
      <c r="D1625" s="22">
        <v>207.96</v>
      </c>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row>
    <row r="1626" spans="1:78" x14ac:dyDescent="0.25">
      <c r="A1626" s="21"/>
      <c r="B1626" s="22">
        <f ca="1">B1624+10</f>
        <v>280</v>
      </c>
      <c r="C1626" s="22">
        <f t="shared" ca="1" si="38"/>
        <v>0.28000000000000003</v>
      </c>
      <c r="D1626" s="22">
        <v>212.4</v>
      </c>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c r="BA1626" s="22"/>
      <c r="BB1626" s="22"/>
      <c r="BC1626" s="22"/>
      <c r="BD1626" s="22"/>
      <c r="BE1626" s="22"/>
      <c r="BF1626" s="22"/>
      <c r="BG1626" s="22"/>
      <c r="BH1626" s="22"/>
      <c r="BI1626" s="22"/>
      <c r="BJ1626" s="22"/>
      <c r="BK1626" s="22"/>
      <c r="BL1626" s="22"/>
      <c r="BM1626" s="22"/>
      <c r="BN1626" s="22"/>
      <c r="BO1626" s="22"/>
      <c r="BP1626" s="22"/>
      <c r="BQ1626" s="22"/>
      <c r="BR1626" s="22"/>
      <c r="BS1626" s="22"/>
      <c r="BT1626" s="22"/>
      <c r="BU1626" s="22"/>
      <c r="BV1626" s="22"/>
      <c r="BW1626" s="22"/>
      <c r="BX1626" s="22"/>
      <c r="BY1626" s="22"/>
      <c r="BZ1626" s="22"/>
    </row>
    <row r="1627" spans="1:78" x14ac:dyDescent="0.25">
      <c r="A1627" s="21"/>
      <c r="B1627" s="22">
        <f ca="1">B1626+10</f>
        <v>290</v>
      </c>
      <c r="C1627" s="22">
        <f t="shared" ca="1" si="38"/>
        <v>0.28999999999999998</v>
      </c>
      <c r="D1627" s="22">
        <v>217</v>
      </c>
      <c r="E1627" s="22"/>
      <c r="F1627" s="25" t="s">
        <v>326</v>
      </c>
      <c r="G1627" s="34">
        <v>341.9</v>
      </c>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2"/>
      <c r="BF1627" s="22"/>
      <c r="BG1627" s="22"/>
      <c r="BH1627" s="22"/>
      <c r="BI1627" s="22"/>
      <c r="BJ1627" s="22"/>
      <c r="BK1627" s="22"/>
      <c r="BL1627" s="22"/>
      <c r="BM1627" s="22"/>
      <c r="BN1627" s="22"/>
      <c r="BO1627" s="22"/>
      <c r="BP1627" s="22"/>
      <c r="BQ1627" s="22"/>
      <c r="BR1627" s="22"/>
      <c r="BS1627" s="22"/>
      <c r="BT1627" s="22"/>
      <c r="BU1627" s="22"/>
      <c r="BV1627" s="22"/>
      <c r="BW1627" s="22"/>
      <c r="BX1627" s="22"/>
      <c r="BY1627" s="22"/>
      <c r="BZ1627" s="22"/>
    </row>
    <row r="1628" spans="1:78" x14ac:dyDescent="0.25">
      <c r="A1628" s="21"/>
      <c r="B1628" s="22">
        <v>298.14999999999998</v>
      </c>
      <c r="C1628" s="22">
        <f t="shared" ca="1" si="38"/>
        <v>0.29814999999999997</v>
      </c>
      <c r="D1628" s="22">
        <v>221.8</v>
      </c>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c r="BA1628" s="22"/>
      <c r="BB1628" s="22"/>
      <c r="BC1628" s="22"/>
      <c r="BD1628" s="22"/>
      <c r="BE1628" s="22"/>
      <c r="BF1628" s="22"/>
      <c r="BG1628" s="22"/>
      <c r="BH1628" s="22"/>
      <c r="BI1628" s="22"/>
      <c r="BJ1628" s="22"/>
      <c r="BK1628" s="22"/>
      <c r="BL1628" s="22"/>
      <c r="BM1628" s="22"/>
      <c r="BN1628" s="22"/>
      <c r="BO1628" s="22"/>
      <c r="BP1628" s="22"/>
      <c r="BQ1628" s="22"/>
      <c r="BR1628" s="22"/>
      <c r="BS1628" s="22"/>
      <c r="BT1628" s="22"/>
      <c r="BU1628" s="22"/>
      <c r="BV1628" s="22"/>
      <c r="BW1628" s="22"/>
      <c r="BX1628" s="22"/>
      <c r="BY1628" s="22"/>
      <c r="BZ1628" s="22"/>
    </row>
    <row r="1629" spans="1:78" x14ac:dyDescent="0.25">
      <c r="A1629" s="21"/>
      <c r="B1629" s="22">
        <f ca="1">B1627+10</f>
        <v>300</v>
      </c>
      <c r="C1629" s="22">
        <f t="shared" ca="1" si="38"/>
        <v>0.3</v>
      </c>
      <c r="D1629" s="22">
        <v>226.7</v>
      </c>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2"/>
      <c r="BF1629" s="22"/>
      <c r="BG1629" s="22"/>
      <c r="BH1629" s="22"/>
      <c r="BI1629" s="22"/>
      <c r="BJ1629" s="22"/>
      <c r="BK1629" s="22"/>
      <c r="BL1629" s="22"/>
      <c r="BM1629" s="22"/>
      <c r="BN1629" s="22"/>
      <c r="BO1629" s="22"/>
      <c r="BP1629" s="22"/>
      <c r="BQ1629" s="22"/>
      <c r="BR1629" s="22"/>
      <c r="BS1629" s="22"/>
      <c r="BT1629" s="22"/>
      <c r="BU1629" s="22"/>
      <c r="BV1629" s="22"/>
      <c r="BW1629" s="22"/>
      <c r="BX1629" s="22"/>
      <c r="BY1629" s="22"/>
      <c r="BZ1629" s="22"/>
    </row>
    <row r="1630" spans="1:78" x14ac:dyDescent="0.25">
      <c r="A1630" s="21"/>
      <c r="B1630" s="22">
        <f t="shared" ref="B1630:B1638" ca="1" si="40">B1629+10</f>
        <v>310</v>
      </c>
      <c r="C1630" s="22">
        <f t="shared" ca="1" si="38"/>
        <v>0.31</v>
      </c>
      <c r="D1630" s="22">
        <v>231.8</v>
      </c>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row>
    <row r="1631" spans="1:78" x14ac:dyDescent="0.25">
      <c r="A1631" s="21"/>
      <c r="B1631" s="22">
        <f t="shared" ca="1" si="40"/>
        <v>320</v>
      </c>
      <c r="C1631" s="22">
        <f t="shared" ca="1" si="38"/>
        <v>0.32</v>
      </c>
      <c r="D1631" s="22">
        <v>236.9</v>
      </c>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c r="BA1631" s="22"/>
      <c r="BB1631" s="22"/>
      <c r="BC1631" s="22"/>
      <c r="BD1631" s="22"/>
      <c r="BE1631" s="22"/>
      <c r="BF1631" s="22"/>
      <c r="BG1631" s="22"/>
      <c r="BH1631" s="22"/>
      <c r="BI1631" s="22"/>
      <c r="BJ1631" s="22"/>
      <c r="BK1631" s="22"/>
      <c r="BL1631" s="22"/>
      <c r="BM1631" s="22"/>
      <c r="BN1631" s="22"/>
      <c r="BO1631" s="22"/>
      <c r="BP1631" s="22"/>
      <c r="BQ1631" s="22"/>
      <c r="BR1631" s="22"/>
      <c r="BS1631" s="22"/>
      <c r="BT1631" s="22"/>
      <c r="BU1631" s="22"/>
      <c r="BV1631" s="22"/>
      <c r="BW1631" s="22"/>
      <c r="BX1631" s="22"/>
      <c r="BY1631" s="22"/>
      <c r="BZ1631" s="22"/>
    </row>
    <row r="1632" spans="1:78" x14ac:dyDescent="0.25">
      <c r="A1632" s="21"/>
      <c r="B1632" s="22">
        <f t="shared" ca="1" si="40"/>
        <v>330</v>
      </c>
      <c r="C1632" s="22">
        <f t="shared" ca="1" si="38"/>
        <v>0.33</v>
      </c>
      <c r="D1632" s="22">
        <v>242.1</v>
      </c>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c r="BA1632" s="22"/>
      <c r="BB1632" s="22"/>
      <c r="BC1632" s="22"/>
      <c r="BD1632" s="22"/>
      <c r="BE1632" s="22"/>
      <c r="BF1632" s="22"/>
      <c r="BG1632" s="22"/>
      <c r="BH1632" s="22"/>
      <c r="BI1632" s="22"/>
      <c r="BJ1632" s="22"/>
      <c r="BK1632" s="22"/>
      <c r="BL1632" s="22"/>
      <c r="BM1632" s="22"/>
      <c r="BN1632" s="22"/>
      <c r="BO1632" s="22"/>
      <c r="BP1632" s="22"/>
      <c r="BQ1632" s="22"/>
      <c r="BR1632" s="22"/>
      <c r="BS1632" s="22"/>
      <c r="BT1632" s="22"/>
      <c r="BU1632" s="22"/>
      <c r="BV1632" s="22"/>
      <c r="BW1632" s="22"/>
      <c r="BX1632" s="22"/>
      <c r="BY1632" s="22"/>
      <c r="BZ1632" s="22"/>
    </row>
    <row r="1633" spans="1:78" x14ac:dyDescent="0.25">
      <c r="A1633" s="21"/>
      <c r="B1633" s="22">
        <f t="shared" ca="1" si="40"/>
        <v>340</v>
      </c>
      <c r="C1633" s="22">
        <f t="shared" ca="1" si="38"/>
        <v>0.34</v>
      </c>
      <c r="D1633" s="22">
        <v>247.2</v>
      </c>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row>
    <row r="1634" spans="1:78" x14ac:dyDescent="0.25">
      <c r="A1634" s="21"/>
      <c r="B1634" s="22">
        <f t="shared" ca="1" si="40"/>
        <v>350</v>
      </c>
      <c r="C1634" s="22">
        <f t="shared" ca="1" si="38"/>
        <v>0.35</v>
      </c>
      <c r="D1634" s="22">
        <v>252.4</v>
      </c>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c r="BA1634" s="22"/>
      <c r="BB1634" s="22"/>
      <c r="BC1634" s="22"/>
      <c r="BD1634" s="22"/>
      <c r="BE1634" s="22"/>
      <c r="BF1634" s="22"/>
      <c r="BG1634" s="22"/>
      <c r="BH1634" s="22"/>
      <c r="BI1634" s="22"/>
      <c r="BJ1634" s="22"/>
      <c r="BK1634" s="22"/>
      <c r="BL1634" s="22"/>
      <c r="BM1634" s="22"/>
      <c r="BN1634" s="22"/>
      <c r="BO1634" s="22"/>
      <c r="BP1634" s="22"/>
      <c r="BQ1634" s="22"/>
      <c r="BR1634" s="22"/>
      <c r="BS1634" s="22"/>
      <c r="BT1634" s="22"/>
      <c r="BU1634" s="22"/>
      <c r="BV1634" s="22"/>
      <c r="BW1634" s="22"/>
      <c r="BX1634" s="22"/>
      <c r="BY1634" s="22"/>
      <c r="BZ1634" s="22"/>
    </row>
    <row r="1635" spans="1:78" x14ac:dyDescent="0.25">
      <c r="A1635" s="21"/>
      <c r="B1635" s="22">
        <f t="shared" ca="1" si="40"/>
        <v>360</v>
      </c>
      <c r="C1635" s="22">
        <f t="shared" ca="1" si="38"/>
        <v>0.36</v>
      </c>
      <c r="D1635" s="22">
        <v>257.39999999999998</v>
      </c>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c r="BA1635" s="22"/>
      <c r="BB1635" s="22"/>
      <c r="BC1635" s="22"/>
      <c r="BD1635" s="22"/>
      <c r="BE1635" s="22"/>
      <c r="BF1635" s="22"/>
      <c r="BG1635" s="22"/>
      <c r="BH1635" s="22"/>
      <c r="BI1635" s="22"/>
      <c r="BJ1635" s="22"/>
      <c r="BK1635" s="22"/>
      <c r="BL1635" s="22"/>
      <c r="BM1635" s="22"/>
      <c r="BN1635" s="22"/>
      <c r="BO1635" s="22"/>
      <c r="BP1635" s="22"/>
      <c r="BQ1635" s="22"/>
      <c r="BR1635" s="22"/>
      <c r="BS1635" s="22"/>
      <c r="BT1635" s="22"/>
      <c r="BU1635" s="22"/>
      <c r="BV1635" s="22"/>
      <c r="BW1635" s="22"/>
      <c r="BX1635" s="22"/>
      <c r="BY1635" s="22"/>
      <c r="BZ1635" s="22"/>
    </row>
    <row r="1636" spans="1:78" x14ac:dyDescent="0.25">
      <c r="A1636" s="21"/>
      <c r="B1636" s="22">
        <f t="shared" ca="1" si="40"/>
        <v>370</v>
      </c>
      <c r="C1636" s="22">
        <f t="shared" ca="1" si="38"/>
        <v>0.37</v>
      </c>
      <c r="D1636" s="22">
        <v>262.3</v>
      </c>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c r="BA1636" s="22"/>
      <c r="BB1636" s="22"/>
      <c r="BC1636" s="22"/>
      <c r="BD1636" s="22"/>
      <c r="BE1636" s="22"/>
      <c r="BF1636" s="22"/>
      <c r="BG1636" s="22"/>
      <c r="BH1636" s="22"/>
      <c r="BI1636" s="22"/>
      <c r="BJ1636" s="22"/>
      <c r="BK1636" s="22"/>
      <c r="BL1636" s="22"/>
      <c r="BM1636" s="22"/>
      <c r="BN1636" s="22"/>
      <c r="BO1636" s="22"/>
      <c r="BP1636" s="22"/>
      <c r="BQ1636" s="22"/>
      <c r="BR1636" s="22"/>
      <c r="BS1636" s="22"/>
      <c r="BT1636" s="22"/>
      <c r="BU1636" s="22"/>
      <c r="BV1636" s="22"/>
      <c r="BW1636" s="22"/>
      <c r="BX1636" s="22"/>
      <c r="BY1636" s="22"/>
      <c r="BZ1636" s="22"/>
    </row>
    <row r="1637" spans="1:78" x14ac:dyDescent="0.25">
      <c r="A1637" s="21"/>
      <c r="B1637" s="22">
        <f t="shared" ca="1" si="40"/>
        <v>380</v>
      </c>
      <c r="C1637" s="22">
        <f t="shared" ca="1" si="38"/>
        <v>0.38</v>
      </c>
      <c r="D1637" s="22">
        <v>267.10000000000002</v>
      </c>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c r="BA1637" s="22"/>
      <c r="BB1637" s="22"/>
      <c r="BC1637" s="22"/>
      <c r="BD1637" s="22"/>
      <c r="BE1637" s="22"/>
      <c r="BF1637" s="22"/>
      <c r="BG1637" s="22"/>
      <c r="BH1637" s="22"/>
      <c r="BI1637" s="22"/>
      <c r="BJ1637" s="22"/>
      <c r="BK1637" s="22"/>
      <c r="BL1637" s="22"/>
      <c r="BM1637" s="22"/>
      <c r="BN1637" s="22"/>
      <c r="BO1637" s="22"/>
      <c r="BP1637" s="22"/>
      <c r="BQ1637" s="22"/>
      <c r="BR1637" s="22"/>
      <c r="BS1637" s="22"/>
      <c r="BT1637" s="22"/>
      <c r="BU1637" s="22"/>
      <c r="BV1637" s="22"/>
      <c r="BW1637" s="22"/>
      <c r="BX1637" s="22"/>
      <c r="BY1637" s="22"/>
      <c r="BZ1637" s="22"/>
    </row>
    <row r="1638" spans="1:78" x14ac:dyDescent="0.25">
      <c r="A1638" s="21"/>
      <c r="B1638" s="22">
        <f t="shared" ca="1" si="40"/>
        <v>390</v>
      </c>
      <c r="C1638" s="22">
        <f t="shared" ca="1" si="38"/>
        <v>0.39</v>
      </c>
      <c r="D1638" s="22">
        <v>271.7</v>
      </c>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c r="BA1638" s="22"/>
      <c r="BB1638" s="22"/>
      <c r="BC1638" s="22"/>
      <c r="BD1638" s="22"/>
      <c r="BE1638" s="22"/>
      <c r="BF1638" s="22"/>
      <c r="BG1638" s="22"/>
      <c r="BH1638" s="22"/>
      <c r="BI1638" s="22"/>
      <c r="BJ1638" s="22"/>
      <c r="BK1638" s="22"/>
      <c r="BL1638" s="22"/>
      <c r="BM1638" s="22"/>
      <c r="BN1638" s="22"/>
      <c r="BO1638" s="22"/>
      <c r="BP1638" s="22"/>
      <c r="BQ1638" s="22"/>
      <c r="BR1638" s="22"/>
      <c r="BS1638" s="22"/>
      <c r="BT1638" s="22"/>
      <c r="BU1638" s="22"/>
      <c r="BV1638" s="22"/>
      <c r="BW1638" s="22"/>
      <c r="BX1638" s="22"/>
      <c r="BY1638" s="22"/>
      <c r="BZ1638" s="22"/>
    </row>
    <row r="1639" spans="1:78" x14ac:dyDescent="0.25">
      <c r="A1639" s="21"/>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c r="BA1639" s="22"/>
      <c r="BB1639" s="22"/>
      <c r="BC1639" s="22"/>
      <c r="BD1639" s="22"/>
      <c r="BE1639" s="22"/>
      <c r="BF1639" s="22"/>
      <c r="BG1639" s="22"/>
      <c r="BH1639" s="22"/>
      <c r="BI1639" s="22"/>
      <c r="BJ1639" s="22"/>
      <c r="BK1639" s="22"/>
      <c r="BL1639" s="22"/>
      <c r="BM1639" s="22"/>
      <c r="BN1639" s="22"/>
      <c r="BO1639" s="22"/>
      <c r="BP1639" s="22"/>
      <c r="BQ1639" s="22"/>
      <c r="BR1639" s="22"/>
      <c r="BS1639" s="22"/>
      <c r="BT1639" s="22"/>
      <c r="BU1639" s="22"/>
      <c r="BV1639" s="22"/>
      <c r="BW1639" s="22"/>
      <c r="BX1639" s="22"/>
      <c r="BY1639" s="22"/>
      <c r="BZ1639" s="22"/>
    </row>
    <row r="1640" spans="1:78" x14ac:dyDescent="0.25">
      <c r="A1640" s="21"/>
      <c r="B1640" s="22" t="s">
        <v>327</v>
      </c>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c r="BA1640" s="22"/>
      <c r="BB1640" s="22"/>
      <c r="BC1640" s="22"/>
      <c r="BD1640" s="22"/>
      <c r="BE1640" s="22"/>
      <c r="BF1640" s="22"/>
      <c r="BG1640" s="22"/>
      <c r="BH1640" s="22"/>
      <c r="BI1640" s="22"/>
      <c r="BJ1640" s="22"/>
      <c r="BK1640" s="22"/>
      <c r="BL1640" s="22"/>
      <c r="BM1640" s="22"/>
      <c r="BN1640" s="22"/>
      <c r="BO1640" s="22"/>
      <c r="BP1640" s="22"/>
      <c r="BQ1640" s="22"/>
      <c r="BR1640" s="22"/>
      <c r="BS1640" s="22"/>
      <c r="BT1640" s="22"/>
      <c r="BU1640" s="22"/>
      <c r="BV1640" s="22"/>
      <c r="BW1640" s="22"/>
      <c r="BX1640" s="22"/>
      <c r="BY1640" s="22"/>
      <c r="BZ1640" s="22"/>
    </row>
    <row r="1641" spans="1:78" x14ac:dyDescent="0.25">
      <c r="A1641" s="38"/>
      <c r="B1641" s="39" t="s">
        <v>344</v>
      </c>
      <c r="C1641" s="39"/>
      <c r="D1641" s="39"/>
      <c r="E1641" s="39"/>
      <c r="F1641" s="26" t="s">
        <v>70</v>
      </c>
      <c r="G1641" s="27" t="s">
        <v>71</v>
      </c>
      <c r="H1641" s="27" t="s">
        <v>72</v>
      </c>
      <c r="I1641" s="27" t="s">
        <v>73</v>
      </c>
      <c r="J1641" s="27" t="s">
        <v>74</v>
      </c>
      <c r="K1641" s="27" t="s">
        <v>75</v>
      </c>
      <c r="L1641" s="27" t="s">
        <v>76</v>
      </c>
      <c r="M1641" s="27" t="s">
        <v>77</v>
      </c>
      <c r="N1641" s="27" t="s">
        <v>78</v>
      </c>
      <c r="O1641" s="27" t="s">
        <v>79</v>
      </c>
      <c r="P1641" s="27" t="s">
        <v>80</v>
      </c>
      <c r="Q1641" s="27"/>
      <c r="R1641" s="27"/>
      <c r="S1641" s="27"/>
      <c r="T1641" s="27"/>
      <c r="U1641" s="27"/>
      <c r="V1641" s="27"/>
      <c r="W1641" s="27"/>
      <c r="X1641" s="27"/>
      <c r="Y1641" s="27"/>
      <c r="Z1641" s="27"/>
      <c r="AA1641" s="27"/>
      <c r="AB1641" s="27"/>
      <c r="AC1641" s="27"/>
      <c r="AD1641" s="27"/>
      <c r="AE1641" s="27"/>
      <c r="AF1641" s="27"/>
      <c r="AG1641" s="27"/>
      <c r="AH1641" s="27"/>
      <c r="AI1641" s="27"/>
      <c r="AJ1641" s="27"/>
      <c r="AK1641" s="27"/>
      <c r="AL1641" s="27"/>
      <c r="AM1641" s="27"/>
      <c r="AN1641" s="27"/>
      <c r="AO1641" s="27"/>
      <c r="AP1641" s="27"/>
      <c r="AQ1641" s="27"/>
      <c r="AR1641" s="27"/>
      <c r="AS1641" s="27"/>
      <c r="AT1641" s="27"/>
      <c r="AU1641" s="27"/>
      <c r="AV1641" s="27"/>
      <c r="AW1641" s="27"/>
      <c r="AX1641" s="27"/>
      <c r="AY1641" s="27"/>
      <c r="AZ1641" s="27"/>
      <c r="BA1641" s="27"/>
      <c r="BB1641" s="27"/>
      <c r="BC1641" s="27"/>
      <c r="BD1641" s="27"/>
      <c r="BE1641" s="27"/>
      <c r="BF1641" s="27"/>
      <c r="BG1641" s="27"/>
      <c r="BH1641" s="27"/>
      <c r="BI1641" s="27"/>
      <c r="BJ1641" s="27"/>
      <c r="BK1641" s="27"/>
      <c r="BL1641" s="27"/>
      <c r="BM1641" s="27"/>
      <c r="BN1641" s="27"/>
      <c r="BO1641" s="22"/>
      <c r="BP1641" s="22"/>
      <c r="BQ1641" s="22"/>
      <c r="BR1641" s="22"/>
      <c r="BS1641" s="22"/>
      <c r="BT1641" s="22"/>
      <c r="BU1641" s="22"/>
      <c r="BV1641" s="22"/>
      <c r="BW1641" s="22"/>
      <c r="BX1641" s="22"/>
      <c r="BY1641" s="22"/>
      <c r="BZ1641" s="22"/>
    </row>
    <row r="1642" spans="1:78" x14ac:dyDescent="0.25">
      <c r="A1642" s="21" t="s">
        <v>345</v>
      </c>
      <c r="B1642" s="21" t="s">
        <v>346</v>
      </c>
      <c r="C1642" s="22"/>
      <c r="D1642" s="22"/>
      <c r="E1642" s="22"/>
      <c r="F1642" s="40" t="s">
        <v>139</v>
      </c>
      <c r="G1642" s="40">
        <f ca="1">B1644</f>
        <v>220</v>
      </c>
      <c r="H1642" s="40">
        <f ca="1">B1676</f>
        <v>520</v>
      </c>
      <c r="I1642" s="40">
        <f ca="1">K1646</f>
        <v>-2137.2951322581998</v>
      </c>
      <c r="J1642" s="40">
        <f ca="1">J1646</f>
        <v>14460.013577553527</v>
      </c>
      <c r="K1642" s="40">
        <f ca="1">I1646</f>
        <v>-32793.023338003943</v>
      </c>
      <c r="L1642" s="40">
        <f ca="1">H1646</f>
        <v>26985.75996713062</v>
      </c>
      <c r="M1642" s="40">
        <f ca="1">G1646</f>
        <v>22.329785869680219</v>
      </c>
      <c r="N1642" s="40"/>
      <c r="O1642" s="40"/>
      <c r="P1642" s="40"/>
      <c r="Q1642" s="40"/>
      <c r="R1642" s="40"/>
      <c r="S1642" s="40"/>
      <c r="T1642" s="40"/>
      <c r="U1642" s="40"/>
      <c r="V1642" s="40"/>
      <c r="W1642" s="40"/>
      <c r="X1642" s="40"/>
      <c r="Y1642" s="40"/>
      <c r="Z1642" s="40"/>
      <c r="AA1642" s="40"/>
      <c r="AB1642" s="40"/>
      <c r="AC1642" s="40"/>
      <c r="AD1642" s="40"/>
      <c r="AE1642" s="40"/>
      <c r="AF1642" s="40"/>
      <c r="AG1642" s="40"/>
      <c r="AH1642" s="40"/>
      <c r="AI1642" s="40"/>
      <c r="AJ1642" s="40"/>
      <c r="AK1642" s="40"/>
      <c r="AL1642" s="40"/>
      <c r="AM1642" s="40"/>
      <c r="AN1642" s="40"/>
      <c r="AO1642" s="40"/>
      <c r="AP1642" s="40"/>
      <c r="AQ1642" s="40"/>
      <c r="AR1642" s="40"/>
      <c r="AS1642" s="40"/>
      <c r="AT1642" s="40"/>
      <c r="AU1642" s="40"/>
      <c r="AV1642" s="40"/>
      <c r="AW1642" s="40"/>
      <c r="AX1642" s="40"/>
      <c r="AY1642" s="40"/>
      <c r="AZ1642" s="40"/>
      <c r="BA1642" s="40"/>
      <c r="BB1642" s="40"/>
      <c r="BC1642" s="40"/>
      <c r="BD1642" s="40"/>
      <c r="BE1642" s="40"/>
      <c r="BF1642" s="40"/>
      <c r="BG1642" s="40"/>
      <c r="BH1642" s="40"/>
      <c r="BI1642" s="40"/>
      <c r="BJ1642" s="40"/>
      <c r="BK1642" s="40"/>
      <c r="BL1642" s="40"/>
      <c r="BM1642" s="40"/>
      <c r="BN1642" s="40"/>
      <c r="BO1642" s="22"/>
      <c r="BP1642" s="22"/>
      <c r="BQ1642" s="22"/>
      <c r="BR1642" s="22"/>
      <c r="BS1642" s="22"/>
      <c r="BT1642" s="22"/>
      <c r="BU1642" s="22"/>
      <c r="BV1642" s="22"/>
      <c r="BW1642" s="22"/>
      <c r="BX1642" s="22"/>
      <c r="BY1642" s="22"/>
      <c r="BZ1642" s="22"/>
    </row>
    <row r="1643" spans="1:78" x14ac:dyDescent="0.25">
      <c r="A1643" s="21"/>
      <c r="B1643" s="22" t="s">
        <v>323</v>
      </c>
      <c r="C1643" s="22" t="s">
        <v>182</v>
      </c>
      <c r="D1643" s="22" t="s">
        <v>203</v>
      </c>
      <c r="E1643" s="22"/>
      <c r="F1643" s="41" t="s">
        <v>141</v>
      </c>
      <c r="G1643" s="41"/>
      <c r="H1643" s="41"/>
      <c r="I1643" s="41"/>
      <c r="J1643" s="41"/>
      <c r="K1643" s="41"/>
      <c r="L1643" s="41"/>
      <c r="M1643" s="41"/>
      <c r="N1643" s="41"/>
      <c r="O1643" s="41"/>
      <c r="P1643" s="41"/>
      <c r="Q1643" s="41"/>
      <c r="R1643" s="41"/>
      <c r="S1643" s="41"/>
      <c r="T1643" s="41"/>
      <c r="U1643" s="41"/>
      <c r="V1643" s="41"/>
      <c r="W1643" s="41"/>
      <c r="X1643" s="41"/>
      <c r="Y1643" s="41"/>
      <c r="Z1643" s="41"/>
      <c r="AA1643" s="41"/>
      <c r="AB1643" s="41"/>
      <c r="AC1643" s="41"/>
      <c r="AD1643" s="41"/>
      <c r="AE1643" s="41"/>
      <c r="AF1643" s="41"/>
      <c r="AG1643" s="41"/>
      <c r="AH1643" s="41"/>
      <c r="AI1643" s="41"/>
      <c r="AJ1643" s="41"/>
      <c r="AK1643" s="41"/>
      <c r="AL1643" s="41"/>
      <c r="AM1643" s="41"/>
      <c r="AN1643" s="41"/>
      <c r="AO1643" s="41"/>
      <c r="AP1643" s="41"/>
      <c r="AQ1643" s="41"/>
      <c r="AR1643" s="41"/>
      <c r="AS1643" s="41"/>
      <c r="AT1643" s="41"/>
      <c r="AU1643" s="41"/>
      <c r="AV1643" s="41"/>
      <c r="AW1643" s="41"/>
      <c r="AX1643" s="41"/>
      <c r="AY1643" s="41"/>
      <c r="AZ1643" s="41"/>
      <c r="BA1643" s="41"/>
      <c r="BB1643" s="41"/>
      <c r="BC1643" s="41"/>
      <c r="BD1643" s="41"/>
      <c r="BE1643" s="41"/>
      <c r="BF1643" s="41"/>
      <c r="BG1643" s="41"/>
      <c r="BH1643" s="41"/>
      <c r="BI1643" s="41"/>
      <c r="BJ1643" s="41"/>
      <c r="BK1643" s="41"/>
      <c r="BL1643" s="41"/>
      <c r="BM1643" s="41"/>
      <c r="BN1643" s="41"/>
      <c r="BO1643" s="22"/>
      <c r="BP1643" s="22"/>
      <c r="BQ1643" s="22"/>
      <c r="BR1643" s="22"/>
      <c r="BS1643" s="22"/>
      <c r="BT1643" s="22"/>
      <c r="BU1643" s="22"/>
      <c r="BV1643" s="22"/>
      <c r="BW1643" s="22"/>
      <c r="BX1643" s="22"/>
      <c r="BY1643" s="22"/>
      <c r="BZ1643" s="22"/>
    </row>
    <row r="1644" spans="1:78" x14ac:dyDescent="0.25">
      <c r="A1644" s="52" t="s">
        <v>324</v>
      </c>
      <c r="B1644" s="22">
        <v>220</v>
      </c>
      <c r="C1644" s="22">
        <f t="shared" ref="C1644:C1676" ca="1" si="41">B1644/1000</f>
        <v>0.22</v>
      </c>
      <c r="D1644" s="22">
        <v>202.65</v>
      </c>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row>
    <row r="1645" spans="1:78" x14ac:dyDescent="0.25">
      <c r="A1645" s="21">
        <f ca="1">_xll.BP(B1642)</f>
        <v>98.550012207031273</v>
      </c>
      <c r="B1645" s="22">
        <f ca="1">B1644+10</f>
        <v>230</v>
      </c>
      <c r="C1645" s="22">
        <f t="shared" ca="1" si="41"/>
        <v>0.23</v>
      </c>
      <c r="D1645" s="22">
        <v>204.29</v>
      </c>
      <c r="E1645" s="22"/>
      <c r="F1645" s="22"/>
      <c r="G1645" s="42" t="s">
        <v>184</v>
      </c>
      <c r="H1645" s="42" t="s">
        <v>185</v>
      </c>
      <c r="I1645" s="42" t="s">
        <v>186</v>
      </c>
      <c r="J1645" s="42" t="s">
        <v>187</v>
      </c>
      <c r="K1645" s="42" t="s">
        <v>188</v>
      </c>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c r="BA1645" s="22"/>
      <c r="BB1645" s="22"/>
      <c r="BC1645" s="22"/>
      <c r="BD1645" s="22"/>
      <c r="BE1645" s="22"/>
      <c r="BF1645" s="22"/>
      <c r="BG1645" s="22"/>
      <c r="BH1645" s="22"/>
      <c r="BI1645" s="22"/>
      <c r="BJ1645" s="22"/>
      <c r="BK1645" s="22"/>
      <c r="BL1645" s="22"/>
      <c r="BM1645" s="22"/>
      <c r="BN1645" s="22"/>
      <c r="BO1645" s="22"/>
      <c r="BP1645" s="22"/>
      <c r="BQ1645" s="22"/>
      <c r="BR1645" s="22"/>
      <c r="BS1645" s="22"/>
      <c r="BT1645" s="22"/>
      <c r="BU1645" s="22"/>
      <c r="BV1645" s="22"/>
      <c r="BW1645" s="22"/>
      <c r="BX1645" s="22"/>
      <c r="BY1645" s="22"/>
      <c r="BZ1645" s="22"/>
    </row>
    <row r="1646" spans="1:78" x14ac:dyDescent="0.25">
      <c r="A1646" s="21">
        <f ca="1">A1645/1000</f>
        <v>9.8550012207031273E-2</v>
      </c>
      <c r="B1646" s="22">
        <f ca="1">B1645+10</f>
        <v>240</v>
      </c>
      <c r="C1646" s="22">
        <f t="shared" ca="1" si="41"/>
        <v>0.24</v>
      </c>
      <c r="D1646" s="22">
        <v>206.45</v>
      </c>
      <c r="E1646" s="22"/>
      <c r="F1646" s="22"/>
      <c r="G1646" s="22">
        <f t="array" aca="1" ref="G1646:L1652" ca="1">LINEST(D1644:D1676,C1644:C1676^{1,2,3,-2},1,1)</f>
        <v>22.329785869680219</v>
      </c>
      <c r="H1646" s="22">
        <f ca="1"/>
        <v>26985.75996713062</v>
      </c>
      <c r="I1646" s="22">
        <f ca="1"/>
        <v>-32793.023338003943</v>
      </c>
      <c r="J1646" s="22">
        <f ca="1"/>
        <v>14460.013577553527</v>
      </c>
      <c r="K1646" s="22">
        <f ca="1"/>
        <v>-2137.2951322581998</v>
      </c>
      <c r="L1646" s="22" t="e">
        <f ca="1"/>
        <v>#N/A</v>
      </c>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row>
    <row r="1647" spans="1:78" x14ac:dyDescent="0.25">
      <c r="A1647" s="21"/>
      <c r="B1647" s="22">
        <f ca="1">B1646+10</f>
        <v>250</v>
      </c>
      <c r="C1647" s="22">
        <f t="shared" ca="1" si="41"/>
        <v>0.25</v>
      </c>
      <c r="D1647" s="22">
        <v>209.01</v>
      </c>
      <c r="E1647" s="22"/>
      <c r="F1647" s="22"/>
      <c r="G1647" s="22">
        <f ca="1"/>
        <v>8.2049364533200624</v>
      </c>
      <c r="H1647" s="22">
        <f ca="1"/>
        <v>6822.7319446141901</v>
      </c>
      <c r="I1647" s="22">
        <f ca="1"/>
        <v>9245.1985872947389</v>
      </c>
      <c r="J1647" s="22">
        <f ca="1"/>
        <v>4348.9081898363111</v>
      </c>
      <c r="K1647" s="22">
        <f ca="1"/>
        <v>748.09780393439758</v>
      </c>
      <c r="L1647" s="22" t="e">
        <f ca="1"/>
        <v>#N/A</v>
      </c>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c r="BA1647" s="22"/>
      <c r="BB1647" s="22"/>
      <c r="BC1647" s="22"/>
      <c r="BD1647" s="22"/>
      <c r="BE1647" s="22"/>
      <c r="BF1647" s="22"/>
      <c r="BG1647" s="22"/>
      <c r="BH1647" s="22"/>
      <c r="BI1647" s="22"/>
      <c r="BJ1647" s="22"/>
      <c r="BK1647" s="22"/>
      <c r="BL1647" s="22"/>
      <c r="BM1647" s="22"/>
      <c r="BN1647" s="22"/>
      <c r="BO1647" s="22"/>
      <c r="BP1647" s="22"/>
      <c r="BQ1647" s="22"/>
      <c r="BR1647" s="22"/>
      <c r="BS1647" s="22"/>
      <c r="BT1647" s="22"/>
      <c r="BU1647" s="22"/>
      <c r="BV1647" s="22"/>
      <c r="BW1647" s="22"/>
      <c r="BX1647" s="22"/>
      <c r="BY1647" s="22"/>
      <c r="BZ1647" s="22"/>
    </row>
    <row r="1648" spans="1:78" x14ac:dyDescent="0.25">
      <c r="A1648" s="21"/>
      <c r="B1648" s="22">
        <f ca="1">B1647+10</f>
        <v>260</v>
      </c>
      <c r="C1648" s="22">
        <f t="shared" ca="1" si="41"/>
        <v>0.26</v>
      </c>
      <c r="D1648" s="22">
        <v>211.88</v>
      </c>
      <c r="E1648" s="22"/>
      <c r="F1648" s="22"/>
      <c r="G1648" s="22">
        <f ca="1"/>
        <v>0.98896852135660929</v>
      </c>
      <c r="H1648" s="22">
        <f ca="1"/>
        <v>5.8815208766477269</v>
      </c>
      <c r="I1648" s="22" t="e">
        <f ca="1"/>
        <v>#N/A</v>
      </c>
      <c r="J1648" s="22" t="e">
        <f ca="1"/>
        <v>#N/A</v>
      </c>
      <c r="K1648" s="22" t="e">
        <f ca="1"/>
        <v>#N/A</v>
      </c>
      <c r="L1648" s="22" t="e">
        <f ca="1"/>
        <v>#N/A</v>
      </c>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c r="BA1648" s="22"/>
      <c r="BB1648" s="22"/>
      <c r="BC1648" s="22"/>
      <c r="BD1648" s="22"/>
      <c r="BE1648" s="22"/>
      <c r="BF1648" s="22"/>
      <c r="BG1648" s="22"/>
      <c r="BH1648" s="22"/>
      <c r="BI1648" s="22"/>
      <c r="BJ1648" s="22"/>
      <c r="BK1648" s="22"/>
      <c r="BL1648" s="22"/>
      <c r="BM1648" s="22"/>
      <c r="BN1648" s="22"/>
      <c r="BO1648" s="22"/>
      <c r="BP1648" s="22"/>
      <c r="BQ1648" s="22"/>
      <c r="BR1648" s="22"/>
      <c r="BS1648" s="22"/>
      <c r="BT1648" s="22"/>
      <c r="BU1648" s="22"/>
      <c r="BV1648" s="22"/>
      <c r="BW1648" s="22"/>
      <c r="BX1648" s="22"/>
      <c r="BY1648" s="22"/>
      <c r="BZ1648" s="22"/>
    </row>
    <row r="1649" spans="1:78" x14ac:dyDescent="0.25">
      <c r="A1649" s="21"/>
      <c r="B1649" s="22">
        <f ca="1">B1648+10</f>
        <v>270</v>
      </c>
      <c r="C1649" s="22">
        <f t="shared" ca="1" si="41"/>
        <v>0.27</v>
      </c>
      <c r="D1649" s="22">
        <v>214.97</v>
      </c>
      <c r="E1649" s="22"/>
      <c r="F1649" s="22"/>
      <c r="G1649" s="22">
        <f ca="1"/>
        <v>627.54775432066879</v>
      </c>
      <c r="H1649" s="22">
        <f ca="1"/>
        <v>28</v>
      </c>
      <c r="I1649" s="22" t="e">
        <f ca="1"/>
        <v>#N/A</v>
      </c>
      <c r="J1649" s="22" t="e">
        <f ca="1"/>
        <v>#N/A</v>
      </c>
      <c r="K1649" s="22" t="e">
        <f ca="1"/>
        <v>#N/A</v>
      </c>
      <c r="L1649" s="22" t="e">
        <f ca="1"/>
        <v>#N/A</v>
      </c>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c r="BA1649" s="22"/>
      <c r="BB1649" s="22"/>
      <c r="BC1649" s="22"/>
      <c r="BD1649" s="22"/>
      <c r="BE1649" s="22"/>
      <c r="BF1649" s="22"/>
      <c r="BG1649" s="22"/>
      <c r="BH1649" s="22"/>
      <c r="BI1649" s="22"/>
      <c r="BJ1649" s="22"/>
      <c r="BK1649" s="22"/>
      <c r="BL1649" s="22"/>
      <c r="BM1649" s="22"/>
      <c r="BN1649" s="22"/>
      <c r="BO1649" s="22"/>
      <c r="BP1649" s="22"/>
      <c r="BQ1649" s="22"/>
      <c r="BR1649" s="22"/>
      <c r="BS1649" s="22"/>
      <c r="BT1649" s="22"/>
      <c r="BU1649" s="22"/>
      <c r="BV1649" s="22"/>
      <c r="BW1649" s="22"/>
      <c r="BX1649" s="22"/>
      <c r="BY1649" s="22"/>
      <c r="BZ1649" s="22"/>
    </row>
    <row r="1650" spans="1:78" x14ac:dyDescent="0.25">
      <c r="A1650" s="21"/>
      <c r="B1650" s="22">
        <v>273.14999999999998</v>
      </c>
      <c r="C1650" s="22">
        <f t="shared" ca="1" si="41"/>
        <v>0.27315</v>
      </c>
      <c r="D1650" s="22">
        <v>215.98</v>
      </c>
      <c r="E1650" s="22"/>
      <c r="F1650" s="22"/>
      <c r="G1650" s="22">
        <f ca="1"/>
        <v>86833.250159153409</v>
      </c>
      <c r="H1650" s="22">
        <f ca="1"/>
        <v>968.58405902840536</v>
      </c>
      <c r="I1650" s="22" t="e">
        <f ca="1"/>
        <v>#N/A</v>
      </c>
      <c r="J1650" s="22" t="e">
        <f ca="1"/>
        <v>#N/A</v>
      </c>
      <c r="K1650" s="22" t="e">
        <f ca="1"/>
        <v>#N/A</v>
      </c>
      <c r="L1650" s="22" t="e">
        <f ca="1"/>
        <v>#N/A</v>
      </c>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row>
    <row r="1651" spans="1:78" x14ac:dyDescent="0.25">
      <c r="A1651" s="21"/>
      <c r="B1651" s="22">
        <f ca="1">B1649+10</f>
        <v>280</v>
      </c>
      <c r="C1651" s="22">
        <f t="shared" ca="1" si="41"/>
        <v>0.28000000000000003</v>
      </c>
      <c r="D1651" s="22">
        <v>218.26</v>
      </c>
      <c r="E1651" s="22"/>
      <c r="F1651" s="22"/>
      <c r="G1651" s="22" t="e">
        <f ca="1"/>
        <v>#N/A</v>
      </c>
      <c r="H1651" s="22" t="e">
        <f ca="1"/>
        <v>#N/A</v>
      </c>
      <c r="I1651" s="22" t="e">
        <f ca="1"/>
        <v>#N/A</v>
      </c>
      <c r="J1651" s="22" t="e">
        <f ca="1"/>
        <v>#N/A</v>
      </c>
      <c r="K1651" s="22" t="e">
        <f ca="1"/>
        <v>#N/A</v>
      </c>
      <c r="L1651" s="22" t="e">
        <f ca="1"/>
        <v>#N/A</v>
      </c>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c r="BA1651" s="22"/>
      <c r="BB1651" s="22"/>
      <c r="BC1651" s="22"/>
      <c r="BD1651" s="22"/>
      <c r="BE1651" s="22"/>
      <c r="BF1651" s="22"/>
      <c r="BG1651" s="22"/>
      <c r="BH1651" s="22"/>
      <c r="BI1651" s="22"/>
      <c r="BJ1651" s="22"/>
      <c r="BK1651" s="22"/>
      <c r="BL1651" s="22"/>
      <c r="BM1651" s="22"/>
      <c r="BN1651" s="22"/>
      <c r="BO1651" s="22"/>
      <c r="BP1651" s="22"/>
      <c r="BQ1651" s="22"/>
      <c r="BR1651" s="22"/>
      <c r="BS1651" s="22"/>
      <c r="BT1651" s="22"/>
      <c r="BU1651" s="22"/>
      <c r="BV1651" s="22"/>
      <c r="BW1651" s="22"/>
      <c r="BX1651" s="22"/>
      <c r="BY1651" s="22"/>
      <c r="BZ1651" s="22"/>
    </row>
    <row r="1652" spans="1:78" x14ac:dyDescent="0.25">
      <c r="A1652" s="21"/>
      <c r="B1652" s="22">
        <f ca="1">B1651+10</f>
        <v>290</v>
      </c>
      <c r="C1652" s="22">
        <f t="shared" ca="1" si="41"/>
        <v>0.28999999999999998</v>
      </c>
      <c r="D1652" s="22">
        <v>221.73</v>
      </c>
      <c r="E1652" s="22"/>
      <c r="F1652" s="22"/>
      <c r="G1652" s="22" t="e">
        <f ca="1"/>
        <v>#N/A</v>
      </c>
      <c r="H1652" s="22" t="e">
        <f ca="1"/>
        <v>#N/A</v>
      </c>
      <c r="I1652" s="22" t="e">
        <f ca="1"/>
        <v>#N/A</v>
      </c>
      <c r="J1652" s="22" t="e">
        <f ca="1"/>
        <v>#N/A</v>
      </c>
      <c r="K1652" s="22" t="e">
        <f ca="1"/>
        <v>#N/A</v>
      </c>
      <c r="L1652" s="22" t="e">
        <f ca="1"/>
        <v>#N/A</v>
      </c>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c r="BA1652" s="22"/>
      <c r="BB1652" s="22"/>
      <c r="BC1652" s="22"/>
      <c r="BD1652" s="22"/>
      <c r="BE1652" s="22"/>
      <c r="BF1652" s="22"/>
      <c r="BG1652" s="22"/>
      <c r="BH1652" s="22"/>
      <c r="BI1652" s="22"/>
      <c r="BJ1652" s="22"/>
      <c r="BK1652" s="22"/>
      <c r="BL1652" s="22"/>
      <c r="BM1652" s="22"/>
      <c r="BN1652" s="22"/>
      <c r="BO1652" s="22"/>
      <c r="BP1652" s="22"/>
      <c r="BQ1652" s="22"/>
      <c r="BR1652" s="22"/>
      <c r="BS1652" s="22"/>
      <c r="BT1652" s="22"/>
      <c r="BU1652" s="22"/>
      <c r="BV1652" s="22"/>
      <c r="BW1652" s="22"/>
      <c r="BX1652" s="22"/>
      <c r="BY1652" s="22"/>
      <c r="BZ1652" s="22"/>
    </row>
    <row r="1653" spans="1:78" x14ac:dyDescent="0.25">
      <c r="A1653" s="21"/>
      <c r="B1653" s="22">
        <v>298.14999999999998</v>
      </c>
      <c r="C1653" s="22">
        <f t="shared" ca="1" si="41"/>
        <v>0.29814999999999997</v>
      </c>
      <c r="D1653" s="22">
        <v>224.7</v>
      </c>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row>
    <row r="1654" spans="1:78" x14ac:dyDescent="0.25">
      <c r="A1654" s="21"/>
      <c r="B1654" s="22">
        <f ca="1">B1652+10</f>
        <v>300</v>
      </c>
      <c r="C1654" s="22">
        <f t="shared" ca="1" si="41"/>
        <v>0.3</v>
      </c>
      <c r="D1654" s="22">
        <v>225.4</v>
      </c>
      <c r="E1654" s="22"/>
      <c r="F1654" s="25" t="s">
        <v>166</v>
      </c>
      <c r="G1654" s="42">
        <v>301</v>
      </c>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row>
    <row r="1655" spans="1:78" x14ac:dyDescent="0.25">
      <c r="A1655" s="21"/>
      <c r="B1655" s="22">
        <f t="shared" ref="B1655:B1676" ca="1" si="42">B1654+10</f>
        <v>310</v>
      </c>
      <c r="C1655" s="22">
        <f t="shared" ca="1" si="41"/>
        <v>0.31</v>
      </c>
      <c r="D1655" s="22">
        <v>229.24</v>
      </c>
      <c r="E1655" s="22"/>
      <c r="F1655" s="25" t="s">
        <v>167</v>
      </c>
      <c r="G1655" s="43">
        <f ca="1">I1642+J1642*(G1654/1000)+K1642*(G1654/1000)^2+L1642*(G1654/1000)^3+M1642/(G1654/1000)^2</f>
        <v>226.47714297182341</v>
      </c>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c r="BA1655" s="22"/>
      <c r="BB1655" s="22"/>
      <c r="BC1655" s="22"/>
      <c r="BD1655" s="22"/>
      <c r="BE1655" s="22"/>
      <c r="BF1655" s="22"/>
      <c r="BG1655" s="22"/>
      <c r="BH1655" s="22"/>
      <c r="BI1655" s="22"/>
      <c r="BJ1655" s="22"/>
      <c r="BK1655" s="22"/>
      <c r="BL1655" s="22"/>
      <c r="BM1655" s="22"/>
      <c r="BN1655" s="22"/>
      <c r="BO1655" s="22"/>
      <c r="BP1655" s="22"/>
      <c r="BQ1655" s="22"/>
      <c r="BR1655" s="22"/>
      <c r="BS1655" s="22"/>
      <c r="BT1655" s="22"/>
      <c r="BU1655" s="22"/>
      <c r="BV1655" s="22"/>
      <c r="BW1655" s="22"/>
      <c r="BX1655" s="22"/>
      <c r="BY1655" s="22"/>
      <c r="BZ1655" s="22"/>
    </row>
    <row r="1656" spans="1:78" x14ac:dyDescent="0.25">
      <c r="A1656" s="21"/>
      <c r="B1656" s="22">
        <f t="shared" ca="1" si="42"/>
        <v>320</v>
      </c>
      <c r="C1656" s="22">
        <f t="shared" ca="1" si="41"/>
        <v>0.32</v>
      </c>
      <c r="D1656" s="22">
        <v>233.25</v>
      </c>
      <c r="E1656" s="22"/>
      <c r="F1656" s="22" t="s">
        <v>46</v>
      </c>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c r="BA1656" s="22"/>
      <c r="BB1656" s="22"/>
      <c r="BC1656" s="22"/>
      <c r="BD1656" s="22"/>
      <c r="BE1656" s="22"/>
      <c r="BF1656" s="22"/>
      <c r="BG1656" s="22"/>
      <c r="BH1656" s="22"/>
      <c r="BI1656" s="22"/>
      <c r="BJ1656" s="22"/>
      <c r="BK1656" s="22"/>
      <c r="BL1656" s="22"/>
      <c r="BM1656" s="22"/>
      <c r="BN1656" s="22"/>
      <c r="BO1656" s="22"/>
      <c r="BP1656" s="22"/>
      <c r="BQ1656" s="22"/>
      <c r="BR1656" s="22"/>
      <c r="BS1656" s="22"/>
      <c r="BT1656" s="22"/>
      <c r="BU1656" s="22"/>
      <c r="BV1656" s="22"/>
      <c r="BW1656" s="22"/>
      <c r="BX1656" s="22"/>
      <c r="BY1656" s="22"/>
      <c r="BZ1656" s="22"/>
    </row>
    <row r="1657" spans="1:78" x14ac:dyDescent="0.25">
      <c r="A1657" s="21"/>
      <c r="B1657" s="22">
        <f t="shared" ca="1" si="42"/>
        <v>330</v>
      </c>
      <c r="C1657" s="22">
        <f t="shared" ca="1" si="41"/>
        <v>0.33</v>
      </c>
      <c r="D1657" s="22">
        <v>237.43</v>
      </c>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c r="BA1657" s="22"/>
      <c r="BB1657" s="22"/>
      <c r="BC1657" s="22"/>
      <c r="BD1657" s="22"/>
      <c r="BE1657" s="22"/>
      <c r="BF1657" s="22"/>
      <c r="BG1657" s="22"/>
      <c r="BH1657" s="22"/>
      <c r="BI1657" s="22"/>
      <c r="BJ1657" s="22"/>
      <c r="BK1657" s="22"/>
      <c r="BL1657" s="22"/>
      <c r="BM1657" s="22"/>
      <c r="BN1657" s="22"/>
      <c r="BO1657" s="22"/>
      <c r="BP1657" s="22"/>
      <c r="BQ1657" s="22"/>
      <c r="BR1657" s="22"/>
      <c r="BS1657" s="22"/>
      <c r="BT1657" s="22"/>
      <c r="BU1657" s="22"/>
      <c r="BV1657" s="22"/>
      <c r="BW1657" s="22"/>
      <c r="BX1657" s="22"/>
      <c r="BY1657" s="22"/>
      <c r="BZ1657" s="22"/>
    </row>
    <row r="1658" spans="1:78" x14ac:dyDescent="0.25">
      <c r="A1658" s="21"/>
      <c r="B1658" s="22">
        <f t="shared" ca="1" si="42"/>
        <v>340</v>
      </c>
      <c r="C1658" s="22">
        <f t="shared" ca="1" si="41"/>
        <v>0.34</v>
      </c>
      <c r="D1658" s="22">
        <v>241.77</v>
      </c>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c r="BA1658" s="22"/>
      <c r="BB1658" s="22"/>
      <c r="BC1658" s="22"/>
      <c r="BD1658" s="22"/>
      <c r="BE1658" s="22"/>
      <c r="BF1658" s="22"/>
      <c r="BG1658" s="22"/>
      <c r="BH1658" s="22"/>
      <c r="BI1658" s="22"/>
      <c r="BJ1658" s="22"/>
      <c r="BK1658" s="22"/>
      <c r="BL1658" s="22"/>
      <c r="BM1658" s="22"/>
      <c r="BN1658" s="22"/>
      <c r="BO1658" s="22"/>
      <c r="BP1658" s="22"/>
      <c r="BQ1658" s="22"/>
      <c r="BR1658" s="22"/>
      <c r="BS1658" s="22"/>
      <c r="BT1658" s="22"/>
      <c r="BU1658" s="22"/>
      <c r="BV1658" s="22"/>
      <c r="BW1658" s="22"/>
      <c r="BX1658" s="22"/>
      <c r="BY1658" s="22"/>
      <c r="BZ1658" s="22"/>
    </row>
    <row r="1659" spans="1:78" x14ac:dyDescent="0.25">
      <c r="A1659" s="21"/>
      <c r="B1659" s="22">
        <f t="shared" ca="1" si="42"/>
        <v>350</v>
      </c>
      <c r="C1659" s="22">
        <f t="shared" ca="1" si="41"/>
        <v>0.35</v>
      </c>
      <c r="D1659" s="22">
        <v>246.26</v>
      </c>
      <c r="E1659" s="22"/>
      <c r="F1659" s="25" t="s">
        <v>326</v>
      </c>
      <c r="G1659" s="34">
        <v>371.58</v>
      </c>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row>
    <row r="1660" spans="1:78" x14ac:dyDescent="0.25">
      <c r="A1660" s="21"/>
      <c r="B1660" s="22">
        <f t="shared" ca="1" si="42"/>
        <v>360</v>
      </c>
      <c r="C1660" s="22">
        <f t="shared" ca="1" si="41"/>
        <v>0.36</v>
      </c>
      <c r="D1660" s="22">
        <v>230.9</v>
      </c>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c r="BA1660" s="22"/>
      <c r="BB1660" s="22"/>
      <c r="BC1660" s="22"/>
      <c r="BD1660" s="22"/>
      <c r="BE1660" s="22"/>
      <c r="BF1660" s="22"/>
      <c r="BG1660" s="22"/>
      <c r="BH1660" s="22"/>
      <c r="BI1660" s="22"/>
      <c r="BJ1660" s="22"/>
      <c r="BK1660" s="22"/>
      <c r="BL1660" s="22"/>
      <c r="BM1660" s="22"/>
      <c r="BN1660" s="22"/>
      <c r="BO1660" s="22"/>
      <c r="BP1660" s="22"/>
      <c r="BQ1660" s="22"/>
      <c r="BR1660" s="22"/>
      <c r="BS1660" s="22"/>
      <c r="BT1660" s="22"/>
      <c r="BU1660" s="22"/>
      <c r="BV1660" s="22"/>
      <c r="BW1660" s="22"/>
      <c r="BX1660" s="22"/>
      <c r="BY1660" s="22"/>
      <c r="BZ1660" s="22"/>
    </row>
    <row r="1661" spans="1:78" x14ac:dyDescent="0.25">
      <c r="A1661" s="21"/>
      <c r="B1661" s="22">
        <f t="shared" ca="1" si="42"/>
        <v>370</v>
      </c>
      <c r="C1661" s="22">
        <f t="shared" ca="1" si="41"/>
        <v>0.37</v>
      </c>
      <c r="D1661" s="22">
        <v>255.69</v>
      </c>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c r="BA1661" s="22"/>
      <c r="BB1661" s="22"/>
      <c r="BC1661" s="22"/>
      <c r="BD1661" s="22"/>
      <c r="BE1661" s="22"/>
      <c r="BF1661" s="22"/>
      <c r="BG1661" s="22"/>
      <c r="BH1661" s="22"/>
      <c r="BI1661" s="22"/>
      <c r="BJ1661" s="22"/>
      <c r="BK1661" s="22"/>
      <c r="BL1661" s="22"/>
      <c r="BM1661" s="22"/>
      <c r="BN1661" s="22"/>
      <c r="BO1661" s="22"/>
      <c r="BP1661" s="22"/>
      <c r="BQ1661" s="22"/>
      <c r="BR1661" s="22"/>
      <c r="BS1661" s="22"/>
      <c r="BT1661" s="22"/>
      <c r="BU1661" s="22"/>
      <c r="BV1661" s="22"/>
      <c r="BW1661" s="22"/>
      <c r="BX1661" s="22"/>
      <c r="BY1661" s="22"/>
      <c r="BZ1661" s="22"/>
    </row>
    <row r="1662" spans="1:78" x14ac:dyDescent="0.25">
      <c r="A1662" s="21"/>
      <c r="B1662" s="22">
        <f t="shared" ca="1" si="42"/>
        <v>380</v>
      </c>
      <c r="C1662" s="22">
        <f t="shared" ca="1" si="41"/>
        <v>0.38</v>
      </c>
      <c r="D1662" s="22">
        <v>260.60000000000002</v>
      </c>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c r="BA1662" s="22"/>
      <c r="BB1662" s="22"/>
      <c r="BC1662" s="22"/>
      <c r="BD1662" s="22"/>
      <c r="BE1662" s="22"/>
      <c r="BF1662" s="22"/>
      <c r="BG1662" s="22"/>
      <c r="BH1662" s="22"/>
      <c r="BI1662" s="22"/>
      <c r="BJ1662" s="22"/>
      <c r="BK1662" s="22"/>
      <c r="BL1662" s="22"/>
      <c r="BM1662" s="22"/>
      <c r="BN1662" s="22"/>
      <c r="BO1662" s="22"/>
      <c r="BP1662" s="22"/>
      <c r="BQ1662" s="22"/>
      <c r="BR1662" s="22"/>
      <c r="BS1662" s="22"/>
      <c r="BT1662" s="22"/>
      <c r="BU1662" s="22"/>
      <c r="BV1662" s="22"/>
      <c r="BW1662" s="22"/>
      <c r="BX1662" s="22"/>
      <c r="BY1662" s="22"/>
      <c r="BZ1662" s="22"/>
    </row>
    <row r="1663" spans="1:78" x14ac:dyDescent="0.25">
      <c r="A1663" s="21"/>
      <c r="B1663" s="22">
        <f t="shared" ca="1" si="42"/>
        <v>390</v>
      </c>
      <c r="C1663" s="22">
        <f t="shared" ca="1" si="41"/>
        <v>0.39</v>
      </c>
      <c r="D1663" s="22">
        <v>265.14</v>
      </c>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row>
    <row r="1664" spans="1:78" x14ac:dyDescent="0.25">
      <c r="A1664" s="21"/>
      <c r="B1664" s="22">
        <f t="shared" ca="1" si="42"/>
        <v>400</v>
      </c>
      <c r="C1664" s="22">
        <f t="shared" ca="1" si="41"/>
        <v>0.4</v>
      </c>
      <c r="D1664" s="22">
        <v>270.18</v>
      </c>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c r="BA1664" s="22"/>
      <c r="BB1664" s="22"/>
      <c r="BC1664" s="22"/>
      <c r="BD1664" s="22"/>
      <c r="BE1664" s="22"/>
      <c r="BF1664" s="22"/>
      <c r="BG1664" s="22"/>
      <c r="BH1664" s="22"/>
      <c r="BI1664" s="22"/>
      <c r="BJ1664" s="22"/>
      <c r="BK1664" s="22"/>
      <c r="BL1664" s="22"/>
      <c r="BM1664" s="22"/>
      <c r="BN1664" s="22"/>
      <c r="BO1664" s="22"/>
      <c r="BP1664" s="22"/>
      <c r="BQ1664" s="22"/>
      <c r="BR1664" s="22"/>
      <c r="BS1664" s="22"/>
      <c r="BT1664" s="22"/>
      <c r="BU1664" s="22"/>
      <c r="BV1664" s="22"/>
      <c r="BW1664" s="22"/>
      <c r="BX1664" s="22"/>
      <c r="BY1664" s="22"/>
      <c r="BZ1664" s="22"/>
    </row>
    <row r="1665" spans="1:78" x14ac:dyDescent="0.25">
      <c r="A1665" s="21"/>
      <c r="B1665" s="22">
        <f t="shared" ca="1" si="42"/>
        <v>410</v>
      </c>
      <c r="C1665" s="22">
        <f t="shared" ca="1" si="41"/>
        <v>0.41</v>
      </c>
      <c r="D1665" s="22">
        <v>276.13</v>
      </c>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row>
    <row r="1666" spans="1:78" x14ac:dyDescent="0.25">
      <c r="A1666" s="21"/>
      <c r="B1666" s="22">
        <f t="shared" ca="1" si="42"/>
        <v>420</v>
      </c>
      <c r="C1666" s="22">
        <f t="shared" ca="1" si="41"/>
        <v>0.42</v>
      </c>
      <c r="D1666" s="22">
        <v>281.64</v>
      </c>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c r="BA1666" s="22"/>
      <c r="BB1666" s="22"/>
      <c r="BC1666" s="22"/>
      <c r="BD1666" s="22"/>
      <c r="BE1666" s="22"/>
      <c r="BF1666" s="22"/>
      <c r="BG1666" s="22"/>
      <c r="BH1666" s="22"/>
      <c r="BI1666" s="22"/>
      <c r="BJ1666" s="22"/>
      <c r="BK1666" s="22"/>
      <c r="BL1666" s="22"/>
      <c r="BM1666" s="22"/>
      <c r="BN1666" s="22"/>
      <c r="BO1666" s="22"/>
      <c r="BP1666" s="22"/>
      <c r="BQ1666" s="22"/>
      <c r="BR1666" s="22"/>
      <c r="BS1666" s="22"/>
      <c r="BT1666" s="22"/>
      <c r="BU1666" s="22"/>
      <c r="BV1666" s="22"/>
      <c r="BW1666" s="22"/>
      <c r="BX1666" s="22"/>
      <c r="BY1666" s="22"/>
      <c r="BZ1666" s="22"/>
    </row>
    <row r="1667" spans="1:78" x14ac:dyDescent="0.25">
      <c r="A1667" s="21"/>
      <c r="B1667" s="22">
        <f t="shared" ca="1" si="42"/>
        <v>430</v>
      </c>
      <c r="C1667" s="22">
        <f t="shared" ca="1" si="41"/>
        <v>0.43</v>
      </c>
      <c r="D1667" s="22">
        <v>287.47000000000003</v>
      </c>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c r="BA1667" s="22"/>
      <c r="BB1667" s="22"/>
      <c r="BC1667" s="22"/>
      <c r="BD1667" s="22"/>
      <c r="BE1667" s="22"/>
      <c r="BF1667" s="22"/>
      <c r="BG1667" s="22"/>
      <c r="BH1667" s="22"/>
      <c r="BI1667" s="22"/>
      <c r="BJ1667" s="22"/>
      <c r="BK1667" s="22"/>
      <c r="BL1667" s="22"/>
      <c r="BM1667" s="22"/>
      <c r="BN1667" s="22"/>
      <c r="BO1667" s="22"/>
      <c r="BP1667" s="22"/>
      <c r="BQ1667" s="22"/>
      <c r="BR1667" s="22"/>
      <c r="BS1667" s="22"/>
      <c r="BT1667" s="22"/>
      <c r="BU1667" s="22"/>
      <c r="BV1667" s="22"/>
      <c r="BW1667" s="22"/>
      <c r="BX1667" s="22"/>
      <c r="BY1667" s="22"/>
      <c r="BZ1667" s="22"/>
    </row>
    <row r="1668" spans="1:78" x14ac:dyDescent="0.25">
      <c r="A1668" s="21"/>
      <c r="B1668" s="22">
        <f t="shared" ca="1" si="42"/>
        <v>440</v>
      </c>
      <c r="C1668" s="22">
        <f t="shared" ca="1" si="41"/>
        <v>0.44</v>
      </c>
      <c r="D1668" s="22">
        <v>293.70999999999998</v>
      </c>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c r="BA1668" s="22"/>
      <c r="BB1668" s="22"/>
      <c r="BC1668" s="22"/>
      <c r="BD1668" s="22"/>
      <c r="BE1668" s="22"/>
      <c r="BF1668" s="22"/>
      <c r="BG1668" s="22"/>
      <c r="BH1668" s="22"/>
      <c r="BI1668" s="22"/>
      <c r="BJ1668" s="22"/>
      <c r="BK1668" s="22"/>
      <c r="BL1668" s="22"/>
      <c r="BM1668" s="22"/>
      <c r="BN1668" s="22"/>
      <c r="BO1668" s="22"/>
      <c r="BP1668" s="22"/>
      <c r="BQ1668" s="22"/>
      <c r="BR1668" s="22"/>
      <c r="BS1668" s="22"/>
      <c r="BT1668" s="22"/>
      <c r="BU1668" s="22"/>
      <c r="BV1668" s="22"/>
      <c r="BW1668" s="22"/>
      <c r="BX1668" s="22"/>
      <c r="BY1668" s="22"/>
      <c r="BZ1668" s="22"/>
    </row>
    <row r="1669" spans="1:78" x14ac:dyDescent="0.25">
      <c r="A1669" s="21"/>
      <c r="B1669" s="22">
        <f t="shared" ca="1" si="42"/>
        <v>450</v>
      </c>
      <c r="C1669" s="22">
        <f t="shared" ca="1" si="41"/>
        <v>0.45</v>
      </c>
      <c r="D1669" s="22">
        <v>300.45</v>
      </c>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c r="BA1669" s="22"/>
      <c r="BB1669" s="22"/>
      <c r="BC1669" s="22"/>
      <c r="BD1669" s="22"/>
      <c r="BE1669" s="22"/>
      <c r="BF1669" s="22"/>
      <c r="BG1669" s="22"/>
      <c r="BH1669" s="22"/>
      <c r="BI1669" s="22"/>
      <c r="BJ1669" s="22"/>
      <c r="BK1669" s="22"/>
      <c r="BL1669" s="22"/>
      <c r="BM1669" s="22"/>
      <c r="BN1669" s="22"/>
      <c r="BO1669" s="22"/>
      <c r="BP1669" s="22"/>
      <c r="BQ1669" s="22"/>
      <c r="BR1669" s="22"/>
      <c r="BS1669" s="22"/>
      <c r="BT1669" s="22"/>
      <c r="BU1669" s="22"/>
      <c r="BV1669" s="22"/>
      <c r="BW1669" s="22"/>
      <c r="BX1669" s="22"/>
      <c r="BY1669" s="22"/>
      <c r="BZ1669" s="22"/>
    </row>
    <row r="1670" spans="1:78" x14ac:dyDescent="0.25">
      <c r="A1670" s="21"/>
      <c r="B1670" s="22">
        <f t="shared" ca="1" si="42"/>
        <v>460</v>
      </c>
      <c r="C1670" s="22">
        <f t="shared" ca="1" si="41"/>
        <v>0.46</v>
      </c>
      <c r="D1670" s="22">
        <v>307.8</v>
      </c>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row>
    <row r="1671" spans="1:78" x14ac:dyDescent="0.25">
      <c r="A1671" s="21"/>
      <c r="B1671" s="22">
        <f t="shared" ca="1" si="42"/>
        <v>470</v>
      </c>
      <c r="C1671" s="22">
        <f t="shared" ca="1" si="41"/>
        <v>0.47</v>
      </c>
      <c r="D1671" s="22">
        <v>315.83999999999997</v>
      </c>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row>
    <row r="1672" spans="1:78" x14ac:dyDescent="0.25">
      <c r="A1672" s="21"/>
      <c r="B1672" s="22">
        <f t="shared" ca="1" si="42"/>
        <v>480</v>
      </c>
      <c r="C1672" s="22">
        <f t="shared" ca="1" si="41"/>
        <v>0.48</v>
      </c>
      <c r="D1672" s="22">
        <v>324.69</v>
      </c>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c r="BA1672" s="22"/>
      <c r="BB1672" s="22"/>
      <c r="BC1672" s="22"/>
      <c r="BD1672" s="22"/>
      <c r="BE1672" s="22"/>
      <c r="BF1672" s="22"/>
      <c r="BG1672" s="22"/>
      <c r="BH1672" s="22"/>
      <c r="BI1672" s="22"/>
      <c r="BJ1672" s="22"/>
      <c r="BK1672" s="22"/>
      <c r="BL1672" s="22"/>
      <c r="BM1672" s="22"/>
      <c r="BN1672" s="22"/>
      <c r="BO1672" s="22"/>
      <c r="BP1672" s="22"/>
      <c r="BQ1672" s="22"/>
      <c r="BR1672" s="22"/>
      <c r="BS1672" s="22"/>
      <c r="BT1672" s="22"/>
      <c r="BU1672" s="22"/>
      <c r="BV1672" s="22"/>
      <c r="BW1672" s="22"/>
      <c r="BX1672" s="22"/>
      <c r="BY1672" s="22"/>
      <c r="BZ1672" s="22"/>
    </row>
    <row r="1673" spans="1:78" x14ac:dyDescent="0.25">
      <c r="A1673" s="21"/>
      <c r="B1673" s="22">
        <f t="shared" ca="1" si="42"/>
        <v>490</v>
      </c>
      <c r="C1673" s="22">
        <f t="shared" ca="1" si="41"/>
        <v>0.49</v>
      </c>
      <c r="D1673" s="22">
        <v>334.94</v>
      </c>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c r="BA1673" s="22"/>
      <c r="BB1673" s="22"/>
      <c r="BC1673" s="22"/>
      <c r="BD1673" s="22"/>
      <c r="BE1673" s="22"/>
      <c r="BF1673" s="22"/>
      <c r="BG1673" s="22"/>
      <c r="BH1673" s="22"/>
      <c r="BI1673" s="22"/>
      <c r="BJ1673" s="22"/>
      <c r="BK1673" s="22"/>
      <c r="BL1673" s="22"/>
      <c r="BM1673" s="22"/>
      <c r="BN1673" s="22"/>
      <c r="BO1673" s="22"/>
      <c r="BP1673" s="22"/>
      <c r="BQ1673" s="22"/>
      <c r="BR1673" s="22"/>
      <c r="BS1673" s="22"/>
      <c r="BT1673" s="22"/>
      <c r="BU1673" s="22"/>
      <c r="BV1673" s="22"/>
      <c r="BW1673" s="22"/>
      <c r="BX1673" s="22"/>
      <c r="BY1673" s="22"/>
      <c r="BZ1673" s="22"/>
    </row>
    <row r="1674" spans="1:78" x14ac:dyDescent="0.25">
      <c r="A1674" s="21"/>
      <c r="B1674" s="22">
        <f t="shared" ca="1" si="42"/>
        <v>500</v>
      </c>
      <c r="C1674" s="22">
        <f t="shared" ca="1" si="41"/>
        <v>0.5</v>
      </c>
      <c r="D1674" s="22">
        <v>346.56</v>
      </c>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row>
    <row r="1675" spans="1:78" x14ac:dyDescent="0.25">
      <c r="A1675" s="21"/>
      <c r="B1675" s="22">
        <f t="shared" ca="1" si="42"/>
        <v>510</v>
      </c>
      <c r="C1675" s="22">
        <f t="shared" ca="1" si="41"/>
        <v>0.51</v>
      </c>
      <c r="D1675" s="22">
        <v>368.24</v>
      </c>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c r="BA1675" s="22"/>
      <c r="BB1675" s="22"/>
      <c r="BC1675" s="22"/>
      <c r="BD1675" s="22"/>
      <c r="BE1675" s="22"/>
      <c r="BF1675" s="22"/>
      <c r="BG1675" s="22"/>
      <c r="BH1675" s="22"/>
      <c r="BI1675" s="22"/>
      <c r="BJ1675" s="22"/>
      <c r="BK1675" s="22"/>
      <c r="BL1675" s="22"/>
      <c r="BM1675" s="22"/>
      <c r="BN1675" s="22"/>
      <c r="BO1675" s="22"/>
      <c r="BP1675" s="22"/>
      <c r="BQ1675" s="22"/>
      <c r="BR1675" s="22"/>
      <c r="BS1675" s="22"/>
      <c r="BT1675" s="22"/>
      <c r="BU1675" s="22"/>
      <c r="BV1675" s="22"/>
      <c r="BW1675" s="22"/>
      <c r="BX1675" s="22"/>
      <c r="BY1675" s="22"/>
      <c r="BZ1675" s="22"/>
    </row>
    <row r="1676" spans="1:78" x14ac:dyDescent="0.25">
      <c r="A1676" s="21"/>
      <c r="B1676" s="22">
        <f t="shared" ca="1" si="42"/>
        <v>520</v>
      </c>
      <c r="C1676" s="22">
        <f t="shared" ca="1" si="41"/>
        <v>0.52</v>
      </c>
      <c r="D1676" s="22">
        <v>408.01</v>
      </c>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c r="BA1676" s="22"/>
      <c r="BB1676" s="22"/>
      <c r="BC1676" s="22"/>
      <c r="BD1676" s="22"/>
      <c r="BE1676" s="22"/>
      <c r="BF1676" s="22"/>
      <c r="BG1676" s="22"/>
      <c r="BH1676" s="22"/>
      <c r="BI1676" s="22"/>
      <c r="BJ1676" s="22"/>
      <c r="BK1676" s="22"/>
      <c r="BL1676" s="22"/>
      <c r="BM1676" s="22"/>
      <c r="BN1676" s="22"/>
      <c r="BO1676" s="22"/>
      <c r="BP1676" s="22"/>
      <c r="BQ1676" s="22"/>
      <c r="BR1676" s="22"/>
      <c r="BS1676" s="22"/>
      <c r="BT1676" s="22"/>
      <c r="BU1676" s="22"/>
      <c r="BV1676" s="22"/>
      <c r="BW1676" s="22"/>
      <c r="BX1676" s="22"/>
      <c r="BY1676" s="22"/>
      <c r="BZ1676" s="22"/>
    </row>
    <row r="1677" spans="1:78" x14ac:dyDescent="0.25">
      <c r="A1677" s="21"/>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c r="BA1677" s="22"/>
      <c r="BB1677" s="22"/>
      <c r="BC1677" s="22"/>
      <c r="BD1677" s="22"/>
      <c r="BE1677" s="22"/>
      <c r="BF1677" s="22"/>
      <c r="BG1677" s="22"/>
      <c r="BH1677" s="22"/>
      <c r="BI1677" s="22"/>
      <c r="BJ1677" s="22"/>
      <c r="BK1677" s="22"/>
      <c r="BL1677" s="22"/>
      <c r="BM1677" s="22"/>
      <c r="BN1677" s="22"/>
      <c r="BO1677" s="22"/>
      <c r="BP1677" s="22"/>
      <c r="BQ1677" s="22"/>
      <c r="BR1677" s="22"/>
      <c r="BS1677" s="22"/>
      <c r="BT1677" s="22"/>
      <c r="BU1677" s="22"/>
      <c r="BV1677" s="22"/>
      <c r="BW1677" s="22"/>
      <c r="BX1677" s="22"/>
      <c r="BY1677" s="22"/>
      <c r="BZ1677" s="22"/>
    </row>
    <row r="1678" spans="1:78" x14ac:dyDescent="0.25">
      <c r="A1678" s="21"/>
      <c r="B1678" s="22" t="s">
        <v>327</v>
      </c>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c r="BA1678" s="22"/>
      <c r="BB1678" s="22"/>
      <c r="BC1678" s="22"/>
      <c r="BD1678" s="22"/>
      <c r="BE1678" s="22"/>
      <c r="BF1678" s="22"/>
      <c r="BG1678" s="22"/>
      <c r="BH1678" s="22"/>
      <c r="BI1678" s="22"/>
      <c r="BJ1678" s="22"/>
      <c r="BK1678" s="22"/>
      <c r="BL1678" s="22"/>
      <c r="BM1678" s="22"/>
      <c r="BN1678" s="22"/>
      <c r="BO1678" s="22"/>
      <c r="BP1678" s="22"/>
      <c r="BQ1678" s="22"/>
      <c r="BR1678" s="22"/>
      <c r="BS1678" s="22"/>
      <c r="BT1678" s="22"/>
      <c r="BU1678" s="22"/>
      <c r="BV1678" s="22"/>
      <c r="BW1678" s="22"/>
      <c r="BX1678" s="22"/>
      <c r="BY1678" s="22"/>
      <c r="BZ1678" s="22"/>
    </row>
    <row r="1679" spans="1:78" x14ac:dyDescent="0.25">
      <c r="A1679" s="38"/>
      <c r="B1679" s="39" t="s">
        <v>347</v>
      </c>
      <c r="C1679" s="39"/>
      <c r="D1679" s="39"/>
      <c r="E1679" s="39"/>
      <c r="F1679" s="26" t="s">
        <v>70</v>
      </c>
      <c r="G1679" s="27" t="s">
        <v>71</v>
      </c>
      <c r="H1679" s="27" t="s">
        <v>72</v>
      </c>
      <c r="I1679" s="27" t="s">
        <v>73</v>
      </c>
      <c r="J1679" s="27" t="s">
        <v>74</v>
      </c>
      <c r="K1679" s="27" t="s">
        <v>75</v>
      </c>
      <c r="L1679" s="27" t="s">
        <v>76</v>
      </c>
      <c r="M1679" s="27" t="s">
        <v>77</v>
      </c>
      <c r="N1679" s="27" t="s">
        <v>78</v>
      </c>
      <c r="O1679" s="27" t="s">
        <v>79</v>
      </c>
      <c r="P1679" s="27" t="s">
        <v>80</v>
      </c>
      <c r="Q1679" s="27"/>
      <c r="R1679" s="27"/>
      <c r="S1679" s="27"/>
      <c r="T1679" s="27"/>
      <c r="U1679" s="27"/>
      <c r="V1679" s="27"/>
      <c r="W1679" s="27"/>
      <c r="X1679" s="27"/>
      <c r="Y1679" s="27"/>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c r="BC1679" s="27"/>
      <c r="BD1679" s="27"/>
      <c r="BE1679" s="27"/>
      <c r="BF1679" s="27"/>
      <c r="BG1679" s="27"/>
      <c r="BH1679" s="27"/>
      <c r="BI1679" s="27"/>
      <c r="BJ1679" s="27"/>
      <c r="BK1679" s="27"/>
      <c r="BL1679" s="27"/>
      <c r="BM1679" s="27"/>
      <c r="BN1679" s="27"/>
      <c r="BO1679" s="22"/>
      <c r="BP1679" s="22"/>
      <c r="BQ1679" s="22"/>
      <c r="BR1679" s="22"/>
      <c r="BS1679" s="22"/>
      <c r="BT1679" s="22"/>
      <c r="BU1679" s="22"/>
      <c r="BV1679" s="22"/>
      <c r="BW1679" s="22"/>
      <c r="BX1679" s="22"/>
      <c r="BY1679" s="22"/>
      <c r="BZ1679" s="22"/>
    </row>
    <row r="1680" spans="1:78" x14ac:dyDescent="0.25">
      <c r="A1680" s="21" t="s">
        <v>348</v>
      </c>
      <c r="B1680" s="21" t="s">
        <v>349</v>
      </c>
      <c r="C1680" s="22"/>
      <c r="D1680" s="22"/>
      <c r="E1680" s="22"/>
      <c r="F1680" s="40" t="s">
        <v>139</v>
      </c>
      <c r="G1680" s="40">
        <f ca="1">B1682</f>
        <v>230</v>
      </c>
      <c r="H1680" s="40">
        <f ca="1">B1707</f>
        <v>460</v>
      </c>
      <c r="I1680" s="40">
        <f ca="1">K1684</f>
        <v>-200.50694865135577</v>
      </c>
      <c r="J1680" s="40">
        <f ca="1">J1684</f>
        <v>2172.0604866378271</v>
      </c>
      <c r="K1680" s="40">
        <f ca="1">I1684</f>
        <v>-3750.8492782572202</v>
      </c>
      <c r="L1680" s="40">
        <f ca="1">H1684</f>
        <v>3209.5455963377217</v>
      </c>
      <c r="M1680" s="40">
        <f ca="1">G1684</f>
        <v>4.9546808125842849</v>
      </c>
      <c r="N1680" s="40"/>
      <c r="O1680" s="40"/>
      <c r="P1680" s="40"/>
      <c r="Q1680" s="40"/>
      <c r="R1680" s="40"/>
      <c r="S1680" s="40"/>
      <c r="T1680" s="40"/>
      <c r="U1680" s="40"/>
      <c r="V1680" s="40"/>
      <c r="W1680" s="40"/>
      <c r="X1680" s="40"/>
      <c r="Y1680" s="40"/>
      <c r="Z1680" s="40"/>
      <c r="AA1680" s="40"/>
      <c r="AB1680" s="40"/>
      <c r="AC1680" s="40"/>
      <c r="AD1680" s="40"/>
      <c r="AE1680" s="40"/>
      <c r="AF1680" s="40"/>
      <c r="AG1680" s="40"/>
      <c r="AH1680" s="40"/>
      <c r="AI1680" s="40"/>
      <c r="AJ1680" s="40"/>
      <c r="AK1680" s="40"/>
      <c r="AL1680" s="40"/>
      <c r="AM1680" s="40"/>
      <c r="AN1680" s="40"/>
      <c r="AO1680" s="40"/>
      <c r="AP1680" s="40"/>
      <c r="AQ1680" s="40"/>
      <c r="AR1680" s="40"/>
      <c r="AS1680" s="40"/>
      <c r="AT1680" s="40"/>
      <c r="AU1680" s="40"/>
      <c r="AV1680" s="40"/>
      <c r="AW1680" s="40"/>
      <c r="AX1680" s="40"/>
      <c r="AY1680" s="40"/>
      <c r="AZ1680" s="40"/>
      <c r="BA1680" s="40"/>
      <c r="BB1680" s="40"/>
      <c r="BC1680" s="40"/>
      <c r="BD1680" s="40"/>
      <c r="BE1680" s="40"/>
      <c r="BF1680" s="40"/>
      <c r="BG1680" s="40"/>
      <c r="BH1680" s="40"/>
      <c r="BI1680" s="40"/>
      <c r="BJ1680" s="40"/>
      <c r="BK1680" s="40"/>
      <c r="BL1680" s="40"/>
      <c r="BM1680" s="40"/>
      <c r="BN1680" s="40"/>
      <c r="BO1680" s="22"/>
      <c r="BP1680" s="22"/>
      <c r="BQ1680" s="22"/>
      <c r="BR1680" s="22"/>
      <c r="BS1680" s="22"/>
      <c r="BT1680" s="22"/>
      <c r="BU1680" s="22"/>
      <c r="BV1680" s="22"/>
      <c r="BW1680" s="22"/>
      <c r="BX1680" s="22"/>
      <c r="BY1680" s="22"/>
      <c r="BZ1680" s="22"/>
    </row>
    <row r="1681" spans="1:78" x14ac:dyDescent="0.25">
      <c r="A1681" s="21"/>
      <c r="B1681" s="22" t="s">
        <v>323</v>
      </c>
      <c r="C1681" s="22" t="s">
        <v>182</v>
      </c>
      <c r="D1681" s="22" t="s">
        <v>203</v>
      </c>
      <c r="E1681" s="22"/>
      <c r="F1681" s="41" t="s">
        <v>141</v>
      </c>
      <c r="G1681" s="41"/>
      <c r="H1681" s="41"/>
      <c r="I1681" s="41"/>
      <c r="J1681" s="41"/>
      <c r="K1681" s="41"/>
      <c r="L1681" s="41"/>
      <c r="M1681" s="41"/>
      <c r="N1681" s="41"/>
      <c r="O1681" s="41"/>
      <c r="P1681" s="41"/>
      <c r="Q1681" s="41"/>
      <c r="R1681" s="41"/>
      <c r="S1681" s="41"/>
      <c r="T1681" s="41"/>
      <c r="U1681" s="41"/>
      <c r="V1681" s="41"/>
      <c r="W1681" s="41"/>
      <c r="X1681" s="41"/>
      <c r="Y1681" s="41"/>
      <c r="Z1681" s="41"/>
      <c r="AA1681" s="41"/>
      <c r="AB1681" s="41"/>
      <c r="AC1681" s="41"/>
      <c r="AD1681" s="41"/>
      <c r="AE1681" s="41"/>
      <c r="AF1681" s="41"/>
      <c r="AG1681" s="41"/>
      <c r="AH1681" s="41"/>
      <c r="AI1681" s="41"/>
      <c r="AJ1681" s="41"/>
      <c r="AK1681" s="41"/>
      <c r="AL1681" s="41"/>
      <c r="AM1681" s="41"/>
      <c r="AN1681" s="41"/>
      <c r="AO1681" s="41"/>
      <c r="AP1681" s="41"/>
      <c r="AQ1681" s="41"/>
      <c r="AR1681" s="41"/>
      <c r="AS1681" s="41"/>
      <c r="AT1681" s="41"/>
      <c r="AU1681" s="41"/>
      <c r="AV1681" s="41"/>
      <c r="AW1681" s="41"/>
      <c r="AX1681" s="41"/>
      <c r="AY1681" s="41"/>
      <c r="AZ1681" s="41"/>
      <c r="BA1681" s="41"/>
      <c r="BB1681" s="41"/>
      <c r="BC1681" s="41"/>
      <c r="BD1681" s="41"/>
      <c r="BE1681" s="41"/>
      <c r="BF1681" s="41"/>
      <c r="BG1681" s="41"/>
      <c r="BH1681" s="41"/>
      <c r="BI1681" s="41"/>
      <c r="BJ1681" s="41"/>
      <c r="BK1681" s="41"/>
      <c r="BL1681" s="41"/>
      <c r="BM1681" s="41"/>
      <c r="BN1681" s="41"/>
      <c r="BO1681" s="22"/>
      <c r="BP1681" s="22"/>
      <c r="BQ1681" s="22"/>
      <c r="BR1681" s="22"/>
      <c r="BS1681" s="22"/>
      <c r="BT1681" s="22"/>
      <c r="BU1681" s="22"/>
      <c r="BV1681" s="22"/>
      <c r="BW1681" s="22"/>
      <c r="BX1681" s="22"/>
      <c r="BY1681" s="22"/>
      <c r="BZ1681" s="22"/>
    </row>
    <row r="1682" spans="1:78" x14ac:dyDescent="0.25">
      <c r="A1682" s="52" t="s">
        <v>324</v>
      </c>
      <c r="B1682" s="22">
        <v>230</v>
      </c>
      <c r="C1682" s="22">
        <f t="shared" ref="C1682:C1707" ca="1" si="43">B1682/1000</f>
        <v>0.23</v>
      </c>
      <c r="D1682" s="22">
        <v>233.41</v>
      </c>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c r="BW1682" s="22"/>
      <c r="BX1682" s="22"/>
      <c r="BY1682" s="22"/>
      <c r="BZ1682" s="22"/>
    </row>
    <row r="1683" spans="1:78" x14ac:dyDescent="0.25">
      <c r="A1683" s="21">
        <f ca="1">_xll.BP(B1680)</f>
        <v>125.64998779296877</v>
      </c>
      <c r="B1683" s="22">
        <f ca="1">B1682+10</f>
        <v>240</v>
      </c>
      <c r="C1683" s="22">
        <f t="shared" ca="1" si="43"/>
        <v>0.24</v>
      </c>
      <c r="D1683" s="22">
        <v>235.14</v>
      </c>
      <c r="E1683" s="22"/>
      <c r="F1683" s="22"/>
      <c r="G1683" s="42" t="s">
        <v>184</v>
      </c>
      <c r="H1683" s="42" t="s">
        <v>185</v>
      </c>
      <c r="I1683" s="42" t="s">
        <v>186</v>
      </c>
      <c r="J1683" s="42" t="s">
        <v>187</v>
      </c>
      <c r="K1683" s="42" t="s">
        <v>188</v>
      </c>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c r="BW1683" s="22"/>
      <c r="BX1683" s="22"/>
      <c r="BY1683" s="22"/>
      <c r="BZ1683" s="22"/>
    </row>
    <row r="1684" spans="1:78" x14ac:dyDescent="0.25">
      <c r="A1684" s="21">
        <f ca="1">A1683/1000</f>
        <v>0.12564998779296876</v>
      </c>
      <c r="B1684" s="22">
        <f ca="1">B1683+10</f>
        <v>250</v>
      </c>
      <c r="C1684" s="22">
        <f t="shared" ca="1" si="43"/>
        <v>0.25</v>
      </c>
      <c r="D1684" s="22">
        <v>237.46</v>
      </c>
      <c r="E1684" s="22"/>
      <c r="F1684" s="22"/>
      <c r="G1684" s="22">
        <f t="array" aca="1" ref="G1684:L1690" ca="1">LINEST(D1682:D1707,C1682:C1707^{1,2,3,-2},1,1)</f>
        <v>4.9546808125842849</v>
      </c>
      <c r="H1684" s="22">
        <f ca="1"/>
        <v>3209.5455963377217</v>
      </c>
      <c r="I1684" s="22">
        <f ca="1"/>
        <v>-3750.8492782572202</v>
      </c>
      <c r="J1684" s="22">
        <f ca="1"/>
        <v>2172.0604866378271</v>
      </c>
      <c r="K1684" s="22">
        <f ca="1"/>
        <v>-200.50694865135577</v>
      </c>
      <c r="L1684" s="22" t="e">
        <f ca="1"/>
        <v>#N/A</v>
      </c>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c r="BA1684" s="22"/>
      <c r="BB1684" s="22"/>
      <c r="BC1684" s="22"/>
      <c r="BD1684" s="22"/>
      <c r="BE1684" s="22"/>
      <c r="BF1684" s="22"/>
      <c r="BG1684" s="22"/>
      <c r="BH1684" s="22"/>
      <c r="BI1684" s="22"/>
      <c r="BJ1684" s="22"/>
      <c r="BK1684" s="22"/>
      <c r="BL1684" s="22"/>
      <c r="BM1684" s="22"/>
      <c r="BN1684" s="22"/>
      <c r="BO1684" s="22"/>
      <c r="BP1684" s="22"/>
      <c r="BQ1684" s="22"/>
      <c r="BR1684" s="22"/>
      <c r="BS1684" s="22"/>
      <c r="BT1684" s="22"/>
      <c r="BU1684" s="22"/>
      <c r="BV1684" s="22"/>
      <c r="BW1684" s="22"/>
      <c r="BX1684" s="22"/>
      <c r="BY1684" s="22"/>
      <c r="BZ1684" s="22"/>
    </row>
    <row r="1685" spans="1:78" x14ac:dyDescent="0.25">
      <c r="A1685" s="21"/>
      <c r="B1685" s="22">
        <f ca="1">B1684+10</f>
        <v>260</v>
      </c>
      <c r="C1685" s="22">
        <f t="shared" ca="1" si="43"/>
        <v>0.26</v>
      </c>
      <c r="D1685" s="22">
        <v>240.3</v>
      </c>
      <c r="E1685" s="22"/>
      <c r="F1685" s="22"/>
      <c r="G1685" s="22">
        <f ca="1"/>
        <v>0.22185068852136589</v>
      </c>
      <c r="H1685" s="22">
        <f ca="1"/>
        <v>231.82889449209645</v>
      </c>
      <c r="I1685" s="22">
        <f ca="1"/>
        <v>295.16453356131819</v>
      </c>
      <c r="J1685" s="22">
        <f ca="1"/>
        <v>131.48697563239068</v>
      </c>
      <c r="K1685" s="22">
        <f ca="1"/>
        <v>21.60328205146843</v>
      </c>
      <c r="L1685" s="22" t="e">
        <f ca="1"/>
        <v>#N/A</v>
      </c>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c r="BA1685" s="22"/>
      <c r="BB1685" s="22"/>
      <c r="BC1685" s="22"/>
      <c r="BD1685" s="22"/>
      <c r="BE1685" s="22"/>
      <c r="BF1685" s="22"/>
      <c r="BG1685" s="22"/>
      <c r="BH1685" s="22"/>
      <c r="BI1685" s="22"/>
      <c r="BJ1685" s="22"/>
      <c r="BK1685" s="22"/>
      <c r="BL1685" s="22"/>
      <c r="BM1685" s="22"/>
      <c r="BN1685" s="22"/>
      <c r="BO1685" s="22"/>
      <c r="BP1685" s="22"/>
      <c r="BQ1685" s="22"/>
      <c r="BR1685" s="22"/>
      <c r="BS1685" s="22"/>
      <c r="BT1685" s="22"/>
      <c r="BU1685" s="22"/>
      <c r="BV1685" s="22"/>
      <c r="BW1685" s="22"/>
      <c r="BX1685" s="22"/>
      <c r="BY1685" s="22"/>
      <c r="BZ1685" s="22"/>
    </row>
    <row r="1686" spans="1:78" x14ac:dyDescent="0.25">
      <c r="A1686" s="21"/>
      <c r="B1686" s="22">
        <f ca="1">B1685+10</f>
        <v>270</v>
      </c>
      <c r="C1686" s="22">
        <f t="shared" ca="1" si="43"/>
        <v>0.27</v>
      </c>
      <c r="D1686" s="22">
        <v>243.59</v>
      </c>
      <c r="E1686" s="22"/>
      <c r="F1686" s="22"/>
      <c r="G1686" s="22">
        <f ca="1"/>
        <v>0.99999670352231973</v>
      </c>
      <c r="H1686" s="22">
        <f ca="1"/>
        <v>6.640764219937971E-2</v>
      </c>
      <c r="I1686" s="22" t="e">
        <f ca="1"/>
        <v>#N/A</v>
      </c>
      <c r="J1686" s="22" t="e">
        <f ca="1"/>
        <v>#N/A</v>
      </c>
      <c r="K1686" s="22" t="e">
        <f ca="1"/>
        <v>#N/A</v>
      </c>
      <c r="L1686" s="22" t="e">
        <f ca="1"/>
        <v>#N/A</v>
      </c>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2"/>
      <c r="BW1686" s="22"/>
      <c r="BX1686" s="22"/>
      <c r="BY1686" s="22"/>
      <c r="BZ1686" s="22"/>
    </row>
    <row r="1687" spans="1:78" x14ac:dyDescent="0.25">
      <c r="A1687" s="21"/>
      <c r="B1687" s="22">
        <v>273.14999999999998</v>
      </c>
      <c r="C1687" s="22">
        <f t="shared" ca="1" si="43"/>
        <v>0.27315</v>
      </c>
      <c r="D1687" s="22">
        <v>244.7</v>
      </c>
      <c r="E1687" s="22"/>
      <c r="F1687" s="22"/>
      <c r="G1687" s="22">
        <f ca="1"/>
        <v>1592603.7433506858</v>
      </c>
      <c r="H1687" s="22">
        <f ca="1"/>
        <v>21</v>
      </c>
      <c r="I1687" s="22" t="e">
        <f ca="1"/>
        <v>#N/A</v>
      </c>
      <c r="J1687" s="22" t="e">
        <f ca="1"/>
        <v>#N/A</v>
      </c>
      <c r="K1687" s="22" t="e">
        <f ca="1"/>
        <v>#N/A</v>
      </c>
      <c r="L1687" s="22" t="e">
        <f ca="1"/>
        <v>#N/A</v>
      </c>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c r="BA1687" s="22"/>
      <c r="BB1687" s="22"/>
      <c r="BC1687" s="22"/>
      <c r="BD1687" s="22"/>
      <c r="BE1687" s="22"/>
      <c r="BF1687" s="22"/>
      <c r="BG1687" s="22"/>
      <c r="BH1687" s="22"/>
      <c r="BI1687" s="22"/>
      <c r="BJ1687" s="22"/>
      <c r="BK1687" s="22"/>
      <c r="BL1687" s="22"/>
      <c r="BM1687" s="22"/>
      <c r="BN1687" s="22"/>
      <c r="BO1687" s="22"/>
      <c r="BP1687" s="22"/>
      <c r="BQ1687" s="22"/>
      <c r="BR1687" s="22"/>
      <c r="BS1687" s="22"/>
      <c r="BT1687" s="22"/>
      <c r="BU1687" s="22"/>
      <c r="BV1687" s="22"/>
      <c r="BW1687" s="22"/>
      <c r="BX1687" s="22"/>
      <c r="BY1687" s="22"/>
      <c r="BZ1687" s="22"/>
    </row>
    <row r="1688" spans="1:78" x14ac:dyDescent="0.25">
      <c r="A1688" s="21"/>
      <c r="B1688" s="22">
        <f ca="1">B1686+10</f>
        <v>280</v>
      </c>
      <c r="C1688" s="22">
        <f t="shared" ca="1" si="43"/>
        <v>0.28000000000000003</v>
      </c>
      <c r="D1688" s="22">
        <v>247.24</v>
      </c>
      <c r="E1688" s="22"/>
      <c r="F1688" s="22"/>
      <c r="G1688" s="22">
        <f ca="1"/>
        <v>28093.37040591082</v>
      </c>
      <c r="H1688" s="22">
        <f ca="1"/>
        <v>9.2609473792097552E-2</v>
      </c>
      <c r="I1688" s="22" t="e">
        <f ca="1"/>
        <v>#N/A</v>
      </c>
      <c r="J1688" s="22" t="e">
        <f ca="1"/>
        <v>#N/A</v>
      </c>
      <c r="K1688" s="22" t="e">
        <f ca="1"/>
        <v>#N/A</v>
      </c>
      <c r="L1688" s="22" t="e">
        <f ca="1"/>
        <v>#N/A</v>
      </c>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c r="BA1688" s="22"/>
      <c r="BB1688" s="22"/>
      <c r="BC1688" s="22"/>
      <c r="BD1688" s="22"/>
      <c r="BE1688" s="22"/>
      <c r="BF1688" s="22"/>
      <c r="BG1688" s="22"/>
      <c r="BH1688" s="22"/>
      <c r="BI1688" s="22"/>
      <c r="BJ1688" s="22"/>
      <c r="BK1688" s="22"/>
      <c r="BL1688" s="22"/>
      <c r="BM1688" s="22"/>
      <c r="BN1688" s="22"/>
      <c r="BO1688" s="22"/>
      <c r="BP1688" s="22"/>
      <c r="BQ1688" s="22"/>
      <c r="BR1688" s="22"/>
      <c r="BS1688" s="22"/>
      <c r="BT1688" s="22"/>
      <c r="BU1688" s="22"/>
      <c r="BV1688" s="22"/>
      <c r="BW1688" s="22"/>
      <c r="BX1688" s="22"/>
      <c r="BY1688" s="22"/>
      <c r="BZ1688" s="22"/>
    </row>
    <row r="1689" spans="1:78" x14ac:dyDescent="0.25">
      <c r="A1689" s="21"/>
      <c r="B1689" s="22">
        <f ca="1">B1688+10</f>
        <v>290</v>
      </c>
      <c r="C1689" s="22">
        <f t="shared" ca="1" si="43"/>
        <v>0.28999999999999998</v>
      </c>
      <c r="D1689" s="22">
        <v>251.18</v>
      </c>
      <c r="E1689" s="22"/>
      <c r="F1689" s="22"/>
      <c r="G1689" s="22" t="e">
        <f ca="1"/>
        <v>#N/A</v>
      </c>
      <c r="H1689" s="22" t="e">
        <f ca="1"/>
        <v>#N/A</v>
      </c>
      <c r="I1689" s="22" t="e">
        <f ca="1"/>
        <v>#N/A</v>
      </c>
      <c r="J1689" s="22" t="e">
        <f ca="1"/>
        <v>#N/A</v>
      </c>
      <c r="K1689" s="22" t="e">
        <f ca="1"/>
        <v>#N/A</v>
      </c>
      <c r="L1689" s="22" t="e">
        <f ca="1"/>
        <v>#N/A</v>
      </c>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c r="BA1689" s="22"/>
      <c r="BB1689" s="22"/>
      <c r="BC1689" s="22"/>
      <c r="BD1689" s="22"/>
      <c r="BE1689" s="22"/>
      <c r="BF1689" s="22"/>
      <c r="BG1689" s="22"/>
      <c r="BH1689" s="22"/>
      <c r="BI1689" s="22"/>
      <c r="BJ1689" s="22"/>
      <c r="BK1689" s="22"/>
      <c r="BL1689" s="22"/>
      <c r="BM1689" s="22"/>
      <c r="BN1689" s="22"/>
      <c r="BO1689" s="22"/>
      <c r="BP1689" s="22"/>
      <c r="BQ1689" s="22"/>
      <c r="BR1689" s="22"/>
      <c r="BS1689" s="22"/>
      <c r="BT1689" s="22"/>
      <c r="BU1689" s="22"/>
      <c r="BV1689" s="22"/>
      <c r="BW1689" s="22"/>
      <c r="BX1689" s="22"/>
      <c r="BY1689" s="22"/>
      <c r="BZ1689" s="22"/>
    </row>
    <row r="1690" spans="1:78" x14ac:dyDescent="0.25">
      <c r="A1690" s="21"/>
      <c r="B1690" s="22">
        <v>298.14999999999998</v>
      </c>
      <c r="C1690" s="22">
        <f t="shared" ca="1" si="43"/>
        <v>0.29814999999999997</v>
      </c>
      <c r="D1690" s="22">
        <v>254.55</v>
      </c>
      <c r="E1690" s="22"/>
      <c r="F1690" s="22"/>
      <c r="G1690" s="22" t="e">
        <f ca="1"/>
        <v>#N/A</v>
      </c>
      <c r="H1690" s="22" t="e">
        <f ca="1"/>
        <v>#N/A</v>
      </c>
      <c r="I1690" s="22" t="e">
        <f ca="1"/>
        <v>#N/A</v>
      </c>
      <c r="J1690" s="22" t="e">
        <f ca="1"/>
        <v>#N/A</v>
      </c>
      <c r="K1690" s="22" t="e">
        <f ca="1"/>
        <v>#N/A</v>
      </c>
      <c r="L1690" s="22" t="e">
        <f ca="1"/>
        <v>#N/A</v>
      </c>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c r="BA1690" s="22"/>
      <c r="BB1690" s="22"/>
      <c r="BC1690" s="22"/>
      <c r="BD1690" s="22"/>
      <c r="BE1690" s="22"/>
      <c r="BF1690" s="22"/>
      <c r="BG1690" s="22"/>
      <c r="BH1690" s="22"/>
      <c r="BI1690" s="22"/>
      <c r="BJ1690" s="22"/>
      <c r="BK1690" s="22"/>
      <c r="BL1690" s="22"/>
      <c r="BM1690" s="22"/>
      <c r="BN1690" s="22"/>
      <c r="BO1690" s="22"/>
      <c r="BP1690" s="22"/>
      <c r="BQ1690" s="22"/>
      <c r="BR1690" s="22"/>
      <c r="BS1690" s="22"/>
      <c r="BT1690" s="22"/>
      <c r="BU1690" s="22"/>
      <c r="BV1690" s="22"/>
      <c r="BW1690" s="22"/>
      <c r="BX1690" s="22"/>
      <c r="BY1690" s="22"/>
      <c r="BZ1690" s="22"/>
    </row>
    <row r="1691" spans="1:78" x14ac:dyDescent="0.25">
      <c r="A1691" s="21"/>
      <c r="B1691" s="22">
        <f ca="1">B1689+10</f>
        <v>300</v>
      </c>
      <c r="C1691" s="22">
        <f t="shared" ca="1" si="43"/>
        <v>0.3</v>
      </c>
      <c r="D1691" s="22">
        <v>255.33</v>
      </c>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c r="BA1691" s="22"/>
      <c r="BB1691" s="22"/>
      <c r="BC1691" s="22"/>
      <c r="BD1691" s="22"/>
      <c r="BE1691" s="22"/>
      <c r="BF1691" s="22"/>
      <c r="BG1691" s="22"/>
      <c r="BH1691" s="22"/>
      <c r="BI1691" s="22"/>
      <c r="BJ1691" s="22"/>
      <c r="BK1691" s="22"/>
      <c r="BL1691" s="22"/>
      <c r="BM1691" s="22"/>
      <c r="BN1691" s="22"/>
      <c r="BO1691" s="22"/>
      <c r="BP1691" s="22"/>
      <c r="BQ1691" s="22"/>
      <c r="BR1691" s="22"/>
      <c r="BS1691" s="22"/>
      <c r="BT1691" s="22"/>
      <c r="BU1691" s="22"/>
      <c r="BV1691" s="22"/>
      <c r="BW1691" s="22"/>
      <c r="BX1691" s="22"/>
      <c r="BY1691" s="22"/>
      <c r="BZ1691" s="22"/>
    </row>
    <row r="1692" spans="1:78" x14ac:dyDescent="0.25">
      <c r="A1692" s="21"/>
      <c r="B1692" s="22">
        <f t="shared" ref="B1692:B1707" ca="1" si="44">B1691+10</f>
        <v>310</v>
      </c>
      <c r="C1692" s="22">
        <f t="shared" ca="1" si="43"/>
        <v>0.31</v>
      </c>
      <c r="D1692" s="22">
        <v>259.64</v>
      </c>
      <c r="E1692" s="22"/>
      <c r="F1692" s="25" t="s">
        <v>166</v>
      </c>
      <c r="G1692" s="42">
        <v>310</v>
      </c>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row>
    <row r="1693" spans="1:78" x14ac:dyDescent="0.25">
      <c r="A1693" s="21"/>
      <c r="B1693" s="22">
        <f t="shared" ca="1" si="44"/>
        <v>320</v>
      </c>
      <c r="C1693" s="22">
        <f t="shared" ca="1" si="43"/>
        <v>0.32</v>
      </c>
      <c r="D1693" s="22">
        <v>264.08</v>
      </c>
      <c r="E1693" s="22"/>
      <c r="F1693" s="25" t="s">
        <v>167</v>
      </c>
      <c r="G1693" s="43">
        <f ca="1">I1680+J1680*(G1692/1000)+K1680*(G1692/1000)^2+L1680*(G1692/1000)^3+M1680/(G1692/1000)^2</f>
        <v>259.54831210672643</v>
      </c>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c r="BA1693" s="22"/>
      <c r="BB1693" s="22"/>
      <c r="BC1693" s="22"/>
      <c r="BD1693" s="22"/>
      <c r="BE1693" s="22"/>
      <c r="BF1693" s="22"/>
      <c r="BG1693" s="22"/>
      <c r="BH1693" s="22"/>
      <c r="BI1693" s="22"/>
      <c r="BJ1693" s="22"/>
      <c r="BK1693" s="22"/>
      <c r="BL1693" s="22"/>
      <c r="BM1693" s="22"/>
      <c r="BN1693" s="22"/>
      <c r="BO1693" s="22"/>
      <c r="BP1693" s="22"/>
      <c r="BQ1693" s="22"/>
      <c r="BR1693" s="22"/>
      <c r="BS1693" s="22"/>
      <c r="BT1693" s="22"/>
      <c r="BU1693" s="22"/>
      <c r="BV1693" s="22"/>
      <c r="BW1693" s="22"/>
      <c r="BX1693" s="22"/>
      <c r="BY1693" s="22"/>
      <c r="BZ1693" s="22"/>
    </row>
    <row r="1694" spans="1:78" x14ac:dyDescent="0.25">
      <c r="A1694" s="21"/>
      <c r="B1694" s="22">
        <f t="shared" ca="1" si="44"/>
        <v>330</v>
      </c>
      <c r="C1694" s="22">
        <f t="shared" ca="1" si="43"/>
        <v>0.33</v>
      </c>
      <c r="D1694" s="22">
        <v>268.66000000000003</v>
      </c>
      <c r="E1694" s="22"/>
      <c r="F1694" s="22" t="s">
        <v>46</v>
      </c>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c r="BA1694" s="22"/>
      <c r="BB1694" s="22"/>
      <c r="BC1694" s="22"/>
      <c r="BD1694" s="22"/>
      <c r="BE1694" s="22"/>
      <c r="BF1694" s="22"/>
      <c r="BG1694" s="22"/>
      <c r="BH1694" s="22"/>
      <c r="BI1694" s="22"/>
      <c r="BJ1694" s="22"/>
      <c r="BK1694" s="22"/>
      <c r="BL1694" s="22"/>
      <c r="BM1694" s="22"/>
      <c r="BN1694" s="22"/>
      <c r="BO1694" s="22"/>
      <c r="BP1694" s="22"/>
      <c r="BQ1694" s="22"/>
      <c r="BR1694" s="22"/>
      <c r="BS1694" s="22"/>
      <c r="BT1694" s="22"/>
      <c r="BU1694" s="22"/>
      <c r="BV1694" s="22"/>
      <c r="BW1694" s="22"/>
      <c r="BX1694" s="22"/>
      <c r="BY1694" s="22"/>
      <c r="BZ1694" s="22"/>
    </row>
    <row r="1695" spans="1:78" x14ac:dyDescent="0.25">
      <c r="A1695" s="21"/>
      <c r="B1695" s="22">
        <f t="shared" ca="1" si="44"/>
        <v>340</v>
      </c>
      <c r="C1695" s="22">
        <f t="shared" ca="1" si="43"/>
        <v>0.34</v>
      </c>
      <c r="D1695" s="22">
        <v>273.38</v>
      </c>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c r="BA1695" s="22"/>
      <c r="BB1695" s="22"/>
      <c r="BC1695" s="22"/>
      <c r="BD1695" s="22"/>
      <c r="BE1695" s="22"/>
      <c r="BF1695" s="22"/>
      <c r="BG1695" s="22"/>
      <c r="BH1695" s="22"/>
      <c r="BI1695" s="22"/>
      <c r="BJ1695" s="22"/>
      <c r="BK1695" s="22"/>
      <c r="BL1695" s="22"/>
      <c r="BM1695" s="22"/>
      <c r="BN1695" s="22"/>
      <c r="BO1695" s="22"/>
      <c r="BP1695" s="22"/>
      <c r="BQ1695" s="22"/>
      <c r="BR1695" s="22"/>
      <c r="BS1695" s="22"/>
      <c r="BT1695" s="22"/>
      <c r="BU1695" s="22"/>
      <c r="BV1695" s="22"/>
      <c r="BW1695" s="22"/>
      <c r="BX1695" s="22"/>
      <c r="BY1695" s="22"/>
      <c r="BZ1695" s="22"/>
    </row>
    <row r="1696" spans="1:78" x14ac:dyDescent="0.25">
      <c r="A1696" s="21"/>
      <c r="B1696" s="22">
        <f t="shared" ca="1" si="44"/>
        <v>350</v>
      </c>
      <c r="C1696" s="22">
        <f t="shared" ca="1" si="43"/>
        <v>0.35</v>
      </c>
      <c r="D1696" s="22">
        <v>278.23</v>
      </c>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row>
    <row r="1697" spans="1:78" x14ac:dyDescent="0.25">
      <c r="A1697" s="21"/>
      <c r="B1697" s="22">
        <f t="shared" ca="1" si="44"/>
        <v>360</v>
      </c>
      <c r="C1697" s="22">
        <f t="shared" ca="1" si="43"/>
        <v>0.36</v>
      </c>
      <c r="D1697" s="22">
        <v>283.22000000000003</v>
      </c>
      <c r="E1697" s="22"/>
      <c r="F1697" s="25" t="s">
        <v>326</v>
      </c>
      <c r="G1697" s="34">
        <v>398.8</v>
      </c>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c r="BA1697" s="22"/>
      <c r="BB1697" s="22"/>
      <c r="BC1697" s="22"/>
      <c r="BD1697" s="22"/>
      <c r="BE1697" s="22"/>
      <c r="BF1697" s="22"/>
      <c r="BG1697" s="22"/>
      <c r="BH1697" s="22"/>
      <c r="BI1697" s="22"/>
      <c r="BJ1697" s="22"/>
      <c r="BK1697" s="22"/>
      <c r="BL1697" s="22"/>
      <c r="BM1697" s="22"/>
      <c r="BN1697" s="22"/>
      <c r="BO1697" s="22"/>
      <c r="BP1697" s="22"/>
      <c r="BQ1697" s="22"/>
      <c r="BR1697" s="22"/>
      <c r="BS1697" s="22"/>
      <c r="BT1697" s="22"/>
      <c r="BU1697" s="22"/>
      <c r="BV1697" s="22"/>
      <c r="BW1697" s="22"/>
      <c r="BX1697" s="22"/>
      <c r="BY1697" s="22"/>
      <c r="BZ1697" s="22"/>
    </row>
    <row r="1698" spans="1:78" x14ac:dyDescent="0.25">
      <c r="A1698" s="21"/>
      <c r="B1698" s="22">
        <f t="shared" ca="1" si="44"/>
        <v>370</v>
      </c>
      <c r="C1698" s="22">
        <f t="shared" ca="1" si="43"/>
        <v>0.37</v>
      </c>
      <c r="D1698" s="22">
        <v>288.35000000000002</v>
      </c>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row>
    <row r="1699" spans="1:78" x14ac:dyDescent="0.25">
      <c r="A1699" s="21"/>
      <c r="B1699" s="22">
        <f t="shared" ca="1" si="44"/>
        <v>380</v>
      </c>
      <c r="C1699" s="22">
        <f t="shared" ca="1" si="43"/>
        <v>0.38</v>
      </c>
      <c r="D1699" s="22">
        <v>293.62</v>
      </c>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c r="BA1699" s="22"/>
      <c r="BB1699" s="22"/>
      <c r="BC1699" s="22"/>
      <c r="BD1699" s="22"/>
      <c r="BE1699" s="22"/>
      <c r="BF1699" s="22"/>
      <c r="BG1699" s="22"/>
      <c r="BH1699" s="22"/>
      <c r="BI1699" s="22"/>
      <c r="BJ1699" s="22"/>
      <c r="BK1699" s="22"/>
      <c r="BL1699" s="22"/>
      <c r="BM1699" s="22"/>
      <c r="BN1699" s="22"/>
      <c r="BO1699" s="22"/>
      <c r="BP1699" s="22"/>
      <c r="BQ1699" s="22"/>
      <c r="BR1699" s="22"/>
      <c r="BS1699" s="22"/>
      <c r="BT1699" s="22"/>
      <c r="BU1699" s="22"/>
      <c r="BV1699" s="22"/>
      <c r="BW1699" s="22"/>
      <c r="BX1699" s="22"/>
      <c r="BY1699" s="22"/>
      <c r="BZ1699" s="22"/>
    </row>
    <row r="1700" spans="1:78" x14ac:dyDescent="0.25">
      <c r="A1700" s="21"/>
      <c r="B1700" s="22">
        <f t="shared" ca="1" si="44"/>
        <v>390</v>
      </c>
      <c r="C1700" s="22">
        <f t="shared" ca="1" si="43"/>
        <v>0.39</v>
      </c>
      <c r="D1700" s="22">
        <v>299.02</v>
      </c>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row>
    <row r="1701" spans="1:78" x14ac:dyDescent="0.25">
      <c r="A1701" s="21"/>
      <c r="B1701" s="22">
        <f t="shared" ca="1" si="44"/>
        <v>400</v>
      </c>
      <c r="C1701" s="22">
        <f t="shared" ca="1" si="43"/>
        <v>0.4</v>
      </c>
      <c r="D1701" s="22">
        <v>304.56</v>
      </c>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c r="BA1701" s="22"/>
      <c r="BB1701" s="22"/>
      <c r="BC1701" s="22"/>
      <c r="BD1701" s="22"/>
      <c r="BE1701" s="22"/>
      <c r="BF1701" s="22"/>
      <c r="BG1701" s="22"/>
      <c r="BH1701" s="22"/>
      <c r="BI1701" s="22"/>
      <c r="BJ1701" s="22"/>
      <c r="BK1701" s="22"/>
      <c r="BL1701" s="22"/>
      <c r="BM1701" s="22"/>
      <c r="BN1701" s="22"/>
      <c r="BO1701" s="22"/>
      <c r="BP1701" s="22"/>
      <c r="BQ1701" s="22"/>
      <c r="BR1701" s="22"/>
      <c r="BS1701" s="22"/>
      <c r="BT1701" s="22"/>
      <c r="BU1701" s="22"/>
      <c r="BV1701" s="22"/>
      <c r="BW1701" s="22"/>
      <c r="BX1701" s="22"/>
      <c r="BY1701" s="22"/>
      <c r="BZ1701" s="22"/>
    </row>
    <row r="1702" spans="1:78" x14ac:dyDescent="0.25">
      <c r="A1702" s="21"/>
      <c r="B1702" s="22">
        <f t="shared" ca="1" si="44"/>
        <v>410</v>
      </c>
      <c r="C1702" s="22">
        <f t="shared" ca="1" si="43"/>
        <v>0.41</v>
      </c>
      <c r="D1702" s="22">
        <v>310.24</v>
      </c>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c r="BA1702" s="22"/>
      <c r="BB1702" s="22"/>
      <c r="BC1702" s="22"/>
      <c r="BD1702" s="22"/>
      <c r="BE1702" s="22"/>
      <c r="BF1702" s="22"/>
      <c r="BG1702" s="22"/>
      <c r="BH1702" s="22"/>
      <c r="BI1702" s="22"/>
      <c r="BJ1702" s="22"/>
      <c r="BK1702" s="22"/>
      <c r="BL1702" s="22"/>
      <c r="BM1702" s="22"/>
      <c r="BN1702" s="22"/>
      <c r="BO1702" s="22"/>
      <c r="BP1702" s="22"/>
      <c r="BQ1702" s="22"/>
      <c r="BR1702" s="22"/>
      <c r="BS1702" s="22"/>
      <c r="BT1702" s="22"/>
      <c r="BU1702" s="22"/>
      <c r="BV1702" s="22"/>
      <c r="BW1702" s="22"/>
      <c r="BX1702" s="22"/>
      <c r="BY1702" s="22"/>
      <c r="BZ1702" s="22"/>
    </row>
    <row r="1703" spans="1:78" x14ac:dyDescent="0.25">
      <c r="A1703" s="21"/>
      <c r="B1703" s="22">
        <f t="shared" ca="1" si="44"/>
        <v>420</v>
      </c>
      <c r="C1703" s="22">
        <f t="shared" ca="1" si="43"/>
        <v>0.42</v>
      </c>
      <c r="D1703" s="22">
        <v>316.05</v>
      </c>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c r="BA1703" s="22"/>
      <c r="BB1703" s="22"/>
      <c r="BC1703" s="22"/>
      <c r="BD1703" s="22"/>
      <c r="BE1703" s="22"/>
      <c r="BF1703" s="22"/>
      <c r="BG1703" s="22"/>
      <c r="BH1703" s="22"/>
      <c r="BI1703" s="22"/>
      <c r="BJ1703" s="22"/>
      <c r="BK1703" s="22"/>
      <c r="BL1703" s="22"/>
      <c r="BM1703" s="22"/>
      <c r="BN1703" s="22"/>
      <c r="BO1703" s="22"/>
      <c r="BP1703" s="22"/>
      <c r="BQ1703" s="22"/>
      <c r="BR1703" s="22"/>
      <c r="BS1703" s="22"/>
      <c r="BT1703" s="22"/>
      <c r="BU1703" s="22"/>
      <c r="BV1703" s="22"/>
      <c r="BW1703" s="22"/>
      <c r="BX1703" s="22"/>
      <c r="BY1703" s="22"/>
      <c r="BZ1703" s="22"/>
    </row>
    <row r="1704" spans="1:78" x14ac:dyDescent="0.25">
      <c r="A1704" s="21"/>
      <c r="B1704" s="22">
        <f t="shared" ca="1" si="44"/>
        <v>430</v>
      </c>
      <c r="C1704" s="22">
        <f t="shared" ca="1" si="43"/>
        <v>0.43</v>
      </c>
      <c r="D1704" s="22">
        <v>322</v>
      </c>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c r="BA1704" s="22"/>
      <c r="BB1704" s="22"/>
      <c r="BC1704" s="22"/>
      <c r="BD1704" s="22"/>
      <c r="BE1704" s="22"/>
      <c r="BF1704" s="22"/>
      <c r="BG1704" s="22"/>
      <c r="BH1704" s="22"/>
      <c r="BI1704" s="22"/>
      <c r="BJ1704" s="22"/>
      <c r="BK1704" s="22"/>
      <c r="BL1704" s="22"/>
      <c r="BM1704" s="22"/>
      <c r="BN1704" s="22"/>
      <c r="BO1704" s="22"/>
      <c r="BP1704" s="22"/>
      <c r="BQ1704" s="22"/>
      <c r="BR1704" s="22"/>
      <c r="BS1704" s="22"/>
      <c r="BT1704" s="22"/>
      <c r="BU1704" s="22"/>
      <c r="BV1704" s="22"/>
      <c r="BW1704" s="22"/>
      <c r="BX1704" s="22"/>
      <c r="BY1704" s="22"/>
      <c r="BZ1704" s="22"/>
    </row>
    <row r="1705" spans="1:78" x14ac:dyDescent="0.25">
      <c r="A1705" s="21"/>
      <c r="B1705" s="22">
        <f t="shared" ca="1" si="44"/>
        <v>440</v>
      </c>
      <c r="C1705" s="22">
        <f t="shared" ca="1" si="43"/>
        <v>0.44</v>
      </c>
      <c r="D1705" s="22">
        <v>328.09</v>
      </c>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c r="BA1705" s="22"/>
      <c r="BB1705" s="22"/>
      <c r="BC1705" s="22"/>
      <c r="BD1705" s="22"/>
      <c r="BE1705" s="22"/>
      <c r="BF1705" s="22"/>
      <c r="BG1705" s="22"/>
      <c r="BH1705" s="22"/>
      <c r="BI1705" s="22"/>
      <c r="BJ1705" s="22"/>
      <c r="BK1705" s="22"/>
      <c r="BL1705" s="22"/>
      <c r="BM1705" s="22"/>
      <c r="BN1705" s="22"/>
      <c r="BO1705" s="22"/>
      <c r="BP1705" s="22"/>
      <c r="BQ1705" s="22"/>
      <c r="BR1705" s="22"/>
      <c r="BS1705" s="22"/>
      <c r="BT1705" s="22"/>
      <c r="BU1705" s="22"/>
      <c r="BV1705" s="22"/>
      <c r="BW1705" s="22"/>
      <c r="BX1705" s="22"/>
      <c r="BY1705" s="22"/>
      <c r="BZ1705" s="22"/>
    </row>
    <row r="1706" spans="1:78" x14ac:dyDescent="0.25">
      <c r="A1706" s="21"/>
      <c r="B1706" s="22">
        <f t="shared" ca="1" si="44"/>
        <v>450</v>
      </c>
      <c r="C1706" s="22">
        <f t="shared" ca="1" si="43"/>
        <v>0.45</v>
      </c>
      <c r="D1706" s="22">
        <v>334.32</v>
      </c>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c r="BA1706" s="22"/>
      <c r="BB1706" s="22"/>
      <c r="BC1706" s="22"/>
      <c r="BD1706" s="22"/>
      <c r="BE1706" s="22"/>
      <c r="BF1706" s="22"/>
      <c r="BG1706" s="22"/>
      <c r="BH1706" s="22"/>
      <c r="BI1706" s="22"/>
      <c r="BJ1706" s="22"/>
      <c r="BK1706" s="22"/>
      <c r="BL1706" s="22"/>
      <c r="BM1706" s="22"/>
      <c r="BN1706" s="22"/>
      <c r="BO1706" s="22"/>
      <c r="BP1706" s="22"/>
      <c r="BQ1706" s="22"/>
      <c r="BR1706" s="22"/>
      <c r="BS1706" s="22"/>
      <c r="BT1706" s="22"/>
      <c r="BU1706" s="22"/>
      <c r="BV1706" s="22"/>
      <c r="BW1706" s="22"/>
      <c r="BX1706" s="22"/>
      <c r="BY1706" s="22"/>
      <c r="BZ1706" s="22"/>
    </row>
    <row r="1707" spans="1:78" x14ac:dyDescent="0.25">
      <c r="A1707" s="21"/>
      <c r="B1707" s="22">
        <f t="shared" ca="1" si="44"/>
        <v>460</v>
      </c>
      <c r="C1707" s="22">
        <f t="shared" ca="1" si="43"/>
        <v>0.46</v>
      </c>
      <c r="D1707" s="22">
        <v>340.68</v>
      </c>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row>
    <row r="1708" spans="1:78" x14ac:dyDescent="0.25">
      <c r="A1708" s="21"/>
      <c r="B1708" s="22" t="s">
        <v>327</v>
      </c>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c r="BA1708" s="22"/>
      <c r="BB1708" s="22"/>
      <c r="BC1708" s="22"/>
      <c r="BD1708" s="22"/>
      <c r="BE1708" s="22"/>
      <c r="BF1708" s="22"/>
      <c r="BG1708" s="22"/>
      <c r="BH1708" s="22"/>
      <c r="BI1708" s="22"/>
      <c r="BJ1708" s="22"/>
      <c r="BK1708" s="22"/>
      <c r="BL1708" s="22"/>
      <c r="BM1708" s="22"/>
      <c r="BN1708" s="22"/>
      <c r="BO1708" s="22"/>
      <c r="BP1708" s="22"/>
      <c r="BQ1708" s="22"/>
      <c r="BR1708" s="22"/>
      <c r="BS1708" s="22"/>
      <c r="BT1708" s="22"/>
      <c r="BU1708" s="22"/>
      <c r="BV1708" s="22"/>
      <c r="BW1708" s="22"/>
      <c r="BX1708" s="22"/>
      <c r="BY1708" s="22"/>
      <c r="BZ1708" s="22"/>
    </row>
    <row r="1709" spans="1:78" x14ac:dyDescent="0.25">
      <c r="A1709" s="38"/>
      <c r="B1709" s="39" t="s">
        <v>350</v>
      </c>
      <c r="C1709" s="39"/>
      <c r="D1709" s="39"/>
      <c r="E1709" s="39"/>
      <c r="F1709" s="26" t="s">
        <v>70</v>
      </c>
      <c r="G1709" s="27" t="s">
        <v>71</v>
      </c>
      <c r="H1709" s="27" t="s">
        <v>72</v>
      </c>
      <c r="I1709" s="27" t="s">
        <v>73</v>
      </c>
      <c r="J1709" s="27" t="s">
        <v>74</v>
      </c>
      <c r="K1709" s="27" t="s">
        <v>75</v>
      </c>
      <c r="L1709" s="27" t="s">
        <v>76</v>
      </c>
      <c r="M1709" s="27" t="s">
        <v>77</v>
      </c>
      <c r="N1709" s="27" t="s">
        <v>78</v>
      </c>
      <c r="O1709" s="27" t="s">
        <v>79</v>
      </c>
      <c r="P1709" s="27" t="s">
        <v>80</v>
      </c>
      <c r="Q1709" s="27"/>
      <c r="R1709" s="27"/>
      <c r="S1709" s="27"/>
      <c r="T1709" s="27"/>
      <c r="U1709" s="27"/>
      <c r="V1709" s="27"/>
      <c r="W1709" s="27"/>
      <c r="X1709" s="27"/>
      <c r="Y1709" s="27"/>
      <c r="Z1709" s="27"/>
      <c r="AA1709" s="27"/>
      <c r="AB1709" s="27"/>
      <c r="AC1709" s="27"/>
      <c r="AD1709" s="27"/>
      <c r="AE1709" s="27"/>
      <c r="AF1709" s="27"/>
      <c r="AG1709" s="27"/>
      <c r="AH1709" s="27"/>
      <c r="AI1709" s="27"/>
      <c r="AJ1709" s="27"/>
      <c r="AK1709" s="27"/>
      <c r="AL1709" s="27"/>
      <c r="AM1709" s="27"/>
      <c r="AN1709" s="27"/>
      <c r="AO1709" s="27"/>
      <c r="AP1709" s="27"/>
      <c r="AQ1709" s="27"/>
      <c r="AR1709" s="27"/>
      <c r="AS1709" s="27"/>
      <c r="AT1709" s="27"/>
      <c r="AU1709" s="27"/>
      <c r="AV1709" s="27"/>
      <c r="AW1709" s="27"/>
      <c r="AX1709" s="27"/>
      <c r="AY1709" s="27"/>
      <c r="AZ1709" s="27"/>
      <c r="BA1709" s="27"/>
      <c r="BB1709" s="27"/>
      <c r="BC1709" s="27"/>
      <c r="BD1709" s="27"/>
      <c r="BE1709" s="27"/>
      <c r="BF1709" s="27"/>
      <c r="BG1709" s="27"/>
      <c r="BH1709" s="27"/>
      <c r="BI1709" s="27"/>
      <c r="BJ1709" s="27"/>
      <c r="BK1709" s="27"/>
      <c r="BL1709" s="27"/>
      <c r="BM1709" s="27"/>
      <c r="BN1709" s="27"/>
      <c r="BO1709" s="22"/>
      <c r="BP1709" s="22"/>
      <c r="BQ1709" s="22"/>
      <c r="BR1709" s="22"/>
      <c r="BS1709" s="22"/>
      <c r="BT1709" s="22"/>
      <c r="BU1709" s="22"/>
      <c r="BV1709" s="22"/>
      <c r="BW1709" s="22"/>
      <c r="BX1709" s="22"/>
      <c r="BY1709" s="22"/>
      <c r="BZ1709" s="22"/>
    </row>
    <row r="1710" spans="1:78" x14ac:dyDescent="0.25">
      <c r="A1710" s="21" t="s">
        <v>351</v>
      </c>
      <c r="B1710" s="21" t="s">
        <v>352</v>
      </c>
      <c r="C1710" s="22"/>
      <c r="D1710" s="22"/>
      <c r="E1710" s="22"/>
      <c r="F1710" s="40" t="s">
        <v>139</v>
      </c>
      <c r="G1710" s="40">
        <f ca="1">B1712</f>
        <v>230</v>
      </c>
      <c r="H1710" s="40">
        <f ca="1">B1722</f>
        <v>310</v>
      </c>
      <c r="I1710" s="40">
        <f ca="1">K1714</f>
        <v>796.86617291084099</v>
      </c>
      <c r="J1710" s="40">
        <f ca="1">J1714</f>
        <v>-6026.1651267336329</v>
      </c>
      <c r="K1710" s="40">
        <f ca="1">I1714</f>
        <v>21357.870653234419</v>
      </c>
      <c r="L1710" s="40">
        <f ca="1">H1714</f>
        <v>-23358.234599003463</v>
      </c>
      <c r="M1710" s="40">
        <f ca="1">G1714</f>
        <v>0.42370738358682991</v>
      </c>
      <c r="N1710" s="40"/>
      <c r="O1710" s="40"/>
      <c r="P1710" s="40"/>
      <c r="Q1710" s="40"/>
      <c r="R1710" s="40"/>
      <c r="S1710" s="40"/>
      <c r="T1710" s="40"/>
      <c r="U1710" s="40"/>
      <c r="V1710" s="40"/>
      <c r="W1710" s="40"/>
      <c r="X1710" s="40"/>
      <c r="Y1710" s="40"/>
      <c r="Z1710" s="40"/>
      <c r="AA1710" s="40"/>
      <c r="AB1710" s="40"/>
      <c r="AC1710" s="40"/>
      <c r="AD1710" s="40"/>
      <c r="AE1710" s="40"/>
      <c r="AF1710" s="40"/>
      <c r="AG1710" s="40"/>
      <c r="AH1710" s="40"/>
      <c r="AI1710" s="40"/>
      <c r="AJ1710" s="40"/>
      <c r="AK1710" s="40"/>
      <c r="AL1710" s="40"/>
      <c r="AM1710" s="40"/>
      <c r="AN1710" s="40"/>
      <c r="AO1710" s="40"/>
      <c r="AP1710" s="40"/>
      <c r="AQ1710" s="40"/>
      <c r="AR1710" s="40"/>
      <c r="AS1710" s="40"/>
      <c r="AT1710" s="40"/>
      <c r="AU1710" s="40"/>
      <c r="AV1710" s="40"/>
      <c r="AW1710" s="40"/>
      <c r="AX1710" s="40"/>
      <c r="AY1710" s="40"/>
      <c r="AZ1710" s="40"/>
      <c r="BA1710" s="40"/>
      <c r="BB1710" s="40"/>
      <c r="BC1710" s="40"/>
      <c r="BD1710" s="40"/>
      <c r="BE1710" s="40"/>
      <c r="BF1710" s="40"/>
      <c r="BG1710" s="40"/>
      <c r="BH1710" s="40"/>
      <c r="BI1710" s="40"/>
      <c r="BJ1710" s="40"/>
      <c r="BK1710" s="40"/>
      <c r="BL1710" s="40"/>
      <c r="BM1710" s="40"/>
      <c r="BN1710" s="40"/>
      <c r="BO1710" s="22"/>
      <c r="BP1710" s="22"/>
      <c r="BQ1710" s="22"/>
      <c r="BR1710" s="22"/>
      <c r="BS1710" s="22"/>
      <c r="BT1710" s="22"/>
      <c r="BU1710" s="22"/>
      <c r="BV1710" s="22"/>
      <c r="BW1710" s="22"/>
      <c r="BX1710" s="22"/>
      <c r="BY1710" s="22"/>
      <c r="BZ1710" s="22"/>
    </row>
    <row r="1711" spans="1:78" x14ac:dyDescent="0.25">
      <c r="A1711" s="21"/>
      <c r="B1711" s="22" t="s">
        <v>323</v>
      </c>
      <c r="C1711" s="22" t="s">
        <v>182</v>
      </c>
      <c r="D1711" s="22" t="s">
        <v>203</v>
      </c>
      <c r="E1711" s="22"/>
      <c r="F1711" s="41" t="s">
        <v>141</v>
      </c>
      <c r="G1711" s="41"/>
      <c r="H1711" s="41"/>
      <c r="I1711" s="41"/>
      <c r="J1711" s="41"/>
      <c r="K1711" s="41"/>
      <c r="L1711" s="41"/>
      <c r="M1711" s="41"/>
      <c r="N1711" s="41"/>
      <c r="O1711" s="41"/>
      <c r="P1711" s="41"/>
      <c r="Q1711" s="41"/>
      <c r="R1711" s="41"/>
      <c r="S1711" s="41"/>
      <c r="T1711" s="41"/>
      <c r="U1711" s="41"/>
      <c r="V1711" s="41"/>
      <c r="W1711" s="41"/>
      <c r="X1711" s="41"/>
      <c r="Y1711" s="41"/>
      <c r="Z1711" s="41"/>
      <c r="AA1711" s="41"/>
      <c r="AB1711" s="41"/>
      <c r="AC1711" s="41"/>
      <c r="AD1711" s="41"/>
      <c r="AE1711" s="41"/>
      <c r="AF1711" s="41"/>
      <c r="AG1711" s="41"/>
      <c r="AH1711" s="41"/>
      <c r="AI1711" s="41"/>
      <c r="AJ1711" s="41"/>
      <c r="AK1711" s="41"/>
      <c r="AL1711" s="41"/>
      <c r="AM1711" s="41"/>
      <c r="AN1711" s="41"/>
      <c r="AO1711" s="41"/>
      <c r="AP1711" s="41"/>
      <c r="AQ1711" s="41"/>
      <c r="AR1711" s="41"/>
      <c r="AS1711" s="41"/>
      <c r="AT1711" s="41"/>
      <c r="AU1711" s="41"/>
      <c r="AV1711" s="41"/>
      <c r="AW1711" s="41"/>
      <c r="AX1711" s="41"/>
      <c r="AY1711" s="41"/>
      <c r="AZ1711" s="41"/>
      <c r="BA1711" s="41"/>
      <c r="BB1711" s="41"/>
      <c r="BC1711" s="41"/>
      <c r="BD1711" s="41"/>
      <c r="BE1711" s="41"/>
      <c r="BF1711" s="41"/>
      <c r="BG1711" s="41"/>
      <c r="BH1711" s="41"/>
      <c r="BI1711" s="41"/>
      <c r="BJ1711" s="41"/>
      <c r="BK1711" s="41"/>
      <c r="BL1711" s="41"/>
      <c r="BM1711" s="41"/>
      <c r="BN1711" s="41"/>
      <c r="BO1711" s="22"/>
      <c r="BP1711" s="22"/>
      <c r="BQ1711" s="22"/>
      <c r="BR1711" s="22"/>
      <c r="BS1711" s="22"/>
      <c r="BT1711" s="22"/>
      <c r="BU1711" s="22"/>
      <c r="BV1711" s="22"/>
      <c r="BW1711" s="22"/>
      <c r="BX1711" s="22"/>
      <c r="BY1711" s="22"/>
      <c r="BZ1711" s="22"/>
    </row>
    <row r="1712" spans="1:78" x14ac:dyDescent="0.25">
      <c r="A1712" s="52" t="s">
        <v>324</v>
      </c>
      <c r="B1712" s="22">
        <v>230</v>
      </c>
      <c r="C1712" s="22">
        <f t="shared" ref="C1712:C1722" ca="1" si="45">B1712/1000</f>
        <v>0.23</v>
      </c>
      <c r="D1712" s="22">
        <v>264.49</v>
      </c>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c r="BA1712" s="22"/>
      <c r="BB1712" s="22"/>
      <c r="BC1712" s="22"/>
      <c r="BD1712" s="22"/>
      <c r="BE1712" s="22"/>
      <c r="BF1712" s="22"/>
      <c r="BG1712" s="22"/>
      <c r="BH1712" s="22"/>
      <c r="BI1712" s="22"/>
      <c r="BJ1712" s="22"/>
      <c r="BK1712" s="22"/>
      <c r="BL1712" s="22"/>
      <c r="BM1712" s="22"/>
      <c r="BN1712" s="22"/>
      <c r="BO1712" s="22"/>
      <c r="BP1712" s="22"/>
      <c r="BQ1712" s="22"/>
      <c r="BR1712" s="22"/>
      <c r="BS1712" s="22"/>
      <c r="BT1712" s="22"/>
      <c r="BU1712" s="22"/>
      <c r="BV1712" s="22"/>
      <c r="BW1712" s="22"/>
      <c r="BX1712" s="22"/>
      <c r="BY1712" s="22"/>
      <c r="BZ1712" s="22"/>
    </row>
    <row r="1713" spans="1:78" x14ac:dyDescent="0.25">
      <c r="A1713" s="21">
        <f ca="1">_xll.BP(B1710)</f>
        <v>150.85000000000002</v>
      </c>
      <c r="B1713" s="22">
        <f ca="1">B1712+10</f>
        <v>240</v>
      </c>
      <c r="C1713" s="22">
        <f t="shared" ca="1" si="45"/>
        <v>0.24</v>
      </c>
      <c r="D1713" s="22">
        <v>265.25</v>
      </c>
      <c r="E1713" s="22"/>
      <c r="F1713" s="22"/>
      <c r="G1713" s="42" t="s">
        <v>184</v>
      </c>
      <c r="H1713" s="42" t="s">
        <v>185</v>
      </c>
      <c r="I1713" s="42" t="s">
        <v>186</v>
      </c>
      <c r="J1713" s="42" t="s">
        <v>187</v>
      </c>
      <c r="K1713" s="42" t="s">
        <v>188</v>
      </c>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row>
    <row r="1714" spans="1:78" x14ac:dyDescent="0.25">
      <c r="A1714" s="21">
        <f ca="1">A1713/1000</f>
        <v>0.15085000000000001</v>
      </c>
      <c r="B1714" s="22">
        <f ca="1">B1713+10</f>
        <v>250</v>
      </c>
      <c r="C1714" s="22">
        <f t="shared" ca="1" si="45"/>
        <v>0.25</v>
      </c>
      <c r="D1714" s="22">
        <v>267</v>
      </c>
      <c r="E1714" s="22"/>
      <c r="F1714" s="22"/>
      <c r="G1714" s="22">
        <f t="array" aca="1" ref="G1714:L1720" ca="1">LINEST(D1712:D1722,C1712:C1722^{1,2,3,-2},1,1)</f>
        <v>0.42370738358682991</v>
      </c>
      <c r="H1714" s="22">
        <f ca="1"/>
        <v>-23358.234599003463</v>
      </c>
      <c r="I1714" s="22">
        <f ca="1"/>
        <v>21357.870653234419</v>
      </c>
      <c r="J1714" s="22">
        <f ca="1"/>
        <v>-6026.1651267336329</v>
      </c>
      <c r="K1714" s="22">
        <f ca="1"/>
        <v>796.86617291084099</v>
      </c>
      <c r="L1714" s="22" t="e">
        <f ca="1"/>
        <v>#N/A</v>
      </c>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row>
    <row r="1715" spans="1:78" x14ac:dyDescent="0.25">
      <c r="A1715" s="21"/>
      <c r="B1715" s="22">
        <f ca="1">B1714+10</f>
        <v>260</v>
      </c>
      <c r="C1715" s="22">
        <f t="shared" ca="1" si="45"/>
        <v>0.26</v>
      </c>
      <c r="D1715" s="22">
        <v>269.58</v>
      </c>
      <c r="E1715" s="22"/>
      <c r="F1715" s="22"/>
      <c r="G1715" s="22">
        <f ca="1"/>
        <v>0.14970693966989021</v>
      </c>
      <c r="H1715" s="22">
        <f ca="1"/>
        <v>434.88486073196498</v>
      </c>
      <c r="I1715" s="22">
        <f ca="1"/>
        <v>439.53167743543804</v>
      </c>
      <c r="J1715" s="22">
        <f ca="1"/>
        <v>157.44629365231953</v>
      </c>
      <c r="K1715" s="22">
        <f ca="1"/>
        <v>21.081686744744868</v>
      </c>
      <c r="L1715" s="22" t="e">
        <f ca="1"/>
        <v>#N/A</v>
      </c>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c r="BA1715" s="22"/>
      <c r="BB1715" s="22"/>
      <c r="BC1715" s="22"/>
      <c r="BD1715" s="22"/>
      <c r="BE1715" s="22"/>
      <c r="BF1715" s="22"/>
      <c r="BG1715" s="22"/>
      <c r="BH1715" s="22"/>
      <c r="BI1715" s="22"/>
      <c r="BJ1715" s="22"/>
      <c r="BK1715" s="22"/>
      <c r="BL1715" s="22"/>
      <c r="BM1715" s="22"/>
      <c r="BN1715" s="22"/>
      <c r="BO1715" s="22"/>
      <c r="BP1715" s="22"/>
      <c r="BQ1715" s="22"/>
      <c r="BR1715" s="22"/>
      <c r="BS1715" s="22"/>
      <c r="BT1715" s="22"/>
      <c r="BU1715" s="22"/>
      <c r="BV1715" s="22"/>
      <c r="BW1715" s="22"/>
      <c r="BX1715" s="22"/>
      <c r="BY1715" s="22"/>
      <c r="BZ1715" s="22"/>
    </row>
    <row r="1716" spans="1:78" x14ac:dyDescent="0.25">
      <c r="A1716" s="21"/>
      <c r="B1716" s="22">
        <f ca="1">B1715+10</f>
        <v>270</v>
      </c>
      <c r="C1716" s="22">
        <f t="shared" ca="1" si="45"/>
        <v>0.27</v>
      </c>
      <c r="D1716" s="22">
        <v>272.83999999999997</v>
      </c>
      <c r="E1716" s="22"/>
      <c r="F1716" s="22"/>
      <c r="G1716" s="22">
        <f ca="1"/>
        <v>0.99999997522498862</v>
      </c>
      <c r="H1716" s="22">
        <f ca="1"/>
        <v>1.7619462225044614E-3</v>
      </c>
      <c r="I1716" s="22" t="e">
        <f ca="1"/>
        <v>#N/A</v>
      </c>
      <c r="J1716" s="22" t="e">
        <f ca="1"/>
        <v>#N/A</v>
      </c>
      <c r="K1716" s="22" t="e">
        <f ca="1"/>
        <v>#N/A</v>
      </c>
      <c r="L1716" s="22" t="e">
        <f ca="1"/>
        <v>#N/A</v>
      </c>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row>
    <row r="1717" spans="1:78" x14ac:dyDescent="0.25">
      <c r="A1717" s="21"/>
      <c r="B1717" s="22">
        <v>273.14999999999998</v>
      </c>
      <c r="C1717" s="22">
        <f t="shared" ca="1" si="45"/>
        <v>0.27315</v>
      </c>
      <c r="D1717" s="22">
        <v>273.99</v>
      </c>
      <c r="E1717" s="22"/>
      <c r="F1717" s="22"/>
      <c r="G1717" s="22">
        <f ca="1"/>
        <v>60544874.961035058</v>
      </c>
      <c r="H1717" s="22">
        <f ca="1"/>
        <v>6</v>
      </c>
      <c r="I1717" s="22" t="e">
        <f ca="1"/>
        <v>#N/A</v>
      </c>
      <c r="J1717" s="22" t="e">
        <f ca="1"/>
        <v>#N/A</v>
      </c>
      <c r="K1717" s="22" t="e">
        <f ca="1"/>
        <v>#N/A</v>
      </c>
      <c r="L1717" s="22" t="e">
        <f ca="1"/>
        <v>#N/A</v>
      </c>
      <c r="M1717" s="22"/>
      <c r="N1717" s="22"/>
      <c r="O1717" s="22"/>
      <c r="P1717" s="22"/>
      <c r="Q1717" s="22"/>
      <c r="R1717" s="22"/>
      <c r="S1717" s="22"/>
      <c r="T1717" s="2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c r="AQ1717" s="22"/>
      <c r="AR1717" s="22"/>
      <c r="AS1717" s="22"/>
      <c r="AT1717" s="22"/>
      <c r="AU1717" s="22"/>
      <c r="AV1717" s="22"/>
      <c r="AW1717" s="22"/>
      <c r="AX1717" s="22"/>
      <c r="AY1717" s="22"/>
      <c r="AZ1717" s="22"/>
      <c r="BA1717" s="22"/>
      <c r="BB1717" s="22"/>
      <c r="BC1717" s="22"/>
      <c r="BD1717" s="22"/>
      <c r="BE1717" s="22"/>
      <c r="BF1717" s="22"/>
      <c r="BG1717" s="22"/>
      <c r="BH1717" s="22"/>
      <c r="BI1717" s="22"/>
      <c r="BJ1717" s="22"/>
      <c r="BK1717" s="22"/>
      <c r="BL1717" s="22"/>
      <c r="BM1717" s="22"/>
      <c r="BN1717" s="22"/>
      <c r="BO1717" s="22"/>
      <c r="BP1717" s="22"/>
      <c r="BQ1717" s="22"/>
      <c r="BR1717" s="22"/>
      <c r="BS1717" s="22"/>
      <c r="BT1717" s="22"/>
      <c r="BU1717" s="22"/>
      <c r="BV1717" s="22"/>
      <c r="BW1717" s="22"/>
      <c r="BX1717" s="22"/>
      <c r="BY1717" s="22"/>
      <c r="BZ1717" s="22"/>
    </row>
    <row r="1718" spans="1:78" x14ac:dyDescent="0.25">
      <c r="A1718" s="21"/>
      <c r="B1718" s="22">
        <f ca="1">B1716+10</f>
        <v>280</v>
      </c>
      <c r="C1718" s="22">
        <f t="shared" ca="1" si="45"/>
        <v>0.28000000000000003</v>
      </c>
      <c r="D1718" s="22">
        <v>276.64</v>
      </c>
      <c r="E1718" s="22"/>
      <c r="F1718" s="22"/>
      <c r="G1718" s="22">
        <f ca="1"/>
        <v>751.8352359187279</v>
      </c>
      <c r="H1718" s="22">
        <f ca="1"/>
        <v>1.8626726945986447E-5</v>
      </c>
      <c r="I1718" s="22" t="e">
        <f ca="1"/>
        <v>#N/A</v>
      </c>
      <c r="J1718" s="22" t="e">
        <f ca="1"/>
        <v>#N/A</v>
      </c>
      <c r="K1718" s="22" t="e">
        <f ca="1"/>
        <v>#N/A</v>
      </c>
      <c r="L1718" s="22" t="e">
        <f ca="1"/>
        <v>#N/A</v>
      </c>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2"/>
      <c r="AS1718" s="22"/>
      <c r="AT1718" s="22"/>
      <c r="AU1718" s="22"/>
      <c r="AV1718" s="22"/>
      <c r="AW1718" s="22"/>
      <c r="AX1718" s="22"/>
      <c r="AY1718" s="22"/>
      <c r="AZ1718" s="22"/>
      <c r="BA1718" s="22"/>
      <c r="BB1718" s="22"/>
      <c r="BC1718" s="22"/>
      <c r="BD1718" s="22"/>
      <c r="BE1718" s="22"/>
      <c r="BF1718" s="22"/>
      <c r="BG1718" s="22"/>
      <c r="BH1718" s="22"/>
      <c r="BI1718" s="22"/>
      <c r="BJ1718" s="22"/>
      <c r="BK1718" s="22"/>
      <c r="BL1718" s="22"/>
      <c r="BM1718" s="22"/>
      <c r="BN1718" s="22"/>
      <c r="BO1718" s="22"/>
      <c r="BP1718" s="22"/>
      <c r="BQ1718" s="22"/>
      <c r="BR1718" s="22"/>
      <c r="BS1718" s="22"/>
      <c r="BT1718" s="22"/>
      <c r="BU1718" s="22"/>
      <c r="BV1718" s="22"/>
      <c r="BW1718" s="22"/>
      <c r="BX1718" s="22"/>
      <c r="BY1718" s="22"/>
      <c r="BZ1718" s="22"/>
    </row>
    <row r="1719" spans="1:78" x14ac:dyDescent="0.25">
      <c r="A1719" s="21"/>
      <c r="B1719" s="22">
        <f ca="1">B1718+10</f>
        <v>290</v>
      </c>
      <c r="C1719" s="22">
        <f t="shared" ca="1" si="45"/>
        <v>0.28999999999999998</v>
      </c>
      <c r="D1719" s="22">
        <v>280.83</v>
      </c>
      <c r="E1719" s="22"/>
      <c r="F1719" s="22"/>
      <c r="G1719" s="22" t="e">
        <f ca="1"/>
        <v>#N/A</v>
      </c>
      <c r="H1719" s="22" t="e">
        <f ca="1"/>
        <v>#N/A</v>
      </c>
      <c r="I1719" s="22" t="e">
        <f ca="1"/>
        <v>#N/A</v>
      </c>
      <c r="J1719" s="22" t="e">
        <f ca="1"/>
        <v>#N/A</v>
      </c>
      <c r="K1719" s="22" t="e">
        <f ca="1"/>
        <v>#N/A</v>
      </c>
      <c r="L1719" s="22" t="e">
        <f ca="1"/>
        <v>#N/A</v>
      </c>
      <c r="M1719" s="22"/>
      <c r="N1719" s="22"/>
      <c r="O1719" s="22"/>
      <c r="P1719" s="22"/>
      <c r="Q1719" s="22"/>
      <c r="R1719" s="22"/>
      <c r="S1719" s="22"/>
      <c r="T1719" s="2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c r="AQ1719" s="22"/>
      <c r="AR1719" s="22"/>
      <c r="AS1719" s="22"/>
      <c r="AT1719" s="22"/>
      <c r="AU1719" s="22"/>
      <c r="AV1719" s="22"/>
      <c r="AW1719" s="22"/>
      <c r="AX1719" s="22"/>
      <c r="AY1719" s="22"/>
      <c r="AZ1719" s="22"/>
      <c r="BA1719" s="22"/>
      <c r="BB1719" s="22"/>
      <c r="BC1719" s="22"/>
      <c r="BD1719" s="22"/>
      <c r="BE1719" s="22"/>
      <c r="BF1719" s="22"/>
      <c r="BG1719" s="22"/>
      <c r="BH1719" s="22"/>
      <c r="BI1719" s="22"/>
      <c r="BJ1719" s="22"/>
      <c r="BK1719" s="22"/>
      <c r="BL1719" s="22"/>
      <c r="BM1719" s="22"/>
      <c r="BN1719" s="22"/>
      <c r="BO1719" s="22"/>
      <c r="BP1719" s="22"/>
      <c r="BQ1719" s="22"/>
      <c r="BR1719" s="22"/>
      <c r="BS1719" s="22"/>
      <c r="BT1719" s="22"/>
      <c r="BU1719" s="22"/>
      <c r="BV1719" s="22"/>
      <c r="BW1719" s="22"/>
      <c r="BX1719" s="22"/>
      <c r="BY1719" s="22"/>
      <c r="BZ1719" s="22"/>
    </row>
    <row r="1720" spans="1:78" x14ac:dyDescent="0.25">
      <c r="A1720" s="21"/>
      <c r="B1720" s="22">
        <v>298.14999999999998</v>
      </c>
      <c r="C1720" s="22">
        <f t="shared" ca="1" si="45"/>
        <v>0.29814999999999997</v>
      </c>
      <c r="D1720" s="22">
        <v>284.43</v>
      </c>
      <c r="E1720" s="22"/>
      <c r="F1720" s="22"/>
      <c r="G1720" s="22" t="e">
        <f ca="1"/>
        <v>#N/A</v>
      </c>
      <c r="H1720" s="22" t="e">
        <f ca="1"/>
        <v>#N/A</v>
      </c>
      <c r="I1720" s="22" t="e">
        <f ca="1"/>
        <v>#N/A</v>
      </c>
      <c r="J1720" s="22" t="e">
        <f ca="1"/>
        <v>#N/A</v>
      </c>
      <c r="K1720" s="22" t="e">
        <f ca="1"/>
        <v>#N/A</v>
      </c>
      <c r="L1720" s="22" t="e">
        <f ca="1"/>
        <v>#N/A</v>
      </c>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2"/>
      <c r="AS1720" s="22"/>
      <c r="AT1720" s="22"/>
      <c r="AU1720" s="22"/>
      <c r="AV1720" s="22"/>
      <c r="AW1720" s="22"/>
      <c r="AX1720" s="22"/>
      <c r="AY1720" s="22"/>
      <c r="AZ1720" s="22"/>
      <c r="BA1720" s="22"/>
      <c r="BB1720" s="22"/>
      <c r="BC1720" s="22"/>
      <c r="BD1720" s="22"/>
      <c r="BE1720" s="22"/>
      <c r="BF1720" s="22"/>
      <c r="BG1720" s="22"/>
      <c r="BH1720" s="22"/>
      <c r="BI1720" s="22"/>
      <c r="BJ1720" s="22"/>
      <c r="BK1720" s="22"/>
      <c r="BL1720" s="22"/>
      <c r="BM1720" s="22"/>
      <c r="BN1720" s="22"/>
      <c r="BO1720" s="22"/>
      <c r="BP1720" s="22"/>
      <c r="BQ1720" s="22"/>
      <c r="BR1720" s="22"/>
      <c r="BS1720" s="22"/>
      <c r="BT1720" s="22"/>
      <c r="BU1720" s="22"/>
      <c r="BV1720" s="22"/>
      <c r="BW1720" s="22"/>
      <c r="BX1720" s="22"/>
      <c r="BY1720" s="22"/>
      <c r="BZ1720" s="22"/>
    </row>
    <row r="1721" spans="1:78" x14ac:dyDescent="0.25">
      <c r="A1721" s="21"/>
      <c r="B1721" s="22">
        <f ca="1">B1719+10</f>
        <v>300</v>
      </c>
      <c r="C1721" s="22">
        <f t="shared" ca="1" si="45"/>
        <v>0.3</v>
      </c>
      <c r="D1721" s="22">
        <v>285.26</v>
      </c>
      <c r="E1721" s="22"/>
      <c r="F1721" s="22"/>
      <c r="G1721" s="22"/>
      <c r="H1721" s="22"/>
      <c r="I1721" s="22"/>
      <c r="J1721" s="22"/>
      <c r="K1721" s="22"/>
      <c r="L1721" s="22"/>
      <c r="M1721" s="22"/>
      <c r="N1721" s="22"/>
      <c r="O1721" s="22"/>
      <c r="P1721" s="22"/>
      <c r="Q1721" s="22"/>
      <c r="R1721" s="22"/>
      <c r="S1721" s="22"/>
      <c r="T1721" s="2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c r="AQ1721" s="22"/>
      <c r="AR1721" s="22"/>
      <c r="AS1721" s="22"/>
      <c r="AT1721" s="22"/>
      <c r="AU1721" s="22"/>
      <c r="AV1721" s="22"/>
      <c r="AW1721" s="22"/>
      <c r="AX1721" s="22"/>
      <c r="AY1721" s="22"/>
      <c r="AZ1721" s="22"/>
      <c r="BA1721" s="22"/>
      <c r="BB1721" s="22"/>
      <c r="BC1721" s="22"/>
      <c r="BD1721" s="22"/>
      <c r="BE1721" s="22"/>
      <c r="BF1721" s="22"/>
      <c r="BG1721" s="22"/>
      <c r="BH1721" s="22"/>
      <c r="BI1721" s="22"/>
      <c r="BJ1721" s="22"/>
      <c r="BK1721" s="22"/>
      <c r="BL1721" s="22"/>
      <c r="BM1721" s="22"/>
      <c r="BN1721" s="22"/>
      <c r="BO1721" s="22"/>
      <c r="BP1721" s="22"/>
      <c r="BQ1721" s="22"/>
      <c r="BR1721" s="22"/>
      <c r="BS1721" s="22"/>
      <c r="BT1721" s="22"/>
      <c r="BU1721" s="22"/>
      <c r="BV1721" s="22"/>
      <c r="BW1721" s="22"/>
      <c r="BX1721" s="22"/>
      <c r="BY1721" s="22"/>
      <c r="BZ1721" s="22"/>
    </row>
    <row r="1722" spans="1:78" x14ac:dyDescent="0.25">
      <c r="A1722" s="21"/>
      <c r="B1722" s="22">
        <f ca="1">B1721+10</f>
        <v>310</v>
      </c>
      <c r="C1722" s="22">
        <f t="shared" ca="1" si="45"/>
        <v>0.31</v>
      </c>
      <c r="D1722" s="22">
        <v>289.79000000000002</v>
      </c>
      <c r="E1722" s="22"/>
      <c r="F1722" s="25" t="s">
        <v>166</v>
      </c>
      <c r="G1722" s="42">
        <v>280</v>
      </c>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2"/>
      <c r="AS1722" s="22"/>
      <c r="AT1722" s="22"/>
      <c r="AU1722" s="22"/>
      <c r="AV1722" s="22"/>
      <c r="AW1722" s="22"/>
      <c r="AX1722" s="22"/>
      <c r="AY1722" s="22"/>
      <c r="AZ1722" s="22"/>
      <c r="BA1722" s="22"/>
      <c r="BB1722" s="22"/>
      <c r="BC1722" s="22"/>
      <c r="BD1722" s="22"/>
      <c r="BE1722" s="22"/>
      <c r="BF1722" s="22"/>
      <c r="BG1722" s="22"/>
      <c r="BH1722" s="22"/>
      <c r="BI1722" s="22"/>
      <c r="BJ1722" s="22"/>
      <c r="BK1722" s="22"/>
      <c r="BL1722" s="22"/>
      <c r="BM1722" s="22"/>
      <c r="BN1722" s="22"/>
      <c r="BO1722" s="22"/>
      <c r="BP1722" s="22"/>
      <c r="BQ1722" s="22"/>
      <c r="BR1722" s="22"/>
      <c r="BS1722" s="22"/>
      <c r="BT1722" s="22"/>
      <c r="BU1722" s="22"/>
      <c r="BV1722" s="22"/>
      <c r="BW1722" s="22"/>
      <c r="BX1722" s="22"/>
      <c r="BY1722" s="22"/>
      <c r="BZ1722" s="22"/>
    </row>
    <row r="1723" spans="1:78" x14ac:dyDescent="0.25">
      <c r="A1723" s="21"/>
      <c r="B1723" s="22"/>
      <c r="C1723" s="22"/>
      <c r="D1723" s="22"/>
      <c r="E1723" s="22"/>
      <c r="F1723" s="25" t="s">
        <v>167</v>
      </c>
      <c r="G1723" s="43">
        <f ca="1">I1710+J1710*(G1722/1000)+K1710*(G1722/1000)^2+L1710*(G1722/1000)^3+M1710/(G1722/1000)^2</f>
        <v>276.64146163477557</v>
      </c>
      <c r="H1723" s="22"/>
      <c r="I1723" s="22"/>
      <c r="J1723" s="22"/>
      <c r="K1723" s="22"/>
      <c r="L1723" s="22"/>
      <c r="M1723" s="22"/>
      <c r="N1723" s="22"/>
      <c r="O1723" s="22"/>
      <c r="P1723" s="22"/>
      <c r="Q1723" s="22"/>
      <c r="R1723" s="22"/>
      <c r="S1723" s="22"/>
      <c r="T1723" s="2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c r="AQ1723" s="22"/>
      <c r="AR1723" s="22"/>
      <c r="AS1723" s="22"/>
      <c r="AT1723" s="22"/>
      <c r="AU1723" s="22"/>
      <c r="AV1723" s="22"/>
      <c r="AW1723" s="22"/>
      <c r="AX1723" s="22"/>
      <c r="AY1723" s="22"/>
      <c r="AZ1723" s="22"/>
      <c r="BA1723" s="22"/>
      <c r="BB1723" s="22"/>
      <c r="BC1723" s="22"/>
      <c r="BD1723" s="22"/>
      <c r="BE1723" s="22"/>
      <c r="BF1723" s="22"/>
      <c r="BG1723" s="22"/>
      <c r="BH1723" s="22"/>
      <c r="BI1723" s="22"/>
      <c r="BJ1723" s="22"/>
      <c r="BK1723" s="22"/>
      <c r="BL1723" s="22"/>
      <c r="BM1723" s="22"/>
      <c r="BN1723" s="22"/>
      <c r="BO1723" s="22"/>
      <c r="BP1723" s="22"/>
      <c r="BQ1723" s="22"/>
      <c r="BR1723" s="22"/>
      <c r="BS1723" s="22"/>
      <c r="BT1723" s="22"/>
      <c r="BU1723" s="22"/>
      <c r="BV1723" s="22"/>
      <c r="BW1723" s="22"/>
      <c r="BX1723" s="22"/>
      <c r="BY1723" s="22"/>
      <c r="BZ1723" s="22"/>
    </row>
    <row r="1724" spans="1:78" x14ac:dyDescent="0.25">
      <c r="A1724" s="21"/>
      <c r="B1724" s="22"/>
      <c r="C1724" s="22"/>
      <c r="D1724" s="22"/>
      <c r="E1724" s="22"/>
      <c r="F1724" s="22" t="s">
        <v>46</v>
      </c>
      <c r="G1724" s="22"/>
      <c r="H1724" s="22"/>
      <c r="I1724" s="22"/>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2"/>
      <c r="AS1724" s="22"/>
      <c r="AT1724" s="22"/>
      <c r="AU1724" s="22"/>
      <c r="AV1724" s="22"/>
      <c r="AW1724" s="22"/>
      <c r="AX1724" s="22"/>
      <c r="AY1724" s="22"/>
      <c r="AZ1724" s="22"/>
      <c r="BA1724" s="22"/>
      <c r="BB1724" s="22"/>
      <c r="BC1724" s="22"/>
      <c r="BD1724" s="22"/>
      <c r="BE1724" s="22"/>
      <c r="BF1724" s="22"/>
      <c r="BG1724" s="22"/>
      <c r="BH1724" s="22"/>
      <c r="BI1724" s="22"/>
      <c r="BJ1724" s="22"/>
      <c r="BK1724" s="22"/>
      <c r="BL1724" s="22"/>
      <c r="BM1724" s="22"/>
      <c r="BN1724" s="22"/>
      <c r="BO1724" s="22"/>
      <c r="BP1724" s="22"/>
      <c r="BQ1724" s="22"/>
      <c r="BR1724" s="22"/>
      <c r="BS1724" s="22"/>
      <c r="BT1724" s="22"/>
      <c r="BU1724" s="22"/>
      <c r="BV1724" s="22"/>
      <c r="BW1724" s="22"/>
      <c r="BX1724" s="22"/>
      <c r="BY1724" s="22"/>
      <c r="BZ1724" s="22"/>
    </row>
    <row r="1725" spans="1:78" x14ac:dyDescent="0.25">
      <c r="A1725" s="21"/>
      <c r="B1725" s="22"/>
      <c r="C1725" s="22"/>
      <c r="D1725" s="22"/>
      <c r="E1725" s="22"/>
      <c r="F1725" s="22"/>
      <c r="G1725" s="22"/>
      <c r="H1725" s="22"/>
      <c r="I1725" s="22"/>
      <c r="J1725" s="22"/>
      <c r="K1725" s="22"/>
      <c r="L1725" s="22"/>
      <c r="M1725" s="22"/>
      <c r="N1725" s="22"/>
      <c r="O1725" s="22"/>
      <c r="P1725" s="22"/>
      <c r="Q1725" s="22"/>
      <c r="R1725" s="22"/>
      <c r="S1725" s="22"/>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2"/>
      <c r="AS1725" s="22"/>
      <c r="AT1725" s="22"/>
      <c r="AU1725" s="22"/>
      <c r="AV1725" s="22"/>
      <c r="AW1725" s="22"/>
      <c r="AX1725" s="22"/>
      <c r="AY1725" s="22"/>
      <c r="AZ1725" s="22"/>
      <c r="BA1725" s="22"/>
      <c r="BB1725" s="22"/>
      <c r="BC1725" s="22"/>
      <c r="BD1725" s="22"/>
      <c r="BE1725" s="22"/>
      <c r="BF1725" s="22"/>
      <c r="BG1725" s="22"/>
      <c r="BH1725" s="22"/>
      <c r="BI1725" s="22"/>
      <c r="BJ1725" s="22"/>
      <c r="BK1725" s="22"/>
      <c r="BL1725" s="22"/>
      <c r="BM1725" s="22"/>
      <c r="BN1725" s="22"/>
      <c r="BO1725" s="22"/>
      <c r="BP1725" s="22"/>
      <c r="BQ1725" s="22"/>
      <c r="BR1725" s="22"/>
      <c r="BS1725" s="22"/>
      <c r="BT1725" s="22"/>
      <c r="BU1725" s="22"/>
      <c r="BV1725" s="22"/>
      <c r="BW1725" s="22"/>
      <c r="BX1725" s="22"/>
      <c r="BY1725" s="22"/>
      <c r="BZ1725" s="22"/>
    </row>
    <row r="1726" spans="1:78" x14ac:dyDescent="0.25">
      <c r="A1726" s="21"/>
      <c r="B1726" s="22"/>
      <c r="C1726" s="22"/>
      <c r="D1726" s="22"/>
      <c r="E1726" s="22"/>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2"/>
      <c r="AS1726" s="22"/>
      <c r="AT1726" s="22"/>
      <c r="AU1726" s="22"/>
      <c r="AV1726" s="22"/>
      <c r="AW1726" s="22"/>
      <c r="AX1726" s="22"/>
      <c r="AY1726" s="22"/>
      <c r="AZ1726" s="22"/>
      <c r="BA1726" s="22"/>
      <c r="BB1726" s="22"/>
      <c r="BC1726" s="22"/>
      <c r="BD1726" s="22"/>
      <c r="BE1726" s="22"/>
      <c r="BF1726" s="22"/>
      <c r="BG1726" s="22"/>
      <c r="BH1726" s="22"/>
      <c r="BI1726" s="22"/>
      <c r="BJ1726" s="22"/>
      <c r="BK1726" s="22"/>
      <c r="BL1726" s="22"/>
      <c r="BM1726" s="22"/>
      <c r="BN1726" s="22"/>
      <c r="BO1726" s="22"/>
      <c r="BP1726" s="22"/>
      <c r="BQ1726" s="22"/>
      <c r="BR1726" s="22"/>
      <c r="BS1726" s="22"/>
      <c r="BT1726" s="22"/>
      <c r="BU1726" s="22"/>
      <c r="BV1726" s="22"/>
      <c r="BW1726" s="22"/>
      <c r="BX1726" s="22"/>
      <c r="BY1726" s="22"/>
      <c r="BZ1726" s="22"/>
    </row>
    <row r="1727" spans="1:78" x14ac:dyDescent="0.25">
      <c r="A1727" s="21"/>
      <c r="B1727" s="22" t="s">
        <v>327</v>
      </c>
      <c r="C1727" s="22"/>
      <c r="D1727" s="22"/>
      <c r="E1727" s="22"/>
      <c r="F1727" s="25" t="s">
        <v>326</v>
      </c>
      <c r="G1727" s="34">
        <v>424</v>
      </c>
      <c r="H1727" s="22"/>
      <c r="I1727" s="22"/>
      <c r="J1727" s="22"/>
      <c r="K1727" s="22"/>
      <c r="L1727" s="22"/>
      <c r="M1727" s="22"/>
      <c r="N1727" s="22"/>
      <c r="O1727" s="22"/>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c r="AQ1727" s="22"/>
      <c r="AR1727" s="22"/>
      <c r="AS1727" s="22"/>
      <c r="AT1727" s="22"/>
      <c r="AU1727" s="22"/>
      <c r="AV1727" s="22"/>
      <c r="AW1727" s="22"/>
      <c r="AX1727" s="22"/>
      <c r="AY1727" s="22"/>
      <c r="AZ1727" s="22"/>
      <c r="BA1727" s="22"/>
      <c r="BB1727" s="22"/>
      <c r="BC1727" s="22"/>
      <c r="BD1727" s="22"/>
      <c r="BE1727" s="22"/>
      <c r="BF1727" s="22"/>
      <c r="BG1727" s="22"/>
      <c r="BH1727" s="22"/>
      <c r="BI1727" s="22"/>
      <c r="BJ1727" s="22"/>
      <c r="BK1727" s="22"/>
      <c r="BL1727" s="22"/>
      <c r="BM1727" s="22"/>
      <c r="BN1727" s="22"/>
      <c r="BO1727" s="22"/>
      <c r="BP1727" s="22"/>
      <c r="BQ1727" s="22"/>
      <c r="BR1727" s="22"/>
      <c r="BS1727" s="22"/>
      <c r="BT1727" s="22"/>
      <c r="BU1727" s="22"/>
      <c r="BV1727" s="22"/>
      <c r="BW1727" s="22"/>
      <c r="BX1727" s="22"/>
      <c r="BY1727" s="22"/>
      <c r="BZ1727" s="22"/>
    </row>
    <row r="1728" spans="1:78" x14ac:dyDescent="0.25">
      <c r="A1728" s="21"/>
      <c r="B1728" s="22"/>
      <c r="C1728" s="22"/>
      <c r="D1728" s="22"/>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2"/>
      <c r="AS1728" s="22"/>
      <c r="AT1728" s="22"/>
      <c r="AU1728" s="22"/>
      <c r="AV1728" s="22"/>
      <c r="AW1728" s="22"/>
      <c r="AX1728" s="22"/>
      <c r="AY1728" s="22"/>
      <c r="AZ1728" s="22"/>
      <c r="BA1728" s="22"/>
      <c r="BB1728" s="22"/>
      <c r="BC1728" s="22"/>
      <c r="BD1728" s="22"/>
      <c r="BE1728" s="22"/>
      <c r="BF1728" s="22"/>
      <c r="BG1728" s="22"/>
      <c r="BH1728" s="22"/>
      <c r="BI1728" s="22"/>
      <c r="BJ1728" s="22"/>
      <c r="BK1728" s="22"/>
      <c r="BL1728" s="22"/>
      <c r="BM1728" s="22"/>
      <c r="BN1728" s="22"/>
      <c r="BO1728" s="22"/>
      <c r="BP1728" s="22"/>
      <c r="BQ1728" s="22"/>
      <c r="BR1728" s="22"/>
      <c r="BS1728" s="22"/>
      <c r="BT1728" s="22"/>
      <c r="BU1728" s="22"/>
      <c r="BV1728" s="22"/>
      <c r="BW1728" s="22"/>
      <c r="BX1728" s="22"/>
      <c r="BY1728" s="22"/>
      <c r="BZ1728" s="22"/>
    </row>
    <row r="1729" spans="1:78" x14ac:dyDescent="0.25">
      <c r="A1729" s="38"/>
      <c r="B1729" s="39" t="s">
        <v>353</v>
      </c>
      <c r="C1729" s="39"/>
      <c r="D1729" s="39"/>
      <c r="E1729" s="39"/>
      <c r="F1729" s="26" t="s">
        <v>70</v>
      </c>
      <c r="G1729" s="27" t="s">
        <v>71</v>
      </c>
      <c r="H1729" s="27" t="s">
        <v>72</v>
      </c>
      <c r="I1729" s="27" t="s">
        <v>73</v>
      </c>
      <c r="J1729" s="27" t="s">
        <v>74</v>
      </c>
      <c r="K1729" s="27" t="s">
        <v>75</v>
      </c>
      <c r="L1729" s="27" t="s">
        <v>76</v>
      </c>
      <c r="M1729" s="27" t="s">
        <v>77</v>
      </c>
      <c r="N1729" s="27" t="s">
        <v>78</v>
      </c>
      <c r="O1729" s="27" t="s">
        <v>79</v>
      </c>
      <c r="P1729" s="27" t="s">
        <v>80</v>
      </c>
      <c r="Q1729" s="27"/>
      <c r="R1729" s="27"/>
      <c r="S1729" s="27"/>
      <c r="T1729" s="27"/>
      <c r="U1729" s="27"/>
      <c r="V1729" s="27"/>
      <c r="W1729" s="27"/>
      <c r="X1729" s="27"/>
      <c r="Y1729" s="27"/>
      <c r="Z1729" s="27"/>
      <c r="AA1729" s="27"/>
      <c r="AB1729" s="27"/>
      <c r="AC1729" s="27"/>
      <c r="AD1729" s="27"/>
      <c r="AE1729" s="27"/>
      <c r="AF1729" s="27"/>
      <c r="AG1729" s="27"/>
      <c r="AH1729" s="27"/>
      <c r="AI1729" s="27"/>
      <c r="AJ1729" s="27"/>
      <c r="AK1729" s="27"/>
      <c r="AL1729" s="27"/>
      <c r="AM1729" s="27"/>
      <c r="AN1729" s="27"/>
      <c r="AO1729" s="27"/>
      <c r="AP1729" s="27"/>
      <c r="AQ1729" s="27"/>
      <c r="AR1729" s="27"/>
      <c r="AS1729" s="27"/>
      <c r="AT1729" s="27"/>
      <c r="AU1729" s="27"/>
      <c r="AV1729" s="27"/>
      <c r="AW1729" s="27"/>
      <c r="AX1729" s="27"/>
      <c r="AY1729" s="27"/>
      <c r="AZ1729" s="27"/>
      <c r="BA1729" s="27"/>
      <c r="BB1729" s="27"/>
      <c r="BC1729" s="27"/>
      <c r="BD1729" s="27"/>
      <c r="BE1729" s="27"/>
      <c r="BF1729" s="27"/>
      <c r="BG1729" s="27"/>
      <c r="BH1729" s="27"/>
      <c r="BI1729" s="27"/>
      <c r="BJ1729" s="27"/>
      <c r="BK1729" s="27"/>
      <c r="BL1729" s="27"/>
      <c r="BM1729" s="27"/>
      <c r="BN1729" s="27"/>
      <c r="BO1729" s="22"/>
      <c r="BP1729" s="22"/>
      <c r="BQ1729" s="22"/>
      <c r="BR1729" s="22"/>
      <c r="BS1729" s="22"/>
      <c r="BT1729" s="22"/>
      <c r="BU1729" s="22"/>
      <c r="BV1729" s="22"/>
      <c r="BW1729" s="22"/>
      <c r="BX1729" s="22"/>
      <c r="BY1729" s="22"/>
      <c r="BZ1729" s="22"/>
    </row>
    <row r="1730" spans="1:78" x14ac:dyDescent="0.25">
      <c r="A1730" s="21" t="s">
        <v>354</v>
      </c>
      <c r="B1730" s="21" t="s">
        <v>355</v>
      </c>
      <c r="C1730" s="22"/>
      <c r="D1730" s="22"/>
      <c r="E1730" s="22"/>
      <c r="F1730" s="40" t="s">
        <v>139</v>
      </c>
      <c r="G1730" s="40">
        <f ca="1">B1732</f>
        <v>250</v>
      </c>
      <c r="H1730" s="40">
        <f ca="1">B1755</f>
        <v>460</v>
      </c>
      <c r="I1730" s="40">
        <f ca="1">K1734</f>
        <v>-372.2348060957197</v>
      </c>
      <c r="J1730" s="40">
        <f ca="1">J1734</f>
        <v>3311.7770573069715</v>
      </c>
      <c r="K1730" s="40">
        <f ca="1">I1734</f>
        <v>-5853.0974133996842</v>
      </c>
      <c r="L1730" s="40">
        <f ca="1">H1734</f>
        <v>4745.8082995187851</v>
      </c>
      <c r="M1730" s="40">
        <f ca="1">G1734</f>
        <v>8.3350299541947521</v>
      </c>
      <c r="N1730" s="40"/>
      <c r="O1730" s="40"/>
      <c r="P1730" s="40"/>
      <c r="Q1730" s="40"/>
      <c r="R1730" s="40"/>
      <c r="S1730" s="40"/>
      <c r="T1730" s="40"/>
      <c r="U1730" s="40"/>
      <c r="V1730" s="40"/>
      <c r="W1730" s="40"/>
      <c r="X1730" s="40"/>
      <c r="Y1730" s="40"/>
      <c r="Z1730" s="40"/>
      <c r="AA1730" s="40"/>
      <c r="AB1730" s="40"/>
      <c r="AC1730" s="40"/>
      <c r="AD1730" s="40"/>
      <c r="AE1730" s="40"/>
      <c r="AF1730" s="40"/>
      <c r="AG1730" s="40"/>
      <c r="AH1730" s="40"/>
      <c r="AI1730" s="40"/>
      <c r="AJ1730" s="40"/>
      <c r="AK1730" s="40"/>
      <c r="AL1730" s="40"/>
      <c r="AM1730" s="40"/>
      <c r="AN1730" s="40"/>
      <c r="AO1730" s="40"/>
      <c r="AP1730" s="40"/>
      <c r="AQ1730" s="40"/>
      <c r="AR1730" s="40"/>
      <c r="AS1730" s="40"/>
      <c r="AT1730" s="40"/>
      <c r="AU1730" s="40"/>
      <c r="AV1730" s="40"/>
      <c r="AW1730" s="40"/>
      <c r="AX1730" s="40"/>
      <c r="AY1730" s="40"/>
      <c r="AZ1730" s="40"/>
      <c r="BA1730" s="40"/>
      <c r="BB1730" s="40"/>
      <c r="BC1730" s="40"/>
      <c r="BD1730" s="40"/>
      <c r="BE1730" s="40"/>
      <c r="BF1730" s="40"/>
      <c r="BG1730" s="40"/>
      <c r="BH1730" s="40"/>
      <c r="BI1730" s="40"/>
      <c r="BJ1730" s="40"/>
      <c r="BK1730" s="40"/>
      <c r="BL1730" s="40"/>
      <c r="BM1730" s="40"/>
      <c r="BN1730" s="40"/>
      <c r="BO1730" s="22"/>
      <c r="BP1730" s="22"/>
      <c r="BQ1730" s="22"/>
      <c r="BR1730" s="22"/>
      <c r="BS1730" s="22"/>
      <c r="BT1730" s="22"/>
      <c r="BU1730" s="22"/>
      <c r="BV1730" s="22"/>
      <c r="BW1730" s="22"/>
      <c r="BX1730" s="22"/>
      <c r="BY1730" s="22"/>
      <c r="BZ1730" s="22"/>
    </row>
    <row r="1731" spans="1:78" x14ac:dyDescent="0.25">
      <c r="A1731" s="21"/>
      <c r="B1731" s="22" t="s">
        <v>323</v>
      </c>
      <c r="C1731" s="22" t="s">
        <v>182</v>
      </c>
      <c r="D1731" s="22" t="s">
        <v>203</v>
      </c>
      <c r="E1731" s="22"/>
      <c r="F1731" s="41" t="s">
        <v>141</v>
      </c>
      <c r="G1731" s="41"/>
      <c r="H1731" s="41"/>
      <c r="I1731" s="41"/>
      <c r="J1731" s="41"/>
      <c r="K1731" s="41"/>
      <c r="L1731" s="41"/>
      <c r="M1731" s="41"/>
      <c r="N1731" s="41"/>
      <c r="O1731" s="41"/>
      <c r="P1731" s="41"/>
      <c r="Q1731" s="41"/>
      <c r="R1731" s="41"/>
      <c r="S1731" s="41"/>
      <c r="T1731" s="41"/>
      <c r="U1731" s="41"/>
      <c r="V1731" s="41"/>
      <c r="W1731" s="41"/>
      <c r="X1731" s="41"/>
      <c r="Y1731" s="41"/>
      <c r="Z1731" s="41"/>
      <c r="AA1731" s="41"/>
      <c r="AB1731" s="41"/>
      <c r="AC1731" s="41"/>
      <c r="AD1731" s="41"/>
      <c r="AE1731" s="41"/>
      <c r="AF1731" s="41"/>
      <c r="AG1731" s="41"/>
      <c r="AH1731" s="41"/>
      <c r="AI1731" s="41"/>
      <c r="AJ1731" s="41"/>
      <c r="AK1731" s="41"/>
      <c r="AL1731" s="41"/>
      <c r="AM1731" s="41"/>
      <c r="AN1731" s="41"/>
      <c r="AO1731" s="41"/>
      <c r="AP1731" s="41"/>
      <c r="AQ1731" s="41"/>
      <c r="AR1731" s="41"/>
      <c r="AS1731" s="41"/>
      <c r="AT1731" s="41"/>
      <c r="AU1731" s="41"/>
      <c r="AV1731" s="41"/>
      <c r="AW1731" s="41"/>
      <c r="AX1731" s="41"/>
      <c r="AY1731" s="41"/>
      <c r="AZ1731" s="41"/>
      <c r="BA1731" s="41"/>
      <c r="BB1731" s="41"/>
      <c r="BC1731" s="41"/>
      <c r="BD1731" s="41"/>
      <c r="BE1731" s="41"/>
      <c r="BF1731" s="41"/>
      <c r="BG1731" s="41"/>
      <c r="BH1731" s="41"/>
      <c r="BI1731" s="41"/>
      <c r="BJ1731" s="41"/>
      <c r="BK1731" s="41"/>
      <c r="BL1731" s="41"/>
      <c r="BM1731" s="41"/>
      <c r="BN1731" s="41"/>
      <c r="BO1731" s="22"/>
      <c r="BP1731" s="22"/>
      <c r="BQ1731" s="22"/>
      <c r="BR1731" s="22"/>
      <c r="BS1731" s="22"/>
      <c r="BT1731" s="22"/>
      <c r="BU1731" s="22"/>
      <c r="BV1731" s="22"/>
      <c r="BW1731" s="22"/>
      <c r="BX1731" s="22"/>
      <c r="BY1731" s="22"/>
      <c r="BZ1731" s="22"/>
    </row>
    <row r="1732" spans="1:78" x14ac:dyDescent="0.25">
      <c r="A1732" s="52" t="s">
        <v>324</v>
      </c>
      <c r="B1732" s="22">
        <v>250</v>
      </c>
      <c r="C1732" s="22">
        <f t="shared" ref="C1732:C1755" ca="1" si="46">B1732/1000</f>
        <v>0.25</v>
      </c>
      <c r="D1732" s="22">
        <v>297.47000000000003</v>
      </c>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2"/>
      <c r="AS1732" s="22"/>
      <c r="AT1732" s="22"/>
      <c r="AU1732" s="22"/>
      <c r="AV1732" s="22"/>
      <c r="AW1732" s="22"/>
      <c r="AX1732" s="22"/>
      <c r="AY1732" s="22"/>
      <c r="AZ1732" s="22"/>
      <c r="BA1732" s="22"/>
      <c r="BB1732" s="22"/>
      <c r="BC1732" s="22"/>
      <c r="BD1732" s="22"/>
      <c r="BE1732" s="22"/>
      <c r="BF1732" s="22"/>
      <c r="BG1732" s="22"/>
      <c r="BH1732" s="22"/>
      <c r="BI1732" s="22"/>
      <c r="BJ1732" s="22"/>
      <c r="BK1732" s="22"/>
      <c r="BL1732" s="22"/>
      <c r="BM1732" s="22"/>
      <c r="BN1732" s="22"/>
      <c r="BO1732" s="22"/>
      <c r="BP1732" s="22"/>
      <c r="BQ1732" s="22"/>
      <c r="BR1732" s="22"/>
      <c r="BS1732" s="22"/>
      <c r="BT1732" s="22"/>
      <c r="BU1732" s="22"/>
      <c r="BV1732" s="22"/>
      <c r="BW1732" s="22"/>
      <c r="BX1732" s="22"/>
      <c r="BY1732" s="22"/>
      <c r="BZ1732" s="22"/>
    </row>
    <row r="1733" spans="1:78" x14ac:dyDescent="0.25">
      <c r="A1733" s="21">
        <f ca="1">_xll.BP(B1730)</f>
        <v>174.14998779296877</v>
      </c>
      <c r="B1733" s="22">
        <f ca="1">B1732+10</f>
        <v>260</v>
      </c>
      <c r="C1733" s="22">
        <f t="shared" ca="1" si="46"/>
        <v>0.26</v>
      </c>
      <c r="D1733" s="22">
        <v>299.87</v>
      </c>
      <c r="E1733" s="22"/>
      <c r="F1733" s="22"/>
      <c r="G1733" s="42" t="s">
        <v>184</v>
      </c>
      <c r="H1733" s="42" t="s">
        <v>185</v>
      </c>
      <c r="I1733" s="42" t="s">
        <v>186</v>
      </c>
      <c r="J1733" s="42" t="s">
        <v>187</v>
      </c>
      <c r="K1733" s="42" t="s">
        <v>188</v>
      </c>
      <c r="L1733" s="22"/>
      <c r="M1733" s="22"/>
      <c r="N1733" s="22"/>
      <c r="O1733" s="22"/>
      <c r="P1733" s="22"/>
      <c r="Q1733" s="22"/>
      <c r="R1733" s="22"/>
      <c r="S1733" s="22"/>
      <c r="T1733" s="2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c r="AQ1733" s="22"/>
      <c r="AR1733" s="22"/>
      <c r="AS1733" s="22"/>
      <c r="AT1733" s="22"/>
      <c r="AU1733" s="22"/>
      <c r="AV1733" s="22"/>
      <c r="AW1733" s="22"/>
      <c r="AX1733" s="22"/>
      <c r="AY1733" s="22"/>
      <c r="AZ1733" s="22"/>
      <c r="BA1733" s="22"/>
      <c r="BB1733" s="22"/>
      <c r="BC1733" s="22"/>
      <c r="BD1733" s="22"/>
      <c r="BE1733" s="22"/>
      <c r="BF1733" s="22"/>
      <c r="BG1733" s="22"/>
      <c r="BH1733" s="22"/>
      <c r="BI1733" s="22"/>
      <c r="BJ1733" s="22"/>
      <c r="BK1733" s="22"/>
      <c r="BL1733" s="22"/>
      <c r="BM1733" s="22"/>
      <c r="BN1733" s="22"/>
      <c r="BO1733" s="22"/>
      <c r="BP1733" s="22"/>
      <c r="BQ1733" s="22"/>
      <c r="BR1733" s="22"/>
      <c r="BS1733" s="22"/>
      <c r="BT1733" s="22"/>
      <c r="BU1733" s="22"/>
      <c r="BV1733" s="22"/>
      <c r="BW1733" s="22"/>
      <c r="BX1733" s="22"/>
      <c r="BY1733" s="22"/>
      <c r="BZ1733" s="22"/>
    </row>
    <row r="1734" spans="1:78" x14ac:dyDescent="0.25">
      <c r="A1734" s="21">
        <f ca="1">A1733/1000</f>
        <v>0.17414998779296878</v>
      </c>
      <c r="B1734" s="22">
        <f ca="1">B1733+10</f>
        <v>270</v>
      </c>
      <c r="C1734" s="22">
        <f t="shared" ca="1" si="46"/>
        <v>0.27</v>
      </c>
      <c r="D1734" s="22">
        <v>302.95</v>
      </c>
      <c r="E1734" s="22"/>
      <c r="F1734" s="22"/>
      <c r="G1734" s="22">
        <f t="array" aca="1" ref="G1734:L1740" ca="1">LINEST(D1732:D1755,C1732:C1755^{1,2,3,-2},1,1)</f>
        <v>8.3350299541947521</v>
      </c>
      <c r="H1734" s="22">
        <f ca="1"/>
        <v>4745.8082995187851</v>
      </c>
      <c r="I1734" s="22">
        <f ca="1"/>
        <v>-5853.0974133996842</v>
      </c>
      <c r="J1734" s="22">
        <f ca="1"/>
        <v>3311.7770573069715</v>
      </c>
      <c r="K1734" s="22">
        <f ca="1"/>
        <v>-372.2348060957197</v>
      </c>
      <c r="L1734" s="22" t="e">
        <f ca="1"/>
        <v>#N/A</v>
      </c>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2"/>
      <c r="AS1734" s="22"/>
      <c r="AT1734" s="22"/>
      <c r="AU1734" s="22"/>
      <c r="AV1734" s="22"/>
      <c r="AW1734" s="22"/>
      <c r="AX1734" s="22"/>
      <c r="AY1734" s="22"/>
      <c r="AZ1734" s="22"/>
      <c r="BA1734" s="22"/>
      <c r="BB1734" s="22"/>
      <c r="BC1734" s="22"/>
      <c r="BD1734" s="22"/>
      <c r="BE1734" s="22"/>
      <c r="BF1734" s="22"/>
      <c r="BG1734" s="22"/>
      <c r="BH1734" s="22"/>
      <c r="BI1734" s="22"/>
      <c r="BJ1734" s="22"/>
      <c r="BK1734" s="22"/>
      <c r="BL1734" s="22"/>
      <c r="BM1734" s="22"/>
      <c r="BN1734" s="22"/>
      <c r="BO1734" s="22"/>
      <c r="BP1734" s="22"/>
      <c r="BQ1734" s="22"/>
      <c r="BR1734" s="22"/>
      <c r="BS1734" s="22"/>
      <c r="BT1734" s="22"/>
      <c r="BU1734" s="22"/>
      <c r="BV1734" s="22"/>
      <c r="BW1734" s="22"/>
      <c r="BX1734" s="22"/>
      <c r="BY1734" s="22"/>
      <c r="BZ1734" s="22"/>
    </row>
    <row r="1735" spans="1:78" x14ac:dyDescent="0.25">
      <c r="A1735" s="21"/>
      <c r="B1735" s="22">
        <v>273.14999999999998</v>
      </c>
      <c r="C1735" s="22">
        <f t="shared" ca="1" si="46"/>
        <v>0.27315</v>
      </c>
      <c r="D1735" s="22">
        <v>304.04000000000002</v>
      </c>
      <c r="E1735" s="22"/>
      <c r="F1735" s="22"/>
      <c r="G1735" s="22">
        <f ca="1"/>
        <v>0.41072781263006897</v>
      </c>
      <c r="H1735" s="22">
        <f ca="1"/>
        <v>353.68252178646321</v>
      </c>
      <c r="I1735" s="22">
        <f ca="1"/>
        <v>464.56701747618632</v>
      </c>
      <c r="J1735" s="22">
        <f ca="1"/>
        <v>214.26132847427442</v>
      </c>
      <c r="K1735" s="22">
        <f ca="1"/>
        <v>36.586257513139167</v>
      </c>
      <c r="L1735" s="22" t="e">
        <f ca="1"/>
        <v>#N/A</v>
      </c>
      <c r="M1735" s="22"/>
      <c r="N1735" s="22"/>
      <c r="O1735" s="22"/>
      <c r="P1735" s="22"/>
      <c r="Q1735" s="22"/>
      <c r="R1735" s="22"/>
      <c r="S1735" s="22"/>
      <c r="T1735" s="2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c r="AQ1735" s="22"/>
      <c r="AR1735" s="22"/>
      <c r="AS1735" s="22"/>
      <c r="AT1735" s="22"/>
      <c r="AU1735" s="22"/>
      <c r="AV1735" s="22"/>
      <c r="AW1735" s="22"/>
      <c r="AX1735" s="22"/>
      <c r="AY1735" s="22"/>
      <c r="AZ1735" s="22"/>
      <c r="BA1735" s="22"/>
      <c r="BB1735" s="22"/>
      <c r="BC1735" s="22"/>
      <c r="BD1735" s="22"/>
      <c r="BE1735" s="22"/>
      <c r="BF1735" s="22"/>
      <c r="BG1735" s="22"/>
      <c r="BH1735" s="22"/>
      <c r="BI1735" s="22"/>
      <c r="BJ1735" s="22"/>
      <c r="BK1735" s="22"/>
      <c r="BL1735" s="22"/>
      <c r="BM1735" s="22"/>
      <c r="BN1735" s="22"/>
      <c r="BO1735" s="22"/>
      <c r="BP1735" s="22"/>
      <c r="BQ1735" s="22"/>
      <c r="BR1735" s="22"/>
      <c r="BS1735" s="22"/>
      <c r="BT1735" s="22"/>
      <c r="BU1735" s="22"/>
      <c r="BV1735" s="22"/>
      <c r="BW1735" s="22"/>
      <c r="BX1735" s="22"/>
      <c r="BY1735" s="22"/>
      <c r="BZ1735" s="22"/>
    </row>
    <row r="1736" spans="1:78" x14ac:dyDescent="0.25">
      <c r="A1736" s="21"/>
      <c r="B1736" s="22">
        <f ca="1">B1734+10</f>
        <v>280</v>
      </c>
      <c r="C1736" s="22">
        <f t="shared" ca="1" si="46"/>
        <v>0.28000000000000003</v>
      </c>
      <c r="D1736" s="22">
        <v>306.61</v>
      </c>
      <c r="E1736" s="22"/>
      <c r="F1736" s="22"/>
      <c r="G1736" s="22">
        <f ca="1"/>
        <v>0.99999728995865833</v>
      </c>
      <c r="H1736" s="22">
        <f ca="1"/>
        <v>6.6844236470765969E-2</v>
      </c>
      <c r="I1736" s="22" t="e">
        <f ca="1"/>
        <v>#N/A</v>
      </c>
      <c r="J1736" s="22" t="e">
        <f ca="1"/>
        <v>#N/A</v>
      </c>
      <c r="K1736" s="22" t="e">
        <f ca="1"/>
        <v>#N/A</v>
      </c>
      <c r="L1736" s="22" t="e">
        <f ca="1"/>
        <v>#N/A</v>
      </c>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2"/>
      <c r="AS1736" s="22"/>
      <c r="AT1736" s="22"/>
      <c r="AU1736" s="22"/>
      <c r="AV1736" s="22"/>
      <c r="AW1736" s="22"/>
      <c r="AX1736" s="22"/>
      <c r="AY1736" s="22"/>
      <c r="AZ1736" s="22"/>
      <c r="BA1736" s="22"/>
      <c r="BB1736" s="22"/>
      <c r="BC1736" s="22"/>
      <c r="BD1736" s="22"/>
      <c r="BE1736" s="22"/>
      <c r="BF1736" s="22"/>
      <c r="BG1736" s="22"/>
      <c r="BH1736" s="22"/>
      <c r="BI1736" s="22"/>
      <c r="BJ1736" s="22"/>
      <c r="BK1736" s="22"/>
      <c r="BL1736" s="22"/>
      <c r="BM1736" s="22"/>
      <c r="BN1736" s="22"/>
      <c r="BO1736" s="22"/>
      <c r="BP1736" s="22"/>
      <c r="BQ1736" s="22"/>
      <c r="BR1736" s="22"/>
      <c r="BS1736" s="22"/>
      <c r="BT1736" s="22"/>
      <c r="BU1736" s="22"/>
      <c r="BV1736" s="22"/>
      <c r="BW1736" s="22"/>
      <c r="BX1736" s="22"/>
      <c r="BY1736" s="22"/>
      <c r="BZ1736" s="22"/>
    </row>
    <row r="1737" spans="1:78" x14ac:dyDescent="0.25">
      <c r="A1737" s="21"/>
      <c r="B1737" s="22">
        <f ca="1">B1736+10</f>
        <v>290</v>
      </c>
      <c r="C1737" s="22">
        <f t="shared" ca="1" si="46"/>
        <v>0.28999999999999998</v>
      </c>
      <c r="D1737" s="22">
        <v>310.75</v>
      </c>
      <c r="E1737" s="22"/>
      <c r="F1737" s="22"/>
      <c r="G1737" s="22">
        <f ca="1"/>
        <v>1752736.039193762</v>
      </c>
      <c r="H1737" s="22">
        <f ca="1"/>
        <v>19</v>
      </c>
      <c r="I1737" s="22" t="e">
        <f ca="1"/>
        <v>#N/A</v>
      </c>
      <c r="J1737" s="22" t="e">
        <f ca="1"/>
        <v>#N/A</v>
      </c>
      <c r="K1737" s="22" t="e">
        <f ca="1"/>
        <v>#N/A</v>
      </c>
      <c r="L1737" s="22" t="e">
        <f ca="1"/>
        <v>#N/A</v>
      </c>
      <c r="M1737" s="22"/>
      <c r="N1737" s="22"/>
      <c r="O1737" s="22"/>
      <c r="P1737" s="22"/>
      <c r="Q1737" s="22"/>
      <c r="R1737" s="22"/>
      <c r="S1737" s="22"/>
      <c r="T1737" s="2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c r="AQ1737" s="22"/>
      <c r="AR1737" s="22"/>
      <c r="AS1737" s="22"/>
      <c r="AT1737" s="22"/>
      <c r="AU1737" s="22"/>
      <c r="AV1737" s="22"/>
      <c r="AW1737" s="22"/>
      <c r="AX1737" s="22"/>
      <c r="AY1737" s="22"/>
      <c r="AZ1737" s="22"/>
      <c r="BA1737" s="22"/>
      <c r="BB1737" s="22"/>
      <c r="BC1737" s="22"/>
      <c r="BD1737" s="22"/>
      <c r="BE1737" s="22"/>
      <c r="BF1737" s="22"/>
      <c r="BG1737" s="22"/>
      <c r="BH1737" s="22"/>
      <c r="BI1737" s="22"/>
      <c r="BJ1737" s="22"/>
      <c r="BK1737" s="22"/>
      <c r="BL1737" s="22"/>
      <c r="BM1737" s="22"/>
      <c r="BN1737" s="22"/>
      <c r="BO1737" s="22"/>
      <c r="BP1737" s="22"/>
      <c r="BQ1737" s="22"/>
      <c r="BR1737" s="22"/>
      <c r="BS1737" s="22"/>
      <c r="BT1737" s="22"/>
      <c r="BU1737" s="22"/>
      <c r="BV1737" s="22"/>
      <c r="BW1737" s="22"/>
      <c r="BX1737" s="22"/>
      <c r="BY1737" s="22"/>
      <c r="BZ1737" s="22"/>
    </row>
    <row r="1738" spans="1:78" x14ac:dyDescent="0.25">
      <c r="A1738" s="21"/>
      <c r="B1738" s="22">
        <v>298.14999999999998</v>
      </c>
      <c r="C1738" s="22">
        <f t="shared" ca="1" si="46"/>
        <v>0.29814999999999997</v>
      </c>
      <c r="D1738" s="22">
        <v>314.43</v>
      </c>
      <c r="E1738" s="22"/>
      <c r="F1738" s="22"/>
      <c r="G1738" s="22">
        <f ca="1"/>
        <v>31325.96380094628</v>
      </c>
      <c r="H1738" s="22">
        <f ca="1"/>
        <v>8.4894887037833891E-2</v>
      </c>
      <c r="I1738" s="22" t="e">
        <f ca="1"/>
        <v>#N/A</v>
      </c>
      <c r="J1738" s="22" t="e">
        <f ca="1"/>
        <v>#N/A</v>
      </c>
      <c r="K1738" s="22" t="e">
        <f ca="1"/>
        <v>#N/A</v>
      </c>
      <c r="L1738" s="22" t="e">
        <f ca="1"/>
        <v>#N/A</v>
      </c>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c r="AS1738" s="22"/>
      <c r="AT1738" s="22"/>
      <c r="AU1738" s="22"/>
      <c r="AV1738" s="22"/>
      <c r="AW1738" s="22"/>
      <c r="AX1738" s="22"/>
      <c r="AY1738" s="22"/>
      <c r="AZ1738" s="22"/>
      <c r="BA1738" s="22"/>
      <c r="BB1738" s="22"/>
      <c r="BC1738" s="22"/>
      <c r="BD1738" s="22"/>
      <c r="BE1738" s="22"/>
      <c r="BF1738" s="22"/>
      <c r="BG1738" s="22"/>
      <c r="BH1738" s="22"/>
      <c r="BI1738" s="22"/>
      <c r="BJ1738" s="22"/>
      <c r="BK1738" s="22"/>
      <c r="BL1738" s="22"/>
      <c r="BM1738" s="22"/>
      <c r="BN1738" s="22"/>
      <c r="BO1738" s="22"/>
      <c r="BP1738" s="22"/>
      <c r="BQ1738" s="22"/>
      <c r="BR1738" s="22"/>
      <c r="BS1738" s="22"/>
      <c r="BT1738" s="22"/>
      <c r="BU1738" s="22"/>
      <c r="BV1738" s="22"/>
      <c r="BW1738" s="22"/>
      <c r="BX1738" s="22"/>
      <c r="BY1738" s="22"/>
      <c r="BZ1738" s="22"/>
    </row>
    <row r="1739" spans="1:78" x14ac:dyDescent="0.25">
      <c r="A1739" s="21"/>
      <c r="B1739" s="22">
        <f ca="1">B1737+10</f>
        <v>300</v>
      </c>
      <c r="C1739" s="22">
        <f t="shared" ca="1" si="46"/>
        <v>0.3</v>
      </c>
      <c r="D1739" s="22">
        <v>315.29000000000002</v>
      </c>
      <c r="E1739" s="22"/>
      <c r="F1739" s="22"/>
      <c r="G1739" s="22" t="e">
        <f ca="1"/>
        <v>#N/A</v>
      </c>
      <c r="H1739" s="22" t="e">
        <f ca="1"/>
        <v>#N/A</v>
      </c>
      <c r="I1739" s="22" t="e">
        <f ca="1"/>
        <v>#N/A</v>
      </c>
      <c r="J1739" s="22" t="e">
        <f ca="1"/>
        <v>#N/A</v>
      </c>
      <c r="K1739" s="22" t="e">
        <f ca="1"/>
        <v>#N/A</v>
      </c>
      <c r="L1739" s="22" t="e">
        <f ca="1"/>
        <v>#N/A</v>
      </c>
      <c r="M1739" s="22"/>
      <c r="N1739" s="22"/>
      <c r="O1739" s="22"/>
      <c r="P1739" s="22"/>
      <c r="Q1739" s="22"/>
      <c r="R1739" s="22"/>
      <c r="S1739" s="22"/>
      <c r="T1739" s="2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c r="AQ1739" s="22"/>
      <c r="AR1739" s="22"/>
      <c r="AS1739" s="22"/>
      <c r="AT1739" s="22"/>
      <c r="AU1739" s="22"/>
      <c r="AV1739" s="22"/>
      <c r="AW1739" s="22"/>
      <c r="AX1739" s="22"/>
      <c r="AY1739" s="22"/>
      <c r="AZ1739" s="22"/>
      <c r="BA1739" s="22"/>
      <c r="BB1739" s="22"/>
      <c r="BC1739" s="22"/>
      <c r="BD1739" s="22"/>
      <c r="BE1739" s="22"/>
      <c r="BF1739" s="22"/>
      <c r="BG1739" s="22"/>
      <c r="BH1739" s="22"/>
      <c r="BI1739" s="22"/>
      <c r="BJ1739" s="22"/>
      <c r="BK1739" s="22"/>
      <c r="BL1739" s="22"/>
      <c r="BM1739" s="22"/>
      <c r="BN1739" s="22"/>
      <c r="BO1739" s="22"/>
      <c r="BP1739" s="22"/>
      <c r="BQ1739" s="22"/>
      <c r="BR1739" s="22"/>
      <c r="BS1739" s="22"/>
      <c r="BT1739" s="22"/>
      <c r="BU1739" s="22"/>
      <c r="BV1739" s="22"/>
      <c r="BW1739" s="22"/>
      <c r="BX1739" s="22"/>
      <c r="BY1739" s="22"/>
      <c r="BZ1739" s="22"/>
    </row>
    <row r="1740" spans="1:78" x14ac:dyDescent="0.25">
      <c r="A1740" s="21"/>
      <c r="B1740" s="22">
        <f t="shared" ref="B1740:B1755" ca="1" si="47">B1739+10</f>
        <v>310</v>
      </c>
      <c r="C1740" s="22">
        <f t="shared" ca="1" si="46"/>
        <v>0.31</v>
      </c>
      <c r="D1740" s="22">
        <v>320.13</v>
      </c>
      <c r="E1740" s="22"/>
      <c r="F1740" s="22"/>
      <c r="G1740" s="22" t="e">
        <f ca="1"/>
        <v>#N/A</v>
      </c>
      <c r="H1740" s="22" t="e">
        <f ca="1"/>
        <v>#N/A</v>
      </c>
      <c r="I1740" s="22" t="e">
        <f ca="1"/>
        <v>#N/A</v>
      </c>
      <c r="J1740" s="22" t="e">
        <f ca="1"/>
        <v>#N/A</v>
      </c>
      <c r="K1740" s="22" t="e">
        <f ca="1"/>
        <v>#N/A</v>
      </c>
      <c r="L1740" s="22" t="e">
        <f ca="1"/>
        <v>#N/A</v>
      </c>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2"/>
      <c r="AS1740" s="22"/>
      <c r="AT1740" s="22"/>
      <c r="AU1740" s="22"/>
      <c r="AV1740" s="22"/>
      <c r="AW1740" s="22"/>
      <c r="AX1740" s="22"/>
      <c r="AY1740" s="22"/>
      <c r="AZ1740" s="22"/>
      <c r="BA1740" s="22"/>
      <c r="BB1740" s="22"/>
      <c r="BC1740" s="22"/>
      <c r="BD1740" s="22"/>
      <c r="BE1740" s="22"/>
      <c r="BF1740" s="22"/>
      <c r="BG1740" s="22"/>
      <c r="BH1740" s="22"/>
      <c r="BI1740" s="22"/>
      <c r="BJ1740" s="22"/>
      <c r="BK1740" s="22"/>
      <c r="BL1740" s="22"/>
      <c r="BM1740" s="22"/>
      <c r="BN1740" s="22"/>
      <c r="BO1740" s="22"/>
      <c r="BP1740" s="22"/>
      <c r="BQ1740" s="22"/>
      <c r="BR1740" s="22"/>
      <c r="BS1740" s="22"/>
      <c r="BT1740" s="22"/>
      <c r="BU1740" s="22"/>
      <c r="BV1740" s="22"/>
      <c r="BW1740" s="22"/>
      <c r="BX1740" s="22"/>
      <c r="BY1740" s="22"/>
      <c r="BZ1740" s="22"/>
    </row>
    <row r="1741" spans="1:78" x14ac:dyDescent="0.25">
      <c r="A1741" s="21"/>
      <c r="B1741" s="22">
        <f t="shared" ca="1" si="47"/>
        <v>320</v>
      </c>
      <c r="C1741" s="22">
        <f t="shared" ca="1" si="46"/>
        <v>0.32</v>
      </c>
      <c r="D1741" s="22">
        <v>325.19</v>
      </c>
      <c r="E1741" s="22"/>
      <c r="F1741" s="22"/>
      <c r="G1741" s="22"/>
      <c r="H1741" s="22"/>
      <c r="I1741" s="22"/>
      <c r="J1741" s="22"/>
      <c r="K1741" s="22"/>
      <c r="L1741" s="22"/>
      <c r="M1741" s="22"/>
      <c r="N1741" s="22"/>
      <c r="O1741" s="22"/>
      <c r="P1741" s="22"/>
      <c r="Q1741" s="22"/>
      <c r="R1741" s="22"/>
      <c r="S1741" s="22"/>
      <c r="T1741" s="2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c r="AQ1741" s="22"/>
      <c r="AR1741" s="22"/>
      <c r="AS1741" s="22"/>
      <c r="AT1741" s="22"/>
      <c r="AU1741" s="22"/>
      <c r="AV1741" s="22"/>
      <c r="AW1741" s="22"/>
      <c r="AX1741" s="22"/>
      <c r="AY1741" s="22"/>
      <c r="AZ1741" s="22"/>
      <c r="BA1741" s="22"/>
      <c r="BB1741" s="22"/>
      <c r="BC1741" s="22"/>
      <c r="BD1741" s="22"/>
      <c r="BE1741" s="22"/>
      <c r="BF1741" s="22"/>
      <c r="BG1741" s="22"/>
      <c r="BH1741" s="22"/>
      <c r="BI1741" s="22"/>
      <c r="BJ1741" s="22"/>
      <c r="BK1741" s="22"/>
      <c r="BL1741" s="22"/>
      <c r="BM1741" s="22"/>
      <c r="BN1741" s="22"/>
      <c r="BO1741" s="22"/>
      <c r="BP1741" s="22"/>
      <c r="BQ1741" s="22"/>
      <c r="BR1741" s="22"/>
      <c r="BS1741" s="22"/>
      <c r="BT1741" s="22"/>
      <c r="BU1741" s="22"/>
      <c r="BV1741" s="22"/>
      <c r="BW1741" s="22"/>
      <c r="BX1741" s="22"/>
      <c r="BY1741" s="22"/>
      <c r="BZ1741" s="22"/>
    </row>
    <row r="1742" spans="1:78" x14ac:dyDescent="0.25">
      <c r="A1742" s="21"/>
      <c r="B1742" s="22">
        <f t="shared" ca="1" si="47"/>
        <v>330</v>
      </c>
      <c r="C1742" s="22">
        <f t="shared" ca="1" si="46"/>
        <v>0.33</v>
      </c>
      <c r="D1742" s="22">
        <v>330.41</v>
      </c>
      <c r="E1742" s="22"/>
      <c r="F1742" s="25" t="s">
        <v>166</v>
      </c>
      <c r="G1742" s="42">
        <v>310</v>
      </c>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2"/>
      <c r="AS1742" s="22"/>
      <c r="AT1742" s="22"/>
      <c r="AU1742" s="22"/>
      <c r="AV1742" s="22"/>
      <c r="AW1742" s="22"/>
      <c r="AX1742" s="22"/>
      <c r="AY1742" s="22"/>
      <c r="AZ1742" s="22"/>
      <c r="BA1742" s="22"/>
      <c r="BB1742" s="22"/>
      <c r="BC1742" s="22"/>
      <c r="BD1742" s="22"/>
      <c r="BE1742" s="22"/>
      <c r="BF1742" s="22"/>
      <c r="BG1742" s="22"/>
      <c r="BH1742" s="22"/>
      <c r="BI1742" s="22"/>
      <c r="BJ1742" s="22"/>
      <c r="BK1742" s="22"/>
      <c r="BL1742" s="22"/>
      <c r="BM1742" s="22"/>
      <c r="BN1742" s="22"/>
      <c r="BO1742" s="22"/>
      <c r="BP1742" s="22"/>
      <c r="BQ1742" s="22"/>
      <c r="BR1742" s="22"/>
      <c r="BS1742" s="22"/>
      <c r="BT1742" s="22"/>
      <c r="BU1742" s="22"/>
      <c r="BV1742" s="22"/>
      <c r="BW1742" s="22"/>
      <c r="BX1742" s="22"/>
      <c r="BY1742" s="22"/>
      <c r="BZ1742" s="22"/>
    </row>
    <row r="1743" spans="1:78" x14ac:dyDescent="0.25">
      <c r="A1743" s="21"/>
      <c r="B1743" s="22">
        <f t="shared" ca="1" si="47"/>
        <v>340</v>
      </c>
      <c r="C1743" s="22">
        <f t="shared" ca="1" si="46"/>
        <v>0.34</v>
      </c>
      <c r="D1743" s="22">
        <v>335.81</v>
      </c>
      <c r="E1743" s="22"/>
      <c r="F1743" s="25" t="s">
        <v>167</v>
      </c>
      <c r="G1743" s="43">
        <f ca="1">I1730+J1730*(G1742/1000)+K1730*(G1742/1000)^2+L1730*(G1742/1000)^3+M1730/(G1742/1000)^2</f>
        <v>320.04867723020629</v>
      </c>
      <c r="H1743" s="22"/>
      <c r="I1743" s="22"/>
      <c r="J1743" s="22"/>
      <c r="K1743" s="22"/>
      <c r="L1743" s="22"/>
      <c r="M1743" s="22"/>
      <c r="N1743" s="22"/>
      <c r="O1743" s="22"/>
      <c r="P1743" s="22"/>
      <c r="Q1743" s="22"/>
      <c r="R1743" s="22"/>
      <c r="S1743" s="22"/>
      <c r="T1743" s="2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c r="AQ1743" s="22"/>
      <c r="AR1743" s="22"/>
      <c r="AS1743" s="22"/>
      <c r="AT1743" s="22"/>
      <c r="AU1743" s="22"/>
      <c r="AV1743" s="22"/>
      <c r="AW1743" s="22"/>
      <c r="AX1743" s="22"/>
      <c r="AY1743" s="22"/>
      <c r="AZ1743" s="22"/>
      <c r="BA1743" s="22"/>
      <c r="BB1743" s="22"/>
      <c r="BC1743" s="22"/>
      <c r="BD1743" s="22"/>
      <c r="BE1743" s="22"/>
      <c r="BF1743" s="22"/>
      <c r="BG1743" s="22"/>
      <c r="BH1743" s="22"/>
      <c r="BI1743" s="22"/>
      <c r="BJ1743" s="22"/>
      <c r="BK1743" s="22"/>
      <c r="BL1743" s="22"/>
      <c r="BM1743" s="22"/>
      <c r="BN1743" s="22"/>
      <c r="BO1743" s="22"/>
      <c r="BP1743" s="22"/>
      <c r="BQ1743" s="22"/>
      <c r="BR1743" s="22"/>
      <c r="BS1743" s="22"/>
      <c r="BT1743" s="22"/>
      <c r="BU1743" s="22"/>
      <c r="BV1743" s="22"/>
      <c r="BW1743" s="22"/>
      <c r="BX1743" s="22"/>
      <c r="BY1743" s="22"/>
      <c r="BZ1743" s="22"/>
    </row>
    <row r="1744" spans="1:78" x14ac:dyDescent="0.25">
      <c r="A1744" s="21"/>
      <c r="B1744" s="22">
        <f t="shared" ca="1" si="47"/>
        <v>350</v>
      </c>
      <c r="C1744" s="22">
        <f t="shared" ca="1" si="46"/>
        <v>0.35</v>
      </c>
      <c r="D1744" s="22">
        <v>341.38</v>
      </c>
      <c r="E1744" s="22"/>
      <c r="F1744" s="22" t="s">
        <v>46</v>
      </c>
      <c r="G1744" s="22"/>
      <c r="H1744" s="22"/>
      <c r="I1744" s="22"/>
      <c r="J1744" s="22"/>
      <c r="K1744" s="22"/>
      <c r="L1744" s="22"/>
      <c r="M1744" s="22"/>
      <c r="N1744" s="22"/>
      <c r="O1744" s="22"/>
      <c r="P1744" s="22"/>
      <c r="Q1744" s="22"/>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2"/>
      <c r="AS1744" s="22"/>
      <c r="AT1744" s="22"/>
      <c r="AU1744" s="22"/>
      <c r="AV1744" s="22"/>
      <c r="AW1744" s="22"/>
      <c r="AX1744" s="22"/>
      <c r="AY1744" s="22"/>
      <c r="AZ1744" s="22"/>
      <c r="BA1744" s="22"/>
      <c r="BB1744" s="22"/>
      <c r="BC1744" s="22"/>
      <c r="BD1744" s="22"/>
      <c r="BE1744" s="22"/>
      <c r="BF1744" s="22"/>
      <c r="BG1744" s="22"/>
      <c r="BH1744" s="22"/>
      <c r="BI1744" s="22"/>
      <c r="BJ1744" s="22"/>
      <c r="BK1744" s="22"/>
      <c r="BL1744" s="22"/>
      <c r="BM1744" s="22"/>
      <c r="BN1744" s="22"/>
      <c r="BO1744" s="22"/>
      <c r="BP1744" s="22"/>
      <c r="BQ1744" s="22"/>
      <c r="BR1744" s="22"/>
      <c r="BS1744" s="22"/>
      <c r="BT1744" s="22"/>
      <c r="BU1744" s="22"/>
      <c r="BV1744" s="22"/>
      <c r="BW1744" s="22"/>
      <c r="BX1744" s="22"/>
      <c r="BY1744" s="22"/>
      <c r="BZ1744" s="22"/>
    </row>
    <row r="1745" spans="1:78" x14ac:dyDescent="0.25">
      <c r="A1745" s="21"/>
      <c r="B1745" s="22">
        <f t="shared" ca="1" si="47"/>
        <v>360</v>
      </c>
      <c r="C1745" s="22">
        <f t="shared" ca="1" si="46"/>
        <v>0.36</v>
      </c>
      <c r="D1745" s="22">
        <v>347.12</v>
      </c>
      <c r="E1745" s="22"/>
      <c r="F1745" s="22"/>
      <c r="G1745" s="22"/>
      <c r="H1745" s="22"/>
      <c r="I1745" s="22"/>
      <c r="J1745" s="22"/>
      <c r="K1745" s="22"/>
      <c r="L1745" s="22"/>
      <c r="M1745" s="22"/>
      <c r="N1745" s="22"/>
      <c r="O1745" s="22"/>
      <c r="P1745" s="22"/>
      <c r="Q1745" s="22"/>
      <c r="R1745" s="22"/>
      <c r="S1745" s="22"/>
      <c r="T1745" s="2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c r="AQ1745" s="22"/>
      <c r="AR1745" s="22"/>
      <c r="AS1745" s="22"/>
      <c r="AT1745" s="22"/>
      <c r="AU1745" s="22"/>
      <c r="AV1745" s="22"/>
      <c r="AW1745" s="22"/>
      <c r="AX1745" s="22"/>
      <c r="AY1745" s="22"/>
      <c r="AZ1745" s="22"/>
      <c r="BA1745" s="22"/>
      <c r="BB1745" s="22"/>
      <c r="BC1745" s="22"/>
      <c r="BD1745" s="22"/>
      <c r="BE1745" s="22"/>
      <c r="BF1745" s="22"/>
      <c r="BG1745" s="22"/>
      <c r="BH1745" s="22"/>
      <c r="BI1745" s="22"/>
      <c r="BJ1745" s="22"/>
      <c r="BK1745" s="22"/>
      <c r="BL1745" s="22"/>
      <c r="BM1745" s="22"/>
      <c r="BN1745" s="22"/>
      <c r="BO1745" s="22"/>
      <c r="BP1745" s="22"/>
      <c r="BQ1745" s="22"/>
      <c r="BR1745" s="22"/>
      <c r="BS1745" s="22"/>
      <c r="BT1745" s="22"/>
      <c r="BU1745" s="22"/>
      <c r="BV1745" s="22"/>
      <c r="BW1745" s="22"/>
      <c r="BX1745" s="22"/>
      <c r="BY1745" s="22"/>
      <c r="BZ1745" s="22"/>
    </row>
    <row r="1746" spans="1:78" x14ac:dyDescent="0.25">
      <c r="A1746" s="21"/>
      <c r="B1746" s="22">
        <f t="shared" ca="1" si="47"/>
        <v>370</v>
      </c>
      <c r="C1746" s="22">
        <f t="shared" ca="1" si="46"/>
        <v>0.37</v>
      </c>
      <c r="D1746" s="22">
        <v>353.03</v>
      </c>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2"/>
      <c r="AS1746" s="22"/>
      <c r="AT1746" s="22"/>
      <c r="AU1746" s="22"/>
      <c r="AV1746" s="22"/>
      <c r="AW1746" s="22"/>
      <c r="AX1746" s="22"/>
      <c r="AY1746" s="22"/>
      <c r="AZ1746" s="22"/>
      <c r="BA1746" s="22"/>
      <c r="BB1746" s="22"/>
      <c r="BC1746" s="22"/>
      <c r="BD1746" s="22"/>
      <c r="BE1746" s="22"/>
      <c r="BF1746" s="22"/>
      <c r="BG1746" s="22"/>
      <c r="BH1746" s="22"/>
      <c r="BI1746" s="22"/>
      <c r="BJ1746" s="22"/>
      <c r="BK1746" s="22"/>
      <c r="BL1746" s="22"/>
      <c r="BM1746" s="22"/>
      <c r="BN1746" s="22"/>
      <c r="BO1746" s="22"/>
      <c r="BP1746" s="22"/>
      <c r="BQ1746" s="22"/>
      <c r="BR1746" s="22"/>
      <c r="BS1746" s="22"/>
      <c r="BT1746" s="22"/>
      <c r="BU1746" s="22"/>
      <c r="BV1746" s="22"/>
      <c r="BW1746" s="22"/>
      <c r="BX1746" s="22"/>
      <c r="BY1746" s="22"/>
      <c r="BZ1746" s="22"/>
    </row>
    <row r="1747" spans="1:78" x14ac:dyDescent="0.25">
      <c r="A1747" s="21"/>
      <c r="B1747" s="22">
        <f t="shared" ca="1" si="47"/>
        <v>380</v>
      </c>
      <c r="C1747" s="22">
        <f t="shared" ca="1" si="46"/>
        <v>0.38</v>
      </c>
      <c r="D1747" s="22">
        <v>359.11</v>
      </c>
      <c r="E1747" s="22"/>
      <c r="F1747" s="25" t="s">
        <v>326</v>
      </c>
      <c r="G1747" s="34">
        <v>447.3</v>
      </c>
      <c r="H1747" s="22"/>
      <c r="I1747" s="22"/>
      <c r="J1747" s="22"/>
      <c r="K1747" s="22"/>
      <c r="L1747" s="22"/>
      <c r="M1747" s="22"/>
      <c r="N1747" s="22"/>
      <c r="O1747" s="22"/>
      <c r="P1747" s="22"/>
      <c r="Q1747" s="22"/>
      <c r="R1747" s="22"/>
      <c r="S1747" s="22"/>
      <c r="T1747" s="2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c r="AQ1747" s="22"/>
      <c r="AR1747" s="22"/>
      <c r="AS1747" s="22"/>
      <c r="AT1747" s="22"/>
      <c r="AU1747" s="22"/>
      <c r="AV1747" s="22"/>
      <c r="AW1747" s="22"/>
      <c r="AX1747" s="22"/>
      <c r="AY1747" s="22"/>
      <c r="AZ1747" s="22"/>
      <c r="BA1747" s="22"/>
      <c r="BB1747" s="22"/>
      <c r="BC1747" s="22"/>
      <c r="BD1747" s="22"/>
      <c r="BE1747" s="22"/>
      <c r="BF1747" s="22"/>
      <c r="BG1747" s="22"/>
      <c r="BH1747" s="22"/>
      <c r="BI1747" s="22"/>
      <c r="BJ1747" s="22"/>
      <c r="BK1747" s="22"/>
      <c r="BL1747" s="22"/>
      <c r="BM1747" s="22"/>
      <c r="BN1747" s="22"/>
      <c r="BO1747" s="22"/>
      <c r="BP1747" s="22"/>
      <c r="BQ1747" s="22"/>
      <c r="BR1747" s="22"/>
      <c r="BS1747" s="22"/>
      <c r="BT1747" s="22"/>
      <c r="BU1747" s="22"/>
      <c r="BV1747" s="22"/>
      <c r="BW1747" s="22"/>
      <c r="BX1747" s="22"/>
      <c r="BY1747" s="22"/>
      <c r="BZ1747" s="22"/>
    </row>
    <row r="1748" spans="1:78" x14ac:dyDescent="0.25">
      <c r="A1748" s="21"/>
      <c r="B1748" s="22">
        <f t="shared" ca="1" si="47"/>
        <v>390</v>
      </c>
      <c r="C1748" s="22">
        <f t="shared" ca="1" si="46"/>
        <v>0.39</v>
      </c>
      <c r="D1748" s="22">
        <v>365.36</v>
      </c>
      <c r="E1748" s="22"/>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2"/>
      <c r="AS1748" s="22"/>
      <c r="AT1748" s="22"/>
      <c r="AU1748" s="22"/>
      <c r="AV1748" s="22"/>
      <c r="AW1748" s="22"/>
      <c r="AX1748" s="22"/>
      <c r="AY1748" s="22"/>
      <c r="AZ1748" s="22"/>
      <c r="BA1748" s="22"/>
      <c r="BB1748" s="22"/>
      <c r="BC1748" s="22"/>
      <c r="BD1748" s="22"/>
      <c r="BE1748" s="22"/>
      <c r="BF1748" s="22"/>
      <c r="BG1748" s="22"/>
      <c r="BH1748" s="22"/>
      <c r="BI1748" s="22"/>
      <c r="BJ1748" s="22"/>
      <c r="BK1748" s="22"/>
      <c r="BL1748" s="22"/>
      <c r="BM1748" s="22"/>
      <c r="BN1748" s="22"/>
      <c r="BO1748" s="22"/>
      <c r="BP1748" s="22"/>
      <c r="BQ1748" s="22"/>
      <c r="BR1748" s="22"/>
      <c r="BS1748" s="22"/>
      <c r="BT1748" s="22"/>
      <c r="BU1748" s="22"/>
      <c r="BV1748" s="22"/>
      <c r="BW1748" s="22"/>
      <c r="BX1748" s="22"/>
      <c r="BY1748" s="22"/>
      <c r="BZ1748" s="22"/>
    </row>
    <row r="1749" spans="1:78" x14ac:dyDescent="0.25">
      <c r="A1749" s="21"/>
      <c r="B1749" s="22">
        <f t="shared" ca="1" si="47"/>
        <v>400</v>
      </c>
      <c r="C1749" s="22">
        <f t="shared" ca="1" si="46"/>
        <v>0.4</v>
      </c>
      <c r="D1749" s="22">
        <v>371.78</v>
      </c>
      <c r="E1749" s="22"/>
      <c r="F1749" s="22"/>
      <c r="G1749" s="22"/>
      <c r="H1749" s="22"/>
      <c r="I1749" s="22"/>
      <c r="J1749" s="22"/>
      <c r="K1749" s="22"/>
      <c r="L1749" s="22"/>
      <c r="M1749" s="22"/>
      <c r="N1749" s="22"/>
      <c r="O1749" s="22"/>
      <c r="P1749" s="22"/>
      <c r="Q1749" s="22"/>
      <c r="R1749" s="22"/>
      <c r="S1749" s="22"/>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c r="AQ1749" s="22"/>
      <c r="AR1749" s="22"/>
      <c r="AS1749" s="22"/>
      <c r="AT1749" s="22"/>
      <c r="AU1749" s="22"/>
      <c r="AV1749" s="22"/>
      <c r="AW1749" s="22"/>
      <c r="AX1749" s="22"/>
      <c r="AY1749" s="22"/>
      <c r="AZ1749" s="22"/>
      <c r="BA1749" s="22"/>
      <c r="BB1749" s="22"/>
      <c r="BC1749" s="22"/>
      <c r="BD1749" s="22"/>
      <c r="BE1749" s="22"/>
      <c r="BF1749" s="22"/>
      <c r="BG1749" s="22"/>
      <c r="BH1749" s="22"/>
      <c r="BI1749" s="22"/>
      <c r="BJ1749" s="22"/>
      <c r="BK1749" s="22"/>
      <c r="BL1749" s="22"/>
      <c r="BM1749" s="22"/>
      <c r="BN1749" s="22"/>
      <c r="BO1749" s="22"/>
      <c r="BP1749" s="22"/>
      <c r="BQ1749" s="22"/>
      <c r="BR1749" s="22"/>
      <c r="BS1749" s="22"/>
      <c r="BT1749" s="22"/>
      <c r="BU1749" s="22"/>
      <c r="BV1749" s="22"/>
      <c r="BW1749" s="22"/>
      <c r="BX1749" s="22"/>
      <c r="BY1749" s="22"/>
      <c r="BZ1749" s="22"/>
    </row>
    <row r="1750" spans="1:78" x14ac:dyDescent="0.25">
      <c r="A1750" s="21"/>
      <c r="B1750" s="22">
        <f t="shared" ca="1" si="47"/>
        <v>410</v>
      </c>
      <c r="C1750" s="22">
        <f t="shared" ca="1" si="46"/>
        <v>0.41</v>
      </c>
      <c r="D1750" s="22">
        <v>378.38</v>
      </c>
      <c r="E1750" s="22"/>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2"/>
      <c r="AS1750" s="22"/>
      <c r="AT1750" s="22"/>
      <c r="AU1750" s="22"/>
      <c r="AV1750" s="22"/>
      <c r="AW1750" s="22"/>
      <c r="AX1750" s="22"/>
      <c r="AY1750" s="22"/>
      <c r="AZ1750" s="22"/>
      <c r="BA1750" s="22"/>
      <c r="BB1750" s="22"/>
      <c r="BC1750" s="22"/>
      <c r="BD1750" s="22"/>
      <c r="BE1750" s="22"/>
      <c r="BF1750" s="22"/>
      <c r="BG1750" s="22"/>
      <c r="BH1750" s="22"/>
      <c r="BI1750" s="22"/>
      <c r="BJ1750" s="22"/>
      <c r="BK1750" s="22"/>
      <c r="BL1750" s="22"/>
      <c r="BM1750" s="22"/>
      <c r="BN1750" s="22"/>
      <c r="BO1750" s="22"/>
      <c r="BP1750" s="22"/>
      <c r="BQ1750" s="22"/>
      <c r="BR1750" s="22"/>
      <c r="BS1750" s="22"/>
      <c r="BT1750" s="22"/>
      <c r="BU1750" s="22"/>
      <c r="BV1750" s="22"/>
      <c r="BW1750" s="22"/>
      <c r="BX1750" s="22"/>
      <c r="BY1750" s="22"/>
      <c r="BZ1750" s="22"/>
    </row>
    <row r="1751" spans="1:78" x14ac:dyDescent="0.25">
      <c r="A1751" s="21"/>
      <c r="B1751" s="22">
        <f t="shared" ca="1" si="47"/>
        <v>420</v>
      </c>
      <c r="C1751" s="22">
        <f t="shared" ca="1" si="46"/>
        <v>0.42</v>
      </c>
      <c r="D1751" s="22">
        <v>385.14</v>
      </c>
      <c r="E1751" s="22"/>
      <c r="F1751" s="22"/>
      <c r="G1751" s="22"/>
      <c r="H1751" s="22"/>
      <c r="I1751" s="22"/>
      <c r="J1751" s="22"/>
      <c r="K1751" s="22"/>
      <c r="L1751" s="22"/>
      <c r="M1751" s="22"/>
      <c r="N1751" s="22"/>
      <c r="O1751" s="22"/>
      <c r="P1751" s="22"/>
      <c r="Q1751" s="22"/>
      <c r="R1751" s="22"/>
      <c r="S1751" s="22"/>
      <c r="T1751" s="2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c r="AQ1751" s="22"/>
      <c r="AR1751" s="22"/>
      <c r="AS1751" s="22"/>
      <c r="AT1751" s="22"/>
      <c r="AU1751" s="22"/>
      <c r="AV1751" s="22"/>
      <c r="AW1751" s="22"/>
      <c r="AX1751" s="22"/>
      <c r="AY1751" s="22"/>
      <c r="AZ1751" s="22"/>
      <c r="BA1751" s="22"/>
      <c r="BB1751" s="22"/>
      <c r="BC1751" s="22"/>
      <c r="BD1751" s="22"/>
      <c r="BE1751" s="22"/>
      <c r="BF1751" s="22"/>
      <c r="BG1751" s="22"/>
      <c r="BH1751" s="22"/>
      <c r="BI1751" s="22"/>
      <c r="BJ1751" s="22"/>
      <c r="BK1751" s="22"/>
      <c r="BL1751" s="22"/>
      <c r="BM1751" s="22"/>
      <c r="BN1751" s="22"/>
      <c r="BO1751" s="22"/>
      <c r="BP1751" s="22"/>
      <c r="BQ1751" s="22"/>
      <c r="BR1751" s="22"/>
      <c r="BS1751" s="22"/>
      <c r="BT1751" s="22"/>
      <c r="BU1751" s="22"/>
      <c r="BV1751" s="22"/>
      <c r="BW1751" s="22"/>
      <c r="BX1751" s="22"/>
      <c r="BY1751" s="22"/>
      <c r="BZ1751" s="22"/>
    </row>
    <row r="1752" spans="1:78" x14ac:dyDescent="0.25">
      <c r="A1752" s="21"/>
      <c r="B1752" s="22">
        <f t="shared" ca="1" si="47"/>
        <v>430</v>
      </c>
      <c r="C1752" s="22">
        <f t="shared" ca="1" si="46"/>
        <v>0.43</v>
      </c>
      <c r="D1752" s="22">
        <v>392.07</v>
      </c>
      <c r="E1752" s="22"/>
      <c r="F1752" s="22"/>
      <c r="G1752" s="22"/>
      <c r="H1752" s="22"/>
      <c r="I1752" s="22"/>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2"/>
      <c r="AS1752" s="22"/>
      <c r="AT1752" s="22"/>
      <c r="AU1752" s="22"/>
      <c r="AV1752" s="22"/>
      <c r="AW1752" s="22"/>
      <c r="AX1752" s="22"/>
      <c r="AY1752" s="22"/>
      <c r="AZ1752" s="22"/>
      <c r="BA1752" s="22"/>
      <c r="BB1752" s="22"/>
      <c r="BC1752" s="22"/>
      <c r="BD1752" s="22"/>
      <c r="BE1752" s="22"/>
      <c r="BF1752" s="22"/>
      <c r="BG1752" s="22"/>
      <c r="BH1752" s="22"/>
      <c r="BI1752" s="22"/>
      <c r="BJ1752" s="22"/>
      <c r="BK1752" s="22"/>
      <c r="BL1752" s="22"/>
      <c r="BM1752" s="22"/>
      <c r="BN1752" s="22"/>
      <c r="BO1752" s="22"/>
      <c r="BP1752" s="22"/>
      <c r="BQ1752" s="22"/>
      <c r="BR1752" s="22"/>
      <c r="BS1752" s="22"/>
      <c r="BT1752" s="22"/>
      <c r="BU1752" s="22"/>
      <c r="BV1752" s="22"/>
      <c r="BW1752" s="22"/>
      <c r="BX1752" s="22"/>
      <c r="BY1752" s="22"/>
      <c r="BZ1752" s="22"/>
    </row>
    <row r="1753" spans="1:78" x14ac:dyDescent="0.25">
      <c r="A1753" s="21"/>
      <c r="B1753" s="22">
        <f t="shared" ca="1" si="47"/>
        <v>440</v>
      </c>
      <c r="C1753" s="22">
        <f t="shared" ca="1" si="46"/>
        <v>0.44</v>
      </c>
      <c r="D1753" s="22">
        <v>399.18</v>
      </c>
      <c r="E1753" s="22"/>
      <c r="F1753" s="22"/>
      <c r="G1753" s="22"/>
      <c r="H1753" s="22"/>
      <c r="I1753" s="22"/>
      <c r="J1753" s="22"/>
      <c r="K1753" s="22"/>
      <c r="L1753" s="22"/>
      <c r="M1753" s="22"/>
      <c r="N1753" s="22"/>
      <c r="O1753" s="22"/>
      <c r="P1753" s="22"/>
      <c r="Q1753" s="22"/>
      <c r="R1753" s="22"/>
      <c r="S1753" s="22"/>
      <c r="T1753" s="2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c r="AQ1753" s="22"/>
      <c r="AR1753" s="22"/>
      <c r="AS1753" s="22"/>
      <c r="AT1753" s="22"/>
      <c r="AU1753" s="22"/>
      <c r="AV1753" s="22"/>
      <c r="AW1753" s="22"/>
      <c r="AX1753" s="22"/>
      <c r="AY1753" s="22"/>
      <c r="AZ1753" s="22"/>
      <c r="BA1753" s="22"/>
      <c r="BB1753" s="22"/>
      <c r="BC1753" s="22"/>
      <c r="BD1753" s="22"/>
      <c r="BE1753" s="22"/>
      <c r="BF1753" s="22"/>
      <c r="BG1753" s="22"/>
      <c r="BH1753" s="22"/>
      <c r="BI1753" s="22"/>
      <c r="BJ1753" s="22"/>
      <c r="BK1753" s="22"/>
      <c r="BL1753" s="22"/>
      <c r="BM1753" s="22"/>
      <c r="BN1753" s="22"/>
      <c r="BO1753" s="22"/>
      <c r="BP1753" s="22"/>
      <c r="BQ1753" s="22"/>
      <c r="BR1753" s="22"/>
      <c r="BS1753" s="22"/>
      <c r="BT1753" s="22"/>
      <c r="BU1753" s="22"/>
      <c r="BV1753" s="22"/>
      <c r="BW1753" s="22"/>
      <c r="BX1753" s="22"/>
      <c r="BY1753" s="22"/>
      <c r="BZ1753" s="22"/>
    </row>
    <row r="1754" spans="1:78" x14ac:dyDescent="0.25">
      <c r="A1754" s="21"/>
      <c r="B1754" s="22">
        <f t="shared" ca="1" si="47"/>
        <v>450</v>
      </c>
      <c r="C1754" s="22">
        <f t="shared" ca="1" si="46"/>
        <v>0.45</v>
      </c>
      <c r="D1754" s="22">
        <v>406.45</v>
      </c>
      <c r="E1754" s="22"/>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2"/>
      <c r="AS1754" s="22"/>
      <c r="AT1754" s="22"/>
      <c r="AU1754" s="22"/>
      <c r="AV1754" s="22"/>
      <c r="AW1754" s="22"/>
      <c r="AX1754" s="22"/>
      <c r="AY1754" s="22"/>
      <c r="AZ1754" s="22"/>
      <c r="BA1754" s="22"/>
      <c r="BB1754" s="22"/>
      <c r="BC1754" s="22"/>
      <c r="BD1754" s="22"/>
      <c r="BE1754" s="22"/>
      <c r="BF1754" s="22"/>
      <c r="BG1754" s="22"/>
      <c r="BH1754" s="22"/>
      <c r="BI1754" s="22"/>
      <c r="BJ1754" s="22"/>
      <c r="BK1754" s="22"/>
      <c r="BL1754" s="22"/>
      <c r="BM1754" s="22"/>
      <c r="BN1754" s="22"/>
      <c r="BO1754" s="22"/>
      <c r="BP1754" s="22"/>
      <c r="BQ1754" s="22"/>
      <c r="BR1754" s="22"/>
      <c r="BS1754" s="22"/>
      <c r="BT1754" s="22"/>
      <c r="BU1754" s="22"/>
      <c r="BV1754" s="22"/>
      <c r="BW1754" s="22"/>
      <c r="BX1754" s="22"/>
      <c r="BY1754" s="22"/>
      <c r="BZ1754" s="22"/>
    </row>
    <row r="1755" spans="1:78" x14ac:dyDescent="0.25">
      <c r="A1755" s="21"/>
      <c r="B1755" s="22">
        <f t="shared" ca="1" si="47"/>
        <v>460</v>
      </c>
      <c r="C1755" s="22">
        <f t="shared" ca="1" si="46"/>
        <v>0.46</v>
      </c>
      <c r="D1755" s="22">
        <v>413.9</v>
      </c>
      <c r="E1755" s="22"/>
      <c r="F1755" s="22"/>
      <c r="G1755" s="22"/>
      <c r="H1755" s="22"/>
      <c r="I1755" s="22"/>
      <c r="J1755" s="22"/>
      <c r="K1755" s="22"/>
      <c r="L1755" s="22"/>
      <c r="M1755" s="22"/>
      <c r="N1755" s="22"/>
      <c r="O1755" s="22"/>
      <c r="P1755" s="22"/>
      <c r="Q1755" s="22"/>
      <c r="R1755" s="22"/>
      <c r="S1755" s="22"/>
      <c r="T1755" s="2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c r="AQ1755" s="22"/>
      <c r="AR1755" s="22"/>
      <c r="AS1755" s="22"/>
      <c r="AT1755" s="22"/>
      <c r="AU1755" s="22"/>
      <c r="AV1755" s="22"/>
      <c r="AW1755" s="22"/>
      <c r="AX1755" s="22"/>
      <c r="AY1755" s="22"/>
      <c r="AZ1755" s="22"/>
      <c r="BA1755" s="22"/>
      <c r="BB1755" s="22"/>
      <c r="BC1755" s="22"/>
      <c r="BD1755" s="22"/>
      <c r="BE1755" s="22"/>
      <c r="BF1755" s="22"/>
      <c r="BG1755" s="22"/>
      <c r="BH1755" s="22"/>
      <c r="BI1755" s="22"/>
      <c r="BJ1755" s="22"/>
      <c r="BK1755" s="22"/>
      <c r="BL1755" s="22"/>
      <c r="BM1755" s="22"/>
      <c r="BN1755" s="22"/>
      <c r="BO1755" s="22"/>
      <c r="BP1755" s="22"/>
      <c r="BQ1755" s="22"/>
      <c r="BR1755" s="22"/>
      <c r="BS1755" s="22"/>
      <c r="BT1755" s="22"/>
      <c r="BU1755" s="22"/>
      <c r="BV1755" s="22"/>
      <c r="BW1755" s="22"/>
      <c r="BX1755" s="22"/>
      <c r="BY1755" s="22"/>
      <c r="BZ1755" s="22"/>
    </row>
    <row r="1756" spans="1:78" x14ac:dyDescent="0.25">
      <c r="A1756" s="21"/>
      <c r="B1756" s="22" t="s">
        <v>327</v>
      </c>
      <c r="C1756" s="22"/>
      <c r="D1756" s="22"/>
      <c r="E1756" s="22"/>
      <c r="F1756" s="22"/>
      <c r="G1756" s="22"/>
      <c r="H1756" s="22"/>
      <c r="I1756" s="22"/>
      <c r="J1756" s="22"/>
      <c r="K1756" s="22"/>
      <c r="L1756" s="22"/>
      <c r="M1756" s="22"/>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2"/>
      <c r="AS1756" s="22"/>
      <c r="AT1756" s="22"/>
      <c r="AU1756" s="22"/>
      <c r="AV1756" s="22"/>
      <c r="AW1756" s="22"/>
      <c r="AX1756" s="22"/>
      <c r="AY1756" s="22"/>
      <c r="AZ1756" s="22"/>
      <c r="BA1756" s="22"/>
      <c r="BB1756" s="22"/>
      <c r="BC1756" s="22"/>
      <c r="BD1756" s="22"/>
      <c r="BE1756" s="22"/>
      <c r="BF1756" s="22"/>
      <c r="BG1756" s="22"/>
      <c r="BH1756" s="22"/>
      <c r="BI1756" s="22"/>
      <c r="BJ1756" s="22"/>
      <c r="BK1756" s="22"/>
      <c r="BL1756" s="22"/>
      <c r="BM1756" s="22"/>
      <c r="BN1756" s="22"/>
      <c r="BO1756" s="22"/>
      <c r="BP1756" s="22"/>
      <c r="BQ1756" s="22"/>
      <c r="BR1756" s="22"/>
      <c r="BS1756" s="22"/>
      <c r="BT1756" s="22"/>
      <c r="BU1756" s="22"/>
      <c r="BV1756" s="22"/>
      <c r="BW1756" s="22"/>
      <c r="BX1756" s="22"/>
      <c r="BY1756" s="22"/>
      <c r="BZ1756" s="22"/>
    </row>
    <row r="1757" spans="1:78" x14ac:dyDescent="0.25">
      <c r="A1757" s="38"/>
      <c r="B1757" s="39" t="s">
        <v>356</v>
      </c>
      <c r="C1757" s="39"/>
      <c r="D1757" s="39"/>
      <c r="E1757" s="39"/>
      <c r="F1757" s="26" t="s">
        <v>70</v>
      </c>
      <c r="G1757" s="27" t="s">
        <v>71</v>
      </c>
      <c r="H1757" s="27" t="s">
        <v>72</v>
      </c>
      <c r="I1757" s="27" t="s">
        <v>73</v>
      </c>
      <c r="J1757" s="27" t="s">
        <v>74</v>
      </c>
      <c r="K1757" s="27" t="s">
        <v>75</v>
      </c>
      <c r="L1757" s="27" t="s">
        <v>76</v>
      </c>
      <c r="M1757" s="27" t="s">
        <v>77</v>
      </c>
      <c r="N1757" s="27" t="s">
        <v>78</v>
      </c>
      <c r="O1757" s="27" t="s">
        <v>79</v>
      </c>
      <c r="P1757" s="27" t="s">
        <v>80</v>
      </c>
      <c r="Q1757" s="27"/>
      <c r="R1757" s="27"/>
      <c r="S1757" s="27"/>
      <c r="T1757" s="27"/>
      <c r="U1757" s="27"/>
      <c r="V1757" s="27"/>
      <c r="W1757" s="27"/>
      <c r="X1757" s="27"/>
      <c r="Y1757" s="27"/>
      <c r="Z1757" s="27"/>
      <c r="AA1757" s="27"/>
      <c r="AB1757" s="27"/>
      <c r="AC1757" s="27"/>
      <c r="AD1757" s="27"/>
      <c r="AE1757" s="27"/>
      <c r="AF1757" s="27"/>
      <c r="AG1757" s="27"/>
      <c r="AH1757" s="27"/>
      <c r="AI1757" s="27"/>
      <c r="AJ1757" s="27"/>
      <c r="AK1757" s="27"/>
      <c r="AL1757" s="27"/>
      <c r="AM1757" s="27"/>
      <c r="AN1757" s="27"/>
      <c r="AO1757" s="27"/>
      <c r="AP1757" s="27"/>
      <c r="AQ1757" s="27"/>
      <c r="AR1757" s="27"/>
      <c r="AS1757" s="27"/>
      <c r="AT1757" s="27"/>
      <c r="AU1757" s="27"/>
      <c r="AV1757" s="27"/>
      <c r="AW1757" s="27"/>
      <c r="AX1757" s="27"/>
      <c r="AY1757" s="27"/>
      <c r="AZ1757" s="27"/>
      <c r="BA1757" s="27"/>
      <c r="BB1757" s="27"/>
      <c r="BC1757" s="27"/>
      <c r="BD1757" s="27"/>
      <c r="BE1757" s="27"/>
      <c r="BF1757" s="27"/>
      <c r="BG1757" s="27"/>
      <c r="BH1757" s="27"/>
      <c r="BI1757" s="27"/>
      <c r="BJ1757" s="27"/>
      <c r="BK1757" s="27"/>
      <c r="BL1757" s="27"/>
      <c r="BM1757" s="27"/>
      <c r="BN1757" s="27"/>
      <c r="BO1757" s="22"/>
      <c r="BP1757" s="22"/>
      <c r="BQ1757" s="22"/>
      <c r="BR1757" s="22"/>
      <c r="BS1757" s="22"/>
      <c r="BT1757" s="22"/>
      <c r="BU1757" s="22"/>
      <c r="BV1757" s="22"/>
      <c r="BW1757" s="22"/>
      <c r="BX1757" s="22"/>
      <c r="BY1757" s="22"/>
      <c r="BZ1757" s="22"/>
    </row>
    <row r="1758" spans="1:78" x14ac:dyDescent="0.25">
      <c r="A1758" s="21" t="s">
        <v>357</v>
      </c>
      <c r="B1758" s="21" t="s">
        <v>358</v>
      </c>
      <c r="C1758" s="22"/>
      <c r="D1758" s="22"/>
      <c r="E1758" s="22"/>
      <c r="F1758" s="40" t="s">
        <v>139</v>
      </c>
      <c r="G1758" s="40">
        <f ca="1">B1760</f>
        <v>260</v>
      </c>
      <c r="H1758" s="40">
        <f ca="1">B1779</f>
        <v>430</v>
      </c>
      <c r="I1758" s="40">
        <f ca="1">K1762</f>
        <v>-2064.5540310232527</v>
      </c>
      <c r="J1758" s="40">
        <f ca="1">J1762</f>
        <v>12346.109172002227</v>
      </c>
      <c r="K1758" s="40">
        <f ca="1">I1762</f>
        <v>-23104.173465635948</v>
      </c>
      <c r="L1758" s="40">
        <f ca="1">H1762</f>
        <v>16095.558357055608</v>
      </c>
      <c r="M1758" s="40">
        <f ca="1">G1762</f>
        <v>31.459895325298767</v>
      </c>
      <c r="N1758" s="40"/>
      <c r="O1758" s="40"/>
      <c r="P1758" s="40"/>
      <c r="Q1758" s="40"/>
      <c r="R1758" s="40"/>
      <c r="S1758" s="40"/>
      <c r="T1758" s="40"/>
      <c r="U1758" s="40"/>
      <c r="V1758" s="40"/>
      <c r="W1758" s="40"/>
      <c r="X1758" s="40"/>
      <c r="Y1758" s="40"/>
      <c r="Z1758" s="40"/>
      <c r="AA1758" s="40"/>
      <c r="AB1758" s="40"/>
      <c r="AC1758" s="40"/>
      <c r="AD1758" s="40"/>
      <c r="AE1758" s="40"/>
      <c r="AF1758" s="40"/>
      <c r="AG1758" s="40"/>
      <c r="AH1758" s="40"/>
      <c r="AI1758" s="40"/>
      <c r="AJ1758" s="40"/>
      <c r="AK1758" s="40"/>
      <c r="AL1758" s="40"/>
      <c r="AM1758" s="40"/>
      <c r="AN1758" s="40"/>
      <c r="AO1758" s="40"/>
      <c r="AP1758" s="40"/>
      <c r="AQ1758" s="40"/>
      <c r="AR1758" s="40"/>
      <c r="AS1758" s="40"/>
      <c r="AT1758" s="40"/>
      <c r="AU1758" s="40"/>
      <c r="AV1758" s="40"/>
      <c r="AW1758" s="40"/>
      <c r="AX1758" s="40"/>
      <c r="AY1758" s="40"/>
      <c r="AZ1758" s="40"/>
      <c r="BA1758" s="40"/>
      <c r="BB1758" s="40"/>
      <c r="BC1758" s="40"/>
      <c r="BD1758" s="40"/>
      <c r="BE1758" s="40"/>
      <c r="BF1758" s="40"/>
      <c r="BG1758" s="40"/>
      <c r="BH1758" s="40"/>
      <c r="BI1758" s="40"/>
      <c r="BJ1758" s="40"/>
      <c r="BK1758" s="40"/>
      <c r="BL1758" s="40"/>
      <c r="BM1758" s="40"/>
      <c r="BN1758" s="40"/>
      <c r="BO1758" s="22"/>
      <c r="BP1758" s="22"/>
      <c r="BQ1758" s="22"/>
      <c r="BR1758" s="22"/>
      <c r="BS1758" s="22"/>
      <c r="BT1758" s="22"/>
      <c r="BU1758" s="22"/>
      <c r="BV1758" s="22"/>
      <c r="BW1758" s="22"/>
      <c r="BX1758" s="22"/>
      <c r="BY1758" s="22"/>
      <c r="BZ1758" s="22"/>
    </row>
    <row r="1759" spans="1:78" x14ac:dyDescent="0.25">
      <c r="A1759" s="21"/>
      <c r="B1759" s="22" t="s">
        <v>323</v>
      </c>
      <c r="C1759" s="22" t="s">
        <v>182</v>
      </c>
      <c r="D1759" s="22" t="s">
        <v>203</v>
      </c>
      <c r="E1759" s="22"/>
      <c r="F1759" s="41" t="s">
        <v>141</v>
      </c>
      <c r="G1759" s="41"/>
      <c r="H1759" s="41"/>
      <c r="I1759" s="41"/>
      <c r="J1759" s="41"/>
      <c r="K1759" s="41"/>
      <c r="L1759" s="41"/>
      <c r="M1759" s="41"/>
      <c r="N1759" s="41"/>
      <c r="O1759" s="41"/>
      <c r="P1759" s="41"/>
      <c r="Q1759" s="41"/>
      <c r="R1759" s="41"/>
      <c r="S1759" s="41"/>
      <c r="T1759" s="41"/>
      <c r="U1759" s="41"/>
      <c r="V1759" s="41"/>
      <c r="W1759" s="41"/>
      <c r="X1759" s="41"/>
      <c r="Y1759" s="41"/>
      <c r="Z1759" s="41"/>
      <c r="AA1759" s="41"/>
      <c r="AB1759" s="41"/>
      <c r="AC1759" s="41"/>
      <c r="AD1759" s="41"/>
      <c r="AE1759" s="41"/>
      <c r="AF1759" s="41"/>
      <c r="AG1759" s="41"/>
      <c r="AH1759" s="41"/>
      <c r="AI1759" s="41"/>
      <c r="AJ1759" s="41"/>
      <c r="AK1759" s="41"/>
      <c r="AL1759" s="41"/>
      <c r="AM1759" s="41"/>
      <c r="AN1759" s="41"/>
      <c r="AO1759" s="41"/>
      <c r="AP1759" s="41"/>
      <c r="AQ1759" s="41"/>
      <c r="AR1759" s="41"/>
      <c r="AS1759" s="41"/>
      <c r="AT1759" s="41"/>
      <c r="AU1759" s="41"/>
      <c r="AV1759" s="41"/>
      <c r="AW1759" s="41"/>
      <c r="AX1759" s="41"/>
      <c r="AY1759" s="41"/>
      <c r="AZ1759" s="41"/>
      <c r="BA1759" s="41"/>
      <c r="BB1759" s="41"/>
      <c r="BC1759" s="41"/>
      <c r="BD1759" s="41"/>
      <c r="BE1759" s="41"/>
      <c r="BF1759" s="41"/>
      <c r="BG1759" s="41"/>
      <c r="BH1759" s="41"/>
      <c r="BI1759" s="41"/>
      <c r="BJ1759" s="41"/>
      <c r="BK1759" s="41"/>
      <c r="BL1759" s="41"/>
      <c r="BM1759" s="41"/>
      <c r="BN1759" s="41"/>
      <c r="BO1759" s="22"/>
      <c r="BP1759" s="22"/>
      <c r="BQ1759" s="22"/>
      <c r="BR1759" s="22"/>
      <c r="BS1759" s="22"/>
      <c r="BT1759" s="22"/>
      <c r="BU1759" s="22"/>
      <c r="BV1759" s="22"/>
      <c r="BW1759" s="22"/>
      <c r="BX1759" s="22"/>
      <c r="BY1759" s="22"/>
      <c r="BZ1759" s="22"/>
    </row>
    <row r="1760" spans="1:78" x14ac:dyDescent="0.25">
      <c r="A1760" s="52" t="s">
        <v>324</v>
      </c>
      <c r="B1760" s="22">
        <v>260</v>
      </c>
      <c r="C1760" s="22">
        <f t="shared" ref="C1760:C1779" ca="1" si="48">B1760/1000</f>
        <v>0.26</v>
      </c>
      <c r="D1760" s="22">
        <v>330.94</v>
      </c>
      <c r="E1760" s="22"/>
      <c r="F1760" s="22"/>
      <c r="G1760" s="22"/>
      <c r="H1760" s="22"/>
      <c r="I1760" s="22"/>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2"/>
      <c r="AS1760" s="22"/>
      <c r="AT1760" s="22"/>
      <c r="AU1760" s="22"/>
      <c r="AV1760" s="22"/>
      <c r="AW1760" s="22"/>
      <c r="AX1760" s="22"/>
      <c r="AY1760" s="22"/>
      <c r="AZ1760" s="22"/>
      <c r="BA1760" s="22"/>
      <c r="BB1760" s="22"/>
      <c r="BC1760" s="22"/>
      <c r="BD1760" s="22"/>
      <c r="BE1760" s="22"/>
      <c r="BF1760" s="22"/>
      <c r="BG1760" s="22"/>
      <c r="BH1760" s="22"/>
      <c r="BI1760" s="22"/>
      <c r="BJ1760" s="22"/>
      <c r="BK1760" s="22"/>
      <c r="BL1760" s="22"/>
      <c r="BM1760" s="22"/>
      <c r="BN1760" s="22"/>
      <c r="BO1760" s="22"/>
      <c r="BP1760" s="22"/>
      <c r="BQ1760" s="22"/>
      <c r="BR1760" s="22"/>
      <c r="BS1760" s="22"/>
      <c r="BT1760" s="22"/>
      <c r="BU1760" s="22"/>
      <c r="BV1760" s="22"/>
      <c r="BW1760" s="22"/>
      <c r="BX1760" s="22"/>
      <c r="BY1760" s="22"/>
      <c r="BZ1760" s="22"/>
    </row>
    <row r="1761" spans="1:78" x14ac:dyDescent="0.25">
      <c r="A1761" s="21">
        <f ca="1">_xll.BP(B1758)</f>
        <v>195.95000610351565</v>
      </c>
      <c r="B1761" s="22">
        <f ca="1">B1760+10</f>
        <v>270</v>
      </c>
      <c r="C1761" s="22">
        <f t="shared" ca="1" si="48"/>
        <v>0.27</v>
      </c>
      <c r="D1761" s="22">
        <v>333.45</v>
      </c>
      <c r="E1761" s="22"/>
      <c r="F1761" s="22"/>
      <c r="G1761" s="42" t="s">
        <v>184</v>
      </c>
      <c r="H1761" s="42" t="s">
        <v>185</v>
      </c>
      <c r="I1761" s="42" t="s">
        <v>186</v>
      </c>
      <c r="J1761" s="42" t="s">
        <v>187</v>
      </c>
      <c r="K1761" s="42" t="s">
        <v>188</v>
      </c>
      <c r="L1761" s="22"/>
      <c r="M1761" s="22"/>
      <c r="N1761" s="22"/>
      <c r="O1761" s="22"/>
      <c r="P1761" s="22"/>
      <c r="Q1761" s="22"/>
      <c r="R1761" s="22"/>
      <c r="S1761" s="22"/>
      <c r="T1761" s="2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c r="AQ1761" s="22"/>
      <c r="AR1761" s="22"/>
      <c r="AS1761" s="22"/>
      <c r="AT1761" s="22"/>
      <c r="AU1761" s="22"/>
      <c r="AV1761" s="22"/>
      <c r="AW1761" s="22"/>
      <c r="AX1761" s="22"/>
      <c r="AY1761" s="22"/>
      <c r="AZ1761" s="22"/>
      <c r="BA1761" s="22"/>
      <c r="BB1761" s="22"/>
      <c r="BC1761" s="22"/>
      <c r="BD1761" s="22"/>
      <c r="BE1761" s="22"/>
      <c r="BF1761" s="22"/>
      <c r="BG1761" s="22"/>
      <c r="BH1761" s="22"/>
      <c r="BI1761" s="22"/>
      <c r="BJ1761" s="22"/>
      <c r="BK1761" s="22"/>
      <c r="BL1761" s="22"/>
      <c r="BM1761" s="22"/>
      <c r="BN1761" s="22"/>
      <c r="BO1761" s="22"/>
      <c r="BP1761" s="22"/>
      <c r="BQ1761" s="22"/>
      <c r="BR1761" s="22"/>
      <c r="BS1761" s="22"/>
      <c r="BT1761" s="22"/>
      <c r="BU1761" s="22"/>
      <c r="BV1761" s="22"/>
      <c r="BW1761" s="22"/>
      <c r="BX1761" s="22"/>
      <c r="BY1761" s="22"/>
      <c r="BZ1761" s="22"/>
    </row>
    <row r="1762" spans="1:78" x14ac:dyDescent="0.25">
      <c r="A1762" s="21">
        <f ca="1">A1761/1000</f>
        <v>0.19595000610351565</v>
      </c>
      <c r="B1762" s="22">
        <v>273.14999999999998</v>
      </c>
      <c r="C1762" s="22">
        <f t="shared" ca="1" si="48"/>
        <v>0.27315</v>
      </c>
      <c r="D1762" s="22">
        <v>334.47</v>
      </c>
      <c r="E1762" s="22"/>
      <c r="F1762" s="22"/>
      <c r="G1762" s="22">
        <f t="array" aca="1" ref="G1762:L1768" ca="1">LINEST(D1760:D1779,C1760:C1779^{1,2,3,-2},1,1)</f>
        <v>31.459895325298767</v>
      </c>
      <c r="H1762" s="22">
        <f ca="1"/>
        <v>16095.558357055608</v>
      </c>
      <c r="I1762" s="22">
        <f ca="1"/>
        <v>-23104.173465635948</v>
      </c>
      <c r="J1762" s="22">
        <f ca="1"/>
        <v>12346.109172002227</v>
      </c>
      <c r="K1762" s="22">
        <f ca="1"/>
        <v>-2064.5540310232527</v>
      </c>
      <c r="L1762" s="22" t="e">
        <f ca="1"/>
        <v>#N/A</v>
      </c>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2"/>
      <c r="AS1762" s="22"/>
      <c r="AT1762" s="22"/>
      <c r="AU1762" s="22"/>
      <c r="AV1762" s="22"/>
      <c r="AW1762" s="22"/>
      <c r="AX1762" s="22"/>
      <c r="AY1762" s="22"/>
      <c r="AZ1762" s="22"/>
      <c r="BA1762" s="22"/>
      <c r="BB1762" s="22"/>
      <c r="BC1762" s="22"/>
      <c r="BD1762" s="22"/>
      <c r="BE1762" s="22"/>
      <c r="BF1762" s="22"/>
      <c r="BG1762" s="22"/>
      <c r="BH1762" s="22"/>
      <c r="BI1762" s="22"/>
      <c r="BJ1762" s="22"/>
      <c r="BK1762" s="22"/>
      <c r="BL1762" s="22"/>
      <c r="BM1762" s="22"/>
      <c r="BN1762" s="22"/>
      <c r="BO1762" s="22"/>
      <c r="BP1762" s="22"/>
      <c r="BQ1762" s="22"/>
      <c r="BR1762" s="22"/>
      <c r="BS1762" s="22"/>
      <c r="BT1762" s="22"/>
      <c r="BU1762" s="22"/>
      <c r="BV1762" s="22"/>
      <c r="BW1762" s="22"/>
      <c r="BX1762" s="22"/>
      <c r="BY1762" s="22"/>
      <c r="BZ1762" s="22"/>
    </row>
    <row r="1763" spans="1:78" x14ac:dyDescent="0.25">
      <c r="A1763" s="21"/>
      <c r="B1763" s="22">
        <f ca="1">B1761+10</f>
        <v>280</v>
      </c>
      <c r="C1763" s="22">
        <f t="shared" ca="1" si="48"/>
        <v>0.28000000000000003</v>
      </c>
      <c r="D1763" s="22">
        <v>336.98</v>
      </c>
      <c r="E1763" s="22"/>
      <c r="F1763" s="22"/>
      <c r="G1763" s="22">
        <f ca="1"/>
        <v>32.454045790533094</v>
      </c>
      <c r="H1763" s="22">
        <f ca="1"/>
        <v>30366.487731905432</v>
      </c>
      <c r="I1763" s="22">
        <f ca="1"/>
        <v>38928.956991500505</v>
      </c>
      <c r="J1763" s="22">
        <f ca="1"/>
        <v>17589.571616495228</v>
      </c>
      <c r="K1763" s="22">
        <f ca="1"/>
        <v>2954.0325498435386</v>
      </c>
      <c r="L1763" s="22" t="e">
        <f ca="1"/>
        <v>#N/A</v>
      </c>
      <c r="M1763" s="22"/>
      <c r="N1763" s="22"/>
      <c r="O1763" s="22"/>
      <c r="P1763" s="22"/>
      <c r="Q1763" s="22"/>
      <c r="R1763" s="22"/>
      <c r="S1763" s="22"/>
      <c r="T1763" s="2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c r="AQ1763" s="22"/>
      <c r="AR1763" s="22"/>
      <c r="AS1763" s="22"/>
      <c r="AT1763" s="22"/>
      <c r="AU1763" s="22"/>
      <c r="AV1763" s="22"/>
      <c r="AW1763" s="22"/>
      <c r="AX1763" s="22"/>
      <c r="AY1763" s="22"/>
      <c r="AZ1763" s="22"/>
      <c r="BA1763" s="22"/>
      <c r="BB1763" s="22"/>
      <c r="BC1763" s="22"/>
      <c r="BD1763" s="22"/>
      <c r="BE1763" s="22"/>
      <c r="BF1763" s="22"/>
      <c r="BG1763" s="22"/>
      <c r="BH1763" s="22"/>
      <c r="BI1763" s="22"/>
      <c r="BJ1763" s="22"/>
      <c r="BK1763" s="22"/>
      <c r="BL1763" s="22"/>
      <c r="BM1763" s="22"/>
      <c r="BN1763" s="22"/>
      <c r="BO1763" s="22"/>
      <c r="BP1763" s="22"/>
      <c r="BQ1763" s="22"/>
      <c r="BR1763" s="22"/>
      <c r="BS1763" s="22"/>
      <c r="BT1763" s="22"/>
      <c r="BU1763" s="22"/>
      <c r="BV1763" s="22"/>
      <c r="BW1763" s="22"/>
      <c r="BX1763" s="22"/>
      <c r="BY1763" s="22"/>
      <c r="BZ1763" s="22"/>
    </row>
    <row r="1764" spans="1:78" x14ac:dyDescent="0.25">
      <c r="A1764" s="21"/>
      <c r="B1764" s="22">
        <f ca="1">B1763+10</f>
        <v>290</v>
      </c>
      <c r="C1764" s="22">
        <f t="shared" ca="1" si="48"/>
        <v>0.28999999999999998</v>
      </c>
      <c r="D1764" s="22">
        <v>341.19</v>
      </c>
      <c r="E1764" s="22"/>
      <c r="F1764" s="22"/>
      <c r="G1764" s="22">
        <f ca="1"/>
        <v>0.9954069293956247</v>
      </c>
      <c r="H1764" s="22">
        <f ca="1"/>
        <v>2.324739517255721</v>
      </c>
      <c r="I1764" s="22" t="e">
        <f ca="1"/>
        <v>#N/A</v>
      </c>
      <c r="J1764" s="22" t="e">
        <f ca="1"/>
        <v>#N/A</v>
      </c>
      <c r="K1764" s="22" t="e">
        <f ca="1"/>
        <v>#N/A</v>
      </c>
      <c r="L1764" s="22" t="e">
        <f ca="1"/>
        <v>#N/A</v>
      </c>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2"/>
      <c r="AS1764" s="22"/>
      <c r="AT1764" s="22"/>
      <c r="AU1764" s="22"/>
      <c r="AV1764" s="22"/>
      <c r="AW1764" s="22"/>
      <c r="AX1764" s="22"/>
      <c r="AY1764" s="22"/>
      <c r="AZ1764" s="22"/>
      <c r="BA1764" s="22"/>
      <c r="BB1764" s="22"/>
      <c r="BC1764" s="22"/>
      <c r="BD1764" s="22"/>
      <c r="BE1764" s="22"/>
      <c r="BF1764" s="22"/>
      <c r="BG1764" s="22"/>
      <c r="BH1764" s="22"/>
      <c r="BI1764" s="22"/>
      <c r="BJ1764" s="22"/>
      <c r="BK1764" s="22"/>
      <c r="BL1764" s="22"/>
      <c r="BM1764" s="22"/>
      <c r="BN1764" s="22"/>
      <c r="BO1764" s="22"/>
      <c r="BP1764" s="22"/>
      <c r="BQ1764" s="22"/>
      <c r="BR1764" s="22"/>
      <c r="BS1764" s="22"/>
      <c r="BT1764" s="22"/>
      <c r="BU1764" s="22"/>
      <c r="BV1764" s="22"/>
      <c r="BW1764" s="22"/>
      <c r="BX1764" s="22"/>
      <c r="BY1764" s="22"/>
      <c r="BZ1764" s="22"/>
    </row>
    <row r="1765" spans="1:78" x14ac:dyDescent="0.25">
      <c r="A1765" s="21"/>
      <c r="B1765" s="22">
        <v>298.14999999999998</v>
      </c>
      <c r="C1765" s="22">
        <f t="shared" ca="1" si="48"/>
        <v>0.29814999999999997</v>
      </c>
      <c r="D1765" s="22">
        <v>334.94</v>
      </c>
      <c r="E1765" s="22"/>
      <c r="F1765" s="22"/>
      <c r="G1765" s="22">
        <f ca="1"/>
        <v>812.69727961022102</v>
      </c>
      <c r="H1765" s="22">
        <f ca="1"/>
        <v>15</v>
      </c>
      <c r="I1765" s="22" t="e">
        <f ca="1"/>
        <v>#N/A</v>
      </c>
      <c r="J1765" s="22" t="e">
        <f ca="1"/>
        <v>#N/A</v>
      </c>
      <c r="K1765" s="22" t="e">
        <f ca="1"/>
        <v>#N/A</v>
      </c>
      <c r="L1765" s="22" t="e">
        <f ca="1"/>
        <v>#N/A</v>
      </c>
      <c r="M1765" s="22"/>
      <c r="N1765" s="22"/>
      <c r="O1765" s="22"/>
      <c r="P1765" s="22"/>
      <c r="Q1765" s="22"/>
      <c r="R1765" s="22"/>
      <c r="S1765" s="22"/>
      <c r="T1765" s="2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c r="AQ1765" s="22"/>
      <c r="AR1765" s="22"/>
      <c r="AS1765" s="22"/>
      <c r="AT1765" s="22"/>
      <c r="AU1765" s="22"/>
      <c r="AV1765" s="22"/>
      <c r="AW1765" s="22"/>
      <c r="AX1765" s="22"/>
      <c r="AY1765" s="22"/>
      <c r="AZ1765" s="22"/>
      <c r="BA1765" s="22"/>
      <c r="BB1765" s="22"/>
      <c r="BC1765" s="22"/>
      <c r="BD1765" s="22"/>
      <c r="BE1765" s="22"/>
      <c r="BF1765" s="22"/>
      <c r="BG1765" s="22"/>
      <c r="BH1765" s="22"/>
      <c r="BI1765" s="22"/>
      <c r="BJ1765" s="22"/>
      <c r="BK1765" s="22"/>
      <c r="BL1765" s="22"/>
      <c r="BM1765" s="22"/>
      <c r="BN1765" s="22"/>
      <c r="BO1765" s="22"/>
      <c r="BP1765" s="22"/>
      <c r="BQ1765" s="22"/>
      <c r="BR1765" s="22"/>
      <c r="BS1765" s="22"/>
      <c r="BT1765" s="22"/>
      <c r="BU1765" s="22"/>
      <c r="BV1765" s="22"/>
      <c r="BW1765" s="22"/>
      <c r="BX1765" s="22"/>
      <c r="BY1765" s="22"/>
      <c r="BZ1765" s="22"/>
    </row>
    <row r="1766" spans="1:78" x14ac:dyDescent="0.25">
      <c r="A1766" s="21"/>
      <c r="B1766" s="22">
        <f ca="1">B1764+10</f>
        <v>300</v>
      </c>
      <c r="C1766" s="22">
        <f t="shared" ca="1" si="48"/>
        <v>0.3</v>
      </c>
      <c r="D1766" s="22">
        <v>345.8</v>
      </c>
      <c r="E1766" s="22"/>
      <c r="F1766" s="22"/>
      <c r="G1766" s="22">
        <f ca="1"/>
        <v>17568.609647653648</v>
      </c>
      <c r="H1766" s="22">
        <f ca="1"/>
        <v>81.066207346355441</v>
      </c>
      <c r="I1766" s="22" t="e">
        <f ca="1"/>
        <v>#N/A</v>
      </c>
      <c r="J1766" s="22" t="e">
        <f ca="1"/>
        <v>#N/A</v>
      </c>
      <c r="K1766" s="22" t="e">
        <f ca="1"/>
        <v>#N/A</v>
      </c>
      <c r="L1766" s="22" t="e">
        <f ca="1"/>
        <v>#N/A</v>
      </c>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2"/>
      <c r="AS1766" s="22"/>
      <c r="AT1766" s="22"/>
      <c r="AU1766" s="22"/>
      <c r="AV1766" s="22"/>
      <c r="AW1766" s="22"/>
      <c r="AX1766" s="22"/>
      <c r="AY1766" s="22"/>
      <c r="AZ1766" s="22"/>
      <c r="BA1766" s="22"/>
      <c r="BB1766" s="22"/>
      <c r="BC1766" s="22"/>
      <c r="BD1766" s="22"/>
      <c r="BE1766" s="22"/>
      <c r="BF1766" s="22"/>
      <c r="BG1766" s="22"/>
      <c r="BH1766" s="22"/>
      <c r="BI1766" s="22"/>
      <c r="BJ1766" s="22"/>
      <c r="BK1766" s="22"/>
      <c r="BL1766" s="22"/>
      <c r="BM1766" s="22"/>
      <c r="BN1766" s="22"/>
      <c r="BO1766" s="22"/>
      <c r="BP1766" s="22"/>
      <c r="BQ1766" s="22"/>
      <c r="BR1766" s="22"/>
      <c r="BS1766" s="22"/>
      <c r="BT1766" s="22"/>
      <c r="BU1766" s="22"/>
      <c r="BV1766" s="22"/>
      <c r="BW1766" s="22"/>
      <c r="BX1766" s="22"/>
      <c r="BY1766" s="22"/>
      <c r="BZ1766" s="22"/>
    </row>
    <row r="1767" spans="1:78" x14ac:dyDescent="0.25">
      <c r="A1767" s="21"/>
      <c r="B1767" s="22">
        <f t="shared" ref="B1767:B1779" ca="1" si="49">B1766+10</f>
        <v>310</v>
      </c>
      <c r="C1767" s="22">
        <f t="shared" ca="1" si="48"/>
        <v>0.31</v>
      </c>
      <c r="D1767" s="22">
        <v>350.8</v>
      </c>
      <c r="E1767" s="22"/>
      <c r="F1767" s="22"/>
      <c r="G1767" s="22" t="e">
        <f ca="1"/>
        <v>#N/A</v>
      </c>
      <c r="H1767" s="22" t="e">
        <f ca="1"/>
        <v>#N/A</v>
      </c>
      <c r="I1767" s="22" t="e">
        <f ca="1"/>
        <v>#N/A</v>
      </c>
      <c r="J1767" s="22" t="e">
        <f ca="1"/>
        <v>#N/A</v>
      </c>
      <c r="K1767" s="22" t="e">
        <f ca="1"/>
        <v>#N/A</v>
      </c>
      <c r="L1767" s="22" t="e">
        <f ca="1"/>
        <v>#N/A</v>
      </c>
      <c r="M1767" s="22"/>
      <c r="N1767" s="22"/>
      <c r="O1767" s="22"/>
      <c r="P1767" s="22"/>
      <c r="Q1767" s="22"/>
      <c r="R1767" s="22"/>
      <c r="S1767" s="22"/>
      <c r="T1767" s="2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c r="AQ1767" s="22"/>
      <c r="AR1767" s="22"/>
      <c r="AS1767" s="22"/>
      <c r="AT1767" s="22"/>
      <c r="AU1767" s="22"/>
      <c r="AV1767" s="22"/>
      <c r="AW1767" s="22"/>
      <c r="AX1767" s="22"/>
      <c r="AY1767" s="22"/>
      <c r="AZ1767" s="22"/>
      <c r="BA1767" s="22"/>
      <c r="BB1767" s="22"/>
      <c r="BC1767" s="22"/>
      <c r="BD1767" s="22"/>
      <c r="BE1767" s="22"/>
      <c r="BF1767" s="22"/>
      <c r="BG1767" s="22"/>
      <c r="BH1767" s="22"/>
      <c r="BI1767" s="22"/>
      <c r="BJ1767" s="22"/>
      <c r="BK1767" s="22"/>
      <c r="BL1767" s="22"/>
      <c r="BM1767" s="22"/>
      <c r="BN1767" s="22"/>
      <c r="BO1767" s="22"/>
      <c r="BP1767" s="22"/>
      <c r="BQ1767" s="22"/>
      <c r="BR1767" s="22"/>
      <c r="BS1767" s="22"/>
      <c r="BT1767" s="22"/>
      <c r="BU1767" s="22"/>
      <c r="BV1767" s="22"/>
      <c r="BW1767" s="22"/>
      <c r="BX1767" s="22"/>
      <c r="BY1767" s="22"/>
      <c r="BZ1767" s="22"/>
    </row>
    <row r="1768" spans="1:78" x14ac:dyDescent="0.25">
      <c r="A1768" s="21"/>
      <c r="B1768" s="22">
        <f t="shared" ca="1" si="49"/>
        <v>320</v>
      </c>
      <c r="C1768" s="22">
        <f t="shared" ca="1" si="48"/>
        <v>0.32</v>
      </c>
      <c r="D1768" s="22">
        <v>356</v>
      </c>
      <c r="E1768" s="22"/>
      <c r="F1768" s="22"/>
      <c r="G1768" s="22" t="e">
        <f ca="1"/>
        <v>#N/A</v>
      </c>
      <c r="H1768" s="22" t="e">
        <f ca="1"/>
        <v>#N/A</v>
      </c>
      <c r="I1768" s="22" t="e">
        <f ca="1"/>
        <v>#N/A</v>
      </c>
      <c r="J1768" s="22" t="e">
        <f ca="1"/>
        <v>#N/A</v>
      </c>
      <c r="K1768" s="22" t="e">
        <f ca="1"/>
        <v>#N/A</v>
      </c>
      <c r="L1768" s="22" t="e">
        <f ca="1"/>
        <v>#N/A</v>
      </c>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2"/>
      <c r="AS1768" s="22"/>
      <c r="AT1768" s="22"/>
      <c r="AU1768" s="22"/>
      <c r="AV1768" s="22"/>
      <c r="AW1768" s="22"/>
      <c r="AX1768" s="22"/>
      <c r="AY1768" s="22"/>
      <c r="AZ1768" s="22"/>
      <c r="BA1768" s="22"/>
      <c r="BB1768" s="22"/>
      <c r="BC1768" s="22"/>
      <c r="BD1768" s="22"/>
      <c r="BE1768" s="22"/>
      <c r="BF1768" s="22"/>
      <c r="BG1768" s="22"/>
      <c r="BH1768" s="22"/>
      <c r="BI1768" s="22"/>
      <c r="BJ1768" s="22"/>
      <c r="BK1768" s="22"/>
      <c r="BL1768" s="22"/>
      <c r="BM1768" s="22"/>
      <c r="BN1768" s="22"/>
      <c r="BO1768" s="22"/>
      <c r="BP1768" s="22"/>
      <c r="BQ1768" s="22"/>
      <c r="BR1768" s="22"/>
      <c r="BS1768" s="22"/>
      <c r="BT1768" s="22"/>
      <c r="BU1768" s="22"/>
      <c r="BV1768" s="22"/>
      <c r="BW1768" s="22"/>
      <c r="BX1768" s="22"/>
      <c r="BY1768" s="22"/>
      <c r="BZ1768" s="22"/>
    </row>
    <row r="1769" spans="1:78" x14ac:dyDescent="0.25">
      <c r="A1769" s="21"/>
      <c r="B1769" s="22">
        <f t="shared" ca="1" si="49"/>
        <v>330</v>
      </c>
      <c r="C1769" s="22">
        <f t="shared" ca="1" si="48"/>
        <v>0.33</v>
      </c>
      <c r="D1769" s="22">
        <v>361.6</v>
      </c>
      <c r="E1769" s="22"/>
      <c r="F1769" s="22"/>
      <c r="G1769" s="22"/>
      <c r="H1769" s="22"/>
      <c r="I1769" s="22"/>
      <c r="J1769" s="22"/>
      <c r="K1769" s="22"/>
      <c r="L1769" s="22"/>
      <c r="M1769" s="22"/>
      <c r="N1769" s="22"/>
      <c r="O1769" s="22"/>
      <c r="P1769" s="22"/>
      <c r="Q1769" s="22"/>
      <c r="R1769" s="22"/>
      <c r="S1769" s="22"/>
      <c r="T1769" s="2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c r="AQ1769" s="22"/>
      <c r="AR1769" s="22"/>
      <c r="AS1769" s="22"/>
      <c r="AT1769" s="22"/>
      <c r="AU1769" s="22"/>
      <c r="AV1769" s="22"/>
      <c r="AW1769" s="22"/>
      <c r="AX1769" s="22"/>
      <c r="AY1769" s="22"/>
      <c r="AZ1769" s="22"/>
      <c r="BA1769" s="22"/>
      <c r="BB1769" s="22"/>
      <c r="BC1769" s="22"/>
      <c r="BD1769" s="22"/>
      <c r="BE1769" s="22"/>
      <c r="BF1769" s="22"/>
      <c r="BG1769" s="22"/>
      <c r="BH1769" s="22"/>
      <c r="BI1769" s="22"/>
      <c r="BJ1769" s="22"/>
      <c r="BK1769" s="22"/>
      <c r="BL1769" s="22"/>
      <c r="BM1769" s="22"/>
      <c r="BN1769" s="22"/>
      <c r="BO1769" s="22"/>
      <c r="BP1769" s="22"/>
      <c r="BQ1769" s="22"/>
      <c r="BR1769" s="22"/>
      <c r="BS1769" s="22"/>
      <c r="BT1769" s="22"/>
      <c r="BU1769" s="22"/>
      <c r="BV1769" s="22"/>
      <c r="BW1769" s="22"/>
      <c r="BX1769" s="22"/>
      <c r="BY1769" s="22"/>
      <c r="BZ1769" s="22"/>
    </row>
    <row r="1770" spans="1:78" x14ac:dyDescent="0.25">
      <c r="A1770" s="21"/>
      <c r="B1770" s="22">
        <f t="shared" ca="1" si="49"/>
        <v>340</v>
      </c>
      <c r="C1770" s="22">
        <f t="shared" ca="1" si="48"/>
        <v>0.34</v>
      </c>
      <c r="D1770" s="22">
        <v>367.3</v>
      </c>
      <c r="E1770" s="22"/>
      <c r="F1770" s="25" t="s">
        <v>166</v>
      </c>
      <c r="G1770" s="42">
        <v>300</v>
      </c>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2"/>
      <c r="AS1770" s="22"/>
      <c r="AT1770" s="22"/>
      <c r="AU1770" s="22"/>
      <c r="AV1770" s="22"/>
      <c r="AW1770" s="22"/>
      <c r="AX1770" s="22"/>
      <c r="AY1770" s="22"/>
      <c r="AZ1770" s="22"/>
      <c r="BA1770" s="22"/>
      <c r="BB1770" s="22"/>
      <c r="BC1770" s="22"/>
      <c r="BD1770" s="22"/>
      <c r="BE1770" s="22"/>
      <c r="BF1770" s="22"/>
      <c r="BG1770" s="22"/>
      <c r="BH1770" s="22"/>
      <c r="BI1770" s="22"/>
      <c r="BJ1770" s="22"/>
      <c r="BK1770" s="22"/>
      <c r="BL1770" s="22"/>
      <c r="BM1770" s="22"/>
      <c r="BN1770" s="22"/>
      <c r="BO1770" s="22"/>
      <c r="BP1770" s="22"/>
      <c r="BQ1770" s="22"/>
      <c r="BR1770" s="22"/>
      <c r="BS1770" s="22"/>
      <c r="BT1770" s="22"/>
      <c r="BU1770" s="22"/>
      <c r="BV1770" s="22"/>
      <c r="BW1770" s="22"/>
      <c r="BX1770" s="22"/>
      <c r="BY1770" s="22"/>
      <c r="BZ1770" s="22"/>
    </row>
    <row r="1771" spans="1:78" x14ac:dyDescent="0.25">
      <c r="A1771" s="21"/>
      <c r="B1771" s="22">
        <f t="shared" ca="1" si="49"/>
        <v>350</v>
      </c>
      <c r="C1771" s="22">
        <f t="shared" ca="1" si="48"/>
        <v>0.35</v>
      </c>
      <c r="D1771" s="22">
        <v>373.2</v>
      </c>
      <c r="E1771" s="22"/>
      <c r="F1771" s="25" t="s">
        <v>167</v>
      </c>
      <c r="G1771" s="43">
        <f ca="1">I1758+J1758*(G1770/1000)+K1758*(G1770/1000)^2+L1758*(G1770/1000)^3+M1758/(G1770/1000)^2</f>
        <v>344.03757681400134</v>
      </c>
      <c r="H1771" s="22"/>
      <c r="I1771" s="22">
        <f ca="1">(D1766-G1771)/D1766</f>
        <v>5.0966546732176708E-3</v>
      </c>
      <c r="J1771" s="22"/>
      <c r="K1771" s="22"/>
      <c r="L1771" s="22"/>
      <c r="M1771" s="22"/>
      <c r="N1771" s="22"/>
      <c r="O1771" s="22"/>
      <c r="P1771" s="22"/>
      <c r="Q1771" s="22"/>
      <c r="R1771" s="22"/>
      <c r="S1771" s="22"/>
      <c r="T1771" s="2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c r="AQ1771" s="22"/>
      <c r="AR1771" s="22"/>
      <c r="AS1771" s="22"/>
      <c r="AT1771" s="22"/>
      <c r="AU1771" s="22"/>
      <c r="AV1771" s="22"/>
      <c r="AW1771" s="22"/>
      <c r="AX1771" s="22"/>
      <c r="AY1771" s="22"/>
      <c r="AZ1771" s="22"/>
      <c r="BA1771" s="22"/>
      <c r="BB1771" s="22"/>
      <c r="BC1771" s="22"/>
      <c r="BD1771" s="22"/>
      <c r="BE1771" s="22"/>
      <c r="BF1771" s="22"/>
      <c r="BG1771" s="22"/>
      <c r="BH1771" s="22"/>
      <c r="BI1771" s="22"/>
      <c r="BJ1771" s="22"/>
      <c r="BK1771" s="22"/>
      <c r="BL1771" s="22"/>
      <c r="BM1771" s="22"/>
      <c r="BN1771" s="22"/>
      <c r="BO1771" s="22"/>
      <c r="BP1771" s="22"/>
      <c r="BQ1771" s="22"/>
      <c r="BR1771" s="22"/>
      <c r="BS1771" s="22"/>
      <c r="BT1771" s="22"/>
      <c r="BU1771" s="22"/>
      <c r="BV1771" s="22"/>
      <c r="BW1771" s="22"/>
      <c r="BX1771" s="22"/>
      <c r="BY1771" s="22"/>
      <c r="BZ1771" s="22"/>
    </row>
    <row r="1772" spans="1:78" x14ac:dyDescent="0.25">
      <c r="A1772" s="21"/>
      <c r="B1772" s="22">
        <f t="shared" ca="1" si="49"/>
        <v>360</v>
      </c>
      <c r="C1772" s="22">
        <f t="shared" ca="1" si="48"/>
        <v>0.36</v>
      </c>
      <c r="D1772" s="22">
        <v>379.2</v>
      </c>
      <c r="E1772" s="22"/>
      <c r="F1772" s="22" t="s">
        <v>46</v>
      </c>
      <c r="G1772" s="22"/>
      <c r="H1772" s="22"/>
      <c r="I1772" s="22"/>
      <c r="J1772" s="22"/>
      <c r="K1772" s="22"/>
      <c r="L1772" s="22"/>
      <c r="M1772" s="22"/>
      <c r="N1772" s="22"/>
      <c r="O1772" s="22"/>
      <c r="P1772" s="22"/>
      <c r="Q1772" s="22"/>
      <c r="R1772" s="22"/>
      <c r="S1772" s="22"/>
      <c r="T1772" s="2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2"/>
      <c r="AS1772" s="22"/>
      <c r="AT1772" s="22"/>
      <c r="AU1772" s="22"/>
      <c r="AV1772" s="22"/>
      <c r="AW1772" s="22"/>
      <c r="AX1772" s="22"/>
      <c r="AY1772" s="22"/>
      <c r="AZ1772" s="22"/>
      <c r="BA1772" s="22"/>
      <c r="BB1772" s="22"/>
      <c r="BC1772" s="22"/>
      <c r="BD1772" s="22"/>
      <c r="BE1772" s="22"/>
      <c r="BF1772" s="22"/>
      <c r="BG1772" s="22"/>
      <c r="BH1772" s="22"/>
      <c r="BI1772" s="22"/>
      <c r="BJ1772" s="22"/>
      <c r="BK1772" s="22"/>
      <c r="BL1772" s="22"/>
      <c r="BM1772" s="22"/>
      <c r="BN1772" s="22"/>
      <c r="BO1772" s="22"/>
      <c r="BP1772" s="22"/>
      <c r="BQ1772" s="22"/>
      <c r="BR1772" s="22"/>
      <c r="BS1772" s="22"/>
      <c r="BT1772" s="22"/>
      <c r="BU1772" s="22"/>
      <c r="BV1772" s="22"/>
      <c r="BW1772" s="22"/>
      <c r="BX1772" s="22"/>
      <c r="BY1772" s="22"/>
      <c r="BZ1772" s="22"/>
    </row>
    <row r="1773" spans="1:78" x14ac:dyDescent="0.25">
      <c r="A1773" s="21"/>
      <c r="B1773" s="22">
        <f t="shared" ca="1" si="49"/>
        <v>370</v>
      </c>
      <c r="C1773" s="22">
        <f t="shared" ca="1" si="48"/>
        <v>0.37</v>
      </c>
      <c r="D1773" s="22">
        <v>385.4</v>
      </c>
      <c r="E1773" s="22"/>
      <c r="F1773" s="22"/>
      <c r="G1773" s="22"/>
      <c r="H1773" s="22"/>
      <c r="I1773" s="22">
        <v>5.0966546732176708E-3</v>
      </c>
      <c r="J1773" s="22"/>
      <c r="K1773" s="22"/>
      <c r="L1773" s="22"/>
      <c r="M1773" s="22"/>
      <c r="N1773" s="22"/>
      <c r="O1773" s="22"/>
      <c r="P1773" s="22"/>
      <c r="Q1773" s="22"/>
      <c r="R1773" s="22"/>
      <c r="S1773" s="22"/>
      <c r="T1773" s="2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c r="AQ1773" s="22"/>
      <c r="AR1773" s="22"/>
      <c r="AS1773" s="22"/>
      <c r="AT1773" s="22"/>
      <c r="AU1773" s="22"/>
      <c r="AV1773" s="22"/>
      <c r="AW1773" s="22"/>
      <c r="AX1773" s="22"/>
      <c r="AY1773" s="22"/>
      <c r="AZ1773" s="22"/>
      <c r="BA1773" s="22"/>
      <c r="BB1773" s="22"/>
      <c r="BC1773" s="22"/>
      <c r="BD1773" s="22"/>
      <c r="BE1773" s="22"/>
      <c r="BF1773" s="22"/>
      <c r="BG1773" s="22"/>
      <c r="BH1773" s="22"/>
      <c r="BI1773" s="22"/>
      <c r="BJ1773" s="22"/>
      <c r="BK1773" s="22"/>
      <c r="BL1773" s="22"/>
      <c r="BM1773" s="22"/>
      <c r="BN1773" s="22"/>
      <c r="BO1773" s="22"/>
      <c r="BP1773" s="22"/>
      <c r="BQ1773" s="22"/>
      <c r="BR1773" s="22"/>
      <c r="BS1773" s="22"/>
      <c r="BT1773" s="22"/>
      <c r="BU1773" s="22"/>
      <c r="BV1773" s="22"/>
      <c r="BW1773" s="22"/>
      <c r="BX1773" s="22"/>
      <c r="BY1773" s="22"/>
      <c r="BZ1773" s="22"/>
    </row>
    <row r="1774" spans="1:78" x14ac:dyDescent="0.25">
      <c r="A1774" s="21"/>
      <c r="B1774" s="22">
        <f t="shared" ca="1" si="49"/>
        <v>380</v>
      </c>
      <c r="C1774" s="22">
        <f t="shared" ca="1" si="48"/>
        <v>0.38</v>
      </c>
      <c r="D1774" s="22">
        <v>391.6</v>
      </c>
      <c r="E1774" s="22"/>
      <c r="F1774" s="22"/>
      <c r="G1774" s="22"/>
      <c r="H1774" s="22"/>
      <c r="I1774" s="22"/>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2"/>
      <c r="AS1774" s="22"/>
      <c r="AT1774" s="22"/>
      <c r="AU1774" s="22"/>
      <c r="AV1774" s="22"/>
      <c r="AW1774" s="22"/>
      <c r="AX1774" s="22"/>
      <c r="AY1774" s="22"/>
      <c r="AZ1774" s="22"/>
      <c r="BA1774" s="22"/>
      <c r="BB1774" s="22"/>
      <c r="BC1774" s="22"/>
      <c r="BD1774" s="22"/>
      <c r="BE1774" s="22"/>
      <c r="BF1774" s="22"/>
      <c r="BG1774" s="22"/>
      <c r="BH1774" s="22"/>
      <c r="BI1774" s="22"/>
      <c r="BJ1774" s="22"/>
      <c r="BK1774" s="22"/>
      <c r="BL1774" s="22"/>
      <c r="BM1774" s="22"/>
      <c r="BN1774" s="22"/>
      <c r="BO1774" s="22"/>
      <c r="BP1774" s="22"/>
      <c r="BQ1774" s="22"/>
      <c r="BR1774" s="22"/>
      <c r="BS1774" s="22"/>
      <c r="BT1774" s="22"/>
      <c r="BU1774" s="22"/>
      <c r="BV1774" s="22"/>
      <c r="BW1774" s="22"/>
      <c r="BX1774" s="22"/>
      <c r="BY1774" s="22"/>
      <c r="BZ1774" s="22"/>
    </row>
    <row r="1775" spans="1:78" x14ac:dyDescent="0.25">
      <c r="A1775" s="21"/>
      <c r="B1775" s="22">
        <f t="shared" ca="1" si="49"/>
        <v>390</v>
      </c>
      <c r="C1775" s="22">
        <f t="shared" ca="1" si="48"/>
        <v>0.39</v>
      </c>
      <c r="D1775" s="22">
        <v>397.8</v>
      </c>
      <c r="E1775" s="22"/>
      <c r="F1775" s="25" t="s">
        <v>326</v>
      </c>
      <c r="G1775" s="34">
        <v>429.3</v>
      </c>
      <c r="H1775" s="22"/>
      <c r="I1775" s="22"/>
      <c r="J1775" s="22"/>
      <c r="K1775" s="22"/>
      <c r="L1775" s="22"/>
      <c r="M1775" s="22"/>
      <c r="N1775" s="22"/>
      <c r="O1775" s="22"/>
      <c r="P1775" s="22"/>
      <c r="Q1775" s="22"/>
      <c r="R1775" s="22"/>
      <c r="S1775" s="22"/>
      <c r="T1775" s="2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c r="AQ1775" s="22"/>
      <c r="AR1775" s="22"/>
      <c r="AS1775" s="22"/>
      <c r="AT1775" s="22"/>
      <c r="AU1775" s="22"/>
      <c r="AV1775" s="22"/>
      <c r="AW1775" s="22"/>
      <c r="AX1775" s="22"/>
      <c r="AY1775" s="22"/>
      <c r="AZ1775" s="22"/>
      <c r="BA1775" s="22"/>
      <c r="BB1775" s="22"/>
      <c r="BC1775" s="22"/>
      <c r="BD1775" s="22"/>
      <c r="BE1775" s="22"/>
      <c r="BF1775" s="22"/>
      <c r="BG1775" s="22"/>
      <c r="BH1775" s="22"/>
      <c r="BI1775" s="22"/>
      <c r="BJ1775" s="22"/>
      <c r="BK1775" s="22"/>
      <c r="BL1775" s="22"/>
      <c r="BM1775" s="22"/>
      <c r="BN1775" s="22"/>
      <c r="BO1775" s="22"/>
      <c r="BP1775" s="22"/>
      <c r="BQ1775" s="22"/>
      <c r="BR1775" s="22"/>
      <c r="BS1775" s="22"/>
      <c r="BT1775" s="22"/>
      <c r="BU1775" s="22"/>
      <c r="BV1775" s="22"/>
      <c r="BW1775" s="22"/>
      <c r="BX1775" s="22"/>
      <c r="BY1775" s="22"/>
      <c r="BZ1775" s="22"/>
    </row>
    <row r="1776" spans="1:78" x14ac:dyDescent="0.25">
      <c r="A1776" s="21"/>
      <c r="B1776" s="22">
        <f t="shared" ca="1" si="49"/>
        <v>400</v>
      </c>
      <c r="C1776" s="22">
        <f t="shared" ca="1" si="48"/>
        <v>0.4</v>
      </c>
      <c r="D1776" s="22">
        <v>404</v>
      </c>
      <c r="E1776" s="22"/>
      <c r="F1776" s="22"/>
      <c r="G1776" s="22"/>
      <c r="H1776" s="22"/>
      <c r="I1776" s="22"/>
      <c r="J1776" s="22"/>
      <c r="K1776" s="22"/>
      <c r="L1776" s="22"/>
      <c r="M1776" s="22"/>
      <c r="N1776" s="22"/>
      <c r="O1776" s="22"/>
      <c r="P1776" s="22"/>
      <c r="Q1776" s="22"/>
      <c r="R1776" s="22"/>
      <c r="S1776" s="22"/>
      <c r="T1776" s="2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c r="AQ1776" s="22"/>
      <c r="AR1776" s="22"/>
      <c r="AS1776" s="22"/>
      <c r="AT1776" s="22"/>
      <c r="AU1776" s="22"/>
      <c r="AV1776" s="22"/>
      <c r="AW1776" s="22"/>
      <c r="AX1776" s="22"/>
      <c r="AY1776" s="22"/>
      <c r="AZ1776" s="22"/>
      <c r="BA1776" s="22"/>
      <c r="BB1776" s="22"/>
      <c r="BC1776" s="22"/>
      <c r="BD1776" s="22"/>
      <c r="BE1776" s="22"/>
      <c r="BF1776" s="22"/>
      <c r="BG1776" s="22"/>
      <c r="BH1776" s="22"/>
      <c r="BI1776" s="22"/>
      <c r="BJ1776" s="22"/>
      <c r="BK1776" s="22"/>
      <c r="BL1776" s="22"/>
      <c r="BM1776" s="22"/>
      <c r="BN1776" s="22"/>
      <c r="BO1776" s="22"/>
      <c r="BP1776" s="22"/>
      <c r="BQ1776" s="22"/>
      <c r="BR1776" s="22"/>
      <c r="BS1776" s="22"/>
      <c r="BT1776" s="22"/>
      <c r="BU1776" s="22"/>
      <c r="BV1776" s="22"/>
      <c r="BW1776" s="22"/>
      <c r="BX1776" s="22"/>
      <c r="BY1776" s="22"/>
      <c r="BZ1776" s="22"/>
    </row>
    <row r="1777" spans="1:78" x14ac:dyDescent="0.25">
      <c r="A1777" s="21"/>
      <c r="B1777" s="22">
        <f t="shared" ca="1" si="49"/>
        <v>410</v>
      </c>
      <c r="C1777" s="22">
        <f t="shared" ca="1" si="48"/>
        <v>0.41</v>
      </c>
      <c r="D1777" s="22">
        <v>410.1</v>
      </c>
      <c r="E1777" s="22"/>
      <c r="F1777" s="22"/>
      <c r="G1777" s="22"/>
      <c r="H1777" s="22"/>
      <c r="I1777" s="22"/>
      <c r="J1777" s="22"/>
      <c r="K1777" s="22"/>
      <c r="L1777" s="22"/>
      <c r="M1777" s="22"/>
      <c r="N1777" s="22"/>
      <c r="O1777" s="22"/>
      <c r="P1777" s="22"/>
      <c r="Q1777" s="22"/>
      <c r="R1777" s="22"/>
      <c r="S1777" s="22"/>
      <c r="T1777" s="2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c r="AQ1777" s="22"/>
      <c r="AR1777" s="22"/>
      <c r="AS1777" s="22"/>
      <c r="AT1777" s="22"/>
      <c r="AU1777" s="22"/>
      <c r="AV1777" s="22"/>
      <c r="AW1777" s="22"/>
      <c r="AX1777" s="22"/>
      <c r="AY1777" s="22"/>
      <c r="AZ1777" s="22"/>
      <c r="BA1777" s="22"/>
      <c r="BB1777" s="22"/>
      <c r="BC1777" s="22"/>
      <c r="BD1777" s="22"/>
      <c r="BE1777" s="22"/>
      <c r="BF1777" s="22"/>
      <c r="BG1777" s="22"/>
      <c r="BH1777" s="22"/>
      <c r="BI1777" s="22"/>
      <c r="BJ1777" s="22"/>
      <c r="BK1777" s="22"/>
      <c r="BL1777" s="22"/>
      <c r="BM1777" s="22"/>
      <c r="BN1777" s="22"/>
      <c r="BO1777" s="22"/>
      <c r="BP1777" s="22"/>
      <c r="BQ1777" s="22"/>
      <c r="BR1777" s="22"/>
      <c r="BS1777" s="22"/>
      <c r="BT1777" s="22"/>
      <c r="BU1777" s="22"/>
      <c r="BV1777" s="22"/>
      <c r="BW1777" s="22"/>
      <c r="BX1777" s="22"/>
      <c r="BY1777" s="22"/>
      <c r="BZ1777" s="22"/>
    </row>
    <row r="1778" spans="1:78" x14ac:dyDescent="0.25">
      <c r="A1778" s="21"/>
      <c r="B1778" s="22">
        <f t="shared" ca="1" si="49"/>
        <v>420</v>
      </c>
      <c r="C1778" s="22">
        <f t="shared" ca="1" si="48"/>
        <v>0.42</v>
      </c>
      <c r="D1778" s="22">
        <v>416.2</v>
      </c>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2"/>
      <c r="AS1778" s="22"/>
      <c r="AT1778" s="22"/>
      <c r="AU1778" s="22"/>
      <c r="AV1778" s="22"/>
      <c r="AW1778" s="22"/>
      <c r="AX1778" s="22"/>
      <c r="AY1778" s="22"/>
      <c r="AZ1778" s="22"/>
      <c r="BA1778" s="22"/>
      <c r="BB1778" s="22"/>
      <c r="BC1778" s="22"/>
      <c r="BD1778" s="22"/>
      <c r="BE1778" s="22"/>
      <c r="BF1778" s="22"/>
      <c r="BG1778" s="22"/>
      <c r="BH1778" s="22"/>
      <c r="BI1778" s="22"/>
      <c r="BJ1778" s="22"/>
      <c r="BK1778" s="22"/>
      <c r="BL1778" s="22"/>
      <c r="BM1778" s="22"/>
      <c r="BN1778" s="22"/>
      <c r="BO1778" s="22"/>
      <c r="BP1778" s="22"/>
      <c r="BQ1778" s="22"/>
      <c r="BR1778" s="22"/>
      <c r="BS1778" s="22"/>
      <c r="BT1778" s="22"/>
      <c r="BU1778" s="22"/>
      <c r="BV1778" s="22"/>
      <c r="BW1778" s="22"/>
      <c r="BX1778" s="22"/>
      <c r="BY1778" s="22"/>
      <c r="BZ1778" s="22"/>
    </row>
    <row r="1779" spans="1:78" x14ac:dyDescent="0.25">
      <c r="A1779" s="21"/>
      <c r="B1779" s="22">
        <f t="shared" ca="1" si="49"/>
        <v>430</v>
      </c>
      <c r="C1779" s="22">
        <f t="shared" ca="1" si="48"/>
        <v>0.43</v>
      </c>
      <c r="D1779" s="22">
        <v>422.1</v>
      </c>
      <c r="E1779" s="22"/>
      <c r="F1779" s="22"/>
      <c r="G1779" s="22"/>
      <c r="H1779" s="22"/>
      <c r="I1779" s="22"/>
      <c r="J1779" s="22"/>
      <c r="K1779" s="22"/>
      <c r="L1779" s="22"/>
      <c r="M1779" s="22"/>
      <c r="N1779" s="22"/>
      <c r="O1779" s="22"/>
      <c r="P1779" s="22"/>
      <c r="Q1779" s="22"/>
      <c r="R1779" s="22"/>
      <c r="S1779" s="22"/>
      <c r="T1779" s="2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c r="AQ1779" s="22"/>
      <c r="AR1779" s="22"/>
      <c r="AS1779" s="22"/>
      <c r="AT1779" s="22"/>
      <c r="AU1779" s="22"/>
      <c r="AV1779" s="22"/>
      <c r="AW1779" s="22"/>
      <c r="AX1779" s="22"/>
      <c r="AY1779" s="22"/>
      <c r="AZ1779" s="22"/>
      <c r="BA1779" s="22"/>
      <c r="BB1779" s="22"/>
      <c r="BC1779" s="22"/>
      <c r="BD1779" s="22"/>
      <c r="BE1779" s="22"/>
      <c r="BF1779" s="22"/>
      <c r="BG1779" s="22"/>
      <c r="BH1779" s="22"/>
      <c r="BI1779" s="22"/>
      <c r="BJ1779" s="22"/>
      <c r="BK1779" s="22"/>
      <c r="BL1779" s="22"/>
      <c r="BM1779" s="22"/>
      <c r="BN1779" s="22"/>
      <c r="BO1779" s="22"/>
      <c r="BP1779" s="22"/>
      <c r="BQ1779" s="22"/>
      <c r="BR1779" s="22"/>
      <c r="BS1779" s="22"/>
      <c r="BT1779" s="22"/>
      <c r="BU1779" s="22"/>
      <c r="BV1779" s="22"/>
      <c r="BW1779" s="22"/>
      <c r="BX1779" s="22"/>
      <c r="BY1779" s="22"/>
      <c r="BZ1779" s="22"/>
    </row>
    <row r="1780" spans="1:78" x14ac:dyDescent="0.25">
      <c r="A1780" s="21"/>
      <c r="B1780" s="22" t="s">
        <v>327</v>
      </c>
      <c r="C1780" s="22"/>
      <c r="D1780" s="22"/>
      <c r="E1780" s="22"/>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2"/>
      <c r="AS1780" s="22"/>
      <c r="AT1780" s="22"/>
      <c r="AU1780" s="22"/>
      <c r="AV1780" s="22"/>
      <c r="AW1780" s="22"/>
      <c r="AX1780" s="22"/>
      <c r="AY1780" s="22"/>
      <c r="AZ1780" s="22"/>
      <c r="BA1780" s="22"/>
      <c r="BB1780" s="22"/>
      <c r="BC1780" s="22"/>
      <c r="BD1780" s="22"/>
      <c r="BE1780" s="22"/>
      <c r="BF1780" s="22"/>
      <c r="BG1780" s="22"/>
      <c r="BH1780" s="22"/>
      <c r="BI1780" s="22"/>
      <c r="BJ1780" s="22"/>
      <c r="BK1780" s="22"/>
      <c r="BL1780" s="22"/>
      <c r="BM1780" s="22"/>
      <c r="BN1780" s="22"/>
      <c r="BO1780" s="22"/>
      <c r="BP1780" s="22"/>
      <c r="BQ1780" s="22"/>
      <c r="BR1780" s="22"/>
      <c r="BS1780" s="22"/>
      <c r="BT1780" s="22"/>
      <c r="BU1780" s="22"/>
      <c r="BV1780" s="22"/>
      <c r="BW1780" s="22"/>
      <c r="BX1780" s="22"/>
      <c r="BY1780" s="22"/>
      <c r="BZ1780" s="22"/>
    </row>
    <row r="1781" spans="1:78" x14ac:dyDescent="0.25">
      <c r="A1781" s="38"/>
      <c r="B1781" s="39" t="s">
        <v>359</v>
      </c>
      <c r="C1781" s="39"/>
      <c r="D1781" s="39"/>
      <c r="E1781" s="39"/>
      <c r="F1781" s="26" t="s">
        <v>70</v>
      </c>
      <c r="G1781" s="27" t="s">
        <v>71</v>
      </c>
      <c r="H1781" s="27" t="s">
        <v>72</v>
      </c>
      <c r="I1781" s="27" t="s">
        <v>73</v>
      </c>
      <c r="J1781" s="27" t="s">
        <v>74</v>
      </c>
      <c r="K1781" s="27" t="s">
        <v>75</v>
      </c>
      <c r="L1781" s="27" t="s">
        <v>76</v>
      </c>
      <c r="M1781" s="27" t="s">
        <v>77</v>
      </c>
      <c r="N1781" s="27" t="s">
        <v>78</v>
      </c>
      <c r="O1781" s="27" t="s">
        <v>79</v>
      </c>
      <c r="P1781" s="27" t="s">
        <v>80</v>
      </c>
      <c r="Q1781" s="27"/>
      <c r="R1781" s="27"/>
      <c r="S1781" s="27"/>
      <c r="T1781" s="27"/>
      <c r="U1781" s="27"/>
      <c r="V1781" s="27"/>
      <c r="W1781" s="27"/>
      <c r="X1781" s="27"/>
      <c r="Y1781" s="27"/>
      <c r="Z1781" s="27"/>
      <c r="AA1781" s="27"/>
      <c r="AB1781" s="27"/>
      <c r="AC1781" s="27"/>
      <c r="AD1781" s="27"/>
      <c r="AE1781" s="27"/>
      <c r="AF1781" s="27"/>
      <c r="AG1781" s="27"/>
      <c r="AH1781" s="27"/>
      <c r="AI1781" s="27"/>
      <c r="AJ1781" s="27"/>
      <c r="AK1781" s="27"/>
      <c r="AL1781" s="27"/>
      <c r="AM1781" s="27"/>
      <c r="AN1781" s="27"/>
      <c r="AO1781" s="27"/>
      <c r="AP1781" s="27"/>
      <c r="AQ1781" s="27"/>
      <c r="AR1781" s="27"/>
      <c r="AS1781" s="27"/>
      <c r="AT1781" s="27"/>
      <c r="AU1781" s="27"/>
      <c r="AV1781" s="27"/>
      <c r="AW1781" s="27"/>
      <c r="AX1781" s="27"/>
      <c r="AY1781" s="27"/>
      <c r="AZ1781" s="27"/>
      <c r="BA1781" s="27"/>
      <c r="BB1781" s="27"/>
      <c r="BC1781" s="27"/>
      <c r="BD1781" s="27"/>
      <c r="BE1781" s="27"/>
      <c r="BF1781" s="27"/>
      <c r="BG1781" s="27"/>
      <c r="BH1781" s="27"/>
      <c r="BI1781" s="27"/>
      <c r="BJ1781" s="27"/>
      <c r="BK1781" s="27"/>
      <c r="BL1781" s="27"/>
      <c r="BM1781" s="27"/>
      <c r="BN1781" s="27"/>
      <c r="BO1781" s="22"/>
      <c r="BP1781" s="22"/>
      <c r="BQ1781" s="22"/>
      <c r="BR1781" s="22"/>
      <c r="BS1781" s="22"/>
      <c r="BT1781" s="22"/>
      <c r="BU1781" s="22"/>
      <c r="BV1781" s="22"/>
      <c r="BW1781" s="22"/>
      <c r="BX1781" s="22"/>
      <c r="BY1781" s="22"/>
      <c r="BZ1781" s="22"/>
    </row>
    <row r="1782" spans="1:78" x14ac:dyDescent="0.25">
      <c r="A1782" s="21" t="s">
        <v>360</v>
      </c>
      <c r="B1782" s="21" t="s">
        <v>361</v>
      </c>
      <c r="C1782" s="22"/>
      <c r="D1782" s="22"/>
      <c r="E1782" s="22"/>
      <c r="F1782" s="40" t="s">
        <v>139</v>
      </c>
      <c r="G1782" s="40">
        <f ca="1">B1784</f>
        <v>270</v>
      </c>
      <c r="H1782" s="40">
        <f ca="1">B1790</f>
        <v>310</v>
      </c>
      <c r="I1782" s="40">
        <f ca="1">K1786</f>
        <v>-1367121.4204269149</v>
      </c>
      <c r="J1782" s="40">
        <f ca="1">J1786</f>
        <v>9523745.185650669</v>
      </c>
      <c r="K1782" s="40">
        <f ca="1">I1786</f>
        <v>-24852190.96994878</v>
      </c>
      <c r="L1782" s="40">
        <f ca="1">H1786</f>
        <v>23040046.266023401</v>
      </c>
      <c r="M1782" s="40">
        <f ca="1">G1786</f>
        <v>11248.676049869147</v>
      </c>
      <c r="N1782" s="40"/>
      <c r="O1782" s="40"/>
      <c r="P1782" s="40"/>
      <c r="Q1782" s="40"/>
      <c r="R1782" s="40"/>
      <c r="S1782" s="40"/>
      <c r="T1782" s="40"/>
      <c r="U1782" s="40"/>
      <c r="V1782" s="40"/>
      <c r="W1782" s="40"/>
      <c r="X1782" s="40"/>
      <c r="Y1782" s="40"/>
      <c r="Z1782" s="40"/>
      <c r="AA1782" s="40"/>
      <c r="AB1782" s="40"/>
      <c r="AC1782" s="40"/>
      <c r="AD1782" s="40"/>
      <c r="AE1782" s="40"/>
      <c r="AF1782" s="40"/>
      <c r="AG1782" s="40"/>
      <c r="AH1782" s="40"/>
      <c r="AI1782" s="40"/>
      <c r="AJ1782" s="40"/>
      <c r="AK1782" s="40"/>
      <c r="AL1782" s="40"/>
      <c r="AM1782" s="40"/>
      <c r="AN1782" s="40"/>
      <c r="AO1782" s="40"/>
      <c r="AP1782" s="40"/>
      <c r="AQ1782" s="40"/>
      <c r="AR1782" s="40"/>
      <c r="AS1782" s="40"/>
      <c r="AT1782" s="40"/>
      <c r="AU1782" s="40"/>
      <c r="AV1782" s="40"/>
      <c r="AW1782" s="40"/>
      <c r="AX1782" s="40"/>
      <c r="AY1782" s="40"/>
      <c r="AZ1782" s="40"/>
      <c r="BA1782" s="40"/>
      <c r="BB1782" s="40"/>
      <c r="BC1782" s="40"/>
      <c r="BD1782" s="40"/>
      <c r="BE1782" s="40"/>
      <c r="BF1782" s="40"/>
      <c r="BG1782" s="40"/>
      <c r="BH1782" s="40"/>
      <c r="BI1782" s="40"/>
      <c r="BJ1782" s="40"/>
      <c r="BK1782" s="40"/>
      <c r="BL1782" s="40"/>
      <c r="BM1782" s="40"/>
      <c r="BN1782" s="40"/>
      <c r="BO1782" s="22"/>
      <c r="BP1782" s="22"/>
      <c r="BQ1782" s="22"/>
      <c r="BR1782" s="22"/>
      <c r="BS1782" s="22"/>
      <c r="BT1782" s="22"/>
      <c r="BU1782" s="22"/>
      <c r="BV1782" s="22"/>
      <c r="BW1782" s="22"/>
      <c r="BX1782" s="22"/>
      <c r="BY1782" s="22"/>
      <c r="BZ1782" s="22"/>
    </row>
    <row r="1783" spans="1:78" x14ac:dyDescent="0.25">
      <c r="A1783" s="21"/>
      <c r="B1783" s="22" t="s">
        <v>323</v>
      </c>
      <c r="C1783" s="22" t="s">
        <v>182</v>
      </c>
      <c r="D1783" s="22" t="s">
        <v>203</v>
      </c>
      <c r="E1783" s="22"/>
      <c r="F1783" s="41" t="s">
        <v>141</v>
      </c>
      <c r="G1783" s="41"/>
      <c r="H1783" s="41"/>
      <c r="I1783" s="41"/>
      <c r="J1783" s="41"/>
      <c r="K1783" s="41"/>
      <c r="L1783" s="41"/>
      <c r="M1783" s="41"/>
      <c r="N1783" s="41"/>
      <c r="O1783" s="41"/>
      <c r="P1783" s="41"/>
      <c r="Q1783" s="41"/>
      <c r="R1783" s="41"/>
      <c r="S1783" s="41"/>
      <c r="T1783" s="41"/>
      <c r="U1783" s="41"/>
      <c r="V1783" s="41"/>
      <c r="W1783" s="41"/>
      <c r="X1783" s="41"/>
      <c r="Y1783" s="41"/>
      <c r="Z1783" s="41"/>
      <c r="AA1783" s="41"/>
      <c r="AB1783" s="41"/>
      <c r="AC1783" s="41"/>
      <c r="AD1783" s="41"/>
      <c r="AE1783" s="41"/>
      <c r="AF1783" s="41"/>
      <c r="AG1783" s="41"/>
      <c r="AH1783" s="41"/>
      <c r="AI1783" s="41"/>
      <c r="AJ1783" s="41"/>
      <c r="AK1783" s="41"/>
      <c r="AL1783" s="41"/>
      <c r="AM1783" s="41"/>
      <c r="AN1783" s="41"/>
      <c r="AO1783" s="41"/>
      <c r="AP1783" s="41"/>
      <c r="AQ1783" s="41"/>
      <c r="AR1783" s="41"/>
      <c r="AS1783" s="41"/>
      <c r="AT1783" s="41"/>
      <c r="AU1783" s="41"/>
      <c r="AV1783" s="41"/>
      <c r="AW1783" s="41"/>
      <c r="AX1783" s="41"/>
      <c r="AY1783" s="41"/>
      <c r="AZ1783" s="41"/>
      <c r="BA1783" s="41"/>
      <c r="BB1783" s="41"/>
      <c r="BC1783" s="41"/>
      <c r="BD1783" s="41"/>
      <c r="BE1783" s="41"/>
      <c r="BF1783" s="41"/>
      <c r="BG1783" s="41"/>
      <c r="BH1783" s="41"/>
      <c r="BI1783" s="41"/>
      <c r="BJ1783" s="41"/>
      <c r="BK1783" s="41"/>
      <c r="BL1783" s="41"/>
      <c r="BM1783" s="41"/>
      <c r="BN1783" s="41"/>
      <c r="BO1783" s="22"/>
      <c r="BP1783" s="22"/>
      <c r="BQ1783" s="22"/>
      <c r="BR1783" s="22"/>
      <c r="BS1783" s="22"/>
      <c r="BT1783" s="22"/>
      <c r="BU1783" s="22"/>
      <c r="BV1783" s="22"/>
      <c r="BW1783" s="22"/>
      <c r="BX1783" s="22"/>
      <c r="BY1783" s="22"/>
      <c r="BZ1783" s="22"/>
    </row>
    <row r="1784" spans="1:78" x14ac:dyDescent="0.25">
      <c r="A1784" s="52" t="s">
        <v>324</v>
      </c>
      <c r="B1784" s="22">
        <v>270</v>
      </c>
      <c r="C1784" s="22">
        <f t="shared" ref="C1784:C1790" ca="1" si="50">B1784/1000</f>
        <v>0.27</v>
      </c>
      <c r="D1784" s="22">
        <v>364.62</v>
      </c>
      <c r="E1784" s="22"/>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2"/>
      <c r="AS1784" s="22"/>
      <c r="AT1784" s="22"/>
      <c r="AU1784" s="22"/>
      <c r="AV1784" s="22"/>
      <c r="AW1784" s="22"/>
      <c r="AX1784" s="22"/>
      <c r="AY1784" s="22"/>
      <c r="AZ1784" s="22"/>
      <c r="BA1784" s="22"/>
      <c r="BB1784" s="22"/>
      <c r="BC1784" s="22"/>
      <c r="BD1784" s="22"/>
      <c r="BE1784" s="22"/>
      <c r="BF1784" s="22"/>
      <c r="BG1784" s="22"/>
      <c r="BH1784" s="22"/>
      <c r="BI1784" s="22"/>
      <c r="BJ1784" s="22"/>
      <c r="BK1784" s="22"/>
      <c r="BL1784" s="22"/>
      <c r="BM1784" s="22"/>
      <c r="BN1784" s="22"/>
      <c r="BO1784" s="22"/>
      <c r="BP1784" s="22"/>
      <c r="BQ1784" s="22"/>
      <c r="BR1784" s="22"/>
      <c r="BS1784" s="22"/>
      <c r="BT1784" s="22"/>
      <c r="BU1784" s="22"/>
      <c r="BV1784" s="22"/>
      <c r="BW1784" s="22"/>
      <c r="BX1784" s="22"/>
      <c r="BY1784" s="22"/>
      <c r="BZ1784" s="22"/>
    </row>
    <row r="1785" spans="1:78" x14ac:dyDescent="0.25">
      <c r="A1785" s="21">
        <f ca="1">_xll.BP(B1782)</f>
        <v>216.35000000000002</v>
      </c>
      <c r="B1785" s="22">
        <v>273.14999999999998</v>
      </c>
      <c r="C1785" s="22">
        <f t="shared" ca="1" si="50"/>
        <v>0.27315</v>
      </c>
      <c r="D1785" s="22">
        <v>365.63</v>
      </c>
      <c r="E1785" s="22"/>
      <c r="F1785" s="22"/>
      <c r="G1785" s="42" t="s">
        <v>184</v>
      </c>
      <c r="H1785" s="42" t="s">
        <v>185</v>
      </c>
      <c r="I1785" s="42" t="s">
        <v>186</v>
      </c>
      <c r="J1785" s="42" t="s">
        <v>187</v>
      </c>
      <c r="K1785" s="42" t="s">
        <v>188</v>
      </c>
      <c r="L1785" s="22"/>
      <c r="M1785" s="22"/>
      <c r="N1785" s="22"/>
      <c r="O1785" s="22"/>
      <c r="P1785" s="22"/>
      <c r="Q1785" s="22"/>
      <c r="R1785" s="22"/>
      <c r="S1785" s="22"/>
      <c r="T1785" s="2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c r="AQ1785" s="22"/>
      <c r="AR1785" s="22"/>
      <c r="AS1785" s="22"/>
      <c r="AT1785" s="22"/>
      <c r="AU1785" s="22"/>
      <c r="AV1785" s="22"/>
      <c r="AW1785" s="22"/>
      <c r="AX1785" s="22"/>
      <c r="AY1785" s="22"/>
      <c r="AZ1785" s="22"/>
      <c r="BA1785" s="22"/>
      <c r="BB1785" s="22"/>
      <c r="BC1785" s="22"/>
      <c r="BD1785" s="22"/>
      <c r="BE1785" s="22"/>
      <c r="BF1785" s="22"/>
      <c r="BG1785" s="22"/>
      <c r="BH1785" s="22"/>
      <c r="BI1785" s="22"/>
      <c r="BJ1785" s="22"/>
      <c r="BK1785" s="22"/>
      <c r="BL1785" s="22"/>
      <c r="BM1785" s="22"/>
      <c r="BN1785" s="22"/>
      <c r="BO1785" s="22"/>
      <c r="BP1785" s="22"/>
      <c r="BQ1785" s="22"/>
      <c r="BR1785" s="22"/>
      <c r="BS1785" s="22"/>
      <c r="BT1785" s="22"/>
      <c r="BU1785" s="22"/>
      <c r="BV1785" s="22"/>
      <c r="BW1785" s="22"/>
      <c r="BX1785" s="22"/>
      <c r="BY1785" s="22"/>
      <c r="BZ1785" s="22"/>
    </row>
    <row r="1786" spans="1:78" x14ac:dyDescent="0.25">
      <c r="A1786" s="21">
        <f ca="1">A1785/1000</f>
        <v>0.21635000000000001</v>
      </c>
      <c r="B1786" s="22">
        <f ca="1">B1784+10</f>
        <v>280</v>
      </c>
      <c r="C1786" s="22">
        <f t="shared" ca="1" si="50"/>
        <v>0.28000000000000003</v>
      </c>
      <c r="D1786" s="22">
        <v>368.04</v>
      </c>
      <c r="E1786" s="22"/>
      <c r="F1786" s="22"/>
      <c r="G1786" s="22">
        <f t="array" aca="1" ref="G1786:L1792" ca="1">LINEST(D1784:D1790,C1784:C1790^{1,2,3,-2},1,1)</f>
        <v>11248.676049869147</v>
      </c>
      <c r="H1786" s="22">
        <f ca="1"/>
        <v>23040046.266023401</v>
      </c>
      <c r="I1786" s="22">
        <f ca="1"/>
        <v>-24852190.96994878</v>
      </c>
      <c r="J1786" s="22">
        <f ca="1"/>
        <v>9523745.185650669</v>
      </c>
      <c r="K1786" s="22">
        <f ca="1"/>
        <v>-1367121.4204269149</v>
      </c>
      <c r="L1786" s="22" t="e">
        <f ca="1"/>
        <v>#N/A</v>
      </c>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2"/>
      <c r="AS1786" s="22"/>
      <c r="AT1786" s="22"/>
      <c r="AU1786" s="22"/>
      <c r="AV1786" s="22"/>
      <c r="AW1786" s="22"/>
      <c r="AX1786" s="22"/>
      <c r="AY1786" s="22"/>
      <c r="AZ1786" s="22"/>
      <c r="BA1786" s="22"/>
      <c r="BB1786" s="22"/>
      <c r="BC1786" s="22"/>
      <c r="BD1786" s="22"/>
      <c r="BE1786" s="22"/>
      <c r="BF1786" s="22"/>
      <c r="BG1786" s="22"/>
      <c r="BH1786" s="22"/>
      <c r="BI1786" s="22"/>
      <c r="BJ1786" s="22"/>
      <c r="BK1786" s="22"/>
      <c r="BL1786" s="22"/>
      <c r="BM1786" s="22"/>
      <c r="BN1786" s="22"/>
      <c r="BO1786" s="22"/>
      <c r="BP1786" s="22"/>
      <c r="BQ1786" s="22"/>
      <c r="BR1786" s="22"/>
      <c r="BS1786" s="22"/>
      <c r="BT1786" s="22"/>
      <c r="BU1786" s="22"/>
      <c r="BV1786" s="22"/>
      <c r="BW1786" s="22"/>
      <c r="BX1786" s="22"/>
      <c r="BY1786" s="22"/>
      <c r="BZ1786" s="22"/>
    </row>
    <row r="1787" spans="1:78" x14ac:dyDescent="0.25">
      <c r="A1787" s="21"/>
      <c r="B1787" s="22">
        <f ca="1">B1786+10</f>
        <v>290</v>
      </c>
      <c r="C1787" s="22">
        <f t="shared" ca="1" si="50"/>
        <v>0.28999999999999998</v>
      </c>
      <c r="D1787" s="22">
        <v>372.09</v>
      </c>
      <c r="E1787" s="22"/>
      <c r="F1787" s="22"/>
      <c r="G1787" s="22">
        <f ca="1"/>
        <v>13500.866423894033</v>
      </c>
      <c r="H1787" s="22">
        <f ca="1"/>
        <v>26631669.502509199</v>
      </c>
      <c r="I1787" s="22">
        <f ca="1"/>
        <v>28943089.334303509</v>
      </c>
      <c r="J1787" s="22">
        <f ca="1"/>
        <v>11174872.851724494</v>
      </c>
      <c r="K1787" s="22">
        <f ca="1"/>
        <v>1616650.2149807999</v>
      </c>
      <c r="L1787" s="22" t="e">
        <f ca="1"/>
        <v>#N/A</v>
      </c>
      <c r="M1787" s="22"/>
      <c r="N1787" s="22"/>
      <c r="O1787" s="22"/>
      <c r="P1787" s="22"/>
      <c r="Q1787" s="22"/>
      <c r="R1787" s="22"/>
      <c r="S1787" s="22"/>
      <c r="T1787" s="2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c r="AQ1787" s="22"/>
      <c r="AR1787" s="22"/>
      <c r="AS1787" s="22"/>
      <c r="AT1787" s="22"/>
      <c r="AU1787" s="22"/>
      <c r="AV1787" s="22"/>
      <c r="AW1787" s="22"/>
      <c r="AX1787" s="22"/>
      <c r="AY1787" s="22"/>
      <c r="AZ1787" s="22"/>
      <c r="BA1787" s="22"/>
      <c r="BB1787" s="22"/>
      <c r="BC1787" s="22"/>
      <c r="BD1787" s="22"/>
      <c r="BE1787" s="22"/>
      <c r="BF1787" s="22"/>
      <c r="BG1787" s="22"/>
      <c r="BH1787" s="22"/>
      <c r="BI1787" s="22"/>
      <c r="BJ1787" s="22"/>
      <c r="BK1787" s="22"/>
      <c r="BL1787" s="22"/>
      <c r="BM1787" s="22"/>
      <c r="BN1787" s="22"/>
      <c r="BO1787" s="22"/>
      <c r="BP1787" s="22"/>
      <c r="BQ1787" s="22"/>
      <c r="BR1787" s="22"/>
      <c r="BS1787" s="22"/>
      <c r="BT1787" s="22"/>
      <c r="BU1787" s="22"/>
      <c r="BV1787" s="22"/>
      <c r="BW1787" s="22"/>
      <c r="BX1787" s="22"/>
      <c r="BY1787" s="22"/>
      <c r="BZ1787" s="22"/>
    </row>
    <row r="1788" spans="1:78" x14ac:dyDescent="0.25">
      <c r="A1788" s="21"/>
      <c r="B1788" s="22">
        <v>298.14999999999998</v>
      </c>
      <c r="C1788" s="22">
        <f t="shared" ca="1" si="50"/>
        <v>0.29814999999999997</v>
      </c>
      <c r="D1788" s="22">
        <v>375.84</v>
      </c>
      <c r="E1788" s="22"/>
      <c r="F1788" s="22"/>
      <c r="G1788" s="22">
        <f ca="1"/>
        <v>0.85678566965468039</v>
      </c>
      <c r="H1788" s="22">
        <f ca="1"/>
        <v>4.1001809995284271</v>
      </c>
      <c r="I1788" s="22" t="e">
        <f ca="1"/>
        <v>#N/A</v>
      </c>
      <c r="J1788" s="22" t="e">
        <f ca="1"/>
        <v>#N/A</v>
      </c>
      <c r="K1788" s="22" t="e">
        <f ca="1"/>
        <v>#N/A</v>
      </c>
      <c r="L1788" s="22" t="e">
        <f ca="1"/>
        <v>#N/A</v>
      </c>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c r="AQ1788" s="22"/>
      <c r="AR1788" s="22"/>
      <c r="AS1788" s="22"/>
      <c r="AT1788" s="22"/>
      <c r="AU1788" s="22"/>
      <c r="AV1788" s="22"/>
      <c r="AW1788" s="22"/>
      <c r="AX1788" s="22"/>
      <c r="AY1788" s="22"/>
      <c r="AZ1788" s="22"/>
      <c r="BA1788" s="22"/>
      <c r="BB1788" s="22"/>
      <c r="BC1788" s="22"/>
      <c r="BD1788" s="22"/>
      <c r="BE1788" s="22"/>
      <c r="BF1788" s="22"/>
      <c r="BG1788" s="22"/>
      <c r="BH1788" s="22"/>
      <c r="BI1788" s="22"/>
      <c r="BJ1788" s="22"/>
      <c r="BK1788" s="22"/>
      <c r="BL1788" s="22"/>
      <c r="BM1788" s="22"/>
      <c r="BN1788" s="22"/>
      <c r="BO1788" s="22"/>
      <c r="BP1788" s="22"/>
      <c r="BQ1788" s="22"/>
      <c r="BR1788" s="22"/>
      <c r="BS1788" s="22"/>
      <c r="BT1788" s="22"/>
      <c r="BU1788" s="22"/>
      <c r="BV1788" s="22"/>
      <c r="BW1788" s="22"/>
      <c r="BX1788" s="22"/>
      <c r="BY1788" s="22"/>
      <c r="BZ1788" s="22"/>
    </row>
    <row r="1789" spans="1:78" x14ac:dyDescent="0.25">
      <c r="A1789" s="21"/>
      <c r="B1789" s="22">
        <f ca="1">B1787+10</f>
        <v>300</v>
      </c>
      <c r="C1789" s="22">
        <f t="shared" ca="1" si="50"/>
        <v>0.3</v>
      </c>
      <c r="D1789" s="22">
        <v>367.75</v>
      </c>
      <c r="E1789" s="22"/>
      <c r="F1789" s="22"/>
      <c r="G1789" s="22">
        <f ca="1"/>
        <v>2.9912707324357544</v>
      </c>
      <c r="H1789" s="22">
        <f ca="1"/>
        <v>2</v>
      </c>
      <c r="I1789" s="22" t="e">
        <f ca="1"/>
        <v>#N/A</v>
      </c>
      <c r="J1789" s="22" t="e">
        <f ca="1"/>
        <v>#N/A</v>
      </c>
      <c r="K1789" s="22" t="e">
        <f ca="1"/>
        <v>#N/A</v>
      </c>
      <c r="L1789" s="22" t="e">
        <f ca="1"/>
        <v>#N/A</v>
      </c>
      <c r="M1789" s="22"/>
      <c r="N1789" s="22"/>
      <c r="O1789" s="22"/>
      <c r="P1789" s="22"/>
      <c r="Q1789" s="22"/>
      <c r="R1789" s="22"/>
      <c r="S1789" s="22"/>
      <c r="T1789" s="2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c r="AQ1789" s="22"/>
      <c r="AR1789" s="22"/>
      <c r="AS1789" s="22"/>
      <c r="AT1789" s="22"/>
      <c r="AU1789" s="22"/>
      <c r="AV1789" s="22"/>
      <c r="AW1789" s="22"/>
      <c r="AX1789" s="22"/>
      <c r="AY1789" s="22"/>
      <c r="AZ1789" s="22"/>
      <c r="BA1789" s="22"/>
      <c r="BB1789" s="22"/>
      <c r="BC1789" s="22"/>
      <c r="BD1789" s="22"/>
      <c r="BE1789" s="22"/>
      <c r="BF1789" s="22"/>
      <c r="BG1789" s="22"/>
      <c r="BH1789" s="22"/>
      <c r="BI1789" s="22"/>
      <c r="BJ1789" s="22"/>
      <c r="BK1789" s="22"/>
      <c r="BL1789" s="22"/>
      <c r="BM1789" s="22"/>
      <c r="BN1789" s="22"/>
      <c r="BO1789" s="22"/>
      <c r="BP1789" s="22"/>
      <c r="BQ1789" s="22"/>
      <c r="BR1789" s="22"/>
      <c r="BS1789" s="22"/>
      <c r="BT1789" s="22"/>
      <c r="BU1789" s="22"/>
      <c r="BV1789" s="22"/>
      <c r="BW1789" s="22"/>
      <c r="BX1789" s="22"/>
      <c r="BY1789" s="22"/>
      <c r="BZ1789" s="22"/>
    </row>
    <row r="1790" spans="1:78" x14ac:dyDescent="0.25">
      <c r="A1790" s="21"/>
      <c r="B1790" s="22">
        <f ca="1">B1789+10</f>
        <v>310</v>
      </c>
      <c r="C1790" s="22">
        <f t="shared" ca="1" si="50"/>
        <v>0.31</v>
      </c>
      <c r="D1790" s="22">
        <v>382.02</v>
      </c>
      <c r="E1790" s="22"/>
      <c r="F1790" s="22"/>
      <c r="G1790" s="22">
        <f ca="1"/>
        <v>201.15080297078271</v>
      </c>
      <c r="H1790" s="22">
        <f ca="1"/>
        <v>33.622968457787856</v>
      </c>
      <c r="I1790" s="22" t="e">
        <f ca="1"/>
        <v>#N/A</v>
      </c>
      <c r="J1790" s="22" t="e">
        <f ca="1"/>
        <v>#N/A</v>
      </c>
      <c r="K1790" s="22" t="e">
        <f ca="1"/>
        <v>#N/A</v>
      </c>
      <c r="L1790" s="22" t="e">
        <f ca="1"/>
        <v>#N/A</v>
      </c>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2"/>
      <c r="AS1790" s="22"/>
      <c r="AT1790" s="22"/>
      <c r="AU1790" s="22"/>
      <c r="AV1790" s="22"/>
      <c r="AW1790" s="22"/>
      <c r="AX1790" s="22"/>
      <c r="AY1790" s="22"/>
      <c r="AZ1790" s="22"/>
      <c r="BA1790" s="22"/>
      <c r="BB1790" s="22"/>
      <c r="BC1790" s="22"/>
      <c r="BD1790" s="22"/>
      <c r="BE1790" s="22"/>
      <c r="BF1790" s="22"/>
      <c r="BG1790" s="22"/>
      <c r="BH1790" s="22"/>
      <c r="BI1790" s="22"/>
      <c r="BJ1790" s="22"/>
      <c r="BK1790" s="22"/>
      <c r="BL1790" s="22"/>
      <c r="BM1790" s="22"/>
      <c r="BN1790" s="22"/>
      <c r="BO1790" s="22"/>
      <c r="BP1790" s="22"/>
      <c r="BQ1790" s="22"/>
      <c r="BR1790" s="22"/>
      <c r="BS1790" s="22"/>
      <c r="BT1790" s="22"/>
      <c r="BU1790" s="22"/>
      <c r="BV1790" s="22"/>
      <c r="BW1790" s="22"/>
      <c r="BX1790" s="22"/>
      <c r="BY1790" s="22"/>
      <c r="BZ1790" s="22"/>
    </row>
    <row r="1791" spans="1:78" x14ac:dyDescent="0.25">
      <c r="A1791" s="21"/>
      <c r="B1791" s="22"/>
      <c r="C1791" s="22"/>
      <c r="D1791" s="22"/>
      <c r="E1791" s="22"/>
      <c r="F1791" s="22"/>
      <c r="G1791" s="22" t="e">
        <f ca="1"/>
        <v>#N/A</v>
      </c>
      <c r="H1791" s="22" t="e">
        <f ca="1"/>
        <v>#N/A</v>
      </c>
      <c r="I1791" s="22" t="e">
        <f ca="1"/>
        <v>#N/A</v>
      </c>
      <c r="J1791" s="22" t="e">
        <f ca="1"/>
        <v>#N/A</v>
      </c>
      <c r="K1791" s="22" t="e">
        <f ca="1"/>
        <v>#N/A</v>
      </c>
      <c r="L1791" s="22" t="e">
        <f ca="1"/>
        <v>#N/A</v>
      </c>
      <c r="M1791" s="22"/>
      <c r="N1791" s="22"/>
      <c r="O1791" s="22"/>
      <c r="P1791" s="22"/>
      <c r="Q1791" s="22"/>
      <c r="R1791" s="22"/>
      <c r="S1791" s="22"/>
      <c r="T1791" s="2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c r="AQ1791" s="22"/>
      <c r="AR1791" s="22"/>
      <c r="AS1791" s="22"/>
      <c r="AT1791" s="22"/>
      <c r="AU1791" s="22"/>
      <c r="AV1791" s="22"/>
      <c r="AW1791" s="22"/>
      <c r="AX1791" s="22"/>
      <c r="AY1791" s="22"/>
      <c r="AZ1791" s="22"/>
      <c r="BA1791" s="22"/>
      <c r="BB1791" s="22"/>
      <c r="BC1791" s="22"/>
      <c r="BD1791" s="22"/>
      <c r="BE1791" s="22"/>
      <c r="BF1791" s="22"/>
      <c r="BG1791" s="22"/>
      <c r="BH1791" s="22"/>
      <c r="BI1791" s="22"/>
      <c r="BJ1791" s="22"/>
      <c r="BK1791" s="22"/>
      <c r="BL1791" s="22"/>
      <c r="BM1791" s="22"/>
      <c r="BN1791" s="22"/>
      <c r="BO1791" s="22"/>
      <c r="BP1791" s="22"/>
      <c r="BQ1791" s="22"/>
      <c r="BR1791" s="22"/>
      <c r="BS1791" s="22"/>
      <c r="BT1791" s="22"/>
      <c r="BU1791" s="22"/>
      <c r="BV1791" s="22"/>
      <c r="BW1791" s="22"/>
      <c r="BX1791" s="22"/>
      <c r="BY1791" s="22"/>
      <c r="BZ1791" s="22"/>
    </row>
    <row r="1792" spans="1:78" x14ac:dyDescent="0.25">
      <c r="A1792" s="21"/>
      <c r="B1792" s="22"/>
      <c r="C1792" s="22"/>
      <c r="D1792" s="22"/>
      <c r="E1792" s="22"/>
      <c r="F1792" s="22"/>
      <c r="G1792" s="22" t="e">
        <f ca="1"/>
        <v>#N/A</v>
      </c>
      <c r="H1792" s="22" t="e">
        <f ca="1"/>
        <v>#N/A</v>
      </c>
      <c r="I1792" s="22" t="e">
        <f ca="1"/>
        <v>#N/A</v>
      </c>
      <c r="J1792" s="22" t="e">
        <f ca="1"/>
        <v>#N/A</v>
      </c>
      <c r="K1792" s="22" t="e">
        <f ca="1"/>
        <v>#N/A</v>
      </c>
      <c r="L1792" s="22" t="e">
        <f ca="1"/>
        <v>#N/A</v>
      </c>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2"/>
      <c r="AS1792" s="22"/>
      <c r="AT1792" s="22"/>
      <c r="AU1792" s="22"/>
      <c r="AV1792" s="22"/>
      <c r="AW1792" s="22"/>
      <c r="AX1792" s="22"/>
      <c r="AY1792" s="22"/>
      <c r="AZ1792" s="22"/>
      <c r="BA1792" s="22"/>
      <c r="BB1792" s="22"/>
      <c r="BC1792" s="22"/>
      <c r="BD1792" s="22"/>
      <c r="BE1792" s="22"/>
      <c r="BF1792" s="22"/>
      <c r="BG1792" s="22"/>
      <c r="BH1792" s="22"/>
      <c r="BI1792" s="22"/>
      <c r="BJ1792" s="22"/>
      <c r="BK1792" s="22"/>
      <c r="BL1792" s="22"/>
      <c r="BM1792" s="22"/>
      <c r="BN1792" s="22"/>
      <c r="BO1792" s="22"/>
      <c r="BP1792" s="22"/>
      <c r="BQ1792" s="22"/>
      <c r="BR1792" s="22"/>
      <c r="BS1792" s="22"/>
      <c r="BT1792" s="22"/>
      <c r="BU1792" s="22"/>
      <c r="BV1792" s="22"/>
      <c r="BW1792" s="22"/>
      <c r="BX1792" s="22"/>
      <c r="BY1792" s="22"/>
      <c r="BZ1792" s="22"/>
    </row>
    <row r="1793" spans="1:78" x14ac:dyDescent="0.25">
      <c r="A1793" s="21"/>
      <c r="B1793" s="22"/>
      <c r="C1793" s="22"/>
      <c r="D1793" s="22"/>
      <c r="E1793" s="22"/>
      <c r="F1793" s="22"/>
      <c r="G1793" s="22"/>
      <c r="H1793" s="22"/>
      <c r="I1793" s="22"/>
      <c r="J1793" s="22"/>
      <c r="K1793" s="22"/>
      <c r="L1793" s="22"/>
      <c r="M1793" s="22"/>
      <c r="N1793" s="22"/>
      <c r="O1793" s="22"/>
      <c r="P1793" s="22"/>
      <c r="Q1793" s="22"/>
      <c r="R1793" s="22"/>
      <c r="S1793" s="22"/>
      <c r="T1793" s="2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c r="AQ1793" s="22"/>
      <c r="AR1793" s="22"/>
      <c r="AS1793" s="22"/>
      <c r="AT1793" s="22"/>
      <c r="AU1793" s="22"/>
      <c r="AV1793" s="22"/>
      <c r="AW1793" s="22"/>
      <c r="AX1793" s="22"/>
      <c r="AY1793" s="22"/>
      <c r="AZ1793" s="22"/>
      <c r="BA1793" s="22"/>
      <c r="BB1793" s="22"/>
      <c r="BC1793" s="22"/>
      <c r="BD1793" s="22"/>
      <c r="BE1793" s="22"/>
      <c r="BF1793" s="22"/>
      <c r="BG1793" s="22"/>
      <c r="BH1793" s="22"/>
      <c r="BI1793" s="22"/>
      <c r="BJ1793" s="22"/>
      <c r="BK1793" s="22"/>
      <c r="BL1793" s="22"/>
      <c r="BM1793" s="22"/>
      <c r="BN1793" s="22"/>
      <c r="BO1793" s="22"/>
      <c r="BP1793" s="22"/>
      <c r="BQ1793" s="22"/>
      <c r="BR1793" s="22"/>
      <c r="BS1793" s="22"/>
      <c r="BT1793" s="22"/>
      <c r="BU1793" s="22"/>
      <c r="BV1793" s="22"/>
      <c r="BW1793" s="22"/>
      <c r="BX1793" s="22"/>
      <c r="BY1793" s="22"/>
      <c r="BZ1793" s="22"/>
    </row>
    <row r="1794" spans="1:78" x14ac:dyDescent="0.25">
      <c r="A1794" s="21"/>
      <c r="B1794" s="22"/>
      <c r="C1794" s="22"/>
      <c r="D1794" s="22"/>
      <c r="E1794" s="22"/>
      <c r="F1794" s="25" t="s">
        <v>166</v>
      </c>
      <c r="G1794" s="42">
        <v>380</v>
      </c>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2"/>
      <c r="AS1794" s="22"/>
      <c r="AT1794" s="22"/>
      <c r="AU1794" s="22"/>
      <c r="AV1794" s="22"/>
      <c r="AW1794" s="22"/>
      <c r="AX1794" s="22"/>
      <c r="AY1794" s="22"/>
      <c r="AZ1794" s="22"/>
      <c r="BA1794" s="22"/>
      <c r="BB1794" s="22"/>
      <c r="BC1794" s="22"/>
      <c r="BD1794" s="22"/>
      <c r="BE1794" s="22"/>
      <c r="BF1794" s="22"/>
      <c r="BG1794" s="22"/>
      <c r="BH1794" s="22"/>
      <c r="BI1794" s="22"/>
      <c r="BJ1794" s="22"/>
      <c r="BK1794" s="22"/>
      <c r="BL1794" s="22"/>
      <c r="BM1794" s="22"/>
      <c r="BN1794" s="22"/>
      <c r="BO1794" s="22"/>
      <c r="BP1794" s="22"/>
      <c r="BQ1794" s="22"/>
      <c r="BR1794" s="22"/>
      <c r="BS1794" s="22"/>
      <c r="BT1794" s="22"/>
      <c r="BU1794" s="22"/>
      <c r="BV1794" s="22"/>
      <c r="BW1794" s="22"/>
      <c r="BX1794" s="22"/>
      <c r="BY1794" s="22"/>
      <c r="BZ1794" s="22"/>
    </row>
    <row r="1795" spans="1:78" x14ac:dyDescent="0.25">
      <c r="A1795" s="21"/>
      <c r="B1795" s="22"/>
      <c r="C1795" s="22"/>
      <c r="D1795" s="22"/>
      <c r="E1795" s="22"/>
      <c r="F1795" s="25" t="s">
        <v>167</v>
      </c>
      <c r="G1795" s="43">
        <f ca="1">I1782+J1782*(G1794/1000)+K1782*(G1794/1000)^2+L1782*(G1794/1000)^3+M1782/(G1794/1000)^2</f>
        <v>5398.2113968746708</v>
      </c>
      <c r="H1795" s="22"/>
      <c r="I1795" s="22"/>
      <c r="J1795" s="22"/>
      <c r="K1795" s="22"/>
      <c r="L1795" s="22"/>
      <c r="M1795" s="22"/>
      <c r="N1795" s="22"/>
      <c r="O1795" s="22"/>
      <c r="P1795" s="22"/>
      <c r="Q1795" s="22"/>
      <c r="R1795" s="22"/>
      <c r="S1795" s="22"/>
      <c r="T1795" s="2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c r="AQ1795" s="22"/>
      <c r="AR1795" s="22"/>
      <c r="AS1795" s="22"/>
      <c r="AT1795" s="22"/>
      <c r="AU1795" s="22"/>
      <c r="AV1795" s="22"/>
      <c r="AW1795" s="22"/>
      <c r="AX1795" s="22"/>
      <c r="AY1795" s="22"/>
      <c r="AZ1795" s="22"/>
      <c r="BA1795" s="22"/>
      <c r="BB1795" s="22"/>
      <c r="BC1795" s="22"/>
      <c r="BD1795" s="22"/>
      <c r="BE1795" s="22"/>
      <c r="BF1795" s="22"/>
      <c r="BG1795" s="22"/>
      <c r="BH1795" s="22"/>
      <c r="BI1795" s="22"/>
      <c r="BJ1795" s="22"/>
      <c r="BK1795" s="22"/>
      <c r="BL1795" s="22"/>
      <c r="BM1795" s="22"/>
      <c r="BN1795" s="22"/>
      <c r="BO1795" s="22"/>
      <c r="BP1795" s="22"/>
      <c r="BQ1795" s="22"/>
      <c r="BR1795" s="22"/>
      <c r="BS1795" s="22"/>
      <c r="BT1795" s="22"/>
      <c r="BU1795" s="22"/>
      <c r="BV1795" s="22"/>
      <c r="BW1795" s="22"/>
      <c r="BX1795" s="22"/>
      <c r="BY1795" s="22"/>
      <c r="BZ1795" s="22"/>
    </row>
    <row r="1796" spans="1:78" x14ac:dyDescent="0.25">
      <c r="A1796" s="21"/>
      <c r="B1796" s="22" t="s">
        <v>327</v>
      </c>
      <c r="C1796" s="22"/>
      <c r="D1796" s="22"/>
      <c r="E1796" s="22"/>
      <c r="F1796" s="22" t="s">
        <v>46</v>
      </c>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2"/>
      <c r="AS1796" s="22"/>
      <c r="AT1796" s="22"/>
      <c r="AU1796" s="22"/>
      <c r="AV1796" s="22"/>
      <c r="AW1796" s="22"/>
      <c r="AX1796" s="22"/>
      <c r="AY1796" s="22"/>
      <c r="AZ1796" s="22"/>
      <c r="BA1796" s="22"/>
      <c r="BB1796" s="22"/>
      <c r="BC1796" s="22"/>
      <c r="BD1796" s="22"/>
      <c r="BE1796" s="22"/>
      <c r="BF1796" s="22"/>
      <c r="BG1796" s="22"/>
      <c r="BH1796" s="22"/>
      <c r="BI1796" s="22"/>
      <c r="BJ1796" s="22"/>
      <c r="BK1796" s="22"/>
      <c r="BL1796" s="22"/>
      <c r="BM1796" s="22"/>
      <c r="BN1796" s="22"/>
      <c r="BO1796" s="22"/>
      <c r="BP1796" s="22"/>
      <c r="BQ1796" s="22"/>
      <c r="BR1796" s="22"/>
      <c r="BS1796" s="22"/>
      <c r="BT1796" s="22"/>
      <c r="BU1796" s="22"/>
      <c r="BV1796" s="22"/>
      <c r="BW1796" s="22"/>
      <c r="BX1796" s="22"/>
      <c r="BY1796" s="22"/>
      <c r="BZ1796" s="22"/>
    </row>
    <row r="1797" spans="1:78" x14ac:dyDescent="0.25">
      <c r="A1797" s="21"/>
      <c r="B1797" s="22"/>
      <c r="C1797" s="22"/>
      <c r="D1797" s="22"/>
      <c r="E1797" s="22"/>
      <c r="F1797" s="22"/>
      <c r="G1797" s="22"/>
      <c r="H1797" s="22"/>
      <c r="I1797" s="22"/>
      <c r="J1797" s="22"/>
      <c r="K1797" s="22"/>
      <c r="L1797" s="22"/>
      <c r="M1797" s="22"/>
      <c r="N1797" s="22"/>
      <c r="O1797" s="22"/>
      <c r="P1797" s="22"/>
      <c r="Q1797" s="22"/>
      <c r="R1797" s="22"/>
      <c r="S1797" s="22"/>
      <c r="T1797" s="2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c r="AQ1797" s="22"/>
      <c r="AR1797" s="22"/>
      <c r="AS1797" s="22"/>
      <c r="AT1797" s="22"/>
      <c r="AU1797" s="22"/>
      <c r="AV1797" s="22"/>
      <c r="AW1797" s="22"/>
      <c r="AX1797" s="22"/>
      <c r="AY1797" s="22"/>
      <c r="AZ1797" s="22"/>
      <c r="BA1797" s="22"/>
      <c r="BB1797" s="22"/>
      <c r="BC1797" s="22"/>
      <c r="BD1797" s="22"/>
      <c r="BE1797" s="22"/>
      <c r="BF1797" s="22"/>
      <c r="BG1797" s="22"/>
      <c r="BH1797" s="22"/>
      <c r="BI1797" s="22"/>
      <c r="BJ1797" s="22"/>
      <c r="BK1797" s="22"/>
      <c r="BL1797" s="22"/>
      <c r="BM1797" s="22"/>
      <c r="BN1797" s="22"/>
      <c r="BO1797" s="22"/>
      <c r="BP1797" s="22"/>
      <c r="BQ1797" s="22"/>
      <c r="BR1797" s="22"/>
      <c r="BS1797" s="22"/>
      <c r="BT1797" s="22"/>
      <c r="BU1797" s="22"/>
      <c r="BV1797" s="22"/>
      <c r="BW1797" s="22"/>
      <c r="BX1797" s="22"/>
      <c r="BY1797" s="22"/>
      <c r="BZ1797" s="22"/>
    </row>
    <row r="1798" spans="1:78" x14ac:dyDescent="0.25">
      <c r="A1798" s="21"/>
      <c r="B1798" s="22"/>
      <c r="C1798" s="22"/>
      <c r="D1798" s="22"/>
      <c r="E1798" s="22"/>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2"/>
      <c r="AS1798" s="22"/>
      <c r="AT1798" s="22"/>
      <c r="AU1798" s="22"/>
      <c r="AV1798" s="22"/>
      <c r="AW1798" s="22"/>
      <c r="AX1798" s="22"/>
      <c r="AY1798" s="22"/>
      <c r="AZ1798" s="22"/>
      <c r="BA1798" s="22"/>
      <c r="BB1798" s="22"/>
      <c r="BC1798" s="22"/>
      <c r="BD1798" s="22"/>
      <c r="BE1798" s="22"/>
      <c r="BF1798" s="22"/>
      <c r="BG1798" s="22"/>
      <c r="BH1798" s="22"/>
      <c r="BI1798" s="22"/>
      <c r="BJ1798" s="22"/>
      <c r="BK1798" s="22"/>
      <c r="BL1798" s="22"/>
      <c r="BM1798" s="22"/>
      <c r="BN1798" s="22"/>
      <c r="BO1798" s="22"/>
      <c r="BP1798" s="22"/>
      <c r="BQ1798" s="22"/>
      <c r="BR1798" s="22"/>
      <c r="BS1798" s="22"/>
      <c r="BT1798" s="22"/>
      <c r="BU1798" s="22"/>
      <c r="BV1798" s="22"/>
      <c r="BW1798" s="22"/>
      <c r="BX1798" s="22"/>
      <c r="BY1798" s="22"/>
      <c r="BZ1798" s="22"/>
    </row>
    <row r="1799" spans="1:78" x14ac:dyDescent="0.25">
      <c r="A1799" s="21"/>
      <c r="B1799" s="22"/>
      <c r="C1799" s="22"/>
      <c r="D1799" s="22"/>
      <c r="E1799" s="22"/>
      <c r="F1799" s="25" t="s">
        <v>326</v>
      </c>
      <c r="G1799" s="34">
        <v>429.3</v>
      </c>
      <c r="H1799" s="22"/>
      <c r="I1799" s="22"/>
      <c r="J1799" s="22"/>
      <c r="K1799" s="22"/>
      <c r="L1799" s="22"/>
      <c r="M1799" s="22"/>
      <c r="N1799" s="22"/>
      <c r="O1799" s="22"/>
      <c r="P1799" s="22"/>
      <c r="Q1799" s="22"/>
      <c r="R1799" s="22"/>
      <c r="S1799" s="22"/>
      <c r="T1799" s="2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c r="AQ1799" s="22"/>
      <c r="AR1799" s="22"/>
      <c r="AS1799" s="22"/>
      <c r="AT1799" s="22"/>
      <c r="AU1799" s="22"/>
      <c r="AV1799" s="22"/>
      <c r="AW1799" s="22"/>
      <c r="AX1799" s="22"/>
      <c r="AY1799" s="22"/>
      <c r="AZ1799" s="22"/>
      <c r="BA1799" s="22"/>
      <c r="BB1799" s="22"/>
      <c r="BC1799" s="22"/>
      <c r="BD1799" s="22"/>
      <c r="BE1799" s="22"/>
      <c r="BF1799" s="22"/>
      <c r="BG1799" s="22"/>
      <c r="BH1799" s="22"/>
      <c r="BI1799" s="22"/>
      <c r="BJ1799" s="22"/>
      <c r="BK1799" s="22"/>
      <c r="BL1799" s="22"/>
      <c r="BM1799" s="22"/>
      <c r="BN1799" s="22"/>
      <c r="BO1799" s="22"/>
      <c r="BP1799" s="22"/>
      <c r="BQ1799" s="22"/>
      <c r="BR1799" s="22"/>
      <c r="BS1799" s="22"/>
      <c r="BT1799" s="22"/>
      <c r="BU1799" s="22"/>
      <c r="BV1799" s="22"/>
      <c r="BW1799" s="22"/>
      <c r="BX1799" s="22"/>
      <c r="BY1799" s="22"/>
      <c r="BZ1799" s="22"/>
    </row>
    <row r="1800" spans="1:78" x14ac:dyDescent="0.25">
      <c r="A1800" s="21"/>
      <c r="B1800" s="22"/>
      <c r="C1800" s="22"/>
      <c r="D1800" s="22"/>
      <c r="E1800" s="22"/>
      <c r="F1800" s="22"/>
      <c r="G1800" s="22"/>
      <c r="H1800" s="22"/>
      <c r="I1800" s="22"/>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2"/>
      <c r="AS1800" s="22"/>
      <c r="AT1800" s="22"/>
      <c r="AU1800" s="22"/>
      <c r="AV1800" s="22"/>
      <c r="AW1800" s="22"/>
      <c r="AX1800" s="22"/>
      <c r="AY1800" s="22"/>
      <c r="AZ1800" s="22"/>
      <c r="BA1800" s="22"/>
      <c r="BB1800" s="22"/>
      <c r="BC1800" s="22"/>
      <c r="BD1800" s="22"/>
      <c r="BE1800" s="22"/>
      <c r="BF1800" s="22"/>
      <c r="BG1800" s="22"/>
      <c r="BH1800" s="22"/>
      <c r="BI1800" s="22"/>
      <c r="BJ1800" s="22"/>
      <c r="BK1800" s="22"/>
      <c r="BL1800" s="22"/>
      <c r="BM1800" s="22"/>
      <c r="BN1800" s="22"/>
      <c r="BO1800" s="22"/>
      <c r="BP1800" s="22"/>
      <c r="BQ1800" s="22"/>
      <c r="BR1800" s="22"/>
      <c r="BS1800" s="22"/>
      <c r="BT1800" s="22"/>
      <c r="BU1800" s="22"/>
      <c r="BV1800" s="22"/>
      <c r="BW1800" s="22"/>
      <c r="BX1800" s="22"/>
      <c r="BY1800" s="22"/>
      <c r="BZ1800" s="22"/>
    </row>
    <row r="1801" spans="1:78" x14ac:dyDescent="0.25">
      <c r="A1801" s="21"/>
      <c r="B1801" s="22"/>
      <c r="C1801" s="22"/>
      <c r="D1801" s="22"/>
      <c r="E1801" s="22"/>
      <c r="F1801" s="22"/>
      <c r="G1801" s="22"/>
      <c r="H1801" s="22"/>
      <c r="I1801" s="22"/>
      <c r="J1801" s="22"/>
      <c r="K1801" s="22"/>
      <c r="L1801" s="22"/>
      <c r="M1801" s="22"/>
      <c r="N1801" s="22"/>
      <c r="O1801" s="22"/>
      <c r="P1801" s="22"/>
      <c r="Q1801" s="22"/>
      <c r="R1801" s="22"/>
      <c r="S1801" s="22"/>
      <c r="T1801" s="2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c r="AQ1801" s="22"/>
      <c r="AR1801" s="22"/>
      <c r="AS1801" s="22"/>
      <c r="AT1801" s="22"/>
      <c r="AU1801" s="22"/>
      <c r="AV1801" s="22"/>
      <c r="AW1801" s="22"/>
      <c r="AX1801" s="22"/>
      <c r="AY1801" s="22"/>
      <c r="AZ1801" s="22"/>
      <c r="BA1801" s="22"/>
      <c r="BB1801" s="22"/>
      <c r="BC1801" s="22"/>
      <c r="BD1801" s="22"/>
      <c r="BE1801" s="22"/>
      <c r="BF1801" s="22"/>
      <c r="BG1801" s="22"/>
      <c r="BH1801" s="22"/>
      <c r="BI1801" s="22"/>
      <c r="BJ1801" s="22"/>
      <c r="BK1801" s="22"/>
      <c r="BL1801" s="22"/>
      <c r="BM1801" s="22"/>
      <c r="BN1801" s="22"/>
      <c r="BO1801" s="22"/>
      <c r="BP1801" s="22"/>
      <c r="BQ1801" s="22"/>
      <c r="BR1801" s="22"/>
      <c r="BS1801" s="22"/>
      <c r="BT1801" s="22"/>
      <c r="BU1801" s="22"/>
      <c r="BV1801" s="22"/>
      <c r="BW1801" s="22"/>
      <c r="BX1801" s="22"/>
      <c r="BY1801" s="22"/>
      <c r="BZ1801" s="22"/>
    </row>
    <row r="1802" spans="1:78" x14ac:dyDescent="0.25">
      <c r="A1802" s="21"/>
      <c r="B1802" s="22"/>
      <c r="C1802" s="22"/>
      <c r="D1802" s="22"/>
      <c r="E1802" s="22"/>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2"/>
      <c r="AS1802" s="22"/>
      <c r="AT1802" s="22"/>
      <c r="AU1802" s="22"/>
      <c r="AV1802" s="22"/>
      <c r="AW1802" s="22"/>
      <c r="AX1802" s="22"/>
      <c r="AY1802" s="22"/>
      <c r="AZ1802" s="22"/>
      <c r="BA1802" s="22"/>
      <c r="BB1802" s="22"/>
      <c r="BC1802" s="22"/>
      <c r="BD1802" s="22"/>
      <c r="BE1802" s="22"/>
      <c r="BF1802" s="22"/>
      <c r="BG1802" s="22"/>
      <c r="BH1802" s="22"/>
      <c r="BI1802" s="22"/>
      <c r="BJ1802" s="22"/>
      <c r="BK1802" s="22"/>
      <c r="BL1802" s="22"/>
      <c r="BM1802" s="22"/>
      <c r="BN1802" s="22"/>
      <c r="BO1802" s="22"/>
      <c r="BP1802" s="22"/>
      <c r="BQ1802" s="22"/>
      <c r="BR1802" s="22"/>
      <c r="BS1802" s="22"/>
      <c r="BT1802" s="22"/>
      <c r="BU1802" s="22"/>
      <c r="BV1802" s="22"/>
      <c r="BW1802" s="22"/>
      <c r="BX1802" s="22"/>
      <c r="BY1802" s="22"/>
      <c r="BZ1802" s="22"/>
    </row>
    <row r="1803" spans="1:78" x14ac:dyDescent="0.25">
      <c r="A1803" s="38"/>
      <c r="B1803" s="39" t="s">
        <v>362</v>
      </c>
      <c r="C1803" s="39"/>
      <c r="D1803" s="39"/>
      <c r="E1803" s="39"/>
      <c r="F1803" s="26" t="s">
        <v>70</v>
      </c>
      <c r="G1803" s="27" t="s">
        <v>71</v>
      </c>
      <c r="H1803" s="27" t="s">
        <v>72</v>
      </c>
      <c r="I1803" s="27" t="s">
        <v>73</v>
      </c>
      <c r="J1803" s="27" t="s">
        <v>74</v>
      </c>
      <c r="K1803" s="27" t="s">
        <v>75</v>
      </c>
      <c r="L1803" s="27" t="s">
        <v>76</v>
      </c>
      <c r="M1803" s="27" t="s">
        <v>77</v>
      </c>
      <c r="N1803" s="27" t="s">
        <v>78</v>
      </c>
      <c r="O1803" s="27" t="s">
        <v>79</v>
      </c>
      <c r="P1803" s="27" t="s">
        <v>80</v>
      </c>
      <c r="Q1803" s="27"/>
      <c r="R1803" s="27"/>
      <c r="S1803" s="27"/>
      <c r="T1803" s="27"/>
      <c r="U1803" s="27"/>
      <c r="V1803" s="27"/>
      <c r="W1803" s="27"/>
      <c r="X1803" s="27"/>
      <c r="Y1803" s="27"/>
      <c r="Z1803" s="27"/>
      <c r="AA1803" s="27"/>
      <c r="AB1803" s="27"/>
      <c r="AC1803" s="27"/>
      <c r="AD1803" s="27"/>
      <c r="AE1803" s="27"/>
      <c r="AF1803" s="27"/>
      <c r="AG1803" s="27"/>
      <c r="AH1803" s="27"/>
      <c r="AI1803" s="27"/>
      <c r="AJ1803" s="27"/>
      <c r="AK1803" s="27"/>
      <c r="AL1803" s="27"/>
      <c r="AM1803" s="27"/>
      <c r="AN1803" s="27"/>
      <c r="AO1803" s="27"/>
      <c r="AP1803" s="27"/>
      <c r="AQ1803" s="27"/>
      <c r="AR1803" s="27"/>
      <c r="AS1803" s="27"/>
      <c r="AT1803" s="27"/>
      <c r="AU1803" s="27"/>
      <c r="AV1803" s="27"/>
      <c r="AW1803" s="27"/>
      <c r="AX1803" s="27"/>
      <c r="AY1803" s="27"/>
      <c r="AZ1803" s="27"/>
      <c r="BA1803" s="27"/>
      <c r="BB1803" s="27"/>
      <c r="BC1803" s="27"/>
      <c r="BD1803" s="27"/>
      <c r="BE1803" s="27"/>
      <c r="BF1803" s="27"/>
      <c r="BG1803" s="27"/>
      <c r="BH1803" s="27"/>
      <c r="BI1803" s="27"/>
      <c r="BJ1803" s="27"/>
      <c r="BK1803" s="27"/>
      <c r="BL1803" s="27"/>
      <c r="BM1803" s="27"/>
      <c r="BN1803" s="27"/>
      <c r="BO1803" s="22"/>
      <c r="BP1803" s="22"/>
      <c r="BQ1803" s="22"/>
      <c r="BR1803" s="22"/>
      <c r="BS1803" s="22"/>
      <c r="BT1803" s="22"/>
      <c r="BU1803" s="22"/>
      <c r="BV1803" s="22"/>
      <c r="BW1803" s="22"/>
      <c r="BX1803" s="22"/>
      <c r="BY1803" s="22"/>
      <c r="BZ1803" s="22"/>
    </row>
    <row r="1804" spans="1:78" x14ac:dyDescent="0.25">
      <c r="A1804" s="21" t="s">
        <v>363</v>
      </c>
      <c r="B1804" s="21" t="s">
        <v>364</v>
      </c>
      <c r="C1804" s="22"/>
      <c r="D1804" s="22"/>
      <c r="E1804" s="22"/>
      <c r="F1804" s="40" t="s">
        <v>139</v>
      </c>
      <c r="G1804" s="40">
        <f ca="1">B1806</f>
        <v>273.14999999999998</v>
      </c>
      <c r="H1804" s="40">
        <f ca="1">B1810</f>
        <v>300</v>
      </c>
      <c r="I1804" s="40">
        <f ca="1">K1808</f>
        <v>6044.2600181774933</v>
      </c>
      <c r="J1804" s="40">
        <f ca="1">J1808</f>
        <v>-39874.345256157554</v>
      </c>
      <c r="K1804" s="40">
        <f ca="1">I1808</f>
        <v>102658.49300139351</v>
      </c>
      <c r="L1804" s="40">
        <f ca="1">H1808</f>
        <v>-90232.102211253994</v>
      </c>
      <c r="M1804" s="40">
        <f ca="1">G1808</f>
        <v>-42.956464657660426</v>
      </c>
      <c r="N1804" s="40"/>
      <c r="O1804" s="40"/>
      <c r="P1804" s="40"/>
      <c r="Q1804" s="40"/>
      <c r="R1804" s="40"/>
      <c r="S1804" s="40"/>
      <c r="T1804" s="40"/>
      <c r="U1804" s="40"/>
      <c r="V1804" s="40"/>
      <c r="W1804" s="40"/>
      <c r="X1804" s="40"/>
      <c r="Y1804" s="40"/>
      <c r="Z1804" s="40"/>
      <c r="AA1804" s="40"/>
      <c r="AB1804" s="40"/>
      <c r="AC1804" s="40"/>
      <c r="AD1804" s="40"/>
      <c r="AE1804" s="40"/>
      <c r="AF1804" s="40"/>
      <c r="AG1804" s="40"/>
      <c r="AH1804" s="40"/>
      <c r="AI1804" s="40"/>
      <c r="AJ1804" s="40"/>
      <c r="AK1804" s="40"/>
      <c r="AL1804" s="40"/>
      <c r="AM1804" s="40"/>
      <c r="AN1804" s="40"/>
      <c r="AO1804" s="40"/>
      <c r="AP1804" s="40"/>
      <c r="AQ1804" s="40"/>
      <c r="AR1804" s="40"/>
      <c r="AS1804" s="40"/>
      <c r="AT1804" s="40"/>
      <c r="AU1804" s="40"/>
      <c r="AV1804" s="40"/>
      <c r="AW1804" s="40"/>
      <c r="AX1804" s="40"/>
      <c r="AY1804" s="40"/>
      <c r="AZ1804" s="40"/>
      <c r="BA1804" s="40"/>
      <c r="BB1804" s="40"/>
      <c r="BC1804" s="40"/>
      <c r="BD1804" s="40"/>
      <c r="BE1804" s="40"/>
      <c r="BF1804" s="40"/>
      <c r="BG1804" s="40"/>
      <c r="BH1804" s="40"/>
      <c r="BI1804" s="40"/>
      <c r="BJ1804" s="40"/>
      <c r="BK1804" s="40"/>
      <c r="BL1804" s="40"/>
      <c r="BM1804" s="40"/>
      <c r="BN1804" s="40"/>
      <c r="BO1804" s="22"/>
      <c r="BP1804" s="22"/>
      <c r="BQ1804" s="22"/>
      <c r="BR1804" s="22"/>
      <c r="BS1804" s="22"/>
      <c r="BT1804" s="22"/>
      <c r="BU1804" s="22"/>
      <c r="BV1804" s="22"/>
      <c r="BW1804" s="22"/>
      <c r="BX1804" s="22"/>
      <c r="BY1804" s="22"/>
      <c r="BZ1804" s="22"/>
    </row>
    <row r="1805" spans="1:78" x14ac:dyDescent="0.25">
      <c r="A1805" s="21"/>
      <c r="B1805" s="22" t="s">
        <v>323</v>
      </c>
      <c r="C1805" s="22" t="s">
        <v>182</v>
      </c>
      <c r="D1805" s="22" t="s">
        <v>203</v>
      </c>
      <c r="E1805" s="22"/>
      <c r="F1805" s="41" t="s">
        <v>141</v>
      </c>
      <c r="G1805" s="41"/>
      <c r="H1805" s="41"/>
      <c r="I1805" s="41"/>
      <c r="J1805" s="41"/>
      <c r="K1805" s="41"/>
      <c r="L1805" s="41"/>
      <c r="M1805" s="41"/>
      <c r="N1805" s="41"/>
      <c r="O1805" s="41"/>
      <c r="P1805" s="41"/>
      <c r="Q1805" s="41"/>
      <c r="R1805" s="41"/>
      <c r="S1805" s="41"/>
      <c r="T1805" s="41"/>
      <c r="U1805" s="41"/>
      <c r="V1805" s="41"/>
      <c r="W1805" s="41"/>
      <c r="X1805" s="41"/>
      <c r="Y1805" s="41"/>
      <c r="Z1805" s="41"/>
      <c r="AA1805" s="41"/>
      <c r="AB1805" s="41"/>
      <c r="AC1805" s="41"/>
      <c r="AD1805" s="41"/>
      <c r="AE1805" s="41"/>
      <c r="AF1805" s="41"/>
      <c r="AG1805" s="41"/>
      <c r="AH1805" s="41"/>
      <c r="AI1805" s="41"/>
      <c r="AJ1805" s="41"/>
      <c r="AK1805" s="41"/>
      <c r="AL1805" s="41"/>
      <c r="AM1805" s="41"/>
      <c r="AN1805" s="41"/>
      <c r="AO1805" s="41"/>
      <c r="AP1805" s="41"/>
      <c r="AQ1805" s="41"/>
      <c r="AR1805" s="41"/>
      <c r="AS1805" s="41"/>
      <c r="AT1805" s="41"/>
      <c r="AU1805" s="41"/>
      <c r="AV1805" s="41"/>
      <c r="AW1805" s="41"/>
      <c r="AX1805" s="41"/>
      <c r="AY1805" s="41"/>
      <c r="AZ1805" s="41"/>
      <c r="BA1805" s="41"/>
      <c r="BB1805" s="41"/>
      <c r="BC1805" s="41"/>
      <c r="BD1805" s="41"/>
      <c r="BE1805" s="41"/>
      <c r="BF1805" s="41"/>
      <c r="BG1805" s="41"/>
      <c r="BH1805" s="41"/>
      <c r="BI1805" s="41"/>
      <c r="BJ1805" s="41"/>
      <c r="BK1805" s="41"/>
      <c r="BL1805" s="41"/>
      <c r="BM1805" s="41"/>
      <c r="BN1805" s="41"/>
      <c r="BO1805" s="22"/>
      <c r="BP1805" s="22"/>
      <c r="BQ1805" s="22"/>
      <c r="BR1805" s="22"/>
      <c r="BS1805" s="22"/>
      <c r="BT1805" s="22"/>
      <c r="BU1805" s="22"/>
      <c r="BV1805" s="22"/>
      <c r="BW1805" s="22"/>
      <c r="BX1805" s="22"/>
      <c r="BY1805" s="22"/>
      <c r="BZ1805" s="22"/>
    </row>
    <row r="1806" spans="1:78" x14ac:dyDescent="0.25">
      <c r="A1806" s="52" t="s">
        <v>324</v>
      </c>
      <c r="B1806" s="22">
        <v>273.14999999999998</v>
      </c>
      <c r="C1806" s="22">
        <f ca="1">B1806/1000</f>
        <v>0.27315</v>
      </c>
      <c r="D1806" s="22">
        <v>397.36</v>
      </c>
      <c r="E1806" s="22"/>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2"/>
      <c r="AS1806" s="22"/>
      <c r="AT1806" s="22"/>
      <c r="AU1806" s="22"/>
      <c r="AV1806" s="22"/>
      <c r="AW1806" s="22"/>
      <c r="AX1806" s="22"/>
      <c r="AY1806" s="22"/>
      <c r="AZ1806" s="22"/>
      <c r="BA1806" s="22"/>
      <c r="BB1806" s="22"/>
      <c r="BC1806" s="22"/>
      <c r="BD1806" s="22"/>
      <c r="BE1806" s="22"/>
      <c r="BF1806" s="22"/>
      <c r="BG1806" s="22"/>
      <c r="BH1806" s="22"/>
      <c r="BI1806" s="22"/>
      <c r="BJ1806" s="22"/>
      <c r="BK1806" s="22"/>
      <c r="BL1806" s="22"/>
      <c r="BM1806" s="22"/>
      <c r="BN1806" s="22"/>
      <c r="BO1806" s="22"/>
      <c r="BP1806" s="22"/>
      <c r="BQ1806" s="22"/>
      <c r="BR1806" s="22"/>
      <c r="BS1806" s="22"/>
      <c r="BT1806" s="22"/>
      <c r="BU1806" s="22"/>
      <c r="BV1806" s="22"/>
      <c r="BW1806" s="22"/>
      <c r="BX1806" s="22"/>
      <c r="BY1806" s="22"/>
      <c r="BZ1806" s="22"/>
    </row>
    <row r="1807" spans="1:78" x14ac:dyDescent="0.25">
      <c r="A1807" s="21">
        <f ca="1">_xll.BP(B1804)</f>
        <v>235.45000610351565</v>
      </c>
      <c r="B1807" s="22">
        <v>280</v>
      </c>
      <c r="C1807" s="22">
        <f ca="1">B1807/1000</f>
        <v>0.28000000000000003</v>
      </c>
      <c r="D1807" s="22">
        <v>399.18</v>
      </c>
      <c r="E1807" s="22"/>
      <c r="F1807" s="22"/>
      <c r="G1807" s="42" t="s">
        <v>184</v>
      </c>
      <c r="H1807" s="42" t="s">
        <v>185</v>
      </c>
      <c r="I1807" s="42" t="s">
        <v>186</v>
      </c>
      <c r="J1807" s="42" t="s">
        <v>187</v>
      </c>
      <c r="K1807" s="42" t="s">
        <v>188</v>
      </c>
      <c r="L1807" s="22"/>
      <c r="M1807" s="22"/>
      <c r="N1807" s="22"/>
      <c r="O1807" s="22"/>
      <c r="P1807" s="22"/>
      <c r="Q1807" s="22"/>
      <c r="R1807" s="22"/>
      <c r="S1807" s="22"/>
      <c r="T1807" s="2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c r="AQ1807" s="22"/>
      <c r="AR1807" s="22"/>
      <c r="AS1807" s="22"/>
      <c r="AT1807" s="22"/>
      <c r="AU1807" s="22"/>
      <c r="AV1807" s="22"/>
      <c r="AW1807" s="22"/>
      <c r="AX1807" s="22"/>
      <c r="AY1807" s="22"/>
      <c r="AZ1807" s="22"/>
      <c r="BA1807" s="22"/>
      <c r="BB1807" s="22"/>
      <c r="BC1807" s="22"/>
      <c r="BD1807" s="22"/>
      <c r="BE1807" s="22"/>
      <c r="BF1807" s="22"/>
      <c r="BG1807" s="22"/>
      <c r="BH1807" s="22"/>
      <c r="BI1807" s="22"/>
      <c r="BJ1807" s="22"/>
      <c r="BK1807" s="22"/>
      <c r="BL1807" s="22"/>
      <c r="BM1807" s="22"/>
      <c r="BN1807" s="22"/>
      <c r="BO1807" s="22"/>
      <c r="BP1807" s="22"/>
      <c r="BQ1807" s="22"/>
      <c r="BR1807" s="22"/>
      <c r="BS1807" s="22"/>
      <c r="BT1807" s="22"/>
      <c r="BU1807" s="22"/>
      <c r="BV1807" s="22"/>
      <c r="BW1807" s="22"/>
      <c r="BX1807" s="22"/>
      <c r="BY1807" s="22"/>
      <c r="BZ1807" s="22"/>
    </row>
    <row r="1808" spans="1:78" x14ac:dyDescent="0.25">
      <c r="A1808" s="21">
        <f ca="1">A1807/1000</f>
        <v>0.23545000610351566</v>
      </c>
      <c r="B1808" s="22">
        <f ca="1">B1807+10</f>
        <v>290</v>
      </c>
      <c r="C1808" s="22">
        <f ca="1">B1808/1000</f>
        <v>0.28999999999999998</v>
      </c>
      <c r="D1808" s="22">
        <v>402.83</v>
      </c>
      <c r="E1808" s="22"/>
      <c r="F1808" s="22"/>
      <c r="G1808" s="22">
        <f t="array" aca="1" ref="G1808:L1814" ca="1">LINEST(D1806:D1810,C1806:C1810^{1,2,3,-2},1,1)</f>
        <v>-42.956464657660426</v>
      </c>
      <c r="H1808" s="22">
        <f ca="1"/>
        <v>-90232.102211253994</v>
      </c>
      <c r="I1808" s="22">
        <f ca="1"/>
        <v>102658.49300139351</v>
      </c>
      <c r="J1808" s="22">
        <f ca="1"/>
        <v>-39874.345256157554</v>
      </c>
      <c r="K1808" s="22">
        <f ca="1"/>
        <v>6044.2600181774933</v>
      </c>
      <c r="L1808" s="22" t="e">
        <f ca="1"/>
        <v>#N/A</v>
      </c>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2"/>
      <c r="AS1808" s="22"/>
      <c r="AT1808" s="22"/>
      <c r="AU1808" s="22"/>
      <c r="AV1808" s="22"/>
      <c r="AW1808" s="22"/>
      <c r="AX1808" s="22"/>
      <c r="AY1808" s="22"/>
      <c r="AZ1808" s="22"/>
      <c r="BA1808" s="22"/>
      <c r="BB1808" s="22"/>
      <c r="BC1808" s="22"/>
      <c r="BD1808" s="22"/>
      <c r="BE1808" s="22"/>
      <c r="BF1808" s="22"/>
      <c r="BG1808" s="22"/>
      <c r="BH1808" s="22"/>
      <c r="BI1808" s="22"/>
      <c r="BJ1808" s="22"/>
      <c r="BK1808" s="22"/>
      <c r="BL1808" s="22"/>
      <c r="BM1808" s="22"/>
      <c r="BN1808" s="22"/>
      <c r="BO1808" s="22"/>
      <c r="BP1808" s="22"/>
      <c r="BQ1808" s="22"/>
      <c r="BR1808" s="22"/>
      <c r="BS1808" s="22"/>
      <c r="BT1808" s="22"/>
      <c r="BU1808" s="22"/>
      <c r="BV1808" s="22"/>
      <c r="BW1808" s="22"/>
      <c r="BX1808" s="22"/>
      <c r="BY1808" s="22"/>
      <c r="BZ1808" s="22"/>
    </row>
    <row r="1809" spans="1:78" x14ac:dyDescent="0.25">
      <c r="A1809" s="21"/>
      <c r="B1809" s="22">
        <v>298.14999999999998</v>
      </c>
      <c r="C1809" s="22">
        <f ca="1">B1809/1000</f>
        <v>0.29814999999999997</v>
      </c>
      <c r="D1809" s="22">
        <v>406.68</v>
      </c>
      <c r="E1809" s="22"/>
      <c r="F1809" s="22"/>
      <c r="G1809" s="22">
        <f ca="1"/>
        <v>0</v>
      </c>
      <c r="H1809" s="22">
        <f ca="1"/>
        <v>0</v>
      </c>
      <c r="I1809" s="22">
        <f ca="1"/>
        <v>0</v>
      </c>
      <c r="J1809" s="22">
        <f ca="1"/>
        <v>0</v>
      </c>
      <c r="K1809" s="22">
        <f ca="1"/>
        <v>0</v>
      </c>
      <c r="L1809" s="22" t="e">
        <f ca="1"/>
        <v>#N/A</v>
      </c>
      <c r="M1809" s="22"/>
      <c r="N1809" s="22"/>
      <c r="O1809" s="22"/>
      <c r="P1809" s="22"/>
      <c r="Q1809" s="22"/>
      <c r="R1809" s="22"/>
      <c r="S1809" s="22"/>
      <c r="T1809" s="2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c r="AQ1809" s="22"/>
      <c r="AR1809" s="22"/>
      <c r="AS1809" s="22"/>
      <c r="AT1809" s="22"/>
      <c r="AU1809" s="22"/>
      <c r="AV1809" s="22"/>
      <c r="AW1809" s="22"/>
      <c r="AX1809" s="22"/>
      <c r="AY1809" s="22"/>
      <c r="AZ1809" s="22"/>
      <c r="BA1809" s="22"/>
      <c r="BB1809" s="22"/>
      <c r="BC1809" s="22"/>
      <c r="BD1809" s="22"/>
      <c r="BE1809" s="22"/>
      <c r="BF1809" s="22"/>
      <c r="BG1809" s="22"/>
      <c r="BH1809" s="22"/>
      <c r="BI1809" s="22"/>
      <c r="BJ1809" s="22"/>
      <c r="BK1809" s="22"/>
      <c r="BL1809" s="22"/>
      <c r="BM1809" s="22"/>
      <c r="BN1809" s="22"/>
      <c r="BO1809" s="22"/>
      <c r="BP1809" s="22"/>
      <c r="BQ1809" s="22"/>
      <c r="BR1809" s="22"/>
      <c r="BS1809" s="22"/>
      <c r="BT1809" s="22"/>
      <c r="BU1809" s="22"/>
      <c r="BV1809" s="22"/>
      <c r="BW1809" s="22"/>
      <c r="BX1809" s="22"/>
      <c r="BY1809" s="22"/>
      <c r="BZ1809" s="22"/>
    </row>
    <row r="1810" spans="1:78" x14ac:dyDescent="0.25">
      <c r="A1810" s="21"/>
      <c r="B1810" s="22">
        <f ca="1">B1808+10</f>
        <v>300</v>
      </c>
      <c r="C1810" s="22">
        <f ca="1">B1810/1000</f>
        <v>0.3</v>
      </c>
      <c r="D1810" s="22">
        <v>407.66</v>
      </c>
      <c r="E1810" s="22"/>
      <c r="F1810" s="22"/>
      <c r="G1810" s="22">
        <f ca="1"/>
        <v>1</v>
      </c>
      <c r="H1810" s="22">
        <f ca="1"/>
        <v>0</v>
      </c>
      <c r="I1810" s="22" t="e">
        <f ca="1"/>
        <v>#N/A</v>
      </c>
      <c r="J1810" s="22" t="e">
        <f ca="1"/>
        <v>#N/A</v>
      </c>
      <c r="K1810" s="22" t="e">
        <f ca="1"/>
        <v>#N/A</v>
      </c>
      <c r="L1810" s="22" t="e">
        <f ca="1"/>
        <v>#N/A</v>
      </c>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2"/>
      <c r="AS1810" s="22"/>
      <c r="AT1810" s="22"/>
      <c r="AU1810" s="22"/>
      <c r="AV1810" s="22"/>
      <c r="AW1810" s="22"/>
      <c r="AX1810" s="22"/>
      <c r="AY1810" s="22"/>
      <c r="AZ1810" s="22"/>
      <c r="BA1810" s="22"/>
      <c r="BB1810" s="22"/>
      <c r="BC1810" s="22"/>
      <c r="BD1810" s="22"/>
      <c r="BE1810" s="22"/>
      <c r="BF1810" s="22"/>
      <c r="BG1810" s="22"/>
      <c r="BH1810" s="22"/>
      <c r="BI1810" s="22"/>
      <c r="BJ1810" s="22"/>
      <c r="BK1810" s="22"/>
      <c r="BL1810" s="22"/>
      <c r="BM1810" s="22"/>
      <c r="BN1810" s="22"/>
      <c r="BO1810" s="22"/>
      <c r="BP1810" s="22"/>
      <c r="BQ1810" s="22"/>
      <c r="BR1810" s="22"/>
      <c r="BS1810" s="22"/>
      <c r="BT1810" s="22"/>
      <c r="BU1810" s="22"/>
      <c r="BV1810" s="22"/>
      <c r="BW1810" s="22"/>
      <c r="BX1810" s="22"/>
      <c r="BY1810" s="22"/>
      <c r="BZ1810" s="22"/>
    </row>
    <row r="1811" spans="1:78" x14ac:dyDescent="0.25">
      <c r="A1811" s="21"/>
      <c r="B1811" s="22"/>
      <c r="C1811" s="22"/>
      <c r="D1811" s="22"/>
      <c r="E1811" s="22"/>
      <c r="F1811" s="22"/>
      <c r="G1811" s="22" t="e">
        <f ca="1"/>
        <v>#NUM!</v>
      </c>
      <c r="H1811" s="22">
        <f ca="1"/>
        <v>0</v>
      </c>
      <c r="I1811" s="22" t="e">
        <f ca="1"/>
        <v>#N/A</v>
      </c>
      <c r="J1811" s="22" t="e">
        <f ca="1"/>
        <v>#N/A</v>
      </c>
      <c r="K1811" s="22" t="e">
        <f ca="1"/>
        <v>#N/A</v>
      </c>
      <c r="L1811" s="22" t="e">
        <f ca="1"/>
        <v>#N/A</v>
      </c>
      <c r="M1811" s="22"/>
      <c r="N1811" s="22"/>
      <c r="O1811" s="22"/>
      <c r="P1811" s="22"/>
      <c r="Q1811" s="22"/>
      <c r="R1811" s="22"/>
      <c r="S1811" s="22"/>
      <c r="T1811" s="2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c r="AQ1811" s="22"/>
      <c r="AR1811" s="22"/>
      <c r="AS1811" s="22"/>
      <c r="AT1811" s="22"/>
      <c r="AU1811" s="22"/>
      <c r="AV1811" s="22"/>
      <c r="AW1811" s="22"/>
      <c r="AX1811" s="22"/>
      <c r="AY1811" s="22"/>
      <c r="AZ1811" s="22"/>
      <c r="BA1811" s="22"/>
      <c r="BB1811" s="22"/>
      <c r="BC1811" s="22"/>
      <c r="BD1811" s="22"/>
      <c r="BE1811" s="22"/>
      <c r="BF1811" s="22"/>
      <c r="BG1811" s="22"/>
      <c r="BH1811" s="22"/>
      <c r="BI1811" s="22"/>
      <c r="BJ1811" s="22"/>
      <c r="BK1811" s="22"/>
      <c r="BL1811" s="22"/>
      <c r="BM1811" s="22"/>
      <c r="BN1811" s="22"/>
      <c r="BO1811" s="22"/>
      <c r="BP1811" s="22"/>
      <c r="BQ1811" s="22"/>
      <c r="BR1811" s="22"/>
      <c r="BS1811" s="22"/>
      <c r="BT1811" s="22"/>
      <c r="BU1811" s="22"/>
      <c r="BV1811" s="22"/>
      <c r="BW1811" s="22"/>
      <c r="BX1811" s="22"/>
      <c r="BY1811" s="22"/>
      <c r="BZ1811" s="22"/>
    </row>
    <row r="1812" spans="1:78" x14ac:dyDescent="0.25">
      <c r="A1812" s="21"/>
      <c r="B1812" s="22"/>
      <c r="C1812" s="22"/>
      <c r="D1812" s="22"/>
      <c r="E1812" s="22"/>
      <c r="F1812" s="22"/>
      <c r="G1812" s="22">
        <f ca="1"/>
        <v>81.356080000000105</v>
      </c>
      <c r="H1812" s="22">
        <f ca="1"/>
        <v>0</v>
      </c>
      <c r="I1812" s="22" t="e">
        <f ca="1"/>
        <v>#N/A</v>
      </c>
      <c r="J1812" s="22" t="e">
        <f ca="1"/>
        <v>#N/A</v>
      </c>
      <c r="K1812" s="22" t="e">
        <f ca="1"/>
        <v>#N/A</v>
      </c>
      <c r="L1812" s="22" t="e">
        <f ca="1"/>
        <v>#N/A</v>
      </c>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2"/>
      <c r="AS1812" s="22"/>
      <c r="AT1812" s="22"/>
      <c r="AU1812" s="22"/>
      <c r="AV1812" s="22"/>
      <c r="AW1812" s="22"/>
      <c r="AX1812" s="22"/>
      <c r="AY1812" s="22"/>
      <c r="AZ1812" s="22"/>
      <c r="BA1812" s="22"/>
      <c r="BB1812" s="22"/>
      <c r="BC1812" s="22"/>
      <c r="BD1812" s="22"/>
      <c r="BE1812" s="22"/>
      <c r="BF1812" s="22"/>
      <c r="BG1812" s="22"/>
      <c r="BH1812" s="22"/>
      <c r="BI1812" s="22"/>
      <c r="BJ1812" s="22"/>
      <c r="BK1812" s="22"/>
      <c r="BL1812" s="22"/>
      <c r="BM1812" s="22"/>
      <c r="BN1812" s="22"/>
      <c r="BO1812" s="22"/>
      <c r="BP1812" s="22"/>
      <c r="BQ1812" s="22"/>
      <c r="BR1812" s="22"/>
      <c r="BS1812" s="22"/>
      <c r="BT1812" s="22"/>
      <c r="BU1812" s="22"/>
      <c r="BV1812" s="22"/>
      <c r="BW1812" s="22"/>
      <c r="BX1812" s="22"/>
      <c r="BY1812" s="22"/>
      <c r="BZ1812" s="22"/>
    </row>
    <row r="1813" spans="1:78" x14ac:dyDescent="0.25">
      <c r="A1813" s="21"/>
      <c r="B1813" s="22"/>
      <c r="C1813" s="22"/>
      <c r="D1813" s="22"/>
      <c r="E1813" s="22"/>
      <c r="F1813" s="22"/>
      <c r="G1813" s="22" t="e">
        <f ca="1"/>
        <v>#N/A</v>
      </c>
      <c r="H1813" s="22" t="e">
        <f ca="1"/>
        <v>#N/A</v>
      </c>
      <c r="I1813" s="22" t="e">
        <f ca="1"/>
        <v>#N/A</v>
      </c>
      <c r="J1813" s="22" t="e">
        <f ca="1"/>
        <v>#N/A</v>
      </c>
      <c r="K1813" s="22" t="e">
        <f ca="1"/>
        <v>#N/A</v>
      </c>
      <c r="L1813" s="22" t="e">
        <f ca="1"/>
        <v>#N/A</v>
      </c>
      <c r="M1813" s="22"/>
      <c r="N1813" s="22"/>
      <c r="O1813" s="22"/>
      <c r="P1813" s="22"/>
      <c r="Q1813" s="22"/>
      <c r="R1813" s="22"/>
      <c r="S1813" s="22"/>
      <c r="T1813" s="2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c r="AQ1813" s="22"/>
      <c r="AR1813" s="22"/>
      <c r="AS1813" s="22"/>
      <c r="AT1813" s="22"/>
      <c r="AU1813" s="22"/>
      <c r="AV1813" s="22"/>
      <c r="AW1813" s="22"/>
      <c r="AX1813" s="22"/>
      <c r="AY1813" s="22"/>
      <c r="AZ1813" s="22"/>
      <c r="BA1813" s="22"/>
      <c r="BB1813" s="22"/>
      <c r="BC1813" s="22"/>
      <c r="BD1813" s="22"/>
      <c r="BE1813" s="22"/>
      <c r="BF1813" s="22"/>
      <c r="BG1813" s="22"/>
      <c r="BH1813" s="22"/>
      <c r="BI1813" s="22"/>
      <c r="BJ1813" s="22"/>
      <c r="BK1813" s="22"/>
      <c r="BL1813" s="22"/>
      <c r="BM1813" s="22"/>
      <c r="BN1813" s="22"/>
      <c r="BO1813" s="22"/>
      <c r="BP1813" s="22"/>
      <c r="BQ1813" s="22"/>
      <c r="BR1813" s="22"/>
      <c r="BS1813" s="22"/>
      <c r="BT1813" s="22"/>
      <c r="BU1813" s="22"/>
      <c r="BV1813" s="22"/>
      <c r="BW1813" s="22"/>
      <c r="BX1813" s="22"/>
      <c r="BY1813" s="22"/>
      <c r="BZ1813" s="22"/>
    </row>
    <row r="1814" spans="1:78" x14ac:dyDescent="0.25">
      <c r="A1814" s="21"/>
      <c r="B1814" s="22" t="s">
        <v>327</v>
      </c>
      <c r="C1814" s="22"/>
      <c r="D1814" s="22"/>
      <c r="E1814" s="22"/>
      <c r="F1814" s="22"/>
      <c r="G1814" s="22" t="e">
        <f ca="1"/>
        <v>#N/A</v>
      </c>
      <c r="H1814" s="22" t="e">
        <f ca="1"/>
        <v>#N/A</v>
      </c>
      <c r="I1814" s="22" t="e">
        <f ca="1"/>
        <v>#N/A</v>
      </c>
      <c r="J1814" s="22" t="e">
        <f ca="1"/>
        <v>#N/A</v>
      </c>
      <c r="K1814" s="22" t="e">
        <f ca="1"/>
        <v>#N/A</v>
      </c>
      <c r="L1814" s="22" t="e">
        <f ca="1"/>
        <v>#N/A</v>
      </c>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2"/>
      <c r="AS1814" s="22"/>
      <c r="AT1814" s="22"/>
      <c r="AU1814" s="22"/>
      <c r="AV1814" s="22"/>
      <c r="AW1814" s="22"/>
      <c r="AX1814" s="22"/>
      <c r="AY1814" s="22"/>
      <c r="AZ1814" s="22"/>
      <c r="BA1814" s="22"/>
      <c r="BB1814" s="22"/>
      <c r="BC1814" s="22"/>
      <c r="BD1814" s="22"/>
      <c r="BE1814" s="22"/>
      <c r="BF1814" s="22"/>
      <c r="BG1814" s="22"/>
      <c r="BH1814" s="22"/>
      <c r="BI1814" s="22"/>
      <c r="BJ1814" s="22"/>
      <c r="BK1814" s="22"/>
      <c r="BL1814" s="22"/>
      <c r="BM1814" s="22"/>
      <c r="BN1814" s="22"/>
      <c r="BO1814" s="22"/>
      <c r="BP1814" s="22"/>
      <c r="BQ1814" s="22"/>
      <c r="BR1814" s="22"/>
      <c r="BS1814" s="22"/>
      <c r="BT1814" s="22"/>
      <c r="BU1814" s="22"/>
      <c r="BV1814" s="22"/>
      <c r="BW1814" s="22"/>
      <c r="BX1814" s="22"/>
      <c r="BY1814" s="22"/>
      <c r="BZ1814" s="22"/>
    </row>
    <row r="1815" spans="1:78" x14ac:dyDescent="0.25">
      <c r="A1815" s="21"/>
      <c r="B1815" s="22"/>
      <c r="C1815" s="22"/>
      <c r="D1815" s="22"/>
      <c r="E1815" s="22"/>
      <c r="F1815" s="22"/>
      <c r="G1815" s="22"/>
      <c r="H1815" s="22"/>
      <c r="I1815" s="22"/>
      <c r="J1815" s="22"/>
      <c r="K1815" s="22"/>
      <c r="L1815" s="22"/>
      <c r="M1815" s="22"/>
      <c r="N1815" s="22"/>
      <c r="O1815" s="22"/>
      <c r="P1815" s="22"/>
      <c r="Q1815" s="22"/>
      <c r="R1815" s="22"/>
      <c r="S1815" s="22"/>
      <c r="T1815" s="2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c r="AQ1815" s="22"/>
      <c r="AR1815" s="22"/>
      <c r="AS1815" s="22"/>
      <c r="AT1815" s="22"/>
      <c r="AU1815" s="22"/>
      <c r="AV1815" s="22"/>
      <c r="AW1815" s="22"/>
      <c r="AX1815" s="22"/>
      <c r="AY1815" s="22"/>
      <c r="AZ1815" s="22"/>
      <c r="BA1815" s="22"/>
      <c r="BB1815" s="22"/>
      <c r="BC1815" s="22"/>
      <c r="BD1815" s="22"/>
      <c r="BE1815" s="22"/>
      <c r="BF1815" s="22"/>
      <c r="BG1815" s="22"/>
      <c r="BH1815" s="22"/>
      <c r="BI1815" s="22"/>
      <c r="BJ1815" s="22"/>
      <c r="BK1815" s="22"/>
      <c r="BL1815" s="22"/>
      <c r="BM1815" s="22"/>
      <c r="BN1815" s="22"/>
      <c r="BO1815" s="22"/>
      <c r="BP1815" s="22"/>
      <c r="BQ1815" s="22"/>
      <c r="BR1815" s="22"/>
      <c r="BS1815" s="22"/>
      <c r="BT1815" s="22"/>
      <c r="BU1815" s="22"/>
      <c r="BV1815" s="22"/>
      <c r="BW1815" s="22"/>
      <c r="BX1815" s="22"/>
      <c r="BY1815" s="22"/>
      <c r="BZ1815" s="22"/>
    </row>
    <row r="1816" spans="1:78" x14ac:dyDescent="0.25">
      <c r="A1816" s="21"/>
      <c r="B1816" s="22"/>
      <c r="C1816" s="22"/>
      <c r="D1816" s="22"/>
      <c r="E1816" s="22"/>
      <c r="F1816" s="25" t="s">
        <v>166</v>
      </c>
      <c r="G1816" s="42">
        <v>290</v>
      </c>
      <c r="H1816" s="22"/>
      <c r="I1816" s="22"/>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2"/>
      <c r="AS1816" s="22"/>
      <c r="AT1816" s="22"/>
      <c r="AU1816" s="22"/>
      <c r="AV1816" s="22"/>
      <c r="AW1816" s="22"/>
      <c r="AX1816" s="22"/>
      <c r="AY1816" s="22"/>
      <c r="AZ1816" s="22"/>
      <c r="BA1816" s="22"/>
      <c r="BB1816" s="22"/>
      <c r="BC1816" s="22"/>
      <c r="BD1816" s="22"/>
      <c r="BE1816" s="22"/>
      <c r="BF1816" s="22"/>
      <c r="BG1816" s="22"/>
      <c r="BH1816" s="22"/>
      <c r="BI1816" s="22"/>
      <c r="BJ1816" s="22"/>
      <c r="BK1816" s="22"/>
      <c r="BL1816" s="22"/>
      <c r="BM1816" s="22"/>
      <c r="BN1816" s="22"/>
      <c r="BO1816" s="22"/>
      <c r="BP1816" s="22"/>
      <c r="BQ1816" s="22"/>
      <c r="BR1816" s="22"/>
      <c r="BS1816" s="22"/>
      <c r="BT1816" s="22"/>
      <c r="BU1816" s="22"/>
      <c r="BV1816" s="22"/>
      <c r="BW1816" s="22"/>
      <c r="BX1816" s="22"/>
      <c r="BY1816" s="22"/>
      <c r="BZ1816" s="22"/>
    </row>
    <row r="1817" spans="1:78" x14ac:dyDescent="0.25">
      <c r="A1817" s="21"/>
      <c r="B1817" s="22"/>
      <c r="C1817" s="22"/>
      <c r="D1817" s="22"/>
      <c r="E1817" s="22"/>
      <c r="F1817" s="25" t="s">
        <v>167</v>
      </c>
      <c r="G1817" s="43">
        <f ca="1">I1804+J1804*(G1816/1000)+K1804*(G1816/1000)^2+L1804*(G1816/1000)^3+M1804/(G1816/1000)^2</f>
        <v>402.83000000000192</v>
      </c>
      <c r="H1817" s="22"/>
      <c r="I1817" s="22"/>
      <c r="J1817" s="22"/>
      <c r="K1817" s="22"/>
      <c r="L1817" s="22"/>
      <c r="M1817" s="22"/>
      <c r="N1817" s="22"/>
      <c r="O1817" s="22"/>
      <c r="P1817" s="22"/>
      <c r="Q1817" s="22"/>
      <c r="R1817" s="22"/>
      <c r="S1817" s="22"/>
      <c r="T1817" s="2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c r="AQ1817" s="22"/>
      <c r="AR1817" s="22"/>
      <c r="AS1817" s="22"/>
      <c r="AT1817" s="22"/>
      <c r="AU1817" s="22"/>
      <c r="AV1817" s="22"/>
      <c r="AW1817" s="22"/>
      <c r="AX1817" s="22"/>
      <c r="AY1817" s="22"/>
      <c r="AZ1817" s="22"/>
      <c r="BA1817" s="22"/>
      <c r="BB1817" s="22"/>
      <c r="BC1817" s="22"/>
      <c r="BD1817" s="22"/>
      <c r="BE1817" s="22"/>
      <c r="BF1817" s="22"/>
      <c r="BG1817" s="22"/>
      <c r="BH1817" s="22"/>
      <c r="BI1817" s="22"/>
      <c r="BJ1817" s="22"/>
      <c r="BK1817" s="22"/>
      <c r="BL1817" s="22"/>
      <c r="BM1817" s="22"/>
      <c r="BN1817" s="22"/>
      <c r="BO1817" s="22"/>
      <c r="BP1817" s="22"/>
      <c r="BQ1817" s="22"/>
      <c r="BR1817" s="22"/>
      <c r="BS1817" s="22"/>
      <c r="BT1817" s="22"/>
      <c r="BU1817" s="22"/>
      <c r="BV1817" s="22"/>
      <c r="BW1817" s="22"/>
      <c r="BX1817" s="22"/>
      <c r="BY1817" s="22"/>
      <c r="BZ1817" s="22"/>
    </row>
    <row r="1818" spans="1:78" x14ac:dyDescent="0.25">
      <c r="A1818" s="21"/>
      <c r="B1818" s="22"/>
      <c r="C1818" s="22"/>
      <c r="D1818" s="22"/>
      <c r="E1818" s="22"/>
      <c r="F1818" s="22" t="s">
        <v>46</v>
      </c>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2"/>
      <c r="AS1818" s="22"/>
      <c r="AT1818" s="22"/>
      <c r="AU1818" s="22"/>
      <c r="AV1818" s="22"/>
      <c r="AW1818" s="22"/>
      <c r="AX1818" s="22"/>
      <c r="AY1818" s="22"/>
      <c r="AZ1818" s="22"/>
      <c r="BA1818" s="22"/>
      <c r="BB1818" s="22"/>
      <c r="BC1818" s="22"/>
      <c r="BD1818" s="22"/>
      <c r="BE1818" s="22"/>
      <c r="BF1818" s="22"/>
      <c r="BG1818" s="22"/>
      <c r="BH1818" s="22"/>
      <c r="BI1818" s="22"/>
      <c r="BJ1818" s="22"/>
      <c r="BK1818" s="22"/>
      <c r="BL1818" s="22"/>
      <c r="BM1818" s="22"/>
      <c r="BN1818" s="22"/>
      <c r="BO1818" s="22"/>
      <c r="BP1818" s="22"/>
      <c r="BQ1818" s="22"/>
      <c r="BR1818" s="22"/>
      <c r="BS1818" s="22"/>
      <c r="BT1818" s="22"/>
      <c r="BU1818" s="22"/>
      <c r="BV1818" s="22"/>
      <c r="BW1818" s="22"/>
      <c r="BX1818" s="22"/>
      <c r="BY1818" s="22"/>
      <c r="BZ1818" s="22"/>
    </row>
    <row r="1819" spans="1:78" x14ac:dyDescent="0.25">
      <c r="A1819" s="21"/>
      <c r="B1819" s="22"/>
      <c r="C1819" s="22"/>
      <c r="D1819" s="22"/>
      <c r="E1819" s="22"/>
      <c r="F1819" s="22"/>
      <c r="G1819" s="22"/>
      <c r="H1819" s="22"/>
      <c r="I1819" s="22"/>
      <c r="J1819" s="22"/>
      <c r="K1819" s="22"/>
      <c r="L1819" s="22"/>
      <c r="M1819" s="22"/>
      <c r="N1819" s="22"/>
      <c r="O1819" s="22"/>
      <c r="P1819" s="22"/>
      <c r="Q1819" s="22"/>
      <c r="R1819" s="22"/>
      <c r="S1819" s="22"/>
      <c r="T1819" s="2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c r="AQ1819" s="22"/>
      <c r="AR1819" s="22"/>
      <c r="AS1819" s="22"/>
      <c r="AT1819" s="22"/>
      <c r="AU1819" s="22"/>
      <c r="AV1819" s="22"/>
      <c r="AW1819" s="22"/>
      <c r="AX1819" s="22"/>
      <c r="AY1819" s="22"/>
      <c r="AZ1819" s="22"/>
      <c r="BA1819" s="22"/>
      <c r="BB1819" s="22"/>
      <c r="BC1819" s="22"/>
      <c r="BD1819" s="22"/>
      <c r="BE1819" s="22"/>
      <c r="BF1819" s="22"/>
      <c r="BG1819" s="22"/>
      <c r="BH1819" s="22"/>
      <c r="BI1819" s="22"/>
      <c r="BJ1819" s="22"/>
      <c r="BK1819" s="22"/>
      <c r="BL1819" s="22"/>
      <c r="BM1819" s="22"/>
      <c r="BN1819" s="22"/>
      <c r="BO1819" s="22"/>
      <c r="BP1819" s="22"/>
      <c r="BQ1819" s="22"/>
      <c r="BR1819" s="22"/>
      <c r="BS1819" s="22"/>
      <c r="BT1819" s="22"/>
      <c r="BU1819" s="22"/>
      <c r="BV1819" s="22"/>
      <c r="BW1819" s="22"/>
      <c r="BX1819" s="22"/>
      <c r="BY1819" s="22"/>
      <c r="BZ1819" s="22"/>
    </row>
    <row r="1820" spans="1:78" x14ac:dyDescent="0.25">
      <c r="A1820" s="21"/>
      <c r="B1820" s="22"/>
      <c r="C1820" s="22"/>
      <c r="D1820" s="22"/>
      <c r="E1820" s="22"/>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2"/>
      <c r="AS1820" s="22"/>
      <c r="AT1820" s="22"/>
      <c r="AU1820" s="22"/>
      <c r="AV1820" s="22"/>
      <c r="AW1820" s="22"/>
      <c r="AX1820" s="22"/>
      <c r="AY1820" s="22"/>
      <c r="AZ1820" s="22"/>
      <c r="BA1820" s="22"/>
      <c r="BB1820" s="22"/>
      <c r="BC1820" s="22"/>
      <c r="BD1820" s="22"/>
      <c r="BE1820" s="22"/>
      <c r="BF1820" s="22"/>
      <c r="BG1820" s="22"/>
      <c r="BH1820" s="22"/>
      <c r="BI1820" s="22"/>
      <c r="BJ1820" s="22"/>
      <c r="BK1820" s="22"/>
      <c r="BL1820" s="22"/>
      <c r="BM1820" s="22"/>
      <c r="BN1820" s="22"/>
      <c r="BO1820" s="22"/>
      <c r="BP1820" s="22"/>
      <c r="BQ1820" s="22"/>
      <c r="BR1820" s="22"/>
      <c r="BS1820" s="22"/>
      <c r="BT1820" s="22"/>
      <c r="BU1820" s="22"/>
      <c r="BV1820" s="22"/>
      <c r="BW1820" s="22"/>
      <c r="BX1820" s="22"/>
      <c r="BY1820" s="22"/>
      <c r="BZ1820" s="22"/>
    </row>
    <row r="1821" spans="1:78" x14ac:dyDescent="0.25">
      <c r="A1821" s="21"/>
      <c r="B1821" s="22"/>
      <c r="C1821" s="22"/>
      <c r="D1821" s="22"/>
      <c r="E1821" s="22"/>
      <c r="F1821" s="25" t="s">
        <v>326</v>
      </c>
      <c r="G1821" s="34">
        <v>508.65800000000002</v>
      </c>
      <c r="H1821" s="22"/>
      <c r="I1821" s="22"/>
      <c r="J1821" s="22"/>
      <c r="K1821" s="22"/>
      <c r="L1821" s="22"/>
      <c r="M1821" s="22"/>
      <c r="N1821" s="22"/>
      <c r="O1821" s="22"/>
      <c r="P1821" s="22"/>
      <c r="Q1821" s="22"/>
      <c r="R1821" s="22"/>
      <c r="S1821" s="22"/>
      <c r="T1821" s="2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c r="AQ1821" s="22"/>
      <c r="AR1821" s="22"/>
      <c r="AS1821" s="22"/>
      <c r="AT1821" s="22"/>
      <c r="AU1821" s="22"/>
      <c r="AV1821" s="22"/>
      <c r="AW1821" s="22"/>
      <c r="AX1821" s="22"/>
      <c r="AY1821" s="22"/>
      <c r="AZ1821" s="22"/>
      <c r="BA1821" s="22"/>
      <c r="BB1821" s="22"/>
      <c r="BC1821" s="22"/>
      <c r="BD1821" s="22"/>
      <c r="BE1821" s="22"/>
      <c r="BF1821" s="22"/>
      <c r="BG1821" s="22"/>
      <c r="BH1821" s="22"/>
      <c r="BI1821" s="22"/>
      <c r="BJ1821" s="22"/>
      <c r="BK1821" s="22"/>
      <c r="BL1821" s="22"/>
      <c r="BM1821" s="22"/>
      <c r="BN1821" s="22"/>
      <c r="BO1821" s="22"/>
      <c r="BP1821" s="22"/>
      <c r="BQ1821" s="22"/>
      <c r="BR1821" s="22"/>
      <c r="BS1821" s="22"/>
      <c r="BT1821" s="22"/>
      <c r="BU1821" s="22"/>
      <c r="BV1821" s="22"/>
      <c r="BW1821" s="22"/>
      <c r="BX1821" s="22"/>
      <c r="BY1821" s="22"/>
      <c r="BZ1821" s="22"/>
    </row>
    <row r="1822" spans="1:78" x14ac:dyDescent="0.25">
      <c r="A1822" s="21"/>
      <c r="B1822" s="22"/>
      <c r="C1822" s="22"/>
      <c r="D1822" s="22"/>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2"/>
      <c r="AS1822" s="22"/>
      <c r="AT1822" s="22"/>
      <c r="AU1822" s="22"/>
      <c r="AV1822" s="22"/>
      <c r="AW1822" s="22"/>
      <c r="AX1822" s="22"/>
      <c r="AY1822" s="22"/>
      <c r="AZ1822" s="22"/>
      <c r="BA1822" s="22"/>
      <c r="BB1822" s="22"/>
      <c r="BC1822" s="22"/>
      <c r="BD1822" s="22"/>
      <c r="BE1822" s="22"/>
      <c r="BF1822" s="22"/>
      <c r="BG1822" s="22"/>
      <c r="BH1822" s="22"/>
      <c r="BI1822" s="22"/>
      <c r="BJ1822" s="22"/>
      <c r="BK1822" s="22"/>
      <c r="BL1822" s="22"/>
      <c r="BM1822" s="22"/>
      <c r="BN1822" s="22"/>
      <c r="BO1822" s="22"/>
      <c r="BP1822" s="22"/>
      <c r="BQ1822" s="22"/>
      <c r="BR1822" s="22"/>
      <c r="BS1822" s="22"/>
      <c r="BT1822" s="22"/>
      <c r="BU1822" s="22"/>
      <c r="BV1822" s="22"/>
      <c r="BW1822" s="22"/>
      <c r="BX1822" s="22"/>
      <c r="BY1822" s="22"/>
      <c r="BZ1822" s="22"/>
    </row>
    <row r="1823" spans="1:78" x14ac:dyDescent="0.25">
      <c r="A1823" s="21"/>
      <c r="B1823" s="22"/>
      <c r="C1823" s="22"/>
      <c r="D1823" s="22"/>
      <c r="E1823" s="22"/>
      <c r="F1823" s="22"/>
      <c r="G1823" s="22"/>
      <c r="H1823" s="22"/>
      <c r="I1823" s="22"/>
      <c r="J1823" s="22"/>
      <c r="K1823" s="22"/>
      <c r="L1823" s="22"/>
      <c r="M1823" s="22"/>
      <c r="N1823" s="22"/>
      <c r="O1823" s="22"/>
      <c r="P1823" s="22"/>
      <c r="Q1823" s="22"/>
      <c r="R1823" s="22"/>
      <c r="S1823" s="22"/>
      <c r="T1823" s="2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c r="AQ1823" s="22"/>
      <c r="AR1823" s="22"/>
      <c r="AS1823" s="22"/>
      <c r="AT1823" s="22"/>
      <c r="AU1823" s="22"/>
      <c r="AV1823" s="22"/>
      <c r="AW1823" s="22"/>
      <c r="AX1823" s="22"/>
      <c r="AY1823" s="22"/>
      <c r="AZ1823" s="22"/>
      <c r="BA1823" s="22"/>
      <c r="BB1823" s="22"/>
      <c r="BC1823" s="22"/>
      <c r="BD1823" s="22"/>
      <c r="BE1823" s="22"/>
      <c r="BF1823" s="22"/>
      <c r="BG1823" s="22"/>
      <c r="BH1823" s="22"/>
      <c r="BI1823" s="22"/>
      <c r="BJ1823" s="22"/>
      <c r="BK1823" s="22"/>
      <c r="BL1823" s="22"/>
      <c r="BM1823" s="22"/>
      <c r="BN1823" s="22"/>
      <c r="BO1823" s="22"/>
      <c r="BP1823" s="22"/>
      <c r="BQ1823" s="22"/>
      <c r="BR1823" s="22"/>
      <c r="BS1823" s="22"/>
      <c r="BT1823" s="22"/>
      <c r="BU1823" s="22"/>
      <c r="BV1823" s="22"/>
      <c r="BW1823" s="22"/>
      <c r="BX1823" s="22"/>
      <c r="BY1823" s="22"/>
      <c r="BZ1823" s="22"/>
    </row>
    <row r="1824" spans="1:78" x14ac:dyDescent="0.25">
      <c r="A1824" s="38"/>
      <c r="B1824" s="39" t="s">
        <v>365</v>
      </c>
      <c r="C1824" s="39"/>
      <c r="D1824" s="39"/>
      <c r="E1824" s="39"/>
      <c r="F1824" s="26" t="s">
        <v>70</v>
      </c>
      <c r="G1824" s="27" t="s">
        <v>71</v>
      </c>
      <c r="H1824" s="27" t="s">
        <v>72</v>
      </c>
      <c r="I1824" s="27" t="s">
        <v>73</v>
      </c>
      <c r="J1824" s="27" t="s">
        <v>74</v>
      </c>
      <c r="K1824" s="27" t="s">
        <v>75</v>
      </c>
      <c r="L1824" s="27" t="s">
        <v>76</v>
      </c>
      <c r="M1824" s="27" t="s">
        <v>77</v>
      </c>
      <c r="N1824" s="27" t="s">
        <v>78</v>
      </c>
      <c r="O1824" s="27" t="s">
        <v>79</v>
      </c>
      <c r="P1824" s="27" t="s">
        <v>80</v>
      </c>
      <c r="Q1824" s="27"/>
      <c r="R1824" s="27"/>
      <c r="S1824" s="27"/>
      <c r="T1824" s="27"/>
      <c r="U1824" s="27"/>
      <c r="V1824" s="27"/>
      <c r="W1824" s="27"/>
      <c r="X1824" s="27"/>
      <c r="Y1824" s="27"/>
      <c r="Z1824" s="27"/>
      <c r="AA1824" s="27"/>
      <c r="AB1824" s="27"/>
      <c r="AC1824" s="27"/>
      <c r="AD1824" s="27"/>
      <c r="AE1824" s="27"/>
      <c r="AF1824" s="27"/>
      <c r="AG1824" s="27"/>
      <c r="AH1824" s="27"/>
      <c r="AI1824" s="27"/>
      <c r="AJ1824" s="27"/>
      <c r="AK1824" s="27"/>
      <c r="AL1824" s="27"/>
      <c r="AM1824" s="27"/>
      <c r="AN1824" s="27"/>
      <c r="AO1824" s="27"/>
      <c r="AP1824" s="27"/>
      <c r="AQ1824" s="27"/>
      <c r="AR1824" s="27"/>
      <c r="AS1824" s="27"/>
      <c r="AT1824" s="27"/>
      <c r="AU1824" s="27"/>
      <c r="AV1824" s="27"/>
      <c r="AW1824" s="27"/>
      <c r="AX1824" s="27"/>
      <c r="AY1824" s="27"/>
      <c r="AZ1824" s="27"/>
      <c r="BA1824" s="27"/>
      <c r="BB1824" s="27"/>
      <c r="BC1824" s="27"/>
      <c r="BD1824" s="27"/>
      <c r="BE1824" s="27"/>
      <c r="BF1824" s="27"/>
      <c r="BG1824" s="27"/>
      <c r="BH1824" s="27"/>
      <c r="BI1824" s="27"/>
      <c r="BJ1824" s="27"/>
      <c r="BK1824" s="27"/>
      <c r="BL1824" s="27"/>
      <c r="BM1824" s="27"/>
      <c r="BN1824" s="27"/>
      <c r="BO1824" s="22"/>
      <c r="BP1824" s="22"/>
      <c r="BQ1824" s="22"/>
      <c r="BR1824" s="22"/>
      <c r="BS1824" s="22"/>
      <c r="BT1824" s="22"/>
      <c r="BU1824" s="22"/>
      <c r="BV1824" s="22"/>
      <c r="BW1824" s="22"/>
      <c r="BX1824" s="22"/>
      <c r="BY1824" s="22"/>
      <c r="BZ1824" s="22"/>
    </row>
    <row r="1825" spans="1:78" x14ac:dyDescent="0.25">
      <c r="A1825" s="21" t="s">
        <v>366</v>
      </c>
      <c r="B1825" s="21" t="s">
        <v>367</v>
      </c>
      <c r="C1825" s="22"/>
      <c r="D1825" s="22"/>
      <c r="E1825" s="22"/>
      <c r="F1825" s="40" t="s">
        <v>139</v>
      </c>
      <c r="G1825" s="40">
        <f ca="1">B1827</f>
        <v>290</v>
      </c>
      <c r="H1825" s="40">
        <f ca="1">B1843</f>
        <v>440</v>
      </c>
      <c r="I1825" s="40">
        <f ca="1">K1829</f>
        <v>6442.4344346043217</v>
      </c>
      <c r="J1825" s="40">
        <f ca="1">J1829</f>
        <v>-36661.375224373958</v>
      </c>
      <c r="K1825" s="40">
        <f ca="1">I1829</f>
        <v>83003.644748122708</v>
      </c>
      <c r="L1825" s="40">
        <f ca="1">H1829</f>
        <v>-64800.693765324882</v>
      </c>
      <c r="M1825" s="40">
        <f ca="1">G1829</f>
        <v>-65.284311865023881</v>
      </c>
      <c r="N1825" s="40"/>
      <c r="O1825" s="40"/>
      <c r="P1825" s="40"/>
      <c r="Q1825" s="40"/>
      <c r="R1825" s="40"/>
      <c r="S1825" s="40"/>
      <c r="T1825" s="40"/>
      <c r="U1825" s="40"/>
      <c r="V1825" s="40"/>
      <c r="W1825" s="40"/>
      <c r="X1825" s="40"/>
      <c r="Y1825" s="40"/>
      <c r="Z1825" s="40"/>
      <c r="AA1825" s="40"/>
      <c r="AB1825" s="40"/>
      <c r="AC1825" s="40"/>
      <c r="AD1825" s="40"/>
      <c r="AE1825" s="40"/>
      <c r="AF1825" s="40"/>
      <c r="AG1825" s="40"/>
      <c r="AH1825" s="40"/>
      <c r="AI1825" s="40"/>
      <c r="AJ1825" s="40"/>
      <c r="AK1825" s="40"/>
      <c r="AL1825" s="40"/>
      <c r="AM1825" s="40"/>
      <c r="AN1825" s="40"/>
      <c r="AO1825" s="40"/>
      <c r="AP1825" s="40"/>
      <c r="AQ1825" s="40"/>
      <c r="AR1825" s="40"/>
      <c r="AS1825" s="40"/>
      <c r="AT1825" s="40"/>
      <c r="AU1825" s="40"/>
      <c r="AV1825" s="40"/>
      <c r="AW1825" s="40"/>
      <c r="AX1825" s="40"/>
      <c r="AY1825" s="40"/>
      <c r="AZ1825" s="40"/>
      <c r="BA1825" s="40"/>
      <c r="BB1825" s="40"/>
      <c r="BC1825" s="40"/>
      <c r="BD1825" s="40"/>
      <c r="BE1825" s="40"/>
      <c r="BF1825" s="40"/>
      <c r="BG1825" s="40"/>
      <c r="BH1825" s="40"/>
      <c r="BI1825" s="40"/>
      <c r="BJ1825" s="40"/>
      <c r="BK1825" s="40"/>
      <c r="BL1825" s="40"/>
      <c r="BM1825" s="40"/>
      <c r="BN1825" s="40"/>
      <c r="BO1825" s="22"/>
      <c r="BP1825" s="22"/>
      <c r="BQ1825" s="22"/>
      <c r="BR1825" s="22"/>
      <c r="BS1825" s="22"/>
      <c r="BT1825" s="22"/>
      <c r="BU1825" s="22"/>
      <c r="BV1825" s="22"/>
      <c r="BW1825" s="22"/>
      <c r="BX1825" s="22"/>
      <c r="BY1825" s="22"/>
      <c r="BZ1825" s="22"/>
    </row>
    <row r="1826" spans="1:78" x14ac:dyDescent="0.25">
      <c r="A1826" s="21"/>
      <c r="B1826" s="22" t="s">
        <v>323</v>
      </c>
      <c r="C1826" s="22" t="s">
        <v>182</v>
      </c>
      <c r="D1826" s="22" t="s">
        <v>203</v>
      </c>
      <c r="E1826" s="22"/>
      <c r="F1826" s="41" t="s">
        <v>141</v>
      </c>
      <c r="G1826" s="41"/>
      <c r="H1826" s="41"/>
      <c r="I1826" s="41"/>
      <c r="J1826" s="41"/>
      <c r="K1826" s="41"/>
      <c r="L1826" s="41"/>
      <c r="M1826" s="41"/>
      <c r="N1826" s="41"/>
      <c r="O1826" s="41"/>
      <c r="P1826" s="41"/>
      <c r="Q1826" s="41"/>
      <c r="R1826" s="41"/>
      <c r="S1826" s="41"/>
      <c r="T1826" s="41"/>
      <c r="U1826" s="41"/>
      <c r="V1826" s="41"/>
      <c r="W1826" s="41"/>
      <c r="X1826" s="41"/>
      <c r="Y1826" s="41"/>
      <c r="Z1826" s="41"/>
      <c r="AA1826" s="41"/>
      <c r="AB1826" s="41"/>
      <c r="AC1826" s="41"/>
      <c r="AD1826" s="41"/>
      <c r="AE1826" s="41"/>
      <c r="AF1826" s="41"/>
      <c r="AG1826" s="41"/>
      <c r="AH1826" s="41"/>
      <c r="AI1826" s="41"/>
      <c r="AJ1826" s="41"/>
      <c r="AK1826" s="41"/>
      <c r="AL1826" s="41"/>
      <c r="AM1826" s="41"/>
      <c r="AN1826" s="41"/>
      <c r="AO1826" s="41"/>
      <c r="AP1826" s="41"/>
      <c r="AQ1826" s="41"/>
      <c r="AR1826" s="41"/>
      <c r="AS1826" s="41"/>
      <c r="AT1826" s="41"/>
      <c r="AU1826" s="41"/>
      <c r="AV1826" s="41"/>
      <c r="AW1826" s="41"/>
      <c r="AX1826" s="41"/>
      <c r="AY1826" s="41"/>
      <c r="AZ1826" s="41"/>
      <c r="BA1826" s="41"/>
      <c r="BB1826" s="41"/>
      <c r="BC1826" s="41"/>
      <c r="BD1826" s="41"/>
      <c r="BE1826" s="41"/>
      <c r="BF1826" s="41"/>
      <c r="BG1826" s="41"/>
      <c r="BH1826" s="41"/>
      <c r="BI1826" s="41"/>
      <c r="BJ1826" s="41"/>
      <c r="BK1826" s="41"/>
      <c r="BL1826" s="41"/>
      <c r="BM1826" s="41"/>
      <c r="BN1826" s="41"/>
      <c r="BO1826" s="22"/>
      <c r="BP1826" s="22"/>
      <c r="BQ1826" s="22"/>
      <c r="BR1826" s="22"/>
      <c r="BS1826" s="22"/>
      <c r="BT1826" s="22"/>
      <c r="BU1826" s="22"/>
      <c r="BV1826" s="22"/>
      <c r="BW1826" s="22"/>
      <c r="BX1826" s="22"/>
      <c r="BY1826" s="22"/>
      <c r="BZ1826" s="22"/>
    </row>
    <row r="1827" spans="1:78" x14ac:dyDescent="0.25">
      <c r="A1827" s="52" t="s">
        <v>324</v>
      </c>
      <c r="B1827" s="22">
        <v>290</v>
      </c>
      <c r="C1827" s="22">
        <f ca="1">B1827/1000</f>
        <v>0.28999999999999998</v>
      </c>
      <c r="D1827" s="22">
        <v>434.76</v>
      </c>
      <c r="E1827" s="22"/>
      <c r="F1827" s="22"/>
      <c r="G1827" s="22"/>
      <c r="H1827" s="22"/>
      <c r="I1827" s="22"/>
      <c r="J1827" s="22"/>
      <c r="K1827" s="22"/>
      <c r="L1827" s="22"/>
      <c r="M1827" s="22"/>
      <c r="N1827" s="22"/>
      <c r="O1827" s="22"/>
      <c r="P1827" s="22"/>
      <c r="Q1827" s="22"/>
      <c r="R1827" s="22"/>
      <c r="S1827" s="22"/>
      <c r="T1827" s="2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c r="AQ1827" s="22"/>
      <c r="AR1827" s="22"/>
      <c r="AS1827" s="22"/>
      <c r="AT1827" s="22"/>
      <c r="AU1827" s="22"/>
      <c r="AV1827" s="22"/>
      <c r="AW1827" s="22"/>
      <c r="AX1827" s="22"/>
      <c r="AY1827" s="22"/>
      <c r="AZ1827" s="22"/>
      <c r="BA1827" s="22"/>
      <c r="BB1827" s="22"/>
      <c r="BC1827" s="22"/>
      <c r="BD1827" s="22"/>
      <c r="BE1827" s="22"/>
      <c r="BF1827" s="22"/>
      <c r="BG1827" s="22"/>
      <c r="BH1827" s="22"/>
      <c r="BI1827" s="22"/>
      <c r="BJ1827" s="22"/>
      <c r="BK1827" s="22"/>
      <c r="BL1827" s="22"/>
      <c r="BM1827" s="22"/>
      <c r="BN1827" s="22"/>
      <c r="BO1827" s="22"/>
      <c r="BP1827" s="22"/>
      <c r="BQ1827" s="22"/>
      <c r="BR1827" s="22"/>
      <c r="BS1827" s="22"/>
      <c r="BT1827" s="22"/>
      <c r="BU1827" s="22"/>
      <c r="BV1827" s="22"/>
      <c r="BW1827" s="22"/>
      <c r="BX1827" s="22"/>
      <c r="BY1827" s="22"/>
      <c r="BZ1827" s="22"/>
    </row>
    <row r="1828" spans="1:78" x14ac:dyDescent="0.25">
      <c r="A1828" s="21">
        <f ca="1">_xll.BP(B1825)</f>
        <v>253.55001220703127</v>
      </c>
      <c r="B1828" s="22">
        <v>298.14999999999998</v>
      </c>
      <c r="C1828" s="22">
        <f ca="1">B1828/1000</f>
        <v>0.29814999999999997</v>
      </c>
      <c r="D1828" s="22">
        <v>438.33</v>
      </c>
      <c r="E1828" s="22"/>
      <c r="F1828" s="22"/>
      <c r="G1828" s="42" t="s">
        <v>184</v>
      </c>
      <c r="H1828" s="42" t="s">
        <v>185</v>
      </c>
      <c r="I1828" s="42" t="s">
        <v>186</v>
      </c>
      <c r="J1828" s="42" t="s">
        <v>187</v>
      </c>
      <c r="K1828" s="42" t="s">
        <v>188</v>
      </c>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2"/>
      <c r="AS1828" s="22"/>
      <c r="AT1828" s="22"/>
      <c r="AU1828" s="22"/>
      <c r="AV1828" s="22"/>
      <c r="AW1828" s="22"/>
      <c r="AX1828" s="22"/>
      <c r="AY1828" s="22"/>
      <c r="AZ1828" s="22"/>
      <c r="BA1828" s="22"/>
      <c r="BB1828" s="22"/>
      <c r="BC1828" s="22"/>
      <c r="BD1828" s="22"/>
      <c r="BE1828" s="22"/>
      <c r="BF1828" s="22"/>
      <c r="BG1828" s="22"/>
      <c r="BH1828" s="22"/>
      <c r="BI1828" s="22"/>
      <c r="BJ1828" s="22"/>
      <c r="BK1828" s="22"/>
      <c r="BL1828" s="22"/>
      <c r="BM1828" s="22"/>
      <c r="BN1828" s="22"/>
      <c r="BO1828" s="22"/>
      <c r="BP1828" s="22"/>
      <c r="BQ1828" s="22"/>
      <c r="BR1828" s="22"/>
      <c r="BS1828" s="22"/>
      <c r="BT1828" s="22"/>
      <c r="BU1828" s="22"/>
      <c r="BV1828" s="22"/>
      <c r="BW1828" s="22"/>
      <c r="BX1828" s="22"/>
      <c r="BY1828" s="22"/>
      <c r="BZ1828" s="22"/>
    </row>
    <row r="1829" spans="1:78" x14ac:dyDescent="0.25">
      <c r="A1829" s="21">
        <f ca="1">A1828/1000</f>
        <v>0.25355001220703127</v>
      </c>
      <c r="B1829" s="22">
        <v>300</v>
      </c>
      <c r="C1829" s="22">
        <f ca="1">B1829/1000</f>
        <v>0.3</v>
      </c>
      <c r="D1829" s="22">
        <v>439.2</v>
      </c>
      <c r="E1829" s="22"/>
      <c r="F1829" s="22"/>
      <c r="G1829" s="22">
        <f t="array" aca="1" ref="G1829:L1835" ca="1">LINEST(D1827:D1843,C1827:C1843^{1,2,3,-2},1,1)</f>
        <v>-65.284311865023881</v>
      </c>
      <c r="H1829" s="22">
        <f ca="1"/>
        <v>-64800.693765324882</v>
      </c>
      <c r="I1829" s="22">
        <f ca="1"/>
        <v>83003.644748122708</v>
      </c>
      <c r="J1829" s="22">
        <f ca="1"/>
        <v>-36661.375224373958</v>
      </c>
      <c r="K1829" s="22">
        <f ca="1"/>
        <v>6442.4344346043217</v>
      </c>
      <c r="L1829" s="22" t="e">
        <f ca="1"/>
        <v>#N/A</v>
      </c>
      <c r="M1829" s="22"/>
      <c r="N1829" s="22"/>
      <c r="O1829" s="22"/>
      <c r="P1829" s="22"/>
      <c r="Q1829" s="22"/>
      <c r="R1829" s="22"/>
      <c r="S1829" s="22"/>
      <c r="T1829" s="2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c r="AQ1829" s="22"/>
      <c r="AR1829" s="22"/>
      <c r="AS1829" s="22"/>
      <c r="AT1829" s="22"/>
      <c r="AU1829" s="22"/>
      <c r="AV1829" s="22"/>
      <c r="AW1829" s="22"/>
      <c r="AX1829" s="22"/>
      <c r="AY1829" s="22"/>
      <c r="AZ1829" s="22"/>
      <c r="BA1829" s="22"/>
      <c r="BB1829" s="22"/>
      <c r="BC1829" s="22"/>
      <c r="BD1829" s="22"/>
      <c r="BE1829" s="22"/>
      <c r="BF1829" s="22"/>
      <c r="BG1829" s="22"/>
      <c r="BH1829" s="22"/>
      <c r="BI1829" s="22"/>
      <c r="BJ1829" s="22"/>
      <c r="BK1829" s="22"/>
      <c r="BL1829" s="22"/>
      <c r="BM1829" s="22"/>
      <c r="BN1829" s="22"/>
      <c r="BO1829" s="22"/>
      <c r="BP1829" s="22"/>
      <c r="BQ1829" s="22"/>
      <c r="BR1829" s="22"/>
      <c r="BS1829" s="22"/>
      <c r="BT1829" s="22"/>
      <c r="BU1829" s="22"/>
      <c r="BV1829" s="22"/>
      <c r="BW1829" s="22"/>
      <c r="BX1829" s="22"/>
      <c r="BY1829" s="22"/>
      <c r="BZ1829" s="22"/>
    </row>
    <row r="1830" spans="1:78" x14ac:dyDescent="0.25">
      <c r="A1830" s="21"/>
      <c r="B1830" s="22">
        <f ca="1">B1829+10</f>
        <v>310</v>
      </c>
      <c r="C1830" s="22">
        <f ca="1">B1830/1000</f>
        <v>0.31</v>
      </c>
      <c r="D1830" s="22">
        <v>444.1</v>
      </c>
      <c r="E1830" s="22"/>
      <c r="F1830" s="22"/>
      <c r="G1830" s="22">
        <f ca="1"/>
        <v>38.381675576083346</v>
      </c>
      <c r="H1830" s="22">
        <f ca="1"/>
        <v>25853.686665850964</v>
      </c>
      <c r="I1830" s="22">
        <f ca="1"/>
        <v>35205.723855820419</v>
      </c>
      <c r="J1830" s="22">
        <f ca="1"/>
        <v>16942.381085430483</v>
      </c>
      <c r="K1830" s="22">
        <f ca="1"/>
        <v>3038.7518815856088</v>
      </c>
      <c r="L1830" s="22" t="e">
        <f ca="1"/>
        <v>#N/A</v>
      </c>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2"/>
      <c r="AS1830" s="22"/>
      <c r="AT1830" s="22"/>
      <c r="AU1830" s="22"/>
      <c r="AV1830" s="22"/>
      <c r="AW1830" s="22"/>
      <c r="AX1830" s="22"/>
      <c r="AY1830" s="22"/>
      <c r="AZ1830" s="22"/>
      <c r="BA1830" s="22"/>
      <c r="BB1830" s="22"/>
      <c r="BC1830" s="22"/>
      <c r="BD1830" s="22"/>
      <c r="BE1830" s="22"/>
      <c r="BF1830" s="22"/>
      <c r="BG1830" s="22"/>
      <c r="BH1830" s="22"/>
      <c r="BI1830" s="22"/>
      <c r="BJ1830" s="22"/>
      <c r="BK1830" s="22"/>
      <c r="BL1830" s="22"/>
      <c r="BM1830" s="22"/>
      <c r="BN1830" s="22"/>
      <c r="BO1830" s="22"/>
      <c r="BP1830" s="22"/>
      <c r="BQ1830" s="22"/>
      <c r="BR1830" s="22"/>
      <c r="BS1830" s="22"/>
      <c r="BT1830" s="22"/>
      <c r="BU1830" s="22"/>
      <c r="BV1830" s="22"/>
      <c r="BW1830" s="22"/>
      <c r="BX1830" s="22"/>
      <c r="BY1830" s="22"/>
      <c r="BZ1830" s="22"/>
    </row>
    <row r="1831" spans="1:78" x14ac:dyDescent="0.25">
      <c r="A1831" s="21"/>
      <c r="B1831" s="22">
        <f t="shared" ref="B1831:B1843" ca="1" si="51">B1830+10</f>
        <v>320</v>
      </c>
      <c r="C1831" s="22">
        <f ca="1">B1831/1000</f>
        <v>0.32</v>
      </c>
      <c r="D1831" s="22">
        <v>449.4</v>
      </c>
      <c r="E1831" s="22"/>
      <c r="F1831" s="22"/>
      <c r="G1831" s="22">
        <f ca="1"/>
        <v>0.99911870549398774</v>
      </c>
      <c r="H1831" s="22">
        <f ca="1"/>
        <v>1.0565288061257947</v>
      </c>
      <c r="I1831" s="22" t="e">
        <f ca="1"/>
        <v>#N/A</v>
      </c>
      <c r="J1831" s="22" t="e">
        <f ca="1"/>
        <v>#N/A</v>
      </c>
      <c r="K1831" s="22" t="e">
        <f ca="1"/>
        <v>#N/A</v>
      </c>
      <c r="L1831" s="22" t="e">
        <f ca="1"/>
        <v>#N/A</v>
      </c>
      <c r="M1831" s="22"/>
      <c r="N1831" s="22"/>
      <c r="O1831" s="22"/>
      <c r="P1831" s="22"/>
      <c r="Q1831" s="22"/>
      <c r="R1831" s="22"/>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c r="AQ1831" s="22"/>
      <c r="AR1831" s="22"/>
      <c r="AS1831" s="22"/>
      <c r="AT1831" s="22"/>
      <c r="AU1831" s="22"/>
      <c r="AV1831" s="22"/>
      <c r="AW1831" s="22"/>
      <c r="AX1831" s="22"/>
      <c r="AY1831" s="22"/>
      <c r="AZ1831" s="22"/>
      <c r="BA1831" s="22"/>
      <c r="BB1831" s="22"/>
      <c r="BC1831" s="22"/>
      <c r="BD1831" s="22"/>
      <c r="BE1831" s="22"/>
      <c r="BF1831" s="22"/>
      <c r="BG1831" s="22"/>
      <c r="BH1831" s="22"/>
      <c r="BI1831" s="22"/>
      <c r="BJ1831" s="22"/>
      <c r="BK1831" s="22"/>
      <c r="BL1831" s="22"/>
      <c r="BM1831" s="22"/>
      <c r="BN1831" s="22"/>
      <c r="BO1831" s="22"/>
      <c r="BP1831" s="22"/>
      <c r="BQ1831" s="22"/>
      <c r="BR1831" s="22"/>
      <c r="BS1831" s="22"/>
      <c r="BT1831" s="22"/>
      <c r="BU1831" s="22"/>
      <c r="BV1831" s="22"/>
      <c r="BW1831" s="22"/>
      <c r="BX1831" s="22"/>
      <c r="BY1831" s="22"/>
      <c r="BZ1831" s="22"/>
    </row>
    <row r="1832" spans="1:78" x14ac:dyDescent="0.25">
      <c r="A1832" s="21"/>
      <c r="B1832" s="22">
        <f t="shared" ca="1" si="51"/>
        <v>330</v>
      </c>
      <c r="C1832" s="22">
        <f t="shared" ref="C1832:C1843" ca="1" si="52">B1832/1000</f>
        <v>0.33</v>
      </c>
      <c r="D1832" s="22">
        <v>455.2</v>
      </c>
      <c r="E1832" s="22"/>
      <c r="F1832" s="22"/>
      <c r="G1832" s="22">
        <f ca="1"/>
        <v>3401.0834017842963</v>
      </c>
      <c r="H1832" s="22">
        <f ca="1"/>
        <v>12</v>
      </c>
      <c r="I1832" s="22" t="e">
        <f ca="1"/>
        <v>#N/A</v>
      </c>
      <c r="J1832" s="22" t="e">
        <f ca="1"/>
        <v>#N/A</v>
      </c>
      <c r="K1832" s="22" t="e">
        <f ca="1"/>
        <v>#N/A</v>
      </c>
      <c r="L1832" s="22" t="e">
        <f ca="1"/>
        <v>#N/A</v>
      </c>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2"/>
      <c r="AS1832" s="22"/>
      <c r="AT1832" s="22"/>
      <c r="AU1832" s="22"/>
      <c r="AV1832" s="22"/>
      <c r="AW1832" s="22"/>
      <c r="AX1832" s="22"/>
      <c r="AY1832" s="22"/>
      <c r="AZ1832" s="22"/>
      <c r="BA1832" s="22"/>
      <c r="BB1832" s="22"/>
      <c r="BC1832" s="22"/>
      <c r="BD1832" s="22"/>
      <c r="BE1832" s="22"/>
      <c r="BF1832" s="22"/>
      <c r="BG1832" s="22"/>
      <c r="BH1832" s="22"/>
      <c r="BI1832" s="22"/>
      <c r="BJ1832" s="22"/>
      <c r="BK1832" s="22"/>
      <c r="BL1832" s="22"/>
      <c r="BM1832" s="22"/>
      <c r="BN1832" s="22"/>
      <c r="BO1832" s="22"/>
      <c r="BP1832" s="22"/>
      <c r="BQ1832" s="22"/>
      <c r="BR1832" s="22"/>
      <c r="BS1832" s="22"/>
      <c r="BT1832" s="22"/>
      <c r="BU1832" s="22"/>
      <c r="BV1832" s="22"/>
      <c r="BW1832" s="22"/>
      <c r="BX1832" s="22"/>
      <c r="BY1832" s="22"/>
      <c r="BZ1832" s="22"/>
    </row>
    <row r="1833" spans="1:78" x14ac:dyDescent="0.25">
      <c r="A1833" s="21"/>
      <c r="B1833" s="22">
        <f t="shared" ca="1" si="51"/>
        <v>340</v>
      </c>
      <c r="C1833" s="22">
        <f t="shared" ca="1" si="52"/>
        <v>0.34</v>
      </c>
      <c r="D1833" s="22">
        <v>461.4</v>
      </c>
      <c r="E1833" s="22"/>
      <c r="F1833" s="22"/>
      <c r="G1833" s="22">
        <f ca="1"/>
        <v>15185.879809640746</v>
      </c>
      <c r="H1833" s="22">
        <f ca="1"/>
        <v>13.395037418083167</v>
      </c>
      <c r="I1833" s="22" t="e">
        <f ca="1"/>
        <v>#N/A</v>
      </c>
      <c r="J1833" s="22" t="e">
        <f ca="1"/>
        <v>#N/A</v>
      </c>
      <c r="K1833" s="22" t="e">
        <f ca="1"/>
        <v>#N/A</v>
      </c>
      <c r="L1833" s="22" t="e">
        <f ca="1"/>
        <v>#N/A</v>
      </c>
      <c r="M1833" s="22"/>
      <c r="N1833" s="22"/>
      <c r="O1833" s="22"/>
      <c r="P1833" s="22"/>
      <c r="Q1833" s="22"/>
      <c r="R1833" s="22"/>
      <c r="S1833" s="22"/>
      <c r="T1833" s="2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c r="AQ1833" s="22"/>
      <c r="AR1833" s="22"/>
      <c r="AS1833" s="22"/>
      <c r="AT1833" s="22"/>
      <c r="AU1833" s="22"/>
      <c r="AV1833" s="22"/>
      <c r="AW1833" s="22"/>
      <c r="AX1833" s="22"/>
      <c r="AY1833" s="22"/>
      <c r="AZ1833" s="22"/>
      <c r="BA1833" s="22"/>
      <c r="BB1833" s="22"/>
      <c r="BC1833" s="22"/>
      <c r="BD1833" s="22"/>
      <c r="BE1833" s="22"/>
      <c r="BF1833" s="22"/>
      <c r="BG1833" s="22"/>
      <c r="BH1833" s="22"/>
      <c r="BI1833" s="22"/>
      <c r="BJ1833" s="22"/>
      <c r="BK1833" s="22"/>
      <c r="BL1833" s="22"/>
      <c r="BM1833" s="22"/>
      <c r="BN1833" s="22"/>
      <c r="BO1833" s="22"/>
      <c r="BP1833" s="22"/>
      <c r="BQ1833" s="22"/>
      <c r="BR1833" s="22"/>
      <c r="BS1833" s="22"/>
      <c r="BT1833" s="22"/>
      <c r="BU1833" s="22"/>
      <c r="BV1833" s="22"/>
      <c r="BW1833" s="22"/>
      <c r="BX1833" s="22"/>
      <c r="BY1833" s="22"/>
      <c r="BZ1833" s="22"/>
    </row>
    <row r="1834" spans="1:78" x14ac:dyDescent="0.25">
      <c r="A1834" s="21"/>
      <c r="B1834" s="22">
        <f t="shared" ca="1" si="51"/>
        <v>350</v>
      </c>
      <c r="C1834" s="22">
        <f t="shared" ca="1" si="52"/>
        <v>0.35</v>
      </c>
      <c r="D1834" s="22">
        <v>467.8</v>
      </c>
      <c r="E1834" s="22"/>
      <c r="F1834" s="22"/>
      <c r="G1834" s="22" t="e">
        <f ca="1"/>
        <v>#N/A</v>
      </c>
      <c r="H1834" s="22" t="e">
        <f ca="1"/>
        <v>#N/A</v>
      </c>
      <c r="I1834" s="22" t="e">
        <f ca="1"/>
        <v>#N/A</v>
      </c>
      <c r="J1834" s="22" t="e">
        <f ca="1"/>
        <v>#N/A</v>
      </c>
      <c r="K1834" s="22" t="e">
        <f ca="1"/>
        <v>#N/A</v>
      </c>
      <c r="L1834" s="22" t="e">
        <f ca="1"/>
        <v>#N/A</v>
      </c>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2"/>
      <c r="AS1834" s="22"/>
      <c r="AT1834" s="22"/>
      <c r="AU1834" s="22"/>
      <c r="AV1834" s="22"/>
      <c r="AW1834" s="22"/>
      <c r="AX1834" s="22"/>
      <c r="AY1834" s="22"/>
      <c r="AZ1834" s="22"/>
      <c r="BA1834" s="22"/>
      <c r="BB1834" s="22"/>
      <c r="BC1834" s="22"/>
      <c r="BD1834" s="22"/>
      <c r="BE1834" s="22"/>
      <c r="BF1834" s="22"/>
      <c r="BG1834" s="22"/>
      <c r="BH1834" s="22"/>
      <c r="BI1834" s="22"/>
      <c r="BJ1834" s="22"/>
      <c r="BK1834" s="22"/>
      <c r="BL1834" s="22"/>
      <c r="BM1834" s="22"/>
      <c r="BN1834" s="22"/>
      <c r="BO1834" s="22"/>
      <c r="BP1834" s="22"/>
      <c r="BQ1834" s="22"/>
      <c r="BR1834" s="22"/>
      <c r="BS1834" s="22"/>
      <c r="BT1834" s="22"/>
      <c r="BU1834" s="22"/>
      <c r="BV1834" s="22"/>
      <c r="BW1834" s="22"/>
      <c r="BX1834" s="22"/>
      <c r="BY1834" s="22"/>
      <c r="BZ1834" s="22"/>
    </row>
    <row r="1835" spans="1:78" x14ac:dyDescent="0.25">
      <c r="A1835" s="21"/>
      <c r="B1835" s="22">
        <f t="shared" ca="1" si="51"/>
        <v>360</v>
      </c>
      <c r="C1835" s="22">
        <f t="shared" ca="1" si="52"/>
        <v>0.36</v>
      </c>
      <c r="D1835" s="22">
        <v>474.6</v>
      </c>
      <c r="E1835" s="22"/>
      <c r="F1835" s="22"/>
      <c r="G1835" s="22" t="e">
        <f ca="1"/>
        <v>#N/A</v>
      </c>
      <c r="H1835" s="22" t="e">
        <f ca="1"/>
        <v>#N/A</v>
      </c>
      <c r="I1835" s="22" t="e">
        <f ca="1"/>
        <v>#N/A</v>
      </c>
      <c r="J1835" s="22" t="e">
        <f ca="1"/>
        <v>#N/A</v>
      </c>
      <c r="K1835" s="22" t="e">
        <f ca="1"/>
        <v>#N/A</v>
      </c>
      <c r="L1835" s="22" t="e">
        <f ca="1"/>
        <v>#N/A</v>
      </c>
      <c r="M1835" s="22"/>
      <c r="N1835" s="22"/>
      <c r="O1835" s="22"/>
      <c r="P1835" s="22"/>
      <c r="Q1835" s="22"/>
      <c r="R1835" s="22"/>
      <c r="S1835" s="22"/>
      <c r="T1835" s="2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c r="AQ1835" s="22"/>
      <c r="AR1835" s="22"/>
      <c r="AS1835" s="22"/>
      <c r="AT1835" s="22"/>
      <c r="AU1835" s="22"/>
      <c r="AV1835" s="22"/>
      <c r="AW1835" s="22"/>
      <c r="AX1835" s="22"/>
      <c r="AY1835" s="22"/>
      <c r="AZ1835" s="22"/>
      <c r="BA1835" s="22"/>
      <c r="BB1835" s="22"/>
      <c r="BC1835" s="22"/>
      <c r="BD1835" s="22"/>
      <c r="BE1835" s="22"/>
      <c r="BF1835" s="22"/>
      <c r="BG1835" s="22"/>
      <c r="BH1835" s="22"/>
      <c r="BI1835" s="22"/>
      <c r="BJ1835" s="22"/>
      <c r="BK1835" s="22"/>
      <c r="BL1835" s="22"/>
      <c r="BM1835" s="22"/>
      <c r="BN1835" s="22"/>
      <c r="BO1835" s="22"/>
      <c r="BP1835" s="22"/>
      <c r="BQ1835" s="22"/>
      <c r="BR1835" s="22"/>
      <c r="BS1835" s="22"/>
      <c r="BT1835" s="22"/>
      <c r="BU1835" s="22"/>
      <c r="BV1835" s="22"/>
      <c r="BW1835" s="22"/>
      <c r="BX1835" s="22"/>
      <c r="BY1835" s="22"/>
      <c r="BZ1835" s="22"/>
    </row>
    <row r="1836" spans="1:78" x14ac:dyDescent="0.25">
      <c r="A1836" s="21"/>
      <c r="B1836" s="22">
        <f t="shared" ca="1" si="51"/>
        <v>370</v>
      </c>
      <c r="C1836" s="22">
        <f t="shared" ca="1" si="52"/>
        <v>0.37</v>
      </c>
      <c r="D1836" s="22">
        <v>481.5</v>
      </c>
      <c r="E1836" s="22"/>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2"/>
      <c r="AS1836" s="22"/>
      <c r="AT1836" s="22"/>
      <c r="AU1836" s="22"/>
      <c r="AV1836" s="22"/>
      <c r="AW1836" s="22"/>
      <c r="AX1836" s="22"/>
      <c r="AY1836" s="22"/>
      <c r="AZ1836" s="22"/>
      <c r="BA1836" s="22"/>
      <c r="BB1836" s="22"/>
      <c r="BC1836" s="22"/>
      <c r="BD1836" s="22"/>
      <c r="BE1836" s="22"/>
      <c r="BF1836" s="22"/>
      <c r="BG1836" s="22"/>
      <c r="BH1836" s="22"/>
      <c r="BI1836" s="22"/>
      <c r="BJ1836" s="22"/>
      <c r="BK1836" s="22"/>
      <c r="BL1836" s="22"/>
      <c r="BM1836" s="22"/>
      <c r="BN1836" s="22"/>
      <c r="BO1836" s="22"/>
      <c r="BP1836" s="22"/>
      <c r="BQ1836" s="22"/>
      <c r="BR1836" s="22"/>
      <c r="BS1836" s="22"/>
      <c r="BT1836" s="22"/>
      <c r="BU1836" s="22"/>
      <c r="BV1836" s="22"/>
      <c r="BW1836" s="22"/>
      <c r="BX1836" s="22"/>
      <c r="BY1836" s="22"/>
      <c r="BZ1836" s="22"/>
    </row>
    <row r="1837" spans="1:78" x14ac:dyDescent="0.25">
      <c r="A1837" s="21"/>
      <c r="B1837" s="22">
        <f t="shared" ca="1" si="51"/>
        <v>380</v>
      </c>
      <c r="C1837" s="22">
        <f t="shared" ca="1" si="52"/>
        <v>0.38</v>
      </c>
      <c r="D1837" s="22">
        <v>488.6</v>
      </c>
      <c r="E1837" s="22"/>
      <c r="F1837" s="25" t="s">
        <v>166</v>
      </c>
      <c r="G1837" s="42">
        <v>360</v>
      </c>
      <c r="H1837" s="22"/>
      <c r="I1837" s="22"/>
      <c r="J1837" s="22"/>
      <c r="K1837" s="22"/>
      <c r="L1837" s="22"/>
      <c r="M1837" s="22"/>
      <c r="N1837" s="22"/>
      <c r="O1837" s="22"/>
      <c r="P1837" s="22"/>
      <c r="Q1837" s="22"/>
      <c r="R1837" s="22"/>
      <c r="S1837" s="22"/>
      <c r="T1837" s="2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c r="AQ1837" s="22"/>
      <c r="AR1837" s="22"/>
      <c r="AS1837" s="22"/>
      <c r="AT1837" s="22"/>
      <c r="AU1837" s="22"/>
      <c r="AV1837" s="22"/>
      <c r="AW1837" s="22"/>
      <c r="AX1837" s="22"/>
      <c r="AY1837" s="22"/>
      <c r="AZ1837" s="22"/>
      <c r="BA1837" s="22"/>
      <c r="BB1837" s="22"/>
      <c r="BC1837" s="22"/>
      <c r="BD1837" s="22"/>
      <c r="BE1837" s="22"/>
      <c r="BF1837" s="22"/>
      <c r="BG1837" s="22"/>
      <c r="BH1837" s="22"/>
      <c r="BI1837" s="22"/>
      <c r="BJ1837" s="22"/>
      <c r="BK1837" s="22"/>
      <c r="BL1837" s="22"/>
      <c r="BM1837" s="22"/>
      <c r="BN1837" s="22"/>
      <c r="BO1837" s="22"/>
      <c r="BP1837" s="22"/>
      <c r="BQ1837" s="22"/>
      <c r="BR1837" s="22"/>
      <c r="BS1837" s="22"/>
      <c r="BT1837" s="22"/>
      <c r="BU1837" s="22"/>
      <c r="BV1837" s="22"/>
      <c r="BW1837" s="22"/>
      <c r="BX1837" s="22"/>
      <c r="BY1837" s="22"/>
      <c r="BZ1837" s="22"/>
    </row>
    <row r="1838" spans="1:78" x14ac:dyDescent="0.25">
      <c r="A1838" s="21"/>
      <c r="B1838" s="22">
        <f t="shared" ca="1" si="51"/>
        <v>390</v>
      </c>
      <c r="C1838" s="22">
        <f t="shared" ca="1" si="52"/>
        <v>0.39</v>
      </c>
      <c r="D1838" s="22">
        <v>495.8</v>
      </c>
      <c r="E1838" s="22"/>
      <c r="F1838" s="25" t="s">
        <v>167</v>
      </c>
      <c r="G1838" s="43">
        <f ca="1">I1825+J1825*(G1837/1000)+K1825*(G1837/1000)^2+L1825*(G1837/1000)^3+M1825/(G1837/1000)^2</f>
        <v>474.53357060424224</v>
      </c>
      <c r="H1838" s="22"/>
      <c r="I1838" s="22"/>
      <c r="J1838" s="22"/>
      <c r="K1838" s="22"/>
      <c r="L1838" s="22"/>
      <c r="M1838" s="22"/>
      <c r="N1838" s="22"/>
      <c r="O1838" s="22"/>
      <c r="P1838" s="22"/>
      <c r="Q1838" s="22"/>
      <c r="R1838" s="22"/>
      <c r="S1838" s="22"/>
      <c r="T1838" s="2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c r="AQ1838" s="22"/>
      <c r="AR1838" s="22"/>
      <c r="AS1838" s="22"/>
      <c r="AT1838" s="22"/>
      <c r="AU1838" s="22"/>
      <c r="AV1838" s="22"/>
      <c r="AW1838" s="22"/>
      <c r="AX1838" s="22"/>
      <c r="AY1838" s="22"/>
      <c r="AZ1838" s="22"/>
      <c r="BA1838" s="22"/>
      <c r="BB1838" s="22"/>
      <c r="BC1838" s="22"/>
      <c r="BD1838" s="22"/>
      <c r="BE1838" s="22"/>
      <c r="BF1838" s="22"/>
      <c r="BG1838" s="22"/>
      <c r="BH1838" s="22"/>
      <c r="BI1838" s="22"/>
      <c r="BJ1838" s="22"/>
      <c r="BK1838" s="22"/>
      <c r="BL1838" s="22"/>
      <c r="BM1838" s="22"/>
      <c r="BN1838" s="22"/>
      <c r="BO1838" s="22"/>
      <c r="BP1838" s="22"/>
      <c r="BQ1838" s="22"/>
      <c r="BR1838" s="22"/>
      <c r="BS1838" s="22"/>
      <c r="BT1838" s="22"/>
      <c r="BU1838" s="22"/>
      <c r="BV1838" s="22"/>
      <c r="BW1838" s="22"/>
      <c r="BX1838" s="22"/>
      <c r="BY1838" s="22"/>
      <c r="BZ1838" s="22"/>
    </row>
    <row r="1839" spans="1:78" x14ac:dyDescent="0.25">
      <c r="A1839" s="21"/>
      <c r="B1839" s="22">
        <f t="shared" ca="1" si="51"/>
        <v>400</v>
      </c>
      <c r="C1839" s="22">
        <f t="shared" ca="1" si="52"/>
        <v>0.4</v>
      </c>
      <c r="D1839" s="22">
        <v>503</v>
      </c>
      <c r="E1839" s="22"/>
      <c r="F1839" s="22" t="s">
        <v>46</v>
      </c>
      <c r="G1839" s="22"/>
      <c r="H1839" s="22"/>
      <c r="I1839" s="22"/>
      <c r="J1839" s="22"/>
      <c r="K1839" s="22"/>
      <c r="L1839" s="22"/>
      <c r="M1839" s="22"/>
      <c r="N1839" s="22"/>
      <c r="O1839" s="22"/>
      <c r="P1839" s="22"/>
      <c r="Q1839" s="22"/>
      <c r="R1839" s="22"/>
      <c r="S1839" s="22"/>
      <c r="T1839" s="2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c r="AQ1839" s="22"/>
      <c r="AR1839" s="22"/>
      <c r="AS1839" s="22"/>
      <c r="AT1839" s="22"/>
      <c r="AU1839" s="22"/>
      <c r="AV1839" s="22"/>
      <c r="AW1839" s="22"/>
      <c r="AX1839" s="22"/>
      <c r="AY1839" s="22"/>
      <c r="AZ1839" s="22"/>
      <c r="BA1839" s="22"/>
      <c r="BB1839" s="22"/>
      <c r="BC1839" s="22"/>
      <c r="BD1839" s="22"/>
      <c r="BE1839" s="22"/>
      <c r="BF1839" s="22"/>
      <c r="BG1839" s="22"/>
      <c r="BH1839" s="22"/>
      <c r="BI1839" s="22"/>
      <c r="BJ1839" s="22"/>
      <c r="BK1839" s="22"/>
      <c r="BL1839" s="22"/>
      <c r="BM1839" s="22"/>
      <c r="BN1839" s="22"/>
      <c r="BO1839" s="22"/>
      <c r="BP1839" s="22"/>
      <c r="BQ1839" s="22"/>
      <c r="BR1839" s="22"/>
      <c r="BS1839" s="22"/>
      <c r="BT1839" s="22"/>
      <c r="BU1839" s="22"/>
      <c r="BV1839" s="22"/>
      <c r="BW1839" s="22"/>
      <c r="BX1839" s="22"/>
      <c r="BY1839" s="22"/>
      <c r="BZ1839" s="22"/>
    </row>
    <row r="1840" spans="1:78" x14ac:dyDescent="0.25">
      <c r="A1840" s="21"/>
      <c r="B1840" s="22">
        <f t="shared" ca="1" si="51"/>
        <v>410</v>
      </c>
      <c r="C1840" s="22">
        <f t="shared" ca="1" si="52"/>
        <v>0.41</v>
      </c>
      <c r="D1840" s="22">
        <v>510.3</v>
      </c>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2"/>
      <c r="AS1840" s="22"/>
      <c r="AT1840" s="22"/>
      <c r="AU1840" s="22"/>
      <c r="AV1840" s="22"/>
      <c r="AW1840" s="22"/>
      <c r="AX1840" s="22"/>
      <c r="AY1840" s="22"/>
      <c r="AZ1840" s="22"/>
      <c r="BA1840" s="22"/>
      <c r="BB1840" s="22"/>
      <c r="BC1840" s="22"/>
      <c r="BD1840" s="22"/>
      <c r="BE1840" s="22"/>
      <c r="BF1840" s="22"/>
      <c r="BG1840" s="22"/>
      <c r="BH1840" s="22"/>
      <c r="BI1840" s="22"/>
      <c r="BJ1840" s="22"/>
      <c r="BK1840" s="22"/>
      <c r="BL1840" s="22"/>
      <c r="BM1840" s="22"/>
      <c r="BN1840" s="22"/>
      <c r="BO1840" s="22"/>
      <c r="BP1840" s="22"/>
      <c r="BQ1840" s="22"/>
      <c r="BR1840" s="22"/>
      <c r="BS1840" s="22"/>
      <c r="BT1840" s="22"/>
      <c r="BU1840" s="22"/>
      <c r="BV1840" s="22"/>
      <c r="BW1840" s="22"/>
      <c r="BX1840" s="22"/>
      <c r="BY1840" s="22"/>
      <c r="BZ1840" s="22"/>
    </row>
    <row r="1841" spans="1:78" x14ac:dyDescent="0.25">
      <c r="A1841" s="21"/>
      <c r="B1841" s="22">
        <f t="shared" ca="1" si="51"/>
        <v>420</v>
      </c>
      <c r="C1841" s="22">
        <f t="shared" ca="1" si="52"/>
        <v>0.42</v>
      </c>
      <c r="D1841" s="22">
        <v>517.5</v>
      </c>
      <c r="E1841" s="22"/>
      <c r="F1841" s="22"/>
      <c r="G1841" s="22"/>
      <c r="H1841" s="22"/>
      <c r="I1841" s="22"/>
      <c r="J1841" s="22"/>
      <c r="K1841" s="22"/>
      <c r="L1841" s="22"/>
      <c r="M1841" s="22"/>
      <c r="N1841" s="22"/>
      <c r="O1841" s="22"/>
      <c r="P1841" s="22"/>
      <c r="Q1841" s="22"/>
      <c r="R1841" s="22"/>
      <c r="S1841" s="22"/>
      <c r="T1841" s="2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c r="AQ1841" s="22"/>
      <c r="AR1841" s="22"/>
      <c r="AS1841" s="22"/>
      <c r="AT1841" s="22"/>
      <c r="AU1841" s="22"/>
      <c r="AV1841" s="22"/>
      <c r="AW1841" s="22"/>
      <c r="AX1841" s="22"/>
      <c r="AY1841" s="22"/>
      <c r="AZ1841" s="22"/>
      <c r="BA1841" s="22"/>
      <c r="BB1841" s="22"/>
      <c r="BC1841" s="22"/>
      <c r="BD1841" s="22"/>
      <c r="BE1841" s="22"/>
      <c r="BF1841" s="22"/>
      <c r="BG1841" s="22"/>
      <c r="BH1841" s="22"/>
      <c r="BI1841" s="22"/>
      <c r="BJ1841" s="22"/>
      <c r="BK1841" s="22"/>
      <c r="BL1841" s="22"/>
      <c r="BM1841" s="22"/>
      <c r="BN1841" s="22"/>
      <c r="BO1841" s="22"/>
      <c r="BP1841" s="22"/>
      <c r="BQ1841" s="22"/>
      <c r="BR1841" s="22"/>
      <c r="BS1841" s="22"/>
      <c r="BT1841" s="22"/>
      <c r="BU1841" s="22"/>
      <c r="BV1841" s="22"/>
      <c r="BW1841" s="22"/>
      <c r="BX1841" s="22"/>
      <c r="BY1841" s="22"/>
      <c r="BZ1841" s="22"/>
    </row>
    <row r="1842" spans="1:78" x14ac:dyDescent="0.25">
      <c r="A1842" s="21"/>
      <c r="B1842" s="22">
        <f t="shared" ca="1" si="51"/>
        <v>430</v>
      </c>
      <c r="C1842" s="22">
        <f t="shared" ca="1" si="52"/>
        <v>0.43</v>
      </c>
      <c r="D1842" s="22">
        <v>517.5</v>
      </c>
      <c r="E1842" s="22"/>
      <c r="F1842" s="25" t="s">
        <v>326</v>
      </c>
      <c r="G1842" s="34">
        <v>508.65800000000002</v>
      </c>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2"/>
      <c r="AS1842" s="22"/>
      <c r="AT1842" s="22"/>
      <c r="AU1842" s="22"/>
      <c r="AV1842" s="22"/>
      <c r="AW1842" s="22"/>
      <c r="AX1842" s="22"/>
      <c r="AY1842" s="22"/>
      <c r="AZ1842" s="22"/>
      <c r="BA1842" s="22"/>
      <c r="BB1842" s="22"/>
      <c r="BC1842" s="22"/>
      <c r="BD1842" s="22"/>
      <c r="BE1842" s="22"/>
      <c r="BF1842" s="22"/>
      <c r="BG1842" s="22"/>
      <c r="BH1842" s="22"/>
      <c r="BI1842" s="22"/>
      <c r="BJ1842" s="22"/>
      <c r="BK1842" s="22"/>
      <c r="BL1842" s="22"/>
      <c r="BM1842" s="22"/>
      <c r="BN1842" s="22"/>
      <c r="BO1842" s="22"/>
      <c r="BP1842" s="22"/>
      <c r="BQ1842" s="22"/>
      <c r="BR1842" s="22"/>
      <c r="BS1842" s="22"/>
      <c r="BT1842" s="22"/>
      <c r="BU1842" s="22"/>
      <c r="BV1842" s="22"/>
      <c r="BW1842" s="22"/>
      <c r="BX1842" s="22"/>
      <c r="BY1842" s="22"/>
      <c r="BZ1842" s="22"/>
    </row>
    <row r="1843" spans="1:78" x14ac:dyDescent="0.25">
      <c r="A1843" s="21"/>
      <c r="B1843" s="22">
        <f t="shared" ca="1" si="51"/>
        <v>440</v>
      </c>
      <c r="C1843" s="22">
        <f t="shared" ca="1" si="52"/>
        <v>0.44</v>
      </c>
      <c r="D1843" s="22">
        <v>524.6</v>
      </c>
      <c r="E1843" s="22"/>
      <c r="F1843" s="22"/>
      <c r="G1843" s="22"/>
      <c r="H1843" s="22"/>
      <c r="I1843" s="22"/>
      <c r="J1843" s="22"/>
      <c r="K1843" s="22"/>
      <c r="L1843" s="22"/>
      <c r="M1843" s="22"/>
      <c r="N1843" s="22"/>
      <c r="O1843" s="22"/>
      <c r="P1843" s="22"/>
      <c r="Q1843" s="22"/>
      <c r="R1843" s="22"/>
      <c r="S1843" s="22"/>
      <c r="T1843" s="2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c r="AQ1843" s="22"/>
      <c r="AR1843" s="22"/>
      <c r="AS1843" s="22"/>
      <c r="AT1843" s="22"/>
      <c r="AU1843" s="22"/>
      <c r="AV1843" s="22"/>
      <c r="AW1843" s="22"/>
      <c r="AX1843" s="22"/>
      <c r="AY1843" s="22"/>
      <c r="AZ1843" s="22"/>
      <c r="BA1843" s="22"/>
      <c r="BB1843" s="22"/>
      <c r="BC1843" s="22"/>
      <c r="BD1843" s="22"/>
      <c r="BE1843" s="22"/>
      <c r="BF1843" s="22"/>
      <c r="BG1843" s="22"/>
      <c r="BH1843" s="22"/>
      <c r="BI1843" s="22"/>
      <c r="BJ1843" s="22"/>
      <c r="BK1843" s="22"/>
      <c r="BL1843" s="22"/>
      <c r="BM1843" s="22"/>
      <c r="BN1843" s="22"/>
      <c r="BO1843" s="22"/>
      <c r="BP1843" s="22"/>
      <c r="BQ1843" s="22"/>
      <c r="BR1843" s="22"/>
      <c r="BS1843" s="22"/>
      <c r="BT1843" s="22"/>
      <c r="BU1843" s="22"/>
      <c r="BV1843" s="22"/>
      <c r="BW1843" s="22"/>
      <c r="BX1843" s="22"/>
      <c r="BY1843" s="22"/>
      <c r="BZ1843" s="22"/>
    </row>
    <row r="1844" spans="1:78" x14ac:dyDescent="0.25">
      <c r="A1844" s="21"/>
      <c r="B1844" s="22" t="s">
        <v>327</v>
      </c>
      <c r="C1844" s="22"/>
      <c r="D1844" s="22"/>
      <c r="E1844" s="22"/>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2"/>
      <c r="AS1844" s="22"/>
      <c r="AT1844" s="22"/>
      <c r="AU1844" s="22"/>
      <c r="AV1844" s="22"/>
      <c r="AW1844" s="22"/>
      <c r="AX1844" s="22"/>
      <c r="AY1844" s="22"/>
      <c r="AZ1844" s="22"/>
      <c r="BA1844" s="22"/>
      <c r="BB1844" s="22"/>
      <c r="BC1844" s="22"/>
      <c r="BD1844" s="22"/>
      <c r="BE1844" s="22"/>
      <c r="BF1844" s="22"/>
      <c r="BG1844" s="22"/>
      <c r="BH1844" s="22"/>
      <c r="BI1844" s="22"/>
      <c r="BJ1844" s="22"/>
      <c r="BK1844" s="22"/>
      <c r="BL1844" s="22"/>
      <c r="BM1844" s="22"/>
      <c r="BN1844" s="22"/>
      <c r="BO1844" s="22"/>
      <c r="BP1844" s="22"/>
      <c r="BQ1844" s="22"/>
      <c r="BR1844" s="22"/>
      <c r="BS1844" s="22"/>
      <c r="BT1844" s="22"/>
      <c r="BU1844" s="22"/>
      <c r="BV1844" s="22"/>
      <c r="BW1844" s="22"/>
      <c r="BX1844" s="22"/>
      <c r="BY1844" s="22"/>
      <c r="BZ1844" s="22"/>
    </row>
    <row r="1845" spans="1:78" x14ac:dyDescent="0.25">
      <c r="A1845" s="38"/>
      <c r="B1845" s="39" t="s">
        <v>368</v>
      </c>
      <c r="C1845" s="39"/>
      <c r="D1845" s="39"/>
      <c r="E1845" s="39"/>
      <c r="F1845" s="26" t="s">
        <v>70</v>
      </c>
      <c r="G1845" s="27" t="s">
        <v>71</v>
      </c>
      <c r="H1845" s="27" t="s">
        <v>72</v>
      </c>
      <c r="I1845" s="27" t="s">
        <v>73</v>
      </c>
      <c r="J1845" s="27" t="s">
        <v>74</v>
      </c>
      <c r="K1845" s="27" t="s">
        <v>75</v>
      </c>
      <c r="L1845" s="27" t="s">
        <v>76</v>
      </c>
      <c r="M1845" s="27" t="s">
        <v>77</v>
      </c>
      <c r="N1845" s="27" t="s">
        <v>78</v>
      </c>
      <c r="O1845" s="27" t="s">
        <v>79</v>
      </c>
      <c r="P1845" s="27" t="s">
        <v>80</v>
      </c>
      <c r="Q1845" s="27"/>
      <c r="R1845" s="27"/>
      <c r="S1845" s="27"/>
      <c r="T1845" s="27"/>
      <c r="U1845" s="27"/>
      <c r="V1845" s="27"/>
      <c r="W1845" s="27"/>
      <c r="X1845" s="27"/>
      <c r="Y1845" s="27"/>
      <c r="Z1845" s="27"/>
      <c r="AA1845" s="27"/>
      <c r="AB1845" s="27"/>
      <c r="AC1845" s="27"/>
      <c r="AD1845" s="27"/>
      <c r="AE1845" s="27"/>
      <c r="AF1845" s="27"/>
      <c r="AG1845" s="27"/>
      <c r="AH1845" s="27"/>
      <c r="AI1845" s="27"/>
      <c r="AJ1845" s="27"/>
      <c r="AK1845" s="27"/>
      <c r="AL1845" s="27"/>
      <c r="AM1845" s="27"/>
      <c r="AN1845" s="27"/>
      <c r="AO1845" s="27"/>
      <c r="AP1845" s="27"/>
      <c r="AQ1845" s="27"/>
      <c r="AR1845" s="27"/>
      <c r="AS1845" s="27"/>
      <c r="AT1845" s="27"/>
      <c r="AU1845" s="27"/>
      <c r="AV1845" s="27"/>
      <c r="AW1845" s="27"/>
      <c r="AX1845" s="27"/>
      <c r="AY1845" s="27"/>
      <c r="AZ1845" s="27"/>
      <c r="BA1845" s="27"/>
      <c r="BB1845" s="27"/>
      <c r="BC1845" s="27"/>
      <c r="BD1845" s="27"/>
      <c r="BE1845" s="27"/>
      <c r="BF1845" s="27"/>
      <c r="BG1845" s="27"/>
      <c r="BH1845" s="27"/>
      <c r="BI1845" s="27"/>
      <c r="BJ1845" s="27"/>
      <c r="BK1845" s="27"/>
      <c r="BL1845" s="27"/>
      <c r="BM1845" s="27"/>
      <c r="BN1845" s="27"/>
      <c r="BO1845" s="22"/>
      <c r="BP1845" s="22"/>
      <c r="BQ1845" s="22"/>
      <c r="BR1845" s="22"/>
      <c r="BS1845" s="22"/>
      <c r="BT1845" s="22"/>
      <c r="BU1845" s="22"/>
      <c r="BV1845" s="22"/>
      <c r="BW1845" s="22"/>
      <c r="BX1845" s="22"/>
      <c r="BY1845" s="22"/>
      <c r="BZ1845" s="22"/>
    </row>
    <row r="1846" spans="1:78" x14ac:dyDescent="0.25">
      <c r="A1846" s="21" t="s">
        <v>369</v>
      </c>
      <c r="B1846" s="21" t="s">
        <v>370</v>
      </c>
      <c r="C1846" s="22"/>
      <c r="D1846" s="22"/>
      <c r="E1846" s="22"/>
      <c r="F1846" s="40" t="s">
        <v>139</v>
      </c>
      <c r="G1846" s="40">
        <f ca="1">B1848</f>
        <v>290</v>
      </c>
      <c r="H1846" s="40">
        <f ca="1">B1851</f>
        <v>310</v>
      </c>
      <c r="I1846" s="40">
        <f ca="1">K1850</f>
        <v>501.68673376207425</v>
      </c>
      <c r="J1846" s="40">
        <f ca="1">J1850</f>
        <v>-682.67556280572069</v>
      </c>
      <c r="K1846" s="40">
        <f ca="1">I1850</f>
        <v>0</v>
      </c>
      <c r="L1846" s="40">
        <f ca="1">H1850</f>
        <v>5162.7661401556834</v>
      </c>
      <c r="M1846" s="40">
        <f ca="1">G1850</f>
        <v>3.1087124365894696</v>
      </c>
      <c r="N1846" s="40"/>
      <c r="O1846" s="40"/>
      <c r="P1846" s="40"/>
      <c r="Q1846" s="40"/>
      <c r="R1846" s="40"/>
      <c r="S1846" s="40"/>
      <c r="T1846" s="40"/>
      <c r="U1846" s="40"/>
      <c r="V1846" s="40"/>
      <c r="W1846" s="40"/>
      <c r="X1846" s="40"/>
      <c r="Y1846" s="40"/>
      <c r="Z1846" s="40"/>
      <c r="AA1846" s="40"/>
      <c r="AB1846" s="40"/>
      <c r="AC1846" s="40"/>
      <c r="AD1846" s="40"/>
      <c r="AE1846" s="40"/>
      <c r="AF1846" s="40"/>
      <c r="AG1846" s="40"/>
      <c r="AH1846" s="40"/>
      <c r="AI1846" s="40"/>
      <c r="AJ1846" s="40"/>
      <c r="AK1846" s="40"/>
      <c r="AL1846" s="40"/>
      <c r="AM1846" s="40"/>
      <c r="AN1846" s="40"/>
      <c r="AO1846" s="40"/>
      <c r="AP1846" s="40"/>
      <c r="AQ1846" s="40"/>
      <c r="AR1846" s="40"/>
      <c r="AS1846" s="40"/>
      <c r="AT1846" s="40"/>
      <c r="AU1846" s="40"/>
      <c r="AV1846" s="40"/>
      <c r="AW1846" s="40"/>
      <c r="AX1846" s="40"/>
      <c r="AY1846" s="40"/>
      <c r="AZ1846" s="40"/>
      <c r="BA1846" s="40"/>
      <c r="BB1846" s="40"/>
      <c r="BC1846" s="40"/>
      <c r="BD1846" s="40"/>
      <c r="BE1846" s="40"/>
      <c r="BF1846" s="40"/>
      <c r="BG1846" s="40"/>
      <c r="BH1846" s="40"/>
      <c r="BI1846" s="40"/>
      <c r="BJ1846" s="40"/>
      <c r="BK1846" s="40"/>
      <c r="BL1846" s="40"/>
      <c r="BM1846" s="40"/>
      <c r="BN1846" s="40"/>
      <c r="BO1846" s="22"/>
      <c r="BP1846" s="22"/>
      <c r="BQ1846" s="22"/>
      <c r="BR1846" s="22"/>
      <c r="BS1846" s="22"/>
      <c r="BT1846" s="22"/>
      <c r="BU1846" s="22"/>
      <c r="BV1846" s="22"/>
      <c r="BW1846" s="22"/>
      <c r="BX1846" s="22"/>
      <c r="BY1846" s="22"/>
      <c r="BZ1846" s="22"/>
    </row>
    <row r="1847" spans="1:78" x14ac:dyDescent="0.25">
      <c r="A1847" s="21"/>
      <c r="B1847" s="22" t="s">
        <v>323</v>
      </c>
      <c r="C1847" s="22" t="s">
        <v>182</v>
      </c>
      <c r="D1847" s="22" t="s">
        <v>203</v>
      </c>
      <c r="E1847" s="22"/>
      <c r="F1847" s="41" t="s">
        <v>141</v>
      </c>
      <c r="G1847" s="41"/>
      <c r="H1847" s="41"/>
      <c r="I1847" s="41"/>
      <c r="J1847" s="41"/>
      <c r="K1847" s="41"/>
      <c r="L1847" s="41"/>
      <c r="M1847" s="41"/>
      <c r="N1847" s="41"/>
      <c r="O1847" s="41"/>
      <c r="P1847" s="41"/>
      <c r="Q1847" s="41"/>
      <c r="R1847" s="41"/>
      <c r="S1847" s="41"/>
      <c r="T1847" s="41"/>
      <c r="U1847" s="41"/>
      <c r="V1847" s="41"/>
      <c r="W1847" s="41"/>
      <c r="X1847" s="41"/>
      <c r="Y1847" s="41"/>
      <c r="Z1847" s="41"/>
      <c r="AA1847" s="41"/>
      <c r="AB1847" s="41"/>
      <c r="AC1847" s="41"/>
      <c r="AD1847" s="41"/>
      <c r="AE1847" s="41"/>
      <c r="AF1847" s="41"/>
      <c r="AG1847" s="41"/>
      <c r="AH1847" s="41"/>
      <c r="AI1847" s="41"/>
      <c r="AJ1847" s="41"/>
      <c r="AK1847" s="41"/>
      <c r="AL1847" s="41"/>
      <c r="AM1847" s="41"/>
      <c r="AN1847" s="41"/>
      <c r="AO1847" s="41"/>
      <c r="AP1847" s="41"/>
      <c r="AQ1847" s="41"/>
      <c r="AR1847" s="41"/>
      <c r="AS1847" s="41"/>
      <c r="AT1847" s="41"/>
      <c r="AU1847" s="41"/>
      <c r="AV1847" s="41"/>
      <c r="AW1847" s="41"/>
      <c r="AX1847" s="41"/>
      <c r="AY1847" s="41"/>
      <c r="AZ1847" s="41"/>
      <c r="BA1847" s="41"/>
      <c r="BB1847" s="41"/>
      <c r="BC1847" s="41"/>
      <c r="BD1847" s="41"/>
      <c r="BE1847" s="41"/>
      <c r="BF1847" s="41"/>
      <c r="BG1847" s="41"/>
      <c r="BH1847" s="41"/>
      <c r="BI1847" s="41"/>
      <c r="BJ1847" s="41"/>
      <c r="BK1847" s="41"/>
      <c r="BL1847" s="41"/>
      <c r="BM1847" s="41"/>
      <c r="BN1847" s="41"/>
      <c r="BO1847" s="22"/>
      <c r="BP1847" s="22"/>
      <c r="BQ1847" s="22"/>
      <c r="BR1847" s="22"/>
      <c r="BS1847" s="22"/>
      <c r="BT1847" s="22"/>
      <c r="BU1847" s="22"/>
      <c r="BV1847" s="22"/>
      <c r="BW1847" s="22"/>
      <c r="BX1847" s="22"/>
      <c r="BY1847" s="22"/>
      <c r="BZ1847" s="22"/>
    </row>
    <row r="1848" spans="1:78" x14ac:dyDescent="0.25">
      <c r="A1848" s="52" t="s">
        <v>324</v>
      </c>
      <c r="B1848" s="22">
        <v>290</v>
      </c>
      <c r="C1848" s="22">
        <f ca="1">B1848/1000</f>
        <v>0.28999999999999998</v>
      </c>
      <c r="D1848" s="22">
        <v>466.59</v>
      </c>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2"/>
      <c r="AS1848" s="22"/>
      <c r="AT1848" s="22"/>
      <c r="AU1848" s="22"/>
      <c r="AV1848" s="22"/>
      <c r="AW1848" s="22"/>
      <c r="AX1848" s="22"/>
      <c r="AY1848" s="22"/>
      <c r="AZ1848" s="22"/>
      <c r="BA1848" s="22"/>
      <c r="BB1848" s="22"/>
      <c r="BC1848" s="22"/>
      <c r="BD1848" s="22"/>
      <c r="BE1848" s="22"/>
      <c r="BF1848" s="22"/>
      <c r="BG1848" s="22"/>
      <c r="BH1848" s="22"/>
      <c r="BI1848" s="22"/>
      <c r="BJ1848" s="22"/>
      <c r="BK1848" s="22"/>
      <c r="BL1848" s="22"/>
      <c r="BM1848" s="22"/>
      <c r="BN1848" s="22"/>
      <c r="BO1848" s="22"/>
      <c r="BP1848" s="22"/>
      <c r="BQ1848" s="22"/>
      <c r="BR1848" s="22"/>
      <c r="BS1848" s="22"/>
      <c r="BT1848" s="22"/>
      <c r="BU1848" s="22"/>
      <c r="BV1848" s="22"/>
      <c r="BW1848" s="22"/>
      <c r="BX1848" s="22"/>
      <c r="BY1848" s="22"/>
      <c r="BZ1848" s="22"/>
    </row>
    <row r="1849" spans="1:78" x14ac:dyDescent="0.25">
      <c r="A1849" s="21">
        <f ca="1">_xll.BP(B1846)</f>
        <v>270.64998779296877</v>
      </c>
      <c r="B1849" s="22">
        <v>298.14999999999998</v>
      </c>
      <c r="C1849" s="22">
        <f ca="1">B1849/1000</f>
        <v>0.29814999999999997</v>
      </c>
      <c r="D1849" s="22">
        <v>469.95</v>
      </c>
      <c r="E1849" s="22"/>
      <c r="F1849" s="22"/>
      <c r="G1849" s="42" t="s">
        <v>184</v>
      </c>
      <c r="H1849" s="42" t="s">
        <v>185</v>
      </c>
      <c r="I1849" s="42" t="s">
        <v>186</v>
      </c>
      <c r="J1849" s="42" t="s">
        <v>187</v>
      </c>
      <c r="K1849" s="42" t="s">
        <v>188</v>
      </c>
      <c r="L1849" s="22"/>
      <c r="M1849" s="22"/>
      <c r="N1849" s="22"/>
      <c r="O1849" s="22"/>
      <c r="P1849" s="22"/>
      <c r="Q1849" s="22"/>
      <c r="R1849" s="22"/>
      <c r="S1849" s="22"/>
      <c r="T1849" s="2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c r="AQ1849" s="22"/>
      <c r="AR1849" s="22"/>
      <c r="AS1849" s="22"/>
      <c r="AT1849" s="22"/>
      <c r="AU1849" s="22"/>
      <c r="AV1849" s="22"/>
      <c r="AW1849" s="22"/>
      <c r="AX1849" s="22"/>
      <c r="AY1849" s="22"/>
      <c r="AZ1849" s="22"/>
      <c r="BA1849" s="22"/>
      <c r="BB1849" s="22"/>
      <c r="BC1849" s="22"/>
      <c r="BD1849" s="22"/>
      <c r="BE1849" s="22"/>
      <c r="BF1849" s="22"/>
      <c r="BG1849" s="22"/>
      <c r="BH1849" s="22"/>
      <c r="BI1849" s="22"/>
      <c r="BJ1849" s="22"/>
      <c r="BK1849" s="22"/>
      <c r="BL1849" s="22"/>
      <c r="BM1849" s="22"/>
      <c r="BN1849" s="22"/>
      <c r="BO1849" s="22"/>
      <c r="BP1849" s="22"/>
      <c r="BQ1849" s="22"/>
      <c r="BR1849" s="22"/>
      <c r="BS1849" s="22"/>
      <c r="BT1849" s="22"/>
      <c r="BU1849" s="22"/>
      <c r="BV1849" s="22"/>
      <c r="BW1849" s="22"/>
      <c r="BX1849" s="22"/>
      <c r="BY1849" s="22"/>
      <c r="BZ1849" s="22"/>
    </row>
    <row r="1850" spans="1:78" x14ac:dyDescent="0.25">
      <c r="A1850" s="21">
        <f ca="1">A1849/1000</f>
        <v>0.27064998779296878</v>
      </c>
      <c r="B1850" s="22">
        <v>300</v>
      </c>
      <c r="C1850" s="22">
        <f ca="1">B1850/1000</f>
        <v>0.3</v>
      </c>
      <c r="D1850" s="22">
        <v>470.82</v>
      </c>
      <c r="E1850" s="22"/>
      <c r="F1850" s="22"/>
      <c r="G1850" s="22">
        <f t="array" aca="1" ref="G1850:L1856" ca="1">LINEST(D1848:D1851,C1848:C1851^{1,2,3,-2},1,1)</f>
        <v>3.1087124365894696</v>
      </c>
      <c r="H1850" s="22">
        <f ca="1"/>
        <v>5162.7661401556834</v>
      </c>
      <c r="I1850" s="22">
        <f ca="1"/>
        <v>0</v>
      </c>
      <c r="J1850" s="22">
        <f ca="1"/>
        <v>-682.67556280572069</v>
      </c>
      <c r="K1850" s="22">
        <f ca="1"/>
        <v>501.68673376207425</v>
      </c>
      <c r="L1850" s="22" t="e">
        <f ca="1"/>
        <v>#N/A</v>
      </c>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2"/>
      <c r="AS1850" s="22"/>
      <c r="AT1850" s="22"/>
      <c r="AU1850" s="22"/>
      <c r="AV1850" s="22"/>
      <c r="AW1850" s="22"/>
      <c r="AX1850" s="22"/>
      <c r="AY1850" s="22"/>
      <c r="AZ1850" s="22"/>
      <c r="BA1850" s="22"/>
      <c r="BB1850" s="22"/>
      <c r="BC1850" s="22"/>
      <c r="BD1850" s="22"/>
      <c r="BE1850" s="22"/>
      <c r="BF1850" s="22"/>
      <c r="BG1850" s="22"/>
      <c r="BH1850" s="22"/>
      <c r="BI1850" s="22"/>
      <c r="BJ1850" s="22"/>
      <c r="BK1850" s="22"/>
      <c r="BL1850" s="22"/>
      <c r="BM1850" s="22"/>
      <c r="BN1850" s="22"/>
      <c r="BO1850" s="22"/>
      <c r="BP1850" s="22"/>
      <c r="BQ1850" s="22"/>
      <c r="BR1850" s="22"/>
      <c r="BS1850" s="22"/>
      <c r="BT1850" s="22"/>
      <c r="BU1850" s="22"/>
      <c r="BV1850" s="22"/>
      <c r="BW1850" s="22"/>
      <c r="BX1850" s="22"/>
      <c r="BY1850" s="22"/>
      <c r="BZ1850" s="22"/>
    </row>
    <row r="1851" spans="1:78" x14ac:dyDescent="0.25">
      <c r="A1851" s="21"/>
      <c r="B1851" s="22">
        <f ca="1">B1850+10</f>
        <v>310</v>
      </c>
      <c r="C1851" s="22">
        <f ca="1">B1851/1000</f>
        <v>0.31</v>
      </c>
      <c r="D1851" s="22">
        <v>476.21</v>
      </c>
      <c r="E1851" s="22"/>
      <c r="F1851" s="22"/>
      <c r="G1851" s="22">
        <f ca="1"/>
        <v>0</v>
      </c>
      <c r="H1851" s="22">
        <f ca="1"/>
        <v>0</v>
      </c>
      <c r="I1851" s="22">
        <f ca="1"/>
        <v>0</v>
      </c>
      <c r="J1851" s="22">
        <f ca="1"/>
        <v>0</v>
      </c>
      <c r="K1851" s="22">
        <f ca="1"/>
        <v>0</v>
      </c>
      <c r="L1851" s="22" t="e">
        <f ca="1"/>
        <v>#N/A</v>
      </c>
      <c r="M1851" s="22"/>
      <c r="N1851" s="22"/>
      <c r="O1851" s="22"/>
      <c r="P1851" s="22"/>
      <c r="Q1851" s="22"/>
      <c r="R1851" s="22"/>
      <c r="S1851" s="22"/>
      <c r="T1851" s="2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c r="AQ1851" s="22"/>
      <c r="AR1851" s="22"/>
      <c r="AS1851" s="22"/>
      <c r="AT1851" s="22"/>
      <c r="AU1851" s="22"/>
      <c r="AV1851" s="22"/>
      <c r="AW1851" s="22"/>
      <c r="AX1851" s="22"/>
      <c r="AY1851" s="22"/>
      <c r="AZ1851" s="22"/>
      <c r="BA1851" s="22"/>
      <c r="BB1851" s="22"/>
      <c r="BC1851" s="22"/>
      <c r="BD1851" s="22"/>
      <c r="BE1851" s="22"/>
      <c r="BF1851" s="22"/>
      <c r="BG1851" s="22"/>
      <c r="BH1851" s="22"/>
      <c r="BI1851" s="22"/>
      <c r="BJ1851" s="22"/>
      <c r="BK1851" s="22"/>
      <c r="BL1851" s="22"/>
      <c r="BM1851" s="22"/>
      <c r="BN1851" s="22"/>
      <c r="BO1851" s="22"/>
      <c r="BP1851" s="22"/>
      <c r="BQ1851" s="22"/>
      <c r="BR1851" s="22"/>
      <c r="BS1851" s="22"/>
      <c r="BT1851" s="22"/>
      <c r="BU1851" s="22"/>
      <c r="BV1851" s="22"/>
      <c r="BW1851" s="22"/>
      <c r="BX1851" s="22"/>
      <c r="BY1851" s="22"/>
      <c r="BZ1851" s="22"/>
    </row>
    <row r="1852" spans="1:78" x14ac:dyDescent="0.25">
      <c r="A1852" s="21"/>
      <c r="B1852" s="22"/>
      <c r="C1852" s="22"/>
      <c r="D1852" s="22"/>
      <c r="E1852" s="22"/>
      <c r="F1852" s="22"/>
      <c r="G1852" s="22">
        <f ca="1"/>
        <v>1</v>
      </c>
      <c r="H1852" s="22">
        <f ca="1"/>
        <v>0</v>
      </c>
      <c r="I1852" s="22" t="e">
        <f ca="1"/>
        <v>#N/A</v>
      </c>
      <c r="J1852" s="22" t="e">
        <f ca="1"/>
        <v>#N/A</v>
      </c>
      <c r="K1852" s="22" t="e">
        <f ca="1"/>
        <v>#N/A</v>
      </c>
      <c r="L1852" s="22" t="e">
        <f ca="1"/>
        <v>#N/A</v>
      </c>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2"/>
      <c r="AS1852" s="22"/>
      <c r="AT1852" s="22"/>
      <c r="AU1852" s="22"/>
      <c r="AV1852" s="22"/>
      <c r="AW1852" s="22"/>
      <c r="AX1852" s="22"/>
      <c r="AY1852" s="22"/>
      <c r="AZ1852" s="22"/>
      <c r="BA1852" s="22"/>
      <c r="BB1852" s="22"/>
      <c r="BC1852" s="22"/>
      <c r="BD1852" s="22"/>
      <c r="BE1852" s="22"/>
      <c r="BF1852" s="22"/>
      <c r="BG1852" s="22"/>
      <c r="BH1852" s="22"/>
      <c r="BI1852" s="22"/>
      <c r="BJ1852" s="22"/>
      <c r="BK1852" s="22"/>
      <c r="BL1852" s="22"/>
      <c r="BM1852" s="22"/>
      <c r="BN1852" s="22"/>
      <c r="BO1852" s="22"/>
      <c r="BP1852" s="22"/>
      <c r="BQ1852" s="22"/>
      <c r="BR1852" s="22"/>
      <c r="BS1852" s="22"/>
      <c r="BT1852" s="22"/>
      <c r="BU1852" s="22"/>
      <c r="BV1852" s="22"/>
      <c r="BW1852" s="22"/>
      <c r="BX1852" s="22"/>
      <c r="BY1852" s="22"/>
      <c r="BZ1852" s="22"/>
    </row>
    <row r="1853" spans="1:78" x14ac:dyDescent="0.25">
      <c r="A1853" s="21"/>
      <c r="B1853" s="22"/>
      <c r="C1853" s="22"/>
      <c r="D1853" s="22"/>
      <c r="E1853" s="22"/>
      <c r="F1853" s="22"/>
      <c r="G1853" s="22" t="e">
        <f ca="1"/>
        <v>#NUM!</v>
      </c>
      <c r="H1853" s="22">
        <f ca="1"/>
        <v>0</v>
      </c>
      <c r="I1853" s="22" t="e">
        <f ca="1"/>
        <v>#N/A</v>
      </c>
      <c r="J1853" s="22" t="e">
        <f ca="1"/>
        <v>#N/A</v>
      </c>
      <c r="K1853" s="22" t="e">
        <f ca="1"/>
        <v>#N/A</v>
      </c>
      <c r="L1853" s="22" t="e">
        <f ca="1"/>
        <v>#N/A</v>
      </c>
      <c r="M1853" s="22"/>
      <c r="N1853" s="22"/>
      <c r="O1853" s="22"/>
      <c r="P1853" s="22"/>
      <c r="Q1853" s="22"/>
      <c r="R1853" s="22"/>
      <c r="S1853" s="22"/>
      <c r="T1853" s="2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c r="AQ1853" s="22"/>
      <c r="AR1853" s="22"/>
      <c r="AS1853" s="22"/>
      <c r="AT1853" s="22"/>
      <c r="AU1853" s="22"/>
      <c r="AV1853" s="22"/>
      <c r="AW1853" s="22"/>
      <c r="AX1853" s="22"/>
      <c r="AY1853" s="22"/>
      <c r="AZ1853" s="22"/>
      <c r="BA1853" s="22"/>
      <c r="BB1853" s="22"/>
      <c r="BC1853" s="22"/>
      <c r="BD1853" s="22"/>
      <c r="BE1853" s="22"/>
      <c r="BF1853" s="22"/>
      <c r="BG1853" s="22"/>
      <c r="BH1853" s="22"/>
      <c r="BI1853" s="22"/>
      <c r="BJ1853" s="22"/>
      <c r="BK1853" s="22"/>
      <c r="BL1853" s="22"/>
      <c r="BM1853" s="22"/>
      <c r="BN1853" s="22"/>
      <c r="BO1853" s="22"/>
      <c r="BP1853" s="22"/>
      <c r="BQ1853" s="22"/>
      <c r="BR1853" s="22"/>
      <c r="BS1853" s="22"/>
      <c r="BT1853" s="22"/>
      <c r="BU1853" s="22"/>
      <c r="BV1853" s="22"/>
      <c r="BW1853" s="22"/>
      <c r="BX1853" s="22"/>
      <c r="BY1853" s="22"/>
      <c r="BZ1853" s="22"/>
    </row>
    <row r="1854" spans="1:78" x14ac:dyDescent="0.25">
      <c r="A1854" s="21"/>
      <c r="B1854" s="22"/>
      <c r="C1854" s="22"/>
      <c r="D1854" s="22"/>
      <c r="E1854" s="22"/>
      <c r="F1854" s="22"/>
      <c r="G1854" s="22">
        <f ca="1"/>
        <v>47.680875000000022</v>
      </c>
      <c r="H1854" s="22">
        <f ca="1"/>
        <v>0</v>
      </c>
      <c r="I1854" s="22" t="e">
        <f ca="1"/>
        <v>#N/A</v>
      </c>
      <c r="J1854" s="22" t="e">
        <f ca="1"/>
        <v>#N/A</v>
      </c>
      <c r="K1854" s="22" t="e">
        <f ca="1"/>
        <v>#N/A</v>
      </c>
      <c r="L1854" s="22" t="e">
        <f ca="1"/>
        <v>#N/A</v>
      </c>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2"/>
      <c r="AS1854" s="22"/>
      <c r="AT1854" s="22"/>
      <c r="AU1854" s="22"/>
      <c r="AV1854" s="22"/>
      <c r="AW1854" s="22"/>
      <c r="AX1854" s="22"/>
      <c r="AY1854" s="22"/>
      <c r="AZ1854" s="22"/>
      <c r="BA1854" s="22"/>
      <c r="BB1854" s="22"/>
      <c r="BC1854" s="22"/>
      <c r="BD1854" s="22"/>
      <c r="BE1854" s="22"/>
      <c r="BF1854" s="22"/>
      <c r="BG1854" s="22"/>
      <c r="BH1854" s="22"/>
      <c r="BI1854" s="22"/>
      <c r="BJ1854" s="22"/>
      <c r="BK1854" s="22"/>
      <c r="BL1854" s="22"/>
      <c r="BM1854" s="22"/>
      <c r="BN1854" s="22"/>
      <c r="BO1854" s="22"/>
      <c r="BP1854" s="22"/>
      <c r="BQ1854" s="22"/>
      <c r="BR1854" s="22"/>
      <c r="BS1854" s="22"/>
      <c r="BT1854" s="22"/>
      <c r="BU1854" s="22"/>
      <c r="BV1854" s="22"/>
      <c r="BW1854" s="22"/>
      <c r="BX1854" s="22"/>
      <c r="BY1854" s="22"/>
      <c r="BZ1854" s="22"/>
    </row>
    <row r="1855" spans="1:78" x14ac:dyDescent="0.25">
      <c r="A1855" s="21"/>
      <c r="B1855" s="22"/>
      <c r="C1855" s="22"/>
      <c r="D1855" s="22"/>
      <c r="E1855" s="22"/>
      <c r="F1855" s="22"/>
      <c r="G1855" s="22" t="e">
        <f ca="1"/>
        <v>#N/A</v>
      </c>
      <c r="H1855" s="22" t="e">
        <f ca="1"/>
        <v>#N/A</v>
      </c>
      <c r="I1855" s="22" t="e">
        <f ca="1"/>
        <v>#N/A</v>
      </c>
      <c r="J1855" s="22" t="e">
        <f ca="1"/>
        <v>#N/A</v>
      </c>
      <c r="K1855" s="22" t="e">
        <f ca="1"/>
        <v>#N/A</v>
      </c>
      <c r="L1855" s="22" t="e">
        <f ca="1"/>
        <v>#N/A</v>
      </c>
      <c r="M1855" s="22"/>
      <c r="N1855" s="22"/>
      <c r="O1855" s="22"/>
      <c r="P1855" s="22"/>
      <c r="Q1855" s="22"/>
      <c r="R1855" s="22"/>
      <c r="S1855" s="22"/>
      <c r="T1855" s="2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c r="AQ1855" s="22"/>
      <c r="AR1855" s="22"/>
      <c r="AS1855" s="22"/>
      <c r="AT1855" s="22"/>
      <c r="AU1855" s="22"/>
      <c r="AV1855" s="22"/>
      <c r="AW1855" s="22"/>
      <c r="AX1855" s="22"/>
      <c r="AY1855" s="22"/>
      <c r="AZ1855" s="22"/>
      <c r="BA1855" s="22"/>
      <c r="BB1855" s="22"/>
      <c r="BC1855" s="22"/>
      <c r="BD1855" s="22"/>
      <c r="BE1855" s="22"/>
      <c r="BF1855" s="22"/>
      <c r="BG1855" s="22"/>
      <c r="BH1855" s="22"/>
      <c r="BI1855" s="22"/>
      <c r="BJ1855" s="22"/>
      <c r="BK1855" s="22"/>
      <c r="BL1855" s="22"/>
      <c r="BM1855" s="22"/>
      <c r="BN1855" s="22"/>
      <c r="BO1855" s="22"/>
      <c r="BP1855" s="22"/>
      <c r="BQ1855" s="22"/>
      <c r="BR1855" s="22"/>
      <c r="BS1855" s="22"/>
      <c r="BT1855" s="22"/>
      <c r="BU1855" s="22"/>
      <c r="BV1855" s="22"/>
      <c r="BW1855" s="22"/>
      <c r="BX1855" s="22"/>
      <c r="BY1855" s="22"/>
      <c r="BZ1855" s="22"/>
    </row>
    <row r="1856" spans="1:78" x14ac:dyDescent="0.25">
      <c r="A1856" s="21"/>
      <c r="B1856" s="22"/>
      <c r="C1856" s="22"/>
      <c r="D1856" s="22"/>
      <c r="E1856" s="22"/>
      <c r="F1856" s="22"/>
      <c r="G1856" s="22" t="e">
        <f ca="1"/>
        <v>#N/A</v>
      </c>
      <c r="H1856" s="22" t="e">
        <f ca="1"/>
        <v>#N/A</v>
      </c>
      <c r="I1856" s="22" t="e">
        <f ca="1"/>
        <v>#N/A</v>
      </c>
      <c r="J1856" s="22" t="e">
        <f ca="1"/>
        <v>#N/A</v>
      </c>
      <c r="K1856" s="22" t="e">
        <f ca="1"/>
        <v>#N/A</v>
      </c>
      <c r="L1856" s="22" t="e">
        <f ca="1"/>
        <v>#N/A</v>
      </c>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2"/>
      <c r="AS1856" s="22"/>
      <c r="AT1856" s="22"/>
      <c r="AU1856" s="22"/>
      <c r="AV1856" s="22"/>
      <c r="AW1856" s="22"/>
      <c r="AX1856" s="22"/>
      <c r="AY1856" s="22"/>
      <c r="AZ1856" s="22"/>
      <c r="BA1856" s="22"/>
      <c r="BB1856" s="22"/>
      <c r="BC1856" s="22"/>
      <c r="BD1856" s="22"/>
      <c r="BE1856" s="22"/>
      <c r="BF1856" s="22"/>
      <c r="BG1856" s="22"/>
      <c r="BH1856" s="22"/>
      <c r="BI1856" s="22"/>
      <c r="BJ1856" s="22"/>
      <c r="BK1856" s="22"/>
      <c r="BL1856" s="22"/>
      <c r="BM1856" s="22"/>
      <c r="BN1856" s="22"/>
      <c r="BO1856" s="22"/>
      <c r="BP1856" s="22"/>
      <c r="BQ1856" s="22"/>
      <c r="BR1856" s="22"/>
      <c r="BS1856" s="22"/>
      <c r="BT1856" s="22"/>
      <c r="BU1856" s="22"/>
      <c r="BV1856" s="22"/>
      <c r="BW1856" s="22"/>
      <c r="BX1856" s="22"/>
      <c r="BY1856" s="22"/>
      <c r="BZ1856" s="22"/>
    </row>
    <row r="1857" spans="1:78" x14ac:dyDescent="0.25">
      <c r="A1857" s="21"/>
      <c r="B1857" s="22"/>
      <c r="C1857" s="22"/>
      <c r="D1857" s="22"/>
      <c r="E1857" s="22"/>
      <c r="F1857" s="22"/>
      <c r="G1857" s="22"/>
      <c r="H1857" s="22"/>
      <c r="I1857" s="22"/>
      <c r="J1857" s="22"/>
      <c r="K1857" s="22"/>
      <c r="L1857" s="22"/>
      <c r="M1857" s="22"/>
      <c r="N1857" s="22"/>
      <c r="O1857" s="22"/>
      <c r="P1857" s="22"/>
      <c r="Q1857" s="22"/>
      <c r="R1857" s="22"/>
      <c r="S1857" s="22"/>
      <c r="T1857" s="2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c r="AQ1857" s="22"/>
      <c r="AR1857" s="22"/>
      <c r="AS1857" s="22"/>
      <c r="AT1857" s="22"/>
      <c r="AU1857" s="22"/>
      <c r="AV1857" s="22"/>
      <c r="AW1857" s="22"/>
      <c r="AX1857" s="22"/>
      <c r="AY1857" s="22"/>
      <c r="AZ1857" s="22"/>
      <c r="BA1857" s="22"/>
      <c r="BB1857" s="22"/>
      <c r="BC1857" s="22"/>
      <c r="BD1857" s="22"/>
      <c r="BE1857" s="22"/>
      <c r="BF1857" s="22"/>
      <c r="BG1857" s="22"/>
      <c r="BH1857" s="22"/>
      <c r="BI1857" s="22"/>
      <c r="BJ1857" s="22"/>
      <c r="BK1857" s="22"/>
      <c r="BL1857" s="22"/>
      <c r="BM1857" s="22"/>
      <c r="BN1857" s="22"/>
      <c r="BO1857" s="22"/>
      <c r="BP1857" s="22"/>
      <c r="BQ1857" s="22"/>
      <c r="BR1857" s="22"/>
      <c r="BS1857" s="22"/>
      <c r="BT1857" s="22"/>
      <c r="BU1857" s="22"/>
      <c r="BV1857" s="22"/>
      <c r="BW1857" s="22"/>
      <c r="BX1857" s="22"/>
      <c r="BY1857" s="22"/>
      <c r="BZ1857" s="22"/>
    </row>
    <row r="1858" spans="1:78" x14ac:dyDescent="0.25">
      <c r="A1858" s="21"/>
      <c r="B1858" s="22"/>
      <c r="C1858" s="22"/>
      <c r="D1858" s="22"/>
      <c r="E1858" s="22"/>
      <c r="F1858" s="25" t="s">
        <v>166</v>
      </c>
      <c r="G1858" s="42">
        <v>300</v>
      </c>
      <c r="H1858" s="22"/>
      <c r="I1858" s="22"/>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2"/>
      <c r="AS1858" s="22"/>
      <c r="AT1858" s="22"/>
      <c r="AU1858" s="22"/>
      <c r="AV1858" s="22"/>
      <c r="AW1858" s="22"/>
      <c r="AX1858" s="22"/>
      <c r="AY1858" s="22"/>
      <c r="AZ1858" s="22"/>
      <c r="BA1858" s="22"/>
      <c r="BB1858" s="22"/>
      <c r="BC1858" s="22"/>
      <c r="BD1858" s="22"/>
      <c r="BE1858" s="22"/>
      <c r="BF1858" s="22"/>
      <c r="BG1858" s="22"/>
      <c r="BH1858" s="22"/>
      <c r="BI1858" s="22"/>
      <c r="BJ1858" s="22"/>
      <c r="BK1858" s="22"/>
      <c r="BL1858" s="22"/>
      <c r="BM1858" s="22"/>
      <c r="BN1858" s="22"/>
      <c r="BO1858" s="22"/>
      <c r="BP1858" s="22"/>
      <c r="BQ1858" s="22"/>
      <c r="BR1858" s="22"/>
      <c r="BS1858" s="22"/>
      <c r="BT1858" s="22"/>
      <c r="BU1858" s="22"/>
      <c r="BV1858" s="22"/>
      <c r="BW1858" s="22"/>
      <c r="BX1858" s="22"/>
      <c r="BY1858" s="22"/>
      <c r="BZ1858" s="22"/>
    </row>
    <row r="1859" spans="1:78" x14ac:dyDescent="0.25">
      <c r="A1859" s="21"/>
      <c r="B1859" s="22" t="s">
        <v>327</v>
      </c>
      <c r="C1859" s="22"/>
      <c r="D1859" s="22"/>
      <c r="E1859" s="22"/>
      <c r="F1859" s="25" t="s">
        <v>167</v>
      </c>
      <c r="G1859" s="43">
        <f ca="1">I1846+J1846*(G1858/1000)+K1846*(G1858/1000)^2+L1846*(G1858/1000)^3+M1846/(G1858/1000)^2</f>
        <v>470.82000000000005</v>
      </c>
      <c r="H1859" s="22"/>
      <c r="I1859" s="22"/>
      <c r="J1859" s="22"/>
      <c r="K1859" s="22"/>
      <c r="L1859" s="22"/>
      <c r="M1859" s="22"/>
      <c r="N1859" s="22"/>
      <c r="O1859" s="22"/>
      <c r="P1859" s="22"/>
      <c r="Q1859" s="22"/>
      <c r="R1859" s="22"/>
      <c r="S1859" s="22"/>
      <c r="T1859" s="2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c r="AQ1859" s="22"/>
      <c r="AR1859" s="22"/>
      <c r="AS1859" s="22"/>
      <c r="AT1859" s="22"/>
      <c r="AU1859" s="22"/>
      <c r="AV1859" s="22"/>
      <c r="AW1859" s="22"/>
      <c r="AX1859" s="22"/>
      <c r="AY1859" s="22"/>
      <c r="AZ1859" s="22"/>
      <c r="BA1859" s="22"/>
      <c r="BB1859" s="22"/>
      <c r="BC1859" s="22"/>
      <c r="BD1859" s="22"/>
      <c r="BE1859" s="22"/>
      <c r="BF1859" s="22"/>
      <c r="BG1859" s="22"/>
      <c r="BH1859" s="22"/>
      <c r="BI1859" s="22"/>
      <c r="BJ1859" s="22"/>
      <c r="BK1859" s="22"/>
      <c r="BL1859" s="22"/>
      <c r="BM1859" s="22"/>
      <c r="BN1859" s="22"/>
      <c r="BO1859" s="22"/>
      <c r="BP1859" s="22"/>
      <c r="BQ1859" s="22"/>
      <c r="BR1859" s="22"/>
      <c r="BS1859" s="22"/>
      <c r="BT1859" s="22"/>
      <c r="BU1859" s="22"/>
      <c r="BV1859" s="22"/>
      <c r="BW1859" s="22"/>
      <c r="BX1859" s="22"/>
      <c r="BY1859" s="22"/>
      <c r="BZ1859" s="22"/>
    </row>
    <row r="1860" spans="1:78" x14ac:dyDescent="0.25">
      <c r="A1860" s="21"/>
      <c r="B1860" s="22"/>
      <c r="C1860" s="22"/>
      <c r="D1860" s="22"/>
      <c r="E1860" s="22"/>
      <c r="F1860" s="22" t="s">
        <v>46</v>
      </c>
      <c r="G1860" s="22"/>
      <c r="H1860" s="22"/>
      <c r="I1860" s="22"/>
      <c r="J1860" s="22"/>
      <c r="K1860" s="22"/>
      <c r="L1860" s="22">
        <v>0</v>
      </c>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2"/>
      <c r="AS1860" s="22"/>
      <c r="AT1860" s="22"/>
      <c r="AU1860" s="22"/>
      <c r="AV1860" s="22"/>
      <c r="AW1860" s="22"/>
      <c r="AX1860" s="22"/>
      <c r="AY1860" s="22"/>
      <c r="AZ1860" s="22"/>
      <c r="BA1860" s="22"/>
      <c r="BB1860" s="22"/>
      <c r="BC1860" s="22"/>
      <c r="BD1860" s="22"/>
      <c r="BE1860" s="22"/>
      <c r="BF1860" s="22"/>
      <c r="BG1860" s="22"/>
      <c r="BH1860" s="22"/>
      <c r="BI1860" s="22"/>
      <c r="BJ1860" s="22"/>
      <c r="BK1860" s="22"/>
      <c r="BL1860" s="22"/>
      <c r="BM1860" s="22"/>
      <c r="BN1860" s="22"/>
      <c r="BO1860" s="22"/>
      <c r="BP1860" s="22"/>
      <c r="BQ1860" s="22"/>
      <c r="BR1860" s="22"/>
      <c r="BS1860" s="22"/>
      <c r="BT1860" s="22"/>
      <c r="BU1860" s="22"/>
      <c r="BV1860" s="22"/>
      <c r="BW1860" s="22"/>
      <c r="BX1860" s="22"/>
      <c r="BY1860" s="22"/>
      <c r="BZ1860" s="22"/>
    </row>
    <row r="1861" spans="1:78" x14ac:dyDescent="0.25">
      <c r="A1861" s="21"/>
      <c r="B1861" s="22"/>
      <c r="C1861" s="22"/>
      <c r="D1861" s="22"/>
      <c r="E1861" s="22"/>
      <c r="F1861" s="22"/>
      <c r="G1861" s="22"/>
      <c r="H1861" s="22"/>
      <c r="I1861" s="22"/>
      <c r="J1861" s="22"/>
      <c r="K1861" s="22"/>
      <c r="L1861" s="22"/>
      <c r="M1861" s="22"/>
      <c r="N1861" s="22"/>
      <c r="O1861" s="22"/>
      <c r="P1861" s="22"/>
      <c r="Q1861" s="22"/>
      <c r="R1861" s="22"/>
      <c r="S1861" s="22"/>
      <c r="T1861" s="2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2"/>
      <c r="AX1861" s="22"/>
      <c r="AY1861" s="22"/>
      <c r="AZ1861" s="22"/>
      <c r="BA1861" s="22"/>
      <c r="BB1861" s="22"/>
      <c r="BC1861" s="22"/>
      <c r="BD1861" s="22"/>
      <c r="BE1861" s="22"/>
      <c r="BF1861" s="22"/>
      <c r="BG1861" s="22"/>
      <c r="BH1861" s="22"/>
      <c r="BI1861" s="22"/>
      <c r="BJ1861" s="22"/>
      <c r="BK1861" s="22"/>
      <c r="BL1861" s="22"/>
      <c r="BM1861" s="22"/>
      <c r="BN1861" s="22"/>
      <c r="BO1861" s="22"/>
      <c r="BP1861" s="22"/>
      <c r="BQ1861" s="22"/>
      <c r="BR1861" s="22"/>
      <c r="BS1861" s="22"/>
      <c r="BT1861" s="22"/>
      <c r="BU1861" s="22"/>
      <c r="BV1861" s="22"/>
      <c r="BW1861" s="22"/>
      <c r="BX1861" s="22"/>
      <c r="BY1861" s="22"/>
      <c r="BZ1861" s="22"/>
    </row>
    <row r="1862" spans="1:78" x14ac:dyDescent="0.25">
      <c r="A1862" s="21"/>
      <c r="B1862" s="22"/>
      <c r="C1862" s="22"/>
      <c r="D1862" s="22"/>
      <c r="E1862" s="22"/>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2"/>
      <c r="AS1862" s="22"/>
      <c r="AT1862" s="22"/>
      <c r="AU1862" s="22"/>
      <c r="AV1862" s="22"/>
      <c r="AW1862" s="22"/>
      <c r="AX1862" s="22"/>
      <c r="AY1862" s="22"/>
      <c r="AZ1862" s="22"/>
      <c r="BA1862" s="22"/>
      <c r="BB1862" s="22"/>
      <c r="BC1862" s="22"/>
      <c r="BD1862" s="22"/>
      <c r="BE1862" s="22"/>
      <c r="BF1862" s="22"/>
      <c r="BG1862" s="22"/>
      <c r="BH1862" s="22"/>
      <c r="BI1862" s="22"/>
      <c r="BJ1862" s="22"/>
      <c r="BK1862" s="22"/>
      <c r="BL1862" s="22"/>
      <c r="BM1862" s="22"/>
      <c r="BN1862" s="22"/>
      <c r="BO1862" s="22"/>
      <c r="BP1862" s="22"/>
      <c r="BQ1862" s="22"/>
      <c r="BR1862" s="22"/>
      <c r="BS1862" s="22"/>
      <c r="BT1862" s="22"/>
      <c r="BU1862" s="22"/>
      <c r="BV1862" s="22"/>
      <c r="BW1862" s="22"/>
      <c r="BX1862" s="22"/>
      <c r="BY1862" s="22"/>
      <c r="BZ1862" s="22"/>
    </row>
    <row r="1863" spans="1:78" x14ac:dyDescent="0.25">
      <c r="A1863" s="21"/>
      <c r="B1863" s="22"/>
      <c r="C1863" s="22"/>
      <c r="D1863" s="22"/>
      <c r="E1863" s="22"/>
      <c r="F1863" s="25" t="s">
        <v>326</v>
      </c>
      <c r="G1863" s="34">
        <v>543.78200000000004</v>
      </c>
      <c r="H1863" s="22"/>
      <c r="I1863" s="22"/>
      <c r="J1863" s="22"/>
      <c r="K1863" s="22"/>
      <c r="L1863" s="22"/>
      <c r="M1863" s="22"/>
      <c r="N1863" s="22"/>
      <c r="O1863" s="22"/>
      <c r="P1863" s="22"/>
      <c r="Q1863" s="22"/>
      <c r="R1863" s="22"/>
      <c r="S1863" s="22"/>
      <c r="T1863" s="2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c r="AQ1863" s="22"/>
      <c r="AR1863" s="22"/>
      <c r="AS1863" s="22"/>
      <c r="AT1863" s="22"/>
      <c r="AU1863" s="22"/>
      <c r="AV1863" s="22"/>
      <c r="AW1863" s="22"/>
      <c r="AX1863" s="22"/>
      <c r="AY1863" s="22"/>
      <c r="AZ1863" s="22"/>
      <c r="BA1863" s="22"/>
      <c r="BB1863" s="22"/>
      <c r="BC1863" s="22"/>
      <c r="BD1863" s="22"/>
      <c r="BE1863" s="22"/>
      <c r="BF1863" s="22"/>
      <c r="BG1863" s="22"/>
      <c r="BH1863" s="22"/>
      <c r="BI1863" s="22"/>
      <c r="BJ1863" s="22"/>
      <c r="BK1863" s="22"/>
      <c r="BL1863" s="22"/>
      <c r="BM1863" s="22"/>
      <c r="BN1863" s="22"/>
      <c r="BO1863" s="22"/>
      <c r="BP1863" s="22"/>
      <c r="BQ1863" s="22"/>
      <c r="BR1863" s="22"/>
      <c r="BS1863" s="22"/>
      <c r="BT1863" s="22"/>
      <c r="BU1863" s="22"/>
      <c r="BV1863" s="22"/>
      <c r="BW1863" s="22"/>
      <c r="BX1863" s="22"/>
      <c r="BY1863" s="22"/>
      <c r="BZ1863" s="22"/>
    </row>
    <row r="1864" spans="1:78" x14ac:dyDescent="0.25">
      <c r="A1864" s="21"/>
      <c r="B1864" s="22"/>
      <c r="C1864" s="22"/>
      <c r="D1864" s="22"/>
      <c r="E1864" s="22"/>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2"/>
      <c r="AS1864" s="22"/>
      <c r="AT1864" s="22"/>
      <c r="AU1864" s="22"/>
      <c r="AV1864" s="22"/>
      <c r="AW1864" s="22"/>
      <c r="AX1864" s="22"/>
      <c r="AY1864" s="22"/>
      <c r="AZ1864" s="22"/>
      <c r="BA1864" s="22"/>
      <c r="BB1864" s="22"/>
      <c r="BC1864" s="22"/>
      <c r="BD1864" s="22"/>
      <c r="BE1864" s="22"/>
      <c r="BF1864" s="22"/>
      <c r="BG1864" s="22"/>
      <c r="BH1864" s="22"/>
      <c r="BI1864" s="22"/>
      <c r="BJ1864" s="22"/>
      <c r="BK1864" s="22"/>
      <c r="BL1864" s="22"/>
      <c r="BM1864" s="22"/>
      <c r="BN1864" s="22"/>
      <c r="BO1864" s="22"/>
      <c r="BP1864" s="22"/>
      <c r="BQ1864" s="22"/>
      <c r="BR1864" s="22"/>
      <c r="BS1864" s="22"/>
      <c r="BT1864" s="22"/>
      <c r="BU1864" s="22"/>
      <c r="BV1864" s="22"/>
      <c r="BW1864" s="22"/>
      <c r="BX1864" s="22"/>
      <c r="BY1864" s="22"/>
      <c r="BZ1864" s="22"/>
    </row>
    <row r="1865" spans="1:78" x14ac:dyDescent="0.25">
      <c r="A1865" s="21"/>
      <c r="B1865" s="22"/>
      <c r="C1865" s="22"/>
      <c r="D1865" s="22"/>
      <c r="E1865" s="22"/>
      <c r="F1865" s="22"/>
      <c r="G1865" s="22"/>
      <c r="H1865" s="22"/>
      <c r="I1865" s="22"/>
      <c r="J1865" s="22"/>
      <c r="K1865" s="22"/>
      <c r="L1865" s="22"/>
      <c r="M1865" s="22"/>
      <c r="N1865" s="22"/>
      <c r="O1865" s="22"/>
      <c r="P1865" s="22"/>
      <c r="Q1865" s="22"/>
      <c r="R1865" s="22"/>
      <c r="S1865" s="22"/>
      <c r="T1865" s="2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c r="AQ1865" s="22"/>
      <c r="AR1865" s="22"/>
      <c r="AS1865" s="22"/>
      <c r="AT1865" s="22"/>
      <c r="AU1865" s="22"/>
      <c r="AV1865" s="22"/>
      <c r="AW1865" s="22"/>
      <c r="AX1865" s="22"/>
      <c r="AY1865" s="22"/>
      <c r="AZ1865" s="22"/>
      <c r="BA1865" s="22"/>
      <c r="BB1865" s="22"/>
      <c r="BC1865" s="22"/>
      <c r="BD1865" s="22"/>
      <c r="BE1865" s="22"/>
      <c r="BF1865" s="22"/>
      <c r="BG1865" s="22"/>
      <c r="BH1865" s="22"/>
      <c r="BI1865" s="22"/>
      <c r="BJ1865" s="22"/>
      <c r="BK1865" s="22"/>
      <c r="BL1865" s="22"/>
      <c r="BM1865" s="22"/>
      <c r="BN1865" s="22"/>
      <c r="BO1865" s="22"/>
      <c r="BP1865" s="22"/>
      <c r="BQ1865" s="22"/>
      <c r="BR1865" s="22"/>
      <c r="BS1865" s="22"/>
      <c r="BT1865" s="22"/>
      <c r="BU1865" s="22"/>
      <c r="BV1865" s="22"/>
      <c r="BW1865" s="22"/>
      <c r="BX1865" s="22"/>
      <c r="BY1865" s="22"/>
      <c r="BZ1865" s="22"/>
    </row>
    <row r="1866" spans="1:78" x14ac:dyDescent="0.25">
      <c r="A1866" s="21"/>
      <c r="B1866" s="22"/>
      <c r="C1866" s="22"/>
      <c r="D1866" s="22"/>
      <c r="E1866" s="22"/>
      <c r="F1866" s="22"/>
      <c r="G1866" s="22"/>
      <c r="H1866" s="22"/>
      <c r="I1866" s="22"/>
      <c r="J1866" s="22"/>
      <c r="K1866" s="22"/>
      <c r="L1866" s="22"/>
      <c r="M1866" s="22"/>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2"/>
      <c r="AS1866" s="22"/>
      <c r="AT1866" s="22"/>
      <c r="AU1866" s="22"/>
      <c r="AV1866" s="22"/>
      <c r="AW1866" s="22"/>
      <c r="AX1866" s="22"/>
      <c r="AY1866" s="22"/>
      <c r="AZ1866" s="22"/>
      <c r="BA1866" s="22"/>
      <c r="BB1866" s="22"/>
      <c r="BC1866" s="22"/>
      <c r="BD1866" s="22"/>
      <c r="BE1866" s="22"/>
      <c r="BF1866" s="22"/>
      <c r="BG1866" s="22"/>
      <c r="BH1866" s="22"/>
      <c r="BI1866" s="22"/>
      <c r="BJ1866" s="22"/>
      <c r="BK1866" s="22"/>
      <c r="BL1866" s="22"/>
      <c r="BM1866" s="22"/>
      <c r="BN1866" s="22"/>
      <c r="BO1866" s="22"/>
      <c r="BP1866" s="22"/>
      <c r="BQ1866" s="22"/>
      <c r="BR1866" s="22"/>
      <c r="BS1866" s="22"/>
      <c r="BT1866" s="22"/>
      <c r="BU1866" s="22"/>
      <c r="BV1866" s="22"/>
      <c r="BW1866" s="22"/>
      <c r="BX1866" s="22"/>
      <c r="BY1866" s="22"/>
      <c r="BZ1866" s="22"/>
    </row>
    <row r="1867" spans="1:78" x14ac:dyDescent="0.25">
      <c r="A1867" s="38"/>
      <c r="B1867" s="39" t="s">
        <v>371</v>
      </c>
      <c r="C1867" s="39"/>
      <c r="D1867" s="39"/>
      <c r="E1867" s="39"/>
      <c r="F1867" s="26" t="s">
        <v>70</v>
      </c>
      <c r="G1867" s="27" t="s">
        <v>71</v>
      </c>
      <c r="H1867" s="27" t="s">
        <v>72</v>
      </c>
      <c r="I1867" s="27" t="s">
        <v>73</v>
      </c>
      <c r="J1867" s="27" t="s">
        <v>74</v>
      </c>
      <c r="K1867" s="27" t="s">
        <v>75</v>
      </c>
      <c r="L1867" s="27" t="s">
        <v>76</v>
      </c>
      <c r="M1867" s="27" t="s">
        <v>77</v>
      </c>
      <c r="N1867" s="27" t="s">
        <v>78</v>
      </c>
      <c r="O1867" s="27" t="s">
        <v>79</v>
      </c>
      <c r="P1867" s="27" t="s">
        <v>80</v>
      </c>
      <c r="Q1867" s="27"/>
      <c r="R1867" s="27"/>
      <c r="S1867" s="27"/>
      <c r="T1867" s="27"/>
      <c r="U1867" s="27"/>
      <c r="V1867" s="27"/>
      <c r="W1867" s="27"/>
      <c r="X1867" s="27"/>
      <c r="Y1867" s="27"/>
      <c r="Z1867" s="27"/>
      <c r="AA1867" s="27"/>
      <c r="AB1867" s="27"/>
      <c r="AC1867" s="27"/>
      <c r="AD1867" s="27"/>
      <c r="AE1867" s="27"/>
      <c r="AF1867" s="27"/>
      <c r="AG1867" s="27"/>
      <c r="AH1867" s="27"/>
      <c r="AI1867" s="27"/>
      <c r="AJ1867" s="27"/>
      <c r="AK1867" s="27"/>
      <c r="AL1867" s="27"/>
      <c r="AM1867" s="27"/>
      <c r="AN1867" s="27"/>
      <c r="AO1867" s="27"/>
      <c r="AP1867" s="27"/>
      <c r="AQ1867" s="27"/>
      <c r="AR1867" s="27"/>
      <c r="AS1867" s="27"/>
      <c r="AT1867" s="27"/>
      <c r="AU1867" s="27"/>
      <c r="AV1867" s="27"/>
      <c r="AW1867" s="27"/>
      <c r="AX1867" s="27"/>
      <c r="AY1867" s="27"/>
      <c r="AZ1867" s="27"/>
      <c r="BA1867" s="27"/>
      <c r="BB1867" s="27"/>
      <c r="BC1867" s="27"/>
      <c r="BD1867" s="27"/>
      <c r="BE1867" s="27"/>
      <c r="BF1867" s="27"/>
      <c r="BG1867" s="27"/>
      <c r="BH1867" s="27"/>
      <c r="BI1867" s="27"/>
      <c r="BJ1867" s="27"/>
      <c r="BK1867" s="27"/>
      <c r="BL1867" s="27"/>
      <c r="BM1867" s="27"/>
      <c r="BN1867" s="27"/>
      <c r="BO1867" s="22"/>
      <c r="BP1867" s="22"/>
      <c r="BQ1867" s="22"/>
      <c r="BR1867" s="22"/>
      <c r="BS1867" s="22"/>
      <c r="BT1867" s="22"/>
      <c r="BU1867" s="22"/>
      <c r="BV1867" s="22"/>
      <c r="BW1867" s="22"/>
      <c r="BX1867" s="22"/>
      <c r="BY1867" s="22"/>
      <c r="BZ1867" s="22"/>
    </row>
    <row r="1868" spans="1:78" x14ac:dyDescent="0.25">
      <c r="A1868" s="21" t="s">
        <v>372</v>
      </c>
      <c r="B1868" s="21" t="s">
        <v>373</v>
      </c>
      <c r="C1868" s="22"/>
      <c r="D1868" s="22"/>
      <c r="E1868" s="22"/>
      <c r="F1868" s="40" t="s">
        <v>139</v>
      </c>
      <c r="G1868" s="40">
        <f ca="1">B1870</f>
        <v>298.14999999999998</v>
      </c>
      <c r="H1868" s="40">
        <f ca="1">B1882</f>
        <v>410</v>
      </c>
      <c r="I1868" s="40">
        <f ca="1">K1872</f>
        <v>1504.1021309746093</v>
      </c>
      <c r="J1868" s="40">
        <f ca="1">J1872</f>
        <v>-11270.14918702573</v>
      </c>
      <c r="K1868" s="40">
        <f ca="1">I1872</f>
        <v>36620.63086662571</v>
      </c>
      <c r="L1868" s="40">
        <f ca="1">H1872</f>
        <v>-36270.971464561757</v>
      </c>
      <c r="M1868" s="40">
        <f ca="1">G1872</f>
        <v>5.6604616174021194</v>
      </c>
      <c r="N1868" s="40"/>
      <c r="O1868" s="40"/>
      <c r="P1868" s="40"/>
      <c r="Q1868" s="40"/>
      <c r="R1868" s="40"/>
      <c r="S1868" s="40"/>
      <c r="T1868" s="40"/>
      <c r="U1868" s="40"/>
      <c r="V1868" s="40"/>
      <c r="W1868" s="40"/>
      <c r="X1868" s="40"/>
      <c r="Y1868" s="40"/>
      <c r="Z1868" s="40"/>
      <c r="AA1868" s="40"/>
      <c r="AB1868" s="40"/>
      <c r="AC1868" s="40"/>
      <c r="AD1868" s="40"/>
      <c r="AE1868" s="40"/>
      <c r="AF1868" s="40"/>
      <c r="AG1868" s="40"/>
      <c r="AH1868" s="40"/>
      <c r="AI1868" s="40"/>
      <c r="AJ1868" s="40"/>
      <c r="AK1868" s="40"/>
      <c r="AL1868" s="40"/>
      <c r="AM1868" s="40"/>
      <c r="AN1868" s="40"/>
      <c r="AO1868" s="40"/>
      <c r="AP1868" s="40"/>
      <c r="AQ1868" s="40"/>
      <c r="AR1868" s="40"/>
      <c r="AS1868" s="40"/>
      <c r="AT1868" s="40"/>
      <c r="AU1868" s="40"/>
      <c r="AV1868" s="40"/>
      <c r="AW1868" s="40"/>
      <c r="AX1868" s="40"/>
      <c r="AY1868" s="40"/>
      <c r="AZ1868" s="40"/>
      <c r="BA1868" s="40"/>
      <c r="BB1868" s="40"/>
      <c r="BC1868" s="40"/>
      <c r="BD1868" s="40"/>
      <c r="BE1868" s="40"/>
      <c r="BF1868" s="40"/>
      <c r="BG1868" s="40"/>
      <c r="BH1868" s="40"/>
      <c r="BI1868" s="40"/>
      <c r="BJ1868" s="40"/>
      <c r="BK1868" s="40"/>
      <c r="BL1868" s="40"/>
      <c r="BM1868" s="40"/>
      <c r="BN1868" s="40"/>
      <c r="BO1868" s="22"/>
      <c r="BP1868" s="22"/>
      <c r="BQ1868" s="22"/>
      <c r="BR1868" s="22"/>
      <c r="BS1868" s="22"/>
      <c r="BT1868" s="22"/>
      <c r="BU1868" s="22"/>
      <c r="BV1868" s="22"/>
      <c r="BW1868" s="22"/>
      <c r="BX1868" s="22"/>
      <c r="BY1868" s="22"/>
      <c r="BZ1868" s="22"/>
    </row>
    <row r="1869" spans="1:78" x14ac:dyDescent="0.25">
      <c r="A1869" s="21"/>
      <c r="B1869" s="22" t="s">
        <v>323</v>
      </c>
      <c r="C1869" s="22" t="s">
        <v>182</v>
      </c>
      <c r="D1869" s="22" t="s">
        <v>203</v>
      </c>
      <c r="E1869" s="22"/>
      <c r="F1869" s="41" t="s">
        <v>141</v>
      </c>
      <c r="G1869" s="41"/>
      <c r="H1869" s="41"/>
      <c r="I1869" s="41"/>
      <c r="J1869" s="41"/>
      <c r="K1869" s="41"/>
      <c r="L1869" s="41"/>
      <c r="M1869" s="41"/>
      <c r="N1869" s="41"/>
      <c r="O1869" s="41"/>
      <c r="P1869" s="41"/>
      <c r="Q1869" s="41"/>
      <c r="R1869" s="41"/>
      <c r="S1869" s="41"/>
      <c r="T1869" s="41"/>
      <c r="U1869" s="41"/>
      <c r="V1869" s="41"/>
      <c r="W1869" s="41"/>
      <c r="X1869" s="41"/>
      <c r="Y1869" s="41"/>
      <c r="Z1869" s="41"/>
      <c r="AA1869" s="41"/>
      <c r="AB1869" s="41"/>
      <c r="AC1869" s="41"/>
      <c r="AD1869" s="41"/>
      <c r="AE1869" s="41"/>
      <c r="AF1869" s="41"/>
      <c r="AG1869" s="41"/>
      <c r="AH1869" s="41"/>
      <c r="AI1869" s="41"/>
      <c r="AJ1869" s="41"/>
      <c r="AK1869" s="41"/>
      <c r="AL1869" s="41"/>
      <c r="AM1869" s="41"/>
      <c r="AN1869" s="41"/>
      <c r="AO1869" s="41"/>
      <c r="AP1869" s="41"/>
      <c r="AQ1869" s="41"/>
      <c r="AR1869" s="41"/>
      <c r="AS1869" s="41"/>
      <c r="AT1869" s="41"/>
      <c r="AU1869" s="41"/>
      <c r="AV1869" s="41"/>
      <c r="AW1869" s="41"/>
      <c r="AX1869" s="41"/>
      <c r="AY1869" s="41"/>
      <c r="AZ1869" s="41"/>
      <c r="BA1869" s="41"/>
      <c r="BB1869" s="41"/>
      <c r="BC1869" s="41"/>
      <c r="BD1869" s="41"/>
      <c r="BE1869" s="41"/>
      <c r="BF1869" s="41"/>
      <c r="BG1869" s="41"/>
      <c r="BH1869" s="41"/>
      <c r="BI1869" s="41"/>
      <c r="BJ1869" s="41"/>
      <c r="BK1869" s="41"/>
      <c r="BL1869" s="41"/>
      <c r="BM1869" s="41"/>
      <c r="BN1869" s="41"/>
      <c r="BO1869" s="22"/>
      <c r="BP1869" s="22"/>
      <c r="BQ1869" s="22"/>
      <c r="BR1869" s="22"/>
      <c r="BS1869" s="22"/>
      <c r="BT1869" s="22"/>
      <c r="BU1869" s="22"/>
      <c r="BV1869" s="22"/>
      <c r="BW1869" s="22"/>
      <c r="BX1869" s="22"/>
      <c r="BY1869" s="22"/>
      <c r="BZ1869" s="22"/>
    </row>
    <row r="1870" spans="1:78" x14ac:dyDescent="0.25">
      <c r="A1870" s="52" t="s">
        <v>324</v>
      </c>
      <c r="B1870" s="22">
        <v>298.14999999999998</v>
      </c>
      <c r="C1870" s="22">
        <f ca="1">B1870/1000</f>
        <v>0.29814999999999997</v>
      </c>
      <c r="D1870" s="22">
        <v>501.61</v>
      </c>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2"/>
      <c r="AS1870" s="22"/>
      <c r="AT1870" s="22"/>
      <c r="AU1870" s="22"/>
      <c r="AV1870" s="22"/>
      <c r="AW1870" s="22"/>
      <c r="AX1870" s="22"/>
      <c r="AY1870" s="22"/>
      <c r="AZ1870" s="22"/>
      <c r="BA1870" s="22"/>
      <c r="BB1870" s="22"/>
      <c r="BC1870" s="22"/>
      <c r="BD1870" s="22"/>
      <c r="BE1870" s="22"/>
      <c r="BF1870" s="22"/>
      <c r="BG1870" s="22"/>
      <c r="BH1870" s="22"/>
      <c r="BI1870" s="22"/>
      <c r="BJ1870" s="22"/>
      <c r="BK1870" s="22"/>
      <c r="BL1870" s="22"/>
      <c r="BM1870" s="22"/>
      <c r="BN1870" s="22"/>
      <c r="BO1870" s="22"/>
      <c r="BP1870" s="22"/>
      <c r="BQ1870" s="22"/>
      <c r="BR1870" s="22"/>
      <c r="BS1870" s="22"/>
      <c r="BT1870" s="22"/>
      <c r="BU1870" s="22"/>
      <c r="BV1870" s="22"/>
      <c r="BW1870" s="22"/>
      <c r="BX1870" s="22"/>
      <c r="BY1870" s="22"/>
      <c r="BZ1870" s="22"/>
    </row>
    <row r="1871" spans="1:78" x14ac:dyDescent="0.25">
      <c r="A1871" s="21">
        <f ca="1">_xll.BP(B1868)</f>
        <v>286.85000000000002</v>
      </c>
      <c r="B1871" s="22">
        <v>300</v>
      </c>
      <c r="C1871" s="22">
        <f ca="1">B1871/1000</f>
        <v>0.3</v>
      </c>
      <c r="D1871" s="22">
        <v>502.49</v>
      </c>
      <c r="E1871" s="22"/>
      <c r="F1871" s="22"/>
      <c r="G1871" s="42" t="s">
        <v>184</v>
      </c>
      <c r="H1871" s="42" t="s">
        <v>185</v>
      </c>
      <c r="I1871" s="42" t="s">
        <v>186</v>
      </c>
      <c r="J1871" s="42" t="s">
        <v>187</v>
      </c>
      <c r="K1871" s="42" t="s">
        <v>188</v>
      </c>
      <c r="L1871" s="22"/>
      <c r="M1871" s="22"/>
      <c r="N1871" s="22"/>
      <c r="O1871" s="22"/>
      <c r="P1871" s="22"/>
      <c r="Q1871" s="22"/>
      <c r="R1871" s="22"/>
      <c r="S1871" s="22"/>
      <c r="T1871" s="2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c r="AQ1871" s="22"/>
      <c r="AR1871" s="22"/>
      <c r="AS1871" s="22"/>
      <c r="AT1871" s="22"/>
      <c r="AU1871" s="22"/>
      <c r="AV1871" s="22"/>
      <c r="AW1871" s="22"/>
      <c r="AX1871" s="22"/>
      <c r="AY1871" s="22"/>
      <c r="AZ1871" s="22"/>
      <c r="BA1871" s="22"/>
      <c r="BB1871" s="22"/>
      <c r="BC1871" s="22"/>
      <c r="BD1871" s="22"/>
      <c r="BE1871" s="22"/>
      <c r="BF1871" s="22"/>
      <c r="BG1871" s="22"/>
      <c r="BH1871" s="22"/>
      <c r="BI1871" s="22"/>
      <c r="BJ1871" s="22"/>
      <c r="BK1871" s="22"/>
      <c r="BL1871" s="22"/>
      <c r="BM1871" s="22"/>
      <c r="BN1871" s="22"/>
      <c r="BO1871" s="22"/>
      <c r="BP1871" s="22"/>
      <c r="BQ1871" s="22"/>
      <c r="BR1871" s="22"/>
      <c r="BS1871" s="22"/>
      <c r="BT1871" s="22"/>
      <c r="BU1871" s="22"/>
      <c r="BV1871" s="22"/>
      <c r="BW1871" s="22"/>
      <c r="BX1871" s="22"/>
      <c r="BY1871" s="22"/>
      <c r="BZ1871" s="22"/>
    </row>
    <row r="1872" spans="1:78" x14ac:dyDescent="0.25">
      <c r="A1872" s="21">
        <f ca="1">A1871/1000</f>
        <v>0.28685000000000005</v>
      </c>
      <c r="B1872" s="22">
        <f ca="1">B1871+10</f>
        <v>310</v>
      </c>
      <c r="C1872" s="22">
        <f ca="1">B1872/1000</f>
        <v>0.31</v>
      </c>
      <c r="D1872" s="22">
        <v>507.95</v>
      </c>
      <c r="E1872" s="22"/>
      <c r="F1872" s="22"/>
      <c r="G1872" s="22">
        <f t="array" aca="1" ref="G1872:L1878" ca="1">LINEST(D1870:D1882,C1870:C1882^{1,2,3,-2},1,1)</f>
        <v>5.6604616174021194</v>
      </c>
      <c r="H1872" s="22">
        <f ca="1"/>
        <v>-36270.971464561757</v>
      </c>
      <c r="I1872" s="22">
        <f ca="1"/>
        <v>36620.63086662571</v>
      </c>
      <c r="J1872" s="22">
        <f ca="1"/>
        <v>-11270.14918702573</v>
      </c>
      <c r="K1872" s="22">
        <f ca="1"/>
        <v>1504.1021309746093</v>
      </c>
      <c r="L1872" s="22" t="e">
        <f ca="1"/>
        <v>#N/A</v>
      </c>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22"/>
      <c r="AV1872" s="22"/>
      <c r="AW1872" s="22"/>
      <c r="AX1872" s="22"/>
      <c r="AY1872" s="22"/>
      <c r="AZ1872" s="22"/>
      <c r="BA1872" s="22"/>
      <c r="BB1872" s="22"/>
      <c r="BC1872" s="22"/>
      <c r="BD1872" s="22"/>
      <c r="BE1872" s="22"/>
      <c r="BF1872" s="22"/>
      <c r="BG1872" s="22"/>
      <c r="BH1872" s="22"/>
      <c r="BI1872" s="22"/>
      <c r="BJ1872" s="22"/>
      <c r="BK1872" s="22"/>
      <c r="BL1872" s="22"/>
      <c r="BM1872" s="22"/>
      <c r="BN1872" s="22"/>
      <c r="BO1872" s="22"/>
      <c r="BP1872" s="22"/>
      <c r="BQ1872" s="22"/>
      <c r="BR1872" s="22"/>
      <c r="BS1872" s="22"/>
      <c r="BT1872" s="22"/>
      <c r="BU1872" s="22"/>
      <c r="BV1872" s="22"/>
      <c r="BW1872" s="22"/>
      <c r="BX1872" s="22"/>
      <c r="BY1872" s="22"/>
      <c r="BZ1872" s="22"/>
    </row>
    <row r="1873" spans="1:78" x14ac:dyDescent="0.25">
      <c r="A1873" s="21"/>
      <c r="B1873" s="22">
        <f t="shared" ref="B1873:B1882" ca="1" si="53">B1872+10</f>
        <v>320</v>
      </c>
      <c r="C1873" s="22">
        <f t="shared" ref="C1873:C1882" ca="1" si="54">B1873/1000</f>
        <v>0.32</v>
      </c>
      <c r="D1873" s="22">
        <v>514.36</v>
      </c>
      <c r="E1873" s="22"/>
      <c r="F1873" s="22"/>
      <c r="G1873" s="22">
        <f ca="1"/>
        <v>1.9513259500562314</v>
      </c>
      <c r="H1873" s="22">
        <f ca="1"/>
        <v>1485.0124131073462</v>
      </c>
      <c r="I1873" s="22">
        <f ca="1"/>
        <v>1964.4057771532982</v>
      </c>
      <c r="J1873" s="22">
        <f ca="1"/>
        <v>920.42102833027491</v>
      </c>
      <c r="K1873" s="22">
        <f ca="1"/>
        <v>161.10218103326466</v>
      </c>
      <c r="L1873" s="22" t="e">
        <f ca="1"/>
        <v>#N/A</v>
      </c>
      <c r="M1873" s="22"/>
      <c r="N1873" s="22"/>
      <c r="O1873" s="22"/>
      <c r="P1873" s="22"/>
      <c r="Q1873" s="22"/>
      <c r="R1873" s="22"/>
      <c r="S1873" s="22"/>
      <c r="T1873" s="2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c r="AQ1873" s="22"/>
      <c r="AR1873" s="22"/>
      <c r="AS1873" s="22"/>
      <c r="AT1873" s="22"/>
      <c r="AU1873" s="22"/>
      <c r="AV1873" s="22"/>
      <c r="AW1873" s="22"/>
      <c r="AX1873" s="22"/>
      <c r="AY1873" s="22"/>
      <c r="AZ1873" s="22"/>
      <c r="BA1873" s="22"/>
      <c r="BB1873" s="22"/>
      <c r="BC1873" s="22"/>
      <c r="BD1873" s="22"/>
      <c r="BE1873" s="22"/>
      <c r="BF1873" s="22"/>
      <c r="BG1873" s="22"/>
      <c r="BH1873" s="22"/>
      <c r="BI1873" s="22"/>
      <c r="BJ1873" s="22"/>
      <c r="BK1873" s="22"/>
      <c r="BL1873" s="22"/>
      <c r="BM1873" s="22"/>
      <c r="BN1873" s="22"/>
      <c r="BO1873" s="22"/>
      <c r="BP1873" s="22"/>
      <c r="BQ1873" s="22"/>
      <c r="BR1873" s="22"/>
      <c r="BS1873" s="22"/>
      <c r="BT1873" s="22"/>
      <c r="BU1873" s="22"/>
      <c r="BV1873" s="22"/>
      <c r="BW1873" s="22"/>
      <c r="BX1873" s="22"/>
      <c r="BY1873" s="22"/>
      <c r="BZ1873" s="22"/>
    </row>
    <row r="1874" spans="1:78" x14ac:dyDescent="0.25">
      <c r="A1874" s="21"/>
      <c r="B1874" s="22">
        <f t="shared" ca="1" si="53"/>
        <v>330</v>
      </c>
      <c r="C1874" s="22">
        <f t="shared" ca="1" si="54"/>
        <v>0.33</v>
      </c>
      <c r="D1874" s="22">
        <v>521.44000000000005</v>
      </c>
      <c r="E1874" s="22"/>
      <c r="F1874" s="22"/>
      <c r="G1874" s="22">
        <f ca="1"/>
        <v>0.99999969370281727</v>
      </c>
      <c r="H1874" s="22">
        <f ca="1"/>
        <v>1.7426595569767854E-2</v>
      </c>
      <c r="I1874" s="22" t="e">
        <f ca="1"/>
        <v>#N/A</v>
      </c>
      <c r="J1874" s="22" t="e">
        <f ca="1"/>
        <v>#N/A</v>
      </c>
      <c r="K1874" s="22" t="e">
        <f ca="1"/>
        <v>#N/A</v>
      </c>
      <c r="L1874" s="22" t="e">
        <f ca="1"/>
        <v>#N/A</v>
      </c>
      <c r="M1874" s="22"/>
      <c r="N1874" s="22"/>
      <c r="O1874" s="22"/>
      <c r="P1874" s="22"/>
      <c r="Q1874" s="22"/>
      <c r="R1874" s="22"/>
      <c r="S1874" s="22"/>
      <c r="T1874" s="2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c r="AQ1874" s="22"/>
      <c r="AR1874" s="22"/>
      <c r="AS1874" s="22"/>
      <c r="AT1874" s="22"/>
      <c r="AU1874" s="22"/>
      <c r="AV1874" s="22"/>
      <c r="AW1874" s="22"/>
      <c r="AX1874" s="22"/>
      <c r="AY1874" s="22"/>
      <c r="AZ1874" s="22"/>
      <c r="BA1874" s="22"/>
      <c r="BB1874" s="22"/>
      <c r="BC1874" s="22"/>
      <c r="BD1874" s="22"/>
      <c r="BE1874" s="22"/>
      <c r="BF1874" s="22"/>
      <c r="BG1874" s="22"/>
      <c r="BH1874" s="22"/>
      <c r="BI1874" s="22"/>
      <c r="BJ1874" s="22"/>
      <c r="BK1874" s="22"/>
      <c r="BL1874" s="22"/>
      <c r="BM1874" s="22"/>
      <c r="BN1874" s="22"/>
      <c r="BO1874" s="22"/>
      <c r="BP1874" s="22"/>
      <c r="BQ1874" s="22"/>
      <c r="BR1874" s="22"/>
      <c r="BS1874" s="22"/>
      <c r="BT1874" s="22"/>
      <c r="BU1874" s="22"/>
      <c r="BV1874" s="22"/>
      <c r="BW1874" s="22"/>
      <c r="BX1874" s="22"/>
      <c r="BY1874" s="22"/>
      <c r="BZ1874" s="22"/>
    </row>
    <row r="1875" spans="1:78" x14ac:dyDescent="0.25">
      <c r="A1875" s="21"/>
      <c r="B1875" s="22">
        <f t="shared" ca="1" si="53"/>
        <v>340</v>
      </c>
      <c r="C1875" s="22">
        <f t="shared" ca="1" si="54"/>
        <v>0.34</v>
      </c>
      <c r="D1875" s="22">
        <v>528.96</v>
      </c>
      <c r="E1875" s="22"/>
      <c r="F1875" s="22"/>
      <c r="G1875" s="22">
        <f ca="1"/>
        <v>6529604.2529410953</v>
      </c>
      <c r="H1875" s="22">
        <f ca="1"/>
        <v>8</v>
      </c>
      <c r="I1875" s="22" t="e">
        <f ca="1"/>
        <v>#N/A</v>
      </c>
      <c r="J1875" s="22" t="e">
        <f ca="1"/>
        <v>#N/A</v>
      </c>
      <c r="K1875" s="22" t="e">
        <f ca="1"/>
        <v>#N/A</v>
      </c>
      <c r="L1875" s="22" t="e">
        <f ca="1"/>
        <v>#N/A</v>
      </c>
      <c r="M1875" s="22"/>
      <c r="N1875" s="22"/>
      <c r="O1875" s="22"/>
      <c r="P1875" s="22"/>
      <c r="Q1875" s="22"/>
      <c r="R1875" s="22"/>
      <c r="S1875" s="22"/>
      <c r="T1875" s="2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c r="AQ1875" s="22"/>
      <c r="AR1875" s="22"/>
      <c r="AS1875" s="22"/>
      <c r="AT1875" s="22"/>
      <c r="AU1875" s="22"/>
      <c r="AV1875" s="22"/>
      <c r="AW1875" s="22"/>
      <c r="AX1875" s="22"/>
      <c r="AY1875" s="22"/>
      <c r="AZ1875" s="22"/>
      <c r="BA1875" s="22"/>
      <c r="BB1875" s="22"/>
      <c r="BC1875" s="22"/>
      <c r="BD1875" s="22"/>
      <c r="BE1875" s="22"/>
      <c r="BF1875" s="22"/>
      <c r="BG1875" s="22"/>
      <c r="BH1875" s="22"/>
      <c r="BI1875" s="22"/>
      <c r="BJ1875" s="22"/>
      <c r="BK1875" s="22"/>
      <c r="BL1875" s="22"/>
      <c r="BM1875" s="22"/>
      <c r="BN1875" s="22"/>
      <c r="BO1875" s="22"/>
      <c r="BP1875" s="22"/>
      <c r="BQ1875" s="22"/>
      <c r="BR1875" s="22"/>
      <c r="BS1875" s="22"/>
      <c r="BT1875" s="22"/>
      <c r="BU1875" s="22"/>
      <c r="BV1875" s="22"/>
      <c r="BW1875" s="22"/>
      <c r="BX1875" s="22"/>
      <c r="BY1875" s="22"/>
      <c r="BZ1875" s="22"/>
    </row>
    <row r="1876" spans="1:78" x14ac:dyDescent="0.25">
      <c r="A1876" s="21"/>
      <c r="B1876" s="22">
        <f t="shared" ca="1" si="53"/>
        <v>350</v>
      </c>
      <c r="C1876" s="22">
        <f t="shared" ca="1" si="54"/>
        <v>0.35</v>
      </c>
      <c r="D1876" s="22">
        <v>536.70000000000005</v>
      </c>
      <c r="E1876" s="22"/>
      <c r="F1876" s="22"/>
      <c r="G1876" s="22">
        <f ca="1"/>
        <v>7931.8036782024374</v>
      </c>
      <c r="H1876" s="22">
        <f ca="1"/>
        <v>2.4294898652180204E-3</v>
      </c>
      <c r="I1876" s="22" t="e">
        <f ca="1"/>
        <v>#N/A</v>
      </c>
      <c r="J1876" s="22" t="e">
        <f ca="1"/>
        <v>#N/A</v>
      </c>
      <c r="K1876" s="22" t="e">
        <f ca="1"/>
        <v>#N/A</v>
      </c>
      <c r="L1876" s="22" t="e">
        <f ca="1"/>
        <v>#N/A</v>
      </c>
      <c r="M1876" s="22"/>
      <c r="N1876" s="22"/>
      <c r="O1876" s="22"/>
      <c r="P1876" s="22"/>
      <c r="Q1876" s="22"/>
      <c r="R1876" s="22"/>
      <c r="S1876" s="22"/>
      <c r="T1876" s="2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c r="AQ1876" s="22"/>
      <c r="AR1876" s="22"/>
      <c r="AS1876" s="22"/>
      <c r="AT1876" s="22"/>
      <c r="AU1876" s="22"/>
      <c r="AV1876" s="22"/>
      <c r="AW1876" s="22"/>
      <c r="AX1876" s="22"/>
      <c r="AY1876" s="22"/>
      <c r="AZ1876" s="22"/>
      <c r="BA1876" s="22"/>
      <c r="BB1876" s="22"/>
      <c r="BC1876" s="22"/>
      <c r="BD1876" s="22"/>
      <c r="BE1876" s="22"/>
      <c r="BF1876" s="22"/>
      <c r="BG1876" s="22"/>
      <c r="BH1876" s="22"/>
      <c r="BI1876" s="22"/>
      <c r="BJ1876" s="22"/>
      <c r="BK1876" s="22"/>
      <c r="BL1876" s="22"/>
      <c r="BM1876" s="22"/>
      <c r="BN1876" s="22"/>
      <c r="BO1876" s="22"/>
      <c r="BP1876" s="22"/>
      <c r="BQ1876" s="22"/>
      <c r="BR1876" s="22"/>
      <c r="BS1876" s="22"/>
      <c r="BT1876" s="22"/>
      <c r="BU1876" s="22"/>
      <c r="BV1876" s="22"/>
      <c r="BW1876" s="22"/>
      <c r="BX1876" s="22"/>
      <c r="BY1876" s="22"/>
      <c r="BZ1876" s="22"/>
    </row>
    <row r="1877" spans="1:78" x14ac:dyDescent="0.25">
      <c r="A1877" s="21"/>
      <c r="B1877" s="22">
        <f t="shared" ca="1" si="53"/>
        <v>360</v>
      </c>
      <c r="C1877" s="22">
        <f t="shared" ca="1" si="54"/>
        <v>0.36</v>
      </c>
      <c r="D1877" s="22">
        <v>544.29999999999995</v>
      </c>
      <c r="E1877" s="22"/>
      <c r="F1877" s="22"/>
      <c r="G1877" s="22" t="e">
        <f ca="1"/>
        <v>#N/A</v>
      </c>
      <c r="H1877" s="22" t="e">
        <f ca="1"/>
        <v>#N/A</v>
      </c>
      <c r="I1877" s="22" t="e">
        <f ca="1"/>
        <v>#N/A</v>
      </c>
      <c r="J1877" s="22" t="e">
        <f ca="1"/>
        <v>#N/A</v>
      </c>
      <c r="K1877" s="22" t="e">
        <f ca="1"/>
        <v>#N/A</v>
      </c>
      <c r="L1877" s="22" t="e">
        <f ca="1"/>
        <v>#N/A</v>
      </c>
      <c r="M1877" s="22"/>
      <c r="N1877" s="22"/>
      <c r="O1877" s="22"/>
      <c r="P1877" s="22"/>
      <c r="Q1877" s="22"/>
      <c r="R1877" s="22"/>
      <c r="S1877" s="22"/>
      <c r="T1877" s="2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c r="AQ1877" s="22"/>
      <c r="AR1877" s="22"/>
      <c r="AS1877" s="22"/>
      <c r="AT1877" s="22"/>
      <c r="AU1877" s="22"/>
      <c r="AV1877" s="22"/>
      <c r="AW1877" s="22"/>
      <c r="AX1877" s="22"/>
      <c r="AY1877" s="22"/>
      <c r="AZ1877" s="22"/>
      <c r="BA1877" s="22"/>
      <c r="BB1877" s="22"/>
      <c r="BC1877" s="22"/>
      <c r="BD1877" s="22"/>
      <c r="BE1877" s="22"/>
      <c r="BF1877" s="22"/>
      <c r="BG1877" s="22"/>
      <c r="BH1877" s="22"/>
      <c r="BI1877" s="22"/>
      <c r="BJ1877" s="22"/>
      <c r="BK1877" s="22"/>
      <c r="BL1877" s="22"/>
      <c r="BM1877" s="22"/>
      <c r="BN1877" s="22"/>
      <c r="BO1877" s="22"/>
      <c r="BP1877" s="22"/>
      <c r="BQ1877" s="22"/>
      <c r="BR1877" s="22"/>
      <c r="BS1877" s="22"/>
      <c r="BT1877" s="22"/>
      <c r="BU1877" s="22"/>
      <c r="BV1877" s="22"/>
      <c r="BW1877" s="22"/>
      <c r="BX1877" s="22"/>
      <c r="BY1877" s="22"/>
      <c r="BZ1877" s="22"/>
    </row>
    <row r="1878" spans="1:78" x14ac:dyDescent="0.25">
      <c r="A1878" s="21"/>
      <c r="B1878" s="22">
        <f t="shared" ca="1" si="53"/>
        <v>370</v>
      </c>
      <c r="C1878" s="22">
        <f t="shared" ca="1" si="54"/>
        <v>0.37</v>
      </c>
      <c r="D1878" s="22">
        <v>551.6</v>
      </c>
      <c r="E1878" s="22"/>
      <c r="F1878" s="22"/>
      <c r="G1878" s="22" t="e">
        <f ca="1"/>
        <v>#N/A</v>
      </c>
      <c r="H1878" s="22" t="e">
        <f ca="1"/>
        <v>#N/A</v>
      </c>
      <c r="I1878" s="22" t="e">
        <f ca="1"/>
        <v>#N/A</v>
      </c>
      <c r="J1878" s="22" t="e">
        <f ca="1"/>
        <v>#N/A</v>
      </c>
      <c r="K1878" s="22" t="e">
        <f ca="1"/>
        <v>#N/A</v>
      </c>
      <c r="L1878" s="22" t="e">
        <f ca="1"/>
        <v>#N/A</v>
      </c>
      <c r="M1878" s="22"/>
      <c r="N1878" s="22"/>
      <c r="O1878" s="22"/>
      <c r="P1878" s="22"/>
      <c r="Q1878" s="22"/>
      <c r="R1878" s="22"/>
      <c r="S1878" s="22"/>
      <c r="T1878" s="2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22"/>
      <c r="AV1878" s="22"/>
      <c r="AW1878" s="22"/>
      <c r="AX1878" s="22"/>
      <c r="AY1878" s="22"/>
      <c r="AZ1878" s="22"/>
      <c r="BA1878" s="22"/>
      <c r="BB1878" s="22"/>
      <c r="BC1878" s="22"/>
      <c r="BD1878" s="22"/>
      <c r="BE1878" s="22"/>
      <c r="BF1878" s="22"/>
      <c r="BG1878" s="22"/>
      <c r="BH1878" s="22"/>
      <c r="BI1878" s="22"/>
      <c r="BJ1878" s="22"/>
      <c r="BK1878" s="22"/>
      <c r="BL1878" s="22"/>
      <c r="BM1878" s="22"/>
      <c r="BN1878" s="22"/>
      <c r="BO1878" s="22"/>
      <c r="BP1878" s="22"/>
      <c r="BQ1878" s="22"/>
      <c r="BR1878" s="22"/>
      <c r="BS1878" s="22"/>
      <c r="BT1878" s="22"/>
      <c r="BU1878" s="22"/>
      <c r="BV1878" s="22"/>
      <c r="BW1878" s="22"/>
      <c r="BX1878" s="22"/>
      <c r="BY1878" s="22"/>
      <c r="BZ1878" s="22"/>
    </row>
    <row r="1879" spans="1:78" x14ac:dyDescent="0.25">
      <c r="A1879" s="21"/>
      <c r="B1879" s="22">
        <f t="shared" ca="1" si="53"/>
        <v>380</v>
      </c>
      <c r="C1879" s="22">
        <f t="shared" ca="1" si="54"/>
        <v>0.38</v>
      </c>
      <c r="D1879" s="22">
        <v>558.4</v>
      </c>
      <c r="E1879" s="22"/>
      <c r="F1879" s="22"/>
      <c r="G1879" s="22"/>
      <c r="H1879" s="22"/>
      <c r="I1879" s="22"/>
      <c r="J1879" s="22"/>
      <c r="K1879" s="22"/>
      <c r="L1879" s="22"/>
      <c r="M1879" s="22"/>
      <c r="N1879" s="22"/>
      <c r="O1879" s="22"/>
      <c r="P1879" s="22"/>
      <c r="Q1879" s="22"/>
      <c r="R1879" s="22"/>
      <c r="S1879" s="22"/>
      <c r="T1879" s="2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c r="AQ1879" s="22"/>
      <c r="AR1879" s="22"/>
      <c r="AS1879" s="22"/>
      <c r="AT1879" s="22"/>
      <c r="AU1879" s="22"/>
      <c r="AV1879" s="22"/>
      <c r="AW1879" s="22"/>
      <c r="AX1879" s="22"/>
      <c r="AY1879" s="22"/>
      <c r="AZ1879" s="22"/>
      <c r="BA1879" s="22"/>
      <c r="BB1879" s="22"/>
      <c r="BC1879" s="22"/>
      <c r="BD1879" s="22"/>
      <c r="BE1879" s="22"/>
      <c r="BF1879" s="22"/>
      <c r="BG1879" s="22"/>
      <c r="BH1879" s="22"/>
      <c r="BI1879" s="22"/>
      <c r="BJ1879" s="22"/>
      <c r="BK1879" s="22"/>
      <c r="BL1879" s="22"/>
      <c r="BM1879" s="22"/>
      <c r="BN1879" s="22"/>
      <c r="BO1879" s="22"/>
      <c r="BP1879" s="22"/>
      <c r="BQ1879" s="22"/>
      <c r="BR1879" s="22"/>
      <c r="BS1879" s="22"/>
      <c r="BT1879" s="22"/>
      <c r="BU1879" s="22"/>
      <c r="BV1879" s="22"/>
      <c r="BW1879" s="22"/>
      <c r="BX1879" s="22"/>
      <c r="BY1879" s="22"/>
      <c r="BZ1879" s="22"/>
    </row>
    <row r="1880" spans="1:78" x14ac:dyDescent="0.25">
      <c r="A1880" s="21"/>
      <c r="B1880" s="22">
        <f t="shared" ca="1" si="53"/>
        <v>390</v>
      </c>
      <c r="C1880" s="22">
        <f t="shared" ca="1" si="54"/>
        <v>0.39</v>
      </c>
      <c r="D1880" s="22">
        <v>564.4</v>
      </c>
      <c r="E1880" s="22"/>
      <c r="F1880" s="25" t="s">
        <v>166</v>
      </c>
      <c r="G1880" s="42">
        <v>360</v>
      </c>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2"/>
      <c r="AS1880" s="22"/>
      <c r="AT1880" s="22"/>
      <c r="AU1880" s="22"/>
      <c r="AV1880" s="22"/>
      <c r="AW1880" s="22"/>
      <c r="AX1880" s="22"/>
      <c r="AY1880" s="22"/>
      <c r="AZ1880" s="22"/>
      <c r="BA1880" s="22"/>
      <c r="BB1880" s="22"/>
      <c r="BC1880" s="22"/>
      <c r="BD1880" s="22"/>
      <c r="BE1880" s="22"/>
      <c r="BF1880" s="22"/>
      <c r="BG1880" s="22"/>
      <c r="BH1880" s="22"/>
      <c r="BI1880" s="22"/>
      <c r="BJ1880" s="22"/>
      <c r="BK1880" s="22"/>
      <c r="BL1880" s="22"/>
      <c r="BM1880" s="22"/>
      <c r="BN1880" s="22"/>
      <c r="BO1880" s="22"/>
      <c r="BP1880" s="22"/>
      <c r="BQ1880" s="22"/>
      <c r="BR1880" s="22"/>
      <c r="BS1880" s="22"/>
      <c r="BT1880" s="22"/>
      <c r="BU1880" s="22"/>
      <c r="BV1880" s="22"/>
      <c r="BW1880" s="22"/>
      <c r="BX1880" s="22"/>
      <c r="BY1880" s="22"/>
      <c r="BZ1880" s="22"/>
    </row>
    <row r="1881" spans="1:78" x14ac:dyDescent="0.25">
      <c r="A1881" s="21"/>
      <c r="B1881" s="22">
        <f t="shared" ca="1" si="53"/>
        <v>400</v>
      </c>
      <c r="C1881" s="22">
        <f t="shared" ca="1" si="54"/>
        <v>0.4</v>
      </c>
      <c r="D1881" s="22">
        <v>569.4</v>
      </c>
      <c r="E1881" s="22"/>
      <c r="F1881" s="25" t="s">
        <v>167</v>
      </c>
      <c r="G1881" s="43">
        <f ca="1">I1868+J1868*(G1880/1000)+K1868*(G1880/1000)^2+L1868*(G1880/1000)^3+M1868/(G1880/1000)^2</f>
        <v>544.30014067828847</v>
      </c>
      <c r="H1881" s="22"/>
      <c r="I1881" s="22"/>
      <c r="J1881" s="22"/>
      <c r="K1881" s="22"/>
      <c r="L1881" s="22"/>
      <c r="M1881" s="22"/>
      <c r="N1881" s="22"/>
      <c r="O1881" s="22"/>
      <c r="P1881" s="22"/>
      <c r="Q1881" s="22"/>
      <c r="R1881" s="22"/>
      <c r="S1881" s="22"/>
      <c r="T1881" s="2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c r="AQ1881" s="22"/>
      <c r="AR1881" s="22"/>
      <c r="AS1881" s="22"/>
      <c r="AT1881" s="22"/>
      <c r="AU1881" s="22"/>
      <c r="AV1881" s="22"/>
      <c r="AW1881" s="22"/>
      <c r="AX1881" s="22"/>
      <c r="AY1881" s="22"/>
      <c r="AZ1881" s="22"/>
      <c r="BA1881" s="22"/>
      <c r="BB1881" s="22"/>
      <c r="BC1881" s="22"/>
      <c r="BD1881" s="22"/>
      <c r="BE1881" s="22"/>
      <c r="BF1881" s="22"/>
      <c r="BG1881" s="22"/>
      <c r="BH1881" s="22"/>
      <c r="BI1881" s="22"/>
      <c r="BJ1881" s="22"/>
      <c r="BK1881" s="22"/>
      <c r="BL1881" s="22"/>
      <c r="BM1881" s="22"/>
      <c r="BN1881" s="22"/>
      <c r="BO1881" s="22"/>
      <c r="BP1881" s="22"/>
      <c r="BQ1881" s="22"/>
      <c r="BR1881" s="22"/>
      <c r="BS1881" s="22"/>
      <c r="BT1881" s="22"/>
      <c r="BU1881" s="22"/>
      <c r="BV1881" s="22"/>
      <c r="BW1881" s="22"/>
      <c r="BX1881" s="22"/>
      <c r="BY1881" s="22"/>
      <c r="BZ1881" s="22"/>
    </row>
    <row r="1882" spans="1:78" x14ac:dyDescent="0.25">
      <c r="A1882" s="21"/>
      <c r="B1882" s="22">
        <f t="shared" ca="1" si="53"/>
        <v>410</v>
      </c>
      <c r="C1882" s="22">
        <f t="shared" ca="1" si="54"/>
        <v>0.41</v>
      </c>
      <c r="D1882" s="22">
        <v>573.1</v>
      </c>
      <c r="E1882" s="22"/>
      <c r="F1882" s="22" t="s">
        <v>46</v>
      </c>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2"/>
      <c r="AS1882" s="22"/>
      <c r="AT1882" s="22"/>
      <c r="AU1882" s="22"/>
      <c r="AV1882" s="22"/>
      <c r="AW1882" s="22"/>
      <c r="AX1882" s="22"/>
      <c r="AY1882" s="22"/>
      <c r="AZ1882" s="22"/>
      <c r="BA1882" s="22"/>
      <c r="BB1882" s="22"/>
      <c r="BC1882" s="22"/>
      <c r="BD1882" s="22"/>
      <c r="BE1882" s="22"/>
      <c r="BF1882" s="22"/>
      <c r="BG1882" s="22"/>
      <c r="BH1882" s="22"/>
      <c r="BI1882" s="22"/>
      <c r="BJ1882" s="22"/>
      <c r="BK1882" s="22"/>
      <c r="BL1882" s="22"/>
      <c r="BM1882" s="22"/>
      <c r="BN1882" s="22"/>
      <c r="BO1882" s="22"/>
      <c r="BP1882" s="22"/>
      <c r="BQ1882" s="22"/>
      <c r="BR1882" s="22"/>
      <c r="BS1882" s="22"/>
      <c r="BT1882" s="22"/>
      <c r="BU1882" s="22"/>
      <c r="BV1882" s="22"/>
      <c r="BW1882" s="22"/>
      <c r="BX1882" s="22"/>
      <c r="BY1882" s="22"/>
      <c r="BZ1882" s="22"/>
    </row>
    <row r="1883" spans="1:78" x14ac:dyDescent="0.25">
      <c r="A1883" s="21"/>
      <c r="B1883" s="22"/>
      <c r="C1883" s="22"/>
      <c r="D1883" s="22"/>
      <c r="E1883" s="22"/>
      <c r="F1883" s="22"/>
      <c r="G1883" s="22"/>
      <c r="H1883" s="22"/>
      <c r="I1883" s="22"/>
      <c r="J1883" s="22"/>
      <c r="K1883" s="22"/>
      <c r="L1883" s="22"/>
      <c r="M1883" s="22"/>
      <c r="N1883" s="22"/>
      <c r="O1883" s="22"/>
      <c r="P1883" s="22"/>
      <c r="Q1883" s="22"/>
      <c r="R1883" s="22"/>
      <c r="S1883" s="22"/>
      <c r="T1883" s="2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c r="AQ1883" s="22"/>
      <c r="AR1883" s="22"/>
      <c r="AS1883" s="22"/>
      <c r="AT1883" s="22"/>
      <c r="AU1883" s="22"/>
      <c r="AV1883" s="22"/>
      <c r="AW1883" s="22"/>
      <c r="AX1883" s="22"/>
      <c r="AY1883" s="22"/>
      <c r="AZ1883" s="22"/>
      <c r="BA1883" s="22"/>
      <c r="BB1883" s="22"/>
      <c r="BC1883" s="22"/>
      <c r="BD1883" s="22"/>
      <c r="BE1883" s="22"/>
      <c r="BF1883" s="22"/>
      <c r="BG1883" s="22"/>
      <c r="BH1883" s="22"/>
      <c r="BI1883" s="22"/>
      <c r="BJ1883" s="22"/>
      <c r="BK1883" s="22"/>
      <c r="BL1883" s="22"/>
      <c r="BM1883" s="22"/>
      <c r="BN1883" s="22"/>
      <c r="BO1883" s="22"/>
      <c r="BP1883" s="22"/>
      <c r="BQ1883" s="22"/>
      <c r="BR1883" s="22"/>
      <c r="BS1883" s="22"/>
      <c r="BT1883" s="22"/>
      <c r="BU1883" s="22"/>
      <c r="BV1883" s="22"/>
      <c r="BW1883" s="22"/>
      <c r="BX1883" s="22"/>
      <c r="BY1883" s="22"/>
      <c r="BZ1883" s="22"/>
    </row>
    <row r="1884" spans="1:78" x14ac:dyDescent="0.25">
      <c r="A1884" s="21"/>
      <c r="B1884" s="22" t="s">
        <v>327</v>
      </c>
      <c r="C1884" s="22"/>
      <c r="D1884" s="22"/>
      <c r="E1884" s="22"/>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2"/>
      <c r="AS1884" s="22"/>
      <c r="AT1884" s="22"/>
      <c r="AU1884" s="22"/>
      <c r="AV1884" s="22"/>
      <c r="AW1884" s="22"/>
      <c r="AX1884" s="22"/>
      <c r="AY1884" s="22"/>
      <c r="AZ1884" s="22"/>
      <c r="BA1884" s="22"/>
      <c r="BB1884" s="22"/>
      <c r="BC1884" s="22"/>
      <c r="BD1884" s="22"/>
      <c r="BE1884" s="22"/>
      <c r="BF1884" s="22"/>
      <c r="BG1884" s="22"/>
      <c r="BH1884" s="22"/>
      <c r="BI1884" s="22"/>
      <c r="BJ1884" s="22"/>
      <c r="BK1884" s="22"/>
      <c r="BL1884" s="22"/>
      <c r="BM1884" s="22"/>
      <c r="BN1884" s="22"/>
      <c r="BO1884" s="22"/>
      <c r="BP1884" s="22"/>
      <c r="BQ1884" s="22"/>
      <c r="BR1884" s="22"/>
      <c r="BS1884" s="22"/>
      <c r="BT1884" s="22"/>
      <c r="BU1884" s="22"/>
      <c r="BV1884" s="22"/>
      <c r="BW1884" s="22"/>
      <c r="BX1884" s="22"/>
      <c r="BY1884" s="22"/>
      <c r="BZ1884" s="22"/>
    </row>
    <row r="1885" spans="1:78" x14ac:dyDescent="0.25">
      <c r="A1885" s="21"/>
      <c r="B1885" s="22"/>
      <c r="C1885" s="22"/>
      <c r="D1885" s="22"/>
      <c r="E1885" s="22"/>
      <c r="F1885" s="25" t="s">
        <v>326</v>
      </c>
      <c r="G1885" s="34">
        <v>559.97500000000002</v>
      </c>
      <c r="H1885" s="22"/>
      <c r="I1885" s="22"/>
      <c r="J1885" s="22"/>
      <c r="K1885" s="22"/>
      <c r="L1885" s="22"/>
      <c r="M1885" s="22"/>
      <c r="N1885" s="22"/>
      <c r="O1885" s="22"/>
      <c r="P1885" s="22"/>
      <c r="Q1885" s="22"/>
      <c r="R1885" s="22"/>
      <c r="S1885" s="22"/>
      <c r="T1885" s="2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c r="AQ1885" s="22"/>
      <c r="AR1885" s="22"/>
      <c r="AS1885" s="22"/>
      <c r="AT1885" s="22"/>
      <c r="AU1885" s="22"/>
      <c r="AV1885" s="22"/>
      <c r="AW1885" s="22"/>
      <c r="AX1885" s="22"/>
      <c r="AY1885" s="22"/>
      <c r="AZ1885" s="22"/>
      <c r="BA1885" s="22"/>
      <c r="BB1885" s="22"/>
      <c r="BC1885" s="22"/>
      <c r="BD1885" s="22"/>
      <c r="BE1885" s="22"/>
      <c r="BF1885" s="22"/>
      <c r="BG1885" s="22"/>
      <c r="BH1885" s="22"/>
      <c r="BI1885" s="22"/>
      <c r="BJ1885" s="22"/>
      <c r="BK1885" s="22"/>
      <c r="BL1885" s="22"/>
      <c r="BM1885" s="22"/>
      <c r="BN1885" s="22"/>
      <c r="BO1885" s="22"/>
      <c r="BP1885" s="22"/>
      <c r="BQ1885" s="22"/>
      <c r="BR1885" s="22"/>
      <c r="BS1885" s="22"/>
      <c r="BT1885" s="22"/>
      <c r="BU1885" s="22"/>
      <c r="BV1885" s="22"/>
      <c r="BW1885" s="22"/>
      <c r="BX1885" s="22"/>
      <c r="BY1885" s="22"/>
      <c r="BZ1885" s="22"/>
    </row>
    <row r="1886" spans="1:78" x14ac:dyDescent="0.25">
      <c r="A1886" s="21"/>
      <c r="B1886" s="22"/>
      <c r="C1886" s="22"/>
      <c r="D1886" s="22"/>
      <c r="E1886" s="22"/>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2"/>
      <c r="AS1886" s="22"/>
      <c r="AT1886" s="22"/>
      <c r="AU1886" s="22"/>
      <c r="AV1886" s="22"/>
      <c r="AW1886" s="22"/>
      <c r="AX1886" s="22"/>
      <c r="AY1886" s="22"/>
      <c r="AZ1886" s="22"/>
      <c r="BA1886" s="22"/>
      <c r="BB1886" s="22"/>
      <c r="BC1886" s="22"/>
      <c r="BD1886" s="22"/>
      <c r="BE1886" s="22"/>
      <c r="BF1886" s="22"/>
      <c r="BG1886" s="22"/>
      <c r="BH1886" s="22"/>
      <c r="BI1886" s="22"/>
      <c r="BJ1886" s="22"/>
      <c r="BK1886" s="22"/>
      <c r="BL1886" s="22"/>
      <c r="BM1886" s="22"/>
      <c r="BN1886" s="22"/>
      <c r="BO1886" s="22"/>
      <c r="BP1886" s="22"/>
      <c r="BQ1886" s="22"/>
      <c r="BR1886" s="22"/>
      <c r="BS1886" s="22"/>
      <c r="BT1886" s="22"/>
      <c r="BU1886" s="22"/>
      <c r="BV1886" s="22"/>
      <c r="BW1886" s="22"/>
      <c r="BX1886" s="22"/>
      <c r="BY1886" s="22"/>
      <c r="BZ1886" s="22"/>
    </row>
    <row r="1887" spans="1:78" x14ac:dyDescent="0.25">
      <c r="A1887" s="21"/>
      <c r="B1887" s="22"/>
      <c r="C1887" s="22"/>
      <c r="D1887" s="22"/>
      <c r="E1887" s="22"/>
      <c r="F1887" s="22"/>
      <c r="G1887" s="22"/>
      <c r="H1887" s="22"/>
      <c r="I1887" s="22"/>
      <c r="J1887" s="22"/>
      <c r="K1887" s="22"/>
      <c r="L1887" s="22"/>
      <c r="M1887" s="22"/>
      <c r="N1887" s="22"/>
      <c r="O1887" s="22"/>
      <c r="P1887" s="22"/>
      <c r="Q1887" s="22"/>
      <c r="R1887" s="22"/>
      <c r="S1887" s="22"/>
      <c r="T1887" s="2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c r="AQ1887" s="22"/>
      <c r="AR1887" s="22"/>
      <c r="AS1887" s="22"/>
      <c r="AT1887" s="22"/>
      <c r="AU1887" s="22"/>
      <c r="AV1887" s="22"/>
      <c r="AW1887" s="22"/>
      <c r="AX1887" s="22"/>
      <c r="AY1887" s="22"/>
      <c r="AZ1887" s="22"/>
      <c r="BA1887" s="22"/>
      <c r="BB1887" s="22"/>
      <c r="BC1887" s="22"/>
      <c r="BD1887" s="22"/>
      <c r="BE1887" s="22"/>
      <c r="BF1887" s="22"/>
      <c r="BG1887" s="22"/>
      <c r="BH1887" s="22"/>
      <c r="BI1887" s="22"/>
      <c r="BJ1887" s="22"/>
      <c r="BK1887" s="22"/>
      <c r="BL1887" s="22"/>
      <c r="BM1887" s="22"/>
      <c r="BN1887" s="22"/>
      <c r="BO1887" s="22"/>
      <c r="BP1887" s="22"/>
      <c r="BQ1887" s="22"/>
      <c r="BR1887" s="22"/>
      <c r="BS1887" s="22"/>
      <c r="BT1887" s="22"/>
      <c r="BU1887" s="22"/>
      <c r="BV1887" s="22"/>
      <c r="BW1887" s="22"/>
      <c r="BX1887" s="22"/>
      <c r="BY1887" s="22"/>
      <c r="BZ1887" s="22"/>
    </row>
    <row r="1888" spans="1:78" x14ac:dyDescent="0.25">
      <c r="A1888" s="38"/>
      <c r="B1888" s="39" t="s">
        <v>374</v>
      </c>
      <c r="C1888" s="39"/>
      <c r="D1888" s="39"/>
      <c r="E1888" s="39"/>
      <c r="F1888" s="26" t="s">
        <v>70</v>
      </c>
      <c r="G1888" s="27" t="s">
        <v>71</v>
      </c>
      <c r="H1888" s="27" t="s">
        <v>72</v>
      </c>
      <c r="I1888" s="27" t="s">
        <v>73</v>
      </c>
      <c r="J1888" s="27" t="s">
        <v>74</v>
      </c>
      <c r="K1888" s="27" t="s">
        <v>75</v>
      </c>
      <c r="L1888" s="27" t="s">
        <v>76</v>
      </c>
      <c r="M1888" s="27" t="s">
        <v>77</v>
      </c>
      <c r="N1888" s="27" t="s">
        <v>78</v>
      </c>
      <c r="O1888" s="27" t="s">
        <v>79</v>
      </c>
      <c r="P1888" s="27" t="s">
        <v>80</v>
      </c>
      <c r="Q1888" s="27"/>
      <c r="R1888" s="27"/>
      <c r="S1888" s="27"/>
      <c r="T1888" s="27"/>
      <c r="U1888" s="27"/>
      <c r="V1888" s="27"/>
      <c r="W1888" s="27"/>
      <c r="X1888" s="27"/>
      <c r="Y1888" s="27"/>
      <c r="Z1888" s="27"/>
      <c r="AA1888" s="27"/>
      <c r="AB1888" s="27"/>
      <c r="AC1888" s="27"/>
      <c r="AD1888" s="27"/>
      <c r="AE1888" s="27"/>
      <c r="AF1888" s="27"/>
      <c r="AG1888" s="27"/>
      <c r="AH1888" s="27"/>
      <c r="AI1888" s="27"/>
      <c r="AJ1888" s="27"/>
      <c r="AK1888" s="27"/>
      <c r="AL1888" s="27"/>
      <c r="AM1888" s="27"/>
      <c r="AN1888" s="27"/>
      <c r="AO1888" s="27"/>
      <c r="AP1888" s="27"/>
      <c r="AQ1888" s="27"/>
      <c r="AR1888" s="27"/>
      <c r="AS1888" s="27"/>
      <c r="AT1888" s="27"/>
      <c r="AU1888" s="27"/>
      <c r="AV1888" s="27"/>
      <c r="AW1888" s="27"/>
      <c r="AX1888" s="27"/>
      <c r="AY1888" s="27"/>
      <c r="AZ1888" s="27"/>
      <c r="BA1888" s="27"/>
      <c r="BB1888" s="27"/>
      <c r="BC1888" s="27"/>
      <c r="BD1888" s="27"/>
      <c r="BE1888" s="27"/>
      <c r="BF1888" s="27"/>
      <c r="BG1888" s="27"/>
      <c r="BH1888" s="27"/>
      <c r="BI1888" s="27"/>
      <c r="BJ1888" s="27"/>
      <c r="BK1888" s="27"/>
      <c r="BL1888" s="27"/>
      <c r="BM1888" s="27"/>
      <c r="BN1888" s="27"/>
      <c r="BO1888" s="22"/>
      <c r="BP1888" s="22"/>
      <c r="BQ1888" s="22"/>
      <c r="BR1888" s="22"/>
      <c r="BS1888" s="22"/>
      <c r="BT1888" s="22"/>
      <c r="BU1888" s="22"/>
      <c r="BV1888" s="22"/>
      <c r="BW1888" s="22"/>
      <c r="BX1888" s="22"/>
      <c r="BY1888" s="22"/>
      <c r="BZ1888" s="22"/>
    </row>
    <row r="1889" spans="1:78" x14ac:dyDescent="0.25">
      <c r="A1889" s="21" t="s">
        <v>375</v>
      </c>
      <c r="B1889" s="21" t="s">
        <v>376</v>
      </c>
      <c r="C1889" s="22"/>
      <c r="D1889" s="22"/>
      <c r="E1889" s="22"/>
      <c r="F1889" s="40" t="s">
        <v>139</v>
      </c>
      <c r="G1889" s="40">
        <f ca="1">B1891</f>
        <v>310</v>
      </c>
      <c r="H1889" s="40">
        <f ca="1">B1898</f>
        <v>380</v>
      </c>
      <c r="I1889" s="40">
        <f ca="1">K1893</f>
        <v>688.49488522748175</v>
      </c>
      <c r="J1889" s="40">
        <f ca="1">J1893</f>
        <v>-1471.83989693167</v>
      </c>
      <c r="K1889" s="40">
        <f ca="1">I1893</f>
        <v>4103.7991070101907</v>
      </c>
      <c r="L1889" s="40">
        <f ca="1">H1893</f>
        <v>-2030.9357929751809</v>
      </c>
      <c r="M1889" s="40">
        <f ca="1">G1893</f>
        <v>-2.4625727663452461</v>
      </c>
      <c r="N1889" s="40"/>
      <c r="O1889" s="40"/>
      <c r="P1889" s="40"/>
      <c r="Q1889" s="40"/>
      <c r="R1889" s="40"/>
      <c r="S1889" s="40"/>
      <c r="T1889" s="40"/>
      <c r="U1889" s="40"/>
      <c r="V1889" s="40"/>
      <c r="W1889" s="40"/>
      <c r="X1889" s="40"/>
      <c r="Y1889" s="40"/>
      <c r="Z1889" s="40"/>
      <c r="AA1889" s="40"/>
      <c r="AB1889" s="40"/>
      <c r="AC1889" s="40"/>
      <c r="AD1889" s="40"/>
      <c r="AE1889" s="40"/>
      <c r="AF1889" s="40"/>
      <c r="AG1889" s="40"/>
      <c r="AH1889" s="40"/>
      <c r="AI1889" s="40"/>
      <c r="AJ1889" s="40"/>
      <c r="AK1889" s="40"/>
      <c r="AL1889" s="40"/>
      <c r="AM1889" s="40"/>
      <c r="AN1889" s="40"/>
      <c r="AO1889" s="40"/>
      <c r="AP1889" s="40"/>
      <c r="AQ1889" s="40"/>
      <c r="AR1889" s="40"/>
      <c r="AS1889" s="40"/>
      <c r="AT1889" s="40"/>
      <c r="AU1889" s="40"/>
      <c r="AV1889" s="40"/>
      <c r="AW1889" s="40"/>
      <c r="AX1889" s="40"/>
      <c r="AY1889" s="40"/>
      <c r="AZ1889" s="40"/>
      <c r="BA1889" s="40"/>
      <c r="BB1889" s="40"/>
      <c r="BC1889" s="40"/>
      <c r="BD1889" s="40"/>
      <c r="BE1889" s="40"/>
      <c r="BF1889" s="40"/>
      <c r="BG1889" s="40"/>
      <c r="BH1889" s="40"/>
      <c r="BI1889" s="40"/>
      <c r="BJ1889" s="40"/>
      <c r="BK1889" s="40"/>
      <c r="BL1889" s="40"/>
      <c r="BM1889" s="40"/>
      <c r="BN1889" s="40"/>
      <c r="BO1889" s="22"/>
      <c r="BP1889" s="22"/>
      <c r="BQ1889" s="22"/>
      <c r="BR1889" s="22"/>
      <c r="BS1889" s="22"/>
      <c r="BT1889" s="22"/>
      <c r="BU1889" s="22"/>
      <c r="BV1889" s="22"/>
      <c r="BW1889" s="22"/>
      <c r="BX1889" s="22"/>
      <c r="BY1889" s="22"/>
      <c r="BZ1889" s="22"/>
    </row>
    <row r="1890" spans="1:78" x14ac:dyDescent="0.25">
      <c r="A1890" s="21"/>
      <c r="B1890" s="22" t="s">
        <v>323</v>
      </c>
      <c r="C1890" s="22" t="s">
        <v>182</v>
      </c>
      <c r="D1890" s="22" t="s">
        <v>203</v>
      </c>
      <c r="E1890" s="22"/>
      <c r="F1890" s="41" t="s">
        <v>141</v>
      </c>
      <c r="G1890" s="41"/>
      <c r="H1890" s="41"/>
      <c r="I1890" s="41"/>
      <c r="J1890" s="41"/>
      <c r="K1890" s="41"/>
      <c r="L1890" s="41"/>
      <c r="M1890" s="41"/>
      <c r="N1890" s="41"/>
      <c r="O1890" s="41"/>
      <c r="P1890" s="41"/>
      <c r="Q1890" s="41"/>
      <c r="R1890" s="41"/>
      <c r="S1890" s="41"/>
      <c r="T1890" s="41"/>
      <c r="U1890" s="41"/>
      <c r="V1890" s="41"/>
      <c r="W1890" s="41"/>
      <c r="X1890" s="41"/>
      <c r="Y1890" s="41"/>
      <c r="Z1890" s="41"/>
      <c r="AA1890" s="41"/>
      <c r="AB1890" s="41"/>
      <c r="AC1890" s="41"/>
      <c r="AD1890" s="41"/>
      <c r="AE1890" s="41"/>
      <c r="AF1890" s="41"/>
      <c r="AG1890" s="41"/>
      <c r="AH1890" s="41"/>
      <c r="AI1890" s="41"/>
      <c r="AJ1890" s="41"/>
      <c r="AK1890" s="41"/>
      <c r="AL1890" s="41"/>
      <c r="AM1890" s="41"/>
      <c r="AN1890" s="41"/>
      <c r="AO1890" s="41"/>
      <c r="AP1890" s="41"/>
      <c r="AQ1890" s="41"/>
      <c r="AR1890" s="41"/>
      <c r="AS1890" s="41"/>
      <c r="AT1890" s="41"/>
      <c r="AU1890" s="41"/>
      <c r="AV1890" s="41"/>
      <c r="AW1890" s="41"/>
      <c r="AX1890" s="41"/>
      <c r="AY1890" s="41"/>
      <c r="AZ1890" s="41"/>
      <c r="BA1890" s="41"/>
      <c r="BB1890" s="41"/>
      <c r="BC1890" s="41"/>
      <c r="BD1890" s="41"/>
      <c r="BE1890" s="41"/>
      <c r="BF1890" s="41"/>
      <c r="BG1890" s="41"/>
      <c r="BH1890" s="41"/>
      <c r="BI1890" s="41"/>
      <c r="BJ1890" s="41"/>
      <c r="BK1890" s="41"/>
      <c r="BL1890" s="41"/>
      <c r="BM1890" s="41"/>
      <c r="BN1890" s="41"/>
      <c r="BO1890" s="22"/>
      <c r="BP1890" s="22"/>
      <c r="BQ1890" s="22"/>
      <c r="BR1890" s="22"/>
      <c r="BS1890" s="22"/>
      <c r="BT1890" s="22"/>
      <c r="BU1890" s="22"/>
      <c r="BV1890" s="22"/>
      <c r="BW1890" s="22"/>
      <c r="BX1890" s="22"/>
      <c r="BY1890" s="22"/>
      <c r="BZ1890" s="22"/>
    </row>
    <row r="1891" spans="1:78" x14ac:dyDescent="0.25">
      <c r="A1891" s="52" t="s">
        <v>324</v>
      </c>
      <c r="B1891" s="22">
        <v>310</v>
      </c>
      <c r="C1891" s="22">
        <f t="shared" ref="C1891:C1898" ca="1" si="55">B1891/1000</f>
        <v>0.31</v>
      </c>
      <c r="D1891" s="22">
        <v>540.47</v>
      </c>
      <c r="E1891" s="22"/>
      <c r="F1891" s="22"/>
      <c r="G1891" s="22"/>
      <c r="H1891" s="22"/>
      <c r="I1891" s="22"/>
      <c r="J1891" s="22"/>
      <c r="K1891" s="22"/>
      <c r="L1891" s="22"/>
      <c r="M1891" s="22"/>
      <c r="N1891" s="22"/>
      <c r="O1891" s="22"/>
      <c r="P1891" s="22"/>
      <c r="Q1891" s="22"/>
      <c r="R1891" s="22"/>
      <c r="S1891" s="22"/>
      <c r="T1891" s="2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c r="AQ1891" s="22"/>
      <c r="AR1891" s="22"/>
      <c r="AS1891" s="22"/>
      <c r="AT1891" s="22"/>
      <c r="AU1891" s="22"/>
      <c r="AV1891" s="22"/>
      <c r="AW1891" s="22"/>
      <c r="AX1891" s="22"/>
      <c r="AY1891" s="22"/>
      <c r="AZ1891" s="22"/>
      <c r="BA1891" s="22"/>
      <c r="BB1891" s="22"/>
      <c r="BC1891" s="22"/>
      <c r="BD1891" s="22"/>
      <c r="BE1891" s="22"/>
      <c r="BF1891" s="22"/>
      <c r="BG1891" s="22"/>
      <c r="BH1891" s="22"/>
      <c r="BI1891" s="22"/>
      <c r="BJ1891" s="22"/>
      <c r="BK1891" s="22"/>
      <c r="BL1891" s="22"/>
      <c r="BM1891" s="22"/>
      <c r="BN1891" s="22"/>
      <c r="BO1891" s="22"/>
      <c r="BP1891" s="22"/>
      <c r="BQ1891" s="22"/>
      <c r="BR1891" s="22"/>
      <c r="BS1891" s="22"/>
      <c r="BT1891" s="22"/>
      <c r="BU1891" s="22"/>
      <c r="BV1891" s="22"/>
      <c r="BW1891" s="22"/>
      <c r="BX1891" s="22"/>
      <c r="BY1891" s="22"/>
      <c r="BZ1891" s="22"/>
    </row>
    <row r="1892" spans="1:78" x14ac:dyDescent="0.25">
      <c r="A1892" s="21">
        <f ca="1">_xll.BP(B1889)</f>
        <v>301.85000000000002</v>
      </c>
      <c r="B1892" s="22">
        <f t="shared" ref="B1892:B1898" ca="1" si="56">B1891+10</f>
        <v>320</v>
      </c>
      <c r="C1892" s="22">
        <f t="shared" ca="1" si="55"/>
        <v>0.32</v>
      </c>
      <c r="D1892" s="22">
        <v>547.14</v>
      </c>
      <c r="E1892" s="22"/>
      <c r="F1892" s="22"/>
      <c r="G1892" s="42" t="s">
        <v>184</v>
      </c>
      <c r="H1892" s="42" t="s">
        <v>185</v>
      </c>
      <c r="I1892" s="42" t="s">
        <v>186</v>
      </c>
      <c r="J1892" s="42" t="s">
        <v>187</v>
      </c>
      <c r="K1892" s="42" t="s">
        <v>188</v>
      </c>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2"/>
      <c r="AS1892" s="22"/>
      <c r="AT1892" s="22"/>
      <c r="AU1892" s="22"/>
      <c r="AV1892" s="22"/>
      <c r="AW1892" s="22"/>
      <c r="AX1892" s="22"/>
      <c r="AY1892" s="22"/>
      <c r="AZ1892" s="22"/>
      <c r="BA1892" s="22"/>
      <c r="BB1892" s="22"/>
      <c r="BC1892" s="22"/>
      <c r="BD1892" s="22"/>
      <c r="BE1892" s="22"/>
      <c r="BF1892" s="22"/>
      <c r="BG1892" s="22"/>
      <c r="BH1892" s="22"/>
      <c r="BI1892" s="22"/>
      <c r="BJ1892" s="22"/>
      <c r="BK1892" s="22"/>
      <c r="BL1892" s="22"/>
      <c r="BM1892" s="22"/>
      <c r="BN1892" s="22"/>
      <c r="BO1892" s="22"/>
      <c r="BP1892" s="22"/>
      <c r="BQ1892" s="22"/>
      <c r="BR1892" s="22"/>
      <c r="BS1892" s="22"/>
      <c r="BT1892" s="22"/>
      <c r="BU1892" s="22"/>
      <c r="BV1892" s="22"/>
      <c r="BW1892" s="22"/>
      <c r="BX1892" s="22"/>
      <c r="BY1892" s="22"/>
      <c r="BZ1892" s="22"/>
    </row>
    <row r="1893" spans="1:78" x14ac:dyDescent="0.25">
      <c r="A1893" s="21">
        <f ca="1">A1892/1000</f>
        <v>0.30185000000000001</v>
      </c>
      <c r="B1893" s="22">
        <f t="shared" ca="1" si="56"/>
        <v>330</v>
      </c>
      <c r="C1893" s="22">
        <f t="shared" ca="1" si="55"/>
        <v>0.33</v>
      </c>
      <c r="D1893" s="22">
        <v>554.09</v>
      </c>
      <c r="E1893" s="22"/>
      <c r="F1893" s="22"/>
      <c r="G1893" s="22">
        <f t="array" aca="1" ref="G1893:L1899" ca="1">LINEST(D1891:D1898,C1891:C1898^{1,2,3,-2},1,1)</f>
        <v>-2.4625727663452461</v>
      </c>
      <c r="H1893" s="22">
        <f ca="1"/>
        <v>-2030.9357929751809</v>
      </c>
      <c r="I1893" s="22">
        <f ca="1"/>
        <v>4103.7991070101907</v>
      </c>
      <c r="J1893" s="22">
        <f ca="1"/>
        <v>-1471.83989693167</v>
      </c>
      <c r="K1893" s="22">
        <f ca="1"/>
        <v>688.49488522748175</v>
      </c>
      <c r="L1893" s="22" t="e">
        <f ca="1"/>
        <v>#N/A</v>
      </c>
      <c r="M1893" s="22"/>
      <c r="N1893" s="22"/>
      <c r="O1893" s="22"/>
      <c r="P1893" s="22"/>
      <c r="Q1893" s="22"/>
      <c r="R1893" s="22"/>
      <c r="S1893" s="22"/>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c r="BA1893" s="22"/>
      <c r="BB1893" s="22"/>
      <c r="BC1893" s="22"/>
      <c r="BD1893" s="22"/>
      <c r="BE1893" s="22"/>
      <c r="BF1893" s="22"/>
      <c r="BG1893" s="22"/>
      <c r="BH1893" s="22"/>
      <c r="BI1893" s="22"/>
      <c r="BJ1893" s="22"/>
      <c r="BK1893" s="22"/>
      <c r="BL1893" s="22"/>
      <c r="BM1893" s="22"/>
      <c r="BN1893" s="22"/>
      <c r="BO1893" s="22"/>
      <c r="BP1893" s="22"/>
      <c r="BQ1893" s="22"/>
      <c r="BR1893" s="22"/>
      <c r="BS1893" s="22"/>
      <c r="BT1893" s="22"/>
      <c r="BU1893" s="22"/>
      <c r="BV1893" s="22"/>
      <c r="BW1893" s="22"/>
      <c r="BX1893" s="22"/>
      <c r="BY1893" s="22"/>
      <c r="BZ1893" s="22"/>
    </row>
    <row r="1894" spans="1:78" x14ac:dyDescent="0.25">
      <c r="A1894" s="21"/>
      <c r="B1894" s="22">
        <f t="shared" ca="1" si="56"/>
        <v>340</v>
      </c>
      <c r="C1894" s="22">
        <f t="shared" ca="1" si="55"/>
        <v>0.34</v>
      </c>
      <c r="D1894" s="22">
        <v>561.34</v>
      </c>
      <c r="E1894" s="22"/>
      <c r="F1894" s="22"/>
      <c r="G1894" s="22">
        <f ca="1"/>
        <v>2.914790043935545</v>
      </c>
      <c r="H1894" s="22">
        <f ca="1"/>
        <v>2438.6721785770455</v>
      </c>
      <c r="I1894" s="22">
        <f ca="1"/>
        <v>3151.4655364205787</v>
      </c>
      <c r="J1894" s="22">
        <f ca="1"/>
        <v>1445.6688826843981</v>
      </c>
      <c r="K1894" s="22">
        <f ca="1"/>
        <v>248.28089077706832</v>
      </c>
      <c r="L1894" s="22" t="e">
        <f ca="1"/>
        <v>#N/A</v>
      </c>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c r="BA1894" s="22"/>
      <c r="BB1894" s="22"/>
      <c r="BC1894" s="22"/>
      <c r="BD1894" s="22"/>
      <c r="BE1894" s="22"/>
      <c r="BF1894" s="22"/>
      <c r="BG1894" s="22"/>
      <c r="BH1894" s="22"/>
      <c r="BI1894" s="22"/>
      <c r="BJ1894" s="22"/>
      <c r="BK1894" s="22"/>
      <c r="BL1894" s="22"/>
      <c r="BM1894" s="22"/>
      <c r="BN1894" s="22"/>
      <c r="BO1894" s="22"/>
      <c r="BP1894" s="22"/>
      <c r="BQ1894" s="22"/>
      <c r="BR1894" s="22"/>
      <c r="BS1894" s="22"/>
      <c r="BT1894" s="22"/>
      <c r="BU1894" s="22"/>
      <c r="BV1894" s="22"/>
      <c r="BW1894" s="22"/>
      <c r="BX1894" s="22"/>
      <c r="BY1894" s="22"/>
      <c r="BZ1894" s="22"/>
    </row>
    <row r="1895" spans="1:78" x14ac:dyDescent="0.25">
      <c r="A1895" s="21"/>
      <c r="B1895" s="22">
        <f t="shared" ca="1" si="56"/>
        <v>350</v>
      </c>
      <c r="C1895" s="22">
        <f t="shared" ca="1" si="55"/>
        <v>0.35</v>
      </c>
      <c r="D1895" s="22">
        <v>568.89</v>
      </c>
      <c r="E1895" s="22"/>
      <c r="F1895" s="22"/>
      <c r="G1895" s="22">
        <f ca="1"/>
        <v>0.99999998225806319</v>
      </c>
      <c r="H1895" s="22">
        <f ca="1"/>
        <v>3.7633459045832048E-3</v>
      </c>
      <c r="I1895" s="22" t="e">
        <f ca="1"/>
        <v>#N/A</v>
      </c>
      <c r="J1895" s="22" t="e">
        <f ca="1"/>
        <v>#N/A</v>
      </c>
      <c r="K1895" s="22" t="e">
        <f ca="1"/>
        <v>#N/A</v>
      </c>
      <c r="L1895" s="22" t="e">
        <f ca="1"/>
        <v>#N/A</v>
      </c>
      <c r="M1895" s="22"/>
      <c r="N1895" s="22"/>
      <c r="O1895" s="22"/>
      <c r="P1895" s="22"/>
      <c r="Q1895" s="22"/>
      <c r="R1895" s="22"/>
      <c r="S1895" s="22"/>
      <c r="T1895" s="2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c r="AQ1895" s="22"/>
      <c r="AR1895" s="22"/>
      <c r="AS1895" s="22"/>
      <c r="AT1895" s="22"/>
      <c r="AU1895" s="22"/>
      <c r="AV1895" s="22"/>
      <c r="AW1895" s="22"/>
      <c r="AX1895" s="22"/>
      <c r="AY1895" s="22"/>
      <c r="AZ1895" s="22"/>
      <c r="BA1895" s="22"/>
      <c r="BB1895" s="22"/>
      <c r="BC1895" s="22"/>
      <c r="BD1895" s="22"/>
      <c r="BE1895" s="22"/>
      <c r="BF1895" s="22"/>
      <c r="BG1895" s="22"/>
      <c r="BH1895" s="22"/>
      <c r="BI1895" s="22"/>
      <c r="BJ1895" s="22"/>
      <c r="BK1895" s="22"/>
      <c r="BL1895" s="22"/>
      <c r="BM1895" s="22"/>
      <c r="BN1895" s="22"/>
      <c r="BO1895" s="22"/>
      <c r="BP1895" s="22"/>
      <c r="BQ1895" s="22"/>
      <c r="BR1895" s="22"/>
      <c r="BS1895" s="22"/>
      <c r="BT1895" s="22"/>
      <c r="BU1895" s="22"/>
      <c r="BV1895" s="22"/>
      <c r="BW1895" s="22"/>
      <c r="BX1895" s="22"/>
      <c r="BY1895" s="22"/>
      <c r="BZ1895" s="22"/>
    </row>
    <row r="1896" spans="1:78" x14ac:dyDescent="0.25">
      <c r="A1896" s="21"/>
      <c r="B1896" s="22">
        <f t="shared" ca="1" si="56"/>
        <v>360</v>
      </c>
      <c r="C1896" s="22">
        <f t="shared" ca="1" si="55"/>
        <v>0.36</v>
      </c>
      <c r="D1896" s="22">
        <v>576.73</v>
      </c>
      <c r="E1896" s="22"/>
      <c r="F1896" s="22"/>
      <c r="G1896" s="22">
        <f ca="1"/>
        <v>42272723.478686728</v>
      </c>
      <c r="H1896" s="22">
        <f ca="1"/>
        <v>3</v>
      </c>
      <c r="I1896" s="22" t="e">
        <f ca="1"/>
        <v>#N/A</v>
      </c>
      <c r="J1896" s="22" t="e">
        <f ca="1"/>
        <v>#N/A</v>
      </c>
      <c r="K1896" s="22" t="e">
        <f ca="1"/>
        <v>#N/A</v>
      </c>
      <c r="L1896" s="22" t="e">
        <f ca="1"/>
        <v>#N/A</v>
      </c>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2"/>
      <c r="AS1896" s="22"/>
      <c r="AT1896" s="22"/>
      <c r="AU1896" s="22"/>
      <c r="AV1896" s="22"/>
      <c r="AW1896" s="22"/>
      <c r="AX1896" s="22"/>
      <c r="AY1896" s="22"/>
      <c r="AZ1896" s="22"/>
      <c r="BA1896" s="22"/>
      <c r="BB1896" s="22"/>
      <c r="BC1896" s="22"/>
      <c r="BD1896" s="22"/>
      <c r="BE1896" s="22"/>
      <c r="BF1896" s="22"/>
      <c r="BG1896" s="22"/>
      <c r="BH1896" s="22"/>
      <c r="BI1896" s="22"/>
      <c r="BJ1896" s="22"/>
      <c r="BK1896" s="22"/>
      <c r="BL1896" s="22"/>
      <c r="BM1896" s="22"/>
      <c r="BN1896" s="22"/>
      <c r="BO1896" s="22"/>
      <c r="BP1896" s="22"/>
      <c r="BQ1896" s="22"/>
      <c r="BR1896" s="22"/>
      <c r="BS1896" s="22"/>
      <c r="BT1896" s="22"/>
      <c r="BU1896" s="22"/>
      <c r="BV1896" s="22"/>
      <c r="BW1896" s="22"/>
      <c r="BX1896" s="22"/>
      <c r="BY1896" s="22"/>
      <c r="BZ1896" s="22"/>
    </row>
    <row r="1897" spans="1:78" x14ac:dyDescent="0.25">
      <c r="A1897" s="21"/>
      <c r="B1897" s="22">
        <f t="shared" ca="1" si="56"/>
        <v>370</v>
      </c>
      <c r="C1897" s="22">
        <f t="shared" ca="1" si="55"/>
        <v>0.37</v>
      </c>
      <c r="D1897" s="22">
        <v>584.86</v>
      </c>
      <c r="E1897" s="22"/>
      <c r="F1897" s="22"/>
      <c r="G1897" s="22">
        <f ca="1"/>
        <v>2394.7958450116794</v>
      </c>
      <c r="H1897" s="22">
        <f ca="1"/>
        <v>4.2488317192629533E-5</v>
      </c>
      <c r="I1897" s="22" t="e">
        <f ca="1"/>
        <v>#N/A</v>
      </c>
      <c r="J1897" s="22" t="e">
        <f ca="1"/>
        <v>#N/A</v>
      </c>
      <c r="K1897" s="22" t="e">
        <f ca="1"/>
        <v>#N/A</v>
      </c>
      <c r="L1897" s="22" t="e">
        <f ca="1"/>
        <v>#N/A</v>
      </c>
      <c r="M1897" s="22"/>
      <c r="N1897" s="22"/>
      <c r="O1897" s="22"/>
      <c r="P1897" s="22"/>
      <c r="Q1897" s="22"/>
      <c r="R1897" s="22"/>
      <c r="S1897" s="22"/>
      <c r="T1897" s="2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c r="AQ1897" s="22"/>
      <c r="AR1897" s="22"/>
      <c r="AS1897" s="22"/>
      <c r="AT1897" s="22"/>
      <c r="AU1897" s="22"/>
      <c r="AV1897" s="22"/>
      <c r="AW1897" s="22"/>
      <c r="AX1897" s="22"/>
      <c r="AY1897" s="22"/>
      <c r="AZ1897" s="22"/>
      <c r="BA1897" s="22"/>
      <c r="BB1897" s="22"/>
      <c r="BC1897" s="22"/>
      <c r="BD1897" s="22"/>
      <c r="BE1897" s="22"/>
      <c r="BF1897" s="22"/>
      <c r="BG1897" s="22"/>
      <c r="BH1897" s="22"/>
      <c r="BI1897" s="22"/>
      <c r="BJ1897" s="22"/>
      <c r="BK1897" s="22"/>
      <c r="BL1897" s="22"/>
      <c r="BM1897" s="22"/>
      <c r="BN1897" s="22"/>
      <c r="BO1897" s="22"/>
      <c r="BP1897" s="22"/>
      <c r="BQ1897" s="22"/>
      <c r="BR1897" s="22"/>
      <c r="BS1897" s="22"/>
      <c r="BT1897" s="22"/>
      <c r="BU1897" s="22"/>
      <c r="BV1897" s="22"/>
      <c r="BW1897" s="22"/>
      <c r="BX1897" s="22"/>
      <c r="BY1897" s="22"/>
      <c r="BZ1897" s="22"/>
    </row>
    <row r="1898" spans="1:78" x14ac:dyDescent="0.25">
      <c r="A1898" s="21"/>
      <c r="B1898" s="22">
        <f t="shared" ca="1" si="56"/>
        <v>380</v>
      </c>
      <c r="C1898" s="22">
        <f t="shared" ca="1" si="55"/>
        <v>0.38</v>
      </c>
      <c r="D1898" s="22">
        <v>593.29</v>
      </c>
      <c r="E1898" s="22"/>
      <c r="F1898" s="22"/>
      <c r="G1898" s="22" t="e">
        <f ca="1"/>
        <v>#N/A</v>
      </c>
      <c r="H1898" s="22" t="e">
        <f ca="1"/>
        <v>#N/A</v>
      </c>
      <c r="I1898" s="22" t="e">
        <f ca="1"/>
        <v>#N/A</v>
      </c>
      <c r="J1898" s="22" t="e">
        <f ca="1"/>
        <v>#N/A</v>
      </c>
      <c r="K1898" s="22" t="e">
        <f ca="1"/>
        <v>#N/A</v>
      </c>
      <c r="L1898" s="22" t="e">
        <f ca="1"/>
        <v>#N/A</v>
      </c>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22"/>
      <c r="AW1898" s="22"/>
      <c r="AX1898" s="22"/>
      <c r="AY1898" s="22"/>
      <c r="AZ1898" s="22"/>
      <c r="BA1898" s="22"/>
      <c r="BB1898" s="22"/>
      <c r="BC1898" s="22"/>
      <c r="BD1898" s="22"/>
      <c r="BE1898" s="22"/>
      <c r="BF1898" s="22"/>
      <c r="BG1898" s="22"/>
      <c r="BH1898" s="22"/>
      <c r="BI1898" s="22"/>
      <c r="BJ1898" s="22"/>
      <c r="BK1898" s="22"/>
      <c r="BL1898" s="22"/>
      <c r="BM1898" s="22"/>
      <c r="BN1898" s="22"/>
      <c r="BO1898" s="22"/>
      <c r="BP1898" s="22"/>
      <c r="BQ1898" s="22"/>
      <c r="BR1898" s="22"/>
      <c r="BS1898" s="22"/>
      <c r="BT1898" s="22"/>
      <c r="BU1898" s="22"/>
      <c r="BV1898" s="22"/>
      <c r="BW1898" s="22"/>
      <c r="BX1898" s="22"/>
      <c r="BY1898" s="22"/>
      <c r="BZ1898" s="22"/>
    </row>
    <row r="1899" spans="1:78" x14ac:dyDescent="0.25">
      <c r="A1899" s="21"/>
      <c r="B1899" s="22"/>
      <c r="C1899" s="22"/>
      <c r="D1899" s="22"/>
      <c r="E1899" s="22"/>
      <c r="F1899" s="22"/>
      <c r="G1899" s="22" t="e">
        <f ca="1"/>
        <v>#N/A</v>
      </c>
      <c r="H1899" s="22" t="e">
        <f ca="1"/>
        <v>#N/A</v>
      </c>
      <c r="I1899" s="22" t="e">
        <f ca="1"/>
        <v>#N/A</v>
      </c>
      <c r="J1899" s="22" t="e">
        <f ca="1"/>
        <v>#N/A</v>
      </c>
      <c r="K1899" s="22" t="e">
        <f ca="1"/>
        <v>#N/A</v>
      </c>
      <c r="L1899" s="22" t="e">
        <f ca="1"/>
        <v>#N/A</v>
      </c>
      <c r="M1899" s="22"/>
      <c r="N1899" s="22"/>
      <c r="O1899" s="22"/>
      <c r="P1899" s="22"/>
      <c r="Q1899" s="22"/>
      <c r="R1899" s="22"/>
      <c r="S1899" s="22"/>
      <c r="T1899" s="2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c r="AQ1899" s="22"/>
      <c r="AR1899" s="22"/>
      <c r="AS1899" s="22"/>
      <c r="AT1899" s="22"/>
      <c r="AU1899" s="22"/>
      <c r="AV1899" s="22"/>
      <c r="AW1899" s="22"/>
      <c r="AX1899" s="22"/>
      <c r="AY1899" s="22"/>
      <c r="AZ1899" s="22"/>
      <c r="BA1899" s="22"/>
      <c r="BB1899" s="22"/>
      <c r="BC1899" s="22"/>
      <c r="BD1899" s="22"/>
      <c r="BE1899" s="22"/>
      <c r="BF1899" s="22"/>
      <c r="BG1899" s="22"/>
      <c r="BH1899" s="22"/>
      <c r="BI1899" s="22"/>
      <c r="BJ1899" s="22"/>
      <c r="BK1899" s="22"/>
      <c r="BL1899" s="22"/>
      <c r="BM1899" s="22"/>
      <c r="BN1899" s="22"/>
      <c r="BO1899" s="22"/>
      <c r="BP1899" s="22"/>
      <c r="BQ1899" s="22"/>
      <c r="BR1899" s="22"/>
      <c r="BS1899" s="22"/>
      <c r="BT1899" s="22"/>
      <c r="BU1899" s="22"/>
      <c r="BV1899" s="22"/>
      <c r="BW1899" s="22"/>
      <c r="BX1899" s="22"/>
      <c r="BY1899" s="22"/>
      <c r="BZ1899" s="22"/>
    </row>
    <row r="1900" spans="1:78" x14ac:dyDescent="0.25">
      <c r="A1900" s="21"/>
      <c r="B1900" s="22"/>
      <c r="C1900" s="22"/>
      <c r="D1900" s="22"/>
      <c r="E1900" s="22"/>
      <c r="F1900" s="22"/>
      <c r="G1900" s="22"/>
      <c r="H1900" s="22"/>
      <c r="I1900" s="22"/>
      <c r="J1900" s="22"/>
      <c r="K1900" s="22"/>
      <c r="L1900" s="22"/>
      <c r="M1900" s="22"/>
      <c r="N1900" s="22"/>
      <c r="O1900" s="22"/>
      <c r="P1900" s="22"/>
      <c r="Q1900" s="22"/>
      <c r="R1900" s="22"/>
      <c r="S1900" s="22"/>
      <c r="T1900" s="2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c r="AQ1900" s="22"/>
      <c r="AR1900" s="22"/>
      <c r="AS1900" s="22"/>
      <c r="AT1900" s="22"/>
      <c r="AU1900" s="22"/>
      <c r="AV1900" s="22"/>
      <c r="AW1900" s="22"/>
      <c r="AX1900" s="22"/>
      <c r="AY1900" s="22"/>
      <c r="AZ1900" s="22"/>
      <c r="BA1900" s="22"/>
      <c r="BB1900" s="22"/>
      <c r="BC1900" s="22"/>
      <c r="BD1900" s="22"/>
      <c r="BE1900" s="22"/>
      <c r="BF1900" s="22"/>
      <c r="BG1900" s="22"/>
      <c r="BH1900" s="22"/>
      <c r="BI1900" s="22"/>
      <c r="BJ1900" s="22"/>
      <c r="BK1900" s="22"/>
      <c r="BL1900" s="22"/>
      <c r="BM1900" s="22"/>
      <c r="BN1900" s="22"/>
      <c r="BO1900" s="22"/>
      <c r="BP1900" s="22"/>
      <c r="BQ1900" s="22"/>
      <c r="BR1900" s="22"/>
      <c r="BS1900" s="22"/>
      <c r="BT1900" s="22"/>
      <c r="BU1900" s="22"/>
      <c r="BV1900" s="22"/>
      <c r="BW1900" s="22"/>
      <c r="BX1900" s="22"/>
      <c r="BY1900" s="22"/>
      <c r="BZ1900" s="22"/>
    </row>
    <row r="1901" spans="1:78" x14ac:dyDescent="0.25">
      <c r="A1901" s="21"/>
      <c r="B1901" s="22"/>
      <c r="C1901" s="22"/>
      <c r="D1901" s="22"/>
      <c r="E1901" s="22"/>
      <c r="F1901" s="25" t="s">
        <v>166</v>
      </c>
      <c r="G1901" s="42">
        <v>320</v>
      </c>
      <c r="H1901" s="22"/>
      <c r="I1901" s="22"/>
      <c r="J1901" s="22"/>
      <c r="K1901" s="22"/>
      <c r="L1901" s="22"/>
      <c r="M1901" s="22"/>
      <c r="N1901" s="22"/>
      <c r="O1901" s="22"/>
      <c r="P1901" s="22"/>
      <c r="Q1901" s="22"/>
      <c r="R1901" s="22"/>
      <c r="S1901" s="22"/>
      <c r="T1901" s="2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c r="AQ1901" s="22"/>
      <c r="AR1901" s="22"/>
      <c r="AS1901" s="22"/>
      <c r="AT1901" s="22"/>
      <c r="AU1901" s="22"/>
      <c r="AV1901" s="22"/>
      <c r="AW1901" s="22"/>
      <c r="AX1901" s="22"/>
      <c r="AY1901" s="22"/>
      <c r="AZ1901" s="22"/>
      <c r="BA1901" s="22"/>
      <c r="BB1901" s="22"/>
      <c r="BC1901" s="22"/>
      <c r="BD1901" s="22"/>
      <c r="BE1901" s="22"/>
      <c r="BF1901" s="22"/>
      <c r="BG1901" s="22"/>
      <c r="BH1901" s="22"/>
      <c r="BI1901" s="22"/>
      <c r="BJ1901" s="22"/>
      <c r="BK1901" s="22"/>
      <c r="BL1901" s="22"/>
      <c r="BM1901" s="22"/>
      <c r="BN1901" s="22"/>
      <c r="BO1901" s="22"/>
      <c r="BP1901" s="22"/>
      <c r="BQ1901" s="22"/>
      <c r="BR1901" s="22"/>
      <c r="BS1901" s="22"/>
      <c r="BT1901" s="22"/>
      <c r="BU1901" s="22"/>
      <c r="BV1901" s="22"/>
      <c r="BW1901" s="22"/>
      <c r="BX1901" s="22"/>
      <c r="BY1901" s="22"/>
      <c r="BZ1901" s="22"/>
    </row>
    <row r="1902" spans="1:78" x14ac:dyDescent="0.25">
      <c r="A1902" s="21"/>
      <c r="B1902" s="22" t="s">
        <v>327</v>
      </c>
      <c r="C1902" s="22"/>
      <c r="D1902" s="22"/>
      <c r="E1902" s="22"/>
      <c r="F1902" s="25" t="s">
        <v>167</v>
      </c>
      <c r="G1902" s="43">
        <f ca="1">I1889+J1889*(G1901/1000)+K1889*(G1901/1000)^2+L1889*(G1901/1000)^3+M1889/(G1901/1000)^2</f>
        <v>547.13688053163969</v>
      </c>
      <c r="H1902" s="22"/>
      <c r="I1902" s="22"/>
      <c r="J1902" s="22"/>
      <c r="K1902" s="22"/>
      <c r="L1902" s="22"/>
      <c r="M1902" s="22"/>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2"/>
      <c r="AS1902" s="22"/>
      <c r="AT1902" s="22"/>
      <c r="AU1902" s="22"/>
      <c r="AV1902" s="22"/>
      <c r="AW1902" s="22"/>
      <c r="AX1902" s="22"/>
      <c r="AY1902" s="22"/>
      <c r="AZ1902" s="22"/>
      <c r="BA1902" s="22"/>
      <c r="BB1902" s="22"/>
      <c r="BC1902" s="22"/>
      <c r="BD1902" s="22"/>
      <c r="BE1902" s="22"/>
      <c r="BF1902" s="22"/>
      <c r="BG1902" s="22"/>
      <c r="BH1902" s="22"/>
      <c r="BI1902" s="22"/>
      <c r="BJ1902" s="22"/>
      <c r="BK1902" s="22"/>
      <c r="BL1902" s="22"/>
      <c r="BM1902" s="22"/>
      <c r="BN1902" s="22"/>
      <c r="BO1902" s="22"/>
      <c r="BP1902" s="22"/>
      <c r="BQ1902" s="22"/>
      <c r="BR1902" s="22"/>
      <c r="BS1902" s="22"/>
      <c r="BT1902" s="22"/>
      <c r="BU1902" s="22"/>
      <c r="BV1902" s="22"/>
      <c r="BW1902" s="22"/>
      <c r="BX1902" s="22"/>
      <c r="BY1902" s="22"/>
      <c r="BZ1902" s="22"/>
    </row>
    <row r="1903" spans="1:78" x14ac:dyDescent="0.25">
      <c r="A1903" s="21"/>
      <c r="B1903" s="22"/>
      <c r="C1903" s="22"/>
      <c r="D1903" s="22"/>
      <c r="E1903" s="22"/>
      <c r="F1903" s="22" t="s">
        <v>46</v>
      </c>
      <c r="G1903" s="22"/>
      <c r="H1903" s="22"/>
      <c r="I1903" s="22"/>
      <c r="J1903" s="22"/>
      <c r="K1903" s="22"/>
      <c r="L1903" s="22"/>
      <c r="M1903" s="22"/>
      <c r="N1903" s="22"/>
      <c r="O1903" s="22"/>
      <c r="P1903" s="22"/>
      <c r="Q1903" s="22"/>
      <c r="R1903" s="22"/>
      <c r="S1903" s="22"/>
      <c r="T1903" s="2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c r="AQ1903" s="22"/>
      <c r="AR1903" s="22"/>
      <c r="AS1903" s="22"/>
      <c r="AT1903" s="22"/>
      <c r="AU1903" s="22"/>
      <c r="AV1903" s="22"/>
      <c r="AW1903" s="22"/>
      <c r="AX1903" s="22"/>
      <c r="AY1903" s="22"/>
      <c r="AZ1903" s="22"/>
      <c r="BA1903" s="22"/>
      <c r="BB1903" s="22"/>
      <c r="BC1903" s="22"/>
      <c r="BD1903" s="22"/>
      <c r="BE1903" s="22"/>
      <c r="BF1903" s="22"/>
      <c r="BG1903" s="22"/>
      <c r="BH1903" s="22"/>
      <c r="BI1903" s="22"/>
      <c r="BJ1903" s="22"/>
      <c r="BK1903" s="22"/>
      <c r="BL1903" s="22"/>
      <c r="BM1903" s="22"/>
      <c r="BN1903" s="22"/>
      <c r="BO1903" s="22"/>
      <c r="BP1903" s="22"/>
      <c r="BQ1903" s="22"/>
      <c r="BR1903" s="22"/>
      <c r="BS1903" s="22"/>
      <c r="BT1903" s="22"/>
      <c r="BU1903" s="22"/>
      <c r="BV1903" s="22"/>
      <c r="BW1903" s="22"/>
      <c r="BX1903" s="22"/>
      <c r="BY1903" s="22"/>
      <c r="BZ1903" s="22"/>
    </row>
    <row r="1904" spans="1:78" x14ac:dyDescent="0.25">
      <c r="A1904" s="21"/>
      <c r="B1904" s="22"/>
      <c r="C1904" s="22"/>
      <c r="D1904" s="22"/>
      <c r="E1904" s="22"/>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2"/>
      <c r="AS1904" s="22"/>
      <c r="AT1904" s="22"/>
      <c r="AU1904" s="22"/>
      <c r="AV1904" s="22"/>
      <c r="AW1904" s="22"/>
      <c r="AX1904" s="22"/>
      <c r="AY1904" s="22"/>
      <c r="AZ1904" s="22"/>
      <c r="BA1904" s="22"/>
      <c r="BB1904" s="22"/>
      <c r="BC1904" s="22"/>
      <c r="BD1904" s="22"/>
      <c r="BE1904" s="22"/>
      <c r="BF1904" s="22"/>
      <c r="BG1904" s="22"/>
      <c r="BH1904" s="22"/>
      <c r="BI1904" s="22"/>
      <c r="BJ1904" s="22"/>
      <c r="BK1904" s="22"/>
      <c r="BL1904" s="22"/>
      <c r="BM1904" s="22"/>
      <c r="BN1904" s="22"/>
      <c r="BO1904" s="22"/>
      <c r="BP1904" s="22"/>
      <c r="BQ1904" s="22"/>
      <c r="BR1904" s="22"/>
      <c r="BS1904" s="22"/>
      <c r="BT1904" s="22"/>
      <c r="BU1904" s="22"/>
      <c r="BV1904" s="22"/>
      <c r="BW1904" s="22"/>
      <c r="BX1904" s="22"/>
      <c r="BY1904" s="22"/>
      <c r="BZ1904" s="22"/>
    </row>
    <row r="1905" spans="1:78" x14ac:dyDescent="0.25">
      <c r="A1905" s="21"/>
      <c r="B1905" s="22"/>
      <c r="C1905" s="22"/>
      <c r="D1905" s="22"/>
      <c r="E1905" s="22"/>
      <c r="F1905" s="22"/>
      <c r="G1905" s="22"/>
      <c r="H1905" s="22"/>
      <c r="I1905" s="22"/>
      <c r="J1905" s="22"/>
      <c r="K1905" s="22"/>
      <c r="L1905" s="22"/>
      <c r="M1905" s="22"/>
      <c r="N1905" s="22"/>
      <c r="O1905" s="22"/>
      <c r="P1905" s="22"/>
      <c r="Q1905" s="22"/>
      <c r="R1905" s="22"/>
      <c r="S1905" s="22"/>
      <c r="T1905" s="2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c r="AQ1905" s="22"/>
      <c r="AR1905" s="22"/>
      <c r="AS1905" s="22"/>
      <c r="AT1905" s="22"/>
      <c r="AU1905" s="22"/>
      <c r="AV1905" s="22"/>
      <c r="AW1905" s="22"/>
      <c r="AX1905" s="22"/>
      <c r="AY1905" s="22"/>
      <c r="AZ1905" s="22"/>
      <c r="BA1905" s="22"/>
      <c r="BB1905" s="22"/>
      <c r="BC1905" s="22"/>
      <c r="BD1905" s="22"/>
      <c r="BE1905" s="22"/>
      <c r="BF1905" s="22"/>
      <c r="BG1905" s="22"/>
      <c r="BH1905" s="22"/>
      <c r="BI1905" s="22"/>
      <c r="BJ1905" s="22"/>
      <c r="BK1905" s="22"/>
      <c r="BL1905" s="22"/>
      <c r="BM1905" s="22"/>
      <c r="BN1905" s="22"/>
      <c r="BO1905" s="22"/>
      <c r="BP1905" s="22"/>
      <c r="BQ1905" s="22"/>
      <c r="BR1905" s="22"/>
      <c r="BS1905" s="22"/>
      <c r="BT1905" s="22"/>
      <c r="BU1905" s="22"/>
      <c r="BV1905" s="22"/>
      <c r="BW1905" s="22"/>
      <c r="BX1905" s="22"/>
      <c r="BY1905" s="22"/>
      <c r="BZ1905" s="22"/>
    </row>
    <row r="1906" spans="1:78" x14ac:dyDescent="0.25">
      <c r="A1906" s="21"/>
      <c r="B1906" s="22"/>
      <c r="C1906" s="22"/>
      <c r="D1906" s="22"/>
      <c r="E1906" s="22"/>
      <c r="F1906" s="25" t="s">
        <v>326</v>
      </c>
      <c r="G1906" s="34">
        <v>575.24400000000003</v>
      </c>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2"/>
      <c r="AS1906" s="22"/>
      <c r="AT1906" s="22"/>
      <c r="AU1906" s="22"/>
      <c r="AV1906" s="22"/>
      <c r="AW1906" s="22"/>
      <c r="AX1906" s="22"/>
      <c r="AY1906" s="22"/>
      <c r="AZ1906" s="22"/>
      <c r="BA1906" s="22"/>
      <c r="BB1906" s="22"/>
      <c r="BC1906" s="22"/>
      <c r="BD1906" s="22"/>
      <c r="BE1906" s="22"/>
      <c r="BF1906" s="22"/>
      <c r="BG1906" s="22"/>
      <c r="BH1906" s="22"/>
      <c r="BI1906" s="22"/>
      <c r="BJ1906" s="22"/>
      <c r="BK1906" s="22"/>
      <c r="BL1906" s="22"/>
      <c r="BM1906" s="22"/>
      <c r="BN1906" s="22"/>
      <c r="BO1906" s="22"/>
      <c r="BP1906" s="22"/>
      <c r="BQ1906" s="22"/>
      <c r="BR1906" s="22"/>
      <c r="BS1906" s="22"/>
      <c r="BT1906" s="22"/>
      <c r="BU1906" s="22"/>
      <c r="BV1906" s="22"/>
      <c r="BW1906" s="22"/>
      <c r="BX1906" s="22"/>
      <c r="BY1906" s="22"/>
      <c r="BZ1906" s="22"/>
    </row>
    <row r="1907" spans="1:78" x14ac:dyDescent="0.25">
      <c r="A1907" s="21"/>
      <c r="B1907" s="22"/>
      <c r="C1907" s="22"/>
      <c r="D1907" s="22"/>
      <c r="E1907" s="22"/>
      <c r="F1907" s="22"/>
      <c r="G1907" s="22"/>
      <c r="H1907" s="22"/>
      <c r="I1907" s="22"/>
      <c r="J1907" s="22"/>
      <c r="K1907" s="22"/>
      <c r="L1907" s="22"/>
      <c r="M1907" s="22"/>
      <c r="N1907" s="22"/>
      <c r="O1907" s="22"/>
      <c r="P1907" s="22"/>
      <c r="Q1907" s="22"/>
      <c r="R1907" s="22"/>
      <c r="S1907" s="22"/>
      <c r="T1907" s="2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c r="AQ1907" s="22"/>
      <c r="AR1907" s="22"/>
      <c r="AS1907" s="22"/>
      <c r="AT1907" s="22"/>
      <c r="AU1907" s="22"/>
      <c r="AV1907" s="22"/>
      <c r="AW1907" s="22"/>
      <c r="AX1907" s="22"/>
      <c r="AY1907" s="22"/>
      <c r="AZ1907" s="22"/>
      <c r="BA1907" s="22"/>
      <c r="BB1907" s="22"/>
      <c r="BC1907" s="22"/>
      <c r="BD1907" s="22"/>
      <c r="BE1907" s="22"/>
      <c r="BF1907" s="22"/>
      <c r="BG1907" s="22"/>
      <c r="BH1907" s="22"/>
      <c r="BI1907" s="22"/>
      <c r="BJ1907" s="22"/>
      <c r="BK1907" s="22"/>
      <c r="BL1907" s="22"/>
      <c r="BM1907" s="22"/>
      <c r="BN1907" s="22"/>
      <c r="BO1907" s="22"/>
      <c r="BP1907" s="22"/>
      <c r="BQ1907" s="22"/>
      <c r="BR1907" s="22"/>
      <c r="BS1907" s="22"/>
      <c r="BT1907" s="22"/>
      <c r="BU1907" s="22"/>
      <c r="BV1907" s="22"/>
      <c r="BW1907" s="22"/>
      <c r="BX1907" s="22"/>
      <c r="BY1907" s="22"/>
      <c r="BZ1907" s="22"/>
    </row>
    <row r="1908" spans="1:78" x14ac:dyDescent="0.25">
      <c r="A1908" s="21"/>
      <c r="B1908" s="22"/>
      <c r="C1908" s="22"/>
      <c r="D1908" s="22"/>
      <c r="E1908" s="22"/>
      <c r="F1908" s="22"/>
      <c r="G1908" s="22"/>
      <c r="H1908" s="22"/>
      <c r="I1908" s="22"/>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2"/>
      <c r="AS1908" s="22"/>
      <c r="AT1908" s="22"/>
      <c r="AU1908" s="22"/>
      <c r="AV1908" s="22"/>
      <c r="AW1908" s="22"/>
      <c r="AX1908" s="22"/>
      <c r="AY1908" s="22"/>
      <c r="AZ1908" s="22"/>
      <c r="BA1908" s="22"/>
      <c r="BB1908" s="22"/>
      <c r="BC1908" s="22"/>
      <c r="BD1908" s="22"/>
      <c r="BE1908" s="22"/>
      <c r="BF1908" s="22"/>
      <c r="BG1908" s="22"/>
      <c r="BH1908" s="22"/>
      <c r="BI1908" s="22"/>
      <c r="BJ1908" s="22"/>
      <c r="BK1908" s="22"/>
      <c r="BL1908" s="22"/>
      <c r="BM1908" s="22"/>
      <c r="BN1908" s="22"/>
      <c r="BO1908" s="22"/>
      <c r="BP1908" s="22"/>
      <c r="BQ1908" s="22"/>
      <c r="BR1908" s="22"/>
      <c r="BS1908" s="22"/>
      <c r="BT1908" s="22"/>
      <c r="BU1908" s="22"/>
      <c r="BV1908" s="22"/>
      <c r="BW1908" s="22"/>
      <c r="BX1908" s="22"/>
      <c r="BY1908" s="22"/>
      <c r="BZ1908" s="22"/>
    </row>
    <row r="1909" spans="1:78" x14ac:dyDescent="0.25">
      <c r="A1909" s="38"/>
      <c r="B1909" s="39" t="s">
        <v>377</v>
      </c>
      <c r="C1909" s="39"/>
      <c r="D1909" s="39"/>
      <c r="E1909" s="39"/>
      <c r="F1909" s="26" t="s">
        <v>70</v>
      </c>
      <c r="G1909" s="27" t="s">
        <v>71</v>
      </c>
      <c r="H1909" s="27" t="s">
        <v>72</v>
      </c>
      <c r="I1909" s="27" t="s">
        <v>73</v>
      </c>
      <c r="J1909" s="27" t="s">
        <v>74</v>
      </c>
      <c r="K1909" s="27" t="s">
        <v>75</v>
      </c>
      <c r="L1909" s="27" t="s">
        <v>76</v>
      </c>
      <c r="M1909" s="27" t="s">
        <v>77</v>
      </c>
      <c r="N1909" s="27" t="s">
        <v>78</v>
      </c>
      <c r="O1909" s="27" t="s">
        <v>79</v>
      </c>
      <c r="P1909" s="27" t="s">
        <v>80</v>
      </c>
      <c r="Q1909" s="27"/>
      <c r="R1909" s="27"/>
      <c r="S1909" s="27"/>
      <c r="T1909" s="27"/>
      <c r="U1909" s="27"/>
      <c r="V1909" s="27"/>
      <c r="W1909" s="27"/>
      <c r="X1909" s="27"/>
      <c r="Y1909" s="27"/>
      <c r="Z1909" s="27"/>
      <c r="AA1909" s="27"/>
      <c r="AB1909" s="27"/>
      <c r="AC1909" s="27"/>
      <c r="AD1909" s="27"/>
      <c r="AE1909" s="27"/>
      <c r="AF1909" s="27"/>
      <c r="AG1909" s="27"/>
      <c r="AH1909" s="27"/>
      <c r="AI1909" s="27"/>
      <c r="AJ1909" s="27"/>
      <c r="AK1909" s="27"/>
      <c r="AL1909" s="27"/>
      <c r="AM1909" s="27"/>
      <c r="AN1909" s="27"/>
      <c r="AO1909" s="27"/>
      <c r="AP1909" s="27"/>
      <c r="AQ1909" s="27"/>
      <c r="AR1909" s="27"/>
      <c r="AS1909" s="27"/>
      <c r="AT1909" s="27"/>
      <c r="AU1909" s="27"/>
      <c r="AV1909" s="27"/>
      <c r="AW1909" s="27"/>
      <c r="AX1909" s="27"/>
      <c r="AY1909" s="27"/>
      <c r="AZ1909" s="27"/>
      <c r="BA1909" s="27"/>
      <c r="BB1909" s="27"/>
      <c r="BC1909" s="27"/>
      <c r="BD1909" s="27"/>
      <c r="BE1909" s="27"/>
      <c r="BF1909" s="27"/>
      <c r="BG1909" s="27"/>
      <c r="BH1909" s="27"/>
      <c r="BI1909" s="27"/>
      <c r="BJ1909" s="27"/>
      <c r="BK1909" s="27"/>
      <c r="BL1909" s="27"/>
      <c r="BM1909" s="27"/>
      <c r="BN1909" s="27"/>
      <c r="BO1909" s="22"/>
      <c r="BP1909" s="22"/>
      <c r="BQ1909" s="22"/>
      <c r="BR1909" s="22"/>
      <c r="BS1909" s="22"/>
      <c r="BT1909" s="22"/>
      <c r="BU1909" s="22"/>
      <c r="BV1909" s="22"/>
      <c r="BW1909" s="22"/>
      <c r="BX1909" s="22"/>
      <c r="BY1909" s="22"/>
      <c r="BZ1909" s="22"/>
    </row>
    <row r="1910" spans="1:78" x14ac:dyDescent="0.25">
      <c r="A1910" s="21" t="s">
        <v>378</v>
      </c>
      <c r="B1910" s="21" t="s">
        <v>379</v>
      </c>
      <c r="C1910" s="22"/>
      <c r="D1910" s="22"/>
      <c r="E1910" s="22"/>
      <c r="F1910" s="40" t="s">
        <v>139</v>
      </c>
      <c r="G1910" s="40">
        <f ca="1">B1912</f>
        <v>300</v>
      </c>
      <c r="H1910" s="40">
        <f ca="1">B1919</f>
        <v>370</v>
      </c>
      <c r="I1910" s="40">
        <f ca="1">K1914</f>
        <v>678.96043396762605</v>
      </c>
      <c r="J1910" s="40">
        <f ca="1">J1914</f>
        <v>-1284.9817849205442</v>
      </c>
      <c r="K1910" s="40">
        <f ca="1">I1914</f>
        <v>3651.3702946893213</v>
      </c>
      <c r="L1910" s="40">
        <f ca="1">H1914</f>
        <v>-1468.5082937433856</v>
      </c>
      <c r="M1910" s="40">
        <f ca="1">G1914</f>
        <v>-1.4902787656901182</v>
      </c>
      <c r="N1910" s="40"/>
      <c r="O1910" s="40"/>
      <c r="P1910" s="40"/>
      <c r="Q1910" s="40"/>
      <c r="R1910" s="40"/>
      <c r="S1910" s="40"/>
      <c r="T1910" s="40"/>
      <c r="U1910" s="40"/>
      <c r="V1910" s="40"/>
      <c r="W1910" s="40"/>
      <c r="X1910" s="40"/>
      <c r="Y1910" s="40"/>
      <c r="Z1910" s="40"/>
      <c r="AA1910" s="40"/>
      <c r="AB1910" s="40"/>
      <c r="AC1910" s="40"/>
      <c r="AD1910" s="40"/>
      <c r="AE1910" s="40"/>
      <c r="AF1910" s="40"/>
      <c r="AG1910" s="40"/>
      <c r="AH1910" s="40"/>
      <c r="AI1910" s="40"/>
      <c r="AJ1910" s="40"/>
      <c r="AK1910" s="40"/>
      <c r="AL1910" s="40"/>
      <c r="AM1910" s="40"/>
      <c r="AN1910" s="40"/>
      <c r="AO1910" s="40"/>
      <c r="AP1910" s="40"/>
      <c r="AQ1910" s="40"/>
      <c r="AR1910" s="40"/>
      <c r="AS1910" s="40"/>
      <c r="AT1910" s="40"/>
      <c r="AU1910" s="40"/>
      <c r="AV1910" s="40"/>
      <c r="AW1910" s="40"/>
      <c r="AX1910" s="40"/>
      <c r="AY1910" s="40"/>
      <c r="AZ1910" s="40"/>
      <c r="BA1910" s="40"/>
      <c r="BB1910" s="40"/>
      <c r="BC1910" s="40"/>
      <c r="BD1910" s="40"/>
      <c r="BE1910" s="40"/>
      <c r="BF1910" s="40"/>
      <c r="BG1910" s="40"/>
      <c r="BH1910" s="40"/>
      <c r="BI1910" s="40"/>
      <c r="BJ1910" s="40"/>
      <c r="BK1910" s="40"/>
      <c r="BL1910" s="40"/>
      <c r="BM1910" s="40"/>
      <c r="BN1910" s="40"/>
      <c r="BO1910" s="22"/>
      <c r="BP1910" s="22"/>
      <c r="BQ1910" s="22"/>
      <c r="BR1910" s="22"/>
      <c r="BS1910" s="22"/>
      <c r="BT1910" s="22"/>
      <c r="BU1910" s="22"/>
      <c r="BV1910" s="22"/>
      <c r="BW1910" s="22"/>
      <c r="BX1910" s="22"/>
      <c r="BY1910" s="22"/>
      <c r="BZ1910" s="22"/>
    </row>
    <row r="1911" spans="1:78" x14ac:dyDescent="0.25">
      <c r="A1911" s="21"/>
      <c r="B1911" s="22" t="s">
        <v>323</v>
      </c>
      <c r="C1911" s="22" t="s">
        <v>182</v>
      </c>
      <c r="D1911" s="22" t="s">
        <v>203</v>
      </c>
      <c r="E1911" s="22"/>
      <c r="F1911" s="41" t="s">
        <v>141</v>
      </c>
      <c r="G1911" s="41"/>
      <c r="H1911" s="41"/>
      <c r="I1911" s="41"/>
      <c r="J1911" s="41"/>
      <c r="K1911" s="41"/>
      <c r="L1911" s="41"/>
      <c r="M1911" s="41"/>
      <c r="N1911" s="41"/>
      <c r="O1911" s="41"/>
      <c r="P1911" s="41"/>
      <c r="Q1911" s="41"/>
      <c r="R1911" s="41"/>
      <c r="S1911" s="41"/>
      <c r="T1911" s="41"/>
      <c r="U1911" s="41"/>
      <c r="V1911" s="41"/>
      <c r="W1911" s="41"/>
      <c r="X1911" s="41"/>
      <c r="Y1911" s="41"/>
      <c r="Z1911" s="41"/>
      <c r="AA1911" s="41"/>
      <c r="AB1911" s="41"/>
      <c r="AC1911" s="41"/>
      <c r="AD1911" s="41"/>
      <c r="AE1911" s="41"/>
      <c r="AF1911" s="41"/>
      <c r="AG1911" s="41"/>
      <c r="AH1911" s="41"/>
      <c r="AI1911" s="41"/>
      <c r="AJ1911" s="41"/>
      <c r="AK1911" s="41"/>
      <c r="AL1911" s="41"/>
      <c r="AM1911" s="41"/>
      <c r="AN1911" s="41"/>
      <c r="AO1911" s="41"/>
      <c r="AP1911" s="41"/>
      <c r="AQ1911" s="41"/>
      <c r="AR1911" s="41"/>
      <c r="AS1911" s="41"/>
      <c r="AT1911" s="41"/>
      <c r="AU1911" s="41"/>
      <c r="AV1911" s="41"/>
      <c r="AW1911" s="41"/>
      <c r="AX1911" s="41"/>
      <c r="AY1911" s="41"/>
      <c r="AZ1911" s="41"/>
      <c r="BA1911" s="41"/>
      <c r="BB1911" s="41"/>
      <c r="BC1911" s="41"/>
      <c r="BD1911" s="41"/>
      <c r="BE1911" s="41"/>
      <c r="BF1911" s="41"/>
      <c r="BG1911" s="41"/>
      <c r="BH1911" s="41"/>
      <c r="BI1911" s="41"/>
      <c r="BJ1911" s="41"/>
      <c r="BK1911" s="41"/>
      <c r="BL1911" s="41"/>
      <c r="BM1911" s="41"/>
      <c r="BN1911" s="41"/>
      <c r="BO1911" s="22"/>
      <c r="BP1911" s="22"/>
      <c r="BQ1911" s="22"/>
      <c r="BR1911" s="22"/>
      <c r="BS1911" s="22"/>
      <c r="BT1911" s="22"/>
      <c r="BU1911" s="22"/>
      <c r="BV1911" s="22"/>
      <c r="BW1911" s="22"/>
      <c r="BX1911" s="22"/>
      <c r="BY1911" s="22"/>
      <c r="BZ1911" s="22"/>
    </row>
    <row r="1912" spans="1:78" x14ac:dyDescent="0.25">
      <c r="A1912" s="52" t="s">
        <v>324</v>
      </c>
      <c r="B1912" s="22">
        <v>300</v>
      </c>
      <c r="C1912" s="22">
        <f t="shared" ref="C1912:C1919" ca="1" si="57">B1912/1000</f>
        <v>0.3</v>
      </c>
      <c r="D1912" s="22">
        <v>565.88</v>
      </c>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2"/>
      <c r="AS1912" s="22"/>
      <c r="AT1912" s="22"/>
      <c r="AU1912" s="22"/>
      <c r="AV1912" s="22"/>
      <c r="AW1912" s="22"/>
      <c r="AX1912" s="22"/>
      <c r="AY1912" s="22"/>
      <c r="AZ1912" s="22"/>
      <c r="BA1912" s="22"/>
      <c r="BB1912" s="22"/>
      <c r="BC1912" s="22"/>
      <c r="BD1912" s="22"/>
      <c r="BE1912" s="22"/>
      <c r="BF1912" s="22"/>
      <c r="BG1912" s="22"/>
      <c r="BH1912" s="22"/>
      <c r="BI1912" s="22"/>
      <c r="BJ1912" s="22"/>
      <c r="BK1912" s="22"/>
      <c r="BL1912" s="22"/>
      <c r="BM1912" s="22"/>
      <c r="BN1912" s="22"/>
      <c r="BO1912" s="22"/>
      <c r="BP1912" s="22"/>
      <c r="BQ1912" s="22"/>
      <c r="BR1912" s="22"/>
      <c r="BS1912" s="22"/>
      <c r="BT1912" s="22"/>
      <c r="BU1912" s="22"/>
      <c r="BV1912" s="22"/>
      <c r="BW1912" s="22"/>
      <c r="BX1912" s="22"/>
      <c r="BY1912" s="22"/>
      <c r="BZ1912" s="22"/>
    </row>
    <row r="1913" spans="1:78" x14ac:dyDescent="0.25">
      <c r="A1913" s="21">
        <f ca="1">_xll.BP(B1910)</f>
        <v>316.35000000000002</v>
      </c>
      <c r="B1913" s="22">
        <f t="shared" ref="B1913:B1919" ca="1" si="58">B1912+10</f>
        <v>310</v>
      </c>
      <c r="C1913" s="22">
        <f t="shared" ca="1" si="57"/>
        <v>0.31</v>
      </c>
      <c r="D1913" s="22">
        <v>572.26</v>
      </c>
      <c r="E1913" s="22"/>
      <c r="F1913" s="22"/>
      <c r="G1913" s="42" t="s">
        <v>184</v>
      </c>
      <c r="H1913" s="42" t="s">
        <v>185</v>
      </c>
      <c r="I1913" s="42" t="s">
        <v>186</v>
      </c>
      <c r="J1913" s="42" t="s">
        <v>187</v>
      </c>
      <c r="K1913" s="42" t="s">
        <v>188</v>
      </c>
      <c r="L1913" s="22"/>
      <c r="M1913" s="22"/>
      <c r="N1913" s="22"/>
      <c r="O1913" s="22"/>
      <c r="P1913" s="22"/>
      <c r="Q1913" s="22"/>
      <c r="R1913" s="22"/>
      <c r="S1913" s="22"/>
      <c r="T1913" s="2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c r="AQ1913" s="22"/>
      <c r="AR1913" s="22"/>
      <c r="AS1913" s="22"/>
      <c r="AT1913" s="22"/>
      <c r="AU1913" s="22"/>
      <c r="AV1913" s="22"/>
      <c r="AW1913" s="22"/>
      <c r="AX1913" s="22"/>
      <c r="AY1913" s="22"/>
      <c r="AZ1913" s="22"/>
      <c r="BA1913" s="22"/>
      <c r="BB1913" s="22"/>
      <c r="BC1913" s="22"/>
      <c r="BD1913" s="22"/>
      <c r="BE1913" s="22"/>
      <c r="BF1913" s="22"/>
      <c r="BG1913" s="22"/>
      <c r="BH1913" s="22"/>
      <c r="BI1913" s="22"/>
      <c r="BJ1913" s="22"/>
      <c r="BK1913" s="22"/>
      <c r="BL1913" s="22"/>
      <c r="BM1913" s="22"/>
      <c r="BN1913" s="22"/>
      <c r="BO1913" s="22"/>
      <c r="BP1913" s="22"/>
      <c r="BQ1913" s="22"/>
      <c r="BR1913" s="22"/>
      <c r="BS1913" s="22"/>
      <c r="BT1913" s="22"/>
      <c r="BU1913" s="22"/>
      <c r="BV1913" s="22"/>
      <c r="BW1913" s="22"/>
      <c r="BX1913" s="22"/>
      <c r="BY1913" s="22"/>
      <c r="BZ1913" s="22"/>
    </row>
    <row r="1914" spans="1:78" x14ac:dyDescent="0.25">
      <c r="A1914" s="21">
        <f ca="1">A1913/1000</f>
        <v>0.31635000000000002</v>
      </c>
      <c r="B1914" s="22">
        <f t="shared" ca="1" si="58"/>
        <v>320</v>
      </c>
      <c r="C1914" s="22">
        <f t="shared" ca="1" si="57"/>
        <v>0.32</v>
      </c>
      <c r="D1914" s="22">
        <v>578.99</v>
      </c>
      <c r="E1914" s="22"/>
      <c r="F1914" s="22"/>
      <c r="G1914" s="22">
        <f t="array" aca="1" ref="G1914:L1920" ca="1">LINEST(D1912:D1919,C1912:C1919^{1,2,3,-2},1,1)</f>
        <v>-1.4902787656901182</v>
      </c>
      <c r="H1914" s="22">
        <f ca="1"/>
        <v>-1468.5082937433856</v>
      </c>
      <c r="I1914" s="22">
        <f ca="1"/>
        <v>3651.3702946893213</v>
      </c>
      <c r="J1914" s="22">
        <f ca="1"/>
        <v>-1284.9817849205442</v>
      </c>
      <c r="K1914" s="22">
        <f ca="1"/>
        <v>678.96043396762605</v>
      </c>
      <c r="L1914" s="22" t="e">
        <f ca="1"/>
        <v>#N/A</v>
      </c>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2"/>
      <c r="AS1914" s="22"/>
      <c r="AT1914" s="22"/>
      <c r="AU1914" s="22"/>
      <c r="AV1914" s="22"/>
      <c r="AW1914" s="22"/>
      <c r="AX1914" s="22"/>
      <c r="AY1914" s="22"/>
      <c r="AZ1914" s="22"/>
      <c r="BA1914" s="22"/>
      <c r="BB1914" s="22"/>
      <c r="BC1914" s="22"/>
      <c r="BD1914" s="22"/>
      <c r="BE1914" s="22"/>
      <c r="BF1914" s="22"/>
      <c r="BG1914" s="22"/>
      <c r="BH1914" s="22"/>
      <c r="BI1914" s="22"/>
      <c r="BJ1914" s="22"/>
      <c r="BK1914" s="22"/>
      <c r="BL1914" s="22"/>
      <c r="BM1914" s="22"/>
      <c r="BN1914" s="22"/>
      <c r="BO1914" s="22"/>
      <c r="BP1914" s="22"/>
      <c r="BQ1914" s="22"/>
      <c r="BR1914" s="22"/>
      <c r="BS1914" s="22"/>
      <c r="BT1914" s="22"/>
      <c r="BU1914" s="22"/>
      <c r="BV1914" s="22"/>
      <c r="BW1914" s="22"/>
      <c r="BX1914" s="22"/>
      <c r="BY1914" s="22"/>
      <c r="BZ1914" s="22"/>
    </row>
    <row r="1915" spans="1:78" x14ac:dyDescent="0.25">
      <c r="A1915" s="21"/>
      <c r="B1915" s="22">
        <f t="shared" ca="1" si="58"/>
        <v>330</v>
      </c>
      <c r="C1915" s="22">
        <f t="shared" ca="1" si="57"/>
        <v>0.33</v>
      </c>
      <c r="D1915" s="22">
        <v>586.09</v>
      </c>
      <c r="E1915" s="22"/>
      <c r="F1915" s="22"/>
      <c r="G1915" s="22">
        <f ca="1"/>
        <v>2.7010371700169578</v>
      </c>
      <c r="H1915" s="22">
        <f ca="1"/>
        <v>2621.3907790748335</v>
      </c>
      <c r="I1915" s="22">
        <f ca="1"/>
        <v>3289.1738543434403</v>
      </c>
      <c r="J1915" s="22">
        <f ca="1"/>
        <v>1464.8590363285962</v>
      </c>
      <c r="K1915" s="22">
        <f ca="1"/>
        <v>244.21902715753669</v>
      </c>
      <c r="L1915" s="22" t="e">
        <f ca="1"/>
        <v>#N/A</v>
      </c>
      <c r="M1915" s="22"/>
      <c r="N1915" s="22"/>
      <c r="O1915" s="22"/>
      <c r="P1915" s="22"/>
      <c r="Q1915" s="22"/>
      <c r="R1915" s="22"/>
      <c r="S1915" s="22"/>
      <c r="T1915" s="2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c r="AQ1915" s="22"/>
      <c r="AR1915" s="22"/>
      <c r="AS1915" s="22"/>
      <c r="AT1915" s="22"/>
      <c r="AU1915" s="22"/>
      <c r="AV1915" s="22"/>
      <c r="AW1915" s="22"/>
      <c r="AX1915" s="22"/>
      <c r="AY1915" s="22"/>
      <c r="AZ1915" s="22"/>
      <c r="BA1915" s="22"/>
      <c r="BB1915" s="22"/>
      <c r="BC1915" s="22"/>
      <c r="BD1915" s="22"/>
      <c r="BE1915" s="22"/>
      <c r="BF1915" s="22"/>
      <c r="BG1915" s="22"/>
      <c r="BH1915" s="22"/>
      <c r="BI1915" s="22"/>
      <c r="BJ1915" s="22"/>
      <c r="BK1915" s="22"/>
      <c r="BL1915" s="22"/>
      <c r="BM1915" s="22"/>
      <c r="BN1915" s="22"/>
      <c r="BO1915" s="22"/>
      <c r="BP1915" s="22"/>
      <c r="BQ1915" s="22"/>
      <c r="BR1915" s="22"/>
      <c r="BS1915" s="22"/>
      <c r="BT1915" s="22"/>
      <c r="BU1915" s="22"/>
      <c r="BV1915" s="22"/>
      <c r="BW1915" s="22"/>
      <c r="BX1915" s="22"/>
      <c r="BY1915" s="22"/>
      <c r="BZ1915" s="22"/>
    </row>
    <row r="1916" spans="1:78" x14ac:dyDescent="0.25">
      <c r="A1916" s="21"/>
      <c r="B1916" s="22">
        <f t="shared" ca="1" si="58"/>
        <v>340</v>
      </c>
      <c r="C1916" s="22">
        <f t="shared" ca="1" si="57"/>
        <v>0.34</v>
      </c>
      <c r="D1916" s="22">
        <v>593.55999999999995</v>
      </c>
      <c r="E1916" s="22"/>
      <c r="F1916" s="22"/>
      <c r="G1916" s="22">
        <f ca="1"/>
        <v>0.99999997778945127</v>
      </c>
      <c r="H1916" s="22">
        <f ca="1"/>
        <v>4.1663360336057784E-3</v>
      </c>
      <c r="I1916" s="22" t="e">
        <f ca="1"/>
        <v>#N/A</v>
      </c>
      <c r="J1916" s="22" t="e">
        <f ca="1"/>
        <v>#N/A</v>
      </c>
      <c r="K1916" s="22" t="e">
        <f ca="1"/>
        <v>#N/A</v>
      </c>
      <c r="L1916" s="22" t="e">
        <f ca="1"/>
        <v>#N/A</v>
      </c>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2"/>
      <c r="AS1916" s="22"/>
      <c r="AT1916" s="22"/>
      <c r="AU1916" s="22"/>
      <c r="AV1916" s="22"/>
      <c r="AW1916" s="22"/>
      <c r="AX1916" s="22"/>
      <c r="AY1916" s="22"/>
      <c r="AZ1916" s="22"/>
      <c r="BA1916" s="22"/>
      <c r="BB1916" s="22"/>
      <c r="BC1916" s="22"/>
      <c r="BD1916" s="22"/>
      <c r="BE1916" s="22"/>
      <c r="BF1916" s="22"/>
      <c r="BG1916" s="22"/>
      <c r="BH1916" s="22"/>
      <c r="BI1916" s="22"/>
      <c r="BJ1916" s="22"/>
      <c r="BK1916" s="22"/>
      <c r="BL1916" s="22"/>
      <c r="BM1916" s="22"/>
      <c r="BN1916" s="22"/>
      <c r="BO1916" s="22"/>
      <c r="BP1916" s="22"/>
      <c r="BQ1916" s="22"/>
      <c r="BR1916" s="22"/>
      <c r="BS1916" s="22"/>
      <c r="BT1916" s="22"/>
      <c r="BU1916" s="22"/>
      <c r="BV1916" s="22"/>
      <c r="BW1916" s="22"/>
      <c r="BX1916" s="22"/>
      <c r="BY1916" s="22"/>
      <c r="BZ1916" s="22"/>
    </row>
    <row r="1917" spans="1:78" x14ac:dyDescent="0.25">
      <c r="A1917" s="21"/>
      <c r="B1917" s="22">
        <f t="shared" ca="1" si="58"/>
        <v>350</v>
      </c>
      <c r="C1917" s="22">
        <f t="shared" ca="1" si="57"/>
        <v>0.35</v>
      </c>
      <c r="D1917" s="22">
        <v>601.38</v>
      </c>
      <c r="E1917" s="22"/>
      <c r="F1917" s="22"/>
      <c r="G1917" s="22">
        <f ca="1"/>
        <v>33767737.608106166</v>
      </c>
      <c r="H1917" s="22">
        <f ca="1"/>
        <v>3</v>
      </c>
      <c r="I1917" s="22" t="e">
        <f ca="1"/>
        <v>#N/A</v>
      </c>
      <c r="J1917" s="22" t="e">
        <f ca="1"/>
        <v>#N/A</v>
      </c>
      <c r="K1917" s="22" t="e">
        <f ca="1"/>
        <v>#N/A</v>
      </c>
      <c r="L1917" s="22" t="e">
        <f ca="1"/>
        <v>#N/A</v>
      </c>
      <c r="M1917" s="22"/>
      <c r="N1917" s="22"/>
      <c r="O1917" s="22"/>
      <c r="P1917" s="22"/>
      <c r="Q1917" s="22"/>
      <c r="R1917" s="22"/>
      <c r="S1917" s="22"/>
      <c r="T1917" s="2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c r="AQ1917" s="22"/>
      <c r="AR1917" s="22"/>
      <c r="AS1917" s="22"/>
      <c r="AT1917" s="22"/>
      <c r="AU1917" s="22"/>
      <c r="AV1917" s="22"/>
      <c r="AW1917" s="22"/>
      <c r="AX1917" s="22"/>
      <c r="AY1917" s="22"/>
      <c r="AZ1917" s="22"/>
      <c r="BA1917" s="22"/>
      <c r="BB1917" s="22"/>
      <c r="BC1917" s="22"/>
      <c r="BD1917" s="22"/>
      <c r="BE1917" s="22"/>
      <c r="BF1917" s="22"/>
      <c r="BG1917" s="22"/>
      <c r="BH1917" s="22"/>
      <c r="BI1917" s="22"/>
      <c r="BJ1917" s="22"/>
      <c r="BK1917" s="22"/>
      <c r="BL1917" s="22"/>
      <c r="BM1917" s="22"/>
      <c r="BN1917" s="22"/>
      <c r="BO1917" s="22"/>
      <c r="BP1917" s="22"/>
      <c r="BQ1917" s="22"/>
      <c r="BR1917" s="22"/>
      <c r="BS1917" s="22"/>
      <c r="BT1917" s="22"/>
      <c r="BU1917" s="22"/>
      <c r="BV1917" s="22"/>
      <c r="BW1917" s="22"/>
      <c r="BX1917" s="22"/>
      <c r="BY1917" s="22"/>
      <c r="BZ1917" s="22"/>
    </row>
    <row r="1918" spans="1:78" x14ac:dyDescent="0.25">
      <c r="A1918" s="21"/>
      <c r="B1918" s="22">
        <f t="shared" ca="1" si="58"/>
        <v>360</v>
      </c>
      <c r="C1918" s="22">
        <f t="shared" ca="1" si="57"/>
        <v>0.36</v>
      </c>
      <c r="D1918" s="22">
        <v>609.57000000000005</v>
      </c>
      <c r="E1918" s="22"/>
      <c r="F1918" s="22"/>
      <c r="G1918" s="22">
        <f ca="1"/>
        <v>2344.6096354249339</v>
      </c>
      <c r="H1918" s="22">
        <f ca="1"/>
        <v>5.2075067834765784E-5</v>
      </c>
      <c r="I1918" s="22" t="e">
        <f ca="1"/>
        <v>#N/A</v>
      </c>
      <c r="J1918" s="22" t="e">
        <f ca="1"/>
        <v>#N/A</v>
      </c>
      <c r="K1918" s="22" t="e">
        <f ca="1"/>
        <v>#N/A</v>
      </c>
      <c r="L1918" s="22" t="e">
        <f ca="1"/>
        <v>#N/A</v>
      </c>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2"/>
      <c r="AS1918" s="22"/>
      <c r="AT1918" s="22"/>
      <c r="AU1918" s="22"/>
      <c r="AV1918" s="22"/>
      <c r="AW1918" s="22"/>
      <c r="AX1918" s="22"/>
      <c r="AY1918" s="22"/>
      <c r="AZ1918" s="22"/>
      <c r="BA1918" s="22"/>
      <c r="BB1918" s="22"/>
      <c r="BC1918" s="22"/>
      <c r="BD1918" s="22"/>
      <c r="BE1918" s="22"/>
      <c r="BF1918" s="22"/>
      <c r="BG1918" s="22"/>
      <c r="BH1918" s="22"/>
      <c r="BI1918" s="22"/>
      <c r="BJ1918" s="22"/>
      <c r="BK1918" s="22"/>
      <c r="BL1918" s="22"/>
      <c r="BM1918" s="22"/>
      <c r="BN1918" s="22"/>
      <c r="BO1918" s="22"/>
      <c r="BP1918" s="22"/>
      <c r="BQ1918" s="22"/>
      <c r="BR1918" s="22"/>
      <c r="BS1918" s="22"/>
      <c r="BT1918" s="22"/>
      <c r="BU1918" s="22"/>
      <c r="BV1918" s="22"/>
      <c r="BW1918" s="22"/>
      <c r="BX1918" s="22"/>
      <c r="BY1918" s="22"/>
      <c r="BZ1918" s="22"/>
    </row>
    <row r="1919" spans="1:78" x14ac:dyDescent="0.25">
      <c r="A1919" s="21"/>
      <c r="B1919" s="22">
        <f t="shared" ca="1" si="58"/>
        <v>370</v>
      </c>
      <c r="C1919" s="22">
        <f t="shared" ca="1" si="57"/>
        <v>0.37</v>
      </c>
      <c r="D1919" s="22">
        <v>618.12</v>
      </c>
      <c r="E1919" s="22"/>
      <c r="F1919" s="22"/>
      <c r="G1919" s="22" t="e">
        <f ca="1"/>
        <v>#N/A</v>
      </c>
      <c r="H1919" s="22" t="e">
        <f ca="1"/>
        <v>#N/A</v>
      </c>
      <c r="I1919" s="22" t="e">
        <f ca="1"/>
        <v>#N/A</v>
      </c>
      <c r="J1919" s="22" t="e">
        <f ca="1"/>
        <v>#N/A</v>
      </c>
      <c r="K1919" s="22" t="e">
        <f ca="1"/>
        <v>#N/A</v>
      </c>
      <c r="L1919" s="22" t="e">
        <f ca="1"/>
        <v>#N/A</v>
      </c>
      <c r="M1919" s="22"/>
      <c r="N1919" s="22"/>
      <c r="O1919" s="22"/>
      <c r="P1919" s="22"/>
      <c r="Q1919" s="22"/>
      <c r="R1919" s="22"/>
      <c r="S1919" s="22"/>
      <c r="T1919" s="2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22"/>
      <c r="AW1919" s="22"/>
      <c r="AX1919" s="22"/>
      <c r="AY1919" s="22"/>
      <c r="AZ1919" s="22"/>
      <c r="BA1919" s="22"/>
      <c r="BB1919" s="22"/>
      <c r="BC1919" s="22"/>
      <c r="BD1919" s="22"/>
      <c r="BE1919" s="22"/>
      <c r="BF1919" s="22"/>
      <c r="BG1919" s="22"/>
      <c r="BH1919" s="22"/>
      <c r="BI1919" s="22"/>
      <c r="BJ1919" s="22"/>
      <c r="BK1919" s="22"/>
      <c r="BL1919" s="22"/>
      <c r="BM1919" s="22"/>
      <c r="BN1919" s="22"/>
      <c r="BO1919" s="22"/>
      <c r="BP1919" s="22"/>
      <c r="BQ1919" s="22"/>
      <c r="BR1919" s="22"/>
      <c r="BS1919" s="22"/>
      <c r="BT1919" s="22"/>
      <c r="BU1919" s="22"/>
      <c r="BV1919" s="22"/>
      <c r="BW1919" s="22"/>
      <c r="BX1919" s="22"/>
      <c r="BY1919" s="22"/>
      <c r="BZ1919" s="22"/>
    </row>
    <row r="1920" spans="1:78" x14ac:dyDescent="0.25">
      <c r="A1920" s="21"/>
      <c r="B1920" s="22"/>
      <c r="C1920" s="22"/>
      <c r="D1920" s="22"/>
      <c r="E1920" s="22"/>
      <c r="F1920" s="22"/>
      <c r="G1920" s="22" t="e">
        <f ca="1"/>
        <v>#N/A</v>
      </c>
      <c r="H1920" s="22" t="e">
        <f ca="1"/>
        <v>#N/A</v>
      </c>
      <c r="I1920" s="22" t="e">
        <f ca="1"/>
        <v>#N/A</v>
      </c>
      <c r="J1920" s="22" t="e">
        <f ca="1"/>
        <v>#N/A</v>
      </c>
      <c r="K1920" s="22" t="e">
        <f ca="1"/>
        <v>#N/A</v>
      </c>
      <c r="L1920" s="22" t="e">
        <f ca="1"/>
        <v>#N/A</v>
      </c>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2"/>
      <c r="AS1920" s="22"/>
      <c r="AT1920" s="22"/>
      <c r="AU1920" s="22"/>
      <c r="AV1920" s="22"/>
      <c r="AW1920" s="22"/>
      <c r="AX1920" s="22"/>
      <c r="AY1920" s="22"/>
      <c r="AZ1920" s="22"/>
      <c r="BA1920" s="22"/>
      <c r="BB1920" s="22"/>
      <c r="BC1920" s="22"/>
      <c r="BD1920" s="22"/>
      <c r="BE1920" s="22"/>
      <c r="BF1920" s="22"/>
      <c r="BG1920" s="22"/>
      <c r="BH1920" s="22"/>
      <c r="BI1920" s="22"/>
      <c r="BJ1920" s="22"/>
      <c r="BK1920" s="22"/>
      <c r="BL1920" s="22"/>
      <c r="BM1920" s="22"/>
      <c r="BN1920" s="22"/>
      <c r="BO1920" s="22"/>
      <c r="BP1920" s="22"/>
      <c r="BQ1920" s="22"/>
      <c r="BR1920" s="22"/>
      <c r="BS1920" s="22"/>
      <c r="BT1920" s="22"/>
      <c r="BU1920" s="22"/>
      <c r="BV1920" s="22"/>
      <c r="BW1920" s="22"/>
      <c r="BX1920" s="22"/>
      <c r="BY1920" s="22"/>
      <c r="BZ1920" s="22"/>
    </row>
    <row r="1921" spans="1:78" x14ac:dyDescent="0.25">
      <c r="A1921" s="21"/>
      <c r="B1921" s="22"/>
      <c r="C1921" s="22"/>
      <c r="D1921" s="22"/>
      <c r="E1921" s="22"/>
      <c r="F1921" s="22"/>
      <c r="G1921" s="22"/>
      <c r="H1921" s="22"/>
      <c r="I1921" s="22"/>
      <c r="J1921" s="22"/>
      <c r="K1921" s="22"/>
      <c r="L1921" s="22"/>
      <c r="M1921" s="22"/>
      <c r="N1921" s="22"/>
      <c r="O1921" s="22"/>
      <c r="P1921" s="22"/>
      <c r="Q1921" s="22"/>
      <c r="R1921" s="22"/>
      <c r="S1921" s="22"/>
      <c r="T1921" s="2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c r="AQ1921" s="22"/>
      <c r="AR1921" s="22"/>
      <c r="AS1921" s="22"/>
      <c r="AT1921" s="22"/>
      <c r="AU1921" s="22"/>
      <c r="AV1921" s="22"/>
      <c r="AW1921" s="22"/>
      <c r="AX1921" s="22"/>
      <c r="AY1921" s="22"/>
      <c r="AZ1921" s="22"/>
      <c r="BA1921" s="22"/>
      <c r="BB1921" s="22"/>
      <c r="BC1921" s="22"/>
      <c r="BD1921" s="22"/>
      <c r="BE1921" s="22"/>
      <c r="BF1921" s="22"/>
      <c r="BG1921" s="22"/>
      <c r="BH1921" s="22"/>
      <c r="BI1921" s="22"/>
      <c r="BJ1921" s="22"/>
      <c r="BK1921" s="22"/>
      <c r="BL1921" s="22"/>
      <c r="BM1921" s="22"/>
      <c r="BN1921" s="22"/>
      <c r="BO1921" s="22"/>
      <c r="BP1921" s="22"/>
      <c r="BQ1921" s="22"/>
      <c r="BR1921" s="22"/>
      <c r="BS1921" s="22"/>
      <c r="BT1921" s="22"/>
      <c r="BU1921" s="22"/>
      <c r="BV1921" s="22"/>
      <c r="BW1921" s="22"/>
      <c r="BX1921" s="22"/>
      <c r="BY1921" s="22"/>
      <c r="BZ1921" s="22"/>
    </row>
    <row r="1922" spans="1:78" x14ac:dyDescent="0.25">
      <c r="A1922" s="21"/>
      <c r="B1922" s="22"/>
      <c r="C1922" s="22"/>
      <c r="D1922" s="22"/>
      <c r="E1922" s="22"/>
      <c r="F1922" s="25" t="s">
        <v>166</v>
      </c>
      <c r="G1922" s="42">
        <v>350</v>
      </c>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2"/>
      <c r="AS1922" s="22"/>
      <c r="AT1922" s="22"/>
      <c r="AU1922" s="22"/>
      <c r="AV1922" s="22"/>
      <c r="AW1922" s="22"/>
      <c r="AX1922" s="22"/>
      <c r="AY1922" s="22"/>
      <c r="AZ1922" s="22"/>
      <c r="BA1922" s="22"/>
      <c r="BB1922" s="22"/>
      <c r="BC1922" s="22"/>
      <c r="BD1922" s="22"/>
      <c r="BE1922" s="22"/>
      <c r="BF1922" s="22"/>
      <c r="BG1922" s="22"/>
      <c r="BH1922" s="22"/>
      <c r="BI1922" s="22"/>
      <c r="BJ1922" s="22"/>
      <c r="BK1922" s="22"/>
      <c r="BL1922" s="22"/>
      <c r="BM1922" s="22"/>
      <c r="BN1922" s="22"/>
      <c r="BO1922" s="22"/>
      <c r="BP1922" s="22"/>
      <c r="BQ1922" s="22"/>
      <c r="BR1922" s="22"/>
      <c r="BS1922" s="22"/>
      <c r="BT1922" s="22"/>
      <c r="BU1922" s="22"/>
      <c r="BV1922" s="22"/>
      <c r="BW1922" s="22"/>
      <c r="BX1922" s="22"/>
      <c r="BY1922" s="22"/>
      <c r="BZ1922" s="22"/>
    </row>
    <row r="1923" spans="1:78" x14ac:dyDescent="0.25">
      <c r="A1923" s="21"/>
      <c r="B1923" s="22"/>
      <c r="C1923" s="22"/>
      <c r="D1923" s="22"/>
      <c r="E1923" s="22"/>
      <c r="F1923" s="25" t="s">
        <v>167</v>
      </c>
      <c r="G1923" s="43">
        <f ca="1">I1910+J1910*(G1922/1000)+K1910*(G1922/1000)^2+L1910*(G1922/1000)^3+M1910/(G1922/1000)^2</f>
        <v>601.38183630622052</v>
      </c>
      <c r="H1923" s="22"/>
      <c r="I1923" s="22"/>
      <c r="J1923" s="22"/>
      <c r="K1923" s="22"/>
      <c r="L1923" s="22"/>
      <c r="M1923" s="22"/>
      <c r="N1923" s="22"/>
      <c r="O1923" s="22"/>
      <c r="P1923" s="22"/>
      <c r="Q1923" s="22"/>
      <c r="R1923" s="22"/>
      <c r="S1923" s="22"/>
      <c r="T1923" s="2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c r="AQ1923" s="22"/>
      <c r="AR1923" s="22"/>
      <c r="AS1923" s="22"/>
      <c r="AT1923" s="22"/>
      <c r="AU1923" s="22"/>
      <c r="AV1923" s="22"/>
      <c r="AW1923" s="22"/>
      <c r="AX1923" s="22"/>
      <c r="AY1923" s="22"/>
      <c r="AZ1923" s="22"/>
      <c r="BA1923" s="22"/>
      <c r="BB1923" s="22"/>
      <c r="BC1923" s="22"/>
      <c r="BD1923" s="22"/>
      <c r="BE1923" s="22"/>
      <c r="BF1923" s="22"/>
      <c r="BG1923" s="22"/>
      <c r="BH1923" s="22"/>
      <c r="BI1923" s="22"/>
      <c r="BJ1923" s="22"/>
      <c r="BK1923" s="22"/>
      <c r="BL1923" s="22"/>
      <c r="BM1923" s="22"/>
      <c r="BN1923" s="22"/>
      <c r="BO1923" s="22"/>
      <c r="BP1923" s="22"/>
      <c r="BQ1923" s="22"/>
      <c r="BR1923" s="22"/>
      <c r="BS1923" s="22"/>
      <c r="BT1923" s="22"/>
      <c r="BU1923" s="22"/>
      <c r="BV1923" s="22"/>
      <c r="BW1923" s="22"/>
      <c r="BX1923" s="22"/>
      <c r="BY1923" s="22"/>
      <c r="BZ1923" s="22"/>
    </row>
    <row r="1924" spans="1:78" x14ac:dyDescent="0.25">
      <c r="A1924" s="21"/>
      <c r="B1924" s="22"/>
      <c r="C1924" s="22"/>
      <c r="D1924" s="22"/>
      <c r="E1924" s="22"/>
      <c r="F1924" s="22" t="s">
        <v>46</v>
      </c>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2"/>
      <c r="AS1924" s="22"/>
      <c r="AT1924" s="22"/>
      <c r="AU1924" s="22"/>
      <c r="AV1924" s="22"/>
      <c r="AW1924" s="22"/>
      <c r="AX1924" s="22"/>
      <c r="AY1924" s="22"/>
      <c r="AZ1924" s="22"/>
      <c r="BA1924" s="22"/>
      <c r="BB1924" s="22"/>
      <c r="BC1924" s="22"/>
      <c r="BD1924" s="22"/>
      <c r="BE1924" s="22"/>
      <c r="BF1924" s="22"/>
      <c r="BG1924" s="22"/>
      <c r="BH1924" s="22"/>
      <c r="BI1924" s="22"/>
      <c r="BJ1924" s="22"/>
      <c r="BK1924" s="22"/>
      <c r="BL1924" s="22"/>
      <c r="BM1924" s="22"/>
      <c r="BN1924" s="22"/>
      <c r="BO1924" s="22"/>
      <c r="BP1924" s="22"/>
      <c r="BQ1924" s="22"/>
      <c r="BR1924" s="22"/>
      <c r="BS1924" s="22"/>
      <c r="BT1924" s="22"/>
      <c r="BU1924" s="22"/>
      <c r="BV1924" s="22"/>
      <c r="BW1924" s="22"/>
      <c r="BX1924" s="22"/>
      <c r="BY1924" s="22"/>
      <c r="BZ1924" s="22"/>
    </row>
    <row r="1925" spans="1:78" x14ac:dyDescent="0.25">
      <c r="A1925" s="21"/>
      <c r="B1925" s="22"/>
      <c r="C1925" s="22"/>
      <c r="D1925" s="22"/>
      <c r="E1925" s="22"/>
      <c r="F1925" s="22"/>
      <c r="G1925" s="22"/>
      <c r="H1925" s="22"/>
      <c r="I1925" s="22"/>
      <c r="J1925" s="22"/>
      <c r="K1925" s="22"/>
      <c r="L1925" s="22"/>
      <c r="M1925" s="22"/>
      <c r="N1925" s="22"/>
      <c r="O1925" s="22"/>
      <c r="P1925" s="22"/>
      <c r="Q1925" s="22"/>
      <c r="R1925" s="22"/>
      <c r="S1925" s="22"/>
      <c r="T1925" s="2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c r="AQ1925" s="22"/>
      <c r="AR1925" s="22"/>
      <c r="AS1925" s="22"/>
      <c r="AT1925" s="22"/>
      <c r="AU1925" s="22"/>
      <c r="AV1925" s="22"/>
      <c r="AW1925" s="22"/>
      <c r="AX1925" s="22"/>
      <c r="AY1925" s="22"/>
      <c r="AZ1925" s="22"/>
      <c r="BA1925" s="22"/>
      <c r="BB1925" s="22"/>
      <c r="BC1925" s="22"/>
      <c r="BD1925" s="22"/>
      <c r="BE1925" s="22"/>
      <c r="BF1925" s="22"/>
      <c r="BG1925" s="22"/>
      <c r="BH1925" s="22"/>
      <c r="BI1925" s="22"/>
      <c r="BJ1925" s="22"/>
      <c r="BK1925" s="22"/>
      <c r="BL1925" s="22"/>
      <c r="BM1925" s="22"/>
      <c r="BN1925" s="22"/>
      <c r="BO1925" s="22"/>
      <c r="BP1925" s="22"/>
      <c r="BQ1925" s="22"/>
      <c r="BR1925" s="22"/>
      <c r="BS1925" s="22"/>
      <c r="BT1925" s="22"/>
      <c r="BU1925" s="22"/>
      <c r="BV1925" s="22"/>
      <c r="BW1925" s="22"/>
      <c r="BX1925" s="22"/>
      <c r="BY1925" s="22"/>
      <c r="BZ1925" s="22"/>
    </row>
    <row r="1926" spans="1:78" x14ac:dyDescent="0.25">
      <c r="A1926" s="21"/>
      <c r="B1926" s="22" t="s">
        <v>327</v>
      </c>
      <c r="C1926" s="22"/>
      <c r="D1926" s="22"/>
      <c r="E1926" s="22"/>
      <c r="F1926" s="22"/>
      <c r="G1926" s="22"/>
      <c r="H1926" s="22"/>
      <c r="I1926" s="22"/>
      <c r="J1926" s="22"/>
      <c r="K1926" s="22"/>
      <c r="L1926" s="22"/>
      <c r="M1926" s="22"/>
      <c r="N1926" s="22"/>
      <c r="O1926" s="22"/>
      <c r="P1926" s="22"/>
      <c r="Q1926" s="22"/>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22"/>
      <c r="AW1926" s="22"/>
      <c r="AX1926" s="22"/>
      <c r="AY1926" s="22"/>
      <c r="AZ1926" s="22"/>
      <c r="BA1926" s="22"/>
      <c r="BB1926" s="22"/>
      <c r="BC1926" s="22"/>
      <c r="BD1926" s="22"/>
      <c r="BE1926" s="22"/>
      <c r="BF1926" s="22"/>
      <c r="BG1926" s="22"/>
      <c r="BH1926" s="22"/>
      <c r="BI1926" s="22"/>
      <c r="BJ1926" s="22"/>
      <c r="BK1926" s="22"/>
      <c r="BL1926" s="22"/>
      <c r="BM1926" s="22"/>
      <c r="BN1926" s="22"/>
      <c r="BO1926" s="22"/>
      <c r="BP1926" s="22"/>
      <c r="BQ1926" s="22"/>
      <c r="BR1926" s="22"/>
      <c r="BS1926" s="22"/>
      <c r="BT1926" s="22"/>
      <c r="BU1926" s="22"/>
      <c r="BV1926" s="22"/>
      <c r="BW1926" s="22"/>
      <c r="BX1926" s="22"/>
      <c r="BY1926" s="22"/>
      <c r="BZ1926" s="22"/>
    </row>
    <row r="1927" spans="1:78" x14ac:dyDescent="0.25">
      <c r="A1927" s="21"/>
      <c r="B1927" s="22"/>
      <c r="C1927" s="22"/>
      <c r="D1927" s="22"/>
      <c r="E1927" s="22"/>
      <c r="F1927" s="25" t="s">
        <v>326</v>
      </c>
      <c r="G1927" s="34">
        <v>589.86</v>
      </c>
      <c r="H1927" s="22"/>
      <c r="I1927" s="22"/>
      <c r="J1927" s="22"/>
      <c r="K1927" s="22"/>
      <c r="L1927" s="22"/>
      <c r="M1927" s="22"/>
      <c r="N1927" s="22"/>
      <c r="O1927" s="22"/>
      <c r="P1927" s="22"/>
      <c r="Q1927" s="22"/>
      <c r="R1927" s="22"/>
      <c r="S1927" s="22"/>
      <c r="T1927" s="2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c r="AQ1927" s="22"/>
      <c r="AR1927" s="22"/>
      <c r="AS1927" s="22"/>
      <c r="AT1927" s="22"/>
      <c r="AU1927" s="22"/>
      <c r="AV1927" s="22"/>
      <c r="AW1927" s="22"/>
      <c r="AX1927" s="22"/>
      <c r="AY1927" s="22"/>
      <c r="AZ1927" s="22"/>
      <c r="BA1927" s="22"/>
      <c r="BB1927" s="22"/>
      <c r="BC1927" s="22"/>
      <c r="BD1927" s="22"/>
      <c r="BE1927" s="22"/>
      <c r="BF1927" s="22"/>
      <c r="BG1927" s="22"/>
      <c r="BH1927" s="22"/>
      <c r="BI1927" s="22"/>
      <c r="BJ1927" s="22"/>
      <c r="BK1927" s="22"/>
      <c r="BL1927" s="22"/>
      <c r="BM1927" s="22"/>
      <c r="BN1927" s="22"/>
      <c r="BO1927" s="22"/>
      <c r="BP1927" s="22"/>
      <c r="BQ1927" s="22"/>
      <c r="BR1927" s="22"/>
      <c r="BS1927" s="22"/>
      <c r="BT1927" s="22"/>
      <c r="BU1927" s="22"/>
      <c r="BV1927" s="22"/>
      <c r="BW1927" s="22"/>
      <c r="BX1927" s="22"/>
      <c r="BY1927" s="22"/>
      <c r="BZ1927" s="22"/>
    </row>
    <row r="1928" spans="1:78" x14ac:dyDescent="0.25">
      <c r="A1928" s="21"/>
      <c r="B1928" s="22"/>
      <c r="C1928" s="22"/>
      <c r="D1928" s="22"/>
      <c r="E1928" s="22"/>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2"/>
      <c r="AS1928" s="22"/>
      <c r="AT1928" s="22"/>
      <c r="AU1928" s="22"/>
      <c r="AV1928" s="22"/>
      <c r="AW1928" s="22"/>
      <c r="AX1928" s="22"/>
      <c r="AY1928" s="22"/>
      <c r="AZ1928" s="22"/>
      <c r="BA1928" s="22"/>
      <c r="BB1928" s="22"/>
      <c r="BC1928" s="22"/>
      <c r="BD1928" s="22"/>
      <c r="BE1928" s="22"/>
      <c r="BF1928" s="22"/>
      <c r="BG1928" s="22"/>
      <c r="BH1928" s="22"/>
      <c r="BI1928" s="22"/>
      <c r="BJ1928" s="22"/>
      <c r="BK1928" s="22"/>
      <c r="BL1928" s="22"/>
      <c r="BM1928" s="22"/>
      <c r="BN1928" s="22"/>
      <c r="BO1928" s="22"/>
      <c r="BP1928" s="22"/>
      <c r="BQ1928" s="22"/>
      <c r="BR1928" s="22"/>
      <c r="BS1928" s="22"/>
      <c r="BT1928" s="22"/>
      <c r="BU1928" s="22"/>
      <c r="BV1928" s="22"/>
      <c r="BW1928" s="22"/>
      <c r="BX1928" s="22"/>
      <c r="BY1928" s="22"/>
      <c r="BZ1928" s="22"/>
    </row>
    <row r="1929" spans="1:78" x14ac:dyDescent="0.25">
      <c r="A1929" s="21"/>
      <c r="B1929" s="22"/>
      <c r="C1929" s="22"/>
      <c r="D1929" s="22"/>
      <c r="E1929" s="22"/>
      <c r="F1929" s="22"/>
      <c r="G1929" s="22"/>
      <c r="H1929" s="22"/>
      <c r="I1929" s="22"/>
      <c r="J1929" s="22"/>
      <c r="K1929" s="22"/>
      <c r="L1929" s="22"/>
      <c r="M1929" s="22"/>
      <c r="N1929" s="22"/>
      <c r="O1929" s="22"/>
      <c r="P1929" s="22"/>
      <c r="Q1929" s="22"/>
      <c r="R1929" s="22"/>
      <c r="S1929" s="22"/>
      <c r="T1929" s="2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c r="AQ1929" s="22"/>
      <c r="AR1929" s="22"/>
      <c r="AS1929" s="22"/>
      <c r="AT1929" s="22"/>
      <c r="AU1929" s="22"/>
      <c r="AV1929" s="22"/>
      <c r="AW1929" s="22"/>
      <c r="AX1929" s="22"/>
      <c r="AY1929" s="22"/>
      <c r="AZ1929" s="22"/>
      <c r="BA1929" s="22"/>
      <c r="BB1929" s="22"/>
      <c r="BC1929" s="22"/>
      <c r="BD1929" s="22"/>
      <c r="BE1929" s="22"/>
      <c r="BF1929" s="22"/>
      <c r="BG1929" s="22"/>
      <c r="BH1929" s="22"/>
      <c r="BI1929" s="22"/>
      <c r="BJ1929" s="22"/>
      <c r="BK1929" s="22"/>
      <c r="BL1929" s="22"/>
      <c r="BM1929" s="22"/>
      <c r="BN1929" s="22"/>
      <c r="BO1929" s="22"/>
      <c r="BP1929" s="22"/>
      <c r="BQ1929" s="22"/>
      <c r="BR1929" s="22"/>
      <c r="BS1929" s="22"/>
      <c r="BT1929" s="22"/>
      <c r="BU1929" s="22"/>
      <c r="BV1929" s="22"/>
      <c r="BW1929" s="22"/>
      <c r="BX1929" s="22"/>
      <c r="BY1929" s="22"/>
      <c r="BZ1929" s="22"/>
    </row>
    <row r="1930" spans="1:78" x14ac:dyDescent="0.25">
      <c r="A1930" s="21"/>
      <c r="B1930" s="22"/>
      <c r="C1930" s="22"/>
      <c r="D1930" s="22"/>
      <c r="E1930" s="22"/>
      <c r="F1930" s="22"/>
      <c r="G1930" s="22"/>
      <c r="H1930" s="22"/>
      <c r="I1930" s="22"/>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2"/>
      <c r="AS1930" s="22"/>
      <c r="AT1930" s="22"/>
      <c r="AU1930" s="22"/>
      <c r="AV1930" s="22"/>
      <c r="AW1930" s="22"/>
      <c r="AX1930" s="22"/>
      <c r="AY1930" s="22"/>
      <c r="AZ1930" s="22"/>
      <c r="BA1930" s="22"/>
      <c r="BB1930" s="22"/>
      <c r="BC1930" s="22"/>
      <c r="BD1930" s="22"/>
      <c r="BE1930" s="22"/>
      <c r="BF1930" s="22"/>
      <c r="BG1930" s="22"/>
      <c r="BH1930" s="22"/>
      <c r="BI1930" s="22"/>
      <c r="BJ1930" s="22"/>
      <c r="BK1930" s="22"/>
      <c r="BL1930" s="22"/>
      <c r="BM1930" s="22"/>
      <c r="BN1930" s="22"/>
      <c r="BO1930" s="22"/>
      <c r="BP1930" s="22"/>
      <c r="BQ1930" s="22"/>
      <c r="BR1930" s="22"/>
      <c r="BS1930" s="22"/>
      <c r="BT1930" s="22"/>
      <c r="BU1930" s="22"/>
      <c r="BV1930" s="22"/>
      <c r="BW1930" s="22"/>
      <c r="BX1930" s="22"/>
      <c r="BY1930" s="22"/>
      <c r="BZ1930" s="22"/>
    </row>
    <row r="1931" spans="1:78" x14ac:dyDescent="0.25">
      <c r="A1931" s="21"/>
      <c r="B1931" s="22"/>
      <c r="C1931" s="22"/>
      <c r="D1931" s="22"/>
      <c r="E1931" s="22"/>
      <c r="F1931" s="22"/>
      <c r="G1931" s="22"/>
      <c r="H1931" s="22"/>
      <c r="I1931" s="22"/>
      <c r="J1931" s="22"/>
      <c r="K1931" s="22"/>
      <c r="L1931" s="22"/>
      <c r="M1931" s="22"/>
      <c r="N1931" s="22"/>
      <c r="O1931" s="22"/>
      <c r="P1931" s="22"/>
      <c r="Q1931" s="22"/>
      <c r="R1931" s="22"/>
      <c r="S1931" s="22"/>
      <c r="T1931" s="2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c r="AQ1931" s="22"/>
      <c r="AR1931" s="22"/>
      <c r="AS1931" s="22"/>
      <c r="AT1931" s="22"/>
      <c r="AU1931" s="22"/>
      <c r="AV1931" s="22"/>
      <c r="AW1931" s="22"/>
      <c r="AX1931" s="22"/>
      <c r="AY1931" s="22"/>
      <c r="AZ1931" s="22"/>
      <c r="BA1931" s="22"/>
      <c r="BB1931" s="22"/>
      <c r="BC1931" s="22"/>
      <c r="BD1931" s="22"/>
      <c r="BE1931" s="22"/>
      <c r="BF1931" s="22"/>
      <c r="BG1931" s="22"/>
      <c r="BH1931" s="22"/>
      <c r="BI1931" s="22"/>
      <c r="BJ1931" s="22"/>
      <c r="BK1931" s="22"/>
      <c r="BL1931" s="22"/>
      <c r="BM1931" s="22"/>
      <c r="BN1931" s="22"/>
      <c r="BO1931" s="22"/>
      <c r="BP1931" s="22"/>
      <c r="BQ1931" s="22"/>
      <c r="BR1931" s="22"/>
      <c r="BS1931" s="22"/>
      <c r="BT1931" s="22"/>
      <c r="BU1931" s="22"/>
      <c r="BV1931" s="22"/>
      <c r="BW1931" s="22"/>
      <c r="BX1931" s="22"/>
      <c r="BY1931" s="22"/>
      <c r="BZ1931" s="22"/>
    </row>
    <row r="1932" spans="1:78" x14ac:dyDescent="0.25">
      <c r="A1932" s="38"/>
      <c r="B1932" s="39" t="s">
        <v>380</v>
      </c>
      <c r="C1932" s="39"/>
      <c r="D1932" s="39"/>
      <c r="E1932" s="39"/>
      <c r="F1932" s="26" t="s">
        <v>70</v>
      </c>
      <c r="G1932" s="27" t="s">
        <v>71</v>
      </c>
      <c r="H1932" s="27" t="s">
        <v>72</v>
      </c>
      <c r="I1932" s="27" t="s">
        <v>73</v>
      </c>
      <c r="J1932" s="27" t="s">
        <v>74</v>
      </c>
      <c r="K1932" s="27" t="s">
        <v>75</v>
      </c>
      <c r="L1932" s="27" t="s">
        <v>76</v>
      </c>
      <c r="M1932" s="27" t="s">
        <v>77</v>
      </c>
      <c r="N1932" s="27" t="s">
        <v>78</v>
      </c>
      <c r="O1932" s="27" t="s">
        <v>79</v>
      </c>
      <c r="P1932" s="27" t="s">
        <v>80</v>
      </c>
      <c r="Q1932" s="27" t="s">
        <v>81</v>
      </c>
      <c r="R1932" s="27" t="s">
        <v>82</v>
      </c>
      <c r="S1932" s="27" t="s">
        <v>83</v>
      </c>
      <c r="T1932" s="27" t="s">
        <v>84</v>
      </c>
      <c r="U1932" s="27" t="s">
        <v>85</v>
      </c>
      <c r="V1932" s="27" t="s">
        <v>86</v>
      </c>
      <c r="W1932" s="27" t="s">
        <v>87</v>
      </c>
      <c r="X1932" s="27" t="s">
        <v>88</v>
      </c>
      <c r="Y1932" s="27" t="s">
        <v>89</v>
      </c>
      <c r="Z1932" s="27" t="s">
        <v>90</v>
      </c>
      <c r="AA1932" s="27" t="s">
        <v>91</v>
      </c>
      <c r="AB1932" s="27" t="s">
        <v>92</v>
      </c>
      <c r="AC1932" s="27" t="s">
        <v>93</v>
      </c>
      <c r="AD1932" s="27" t="s">
        <v>94</v>
      </c>
      <c r="AE1932" s="27" t="s">
        <v>95</v>
      </c>
      <c r="AF1932" s="27" t="s">
        <v>96</v>
      </c>
      <c r="AG1932" s="27" t="s">
        <v>97</v>
      </c>
      <c r="AH1932" s="27" t="s">
        <v>98</v>
      </c>
      <c r="AI1932" s="27" t="s">
        <v>99</v>
      </c>
      <c r="AJ1932" s="27" t="s">
        <v>100</v>
      </c>
      <c r="AK1932" s="27" t="s">
        <v>101</v>
      </c>
      <c r="AL1932" s="27" t="s">
        <v>102</v>
      </c>
      <c r="AM1932" s="27" t="s">
        <v>103</v>
      </c>
      <c r="AN1932" s="27" t="s">
        <v>104</v>
      </c>
      <c r="AO1932" s="27" t="s">
        <v>105</v>
      </c>
      <c r="AP1932" s="27" t="s">
        <v>106</v>
      </c>
      <c r="AQ1932" s="27" t="s">
        <v>107</v>
      </c>
      <c r="AR1932" s="27" t="s">
        <v>108</v>
      </c>
      <c r="AS1932" s="27" t="s">
        <v>109</v>
      </c>
      <c r="AT1932" s="27" t="s">
        <v>110</v>
      </c>
      <c r="AU1932" s="27" t="s">
        <v>111</v>
      </c>
      <c r="AV1932" s="27" t="s">
        <v>112</v>
      </c>
      <c r="AW1932" s="27" t="s">
        <v>113</v>
      </c>
      <c r="AX1932" s="27" t="s">
        <v>114</v>
      </c>
      <c r="AY1932" s="27" t="s">
        <v>115</v>
      </c>
      <c r="AZ1932" s="27" t="s">
        <v>116</v>
      </c>
      <c r="BA1932" s="27" t="s">
        <v>117</v>
      </c>
      <c r="BB1932" s="27" t="s">
        <v>118</v>
      </c>
      <c r="BC1932" s="27" t="s">
        <v>119</v>
      </c>
      <c r="BD1932" s="27" t="s">
        <v>120</v>
      </c>
      <c r="BE1932" s="27" t="s">
        <v>121</v>
      </c>
      <c r="BF1932" s="27" t="s">
        <v>122</v>
      </c>
      <c r="BG1932" s="27" t="s">
        <v>123</v>
      </c>
      <c r="BH1932" s="27" t="s">
        <v>124</v>
      </c>
      <c r="BI1932" s="27" t="s">
        <v>125</v>
      </c>
      <c r="BJ1932" s="27" t="s">
        <v>126</v>
      </c>
      <c r="BK1932" s="27" t="s">
        <v>127</v>
      </c>
      <c r="BL1932" s="27" t="s">
        <v>128</v>
      </c>
      <c r="BM1932" s="27" t="s">
        <v>129</v>
      </c>
      <c r="BN1932" s="27" t="s">
        <v>130</v>
      </c>
      <c r="BO1932" s="22"/>
      <c r="BP1932" s="22"/>
      <c r="BQ1932" s="22"/>
      <c r="BR1932" s="22"/>
      <c r="BS1932" s="22"/>
      <c r="BT1932" s="22"/>
      <c r="BU1932" s="22"/>
      <c r="BV1932" s="22"/>
      <c r="BW1932" s="22"/>
      <c r="BX1932" s="22"/>
      <c r="BY1932" s="22"/>
      <c r="BZ1932" s="22"/>
    </row>
    <row r="1933" spans="1:78" x14ac:dyDescent="0.25">
      <c r="A1933" s="21" t="s">
        <v>381</v>
      </c>
      <c r="B1933" s="21" t="str">
        <f ca="1">A1933</f>
        <v>H2O(g)</v>
      </c>
      <c r="C1933" s="22"/>
      <c r="D1933" s="22"/>
      <c r="E1933" s="22"/>
      <c r="F1933" s="40" t="s">
        <v>139</v>
      </c>
      <c r="G1933" s="40">
        <f ca="1">B1954</f>
        <v>100</v>
      </c>
      <c r="H1933" s="40">
        <v>500</v>
      </c>
      <c r="I1933" s="40">
        <f ca="1">K1937</f>
        <v>35.34390859162734</v>
      </c>
      <c r="J1933" s="40">
        <f ca="1">J1937</f>
        <v>-17.712314209372767</v>
      </c>
      <c r="K1933" s="40">
        <f ca="1">I1937</f>
        <v>48.745110648138478</v>
      </c>
      <c r="L1933" s="40">
        <f ca="1">H1937</f>
        <v>-27.349395567497279</v>
      </c>
      <c r="M1933" s="40">
        <f ca="1">G1937</f>
        <v>-7.3377936271565745E-3</v>
      </c>
      <c r="N1933" s="40">
        <f ca="1">-(I1933*H1933+J1933*(H1933/1000)^2/2+K1933*(H1933/1000)^3/3+L1933*(H1933/1000)^4/4-M1933/(H1933/1000)-P1933)</f>
        <v>-17671.358644096017</v>
      </c>
      <c r="O1933" s="40">
        <f ca="1">IFERROR(-(I1933*LN(H1933/1000)+J1933*H1933/1000+K1933*(H1933/1000)^2/2+L1933*(H1933/1000)^3/3-M1933/(2*(H1933/1000)^2)),0)</f>
        <v>28.386431425315394</v>
      </c>
      <c r="P1933" s="40"/>
      <c r="Q1933" s="40">
        <v>500</v>
      </c>
      <c r="R1933" s="40">
        <v>2000</v>
      </c>
      <c r="S1933" s="40">
        <f ca="1">V1937</f>
        <v>25.900002386128655</v>
      </c>
      <c r="T1933" s="40">
        <f ca="1">U1937</f>
        <v>15.789505816773799</v>
      </c>
      <c r="U1933" s="40">
        <f ca="1">T1937</f>
        <v>5.3222394197035811E-2</v>
      </c>
      <c r="V1933" s="40">
        <f ca="1">S1937</f>
        <v>-0.82942536744025719</v>
      </c>
      <c r="W1933" s="40">
        <f ca="1">R1937</f>
        <v>0.38531336257106791</v>
      </c>
      <c r="X1933" s="40">
        <f ca="1">(I1933*Q1933/1000+J1933*(Q1933/1000)^2/2+K1933*(Q1933/1000)^3/3+L1933*(Q1933/1000)^4/4-M1933/(Q1933/1000)-P1933+N1933)-(S1933*Q1933/1000+T1933*(Q1933/1000)^2/2+U1933*(Q1933/1000)^3/3+V1933*(Q1933/1000)^4/4-W1933/(Q1933/1000)-Z1933)</f>
        <v>-17668.424662041267</v>
      </c>
      <c r="Y1933" s="40">
        <f ca="1">IFERROR((I1933*LN(H1933/1000)+J1933*H1933/1000+K1933*(H1933/1000)^2/2+L1933*(H1933/1000)^3/3-M1933/(2*(H1933/1000)^2)+O1933)-(S1933*LN(H1933/1000)+T1933*H1933/1000+U1933*(H1933/1000)^2/2+V1933*(H1933/1000)^3/3-W1933/(2*(H1933/1000)^2)),0)</f>
        <v>10.856294038231551</v>
      </c>
      <c r="Z1933" s="40"/>
      <c r="AA1933" s="40">
        <v>2000</v>
      </c>
      <c r="AB1933" s="40">
        <v>4000</v>
      </c>
      <c r="AC1933" s="40">
        <f ca="1">AE1937</f>
        <v>41.28893862747622</v>
      </c>
      <c r="AD1933" s="40">
        <f ca="1">AD1937</f>
        <v>9.4126640874091621</v>
      </c>
      <c r="AE1933" s="40">
        <f ca="1">AC1937</f>
        <v>-1.772490846955473</v>
      </c>
      <c r="AF1933" s="40">
        <f ca="1">AB1937</f>
        <v>0.12766970313708254</v>
      </c>
      <c r="AG1933" s="40">
        <f ca="1">AA1937</f>
        <v>-11.462756551511262</v>
      </c>
      <c r="AH1933" s="40">
        <f ca="1">(S1933*AA1933/1000+T1933*(AA1933/1000)^2/2+U1933*(AA1933/1000)^3/3+V1933*(AA1933/1000)^4/4-W1933/(AA1933/1000)-Z1933+X1933)-(AC1933*AA1933/1000+AD1933*(AA1933/1000)^2/2+AE1933*(AA1933/1000)^3/3+AF1933*(AA1933/1000)^4/4-AG1933/(AA1933/1000)-AJ1933)</f>
        <v>-17691.33269766151</v>
      </c>
      <c r="AI1933" s="40">
        <f ca="1">IFERROR((S1933*LN(R1933/1000)+T1933*R1933/1000+U1933*(R1933/1000)^2/2+V1933*(R1933/1000)^3/3-W1933/(2*(R1933/1000)^2)+Y1933)-(AC1933*LN(R1933/1000)+AD1933*R1933/1000+AE1933*(R1933/1000)^2/2+AF1933*(R1933/1000)^3/3-AG1933/(2*(R1933/1000)^2)),0)</f>
        <v>12.561343950959156</v>
      </c>
      <c r="AJ1933" s="40"/>
      <c r="AK1933" s="40">
        <v>4000</v>
      </c>
      <c r="AL1933" s="40">
        <v>6000</v>
      </c>
      <c r="AM1933" s="40">
        <f ca="1">AR1937</f>
        <v>105.32433630259605</v>
      </c>
      <c r="AN1933" s="40">
        <f ca="1">AQ1937</f>
        <v>-17.404326434425016</v>
      </c>
      <c r="AO1933" s="40">
        <f ca="1">AP1937</f>
        <v>2.486497639365886</v>
      </c>
      <c r="AP1933" s="40">
        <f ca="1">AO1937</f>
        <v>-0.11771860979485105</v>
      </c>
      <c r="AQ1933" s="40">
        <f ca="1">AN1937</f>
        <v>-158.85206091254312</v>
      </c>
      <c r="AR1933" s="40">
        <f ca="1">(AC1933*AK1933/1000+AD1933*(AK1933/1000)^2/2+AE1933*(AK1933/1000)^3/3+AF1933*(AK1933/1000)^4/4-AG1933/(AK1933/1000)-AJ1933+AH1933)-(AM1933*AK1933/1000+AN1933*(AK1933/1000)^2/2+AO1933*(AK1933/1000)^3/3+AP1933*(AK1933/1000)^4/4-AQ1933/(AK1933/1000)-AT1933)</f>
        <v>-17844.939259291452</v>
      </c>
      <c r="AS1933" s="40">
        <f ca="1">IFERROR((AC1933*LN(AB1933/1000)+AD1933*AB1933/1000+AE1933*(AB1933/1000)^2/2+AF1933*(AB1933/1000)^3/3-AG1933/(2*(AB1933/1000)^2)+AI1933)-(AM1933*LN(AB1933/1000)+AN1933*AB1933/1000+AO1933*(AB1933/1000)^2/2+AP1933*(AB1933/1000)^3/3-AQ1933/(2*(AB1933/1000)^2)),0)</f>
        <v>-2.3854776467643859</v>
      </c>
      <c r="AT1933" s="40"/>
      <c r="AU1933" s="40"/>
      <c r="AV1933" s="40"/>
      <c r="AW1933" s="40"/>
      <c r="AX1933" s="40"/>
      <c r="AY1933" s="40"/>
      <c r="AZ1933" s="40"/>
      <c r="BA1933" s="40"/>
      <c r="BB1933" s="40"/>
      <c r="BC1933" s="40"/>
      <c r="BD1933" s="40"/>
      <c r="BE1933" s="40"/>
      <c r="BF1933" s="40"/>
      <c r="BG1933" s="40"/>
      <c r="BH1933" s="40"/>
      <c r="BI1933" s="40"/>
      <c r="BJ1933" s="40"/>
      <c r="BK1933" s="40"/>
      <c r="BL1933" s="40"/>
      <c r="BM1933" s="40"/>
      <c r="BN1933" s="40"/>
      <c r="BO1933" s="22"/>
      <c r="BP1933" s="22"/>
      <c r="BQ1933" s="22"/>
      <c r="BR1933" s="22"/>
      <c r="BS1933" s="22"/>
      <c r="BT1933" s="22"/>
      <c r="BU1933" s="22"/>
      <c r="BV1933" s="22"/>
      <c r="BW1933" s="22"/>
      <c r="BX1933" s="22"/>
      <c r="BY1933" s="22"/>
      <c r="BZ1933" s="22"/>
    </row>
    <row r="1934" spans="1:78" x14ac:dyDescent="0.25">
      <c r="A1934" s="21"/>
      <c r="B1934" s="22"/>
      <c r="C1934" s="22"/>
      <c r="D1934" s="22"/>
      <c r="E1934" s="22"/>
      <c r="F1934" s="41" t="s">
        <v>141</v>
      </c>
      <c r="G1934" s="41"/>
      <c r="H1934" s="41"/>
      <c r="I1934" s="41"/>
      <c r="J1934" s="41"/>
      <c r="K1934" s="41"/>
      <c r="L1934" s="41"/>
      <c r="M1934" s="41"/>
      <c r="N1934" s="41"/>
      <c r="O1934" s="41"/>
      <c r="P1934" s="41"/>
      <c r="Q1934" s="41"/>
      <c r="R1934" s="41"/>
      <c r="S1934" s="41"/>
      <c r="T1934" s="41"/>
      <c r="U1934" s="41"/>
      <c r="V1934" s="41"/>
      <c r="W1934" s="41"/>
      <c r="X1934" s="41"/>
      <c r="Y1934" s="41"/>
      <c r="Z1934" s="41"/>
      <c r="AA1934" s="41"/>
      <c r="AB1934" s="41"/>
      <c r="AC1934" s="41"/>
      <c r="AD1934" s="41"/>
      <c r="AE1934" s="41"/>
      <c r="AF1934" s="41"/>
      <c r="AG1934" s="41"/>
      <c r="AH1934" s="41"/>
      <c r="AI1934" s="41"/>
      <c r="AJ1934" s="41"/>
      <c r="AK1934" s="41"/>
      <c r="AL1934" s="41"/>
      <c r="AM1934" s="41"/>
      <c r="AN1934" s="41"/>
      <c r="AO1934" s="41"/>
      <c r="AP1934" s="41"/>
      <c r="AQ1934" s="41"/>
      <c r="AR1934" s="41"/>
      <c r="AS1934" s="41"/>
      <c r="AT1934" s="41"/>
      <c r="AU1934" s="41"/>
      <c r="AV1934" s="41"/>
      <c r="AW1934" s="41"/>
      <c r="AX1934" s="41"/>
      <c r="AY1934" s="41"/>
      <c r="AZ1934" s="41"/>
      <c r="BA1934" s="41"/>
      <c r="BB1934" s="41"/>
      <c r="BC1934" s="41"/>
      <c r="BD1934" s="41"/>
      <c r="BE1934" s="41"/>
      <c r="BF1934" s="41"/>
      <c r="BG1934" s="41"/>
      <c r="BH1934" s="41"/>
      <c r="BI1934" s="41"/>
      <c r="BJ1934" s="41"/>
      <c r="BK1934" s="41"/>
      <c r="BL1934" s="41"/>
      <c r="BM1934" s="41"/>
      <c r="BN1934" s="41"/>
      <c r="BO1934" s="22"/>
      <c r="BP1934" s="22"/>
      <c r="BQ1934" s="22"/>
      <c r="BR1934" s="22"/>
      <c r="BS1934" s="22"/>
      <c r="BT1934" s="22"/>
      <c r="BU1934" s="22"/>
      <c r="BV1934" s="22"/>
      <c r="BW1934" s="22"/>
      <c r="BX1934" s="22"/>
      <c r="BY1934" s="22"/>
      <c r="BZ1934" s="22"/>
    </row>
    <row r="1935" spans="1:78" x14ac:dyDescent="0.25">
      <c r="A1935" s="21" t="s">
        <v>382</v>
      </c>
      <c r="B1935" s="22"/>
      <c r="C1935" s="22"/>
      <c r="D1935" s="22"/>
      <c r="E1935" s="22"/>
      <c r="F1935" s="22"/>
      <c r="G1935" s="22"/>
      <c r="H1935" s="22"/>
      <c r="I1935" s="22"/>
      <c r="J1935" s="22"/>
      <c r="K1935" s="22"/>
      <c r="L1935" s="22"/>
      <c r="M1935" s="22"/>
      <c r="N1935" s="22"/>
      <c r="O1935" s="22"/>
      <c r="P1935" s="22"/>
      <c r="Q1935" s="22"/>
      <c r="R1935" s="22"/>
      <c r="S1935" s="22"/>
      <c r="T1935" s="2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c r="AQ1935" s="22"/>
      <c r="AR1935" s="22"/>
      <c r="AS1935" s="22"/>
      <c r="AT1935" s="22"/>
      <c r="AU1935" s="22"/>
      <c r="AV1935" s="22"/>
      <c r="AW1935" s="22"/>
      <c r="AX1935" s="22"/>
      <c r="AY1935" s="22"/>
      <c r="AZ1935" s="22"/>
      <c r="BA1935" s="22"/>
      <c r="BB1935" s="22"/>
      <c r="BC1935" s="22"/>
      <c r="BD1935" s="22"/>
      <c r="BE1935" s="22"/>
      <c r="BF1935" s="22"/>
      <c r="BG1935" s="22"/>
      <c r="BH1935" s="22"/>
      <c r="BI1935" s="22"/>
      <c r="BJ1935" s="22"/>
      <c r="BK1935" s="22"/>
      <c r="BL1935" s="22"/>
      <c r="BM1935" s="22"/>
      <c r="BN1935" s="22"/>
      <c r="BO1935" s="22"/>
      <c r="BP1935" s="22"/>
      <c r="BQ1935" s="22"/>
      <c r="BR1935" s="22"/>
      <c r="BS1935" s="22"/>
      <c r="BT1935" s="22"/>
      <c r="BU1935" s="22"/>
      <c r="BV1935" s="22"/>
      <c r="BW1935" s="22"/>
      <c r="BX1935" s="22"/>
      <c r="BY1935" s="22"/>
      <c r="BZ1935" s="22"/>
    </row>
    <row r="1936" spans="1:78" x14ac:dyDescent="0.25">
      <c r="A1936" s="21"/>
      <c r="B1936" s="22"/>
      <c r="C1936" s="22"/>
      <c r="D1936" s="22"/>
      <c r="E1936" s="22"/>
      <c r="F1936" s="22"/>
      <c r="G1936" s="42" t="s">
        <v>184</v>
      </c>
      <c r="H1936" s="42" t="s">
        <v>185</v>
      </c>
      <c r="I1936" s="42" t="s">
        <v>186</v>
      </c>
      <c r="J1936" s="42" t="s">
        <v>187</v>
      </c>
      <c r="K1936" s="42" t="s">
        <v>188</v>
      </c>
      <c r="L1936" s="22"/>
      <c r="M1936" s="22"/>
      <c r="N1936" s="22"/>
      <c r="O1936" s="22"/>
      <c r="P1936" s="22"/>
      <c r="Q1936" s="22"/>
      <c r="R1936" s="42" t="s">
        <v>184</v>
      </c>
      <c r="S1936" s="42" t="s">
        <v>185</v>
      </c>
      <c r="T1936" s="42" t="s">
        <v>186</v>
      </c>
      <c r="U1936" s="42" t="s">
        <v>187</v>
      </c>
      <c r="V1936" s="42" t="s">
        <v>188</v>
      </c>
      <c r="W1936" s="22"/>
      <c r="X1936" s="22"/>
      <c r="Y1936" s="22"/>
      <c r="Z1936" s="22"/>
      <c r="AA1936" s="42" t="s">
        <v>184</v>
      </c>
      <c r="AB1936" s="42" t="s">
        <v>185</v>
      </c>
      <c r="AC1936" s="42" t="s">
        <v>186</v>
      </c>
      <c r="AD1936" s="42" t="s">
        <v>187</v>
      </c>
      <c r="AE1936" s="42" t="s">
        <v>188</v>
      </c>
      <c r="AF1936" s="22"/>
      <c r="AG1936" s="22"/>
      <c r="AH1936" s="22"/>
      <c r="AI1936" s="22"/>
      <c r="AJ1936" s="22"/>
      <c r="AK1936" s="22"/>
      <c r="AL1936" s="22"/>
      <c r="AM1936" s="22"/>
      <c r="AN1936" s="42" t="s">
        <v>184</v>
      </c>
      <c r="AO1936" s="42" t="s">
        <v>185</v>
      </c>
      <c r="AP1936" s="42" t="s">
        <v>186</v>
      </c>
      <c r="AQ1936" s="42" t="s">
        <v>187</v>
      </c>
      <c r="AR1936" s="42" t="s">
        <v>188</v>
      </c>
      <c r="AS1936" s="22"/>
      <c r="AT1936" s="22"/>
      <c r="AU1936" s="22"/>
      <c r="AV1936" s="22"/>
      <c r="AW1936" s="22"/>
      <c r="AX1936" s="22"/>
      <c r="AY1936" s="22"/>
      <c r="AZ1936" s="22"/>
      <c r="BA1936" s="22"/>
      <c r="BB1936" s="22"/>
      <c r="BC1936" s="22"/>
      <c r="BD1936" s="22"/>
      <c r="BE1936" s="22"/>
      <c r="BF1936" s="22"/>
      <c r="BG1936" s="22"/>
      <c r="BH1936" s="22"/>
      <c r="BI1936" s="22"/>
      <c r="BJ1936" s="22"/>
      <c r="BK1936" s="22"/>
      <c r="BL1936" s="22"/>
      <c r="BM1936" s="22"/>
      <c r="BN1936" s="22"/>
      <c r="BO1936" s="22"/>
      <c r="BP1936" s="22"/>
      <c r="BQ1936" s="22"/>
      <c r="BR1936" s="22"/>
      <c r="BS1936" s="22"/>
      <c r="BT1936" s="22"/>
      <c r="BU1936" s="22"/>
      <c r="BV1936" s="22"/>
      <c r="BW1936" s="22"/>
      <c r="BX1936" s="22"/>
      <c r="BY1936" s="22"/>
      <c r="BZ1936" s="22"/>
    </row>
    <row r="1937" spans="1:78" x14ac:dyDescent="0.25">
      <c r="A1937" s="21"/>
      <c r="B1937" s="22"/>
      <c r="C1937" s="22"/>
      <c r="D1937" s="22"/>
      <c r="E1937" s="22"/>
      <c r="F1937" s="22"/>
      <c r="G1937" s="22">
        <f t="array" aca="1" ref="G1937:L1943" ca="1">LINEST(D1954:D1959,C1954:C1959^{1,2,3,-2},1,1)</f>
        <v>-7.3377936271565745E-3</v>
      </c>
      <c r="H1937" s="22">
        <f ca="1"/>
        <v>-27.349395567497279</v>
      </c>
      <c r="I1937" s="22">
        <f ca="1"/>
        <v>48.745110648138478</v>
      </c>
      <c r="J1937" s="22">
        <f ca="1"/>
        <v>-17.712314209372767</v>
      </c>
      <c r="K1937" s="22">
        <f ca="1"/>
        <v>35.34390859162734</v>
      </c>
      <c r="L1937" s="22" t="e">
        <f ca="1"/>
        <v>#N/A</v>
      </c>
      <c r="M1937" s="22"/>
      <c r="N1937" s="22"/>
      <c r="O1937" s="22"/>
      <c r="P1937" s="22"/>
      <c r="Q1937" s="22"/>
      <c r="R1937" s="22">
        <f t="array" aca="1" ref="R1937:W1943" ca="1">LINEST(D1959:D1973,C1959:C1973^{1,2,3,-2},1,1)</f>
        <v>0.38531336257106791</v>
      </c>
      <c r="S1937" s="22">
        <f ca="1"/>
        <v>-0.82942536744025719</v>
      </c>
      <c r="T1937" s="22">
        <f ca="1"/>
        <v>5.3222394197035811E-2</v>
      </c>
      <c r="U1937" s="22">
        <f ca="1"/>
        <v>15.789505816773799</v>
      </c>
      <c r="V1937" s="22">
        <f ca="1"/>
        <v>25.900002386128655</v>
      </c>
      <c r="W1937" s="22" t="e">
        <f ca="1"/>
        <v>#N/A</v>
      </c>
      <c r="X1937" s="22"/>
      <c r="Y1937" s="22"/>
      <c r="Z1937" s="22"/>
      <c r="AA1937" s="22">
        <f t="array" aca="1" ref="AA1937:AF1943" ca="1">LINEST(D1973:D1993,C1973:C1993^{1,2,3,-2},1,1)</f>
        <v>-11.462756551511262</v>
      </c>
      <c r="AB1937" s="22">
        <f ca="1"/>
        <v>0.12766970313708254</v>
      </c>
      <c r="AC1937" s="22">
        <f ca="1"/>
        <v>-1.772490846955473</v>
      </c>
      <c r="AD1937" s="22">
        <f ca="1"/>
        <v>9.4126640874091621</v>
      </c>
      <c r="AE1937" s="22">
        <f ca="1"/>
        <v>41.28893862747622</v>
      </c>
      <c r="AF1937" s="22" t="e">
        <f ca="1"/>
        <v>#N/A</v>
      </c>
      <c r="AG1937" s="22"/>
      <c r="AH1937" s="22"/>
      <c r="AI1937" s="22"/>
      <c r="AJ1937" s="22"/>
      <c r="AK1937" s="22"/>
      <c r="AL1937" s="22"/>
      <c r="AM1937" s="22"/>
      <c r="AN1937" s="22">
        <f t="array" aca="1" ref="AN1937:AS1943" ca="1">LINEST(D1993:D2013,C1993:C2013^{1,2,3,-2},1,1)</f>
        <v>-158.85206091254312</v>
      </c>
      <c r="AO1937" s="22">
        <f ca="1"/>
        <v>-0.11771860979485105</v>
      </c>
      <c r="AP1937" s="22">
        <f ca="1"/>
        <v>2.486497639365886</v>
      </c>
      <c r="AQ1937" s="22">
        <f ca="1"/>
        <v>-17.404326434425016</v>
      </c>
      <c r="AR1937" s="22">
        <f ca="1"/>
        <v>105.32433630259605</v>
      </c>
      <c r="AS1937" s="22" t="e">
        <f ca="1"/>
        <v>#N/A</v>
      </c>
      <c r="AT1937" s="22"/>
      <c r="AU1937" s="22"/>
      <c r="AV1937" s="22"/>
      <c r="AW1937" s="22"/>
      <c r="AX1937" s="22"/>
      <c r="AY1937" s="22"/>
      <c r="AZ1937" s="22"/>
      <c r="BA1937" s="22"/>
      <c r="BB1937" s="22"/>
      <c r="BC1937" s="22"/>
      <c r="BD1937" s="22"/>
      <c r="BE1937" s="22"/>
      <c r="BF1937" s="22"/>
      <c r="BG1937" s="22"/>
      <c r="BH1937" s="22"/>
      <c r="BI1937" s="22"/>
      <c r="BJ1937" s="22"/>
      <c r="BK1937" s="22"/>
      <c r="BL1937" s="22"/>
      <c r="BM1937" s="22"/>
      <c r="BN1937" s="22"/>
      <c r="BO1937" s="22"/>
      <c r="BP1937" s="22"/>
      <c r="BQ1937" s="22"/>
      <c r="BR1937" s="22"/>
      <c r="BS1937" s="22"/>
      <c r="BT1937" s="22"/>
      <c r="BU1937" s="22"/>
      <c r="BV1937" s="22"/>
      <c r="BW1937" s="22"/>
      <c r="BX1937" s="22"/>
      <c r="BY1937" s="22"/>
      <c r="BZ1937" s="22"/>
    </row>
    <row r="1938" spans="1:78" x14ac:dyDescent="0.25">
      <c r="A1938" s="21"/>
      <c r="B1938" s="22"/>
      <c r="C1938" s="22"/>
      <c r="D1938" s="22"/>
      <c r="E1938" s="22"/>
      <c r="F1938" s="22"/>
      <c r="G1938" s="22">
        <f ca="1"/>
        <v>2.9052395236847618E-4</v>
      </c>
      <c r="H1938" s="22">
        <f ca="1"/>
        <v>1.4943050616536273</v>
      </c>
      <c r="I1938" s="22">
        <f ca="1"/>
        <v>1.6412284593832518</v>
      </c>
      <c r="J1938" s="22">
        <f ca="1"/>
        <v>0.59228528761424659</v>
      </c>
      <c r="K1938" s="22">
        <f ca="1"/>
        <v>7.2996034321117939E-2</v>
      </c>
      <c r="L1938" s="22" t="e">
        <f ca="1"/>
        <v>#N/A</v>
      </c>
      <c r="M1938" s="22"/>
      <c r="N1938" s="22"/>
      <c r="O1938" s="22"/>
      <c r="P1938" s="22"/>
      <c r="Q1938" s="22"/>
      <c r="R1938" s="22">
        <f ca="1"/>
        <v>6.6977555848892492E-2</v>
      </c>
      <c r="S1938" s="22">
        <f ca="1"/>
        <v>0.22471043919182593</v>
      </c>
      <c r="T1938" s="22">
        <f ca="1"/>
        <v>1.0001127961732474</v>
      </c>
      <c r="U1938" s="22">
        <f ca="1"/>
        <v>1.4883001353367138</v>
      </c>
      <c r="V1938" s="22">
        <f ca="1"/>
        <v>0.77405596875694682</v>
      </c>
      <c r="W1938" s="22" t="e">
        <f ca="1"/>
        <v>#N/A</v>
      </c>
      <c r="X1938" s="22"/>
      <c r="Y1938" s="22"/>
      <c r="Z1938" s="22"/>
      <c r="AA1938" s="22">
        <f ca="1"/>
        <v>0.23501202572264474</v>
      </c>
      <c r="AB1938" s="22">
        <f ca="1"/>
        <v>4.9061942787729934E-3</v>
      </c>
      <c r="AC1938" s="22">
        <f ca="1"/>
        <v>5.4404390163051319E-2</v>
      </c>
      <c r="AD1938" s="22">
        <f ca="1"/>
        <v>0.21107622950273169</v>
      </c>
      <c r="AE1938" s="22">
        <f ca="1"/>
        <v>0.30201654133981709</v>
      </c>
      <c r="AF1938" s="22" t="e">
        <f ca="1"/>
        <v>#N/A</v>
      </c>
      <c r="AG1938" s="22"/>
      <c r="AH1938" s="22"/>
      <c r="AI1938" s="22"/>
      <c r="AJ1938" s="22"/>
      <c r="AK1938" s="22"/>
      <c r="AL1938" s="22"/>
      <c r="AM1938" s="22"/>
      <c r="AN1938" s="22">
        <f ca="1"/>
        <v>26.426654337947344</v>
      </c>
      <c r="AO1938" s="22">
        <f ca="1"/>
        <v>3.6731474272457161E-2</v>
      </c>
      <c r="AP1938" s="22">
        <f ca="1"/>
        <v>0.68522259588012502</v>
      </c>
      <c r="AQ1938" s="22">
        <f ca="1"/>
        <v>4.5194051934071506</v>
      </c>
      <c r="AR1938" s="22">
        <f ca="1"/>
        <v>11.114252763757442</v>
      </c>
      <c r="AS1938" s="22" t="e">
        <f ca="1"/>
        <v>#N/A</v>
      </c>
      <c r="AT1938" s="22"/>
      <c r="AU1938" s="22"/>
      <c r="AV1938" s="22"/>
      <c r="AW1938" s="22"/>
      <c r="AX1938" s="22"/>
      <c r="AY1938" s="22"/>
      <c r="AZ1938" s="22"/>
      <c r="BA1938" s="22"/>
      <c r="BB1938" s="22"/>
      <c r="BC1938" s="22"/>
      <c r="BD1938" s="22"/>
      <c r="BE1938" s="22"/>
      <c r="BF1938" s="22"/>
      <c r="BG1938" s="22"/>
      <c r="BH1938" s="22"/>
      <c r="BI1938" s="22"/>
      <c r="BJ1938" s="22"/>
      <c r="BK1938" s="22"/>
      <c r="BL1938" s="22"/>
      <c r="BM1938" s="22"/>
      <c r="BN1938" s="22"/>
      <c r="BO1938" s="22"/>
      <c r="BP1938" s="22"/>
      <c r="BQ1938" s="22"/>
      <c r="BR1938" s="22"/>
      <c r="BS1938" s="22"/>
      <c r="BT1938" s="22"/>
      <c r="BU1938" s="22"/>
      <c r="BV1938" s="22"/>
      <c r="BW1938" s="22"/>
      <c r="BX1938" s="22"/>
      <c r="BY1938" s="22"/>
      <c r="BZ1938" s="22"/>
    </row>
    <row r="1939" spans="1:78" x14ac:dyDescent="0.25">
      <c r="A1939" s="21"/>
      <c r="B1939" s="22"/>
      <c r="C1939" s="22"/>
      <c r="D1939" s="22"/>
      <c r="E1939" s="22"/>
      <c r="F1939" s="22"/>
      <c r="G1939" s="22">
        <f ca="1"/>
        <v>0.9999987570059572</v>
      </c>
      <c r="H1939" s="22">
        <f ca="1"/>
        <v>1.8460287915879683E-3</v>
      </c>
      <c r="I1939" s="22" t="e">
        <f ca="1"/>
        <v>#N/A</v>
      </c>
      <c r="J1939" s="22" t="e">
        <f ca="1"/>
        <v>#N/A</v>
      </c>
      <c r="K1939" s="22" t="e">
        <f ca="1"/>
        <v>#N/A</v>
      </c>
      <c r="L1939" s="22" t="e">
        <f ca="1"/>
        <v>#N/A</v>
      </c>
      <c r="M1939" s="22"/>
      <c r="N1939" s="22"/>
      <c r="O1939" s="22"/>
      <c r="P1939" s="22"/>
      <c r="Q1939" s="22"/>
      <c r="R1939" s="22">
        <f ca="1"/>
        <v>0.9999810833334376</v>
      </c>
      <c r="S1939" s="22">
        <f ca="1"/>
        <v>2.7732572642147412E-2</v>
      </c>
      <c r="T1939" s="22" t="e">
        <f ca="1"/>
        <v>#N/A</v>
      </c>
      <c r="U1939" s="22" t="e">
        <f ca="1"/>
        <v>#N/A</v>
      </c>
      <c r="V1939" s="22" t="e">
        <f ca="1"/>
        <v>#N/A</v>
      </c>
      <c r="W1939" s="22" t="e">
        <f ca="1"/>
        <v>#N/A</v>
      </c>
      <c r="X1939" s="22"/>
      <c r="Y1939" s="22"/>
      <c r="Z1939" s="22"/>
      <c r="AA1939" s="22">
        <f ca="1"/>
        <v>0.99999986367754568</v>
      </c>
      <c r="AB1939" s="22">
        <f ca="1"/>
        <v>8.6019495503845825E-4</v>
      </c>
      <c r="AC1939" s="22" t="e">
        <f ca="1"/>
        <v>#N/A</v>
      </c>
      <c r="AD1939" s="22" t="e">
        <f ca="1"/>
        <v>#N/A</v>
      </c>
      <c r="AE1939" s="22" t="e">
        <f ca="1"/>
        <v>#N/A</v>
      </c>
      <c r="AF1939" s="22" t="e">
        <f ca="1"/>
        <v>#N/A</v>
      </c>
      <c r="AG1939" s="22"/>
      <c r="AH1939" s="22"/>
      <c r="AI1939" s="22"/>
      <c r="AJ1939" s="22"/>
      <c r="AK1939" s="22"/>
      <c r="AL1939" s="22"/>
      <c r="AM1939" s="22"/>
      <c r="AN1939" s="22">
        <f ca="1"/>
        <v>0.99998041583183028</v>
      </c>
      <c r="AO1939" s="22">
        <f ca="1"/>
        <v>3.799593718404568E-3</v>
      </c>
      <c r="AP1939" s="22" t="e">
        <f ca="1"/>
        <v>#N/A</v>
      </c>
      <c r="AQ1939" s="22" t="e">
        <f ca="1"/>
        <v>#N/A</v>
      </c>
      <c r="AR1939" s="22" t="e">
        <f ca="1"/>
        <v>#N/A</v>
      </c>
      <c r="AS1939" s="22" t="e">
        <f ca="1"/>
        <v>#N/A</v>
      </c>
      <c r="AT1939" s="22"/>
      <c r="AU1939" s="22"/>
      <c r="AV1939" s="22"/>
      <c r="AW1939" s="22"/>
      <c r="AX1939" s="22"/>
      <c r="AY1939" s="22"/>
      <c r="AZ1939" s="22"/>
      <c r="BA1939" s="22"/>
      <c r="BB1939" s="22"/>
      <c r="BC1939" s="22"/>
      <c r="BD1939" s="22"/>
      <c r="BE1939" s="22"/>
      <c r="BF1939" s="22"/>
      <c r="BG1939" s="22"/>
      <c r="BH1939" s="22"/>
      <c r="BI1939" s="22"/>
      <c r="BJ1939" s="22"/>
      <c r="BK1939" s="22"/>
      <c r="BL1939" s="22"/>
      <c r="BM1939" s="22"/>
      <c r="BN1939" s="22"/>
      <c r="BO1939" s="22"/>
      <c r="BP1939" s="22"/>
      <c r="BQ1939" s="22"/>
      <c r="BR1939" s="22"/>
      <c r="BS1939" s="22"/>
      <c r="BT1939" s="22"/>
      <c r="BU1939" s="22"/>
      <c r="BV1939" s="22"/>
      <c r="BW1939" s="22"/>
      <c r="BX1939" s="22"/>
      <c r="BY1939" s="22"/>
      <c r="BZ1939" s="22"/>
    </row>
    <row r="1940" spans="1:78" x14ac:dyDescent="0.25">
      <c r="A1940" s="21"/>
      <c r="B1940" s="22"/>
      <c r="C1940" s="22"/>
      <c r="D1940" s="22"/>
      <c r="E1940" s="22"/>
      <c r="F1940" s="22"/>
      <c r="G1940" s="22">
        <f ca="1"/>
        <v>201127.02125659157</v>
      </c>
      <c r="H1940" s="22">
        <f ca="1"/>
        <v>1</v>
      </c>
      <c r="I1940" s="22" t="e">
        <f ca="1"/>
        <v>#N/A</v>
      </c>
      <c r="J1940" s="22" t="e">
        <f ca="1"/>
        <v>#N/A</v>
      </c>
      <c r="K1940" s="22" t="e">
        <f ca="1"/>
        <v>#N/A</v>
      </c>
      <c r="L1940" s="22" t="e">
        <f ca="1"/>
        <v>#N/A</v>
      </c>
      <c r="M1940" s="22"/>
      <c r="N1940" s="22"/>
      <c r="O1940" s="22"/>
      <c r="P1940" s="22"/>
      <c r="Q1940" s="22"/>
      <c r="R1940" s="22">
        <f ca="1"/>
        <v>132156.09103757012</v>
      </c>
      <c r="S1940" s="22">
        <f ca="1"/>
        <v>10</v>
      </c>
      <c r="T1940" s="22" t="e">
        <f ca="1"/>
        <v>#N/A</v>
      </c>
      <c r="U1940" s="22" t="e">
        <f ca="1"/>
        <v>#N/A</v>
      </c>
      <c r="V1940" s="22" t="e">
        <f ca="1"/>
        <v>#N/A</v>
      </c>
      <c r="W1940" s="22" t="e">
        <f ca="1"/>
        <v>#N/A</v>
      </c>
      <c r="X1940" s="22"/>
      <c r="Y1940" s="22"/>
      <c r="Z1940" s="22"/>
      <c r="AA1940" s="22">
        <f ca="1"/>
        <v>29342190.746059425</v>
      </c>
      <c r="AB1940" s="22">
        <f ca="1"/>
        <v>16</v>
      </c>
      <c r="AC1940" s="22" t="e">
        <f ca="1"/>
        <v>#N/A</v>
      </c>
      <c r="AD1940" s="22" t="e">
        <f ca="1"/>
        <v>#N/A</v>
      </c>
      <c r="AE1940" s="22" t="e">
        <f ca="1"/>
        <v>#N/A</v>
      </c>
      <c r="AF1940" s="22" t="e">
        <f ca="1"/>
        <v>#N/A</v>
      </c>
      <c r="AG1940" s="22"/>
      <c r="AH1940" s="22"/>
      <c r="AI1940" s="22"/>
      <c r="AJ1940" s="22"/>
      <c r="AK1940" s="22"/>
      <c r="AL1940" s="22"/>
      <c r="AM1940" s="22"/>
      <c r="AN1940" s="22">
        <f ca="1"/>
        <v>204242.61212789232</v>
      </c>
      <c r="AO1940" s="22">
        <f ca="1"/>
        <v>16</v>
      </c>
      <c r="AP1940" s="22" t="e">
        <f ca="1"/>
        <v>#N/A</v>
      </c>
      <c r="AQ1940" s="22" t="e">
        <f ca="1"/>
        <v>#N/A</v>
      </c>
      <c r="AR1940" s="22" t="e">
        <f ca="1"/>
        <v>#N/A</v>
      </c>
      <c r="AS1940" s="22" t="e">
        <f ca="1"/>
        <v>#N/A</v>
      </c>
      <c r="AT1940" s="22"/>
      <c r="AU1940" s="22"/>
      <c r="AV1940" s="22"/>
      <c r="AW1940" s="22"/>
      <c r="AX1940" s="22"/>
      <c r="AY1940" s="22"/>
      <c r="AZ1940" s="22"/>
      <c r="BA1940" s="22"/>
      <c r="BB1940" s="22"/>
      <c r="BC1940" s="22"/>
      <c r="BD1940" s="22"/>
      <c r="BE1940" s="22"/>
      <c r="BF1940" s="22"/>
      <c r="BG1940" s="22"/>
      <c r="BH1940" s="22"/>
      <c r="BI1940" s="22"/>
      <c r="BJ1940" s="22"/>
      <c r="BK1940" s="22"/>
      <c r="BL1940" s="22"/>
      <c r="BM1940" s="22"/>
      <c r="BN1940" s="22"/>
      <c r="BO1940" s="22"/>
      <c r="BP1940" s="22"/>
      <c r="BQ1940" s="22"/>
      <c r="BR1940" s="22"/>
      <c r="BS1940" s="22"/>
      <c r="BT1940" s="22"/>
      <c r="BU1940" s="22"/>
      <c r="BV1940" s="22"/>
      <c r="BW1940" s="22"/>
      <c r="BX1940" s="22"/>
      <c r="BY1940" s="22"/>
      <c r="BZ1940" s="22"/>
    </row>
    <row r="1941" spans="1:78" x14ac:dyDescent="0.25">
      <c r="A1941" s="21"/>
      <c r="B1941" s="22"/>
      <c r="C1941" s="22"/>
      <c r="D1941" s="22"/>
      <c r="E1941" s="22"/>
      <c r="F1941" s="22"/>
      <c r="G1941" s="22">
        <f ca="1"/>
        <v>2.7416205921777026</v>
      </c>
      <c r="H1941" s="22">
        <f ca="1"/>
        <v>3.4078222993717347E-6</v>
      </c>
      <c r="I1941" s="22" t="e">
        <f ca="1"/>
        <v>#N/A</v>
      </c>
      <c r="J1941" s="22" t="e">
        <f ca="1"/>
        <v>#N/A</v>
      </c>
      <c r="K1941" s="22" t="e">
        <f ca="1"/>
        <v>#N/A</v>
      </c>
      <c r="L1941" s="22" t="e">
        <f ca="1"/>
        <v>#N/A</v>
      </c>
      <c r="M1941" s="22"/>
      <c r="N1941" s="22"/>
      <c r="O1941" s="22"/>
      <c r="P1941" s="22"/>
      <c r="Q1941" s="22"/>
      <c r="R1941" s="22">
        <f ca="1"/>
        <v>406.56266477747988</v>
      </c>
      <c r="S1941" s="22">
        <f ca="1"/>
        <v>7.6909558535198314E-3</v>
      </c>
      <c r="T1941" s="22" t="e">
        <f ca="1"/>
        <v>#N/A</v>
      </c>
      <c r="U1941" s="22" t="e">
        <f ca="1"/>
        <v>#N/A</v>
      </c>
      <c r="V1941" s="22" t="e">
        <f ca="1"/>
        <v>#N/A</v>
      </c>
      <c r="W1941" s="22" t="e">
        <f ca="1"/>
        <v>#N/A</v>
      </c>
      <c r="X1941" s="22"/>
      <c r="Y1941" s="22"/>
      <c r="Z1941" s="22"/>
      <c r="AA1941" s="22">
        <f ca="1"/>
        <v>86.845297970557993</v>
      </c>
      <c r="AB1941" s="22">
        <f ca="1"/>
        <v>1.1838965770777845E-5</v>
      </c>
      <c r="AC1941" s="22" t="e">
        <f ca="1"/>
        <v>#N/A</v>
      </c>
      <c r="AD1941" s="22" t="e">
        <f ca="1"/>
        <v>#N/A</v>
      </c>
      <c r="AE1941" s="22" t="e">
        <f ca="1"/>
        <v>#N/A</v>
      </c>
      <c r="AF1941" s="22" t="e">
        <f ca="1"/>
        <v>#N/A</v>
      </c>
      <c r="AG1941" s="22"/>
      <c r="AH1941" s="22"/>
      <c r="AI1941" s="22"/>
      <c r="AJ1941" s="22"/>
      <c r="AK1941" s="22"/>
      <c r="AL1941" s="22"/>
      <c r="AM1941" s="22"/>
      <c r="AN1941" s="22">
        <f ca="1"/>
        <v>11.794530818925031</v>
      </c>
      <c r="AO1941" s="22">
        <f ca="1"/>
        <v>2.309905987990312E-4</v>
      </c>
      <c r="AP1941" s="22" t="e">
        <f ca="1"/>
        <v>#N/A</v>
      </c>
      <c r="AQ1941" s="22" t="e">
        <f ca="1"/>
        <v>#N/A</v>
      </c>
      <c r="AR1941" s="22" t="e">
        <f ca="1"/>
        <v>#N/A</v>
      </c>
      <c r="AS1941" s="22" t="e">
        <f ca="1"/>
        <v>#N/A</v>
      </c>
      <c r="AT1941" s="22"/>
      <c r="AU1941" s="22"/>
      <c r="AV1941" s="22"/>
      <c r="AW1941" s="22"/>
      <c r="AX1941" s="22"/>
      <c r="AY1941" s="22"/>
      <c r="AZ1941" s="22"/>
      <c r="BA1941" s="22"/>
      <c r="BB1941" s="22"/>
      <c r="BC1941" s="22"/>
      <c r="BD1941" s="22"/>
      <c r="BE1941" s="22"/>
      <c r="BF1941" s="22"/>
      <c r="BG1941" s="22"/>
      <c r="BH1941" s="22"/>
      <c r="BI1941" s="22"/>
      <c r="BJ1941" s="22"/>
      <c r="BK1941" s="22"/>
      <c r="BL1941" s="22"/>
      <c r="BM1941" s="22"/>
      <c r="BN1941" s="22"/>
      <c r="BO1941" s="22"/>
      <c r="BP1941" s="22"/>
      <c r="BQ1941" s="22"/>
      <c r="BR1941" s="22"/>
      <c r="BS1941" s="22"/>
      <c r="BT1941" s="22"/>
      <c r="BU1941" s="22"/>
      <c r="BV1941" s="22"/>
      <c r="BW1941" s="22"/>
      <c r="BX1941" s="22"/>
      <c r="BY1941" s="22"/>
      <c r="BZ1941" s="22"/>
    </row>
    <row r="1942" spans="1:78" x14ac:dyDescent="0.25">
      <c r="A1942" s="21"/>
      <c r="B1942" s="22"/>
      <c r="C1942" s="22"/>
      <c r="D1942" s="22"/>
      <c r="E1942" s="22"/>
      <c r="F1942" s="22"/>
      <c r="G1942" s="22" t="e">
        <f ca="1"/>
        <v>#N/A</v>
      </c>
      <c r="H1942" s="22" t="e">
        <f ca="1"/>
        <v>#N/A</v>
      </c>
      <c r="I1942" s="22" t="e">
        <f ca="1"/>
        <v>#N/A</v>
      </c>
      <c r="J1942" s="22" t="e">
        <f ca="1"/>
        <v>#N/A</v>
      </c>
      <c r="K1942" s="22" t="e">
        <f ca="1"/>
        <v>#N/A</v>
      </c>
      <c r="L1942" s="22" t="e">
        <f ca="1"/>
        <v>#N/A</v>
      </c>
      <c r="M1942" s="22"/>
      <c r="N1942" s="22"/>
      <c r="O1942" s="22"/>
      <c r="P1942" s="22"/>
      <c r="Q1942" s="22"/>
      <c r="R1942" s="22" t="e">
        <f ca="1"/>
        <v>#N/A</v>
      </c>
      <c r="S1942" s="22" t="e">
        <f ca="1"/>
        <v>#N/A</v>
      </c>
      <c r="T1942" s="22" t="e">
        <f ca="1"/>
        <v>#N/A</v>
      </c>
      <c r="U1942" s="22" t="e">
        <f ca="1"/>
        <v>#N/A</v>
      </c>
      <c r="V1942" s="22" t="e">
        <f ca="1"/>
        <v>#N/A</v>
      </c>
      <c r="W1942" s="22" t="e">
        <f ca="1"/>
        <v>#N/A</v>
      </c>
      <c r="X1942" s="22"/>
      <c r="Y1942" s="22"/>
      <c r="Z1942" s="22"/>
      <c r="AA1942" s="22" t="e">
        <f ca="1"/>
        <v>#N/A</v>
      </c>
      <c r="AB1942" s="22" t="e">
        <f ca="1"/>
        <v>#N/A</v>
      </c>
      <c r="AC1942" s="22" t="e">
        <f ca="1"/>
        <v>#N/A</v>
      </c>
      <c r="AD1942" s="22" t="e">
        <f ca="1"/>
        <v>#N/A</v>
      </c>
      <c r="AE1942" s="22" t="e">
        <f ca="1"/>
        <v>#N/A</v>
      </c>
      <c r="AF1942" s="22" t="e">
        <f ca="1"/>
        <v>#N/A</v>
      </c>
      <c r="AG1942" s="22"/>
      <c r="AH1942" s="22"/>
      <c r="AI1942" s="22"/>
      <c r="AJ1942" s="22"/>
      <c r="AK1942" s="22"/>
      <c r="AL1942" s="22"/>
      <c r="AM1942" s="22"/>
      <c r="AN1942" s="22" t="e">
        <f ca="1"/>
        <v>#N/A</v>
      </c>
      <c r="AO1942" s="22" t="e">
        <f ca="1"/>
        <v>#N/A</v>
      </c>
      <c r="AP1942" s="22" t="e">
        <f ca="1"/>
        <v>#N/A</v>
      </c>
      <c r="AQ1942" s="22" t="e">
        <f ca="1"/>
        <v>#N/A</v>
      </c>
      <c r="AR1942" s="22" t="e">
        <f ca="1"/>
        <v>#N/A</v>
      </c>
      <c r="AS1942" s="22" t="e">
        <f ca="1"/>
        <v>#N/A</v>
      </c>
      <c r="AT1942" s="22"/>
      <c r="AU1942" s="22"/>
      <c r="AV1942" s="22"/>
      <c r="AW1942" s="22"/>
      <c r="AX1942" s="22"/>
      <c r="AY1942" s="22"/>
      <c r="AZ1942" s="22"/>
      <c r="BA1942" s="22"/>
      <c r="BB1942" s="22"/>
      <c r="BC1942" s="22"/>
      <c r="BD1942" s="22"/>
      <c r="BE1942" s="22"/>
      <c r="BF1942" s="22"/>
      <c r="BG1942" s="22"/>
      <c r="BH1942" s="22"/>
      <c r="BI1942" s="22"/>
      <c r="BJ1942" s="22"/>
      <c r="BK1942" s="22"/>
      <c r="BL1942" s="22"/>
      <c r="BM1942" s="22"/>
      <c r="BN1942" s="22"/>
      <c r="BO1942" s="22"/>
      <c r="BP1942" s="22"/>
      <c r="BQ1942" s="22"/>
      <c r="BR1942" s="22"/>
      <c r="BS1942" s="22"/>
      <c r="BT1942" s="22"/>
      <c r="BU1942" s="22"/>
      <c r="BV1942" s="22"/>
      <c r="BW1942" s="22"/>
      <c r="BX1942" s="22"/>
      <c r="BY1942" s="22"/>
      <c r="BZ1942" s="22"/>
    </row>
    <row r="1943" spans="1:78" x14ac:dyDescent="0.25">
      <c r="A1943" s="21"/>
      <c r="B1943" s="22"/>
      <c r="C1943" s="22"/>
      <c r="D1943" s="22"/>
      <c r="E1943" s="22"/>
      <c r="F1943" s="22"/>
      <c r="G1943" s="22" t="e">
        <f ca="1"/>
        <v>#N/A</v>
      </c>
      <c r="H1943" s="22" t="e">
        <f ca="1"/>
        <v>#N/A</v>
      </c>
      <c r="I1943" s="22" t="e">
        <f ca="1"/>
        <v>#N/A</v>
      </c>
      <c r="J1943" s="22" t="e">
        <f ca="1"/>
        <v>#N/A</v>
      </c>
      <c r="K1943" s="22" t="e">
        <f ca="1"/>
        <v>#N/A</v>
      </c>
      <c r="L1943" s="22" t="e">
        <f ca="1"/>
        <v>#N/A</v>
      </c>
      <c r="M1943" s="22"/>
      <c r="N1943" s="22"/>
      <c r="O1943" s="22"/>
      <c r="P1943" s="22"/>
      <c r="Q1943" s="22"/>
      <c r="R1943" s="22" t="e">
        <f ca="1"/>
        <v>#N/A</v>
      </c>
      <c r="S1943" s="22" t="e">
        <f ca="1"/>
        <v>#N/A</v>
      </c>
      <c r="T1943" s="22" t="e">
        <f ca="1"/>
        <v>#N/A</v>
      </c>
      <c r="U1943" s="22" t="e">
        <f ca="1"/>
        <v>#N/A</v>
      </c>
      <c r="V1943" s="22" t="e">
        <f ca="1"/>
        <v>#N/A</v>
      </c>
      <c r="W1943" s="22" t="e">
        <f ca="1"/>
        <v>#N/A</v>
      </c>
      <c r="X1943" s="22"/>
      <c r="Y1943" s="22"/>
      <c r="Z1943" s="22"/>
      <c r="AA1943" s="22" t="e">
        <f ca="1"/>
        <v>#N/A</v>
      </c>
      <c r="AB1943" s="22" t="e">
        <f ca="1"/>
        <v>#N/A</v>
      </c>
      <c r="AC1943" s="22" t="e">
        <f ca="1"/>
        <v>#N/A</v>
      </c>
      <c r="AD1943" s="22" t="e">
        <f ca="1"/>
        <v>#N/A</v>
      </c>
      <c r="AE1943" s="22" t="e">
        <f ca="1"/>
        <v>#N/A</v>
      </c>
      <c r="AF1943" s="22" t="e">
        <f ca="1"/>
        <v>#N/A</v>
      </c>
      <c r="AG1943" s="22"/>
      <c r="AH1943" s="22"/>
      <c r="AI1943" s="22"/>
      <c r="AJ1943" s="22"/>
      <c r="AK1943" s="22"/>
      <c r="AL1943" s="22"/>
      <c r="AM1943" s="22"/>
      <c r="AN1943" s="22" t="e">
        <f ca="1"/>
        <v>#N/A</v>
      </c>
      <c r="AO1943" s="22" t="e">
        <f ca="1"/>
        <v>#N/A</v>
      </c>
      <c r="AP1943" s="22" t="e">
        <f ca="1"/>
        <v>#N/A</v>
      </c>
      <c r="AQ1943" s="22" t="e">
        <f ca="1"/>
        <v>#N/A</v>
      </c>
      <c r="AR1943" s="22" t="e">
        <f ca="1"/>
        <v>#N/A</v>
      </c>
      <c r="AS1943" s="22" t="e">
        <f ca="1"/>
        <v>#N/A</v>
      </c>
      <c r="AT1943" s="22"/>
      <c r="AU1943" s="22"/>
      <c r="AV1943" s="22"/>
      <c r="AW1943" s="22"/>
      <c r="AX1943" s="22"/>
      <c r="AY1943" s="22"/>
      <c r="AZ1943" s="22"/>
      <c r="BA1943" s="22"/>
      <c r="BB1943" s="22"/>
      <c r="BC1943" s="22"/>
      <c r="BD1943" s="22"/>
      <c r="BE1943" s="22"/>
      <c r="BF1943" s="22"/>
      <c r="BG1943" s="22"/>
      <c r="BH1943" s="22"/>
      <c r="BI1943" s="22"/>
      <c r="BJ1943" s="22"/>
      <c r="BK1943" s="22"/>
      <c r="BL1943" s="22"/>
      <c r="BM1943" s="22"/>
      <c r="BN1943" s="22"/>
      <c r="BO1943" s="22"/>
      <c r="BP1943" s="22"/>
      <c r="BQ1943" s="22"/>
      <c r="BR1943" s="22"/>
      <c r="BS1943" s="22"/>
      <c r="BT1943" s="22"/>
      <c r="BU1943" s="22"/>
      <c r="BV1943" s="22"/>
      <c r="BW1943" s="22"/>
      <c r="BX1943" s="22"/>
      <c r="BY1943" s="22"/>
      <c r="BZ1943" s="22"/>
    </row>
    <row r="1944" spans="1:78" x14ac:dyDescent="0.25">
      <c r="A1944" s="21"/>
      <c r="B1944" s="22"/>
      <c r="C1944" s="22"/>
      <c r="D1944" s="22"/>
      <c r="E1944" s="22"/>
      <c r="F1944" s="22"/>
      <c r="G1944" s="22"/>
      <c r="H1944" s="22"/>
      <c r="I1944" s="22"/>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c r="AS1944" s="22"/>
      <c r="AT1944" s="22"/>
      <c r="AU1944" s="22"/>
      <c r="AV1944" s="22"/>
      <c r="AW1944" s="22"/>
      <c r="AX1944" s="22"/>
      <c r="AY1944" s="22"/>
      <c r="AZ1944" s="22"/>
      <c r="BA1944" s="22"/>
      <c r="BB1944" s="22"/>
      <c r="BC1944" s="22"/>
      <c r="BD1944" s="22"/>
      <c r="BE1944" s="22"/>
      <c r="BF1944" s="22"/>
      <c r="BG1944" s="22"/>
      <c r="BH1944" s="22"/>
      <c r="BI1944" s="22"/>
      <c r="BJ1944" s="22"/>
      <c r="BK1944" s="22"/>
      <c r="BL1944" s="22"/>
      <c r="BM1944" s="22"/>
      <c r="BN1944" s="22"/>
      <c r="BO1944" s="22"/>
      <c r="BP1944" s="22"/>
      <c r="BQ1944" s="22"/>
      <c r="BR1944" s="22"/>
      <c r="BS1944" s="22"/>
      <c r="BT1944" s="22"/>
      <c r="BU1944" s="22"/>
      <c r="BV1944" s="22"/>
      <c r="BW1944" s="22"/>
      <c r="BX1944" s="22"/>
      <c r="BY1944" s="22"/>
      <c r="BZ1944" s="22"/>
    </row>
    <row r="1945" spans="1:78" x14ac:dyDescent="0.25">
      <c r="A1945" s="21"/>
      <c r="B1945" s="22"/>
      <c r="C1945" s="22"/>
      <c r="D1945" s="22"/>
      <c r="E1945" s="22"/>
      <c r="F1945" s="25" t="s">
        <v>166</v>
      </c>
      <c r="G1945" s="42">
        <v>550</v>
      </c>
      <c r="H1945" s="22"/>
      <c r="I1945" s="22"/>
      <c r="J1945" s="22"/>
      <c r="K1945" s="22"/>
      <c r="L1945" s="22"/>
      <c r="M1945" s="22"/>
      <c r="N1945" s="22"/>
      <c r="O1945" s="22"/>
      <c r="P1945" s="22"/>
      <c r="Q1945" s="25" t="s">
        <v>166</v>
      </c>
      <c r="R1945" s="42">
        <v>550</v>
      </c>
      <c r="S1945" s="22"/>
      <c r="T1945" s="22"/>
      <c r="U1945" s="22"/>
      <c r="V1945" s="22"/>
      <c r="W1945" s="22"/>
      <c r="X1945" s="22"/>
      <c r="Y1945" s="22"/>
      <c r="Z1945" s="25" t="s">
        <v>166</v>
      </c>
      <c r="AA1945" s="42">
        <v>550</v>
      </c>
      <c r="AB1945" s="22"/>
      <c r="AC1945" s="22"/>
      <c r="AD1945" s="22"/>
      <c r="AE1945" s="22"/>
      <c r="AF1945" s="22"/>
      <c r="AG1945" s="22"/>
      <c r="AH1945" s="22"/>
      <c r="AI1945" s="22"/>
      <c r="AJ1945" s="22"/>
      <c r="AK1945" s="22"/>
      <c r="AL1945" s="22"/>
      <c r="AM1945" s="25" t="s">
        <v>166</v>
      </c>
      <c r="AN1945" s="42">
        <v>550</v>
      </c>
      <c r="AO1945" s="22"/>
      <c r="AP1945" s="22"/>
      <c r="AQ1945" s="22"/>
      <c r="AR1945" s="22"/>
      <c r="AS1945" s="22"/>
      <c r="AT1945" s="22"/>
      <c r="AU1945" s="22"/>
      <c r="AV1945" s="22"/>
      <c r="AW1945" s="22"/>
      <c r="AX1945" s="22"/>
      <c r="AY1945" s="22"/>
      <c r="AZ1945" s="22"/>
      <c r="BA1945" s="22"/>
      <c r="BB1945" s="22"/>
      <c r="BC1945" s="22"/>
      <c r="BD1945" s="22"/>
      <c r="BE1945" s="22"/>
      <c r="BF1945" s="22"/>
      <c r="BG1945" s="22"/>
      <c r="BH1945" s="22"/>
      <c r="BI1945" s="22"/>
      <c r="BJ1945" s="22"/>
      <c r="BK1945" s="22"/>
      <c r="BL1945" s="22"/>
      <c r="BM1945" s="22"/>
      <c r="BN1945" s="22"/>
      <c r="BO1945" s="22"/>
      <c r="BP1945" s="22"/>
      <c r="BQ1945" s="22"/>
      <c r="BR1945" s="22"/>
      <c r="BS1945" s="22"/>
      <c r="BT1945" s="22"/>
      <c r="BU1945" s="22"/>
      <c r="BV1945" s="22"/>
      <c r="BW1945" s="22"/>
      <c r="BX1945" s="22"/>
      <c r="BY1945" s="22"/>
      <c r="BZ1945" s="22"/>
    </row>
    <row r="1946" spans="1:78" x14ac:dyDescent="0.25">
      <c r="A1946" s="21"/>
      <c r="B1946" s="22"/>
      <c r="C1946" s="22"/>
      <c r="D1946" s="22"/>
      <c r="E1946" s="22"/>
      <c r="F1946" s="25" t="s">
        <v>167</v>
      </c>
      <c r="G1946" s="43">
        <f ca="1">I1933+J1933*(G1945/1000)+K1933*(G1945/1000)^2+L1933*(G1945/1000)^3+M1933/(G1945/1000)^2</f>
        <v>35.773018890976452</v>
      </c>
      <c r="H1946" s="22"/>
      <c r="I1946" s="22"/>
      <c r="J1946" s="22"/>
      <c r="K1946" s="22"/>
      <c r="L1946" s="22"/>
      <c r="M1946" s="22"/>
      <c r="N1946" s="22"/>
      <c r="O1946" s="22"/>
      <c r="P1946" s="22"/>
      <c r="Q1946" s="25" t="s">
        <v>167</v>
      </c>
      <c r="R1946" s="43">
        <f ca="1">T1933+U1933*(R1945/1000)+V1933*(R1945/1000)^2+W1933*(R1945/1000)^3+AA1933/(R1945/1000)^2</f>
        <v>6627.2022314045125</v>
      </c>
      <c r="S1946" s="22"/>
      <c r="T1946" s="22"/>
      <c r="U1946" s="22"/>
      <c r="V1946" s="22"/>
      <c r="W1946" s="22"/>
      <c r="X1946" s="22"/>
      <c r="Y1946" s="22"/>
      <c r="Z1946" s="25" t="s">
        <v>167</v>
      </c>
      <c r="AA1946" s="43">
        <f ca="1">AC1933+AD1933*(AA1945/1000)+AE1933*(AA1945/1000)^2+AF1933*(AA1945/1000)^3+AG1933/(AA1945/1000)^2</f>
        <v>8.0575563535661274</v>
      </c>
      <c r="AB1946" s="22"/>
      <c r="AC1946" s="22"/>
      <c r="AD1946" s="22"/>
      <c r="AE1946" s="22"/>
      <c r="AF1946" s="22"/>
      <c r="AG1946" s="22"/>
      <c r="AH1946" s="22"/>
      <c r="AI1946" s="22"/>
      <c r="AJ1946" s="22"/>
      <c r="AK1946" s="22"/>
      <c r="AL1946" s="22"/>
      <c r="AM1946" s="25" t="s">
        <v>167</v>
      </c>
      <c r="AN1946" s="43">
        <f ca="1">AP1933+AQ1933*(AN1945/1000)+AR1933*(AN1945/1000)^2+AS1933*(AN1945/1000)^3+AT1933/(AN1945/1000)^2</f>
        <v>-5485.9773618908393</v>
      </c>
      <c r="AO1946" s="22"/>
      <c r="AP1946" s="22"/>
      <c r="AQ1946" s="22"/>
      <c r="AR1946" s="22"/>
      <c r="AS1946" s="22"/>
      <c r="AT1946" s="22"/>
      <c r="AU1946" s="22"/>
      <c r="AV1946" s="22"/>
      <c r="AW1946" s="22"/>
      <c r="AX1946" s="22"/>
      <c r="AY1946" s="22"/>
      <c r="AZ1946" s="22"/>
      <c r="BA1946" s="22"/>
      <c r="BB1946" s="22"/>
      <c r="BC1946" s="22"/>
      <c r="BD1946" s="22"/>
      <c r="BE1946" s="22"/>
      <c r="BF1946" s="22"/>
      <c r="BG1946" s="22"/>
      <c r="BH1946" s="22"/>
      <c r="BI1946" s="22"/>
      <c r="BJ1946" s="22"/>
      <c r="BK1946" s="22"/>
      <c r="BL1946" s="22"/>
      <c r="BM1946" s="22"/>
      <c r="BN1946" s="22"/>
      <c r="BO1946" s="22"/>
      <c r="BP1946" s="22"/>
      <c r="BQ1946" s="22"/>
      <c r="BR1946" s="22"/>
      <c r="BS1946" s="22"/>
      <c r="BT1946" s="22"/>
      <c r="BU1946" s="22"/>
      <c r="BV1946" s="22"/>
      <c r="BW1946" s="22"/>
      <c r="BX1946" s="22"/>
      <c r="BY1946" s="22"/>
      <c r="BZ1946" s="22"/>
    </row>
    <row r="1947" spans="1:78" x14ac:dyDescent="0.25">
      <c r="A1947" s="21"/>
      <c r="B1947" s="22"/>
      <c r="C1947" s="22"/>
      <c r="D1947" s="22"/>
      <c r="E1947" s="22"/>
      <c r="F1947" s="22" t="s">
        <v>46</v>
      </c>
      <c r="G1947" s="22"/>
      <c r="H1947" s="22"/>
      <c r="I1947" s="22"/>
      <c r="J1947" s="22" t="s">
        <v>189</v>
      </c>
      <c r="K1947" s="22"/>
      <c r="L1947" s="22"/>
      <c r="M1947" s="22"/>
      <c r="N1947" s="22"/>
      <c r="O1947" s="22"/>
      <c r="P1947" s="22"/>
      <c r="Q1947" s="22" t="s">
        <v>46</v>
      </c>
      <c r="R1947" s="22"/>
      <c r="S1947" s="22"/>
      <c r="T1947" s="22"/>
      <c r="U1947" s="22" t="s">
        <v>189</v>
      </c>
      <c r="V1947" s="22"/>
      <c r="W1947" s="22"/>
      <c r="X1947" s="22"/>
      <c r="Y1947" s="22"/>
      <c r="Z1947" s="22" t="s">
        <v>46</v>
      </c>
      <c r="AA1947" s="22"/>
      <c r="AB1947" s="22"/>
      <c r="AC1947" s="22"/>
      <c r="AD1947" s="22" t="s">
        <v>189</v>
      </c>
      <c r="AE1947" s="22"/>
      <c r="AF1947" s="22"/>
      <c r="AG1947" s="22"/>
      <c r="AH1947" s="22"/>
      <c r="AI1947" s="22"/>
      <c r="AJ1947" s="22"/>
      <c r="AK1947" s="22"/>
      <c r="AL1947" s="22"/>
      <c r="AM1947" s="22" t="s">
        <v>46</v>
      </c>
      <c r="AN1947" s="22"/>
      <c r="AO1947" s="22"/>
      <c r="AP1947" s="22"/>
      <c r="AQ1947" s="22" t="s">
        <v>189</v>
      </c>
      <c r="AR1947" s="22"/>
      <c r="AS1947" s="22"/>
      <c r="AT1947" s="22"/>
      <c r="AU1947" s="22"/>
      <c r="AV1947" s="22"/>
      <c r="AW1947" s="22"/>
      <c r="AX1947" s="22"/>
      <c r="AY1947" s="22"/>
      <c r="AZ1947" s="22"/>
      <c r="BA1947" s="22"/>
      <c r="BB1947" s="22"/>
      <c r="BC1947" s="22"/>
      <c r="BD1947" s="22"/>
      <c r="BE1947" s="22"/>
      <c r="BF1947" s="22"/>
      <c r="BG1947" s="22"/>
      <c r="BH1947" s="22"/>
      <c r="BI1947" s="22"/>
      <c r="BJ1947" s="22"/>
      <c r="BK1947" s="22"/>
      <c r="BL1947" s="22"/>
      <c r="BM1947" s="22"/>
      <c r="BN1947" s="22"/>
      <c r="BO1947" s="22"/>
      <c r="BP1947" s="22"/>
      <c r="BQ1947" s="22"/>
      <c r="BR1947" s="22"/>
      <c r="BS1947" s="22"/>
      <c r="BT1947" s="22"/>
      <c r="BU1947" s="22"/>
      <c r="BV1947" s="22"/>
      <c r="BW1947" s="22"/>
      <c r="BX1947" s="22"/>
      <c r="BY1947" s="22"/>
      <c r="BZ1947" s="22"/>
    </row>
    <row r="1948" spans="1:78" x14ac:dyDescent="0.25">
      <c r="A1948" s="21"/>
      <c r="B1948" s="22"/>
      <c r="C1948" s="22"/>
      <c r="D1948" s="22"/>
      <c r="E1948" s="22"/>
      <c r="F1948" s="46"/>
      <c r="G1948" s="47"/>
      <c r="H1948" s="47"/>
      <c r="I1948" s="47"/>
      <c r="J1948" s="47"/>
      <c r="K1948" s="47"/>
      <c r="L1948" s="47"/>
      <c r="M1948" s="47"/>
      <c r="N1948" s="47"/>
      <c r="O1948" s="47"/>
      <c r="P1948" s="47"/>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2"/>
      <c r="AS1948" s="22"/>
      <c r="AT1948" s="22"/>
      <c r="AU1948" s="22"/>
      <c r="AV1948" s="22"/>
      <c r="AW1948" s="22"/>
      <c r="AX1948" s="22"/>
      <c r="AY1948" s="22"/>
      <c r="AZ1948" s="22"/>
      <c r="BA1948" s="22"/>
      <c r="BB1948" s="22"/>
      <c r="BC1948" s="22"/>
      <c r="BD1948" s="22"/>
      <c r="BE1948" s="22"/>
      <c r="BF1948" s="22"/>
      <c r="BG1948" s="22"/>
      <c r="BH1948" s="22"/>
      <c r="BI1948" s="22"/>
      <c r="BJ1948" s="22"/>
      <c r="BK1948" s="22"/>
      <c r="BL1948" s="22"/>
      <c r="BM1948" s="22"/>
      <c r="BN1948" s="22"/>
      <c r="BO1948" s="22"/>
      <c r="BP1948" s="22"/>
      <c r="BQ1948" s="22"/>
      <c r="BR1948" s="22"/>
      <c r="BS1948" s="22"/>
      <c r="BT1948" s="22"/>
      <c r="BU1948" s="22"/>
      <c r="BV1948" s="22"/>
      <c r="BW1948" s="22"/>
      <c r="BX1948" s="22"/>
      <c r="BY1948" s="22"/>
      <c r="BZ1948" s="22"/>
    </row>
    <row r="1949" spans="1:78" x14ac:dyDescent="0.25">
      <c r="A1949" s="21"/>
      <c r="B1949" s="22"/>
      <c r="C1949" s="22"/>
      <c r="D1949" s="22"/>
      <c r="E1949" s="22"/>
      <c r="F1949" s="22"/>
      <c r="G1949" s="22"/>
      <c r="H1949" s="22"/>
      <c r="I1949" s="22"/>
      <c r="J1949" s="22"/>
      <c r="K1949" s="22"/>
      <c r="L1949" s="22"/>
      <c r="M1949" s="22"/>
      <c r="N1949" s="22"/>
      <c r="O1949" s="22"/>
      <c r="P1949" s="22"/>
      <c r="Q1949" s="22"/>
      <c r="R1949" s="22"/>
      <c r="S1949" s="22"/>
      <c r="T1949" s="22"/>
      <c r="U1949" s="22"/>
      <c r="V1949" s="22"/>
      <c r="W1949" s="22"/>
      <c r="X1949" s="22"/>
      <c r="Y1949" s="22"/>
      <c r="Z1949" s="22"/>
      <c r="AA1949" s="22"/>
      <c r="AB1949" s="22"/>
      <c r="AC1949" s="22"/>
      <c r="AD1949" s="22"/>
      <c r="AE1949" s="22"/>
      <c r="AF1949" s="22"/>
      <c r="AG1949" s="22"/>
      <c r="AH1949" s="22"/>
      <c r="AI1949" s="22"/>
      <c r="AJ1949" s="22"/>
      <c r="AK1949" s="22"/>
      <c r="AL1949" s="22"/>
      <c r="AM1949" s="22"/>
      <c r="AN1949" s="22"/>
      <c r="AO1949" s="22"/>
      <c r="AP1949" s="22"/>
      <c r="AQ1949" s="22"/>
      <c r="AR1949" s="22"/>
      <c r="AS1949" s="22"/>
      <c r="AT1949" s="22"/>
      <c r="AU1949" s="22"/>
      <c r="AV1949" s="22"/>
      <c r="AW1949" s="22"/>
      <c r="AX1949" s="22"/>
      <c r="AY1949" s="22"/>
      <c r="AZ1949" s="22"/>
      <c r="BA1949" s="22"/>
      <c r="BB1949" s="22"/>
      <c r="BC1949" s="22"/>
      <c r="BD1949" s="22"/>
      <c r="BE1949" s="22"/>
      <c r="BF1949" s="22"/>
      <c r="BG1949" s="22"/>
      <c r="BH1949" s="22"/>
      <c r="BI1949" s="22"/>
      <c r="BJ1949" s="22"/>
      <c r="BK1949" s="22"/>
      <c r="BL1949" s="22"/>
      <c r="BM1949" s="22"/>
      <c r="BN1949" s="22"/>
      <c r="BO1949" s="22"/>
      <c r="BP1949" s="22"/>
      <c r="BQ1949" s="22"/>
      <c r="BR1949" s="22"/>
      <c r="BS1949" s="22"/>
      <c r="BT1949" s="22"/>
      <c r="BU1949" s="22"/>
      <c r="BV1949" s="22"/>
      <c r="BW1949" s="22"/>
      <c r="BX1949" s="22"/>
      <c r="BY1949" s="22"/>
      <c r="BZ1949" s="22"/>
    </row>
    <row r="1950" spans="1:78" x14ac:dyDescent="0.25">
      <c r="A1950" s="21"/>
      <c r="B1950" s="22"/>
      <c r="C1950" s="22"/>
      <c r="D1950" s="22"/>
      <c r="E1950" s="22"/>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2"/>
      <c r="AS1950" s="22"/>
      <c r="AT1950" s="22"/>
      <c r="AU1950" s="22"/>
      <c r="AV1950" s="22"/>
      <c r="AW1950" s="22"/>
      <c r="AX1950" s="22"/>
      <c r="AY1950" s="22"/>
      <c r="AZ1950" s="22"/>
      <c r="BA1950" s="22"/>
      <c r="BB1950" s="22"/>
      <c r="BC1950" s="22"/>
      <c r="BD1950" s="22"/>
      <c r="BE1950" s="22"/>
      <c r="BF1950" s="22"/>
      <c r="BG1950" s="22"/>
      <c r="BH1950" s="22"/>
      <c r="BI1950" s="22"/>
      <c r="BJ1950" s="22"/>
      <c r="BK1950" s="22"/>
      <c r="BL1950" s="22"/>
      <c r="BM1950" s="22"/>
      <c r="BN1950" s="22"/>
      <c r="BO1950" s="22"/>
      <c r="BP1950" s="22"/>
      <c r="BQ1950" s="22"/>
      <c r="BR1950" s="22"/>
      <c r="BS1950" s="22"/>
      <c r="BT1950" s="22"/>
      <c r="BU1950" s="22"/>
      <c r="BV1950" s="22"/>
      <c r="BW1950" s="22"/>
      <c r="BX1950" s="22"/>
      <c r="BY1950" s="22"/>
      <c r="BZ1950" s="22"/>
    </row>
    <row r="1951" spans="1:78" x14ac:dyDescent="0.25">
      <c r="A1951" s="21"/>
      <c r="B1951" s="22"/>
      <c r="C1951" s="22"/>
      <c r="D1951" s="22" t="s">
        <v>239</v>
      </c>
      <c r="E1951" s="22"/>
      <c r="F1951" s="22"/>
      <c r="G1951" s="42"/>
      <c r="H1951" s="42"/>
      <c r="I1951" s="42" t="s">
        <v>240</v>
      </c>
      <c r="J1951" s="42"/>
      <c r="K1951" s="42"/>
      <c r="L1951" s="22"/>
      <c r="M1951" s="22"/>
      <c r="N1951" s="22"/>
      <c r="O1951" s="22"/>
      <c r="P1951" s="22"/>
      <c r="Q1951" s="22"/>
      <c r="R1951" s="42"/>
      <c r="S1951" s="42"/>
      <c r="T1951" s="42"/>
      <c r="U1951" s="42"/>
      <c r="V1951" s="42"/>
      <c r="W1951" s="22"/>
      <c r="X1951" s="22"/>
      <c r="Y1951" s="22"/>
      <c r="Z1951" s="22"/>
      <c r="AA1951" s="42"/>
      <c r="AB1951" s="42"/>
      <c r="AC1951" s="42"/>
      <c r="AD1951" s="42"/>
      <c r="AE1951" s="42"/>
      <c r="AF1951" s="22"/>
      <c r="AG1951" s="22"/>
      <c r="AH1951" s="22"/>
      <c r="AI1951" s="22"/>
      <c r="AJ1951" s="22"/>
      <c r="AK1951" s="22"/>
      <c r="AL1951" s="22"/>
      <c r="AM1951" s="22"/>
      <c r="AN1951" s="42"/>
      <c r="AO1951" s="42"/>
      <c r="AP1951" s="42"/>
      <c r="AQ1951" s="42"/>
      <c r="AR1951" s="42"/>
      <c r="AS1951" s="22"/>
      <c r="AT1951" s="22"/>
      <c r="AU1951" s="22"/>
      <c r="AV1951" s="22"/>
      <c r="AW1951" s="22"/>
      <c r="AX1951" s="22"/>
      <c r="AY1951" s="22"/>
      <c r="AZ1951" s="22"/>
      <c r="BA1951" s="22"/>
      <c r="BB1951" s="22"/>
      <c r="BC1951" s="22"/>
      <c r="BD1951" s="22"/>
      <c r="BE1951" s="22"/>
      <c r="BF1951" s="22"/>
      <c r="BG1951" s="22"/>
      <c r="BH1951" s="22"/>
      <c r="BI1951" s="22"/>
      <c r="BJ1951" s="22"/>
      <c r="BK1951" s="22"/>
      <c r="BL1951" s="22"/>
      <c r="BM1951" s="22"/>
      <c r="BN1951" s="22"/>
      <c r="BO1951" s="22"/>
      <c r="BP1951" s="22"/>
      <c r="BQ1951" s="22"/>
      <c r="BR1951" s="22"/>
      <c r="BS1951" s="22"/>
      <c r="BT1951" s="22"/>
      <c r="BU1951" s="22"/>
      <c r="BV1951" s="22"/>
      <c r="BW1951" s="22"/>
      <c r="BX1951" s="22"/>
      <c r="BY1951" s="22"/>
      <c r="BZ1951" s="22"/>
    </row>
    <row r="1952" spans="1:78" x14ac:dyDescent="0.25">
      <c r="A1952" s="21"/>
      <c r="B1952" s="22" t="s">
        <v>241</v>
      </c>
      <c r="C1952" s="22"/>
      <c r="D1952" s="22" t="s">
        <v>242</v>
      </c>
      <c r="E1952" s="22"/>
      <c r="F1952" s="22" t="s">
        <v>243</v>
      </c>
      <c r="G1952" s="22"/>
      <c r="H1952" s="22" t="s">
        <v>244</v>
      </c>
      <c r="I1952" s="22"/>
      <c r="J1952" s="22" t="s">
        <v>245</v>
      </c>
      <c r="K1952" s="22"/>
      <c r="L1952" s="22" t="s">
        <v>246</v>
      </c>
      <c r="M1952" s="22"/>
      <c r="N1952" s="22" t="s">
        <v>247</v>
      </c>
      <c r="O1952" s="22"/>
      <c r="P1952" s="22" t="s">
        <v>248</v>
      </c>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2"/>
      <c r="AS1952" s="22"/>
      <c r="AT1952" s="22"/>
      <c r="AU1952" s="22"/>
      <c r="AV1952" s="22"/>
      <c r="AW1952" s="22"/>
      <c r="AX1952" s="22"/>
      <c r="AY1952" s="22"/>
      <c r="AZ1952" s="22"/>
      <c r="BA1952" s="22"/>
      <c r="BB1952" s="22"/>
      <c r="BC1952" s="22"/>
      <c r="BD1952" s="22"/>
      <c r="BE1952" s="22"/>
      <c r="BF1952" s="22"/>
      <c r="BG1952" s="22"/>
      <c r="BH1952" s="22"/>
      <c r="BI1952" s="22"/>
      <c r="BJ1952" s="22"/>
      <c r="BK1952" s="22"/>
      <c r="BL1952" s="22"/>
      <c r="BM1952" s="22"/>
      <c r="BN1952" s="22"/>
      <c r="BO1952" s="22"/>
      <c r="BP1952" s="22"/>
      <c r="BQ1952" s="22"/>
      <c r="BR1952" s="22"/>
      <c r="BS1952" s="22"/>
      <c r="BT1952" s="22"/>
      <c r="BU1952" s="22"/>
      <c r="BV1952" s="22"/>
      <c r="BW1952" s="22"/>
      <c r="BX1952" s="22"/>
      <c r="BY1952" s="22"/>
      <c r="BZ1952" s="22"/>
    </row>
    <row r="1953" spans="1:78" x14ac:dyDescent="0.25">
      <c r="A1953" s="21"/>
      <c r="B1953" s="22">
        <v>0</v>
      </c>
      <c r="C1953" s="22"/>
      <c r="D1953" s="22">
        <v>0</v>
      </c>
      <c r="E1953" s="22"/>
      <c r="F1953" s="22">
        <v>0</v>
      </c>
      <c r="G1953" s="22"/>
      <c r="H1953" s="22" t="s">
        <v>249</v>
      </c>
      <c r="I1953" s="22"/>
      <c r="J1953" s="22">
        <v>-9.9039999999999999</v>
      </c>
      <c r="K1953" s="22"/>
      <c r="L1953" s="22">
        <v>-238.92099999999999</v>
      </c>
      <c r="M1953" s="22"/>
      <c r="N1953" s="22">
        <v>-238.92099999999999</v>
      </c>
      <c r="O1953" s="22"/>
      <c r="P1953" s="22" t="s">
        <v>249</v>
      </c>
      <c r="Q1953" s="22"/>
      <c r="R1953" s="22"/>
      <c r="S1953" s="22"/>
      <c r="T1953" s="2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c r="AQ1953" s="22"/>
      <c r="AR1953" s="22"/>
      <c r="AS1953" s="22"/>
      <c r="AT1953" s="22"/>
      <c r="AU1953" s="22"/>
      <c r="AV1953" s="22"/>
      <c r="AW1953" s="22"/>
      <c r="AX1953" s="22"/>
      <c r="AY1953" s="22"/>
      <c r="AZ1953" s="22"/>
      <c r="BA1953" s="22"/>
      <c r="BB1953" s="22"/>
      <c r="BC1953" s="22"/>
      <c r="BD1953" s="22"/>
      <c r="BE1953" s="22"/>
      <c r="BF1953" s="22"/>
      <c r="BG1953" s="22"/>
      <c r="BH1953" s="22"/>
      <c r="BI1953" s="22"/>
      <c r="BJ1953" s="22"/>
      <c r="BK1953" s="22"/>
      <c r="BL1953" s="22"/>
      <c r="BM1953" s="22"/>
      <c r="BN1953" s="22"/>
      <c r="BO1953" s="22"/>
      <c r="BP1953" s="22"/>
      <c r="BQ1953" s="22"/>
      <c r="BR1953" s="22"/>
      <c r="BS1953" s="22"/>
      <c r="BT1953" s="22"/>
      <c r="BU1953" s="22"/>
      <c r="BV1953" s="22"/>
      <c r="BW1953" s="22"/>
      <c r="BX1953" s="22"/>
      <c r="BY1953" s="22"/>
      <c r="BZ1953" s="22"/>
    </row>
    <row r="1954" spans="1:78" x14ac:dyDescent="0.25">
      <c r="A1954" s="21"/>
      <c r="B1954" s="22">
        <v>100</v>
      </c>
      <c r="C1954" s="22">
        <f ca="1">B1954/1000</f>
        <v>0.1</v>
      </c>
      <c r="D1954" s="22">
        <v>33.298999999999999</v>
      </c>
      <c r="E1954" s="22"/>
      <c r="F1954" s="22">
        <v>152.38800000000001</v>
      </c>
      <c r="G1954" s="22"/>
      <c r="H1954" s="22">
        <v>218.53399999999999</v>
      </c>
      <c r="I1954" s="22"/>
      <c r="J1954" s="22">
        <v>-6.6150000000000002</v>
      </c>
      <c r="K1954" s="22"/>
      <c r="L1954" s="22">
        <v>-240.083</v>
      </c>
      <c r="M1954" s="22"/>
      <c r="N1954" s="22">
        <v>-236.584</v>
      </c>
      <c r="O1954" s="22"/>
      <c r="P1954" s="22">
        <v>123.57899999999999</v>
      </c>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2"/>
      <c r="AS1954" s="22"/>
      <c r="AT1954" s="22"/>
      <c r="AU1954" s="22"/>
      <c r="AV1954" s="22"/>
      <c r="AW1954" s="22"/>
      <c r="AX1954" s="22"/>
      <c r="AY1954" s="22"/>
      <c r="AZ1954" s="22"/>
      <c r="BA1954" s="22"/>
      <c r="BB1954" s="22"/>
      <c r="BC1954" s="22"/>
      <c r="BD1954" s="22"/>
      <c r="BE1954" s="22"/>
      <c r="BF1954" s="22"/>
      <c r="BG1954" s="22"/>
      <c r="BH1954" s="22"/>
      <c r="BI1954" s="22"/>
      <c r="BJ1954" s="22"/>
      <c r="BK1954" s="22"/>
      <c r="BL1954" s="22"/>
      <c r="BM1954" s="22"/>
      <c r="BN1954" s="22"/>
      <c r="BO1954" s="22"/>
      <c r="BP1954" s="22"/>
      <c r="BQ1954" s="22"/>
      <c r="BR1954" s="22"/>
      <c r="BS1954" s="22"/>
      <c r="BT1954" s="22"/>
      <c r="BU1954" s="22"/>
      <c r="BV1954" s="22"/>
      <c r="BW1954" s="22"/>
      <c r="BX1954" s="22"/>
      <c r="BY1954" s="22"/>
      <c r="BZ1954" s="22"/>
    </row>
    <row r="1955" spans="1:78" x14ac:dyDescent="0.25">
      <c r="A1955" s="21"/>
      <c r="B1955" s="22">
        <v>200</v>
      </c>
      <c r="C1955" s="22">
        <f t="shared" ref="C1955:C2013" ca="1" si="59">B1955/1000</f>
        <v>0.2</v>
      </c>
      <c r="D1955" s="22">
        <v>33.348999999999997</v>
      </c>
      <c r="E1955" s="22"/>
      <c r="F1955" s="22">
        <v>175.48500000000001</v>
      </c>
      <c r="G1955" s="22"/>
      <c r="H1955" s="22">
        <v>191.89599999999999</v>
      </c>
      <c r="I1955" s="22"/>
      <c r="J1955" s="22">
        <v>-3.282</v>
      </c>
      <c r="K1955" s="22"/>
      <c r="L1955" s="22">
        <v>-240.9</v>
      </c>
      <c r="M1955" s="22"/>
      <c r="N1955" s="22">
        <v>-232.76599999999999</v>
      </c>
      <c r="O1955" s="22"/>
      <c r="P1955" s="22">
        <v>60.792000000000002</v>
      </c>
      <c r="Q1955" s="22"/>
      <c r="R1955" s="22"/>
      <c r="S1955" s="22"/>
      <c r="T1955" s="2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c r="AQ1955" s="22"/>
      <c r="AR1955" s="22"/>
      <c r="AS1955" s="22"/>
      <c r="AT1955" s="22"/>
      <c r="AU1955" s="22"/>
      <c r="AV1955" s="22"/>
      <c r="AW1955" s="22"/>
      <c r="AX1955" s="22"/>
      <c r="AY1955" s="22"/>
      <c r="AZ1955" s="22"/>
      <c r="BA1955" s="22"/>
      <c r="BB1955" s="22"/>
      <c r="BC1955" s="22"/>
      <c r="BD1955" s="22"/>
      <c r="BE1955" s="22"/>
      <c r="BF1955" s="22"/>
      <c r="BG1955" s="22"/>
      <c r="BH1955" s="22"/>
      <c r="BI1955" s="22"/>
      <c r="BJ1955" s="22"/>
      <c r="BK1955" s="22"/>
      <c r="BL1955" s="22"/>
      <c r="BM1955" s="22"/>
      <c r="BN1955" s="22"/>
      <c r="BO1955" s="22"/>
      <c r="BP1955" s="22"/>
      <c r="BQ1955" s="22"/>
      <c r="BR1955" s="22"/>
      <c r="BS1955" s="22"/>
      <c r="BT1955" s="22"/>
      <c r="BU1955" s="22"/>
      <c r="BV1955" s="22"/>
      <c r="BW1955" s="22"/>
      <c r="BX1955" s="22"/>
      <c r="BY1955" s="22"/>
      <c r="BZ1955" s="22"/>
    </row>
    <row r="1956" spans="1:78" x14ac:dyDescent="0.25">
      <c r="A1956" s="21"/>
      <c r="B1956" s="22">
        <v>298.14999999999998</v>
      </c>
      <c r="C1956" s="22">
        <f t="shared" ca="1" si="59"/>
        <v>0.29814999999999997</v>
      </c>
      <c r="D1956" s="22">
        <v>33.590000000000003</v>
      </c>
      <c r="E1956" s="22"/>
      <c r="F1956" s="22">
        <v>188.834</v>
      </c>
      <c r="G1956" s="22"/>
      <c r="H1956" s="22">
        <v>188.834</v>
      </c>
      <c r="I1956" s="22"/>
      <c r="J1956" s="22">
        <v>0</v>
      </c>
      <c r="K1956" s="22"/>
      <c r="L1956" s="22">
        <v>-241.82599999999999</v>
      </c>
      <c r="M1956" s="22"/>
      <c r="N1956" s="22">
        <v>-228.58199999999999</v>
      </c>
      <c r="O1956" s="22"/>
      <c r="P1956" s="22">
        <v>40.046999999999997</v>
      </c>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2"/>
      <c r="AS1956" s="22"/>
      <c r="AT1956" s="22"/>
      <c r="AU1956" s="22"/>
      <c r="AV1956" s="22"/>
      <c r="AW1956" s="22"/>
      <c r="AX1956" s="22"/>
      <c r="AY1956" s="22"/>
      <c r="AZ1956" s="22"/>
      <c r="BA1956" s="22"/>
      <c r="BB1956" s="22"/>
      <c r="BC1956" s="22"/>
      <c r="BD1956" s="22"/>
      <c r="BE1956" s="22"/>
      <c r="BF1956" s="22"/>
      <c r="BG1956" s="22"/>
      <c r="BH1956" s="22"/>
      <c r="BI1956" s="22"/>
      <c r="BJ1956" s="22"/>
      <c r="BK1956" s="22"/>
      <c r="BL1956" s="22"/>
      <c r="BM1956" s="22"/>
      <c r="BN1956" s="22"/>
      <c r="BO1956" s="22"/>
      <c r="BP1956" s="22"/>
      <c r="BQ1956" s="22"/>
      <c r="BR1956" s="22"/>
      <c r="BS1956" s="22"/>
      <c r="BT1956" s="22"/>
      <c r="BU1956" s="22"/>
      <c r="BV1956" s="22"/>
      <c r="BW1956" s="22"/>
      <c r="BX1956" s="22"/>
      <c r="BY1956" s="22"/>
      <c r="BZ1956" s="22"/>
    </row>
    <row r="1957" spans="1:78" x14ac:dyDescent="0.25">
      <c r="A1957" s="21"/>
      <c r="B1957" s="22">
        <v>300</v>
      </c>
      <c r="C1957" s="22">
        <f t="shared" ca="1" si="59"/>
        <v>0.3</v>
      </c>
      <c r="D1957" s="22">
        <v>33.595999999999997</v>
      </c>
      <c r="E1957" s="22"/>
      <c r="F1957" s="22">
        <v>189.042</v>
      </c>
      <c r="G1957" s="22"/>
      <c r="H1957" s="22">
        <v>188.83500000000001</v>
      </c>
      <c r="I1957" s="22"/>
      <c r="J1957" s="22">
        <v>6.2E-2</v>
      </c>
      <c r="K1957" s="22"/>
      <c r="L1957" s="22">
        <v>-241.84399999999999</v>
      </c>
      <c r="M1957" s="22"/>
      <c r="N1957" s="22">
        <v>-228.5</v>
      </c>
      <c r="O1957" s="22"/>
      <c r="P1957" s="22">
        <v>39.784999999999997</v>
      </c>
      <c r="Q1957" s="22"/>
      <c r="R1957" s="22"/>
      <c r="S1957" s="22"/>
      <c r="T1957" s="22"/>
      <c r="U1957" s="22"/>
      <c r="V1957" s="22"/>
      <c r="W1957" s="22"/>
      <c r="X1957" s="22"/>
      <c r="Y1957" s="22"/>
      <c r="Z1957" s="22"/>
      <c r="AA1957" s="22"/>
      <c r="AB1957" s="22"/>
      <c r="AC1957" s="22"/>
      <c r="AD1957" s="22"/>
      <c r="AE1957" s="22"/>
      <c r="AF1957" s="22"/>
      <c r="AG1957" s="22"/>
      <c r="AH1957" s="22"/>
      <c r="AI1957" s="22"/>
      <c r="AJ1957" s="22"/>
      <c r="AK1957" s="22"/>
      <c r="AL1957" s="22"/>
      <c r="AM1957" s="22"/>
      <c r="AN1957" s="22"/>
      <c r="AO1957" s="22"/>
      <c r="AP1957" s="22"/>
      <c r="AQ1957" s="22"/>
      <c r="AR1957" s="22"/>
      <c r="AS1957" s="22"/>
      <c r="AT1957" s="22"/>
      <c r="AU1957" s="22"/>
      <c r="AV1957" s="22"/>
      <c r="AW1957" s="22"/>
      <c r="AX1957" s="22"/>
      <c r="AY1957" s="22"/>
      <c r="AZ1957" s="22"/>
      <c r="BA1957" s="22"/>
      <c r="BB1957" s="22"/>
      <c r="BC1957" s="22"/>
      <c r="BD1957" s="22"/>
      <c r="BE1957" s="22"/>
      <c r="BF1957" s="22"/>
      <c r="BG1957" s="22"/>
      <c r="BH1957" s="22"/>
      <c r="BI1957" s="22"/>
      <c r="BJ1957" s="22"/>
      <c r="BK1957" s="22"/>
      <c r="BL1957" s="22"/>
      <c r="BM1957" s="22"/>
      <c r="BN1957" s="22"/>
      <c r="BO1957" s="22"/>
      <c r="BP1957" s="22"/>
      <c r="BQ1957" s="22"/>
      <c r="BR1957" s="22"/>
      <c r="BS1957" s="22"/>
      <c r="BT1957" s="22"/>
      <c r="BU1957" s="22"/>
      <c r="BV1957" s="22"/>
      <c r="BW1957" s="22"/>
      <c r="BX1957" s="22"/>
      <c r="BY1957" s="22"/>
      <c r="BZ1957" s="22"/>
    </row>
    <row r="1958" spans="1:78" x14ac:dyDescent="0.25">
      <c r="A1958" s="21"/>
      <c r="B1958" s="22">
        <v>400</v>
      </c>
      <c r="C1958" s="22">
        <f t="shared" ca="1" si="59"/>
        <v>0.4</v>
      </c>
      <c r="D1958" s="22">
        <v>34.262</v>
      </c>
      <c r="E1958" s="22"/>
      <c r="F1958" s="25">
        <v>198.78800000000001</v>
      </c>
      <c r="G1958" s="42"/>
      <c r="H1958" s="22">
        <v>190.15899999999999</v>
      </c>
      <c r="I1958" s="22"/>
      <c r="J1958" s="22">
        <v>3.452</v>
      </c>
      <c r="K1958" s="22"/>
      <c r="L1958" s="22">
        <v>-242.846</v>
      </c>
      <c r="M1958" s="22"/>
      <c r="N1958" s="22">
        <v>-223.90100000000001</v>
      </c>
      <c r="O1958" s="22"/>
      <c r="P1958" s="22">
        <v>29.238</v>
      </c>
      <c r="Q1958" s="25"/>
      <c r="R1958" s="42"/>
      <c r="S1958" s="22"/>
      <c r="T1958" s="22"/>
      <c r="U1958" s="22"/>
      <c r="V1958" s="22"/>
      <c r="W1958" s="22"/>
      <c r="X1958" s="22"/>
      <c r="Y1958" s="22"/>
      <c r="Z1958" s="25"/>
      <c r="AA1958" s="42"/>
      <c r="AB1958" s="22"/>
      <c r="AC1958" s="22"/>
      <c r="AD1958" s="22"/>
      <c r="AE1958" s="22"/>
      <c r="AF1958" s="22"/>
      <c r="AG1958" s="22"/>
      <c r="AH1958" s="22"/>
      <c r="AI1958" s="22"/>
      <c r="AJ1958" s="22"/>
      <c r="AK1958" s="22"/>
      <c r="AL1958" s="22"/>
      <c r="AM1958" s="25" t="s">
        <v>166</v>
      </c>
      <c r="AN1958" s="42">
        <v>550</v>
      </c>
      <c r="AO1958" s="22"/>
      <c r="AP1958" s="22"/>
      <c r="AQ1958" s="22"/>
      <c r="AR1958" s="22"/>
      <c r="AS1958" s="22"/>
      <c r="AT1958" s="22"/>
      <c r="AU1958" s="22"/>
      <c r="AV1958" s="22"/>
      <c r="AW1958" s="22"/>
      <c r="AX1958" s="22"/>
      <c r="AY1958" s="22"/>
      <c r="AZ1958" s="22"/>
      <c r="BA1958" s="22"/>
      <c r="BB1958" s="22"/>
      <c r="BC1958" s="22"/>
      <c r="BD1958" s="22"/>
      <c r="BE1958" s="22"/>
      <c r="BF1958" s="22"/>
      <c r="BG1958" s="22"/>
      <c r="BH1958" s="22"/>
      <c r="BI1958" s="22"/>
      <c r="BJ1958" s="22"/>
      <c r="BK1958" s="22"/>
      <c r="BL1958" s="22"/>
      <c r="BM1958" s="22"/>
      <c r="BN1958" s="22"/>
      <c r="BO1958" s="22"/>
      <c r="BP1958" s="22"/>
      <c r="BQ1958" s="22"/>
      <c r="BR1958" s="22"/>
      <c r="BS1958" s="22"/>
      <c r="BT1958" s="22"/>
      <c r="BU1958" s="22"/>
      <c r="BV1958" s="22"/>
      <c r="BW1958" s="22"/>
      <c r="BX1958" s="22"/>
      <c r="BY1958" s="22"/>
      <c r="BZ1958" s="22"/>
    </row>
    <row r="1959" spans="1:78" x14ac:dyDescent="0.25">
      <c r="A1959" s="21"/>
      <c r="B1959" s="22">
        <v>500</v>
      </c>
      <c r="C1959" s="22">
        <f t="shared" ca="1" si="59"/>
        <v>0.5</v>
      </c>
      <c r="D1959" s="22">
        <v>35.225999999999999</v>
      </c>
      <c r="E1959" s="22"/>
      <c r="F1959" s="25">
        <v>206.53399999999999</v>
      </c>
      <c r="G1959" s="43"/>
      <c r="H1959" s="22">
        <v>192.685</v>
      </c>
      <c r="I1959" s="22"/>
      <c r="J1959" s="22">
        <v>6.9249999999999998</v>
      </c>
      <c r="K1959" s="22"/>
      <c r="L1959" s="22">
        <v>-243.82599999999999</v>
      </c>
      <c r="M1959" s="22"/>
      <c r="N1959" s="22">
        <v>-219.05099999999999</v>
      </c>
      <c r="O1959" s="22"/>
      <c r="P1959" s="22">
        <v>22.884</v>
      </c>
      <c r="Q1959" s="25"/>
      <c r="R1959" s="43"/>
      <c r="S1959" s="22"/>
      <c r="T1959" s="22"/>
      <c r="U1959" s="22"/>
      <c r="V1959" s="22"/>
      <c r="W1959" s="22"/>
      <c r="X1959" s="22"/>
      <c r="Y1959" s="22"/>
      <c r="Z1959" s="25"/>
      <c r="AA1959" s="43"/>
      <c r="AB1959" s="22"/>
      <c r="AC1959" s="22"/>
      <c r="AD1959" s="22"/>
      <c r="AE1959" s="22"/>
      <c r="AF1959" s="22"/>
      <c r="AG1959" s="22"/>
      <c r="AH1959" s="22"/>
      <c r="AI1959" s="22"/>
      <c r="AJ1959" s="22"/>
      <c r="AK1959" s="22"/>
      <c r="AL1959" s="22"/>
      <c r="AM1959" s="25" t="s">
        <v>167</v>
      </c>
      <c r="AN1959" s="43">
        <f ca="1">AP1933+AQ1933*(AN1958/1000)+AR1933*(AN1958/1000)^2+AS1933*(AN1958/1000)^3+AT1933/(AN1958/1000)^2</f>
        <v>-5485.9773618908393</v>
      </c>
      <c r="AO1959" s="22"/>
      <c r="AP1959" s="22"/>
      <c r="AQ1959" s="22"/>
      <c r="AR1959" s="22"/>
      <c r="AS1959" s="22"/>
      <c r="AT1959" s="22"/>
      <c r="AU1959" s="22"/>
      <c r="AV1959" s="22"/>
      <c r="AW1959" s="22"/>
      <c r="AX1959" s="22"/>
      <c r="AY1959" s="22"/>
      <c r="AZ1959" s="22"/>
      <c r="BA1959" s="22"/>
      <c r="BB1959" s="22"/>
      <c r="BC1959" s="22"/>
      <c r="BD1959" s="22"/>
      <c r="BE1959" s="22"/>
      <c r="BF1959" s="22"/>
      <c r="BG1959" s="22"/>
      <c r="BH1959" s="22"/>
      <c r="BI1959" s="22"/>
      <c r="BJ1959" s="22"/>
      <c r="BK1959" s="22"/>
      <c r="BL1959" s="22"/>
      <c r="BM1959" s="22"/>
      <c r="BN1959" s="22"/>
      <c r="BO1959" s="22"/>
      <c r="BP1959" s="22"/>
      <c r="BQ1959" s="22"/>
      <c r="BR1959" s="22"/>
      <c r="BS1959" s="22"/>
      <c r="BT1959" s="22"/>
      <c r="BU1959" s="22"/>
      <c r="BV1959" s="22"/>
      <c r="BW1959" s="22"/>
      <c r="BX1959" s="22"/>
      <c r="BY1959" s="22"/>
      <c r="BZ1959" s="22"/>
    </row>
    <row r="1960" spans="1:78" x14ac:dyDescent="0.25">
      <c r="A1960" s="21"/>
      <c r="B1960" s="22">
        <v>600</v>
      </c>
      <c r="C1960" s="22">
        <f t="shared" ca="1" si="59"/>
        <v>0.6</v>
      </c>
      <c r="D1960" s="22">
        <v>36.325000000000003</v>
      </c>
      <c r="E1960" s="22"/>
      <c r="F1960" s="22">
        <v>213.05199999999999</v>
      </c>
      <c r="G1960" s="22"/>
      <c r="H1960" s="22">
        <v>195.55</v>
      </c>
      <c r="I1960" s="22"/>
      <c r="J1960" s="22">
        <v>10.500999999999999</v>
      </c>
      <c r="K1960" s="22"/>
      <c r="L1960" s="22">
        <v>-244.75800000000001</v>
      </c>
      <c r="M1960" s="22"/>
      <c r="N1960" s="22">
        <v>-214.00700000000001</v>
      </c>
      <c r="O1960" s="22"/>
      <c r="P1960" s="22">
        <v>18.631</v>
      </c>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2"/>
      <c r="AS1960" s="22"/>
      <c r="AT1960" s="22"/>
      <c r="AU1960" s="22"/>
      <c r="AV1960" s="22"/>
      <c r="AW1960" s="22"/>
      <c r="AX1960" s="22"/>
      <c r="AY1960" s="22"/>
      <c r="AZ1960" s="22"/>
      <c r="BA1960" s="22"/>
      <c r="BB1960" s="22"/>
      <c r="BC1960" s="22"/>
      <c r="BD1960" s="22"/>
      <c r="BE1960" s="22"/>
      <c r="BF1960" s="22"/>
      <c r="BG1960" s="22"/>
      <c r="BH1960" s="22"/>
      <c r="BI1960" s="22"/>
      <c r="BJ1960" s="22"/>
      <c r="BK1960" s="22"/>
      <c r="BL1960" s="22"/>
      <c r="BM1960" s="22"/>
      <c r="BN1960" s="22"/>
      <c r="BO1960" s="22"/>
      <c r="BP1960" s="22"/>
      <c r="BQ1960" s="22"/>
      <c r="BR1960" s="22"/>
      <c r="BS1960" s="22"/>
      <c r="BT1960" s="22"/>
      <c r="BU1960" s="22"/>
      <c r="BV1960" s="22"/>
      <c r="BW1960" s="22"/>
      <c r="BX1960" s="22"/>
      <c r="BY1960" s="22"/>
      <c r="BZ1960" s="22"/>
    </row>
    <row r="1961" spans="1:78" x14ac:dyDescent="0.25">
      <c r="A1961" s="21"/>
      <c r="B1961" s="22">
        <v>700</v>
      </c>
      <c r="C1961" s="22">
        <f t="shared" ca="1" si="59"/>
        <v>0.7</v>
      </c>
      <c r="D1961" s="22">
        <v>37.494999999999997</v>
      </c>
      <c r="E1961" s="22"/>
      <c r="F1961" s="22">
        <v>218.739</v>
      </c>
      <c r="G1961" s="22"/>
      <c r="H1961" s="22">
        <v>198.465</v>
      </c>
      <c r="I1961" s="22"/>
      <c r="J1961" s="22">
        <v>14.192</v>
      </c>
      <c r="K1961" s="22"/>
      <c r="L1961" s="22">
        <v>-245.63200000000001</v>
      </c>
      <c r="M1961" s="22"/>
      <c r="N1961" s="22">
        <v>-208.81200000000001</v>
      </c>
      <c r="O1961" s="22"/>
      <c r="P1961" s="22">
        <v>15.582000000000001</v>
      </c>
      <c r="Q1961" s="22"/>
      <c r="R1961" s="22"/>
      <c r="S1961" s="22"/>
      <c r="T1961" s="22"/>
      <c r="U1961" s="22"/>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2"/>
      <c r="AQ1961" s="22"/>
      <c r="AR1961" s="22"/>
      <c r="AS1961" s="22"/>
      <c r="AT1961" s="22"/>
      <c r="AU1961" s="22"/>
      <c r="AV1961" s="22"/>
      <c r="AW1961" s="22"/>
      <c r="AX1961" s="22"/>
      <c r="AY1961" s="22"/>
      <c r="AZ1961" s="22"/>
      <c r="BA1961" s="22"/>
      <c r="BB1961" s="22"/>
      <c r="BC1961" s="22"/>
      <c r="BD1961" s="22"/>
      <c r="BE1961" s="22"/>
      <c r="BF1961" s="22"/>
      <c r="BG1961" s="22"/>
      <c r="BH1961" s="22"/>
      <c r="BI1961" s="22"/>
      <c r="BJ1961" s="22"/>
      <c r="BK1961" s="22"/>
      <c r="BL1961" s="22"/>
      <c r="BM1961" s="22"/>
      <c r="BN1961" s="22"/>
      <c r="BO1961" s="22"/>
      <c r="BP1961" s="22"/>
      <c r="BQ1961" s="22"/>
      <c r="BR1961" s="22"/>
      <c r="BS1961" s="22"/>
      <c r="BT1961" s="22"/>
      <c r="BU1961" s="22"/>
      <c r="BV1961" s="22"/>
      <c r="BW1961" s="22"/>
      <c r="BX1961" s="22"/>
      <c r="BY1961" s="22"/>
      <c r="BZ1961" s="22"/>
    </row>
    <row r="1962" spans="1:78" x14ac:dyDescent="0.25">
      <c r="A1962" s="21"/>
      <c r="B1962" s="22">
        <v>800</v>
      </c>
      <c r="C1962" s="22">
        <f t="shared" ca="1" si="59"/>
        <v>0.8</v>
      </c>
      <c r="D1962" s="22">
        <v>38.720999999999997</v>
      </c>
      <c r="E1962" s="22"/>
      <c r="F1962" s="22">
        <v>223.82499999999999</v>
      </c>
      <c r="G1962" s="22"/>
      <c r="H1962" s="22">
        <v>201.322</v>
      </c>
      <c r="I1962" s="22"/>
      <c r="J1962" s="22">
        <v>18.001999999999999</v>
      </c>
      <c r="K1962" s="22"/>
      <c r="L1962" s="22">
        <v>-246.44300000000001</v>
      </c>
      <c r="M1962" s="22"/>
      <c r="N1962" s="22">
        <v>-203.49600000000001</v>
      </c>
      <c r="O1962" s="22"/>
      <c r="P1962" s="22">
        <v>13.287000000000001</v>
      </c>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2"/>
      <c r="AS1962" s="22"/>
      <c r="AT1962" s="22"/>
      <c r="AU1962" s="22"/>
      <c r="AV1962" s="22"/>
      <c r="AW1962" s="22"/>
      <c r="AX1962" s="22"/>
      <c r="AY1962" s="22"/>
      <c r="AZ1962" s="22"/>
      <c r="BA1962" s="22"/>
      <c r="BB1962" s="22"/>
      <c r="BC1962" s="22"/>
      <c r="BD1962" s="22"/>
      <c r="BE1962" s="22"/>
      <c r="BF1962" s="22"/>
      <c r="BG1962" s="22"/>
      <c r="BH1962" s="22"/>
      <c r="BI1962" s="22"/>
      <c r="BJ1962" s="22"/>
      <c r="BK1962" s="22"/>
      <c r="BL1962" s="22"/>
      <c r="BM1962" s="22"/>
      <c r="BN1962" s="22"/>
      <c r="BO1962" s="22"/>
      <c r="BP1962" s="22"/>
      <c r="BQ1962" s="22"/>
      <c r="BR1962" s="22"/>
      <c r="BS1962" s="22"/>
      <c r="BT1962" s="22"/>
      <c r="BU1962" s="22"/>
      <c r="BV1962" s="22"/>
      <c r="BW1962" s="22"/>
      <c r="BX1962" s="22"/>
      <c r="BY1962" s="22"/>
      <c r="BZ1962" s="22"/>
    </row>
    <row r="1963" spans="1:78" x14ac:dyDescent="0.25">
      <c r="A1963" s="21"/>
      <c r="B1963" s="22">
        <v>900</v>
      </c>
      <c r="C1963" s="22">
        <f t="shared" ca="1" si="59"/>
        <v>0.9</v>
      </c>
      <c r="D1963" s="22">
        <v>39.987000000000002</v>
      </c>
      <c r="E1963" s="22"/>
      <c r="F1963" s="22">
        <v>228.459</v>
      </c>
      <c r="G1963" s="22"/>
      <c r="H1963" s="22">
        <v>204.084</v>
      </c>
      <c r="I1963" s="22"/>
      <c r="J1963" s="22">
        <v>21.937999999999999</v>
      </c>
      <c r="K1963" s="22"/>
      <c r="L1963" s="22">
        <v>-247.185</v>
      </c>
      <c r="M1963" s="22"/>
      <c r="N1963" s="22">
        <v>-198.083</v>
      </c>
      <c r="O1963" s="22"/>
      <c r="P1963" s="22">
        <v>11.496</v>
      </c>
      <c r="Q1963" s="22"/>
      <c r="R1963" s="22"/>
      <c r="S1963" s="22"/>
      <c r="T1963" s="2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c r="AQ1963" s="22"/>
      <c r="AR1963" s="22"/>
      <c r="AS1963" s="22"/>
      <c r="AT1963" s="22"/>
      <c r="AU1963" s="22"/>
      <c r="AV1963" s="22"/>
      <c r="AW1963" s="22"/>
      <c r="AX1963" s="22"/>
      <c r="AY1963" s="22"/>
      <c r="AZ1963" s="22"/>
      <c r="BA1963" s="22"/>
      <c r="BB1963" s="22"/>
      <c r="BC1963" s="22"/>
      <c r="BD1963" s="22"/>
      <c r="BE1963" s="22"/>
      <c r="BF1963" s="22"/>
      <c r="BG1963" s="22"/>
      <c r="BH1963" s="22"/>
      <c r="BI1963" s="22"/>
      <c r="BJ1963" s="22"/>
      <c r="BK1963" s="22"/>
      <c r="BL1963" s="22"/>
      <c r="BM1963" s="22"/>
      <c r="BN1963" s="22"/>
      <c r="BO1963" s="22"/>
      <c r="BP1963" s="22"/>
      <c r="BQ1963" s="22"/>
      <c r="BR1963" s="22"/>
      <c r="BS1963" s="22"/>
      <c r="BT1963" s="22"/>
      <c r="BU1963" s="22"/>
      <c r="BV1963" s="22"/>
      <c r="BW1963" s="22"/>
      <c r="BX1963" s="22"/>
      <c r="BY1963" s="22"/>
      <c r="BZ1963" s="22"/>
    </row>
    <row r="1964" spans="1:78" x14ac:dyDescent="0.25">
      <c r="A1964" s="21"/>
      <c r="B1964" s="22">
        <v>1100</v>
      </c>
      <c r="C1964" s="22">
        <f t="shared" ca="1" si="59"/>
        <v>1.1000000000000001</v>
      </c>
      <c r="D1964" s="22">
        <v>42.536000000000001</v>
      </c>
      <c r="E1964" s="22"/>
      <c r="F1964" s="22">
        <v>236.73099999999999</v>
      </c>
      <c r="G1964" s="22"/>
      <c r="H1964" s="22">
        <v>209.285</v>
      </c>
      <c r="I1964" s="22"/>
      <c r="J1964" s="22">
        <v>30.190999999999999</v>
      </c>
      <c r="K1964" s="22"/>
      <c r="L1964" s="22">
        <v>-248.46</v>
      </c>
      <c r="M1964" s="22"/>
      <c r="N1964" s="22">
        <v>-187.03299999999999</v>
      </c>
      <c r="O1964" s="22"/>
      <c r="P1964" s="22">
        <v>8.8810000000000002</v>
      </c>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2"/>
      <c r="AS1964" s="22"/>
      <c r="AT1964" s="22"/>
      <c r="AU1964" s="22"/>
      <c r="AV1964" s="22"/>
      <c r="AW1964" s="22"/>
      <c r="AX1964" s="22"/>
      <c r="AY1964" s="22"/>
      <c r="AZ1964" s="22"/>
      <c r="BA1964" s="22"/>
      <c r="BB1964" s="22"/>
      <c r="BC1964" s="22"/>
      <c r="BD1964" s="22"/>
      <c r="BE1964" s="22"/>
      <c r="BF1964" s="22"/>
      <c r="BG1964" s="22"/>
      <c r="BH1964" s="22"/>
      <c r="BI1964" s="22"/>
      <c r="BJ1964" s="22"/>
      <c r="BK1964" s="22"/>
      <c r="BL1964" s="22"/>
      <c r="BM1964" s="22"/>
      <c r="BN1964" s="22"/>
      <c r="BO1964" s="22"/>
      <c r="BP1964" s="22"/>
      <c r="BQ1964" s="22"/>
      <c r="BR1964" s="22"/>
      <c r="BS1964" s="22"/>
      <c r="BT1964" s="22"/>
      <c r="BU1964" s="22"/>
      <c r="BV1964" s="22"/>
      <c r="BW1964" s="22"/>
      <c r="BX1964" s="22"/>
      <c r="BY1964" s="22"/>
      <c r="BZ1964" s="22"/>
    </row>
    <row r="1965" spans="1:78" x14ac:dyDescent="0.25">
      <c r="A1965" s="21"/>
      <c r="B1965" s="22">
        <v>1200</v>
      </c>
      <c r="C1965" s="22">
        <f t="shared" ca="1" si="59"/>
        <v>1.2</v>
      </c>
      <c r="D1965" s="22">
        <v>43.768000000000001</v>
      </c>
      <c r="E1965" s="22"/>
      <c r="F1965" s="22">
        <v>240.48500000000001</v>
      </c>
      <c r="G1965" s="22"/>
      <c r="H1965" s="22">
        <v>211.73</v>
      </c>
      <c r="I1965" s="22"/>
      <c r="J1965" s="22">
        <v>34.506</v>
      </c>
      <c r="K1965" s="22"/>
      <c r="L1965" s="22">
        <v>-248.99700000000001</v>
      </c>
      <c r="M1965" s="22"/>
      <c r="N1965" s="22">
        <v>-181.42500000000001</v>
      </c>
      <c r="O1965" s="22"/>
      <c r="P1965" s="22">
        <v>7.8970000000000002</v>
      </c>
      <c r="Q1965" s="22"/>
      <c r="R1965" s="22"/>
      <c r="S1965" s="22"/>
      <c r="T1965" s="2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c r="AQ1965" s="22"/>
      <c r="AR1965" s="22"/>
      <c r="AS1965" s="22"/>
      <c r="AT1965" s="22"/>
      <c r="AU1965" s="22"/>
      <c r="AV1965" s="22"/>
      <c r="AW1965" s="22"/>
      <c r="AX1965" s="22"/>
      <c r="AY1965" s="22"/>
      <c r="AZ1965" s="22"/>
      <c r="BA1965" s="22"/>
      <c r="BB1965" s="22"/>
      <c r="BC1965" s="22"/>
      <c r="BD1965" s="22"/>
      <c r="BE1965" s="22"/>
      <c r="BF1965" s="22"/>
      <c r="BG1965" s="22"/>
      <c r="BH1965" s="22"/>
      <c r="BI1965" s="22"/>
      <c r="BJ1965" s="22"/>
      <c r="BK1965" s="22"/>
      <c r="BL1965" s="22"/>
      <c r="BM1965" s="22"/>
      <c r="BN1965" s="22"/>
      <c r="BO1965" s="22"/>
      <c r="BP1965" s="22"/>
      <c r="BQ1965" s="22"/>
      <c r="BR1965" s="22"/>
      <c r="BS1965" s="22"/>
      <c r="BT1965" s="22"/>
      <c r="BU1965" s="22"/>
      <c r="BV1965" s="22"/>
      <c r="BW1965" s="22"/>
      <c r="BX1965" s="22"/>
      <c r="BY1965" s="22"/>
      <c r="BZ1965" s="22"/>
    </row>
    <row r="1966" spans="1:78" x14ac:dyDescent="0.25">
      <c r="A1966" s="21"/>
      <c r="B1966" s="22">
        <v>1300</v>
      </c>
      <c r="C1966" s="22">
        <f t="shared" ca="1" si="59"/>
        <v>1.3</v>
      </c>
      <c r="D1966" s="22">
        <v>44.945</v>
      </c>
      <c r="E1966" s="22"/>
      <c r="F1966" s="22">
        <v>244.035</v>
      </c>
      <c r="G1966" s="22"/>
      <c r="H1966" s="22">
        <v>214.08</v>
      </c>
      <c r="I1966" s="22"/>
      <c r="J1966" s="22">
        <v>38.942</v>
      </c>
      <c r="K1966" s="22"/>
      <c r="L1966" s="22">
        <v>-249.47300000000001</v>
      </c>
      <c r="M1966" s="22"/>
      <c r="N1966" s="22">
        <v>-175.774</v>
      </c>
      <c r="O1966" s="22"/>
      <c r="P1966" s="22">
        <v>7.0629999999999997</v>
      </c>
      <c r="Q1966" s="22"/>
      <c r="R1966" s="22"/>
      <c r="S1966" s="22"/>
      <c r="T1966" s="2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c r="AQ1966" s="22"/>
      <c r="AR1966" s="22"/>
      <c r="AS1966" s="22"/>
      <c r="AT1966" s="22"/>
      <c r="AU1966" s="22"/>
      <c r="AV1966" s="22"/>
      <c r="AW1966" s="22"/>
      <c r="AX1966" s="22"/>
      <c r="AY1966" s="22"/>
      <c r="AZ1966" s="22"/>
      <c r="BA1966" s="22"/>
      <c r="BB1966" s="22"/>
      <c r="BC1966" s="22"/>
      <c r="BD1966" s="22"/>
      <c r="BE1966" s="22"/>
      <c r="BF1966" s="22"/>
      <c r="BG1966" s="22"/>
      <c r="BH1966" s="22"/>
      <c r="BI1966" s="22"/>
      <c r="BJ1966" s="22"/>
      <c r="BK1966" s="22"/>
      <c r="BL1966" s="22"/>
      <c r="BM1966" s="22"/>
      <c r="BN1966" s="22"/>
      <c r="BO1966" s="22"/>
      <c r="BP1966" s="22"/>
      <c r="BQ1966" s="22"/>
      <c r="BR1966" s="22"/>
      <c r="BS1966" s="22"/>
      <c r="BT1966" s="22"/>
      <c r="BU1966" s="22"/>
      <c r="BV1966" s="22"/>
      <c r="BW1966" s="22"/>
      <c r="BX1966" s="22"/>
      <c r="BY1966" s="22"/>
      <c r="BZ1966" s="22"/>
    </row>
    <row r="1967" spans="1:78" x14ac:dyDescent="0.25">
      <c r="A1967" s="21"/>
      <c r="B1967" s="22">
        <v>1400</v>
      </c>
      <c r="C1967" s="22">
        <f t="shared" ca="1" si="59"/>
        <v>1.4</v>
      </c>
      <c r="D1967" s="22">
        <v>46.054000000000002</v>
      </c>
      <c r="E1967" s="22"/>
      <c r="F1967" s="22">
        <v>247.40700000000001</v>
      </c>
      <c r="G1967" s="22"/>
      <c r="H1967" s="22">
        <v>216.34100000000001</v>
      </c>
      <c r="I1967" s="22"/>
      <c r="J1967" s="22">
        <v>43.493000000000002</v>
      </c>
      <c r="K1967" s="22"/>
      <c r="L1967" s="22">
        <v>-249.89400000000001</v>
      </c>
      <c r="M1967" s="22"/>
      <c r="N1967" s="22">
        <v>-170.089</v>
      </c>
      <c r="O1967" s="22"/>
      <c r="P1967" s="22">
        <v>6.3460000000000001</v>
      </c>
      <c r="Q1967" s="22"/>
      <c r="R1967" s="22"/>
      <c r="S1967" s="22"/>
      <c r="T1967" s="2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c r="AQ1967" s="22"/>
      <c r="AR1967" s="22"/>
      <c r="AS1967" s="22"/>
      <c r="AT1967" s="22"/>
      <c r="AU1967" s="22"/>
      <c r="AV1967" s="22"/>
      <c r="AW1967" s="22"/>
      <c r="AX1967" s="22"/>
      <c r="AY1967" s="22"/>
      <c r="AZ1967" s="22"/>
      <c r="BA1967" s="22"/>
      <c r="BB1967" s="22"/>
      <c r="BC1967" s="22"/>
      <c r="BD1967" s="22"/>
      <c r="BE1967" s="22"/>
      <c r="BF1967" s="22"/>
      <c r="BG1967" s="22"/>
      <c r="BH1967" s="22"/>
      <c r="BI1967" s="22"/>
      <c r="BJ1967" s="22"/>
      <c r="BK1967" s="22"/>
      <c r="BL1967" s="22"/>
      <c r="BM1967" s="22"/>
      <c r="BN1967" s="22"/>
      <c r="BO1967" s="22"/>
      <c r="BP1967" s="22"/>
      <c r="BQ1967" s="22"/>
      <c r="BR1967" s="22"/>
      <c r="BS1967" s="22"/>
      <c r="BT1967" s="22"/>
      <c r="BU1967" s="22"/>
      <c r="BV1967" s="22"/>
      <c r="BW1967" s="22"/>
      <c r="BX1967" s="22"/>
      <c r="BY1967" s="22"/>
      <c r="BZ1967" s="22"/>
    </row>
    <row r="1968" spans="1:78" x14ac:dyDescent="0.25">
      <c r="A1968" s="21"/>
      <c r="B1968" s="22">
        <v>1500</v>
      </c>
      <c r="C1968" s="22">
        <f t="shared" ca="1" si="59"/>
        <v>1.5</v>
      </c>
      <c r="D1968" s="22">
        <v>47.09</v>
      </c>
      <c r="E1968" s="22"/>
      <c r="F1968" s="22">
        <v>250.62</v>
      </c>
      <c r="G1968" s="22"/>
      <c r="H1968" s="22">
        <v>218.52</v>
      </c>
      <c r="I1968" s="22"/>
      <c r="J1968" s="22">
        <v>48.151000000000003</v>
      </c>
      <c r="K1968" s="22"/>
      <c r="L1968" s="22">
        <v>-250.26499999999999</v>
      </c>
      <c r="M1968" s="22"/>
      <c r="N1968" s="22">
        <v>-164.376</v>
      </c>
      <c r="O1968" s="22"/>
      <c r="P1968" s="22">
        <v>5.7240000000000002</v>
      </c>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2"/>
      <c r="AS1968" s="22"/>
      <c r="AT1968" s="22"/>
      <c r="AU1968" s="22"/>
      <c r="AV1968" s="22"/>
      <c r="AW1968" s="22"/>
      <c r="AX1968" s="22"/>
      <c r="AY1968" s="22"/>
      <c r="AZ1968" s="22"/>
      <c r="BA1968" s="22"/>
      <c r="BB1968" s="22"/>
      <c r="BC1968" s="22"/>
      <c r="BD1968" s="22"/>
      <c r="BE1968" s="22"/>
      <c r="BF1968" s="22"/>
      <c r="BG1968" s="22"/>
      <c r="BH1968" s="22"/>
      <c r="BI1968" s="22"/>
      <c r="BJ1968" s="22"/>
      <c r="BK1968" s="22"/>
      <c r="BL1968" s="22"/>
      <c r="BM1968" s="22"/>
      <c r="BN1968" s="22"/>
      <c r="BO1968" s="22"/>
      <c r="BP1968" s="22"/>
      <c r="BQ1968" s="22"/>
      <c r="BR1968" s="22"/>
      <c r="BS1968" s="22"/>
      <c r="BT1968" s="22"/>
      <c r="BU1968" s="22"/>
      <c r="BV1968" s="22"/>
      <c r="BW1968" s="22"/>
      <c r="BX1968" s="22"/>
      <c r="BY1968" s="22"/>
      <c r="BZ1968" s="22"/>
    </row>
    <row r="1969" spans="1:78" x14ac:dyDescent="0.25">
      <c r="A1969" s="21"/>
      <c r="B1969" s="22">
        <v>1600</v>
      </c>
      <c r="C1969" s="22">
        <f t="shared" ca="1" si="59"/>
        <v>1.6</v>
      </c>
      <c r="D1969" s="22">
        <v>48.05</v>
      </c>
      <c r="E1969" s="22"/>
      <c r="F1969" s="22">
        <v>253.69</v>
      </c>
      <c r="G1969" s="22"/>
      <c r="H1969" s="22">
        <v>220.62299999999999</v>
      </c>
      <c r="I1969" s="22"/>
      <c r="J1969" s="22">
        <v>52.908000000000001</v>
      </c>
      <c r="K1969" s="22"/>
      <c r="L1969" s="22">
        <v>-250.59200000000001</v>
      </c>
      <c r="M1969" s="22"/>
      <c r="N1969" s="22">
        <v>-158.63900000000001</v>
      </c>
      <c r="O1969" s="22"/>
      <c r="P1969" s="22">
        <v>5.1790000000000003</v>
      </c>
      <c r="Q1969" s="22"/>
      <c r="R1969" s="22"/>
      <c r="S1969" s="22"/>
      <c r="T1969" s="22"/>
      <c r="U1969" s="22"/>
      <c r="V1969" s="22"/>
      <c r="W1969" s="22"/>
      <c r="X1969" s="22"/>
      <c r="Y1969" s="22"/>
      <c r="Z1969" s="22"/>
      <c r="AA1969" s="22"/>
      <c r="AB1969" s="22"/>
      <c r="AC1969" s="22"/>
      <c r="AD1969" s="22"/>
      <c r="AE1969" s="22"/>
      <c r="AF1969" s="22"/>
      <c r="AG1969" s="22"/>
      <c r="AH1969" s="22"/>
      <c r="AI1969" s="22"/>
      <c r="AJ1969" s="22"/>
      <c r="AK1969" s="22"/>
      <c r="AL1969" s="22"/>
      <c r="AM1969" s="22"/>
      <c r="AN1969" s="22"/>
      <c r="AO1969" s="22"/>
      <c r="AP1969" s="22"/>
      <c r="AQ1969" s="22"/>
      <c r="AR1969" s="22"/>
      <c r="AS1969" s="22"/>
      <c r="AT1969" s="22"/>
      <c r="AU1969" s="22"/>
      <c r="AV1969" s="22"/>
      <c r="AW1969" s="22"/>
      <c r="AX1969" s="22"/>
      <c r="AY1969" s="22"/>
      <c r="AZ1969" s="22"/>
      <c r="BA1969" s="22"/>
      <c r="BB1969" s="22"/>
      <c r="BC1969" s="22"/>
      <c r="BD1969" s="22"/>
      <c r="BE1969" s="22"/>
      <c r="BF1969" s="22"/>
      <c r="BG1969" s="22"/>
      <c r="BH1969" s="22"/>
      <c r="BI1969" s="22"/>
      <c r="BJ1969" s="22"/>
      <c r="BK1969" s="22"/>
      <c r="BL1969" s="22"/>
      <c r="BM1969" s="22"/>
      <c r="BN1969" s="22"/>
      <c r="BO1969" s="22"/>
      <c r="BP1969" s="22"/>
      <c r="BQ1969" s="22"/>
      <c r="BR1969" s="22"/>
      <c r="BS1969" s="22"/>
      <c r="BT1969" s="22"/>
      <c r="BU1969" s="22"/>
      <c r="BV1969" s="22"/>
      <c r="BW1969" s="22"/>
      <c r="BX1969" s="22"/>
      <c r="BY1969" s="22"/>
      <c r="BZ1969" s="22"/>
    </row>
    <row r="1970" spans="1:78" x14ac:dyDescent="0.25">
      <c r="A1970" s="21"/>
      <c r="B1970" s="22">
        <v>1700</v>
      </c>
      <c r="C1970" s="22">
        <f t="shared" ca="1" si="59"/>
        <v>1.7</v>
      </c>
      <c r="D1970" s="22">
        <v>48.935000000000002</v>
      </c>
      <c r="E1970" s="22"/>
      <c r="F1970" s="22">
        <v>256.63</v>
      </c>
      <c r="G1970" s="22"/>
      <c r="H1970" s="22">
        <v>222.655</v>
      </c>
      <c r="I1970" s="22"/>
      <c r="J1970" s="22">
        <v>57.758000000000003</v>
      </c>
      <c r="K1970" s="22"/>
      <c r="L1970" s="22">
        <v>-250.881</v>
      </c>
      <c r="M1970" s="22"/>
      <c r="N1970" s="22">
        <v>-152.88300000000001</v>
      </c>
      <c r="O1970" s="22"/>
      <c r="P1970" s="22">
        <v>4.6980000000000004</v>
      </c>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2"/>
      <c r="AS1970" s="22"/>
      <c r="AT1970" s="22"/>
      <c r="AU1970" s="22"/>
      <c r="AV1970" s="22"/>
      <c r="AW1970" s="22"/>
      <c r="AX1970" s="22"/>
      <c r="AY1970" s="22"/>
      <c r="AZ1970" s="22"/>
      <c r="BA1970" s="22"/>
      <c r="BB1970" s="22"/>
      <c r="BC1970" s="22"/>
      <c r="BD1970" s="22"/>
      <c r="BE1970" s="22"/>
      <c r="BF1970" s="22"/>
      <c r="BG1970" s="22"/>
      <c r="BH1970" s="22"/>
      <c r="BI1970" s="22"/>
      <c r="BJ1970" s="22"/>
      <c r="BK1970" s="22"/>
      <c r="BL1970" s="22"/>
      <c r="BM1970" s="22"/>
      <c r="BN1970" s="22"/>
      <c r="BO1970" s="22"/>
      <c r="BP1970" s="22"/>
      <c r="BQ1970" s="22"/>
      <c r="BR1970" s="22"/>
      <c r="BS1970" s="22"/>
      <c r="BT1970" s="22"/>
      <c r="BU1970" s="22"/>
      <c r="BV1970" s="22"/>
      <c r="BW1970" s="22"/>
      <c r="BX1970" s="22"/>
      <c r="BY1970" s="22"/>
      <c r="BZ1970" s="22"/>
    </row>
    <row r="1971" spans="1:78" x14ac:dyDescent="0.25">
      <c r="A1971" s="21"/>
      <c r="B1971" s="22">
        <v>1800</v>
      </c>
      <c r="C1971" s="22">
        <f t="shared" ca="1" si="59"/>
        <v>1.8</v>
      </c>
      <c r="D1971" s="22">
        <v>49.749000000000002</v>
      </c>
      <c r="E1971" s="22"/>
      <c r="F1971" s="22">
        <v>259.45100000000002</v>
      </c>
      <c r="G1971" s="22"/>
      <c r="H1971" s="22">
        <v>224.62100000000001</v>
      </c>
      <c r="I1971" s="22"/>
      <c r="J1971" s="22">
        <v>62.692999999999998</v>
      </c>
      <c r="K1971" s="22"/>
      <c r="L1971" s="22">
        <v>-251.13800000000001</v>
      </c>
      <c r="M1971" s="22"/>
      <c r="N1971" s="22">
        <v>-147.11099999999999</v>
      </c>
      <c r="O1971" s="22"/>
      <c r="P1971" s="22">
        <v>4.2690000000000001</v>
      </c>
      <c r="Q1971" s="22"/>
      <c r="R1971" s="22"/>
      <c r="S1971" s="22"/>
      <c r="T1971" s="22"/>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c r="AQ1971" s="22"/>
      <c r="AR1971" s="22"/>
      <c r="AS1971" s="22"/>
      <c r="AT1971" s="22"/>
      <c r="AU1971" s="22"/>
      <c r="AV1971" s="22"/>
      <c r="AW1971" s="22"/>
      <c r="AX1971" s="22"/>
      <c r="AY1971" s="22"/>
      <c r="AZ1971" s="22"/>
      <c r="BA1971" s="22"/>
      <c r="BB1971" s="22"/>
      <c r="BC1971" s="22"/>
      <c r="BD1971" s="22"/>
      <c r="BE1971" s="22"/>
      <c r="BF1971" s="22"/>
      <c r="BG1971" s="22"/>
      <c r="BH1971" s="22"/>
      <c r="BI1971" s="22"/>
      <c r="BJ1971" s="22"/>
      <c r="BK1971" s="22"/>
      <c r="BL1971" s="22"/>
      <c r="BM1971" s="22"/>
      <c r="BN1971" s="22"/>
      <c r="BO1971" s="22"/>
      <c r="BP1971" s="22"/>
      <c r="BQ1971" s="22"/>
      <c r="BR1971" s="22"/>
      <c r="BS1971" s="22"/>
      <c r="BT1971" s="22"/>
      <c r="BU1971" s="22"/>
      <c r="BV1971" s="22"/>
      <c r="BW1971" s="22"/>
      <c r="BX1971" s="22"/>
      <c r="BY1971" s="22"/>
      <c r="BZ1971" s="22"/>
    </row>
    <row r="1972" spans="1:78" x14ac:dyDescent="0.25">
      <c r="A1972" s="21"/>
      <c r="B1972" s="22">
        <v>1900</v>
      </c>
      <c r="C1972" s="22">
        <f t="shared" ca="1" si="59"/>
        <v>1.9</v>
      </c>
      <c r="D1972" s="22">
        <v>50.496000000000002</v>
      </c>
      <c r="E1972" s="22"/>
      <c r="F1972" s="22">
        <v>262.161</v>
      </c>
      <c r="G1972" s="22"/>
      <c r="H1972" s="22">
        <v>226.52600000000001</v>
      </c>
      <c r="I1972" s="22"/>
      <c r="J1972" s="22">
        <v>67.706000000000003</v>
      </c>
      <c r="K1972" s="22"/>
      <c r="L1972" s="22">
        <v>-251.36799999999999</v>
      </c>
      <c r="M1972" s="22"/>
      <c r="N1972" s="22">
        <v>-141.32499999999999</v>
      </c>
      <c r="O1972" s="22"/>
      <c r="P1972" s="22">
        <v>3.8849999999999998</v>
      </c>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2"/>
      <c r="AS1972" s="22"/>
      <c r="AT1972" s="22"/>
      <c r="AU1972" s="22"/>
      <c r="AV1972" s="22"/>
      <c r="AW1972" s="22"/>
      <c r="AX1972" s="22"/>
      <c r="AY1972" s="22"/>
      <c r="AZ1972" s="22"/>
      <c r="BA1972" s="22"/>
      <c r="BB1972" s="22"/>
      <c r="BC1972" s="22"/>
      <c r="BD1972" s="22"/>
      <c r="BE1972" s="22"/>
      <c r="BF1972" s="22"/>
      <c r="BG1972" s="22"/>
      <c r="BH1972" s="22"/>
      <c r="BI1972" s="22"/>
      <c r="BJ1972" s="22"/>
      <c r="BK1972" s="22"/>
      <c r="BL1972" s="22"/>
      <c r="BM1972" s="22"/>
      <c r="BN1972" s="22"/>
      <c r="BO1972" s="22"/>
      <c r="BP1972" s="22"/>
      <c r="BQ1972" s="22"/>
      <c r="BR1972" s="22"/>
      <c r="BS1972" s="22"/>
      <c r="BT1972" s="22"/>
      <c r="BU1972" s="22"/>
      <c r="BV1972" s="22"/>
      <c r="BW1972" s="22"/>
      <c r="BX1972" s="22"/>
      <c r="BY1972" s="22"/>
      <c r="BZ1972" s="22"/>
    </row>
    <row r="1973" spans="1:78" x14ac:dyDescent="0.25">
      <c r="A1973" s="21"/>
      <c r="B1973" s="22">
        <v>2000</v>
      </c>
      <c r="C1973" s="22">
        <f t="shared" ca="1" si="59"/>
        <v>2</v>
      </c>
      <c r="D1973" s="22">
        <v>51.18</v>
      </c>
      <c r="E1973" s="22"/>
      <c r="F1973" s="22">
        <v>264.76900000000001</v>
      </c>
      <c r="G1973" s="22"/>
      <c r="H1973" s="22">
        <v>228.374</v>
      </c>
      <c r="I1973" s="22"/>
      <c r="J1973" s="22">
        <v>72.790000000000006</v>
      </c>
      <c r="K1973" s="22"/>
      <c r="L1973" s="22">
        <v>-251.57499999999999</v>
      </c>
      <c r="M1973" s="22"/>
      <c r="N1973" s="22">
        <v>-135.52799999999999</v>
      </c>
      <c r="O1973" s="22"/>
      <c r="P1973" s="22">
        <v>3.54</v>
      </c>
      <c r="Q1973" s="22"/>
      <c r="R1973" s="22"/>
      <c r="S1973" s="22"/>
      <c r="T1973" s="2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c r="AQ1973" s="22"/>
      <c r="AR1973" s="22"/>
      <c r="AS1973" s="22"/>
      <c r="AT1973" s="22"/>
      <c r="AU1973" s="22"/>
      <c r="AV1973" s="22"/>
      <c r="AW1973" s="22"/>
      <c r="AX1973" s="22"/>
      <c r="AY1973" s="22"/>
      <c r="AZ1973" s="22"/>
      <c r="BA1973" s="22"/>
      <c r="BB1973" s="22"/>
      <c r="BC1973" s="22"/>
      <c r="BD1973" s="22"/>
      <c r="BE1973" s="22"/>
      <c r="BF1973" s="22"/>
      <c r="BG1973" s="22"/>
      <c r="BH1973" s="22"/>
      <c r="BI1973" s="22"/>
      <c r="BJ1973" s="22"/>
      <c r="BK1973" s="22"/>
      <c r="BL1973" s="22"/>
      <c r="BM1973" s="22"/>
      <c r="BN1973" s="22"/>
      <c r="BO1973" s="22"/>
      <c r="BP1973" s="22"/>
      <c r="BQ1973" s="22"/>
      <c r="BR1973" s="22"/>
      <c r="BS1973" s="22"/>
      <c r="BT1973" s="22"/>
      <c r="BU1973" s="22"/>
      <c r="BV1973" s="22"/>
      <c r="BW1973" s="22"/>
      <c r="BX1973" s="22"/>
      <c r="BY1973" s="22"/>
      <c r="BZ1973" s="22"/>
    </row>
    <row r="1974" spans="1:78" x14ac:dyDescent="0.25">
      <c r="A1974" s="21"/>
      <c r="B1974" s="22">
        <v>2100</v>
      </c>
      <c r="C1974" s="22">
        <f t="shared" ca="1" si="59"/>
        <v>2.1</v>
      </c>
      <c r="D1974" s="22">
        <v>51.823</v>
      </c>
      <c r="E1974" s="22"/>
      <c r="F1974" s="22">
        <v>267.28199999999998</v>
      </c>
      <c r="G1974" s="22"/>
      <c r="H1974" s="22">
        <v>230.167</v>
      </c>
      <c r="I1974" s="22"/>
      <c r="J1974" s="22">
        <v>77.941000000000003</v>
      </c>
      <c r="K1974" s="22"/>
      <c r="L1974" s="22">
        <v>-251.762</v>
      </c>
      <c r="M1974" s="22"/>
      <c r="N1974" s="22">
        <v>-129.721</v>
      </c>
      <c r="O1974" s="22"/>
      <c r="P1974" s="22">
        <v>3.2269999999999999</v>
      </c>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2"/>
      <c r="AS1974" s="22"/>
      <c r="AT1974" s="22"/>
      <c r="AU1974" s="22"/>
      <c r="AV1974" s="22"/>
      <c r="AW1974" s="22"/>
      <c r="AX1974" s="22"/>
      <c r="AY1974" s="22"/>
      <c r="AZ1974" s="22"/>
      <c r="BA1974" s="22"/>
      <c r="BB1974" s="22"/>
      <c r="BC1974" s="22"/>
      <c r="BD1974" s="22"/>
      <c r="BE1974" s="22"/>
      <c r="BF1974" s="22"/>
      <c r="BG1974" s="22"/>
      <c r="BH1974" s="22"/>
      <c r="BI1974" s="22"/>
      <c r="BJ1974" s="22"/>
      <c r="BK1974" s="22"/>
      <c r="BL1974" s="22"/>
      <c r="BM1974" s="22"/>
      <c r="BN1974" s="22"/>
      <c r="BO1974" s="22"/>
      <c r="BP1974" s="22"/>
      <c r="BQ1974" s="22"/>
      <c r="BR1974" s="22"/>
      <c r="BS1974" s="22"/>
      <c r="BT1974" s="22"/>
      <c r="BU1974" s="22"/>
      <c r="BV1974" s="22"/>
      <c r="BW1974" s="22"/>
      <c r="BX1974" s="22"/>
      <c r="BY1974" s="22"/>
      <c r="BZ1974" s="22"/>
    </row>
    <row r="1975" spans="1:78" x14ac:dyDescent="0.25">
      <c r="A1975" s="21"/>
      <c r="B1975" s="22">
        <v>2200</v>
      </c>
      <c r="C1975" s="22">
        <f t="shared" ca="1" si="59"/>
        <v>2.2000000000000002</v>
      </c>
      <c r="D1975" s="22">
        <v>52.408000000000001</v>
      </c>
      <c r="E1975" s="22"/>
      <c r="F1975" s="22">
        <v>269.70600000000002</v>
      </c>
      <c r="G1975" s="22"/>
      <c r="H1975" s="22">
        <v>231.90899999999999</v>
      </c>
      <c r="I1975" s="22"/>
      <c r="J1975" s="22">
        <v>83.153000000000006</v>
      </c>
      <c r="K1975" s="22"/>
      <c r="L1975" s="22">
        <v>-251.934</v>
      </c>
      <c r="M1975" s="22"/>
      <c r="N1975" s="22">
        <v>-123.905</v>
      </c>
      <c r="O1975" s="22"/>
      <c r="P1975" s="22">
        <v>2.9420000000000002</v>
      </c>
      <c r="Q1975" s="22"/>
      <c r="R1975" s="22"/>
      <c r="S1975" s="22"/>
      <c r="T1975" s="22"/>
      <c r="U1975" s="22"/>
      <c r="V1975" s="22"/>
      <c r="W1975" s="22"/>
      <c r="X1975" s="22"/>
      <c r="Y1975" s="22"/>
      <c r="Z1975" s="22"/>
      <c r="AA1975" s="22"/>
      <c r="AB1975" s="22"/>
      <c r="AC1975" s="22"/>
      <c r="AD1975" s="22"/>
      <c r="AE1975" s="22"/>
      <c r="AF1975" s="22"/>
      <c r="AG1975" s="22"/>
      <c r="AH1975" s="22"/>
      <c r="AI1975" s="22"/>
      <c r="AJ1975" s="22"/>
      <c r="AK1975" s="22"/>
      <c r="AL1975" s="22"/>
      <c r="AM1975" s="22"/>
      <c r="AN1975" s="22"/>
      <c r="AO1975" s="22"/>
      <c r="AP1975" s="22"/>
      <c r="AQ1975" s="22"/>
      <c r="AR1975" s="22"/>
      <c r="AS1975" s="22"/>
      <c r="AT1975" s="22"/>
      <c r="AU1975" s="22"/>
      <c r="AV1975" s="22"/>
      <c r="AW1975" s="22"/>
      <c r="AX1975" s="22"/>
      <c r="AY1975" s="22"/>
      <c r="AZ1975" s="22"/>
      <c r="BA1975" s="22"/>
      <c r="BB1975" s="22"/>
      <c r="BC1975" s="22"/>
      <c r="BD1975" s="22"/>
      <c r="BE1975" s="22"/>
      <c r="BF1975" s="22"/>
      <c r="BG1975" s="22"/>
      <c r="BH1975" s="22"/>
      <c r="BI1975" s="22"/>
      <c r="BJ1975" s="22"/>
      <c r="BK1975" s="22"/>
      <c r="BL1975" s="22"/>
      <c r="BM1975" s="22"/>
      <c r="BN1975" s="22"/>
      <c r="BO1975" s="22"/>
      <c r="BP1975" s="22"/>
      <c r="BQ1975" s="22"/>
      <c r="BR1975" s="22"/>
      <c r="BS1975" s="22"/>
      <c r="BT1975" s="22"/>
      <c r="BU1975" s="22"/>
      <c r="BV1975" s="22"/>
      <c r="BW1975" s="22"/>
      <c r="BX1975" s="22"/>
      <c r="BY1975" s="22"/>
      <c r="BZ1975" s="22"/>
    </row>
    <row r="1976" spans="1:78" x14ac:dyDescent="0.25">
      <c r="A1976" s="21"/>
      <c r="B1976" s="22">
        <v>2300</v>
      </c>
      <c r="C1976" s="22">
        <f t="shared" ca="1" si="59"/>
        <v>2.2999999999999998</v>
      </c>
      <c r="D1976" s="22">
        <v>52.947000000000003</v>
      </c>
      <c r="E1976" s="22"/>
      <c r="F1976" s="22">
        <v>272.048</v>
      </c>
      <c r="G1976" s="22"/>
      <c r="H1976" s="22">
        <v>233.60400000000001</v>
      </c>
      <c r="I1976" s="22"/>
      <c r="J1976" s="22">
        <v>88.421000000000006</v>
      </c>
      <c r="K1976" s="22"/>
      <c r="L1976" s="22">
        <v>-252.09200000000001</v>
      </c>
      <c r="M1976" s="22"/>
      <c r="N1976" s="22">
        <v>-118.08199999999999</v>
      </c>
      <c r="O1976" s="22"/>
      <c r="P1976" s="22">
        <v>2.6819999999999999</v>
      </c>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2"/>
      <c r="AS1976" s="22"/>
      <c r="AT1976" s="22"/>
      <c r="AU1976" s="22"/>
      <c r="AV1976" s="22"/>
      <c r="AW1976" s="22"/>
      <c r="AX1976" s="22"/>
      <c r="AY1976" s="22"/>
      <c r="AZ1976" s="22"/>
      <c r="BA1976" s="22"/>
      <c r="BB1976" s="22"/>
      <c r="BC1976" s="22"/>
      <c r="BD1976" s="22"/>
      <c r="BE1976" s="22"/>
      <c r="BF1976" s="22"/>
      <c r="BG1976" s="22"/>
      <c r="BH1976" s="22"/>
      <c r="BI1976" s="22"/>
      <c r="BJ1976" s="22"/>
      <c r="BK1976" s="22"/>
      <c r="BL1976" s="22"/>
      <c r="BM1976" s="22"/>
      <c r="BN1976" s="22"/>
      <c r="BO1976" s="22"/>
      <c r="BP1976" s="22"/>
      <c r="BQ1976" s="22"/>
      <c r="BR1976" s="22"/>
      <c r="BS1976" s="22"/>
      <c r="BT1976" s="22"/>
      <c r="BU1976" s="22"/>
      <c r="BV1976" s="22"/>
      <c r="BW1976" s="22"/>
      <c r="BX1976" s="22"/>
      <c r="BY1976" s="22"/>
      <c r="BZ1976" s="22"/>
    </row>
    <row r="1977" spans="1:78" x14ac:dyDescent="0.25">
      <c r="A1977" s="21"/>
      <c r="B1977" s="22">
        <v>2400</v>
      </c>
      <c r="C1977" s="22">
        <f t="shared" ca="1" si="59"/>
        <v>2.4</v>
      </c>
      <c r="D1977" s="22">
        <v>53.444000000000003</v>
      </c>
      <c r="E1977" s="22"/>
      <c r="F1977" s="22">
        <v>274.31200000000001</v>
      </c>
      <c r="G1977" s="22"/>
      <c r="H1977" s="22">
        <v>235.25299999999999</v>
      </c>
      <c r="I1977" s="22"/>
      <c r="J1977" s="22">
        <v>93.741</v>
      </c>
      <c r="K1977" s="22"/>
      <c r="L1977" s="22">
        <v>-252.239</v>
      </c>
      <c r="M1977" s="22"/>
      <c r="N1977" s="22">
        <v>-112.252</v>
      </c>
      <c r="O1977" s="22"/>
      <c r="P1977" s="22">
        <v>2.4430000000000001</v>
      </c>
      <c r="Q1977" s="22"/>
      <c r="R1977" s="22"/>
      <c r="S1977" s="22"/>
      <c r="T1977" s="22"/>
      <c r="U1977" s="22"/>
      <c r="V1977" s="22"/>
      <c r="W1977" s="22"/>
      <c r="X1977" s="22"/>
      <c r="Y1977" s="22"/>
      <c r="Z1977" s="22"/>
      <c r="AA1977" s="22"/>
      <c r="AB1977" s="22"/>
      <c r="AC1977" s="22"/>
      <c r="AD1977" s="22"/>
      <c r="AE1977" s="22"/>
      <c r="AF1977" s="22"/>
      <c r="AG1977" s="22"/>
      <c r="AH1977" s="22"/>
      <c r="AI1977" s="22"/>
      <c r="AJ1977" s="22"/>
      <c r="AK1977" s="22"/>
      <c r="AL1977" s="22"/>
      <c r="AM1977" s="22"/>
      <c r="AN1977" s="22"/>
      <c r="AO1977" s="22"/>
      <c r="AP1977" s="22"/>
      <c r="AQ1977" s="22"/>
      <c r="AR1977" s="22"/>
      <c r="AS1977" s="22"/>
      <c r="AT1977" s="22"/>
      <c r="AU1977" s="22"/>
      <c r="AV1977" s="22"/>
      <c r="AW1977" s="22"/>
      <c r="AX1977" s="22"/>
      <c r="AY1977" s="22"/>
      <c r="AZ1977" s="22"/>
      <c r="BA1977" s="22"/>
      <c r="BB1977" s="22"/>
      <c r="BC1977" s="22"/>
      <c r="BD1977" s="22"/>
      <c r="BE1977" s="22"/>
      <c r="BF1977" s="22"/>
      <c r="BG1977" s="22"/>
      <c r="BH1977" s="22"/>
      <c r="BI1977" s="22"/>
      <c r="BJ1977" s="22"/>
      <c r="BK1977" s="22"/>
      <c r="BL1977" s="22"/>
      <c r="BM1977" s="22"/>
      <c r="BN1977" s="22"/>
      <c r="BO1977" s="22"/>
      <c r="BP1977" s="22"/>
      <c r="BQ1977" s="22"/>
      <c r="BR1977" s="22"/>
      <c r="BS1977" s="22"/>
      <c r="BT1977" s="22"/>
      <c r="BU1977" s="22"/>
      <c r="BV1977" s="22"/>
      <c r="BW1977" s="22"/>
      <c r="BX1977" s="22"/>
      <c r="BY1977" s="22"/>
      <c r="BZ1977" s="22"/>
    </row>
    <row r="1978" spans="1:78" x14ac:dyDescent="0.25">
      <c r="A1978" s="21"/>
      <c r="B1978" s="22">
        <v>2500</v>
      </c>
      <c r="C1978" s="22">
        <f t="shared" ca="1" si="59"/>
        <v>2.5</v>
      </c>
      <c r="D1978" s="22">
        <v>53.904000000000003</v>
      </c>
      <c r="E1978" s="22"/>
      <c r="F1978" s="22">
        <v>276.50299999999999</v>
      </c>
      <c r="G1978" s="22"/>
      <c r="H1978" s="22">
        <v>236.86</v>
      </c>
      <c r="I1978" s="22"/>
      <c r="J1978" s="22">
        <v>99.108000000000004</v>
      </c>
      <c r="K1978" s="22"/>
      <c r="L1978" s="22">
        <v>-252.37899999999999</v>
      </c>
      <c r="M1978" s="22"/>
      <c r="N1978" s="22">
        <v>-106.416</v>
      </c>
      <c r="O1978" s="22"/>
      <c r="P1978" s="22">
        <v>2.2229999999999999</v>
      </c>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2"/>
      <c r="AS1978" s="22"/>
      <c r="AT1978" s="22"/>
      <c r="AU1978" s="22"/>
      <c r="AV1978" s="22"/>
      <c r="AW1978" s="22"/>
      <c r="AX1978" s="22"/>
      <c r="AY1978" s="22"/>
      <c r="AZ1978" s="22"/>
      <c r="BA1978" s="22"/>
      <c r="BB1978" s="22"/>
      <c r="BC1978" s="22"/>
      <c r="BD1978" s="22"/>
      <c r="BE1978" s="22"/>
      <c r="BF1978" s="22"/>
      <c r="BG1978" s="22"/>
      <c r="BH1978" s="22"/>
      <c r="BI1978" s="22"/>
      <c r="BJ1978" s="22"/>
      <c r="BK1978" s="22"/>
      <c r="BL1978" s="22"/>
      <c r="BM1978" s="22"/>
      <c r="BN1978" s="22"/>
      <c r="BO1978" s="22"/>
      <c r="BP1978" s="22"/>
      <c r="BQ1978" s="22"/>
      <c r="BR1978" s="22"/>
      <c r="BS1978" s="22"/>
      <c r="BT1978" s="22"/>
      <c r="BU1978" s="22"/>
      <c r="BV1978" s="22"/>
      <c r="BW1978" s="22"/>
      <c r="BX1978" s="22"/>
      <c r="BY1978" s="22"/>
      <c r="BZ1978" s="22"/>
    </row>
    <row r="1979" spans="1:78" x14ac:dyDescent="0.25">
      <c r="A1979" s="21"/>
      <c r="B1979" s="22">
        <v>2600</v>
      </c>
      <c r="C1979" s="22">
        <f t="shared" ca="1" si="59"/>
        <v>2.6</v>
      </c>
      <c r="D1979" s="22">
        <v>54.329000000000001</v>
      </c>
      <c r="E1979" s="22"/>
      <c r="F1979" s="22">
        <v>278.625</v>
      </c>
      <c r="G1979" s="22"/>
      <c r="H1979" s="22">
        <v>238.42500000000001</v>
      </c>
      <c r="I1979" s="22"/>
      <c r="J1979" s="22">
        <v>104.52</v>
      </c>
      <c r="K1979" s="22"/>
      <c r="L1979" s="22">
        <v>-252.51300000000001</v>
      </c>
      <c r="M1979" s="22"/>
      <c r="N1979" s="22">
        <v>-100.575</v>
      </c>
      <c r="O1979" s="22"/>
      <c r="P1979" s="22">
        <v>2.0209999999999999</v>
      </c>
      <c r="Q1979" s="22"/>
      <c r="R1979" s="22"/>
      <c r="S1979" s="22"/>
      <c r="T1979" s="22"/>
      <c r="U1979" s="22"/>
      <c r="V1979" s="22"/>
      <c r="W1979" s="22"/>
      <c r="X1979" s="22"/>
      <c r="Y1979" s="22"/>
      <c r="Z1979" s="22"/>
      <c r="AA1979" s="22"/>
      <c r="AB1979" s="22"/>
      <c r="AC1979" s="22"/>
      <c r="AD1979" s="22"/>
      <c r="AE1979" s="22"/>
      <c r="AF1979" s="22"/>
      <c r="AG1979" s="22"/>
      <c r="AH1979" s="22"/>
      <c r="AI1979" s="22"/>
      <c r="AJ1979" s="22"/>
      <c r="AK1979" s="22"/>
      <c r="AL1979" s="22"/>
      <c r="AM1979" s="22"/>
      <c r="AN1979" s="22"/>
      <c r="AO1979" s="22"/>
      <c r="AP1979" s="22"/>
      <c r="AQ1979" s="22"/>
      <c r="AR1979" s="22"/>
      <c r="AS1979" s="22"/>
      <c r="AT1979" s="22"/>
      <c r="AU1979" s="22"/>
      <c r="AV1979" s="22"/>
      <c r="AW1979" s="22"/>
      <c r="AX1979" s="22"/>
      <c r="AY1979" s="22"/>
      <c r="AZ1979" s="22"/>
      <c r="BA1979" s="22"/>
      <c r="BB1979" s="22"/>
      <c r="BC1979" s="22"/>
      <c r="BD1979" s="22"/>
      <c r="BE1979" s="22"/>
      <c r="BF1979" s="22"/>
      <c r="BG1979" s="22"/>
      <c r="BH1979" s="22"/>
      <c r="BI1979" s="22"/>
      <c r="BJ1979" s="22"/>
      <c r="BK1979" s="22"/>
      <c r="BL1979" s="22"/>
      <c r="BM1979" s="22"/>
      <c r="BN1979" s="22"/>
      <c r="BO1979" s="22"/>
      <c r="BP1979" s="22"/>
      <c r="BQ1979" s="22"/>
      <c r="BR1979" s="22"/>
      <c r="BS1979" s="22"/>
      <c r="BT1979" s="22"/>
      <c r="BU1979" s="22"/>
      <c r="BV1979" s="22"/>
      <c r="BW1979" s="22"/>
      <c r="BX1979" s="22"/>
      <c r="BY1979" s="22"/>
      <c r="BZ1979" s="22"/>
    </row>
    <row r="1980" spans="1:78" x14ac:dyDescent="0.25">
      <c r="A1980" s="21"/>
      <c r="B1980" s="22">
        <v>2700</v>
      </c>
      <c r="C1980" s="22">
        <f t="shared" ca="1" si="59"/>
        <v>2.7</v>
      </c>
      <c r="D1980" s="22">
        <v>54.722999999999999</v>
      </c>
      <c r="E1980" s="22"/>
      <c r="F1980" s="22">
        <v>280.68299999999999</v>
      </c>
      <c r="G1980" s="22"/>
      <c r="H1980" s="22">
        <v>239.952</v>
      </c>
      <c r="I1980" s="22"/>
      <c r="J1980" s="22">
        <v>109.973</v>
      </c>
      <c r="K1980" s="22"/>
      <c r="L1980" s="22">
        <v>-252.643</v>
      </c>
      <c r="M1980" s="22"/>
      <c r="N1980" s="22">
        <v>-94.728999999999999</v>
      </c>
      <c r="O1980" s="22"/>
      <c r="P1980" s="22">
        <v>1.833</v>
      </c>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2"/>
      <c r="AS1980" s="22"/>
      <c r="AT1980" s="22"/>
      <c r="AU1980" s="22"/>
      <c r="AV1980" s="22"/>
      <c r="AW1980" s="22"/>
      <c r="AX1980" s="22"/>
      <c r="AY1980" s="22"/>
      <c r="AZ1980" s="22"/>
      <c r="BA1980" s="22"/>
      <c r="BB1980" s="22"/>
      <c r="BC1980" s="22"/>
      <c r="BD1980" s="22"/>
      <c r="BE1980" s="22"/>
      <c r="BF1980" s="22"/>
      <c r="BG1980" s="22"/>
      <c r="BH1980" s="22"/>
      <c r="BI1980" s="22"/>
      <c r="BJ1980" s="22"/>
      <c r="BK1980" s="22"/>
      <c r="BL1980" s="22"/>
      <c r="BM1980" s="22"/>
      <c r="BN1980" s="22"/>
      <c r="BO1980" s="22"/>
      <c r="BP1980" s="22"/>
      <c r="BQ1980" s="22"/>
      <c r="BR1980" s="22"/>
      <c r="BS1980" s="22"/>
      <c r="BT1980" s="22"/>
      <c r="BU1980" s="22"/>
      <c r="BV1980" s="22"/>
      <c r="BW1980" s="22"/>
      <c r="BX1980" s="22"/>
      <c r="BY1980" s="22"/>
      <c r="BZ1980" s="22"/>
    </row>
    <row r="1981" spans="1:78" x14ac:dyDescent="0.25">
      <c r="A1981" s="21"/>
      <c r="B1981" s="22">
        <v>2800</v>
      </c>
      <c r="C1981" s="22">
        <f t="shared" ca="1" si="59"/>
        <v>2.8</v>
      </c>
      <c r="D1981" s="22">
        <v>55.088999999999999</v>
      </c>
      <c r="E1981" s="22"/>
      <c r="F1981" s="22">
        <v>282.68</v>
      </c>
      <c r="G1981" s="22"/>
      <c r="H1981" s="22">
        <v>241.44300000000001</v>
      </c>
      <c r="I1981" s="22"/>
      <c r="J1981" s="22">
        <v>115.464</v>
      </c>
      <c r="K1981" s="22"/>
      <c r="L1981" s="22">
        <v>-252.77099999999999</v>
      </c>
      <c r="M1981" s="22"/>
      <c r="N1981" s="22">
        <v>-88.878</v>
      </c>
      <c r="O1981" s="22"/>
      <c r="P1981" s="22">
        <v>1.6579999999999999</v>
      </c>
      <c r="Q1981" s="22"/>
      <c r="R1981" s="22"/>
      <c r="S1981" s="22"/>
      <c r="T1981" s="22"/>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c r="AQ1981" s="22"/>
      <c r="AR1981" s="22"/>
      <c r="AS1981" s="22"/>
      <c r="AT1981" s="22"/>
      <c r="AU1981" s="22"/>
      <c r="AV1981" s="22"/>
      <c r="AW1981" s="22"/>
      <c r="AX1981" s="22"/>
      <c r="AY1981" s="22"/>
      <c r="AZ1981" s="22"/>
      <c r="BA1981" s="22"/>
      <c r="BB1981" s="22"/>
      <c r="BC1981" s="22"/>
      <c r="BD1981" s="22"/>
      <c r="BE1981" s="22"/>
      <c r="BF1981" s="22"/>
      <c r="BG1981" s="22"/>
      <c r="BH1981" s="22"/>
      <c r="BI1981" s="22"/>
      <c r="BJ1981" s="22"/>
      <c r="BK1981" s="22"/>
      <c r="BL1981" s="22"/>
      <c r="BM1981" s="22"/>
      <c r="BN1981" s="22"/>
      <c r="BO1981" s="22"/>
      <c r="BP1981" s="22"/>
      <c r="BQ1981" s="22"/>
      <c r="BR1981" s="22"/>
      <c r="BS1981" s="22"/>
      <c r="BT1981" s="22"/>
      <c r="BU1981" s="22"/>
      <c r="BV1981" s="22"/>
      <c r="BW1981" s="22"/>
      <c r="BX1981" s="22"/>
      <c r="BY1981" s="22"/>
      <c r="BZ1981" s="22"/>
    </row>
    <row r="1982" spans="1:78" x14ac:dyDescent="0.25">
      <c r="A1982" s="21"/>
      <c r="B1982" s="22">
        <v>2900</v>
      </c>
      <c r="C1982" s="22">
        <f t="shared" ca="1" si="59"/>
        <v>2.9</v>
      </c>
      <c r="D1982" s="22">
        <v>55.43</v>
      </c>
      <c r="E1982" s="22"/>
      <c r="F1982" s="22">
        <v>284.61900000000003</v>
      </c>
      <c r="G1982" s="22"/>
      <c r="H1982" s="22">
        <v>242.899</v>
      </c>
      <c r="I1982" s="22"/>
      <c r="J1982" s="22">
        <v>120.99</v>
      </c>
      <c r="K1982" s="22"/>
      <c r="L1982" s="22">
        <v>-252.89699999999999</v>
      </c>
      <c r="M1982" s="22"/>
      <c r="N1982" s="22">
        <v>-83.022999999999996</v>
      </c>
      <c r="O1982" s="22"/>
      <c r="P1982" s="22">
        <v>1.4950000000000001</v>
      </c>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2"/>
      <c r="AS1982" s="22"/>
      <c r="AT1982" s="22"/>
      <c r="AU1982" s="22"/>
      <c r="AV1982" s="22"/>
      <c r="AW1982" s="22"/>
      <c r="AX1982" s="22"/>
      <c r="AY1982" s="22"/>
      <c r="AZ1982" s="22"/>
      <c r="BA1982" s="22"/>
      <c r="BB1982" s="22"/>
      <c r="BC1982" s="22"/>
      <c r="BD1982" s="22"/>
      <c r="BE1982" s="22"/>
      <c r="BF1982" s="22"/>
      <c r="BG1982" s="22"/>
      <c r="BH1982" s="22"/>
      <c r="BI1982" s="22"/>
      <c r="BJ1982" s="22"/>
      <c r="BK1982" s="22"/>
      <c r="BL1982" s="22"/>
      <c r="BM1982" s="22"/>
      <c r="BN1982" s="22"/>
      <c r="BO1982" s="22"/>
      <c r="BP1982" s="22"/>
      <c r="BQ1982" s="22"/>
      <c r="BR1982" s="22"/>
      <c r="BS1982" s="22"/>
      <c r="BT1982" s="22"/>
      <c r="BU1982" s="22"/>
      <c r="BV1982" s="22"/>
      <c r="BW1982" s="22"/>
      <c r="BX1982" s="22"/>
      <c r="BY1982" s="22"/>
      <c r="BZ1982" s="22"/>
    </row>
    <row r="1983" spans="1:78" x14ac:dyDescent="0.25">
      <c r="A1983" s="21"/>
      <c r="B1983" s="22">
        <v>3000</v>
      </c>
      <c r="C1983" s="22">
        <f t="shared" ca="1" si="59"/>
        <v>3</v>
      </c>
      <c r="D1983" s="22">
        <v>55.747999999999998</v>
      </c>
      <c r="E1983" s="22"/>
      <c r="F1983" s="22">
        <v>286.50400000000002</v>
      </c>
      <c r="G1983" s="22"/>
      <c r="H1983" s="22">
        <v>244.321</v>
      </c>
      <c r="I1983" s="22"/>
      <c r="J1983" s="22">
        <v>126.54900000000001</v>
      </c>
      <c r="K1983" s="22"/>
      <c r="L1983" s="22">
        <v>-253.024</v>
      </c>
      <c r="M1983" s="22"/>
      <c r="N1983" s="22">
        <v>-77.162999999999997</v>
      </c>
      <c r="O1983" s="22"/>
      <c r="P1983" s="22">
        <v>1.3440000000000001</v>
      </c>
      <c r="Q1983" s="22"/>
      <c r="R1983" s="22"/>
      <c r="S1983" s="22"/>
      <c r="T1983" s="2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c r="AQ1983" s="22"/>
      <c r="AR1983" s="22"/>
      <c r="AS1983" s="22"/>
      <c r="AT1983" s="22"/>
      <c r="AU1983" s="22"/>
      <c r="AV1983" s="22"/>
      <c r="AW1983" s="22"/>
      <c r="AX1983" s="22"/>
      <c r="AY1983" s="22"/>
      <c r="AZ1983" s="22"/>
      <c r="BA1983" s="22"/>
      <c r="BB1983" s="22"/>
      <c r="BC1983" s="22"/>
      <c r="BD1983" s="22"/>
      <c r="BE1983" s="22"/>
      <c r="BF1983" s="22"/>
      <c r="BG1983" s="22"/>
      <c r="BH1983" s="22"/>
      <c r="BI1983" s="22"/>
      <c r="BJ1983" s="22"/>
      <c r="BK1983" s="22"/>
      <c r="BL1983" s="22"/>
      <c r="BM1983" s="22"/>
      <c r="BN1983" s="22"/>
      <c r="BO1983" s="22"/>
      <c r="BP1983" s="22"/>
      <c r="BQ1983" s="22"/>
      <c r="BR1983" s="22"/>
      <c r="BS1983" s="22"/>
      <c r="BT1983" s="22"/>
      <c r="BU1983" s="22"/>
      <c r="BV1983" s="22"/>
      <c r="BW1983" s="22"/>
      <c r="BX1983" s="22"/>
      <c r="BY1983" s="22"/>
      <c r="BZ1983" s="22"/>
    </row>
    <row r="1984" spans="1:78" x14ac:dyDescent="0.25">
      <c r="A1984" s="21"/>
      <c r="B1984" s="22">
        <v>3100</v>
      </c>
      <c r="C1984" s="22">
        <f t="shared" ca="1" si="59"/>
        <v>3.1</v>
      </c>
      <c r="D1984" s="22">
        <v>56.043999999999997</v>
      </c>
      <c r="E1984" s="22"/>
      <c r="F1984" s="22">
        <v>288.33699999999999</v>
      </c>
      <c r="G1984" s="22"/>
      <c r="H1984" s="22">
        <v>245.71100000000001</v>
      </c>
      <c r="I1984" s="22"/>
      <c r="J1984" s="22">
        <v>132.13900000000001</v>
      </c>
      <c r="K1984" s="22"/>
      <c r="L1984" s="22">
        <v>-253.15199999999999</v>
      </c>
      <c r="M1984" s="22"/>
      <c r="N1984" s="22">
        <v>-71.298000000000002</v>
      </c>
      <c r="O1984" s="22"/>
      <c r="P1984" s="22">
        <v>1.2010000000000001</v>
      </c>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2"/>
      <c r="AS1984" s="22"/>
      <c r="AT1984" s="22"/>
      <c r="AU1984" s="22"/>
      <c r="AV1984" s="22"/>
      <c r="AW1984" s="22"/>
      <c r="AX1984" s="22"/>
      <c r="AY1984" s="22"/>
      <c r="AZ1984" s="22"/>
      <c r="BA1984" s="22"/>
      <c r="BB1984" s="22"/>
      <c r="BC1984" s="22"/>
      <c r="BD1984" s="22"/>
      <c r="BE1984" s="22"/>
      <c r="BF1984" s="22"/>
      <c r="BG1984" s="22"/>
      <c r="BH1984" s="22"/>
      <c r="BI1984" s="22"/>
      <c r="BJ1984" s="22"/>
      <c r="BK1984" s="22"/>
      <c r="BL1984" s="22"/>
      <c r="BM1984" s="22"/>
      <c r="BN1984" s="22"/>
      <c r="BO1984" s="22"/>
      <c r="BP1984" s="22"/>
      <c r="BQ1984" s="22"/>
      <c r="BR1984" s="22"/>
      <c r="BS1984" s="22"/>
      <c r="BT1984" s="22"/>
      <c r="BU1984" s="22"/>
      <c r="BV1984" s="22"/>
      <c r="BW1984" s="22"/>
      <c r="BX1984" s="22"/>
      <c r="BY1984" s="22"/>
      <c r="BZ1984" s="22"/>
    </row>
    <row r="1985" spans="1:78" x14ac:dyDescent="0.25">
      <c r="A1985" s="21"/>
      <c r="B1985" s="22">
        <v>3200</v>
      </c>
      <c r="C1985" s="22">
        <f t="shared" ca="1" si="59"/>
        <v>3.2</v>
      </c>
      <c r="D1985" s="22">
        <v>56.323</v>
      </c>
      <c r="E1985" s="22"/>
      <c r="F1985" s="22">
        <v>290.12</v>
      </c>
      <c r="G1985" s="22"/>
      <c r="H1985" s="22">
        <v>247.071</v>
      </c>
      <c r="I1985" s="22"/>
      <c r="J1985" s="22">
        <v>137.75700000000001</v>
      </c>
      <c r="K1985" s="22"/>
      <c r="L1985" s="22">
        <v>-253.28200000000001</v>
      </c>
      <c r="M1985" s="22"/>
      <c r="N1985" s="22">
        <v>-65.430000000000007</v>
      </c>
      <c r="O1985" s="22"/>
      <c r="P1985" s="22">
        <v>1.0680000000000001</v>
      </c>
      <c r="Q1985" s="22"/>
      <c r="R1985" s="22"/>
      <c r="S1985" s="22"/>
      <c r="T1985" s="2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c r="AQ1985" s="22"/>
      <c r="AR1985" s="22"/>
      <c r="AS1985" s="22"/>
      <c r="AT1985" s="22"/>
      <c r="AU1985" s="22"/>
      <c r="AV1985" s="22"/>
      <c r="AW1985" s="22"/>
      <c r="AX1985" s="22"/>
      <c r="AY1985" s="22"/>
      <c r="AZ1985" s="22"/>
      <c r="BA1985" s="22"/>
      <c r="BB1985" s="22"/>
      <c r="BC1985" s="22"/>
      <c r="BD1985" s="22"/>
      <c r="BE1985" s="22"/>
      <c r="BF1985" s="22"/>
      <c r="BG1985" s="22"/>
      <c r="BH1985" s="22"/>
      <c r="BI1985" s="22"/>
      <c r="BJ1985" s="22"/>
      <c r="BK1985" s="22"/>
      <c r="BL1985" s="22"/>
      <c r="BM1985" s="22"/>
      <c r="BN1985" s="22"/>
      <c r="BO1985" s="22"/>
      <c r="BP1985" s="22"/>
      <c r="BQ1985" s="22"/>
      <c r="BR1985" s="22"/>
      <c r="BS1985" s="22"/>
      <c r="BT1985" s="22"/>
      <c r="BU1985" s="22"/>
      <c r="BV1985" s="22"/>
      <c r="BW1985" s="22"/>
      <c r="BX1985" s="22"/>
      <c r="BY1985" s="22"/>
      <c r="BZ1985" s="22"/>
    </row>
    <row r="1986" spans="1:78" x14ac:dyDescent="0.25">
      <c r="A1986" s="21"/>
      <c r="B1986" s="22">
        <v>3300</v>
      </c>
      <c r="C1986" s="22">
        <f t="shared" ca="1" si="59"/>
        <v>3.3</v>
      </c>
      <c r="D1986" s="22">
        <v>56.582999999999998</v>
      </c>
      <c r="E1986" s="22"/>
      <c r="F1986" s="22">
        <v>291.858</v>
      </c>
      <c r="G1986" s="22"/>
      <c r="H1986" s="22">
        <v>248.40199999999999</v>
      </c>
      <c r="I1986" s="22"/>
      <c r="J1986" s="22">
        <v>143.40299999999999</v>
      </c>
      <c r="K1986" s="22"/>
      <c r="L1986" s="22">
        <v>-253.416</v>
      </c>
      <c r="M1986" s="22"/>
      <c r="N1986" s="22">
        <v>-59.558</v>
      </c>
      <c r="O1986" s="22"/>
      <c r="P1986" s="22">
        <v>0.94299999999999995</v>
      </c>
      <c r="Q1986" s="22"/>
      <c r="R1986" s="22"/>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22"/>
      <c r="AW1986" s="22"/>
      <c r="AX1986" s="22"/>
      <c r="AY1986" s="22"/>
      <c r="AZ1986" s="22"/>
      <c r="BA1986" s="22"/>
      <c r="BB1986" s="22"/>
      <c r="BC1986" s="22"/>
      <c r="BD1986" s="22"/>
      <c r="BE1986" s="22"/>
      <c r="BF1986" s="22"/>
      <c r="BG1986" s="22"/>
      <c r="BH1986" s="22"/>
      <c r="BI1986" s="22"/>
      <c r="BJ1986" s="22"/>
      <c r="BK1986" s="22"/>
      <c r="BL1986" s="22"/>
      <c r="BM1986" s="22"/>
      <c r="BN1986" s="22"/>
      <c r="BO1986" s="22"/>
      <c r="BP1986" s="22"/>
      <c r="BQ1986" s="22"/>
      <c r="BR1986" s="22"/>
      <c r="BS1986" s="22"/>
      <c r="BT1986" s="22"/>
      <c r="BU1986" s="22"/>
      <c r="BV1986" s="22"/>
      <c r="BW1986" s="22"/>
      <c r="BX1986" s="22"/>
      <c r="BY1986" s="22"/>
      <c r="BZ1986" s="22"/>
    </row>
    <row r="1987" spans="1:78" x14ac:dyDescent="0.25">
      <c r="A1987" s="21"/>
      <c r="B1987" s="22">
        <v>3400</v>
      </c>
      <c r="C1987" s="22">
        <f t="shared" ca="1" si="59"/>
        <v>3.4</v>
      </c>
      <c r="D1987" s="22">
        <v>56.828000000000003</v>
      </c>
      <c r="E1987" s="22"/>
      <c r="F1987" s="22">
        <v>293.55</v>
      </c>
      <c r="G1987" s="22"/>
      <c r="H1987" s="22">
        <v>249.70500000000001</v>
      </c>
      <c r="I1987" s="22"/>
      <c r="J1987" s="22">
        <v>149.07300000000001</v>
      </c>
      <c r="K1987" s="22"/>
      <c r="L1987" s="22">
        <v>-253.553</v>
      </c>
      <c r="M1987" s="22"/>
      <c r="N1987" s="22">
        <v>-53.680999999999997</v>
      </c>
      <c r="O1987" s="22"/>
      <c r="P1987" s="22">
        <v>0.82499999999999996</v>
      </c>
      <c r="Q1987" s="22"/>
      <c r="R1987" s="22"/>
      <c r="S1987" s="22"/>
      <c r="T1987" s="22"/>
      <c r="U1987" s="22"/>
      <c r="V1987" s="22"/>
      <c r="W1987" s="22"/>
      <c r="X1987" s="22"/>
      <c r="Y1987" s="22"/>
      <c r="Z1987" s="22"/>
      <c r="AA1987" s="22"/>
      <c r="AB1987" s="22"/>
      <c r="AC1987" s="22"/>
      <c r="AD1987" s="22"/>
      <c r="AE1987" s="22"/>
      <c r="AF1987" s="22"/>
      <c r="AG1987" s="22"/>
      <c r="AH1987" s="22"/>
      <c r="AI1987" s="22"/>
      <c r="AJ1987" s="22"/>
      <c r="AK1987" s="22"/>
      <c r="AL1987" s="22"/>
      <c r="AM1987" s="22"/>
      <c r="AN1987" s="22"/>
      <c r="AO1987" s="22"/>
      <c r="AP1987" s="22"/>
      <c r="AQ1987" s="22"/>
      <c r="AR1987" s="22"/>
      <c r="AS1987" s="22"/>
      <c r="AT1987" s="22"/>
      <c r="AU1987" s="22"/>
      <c r="AV1987" s="22"/>
      <c r="AW1987" s="22"/>
      <c r="AX1987" s="22"/>
      <c r="AY1987" s="22"/>
      <c r="AZ1987" s="22"/>
      <c r="BA1987" s="22"/>
      <c r="BB1987" s="22"/>
      <c r="BC1987" s="22"/>
      <c r="BD1987" s="22"/>
      <c r="BE1987" s="22"/>
      <c r="BF1987" s="22"/>
      <c r="BG1987" s="22"/>
      <c r="BH1987" s="22"/>
      <c r="BI1987" s="22"/>
      <c r="BJ1987" s="22"/>
      <c r="BK1987" s="22"/>
      <c r="BL1987" s="22"/>
      <c r="BM1987" s="22"/>
      <c r="BN1987" s="22"/>
      <c r="BO1987" s="22"/>
      <c r="BP1987" s="22"/>
      <c r="BQ1987" s="22"/>
      <c r="BR1987" s="22"/>
      <c r="BS1987" s="22"/>
      <c r="BT1987" s="22"/>
      <c r="BU1987" s="22"/>
      <c r="BV1987" s="22"/>
      <c r="BW1987" s="22"/>
      <c r="BX1987" s="22"/>
      <c r="BY1987" s="22"/>
      <c r="BZ1987" s="22"/>
    </row>
    <row r="1988" spans="1:78" x14ac:dyDescent="0.25">
      <c r="A1988" s="21"/>
      <c r="B1988" s="22">
        <v>3500</v>
      </c>
      <c r="C1988" s="22">
        <f t="shared" ca="1" si="59"/>
        <v>3.5</v>
      </c>
      <c r="D1988" s="22">
        <v>57.058</v>
      </c>
      <c r="E1988" s="22"/>
      <c r="F1988" s="22">
        <v>295.20100000000002</v>
      </c>
      <c r="G1988" s="22"/>
      <c r="H1988" s="22">
        <v>250.982</v>
      </c>
      <c r="I1988" s="22"/>
      <c r="J1988" s="22">
        <v>154.768</v>
      </c>
      <c r="K1988" s="22"/>
      <c r="L1988" s="22">
        <v>-253.696</v>
      </c>
      <c r="M1988" s="22"/>
      <c r="N1988" s="22">
        <v>-47.801000000000002</v>
      </c>
      <c r="O1988" s="22"/>
      <c r="P1988" s="22">
        <v>0.71299999999999997</v>
      </c>
      <c r="Q1988" s="22"/>
      <c r="R1988" s="22"/>
      <c r="S1988" s="22"/>
      <c r="T1988" s="2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2"/>
      <c r="AS1988" s="22"/>
      <c r="AT1988" s="22"/>
      <c r="AU1988" s="22"/>
      <c r="AV1988" s="22"/>
      <c r="AW1988" s="22"/>
      <c r="AX1988" s="22"/>
      <c r="AY1988" s="22"/>
      <c r="AZ1988" s="22"/>
      <c r="BA1988" s="22"/>
      <c r="BB1988" s="22"/>
      <c r="BC1988" s="22"/>
      <c r="BD1988" s="22"/>
      <c r="BE1988" s="22"/>
      <c r="BF1988" s="22"/>
      <c r="BG1988" s="22"/>
      <c r="BH1988" s="22"/>
      <c r="BI1988" s="22"/>
      <c r="BJ1988" s="22"/>
      <c r="BK1988" s="22"/>
      <c r="BL1988" s="22"/>
      <c r="BM1988" s="22"/>
      <c r="BN1988" s="22"/>
      <c r="BO1988" s="22"/>
      <c r="BP1988" s="22"/>
      <c r="BQ1988" s="22"/>
      <c r="BR1988" s="22"/>
      <c r="BS1988" s="22"/>
      <c r="BT1988" s="22"/>
      <c r="BU1988" s="22"/>
      <c r="BV1988" s="22"/>
      <c r="BW1988" s="22"/>
      <c r="BX1988" s="22"/>
      <c r="BY1988" s="22"/>
      <c r="BZ1988" s="22"/>
    </row>
    <row r="1989" spans="1:78" x14ac:dyDescent="0.25">
      <c r="A1989" s="21"/>
      <c r="B1989" s="22">
        <v>3600</v>
      </c>
      <c r="C1989" s="22">
        <f t="shared" ca="1" si="59"/>
        <v>3.6</v>
      </c>
      <c r="D1989" s="22">
        <v>57.276000000000003</v>
      </c>
      <c r="E1989" s="22"/>
      <c r="F1989" s="22">
        <v>296.81200000000001</v>
      </c>
      <c r="G1989" s="22"/>
      <c r="H1989" s="22">
        <v>252.233</v>
      </c>
      <c r="I1989" s="22"/>
      <c r="J1989" s="22">
        <v>160.48500000000001</v>
      </c>
      <c r="K1989" s="22"/>
      <c r="L1989" s="22">
        <v>-253.84399999999999</v>
      </c>
      <c r="M1989" s="22"/>
      <c r="N1989" s="22">
        <v>-41.915999999999997</v>
      </c>
      <c r="O1989" s="22"/>
      <c r="P1989" s="22">
        <v>0.60799999999999998</v>
      </c>
      <c r="Q1989" s="22"/>
      <c r="R1989" s="22"/>
      <c r="S1989" s="22"/>
      <c r="T1989" s="22"/>
      <c r="U1989" s="22"/>
      <c r="V1989" s="22"/>
      <c r="W1989" s="22"/>
      <c r="X1989" s="22"/>
      <c r="Y1989" s="22"/>
      <c r="Z1989" s="22"/>
      <c r="AA1989" s="22"/>
      <c r="AB1989" s="22"/>
      <c r="AC1989" s="22"/>
      <c r="AD1989" s="22"/>
      <c r="AE1989" s="22"/>
      <c r="AF1989" s="22"/>
      <c r="AG1989" s="22"/>
      <c r="AH1989" s="22"/>
      <c r="AI1989" s="22"/>
      <c r="AJ1989" s="22"/>
      <c r="AK1989" s="22"/>
      <c r="AL1989" s="22"/>
      <c r="AM1989" s="22"/>
      <c r="AN1989" s="22"/>
      <c r="AO1989" s="22"/>
      <c r="AP1989" s="22"/>
      <c r="AQ1989" s="22"/>
      <c r="AR1989" s="22"/>
      <c r="AS1989" s="22"/>
      <c r="AT1989" s="22"/>
      <c r="AU1989" s="22"/>
      <c r="AV1989" s="22"/>
      <c r="AW1989" s="22"/>
      <c r="AX1989" s="22"/>
      <c r="AY1989" s="22"/>
      <c r="AZ1989" s="22"/>
      <c r="BA1989" s="22"/>
      <c r="BB1989" s="22"/>
      <c r="BC1989" s="22"/>
      <c r="BD1989" s="22"/>
      <c r="BE1989" s="22"/>
      <c r="BF1989" s="22"/>
      <c r="BG1989" s="22"/>
      <c r="BH1989" s="22"/>
      <c r="BI1989" s="22"/>
      <c r="BJ1989" s="22"/>
      <c r="BK1989" s="22"/>
      <c r="BL1989" s="22"/>
      <c r="BM1989" s="22"/>
      <c r="BN1989" s="22"/>
      <c r="BO1989" s="22"/>
      <c r="BP1989" s="22"/>
      <c r="BQ1989" s="22"/>
      <c r="BR1989" s="22"/>
      <c r="BS1989" s="22"/>
      <c r="BT1989" s="22"/>
      <c r="BU1989" s="22"/>
      <c r="BV1989" s="22"/>
      <c r="BW1989" s="22"/>
      <c r="BX1989" s="22"/>
      <c r="BY1989" s="22"/>
      <c r="BZ1989" s="22"/>
    </row>
    <row r="1990" spans="1:78" x14ac:dyDescent="0.25">
      <c r="A1990" s="21"/>
      <c r="B1990" s="22">
        <v>3700</v>
      </c>
      <c r="C1990" s="22">
        <f t="shared" ca="1" si="59"/>
        <v>3.7</v>
      </c>
      <c r="D1990" s="22">
        <v>57.48</v>
      </c>
      <c r="E1990" s="22"/>
      <c r="F1990" s="22">
        <v>298.38400000000001</v>
      </c>
      <c r="G1990" s="22"/>
      <c r="H1990" s="22">
        <v>253.459</v>
      </c>
      <c r="I1990" s="22"/>
      <c r="J1990" s="22">
        <v>166.22200000000001</v>
      </c>
      <c r="K1990" s="22"/>
      <c r="L1990" s="22">
        <v>-253.99700000000001</v>
      </c>
      <c r="M1990" s="22"/>
      <c r="N1990" s="22">
        <v>-36.027000000000001</v>
      </c>
      <c r="O1990" s="22"/>
      <c r="P1990" s="22">
        <v>0.50900000000000001</v>
      </c>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2"/>
      <c r="AS1990" s="22"/>
      <c r="AT1990" s="22"/>
      <c r="AU1990" s="22"/>
      <c r="AV1990" s="22"/>
      <c r="AW1990" s="22"/>
      <c r="AX1990" s="22"/>
      <c r="AY1990" s="22"/>
      <c r="AZ1990" s="22"/>
      <c r="BA1990" s="22"/>
      <c r="BB1990" s="22"/>
      <c r="BC1990" s="22"/>
      <c r="BD1990" s="22"/>
      <c r="BE1990" s="22"/>
      <c r="BF1990" s="22"/>
      <c r="BG1990" s="22"/>
      <c r="BH1990" s="22"/>
      <c r="BI1990" s="22"/>
      <c r="BJ1990" s="22"/>
      <c r="BK1990" s="22"/>
      <c r="BL1990" s="22"/>
      <c r="BM1990" s="22"/>
      <c r="BN1990" s="22"/>
      <c r="BO1990" s="22"/>
      <c r="BP1990" s="22"/>
      <c r="BQ1990" s="22"/>
      <c r="BR1990" s="22"/>
      <c r="BS1990" s="22"/>
      <c r="BT1990" s="22"/>
      <c r="BU1990" s="22"/>
      <c r="BV1990" s="22"/>
      <c r="BW1990" s="22"/>
      <c r="BX1990" s="22"/>
      <c r="BY1990" s="22"/>
      <c r="BZ1990" s="22"/>
    </row>
    <row r="1991" spans="1:78" x14ac:dyDescent="0.25">
      <c r="A1991" s="21"/>
      <c r="B1991" s="22">
        <v>3800</v>
      </c>
      <c r="C1991" s="22">
        <f t="shared" ca="1" si="59"/>
        <v>3.8</v>
      </c>
      <c r="D1991" s="22">
        <v>57.674999999999997</v>
      </c>
      <c r="E1991" s="22"/>
      <c r="F1991" s="22">
        <v>299.91899999999998</v>
      </c>
      <c r="G1991" s="22"/>
      <c r="H1991" s="22">
        <v>254.661</v>
      </c>
      <c r="I1991" s="22"/>
      <c r="J1991" s="22">
        <v>171.98</v>
      </c>
      <c r="K1991" s="22"/>
      <c r="L1991" s="22">
        <v>-254.15799999999999</v>
      </c>
      <c r="M1991" s="22"/>
      <c r="N1991" s="22">
        <v>-30.132999999999999</v>
      </c>
      <c r="O1991" s="22"/>
      <c r="P1991" s="22">
        <v>0.41399999999999998</v>
      </c>
      <c r="Q1991" s="22"/>
      <c r="R1991" s="22"/>
      <c r="S1991" s="22"/>
      <c r="T1991" s="22"/>
      <c r="U1991" s="22"/>
      <c r="V1991" s="22"/>
      <c r="W1991" s="22"/>
      <c r="X1991" s="22"/>
      <c r="Y1991" s="22"/>
      <c r="Z1991" s="22"/>
      <c r="AA1991" s="22"/>
      <c r="AB1991" s="22"/>
      <c r="AC1991" s="22"/>
      <c r="AD1991" s="22"/>
      <c r="AE1991" s="22"/>
      <c r="AF1991" s="22"/>
      <c r="AG1991" s="22"/>
      <c r="AH1991" s="22"/>
      <c r="AI1991" s="22"/>
      <c r="AJ1991" s="22"/>
      <c r="AK1991" s="22"/>
      <c r="AL1991" s="22"/>
      <c r="AM1991" s="22"/>
      <c r="AN1991" s="22"/>
      <c r="AO1991" s="22"/>
      <c r="AP1991" s="22"/>
      <c r="AQ1991" s="22"/>
      <c r="AR1991" s="22"/>
      <c r="AS1991" s="22"/>
      <c r="AT1991" s="22"/>
      <c r="AU1991" s="22"/>
      <c r="AV1991" s="22"/>
      <c r="AW1991" s="22"/>
      <c r="AX1991" s="22"/>
      <c r="AY1991" s="22"/>
      <c r="AZ1991" s="22"/>
      <c r="BA1991" s="22"/>
      <c r="BB1991" s="22"/>
      <c r="BC1991" s="22"/>
      <c r="BD1991" s="22"/>
      <c r="BE1991" s="22"/>
      <c r="BF1991" s="22"/>
      <c r="BG1991" s="22"/>
      <c r="BH1991" s="22"/>
      <c r="BI1991" s="22"/>
      <c r="BJ1991" s="22"/>
      <c r="BK1991" s="22"/>
      <c r="BL1991" s="22"/>
      <c r="BM1991" s="22"/>
      <c r="BN1991" s="22"/>
      <c r="BO1991" s="22"/>
      <c r="BP1991" s="22"/>
      <c r="BQ1991" s="22"/>
      <c r="BR1991" s="22"/>
      <c r="BS1991" s="22"/>
      <c r="BT1991" s="22"/>
      <c r="BU1991" s="22"/>
      <c r="BV1991" s="22"/>
      <c r="BW1991" s="22"/>
      <c r="BX1991" s="22"/>
      <c r="BY1991" s="22"/>
      <c r="BZ1991" s="22"/>
    </row>
    <row r="1992" spans="1:78" x14ac:dyDescent="0.25">
      <c r="A1992" s="21"/>
      <c r="B1992" s="22">
        <v>3900</v>
      </c>
      <c r="C1992" s="22">
        <f t="shared" ca="1" si="59"/>
        <v>3.9</v>
      </c>
      <c r="D1992" s="22">
        <v>57.859000000000002</v>
      </c>
      <c r="E1992" s="22"/>
      <c r="F1992" s="22">
        <v>301.42</v>
      </c>
      <c r="G1992" s="22"/>
      <c r="H1992" s="22">
        <v>255.84100000000001</v>
      </c>
      <c r="I1992" s="22"/>
      <c r="J1992" s="22">
        <v>177.75700000000001</v>
      </c>
      <c r="K1992" s="22"/>
      <c r="L1992" s="22">
        <v>-254.32599999999999</v>
      </c>
      <c r="M1992" s="22"/>
      <c r="N1992" s="22">
        <v>-24.236000000000001</v>
      </c>
      <c r="O1992" s="22"/>
      <c r="P1992" s="22">
        <v>0.32500000000000001</v>
      </c>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2"/>
      <c r="AS1992" s="22"/>
      <c r="AT1992" s="22"/>
      <c r="AU1992" s="22"/>
      <c r="AV1992" s="22"/>
      <c r="AW1992" s="22"/>
      <c r="AX1992" s="22"/>
      <c r="AY1992" s="22"/>
      <c r="AZ1992" s="22"/>
      <c r="BA1992" s="22"/>
      <c r="BB1992" s="22"/>
      <c r="BC1992" s="22"/>
      <c r="BD1992" s="22"/>
      <c r="BE1992" s="22"/>
      <c r="BF1992" s="22"/>
      <c r="BG1992" s="22"/>
      <c r="BH1992" s="22"/>
      <c r="BI1992" s="22"/>
      <c r="BJ1992" s="22"/>
      <c r="BK1992" s="22"/>
      <c r="BL1992" s="22"/>
      <c r="BM1992" s="22"/>
      <c r="BN1992" s="22"/>
      <c r="BO1992" s="22"/>
      <c r="BP1992" s="22"/>
      <c r="BQ1992" s="22"/>
      <c r="BR1992" s="22"/>
      <c r="BS1992" s="22"/>
      <c r="BT1992" s="22"/>
      <c r="BU1992" s="22"/>
      <c r="BV1992" s="22"/>
      <c r="BW1992" s="22"/>
      <c r="BX1992" s="22"/>
      <c r="BY1992" s="22"/>
      <c r="BZ1992" s="22"/>
    </row>
    <row r="1993" spans="1:78" x14ac:dyDescent="0.25">
      <c r="A1993" s="21"/>
      <c r="B1993" s="22">
        <v>4000</v>
      </c>
      <c r="C1993" s="22">
        <f t="shared" ca="1" si="59"/>
        <v>4</v>
      </c>
      <c r="D1993" s="22">
        <v>58.033000000000001</v>
      </c>
      <c r="E1993" s="22"/>
      <c r="F1993" s="22">
        <v>302.887</v>
      </c>
      <c r="G1993" s="22"/>
      <c r="H1993" s="22">
        <v>256.99900000000002</v>
      </c>
      <c r="I1993" s="22"/>
      <c r="J1993" s="22">
        <v>183.55199999999999</v>
      </c>
      <c r="K1993" s="22"/>
      <c r="L1993" s="22">
        <v>-254.501</v>
      </c>
      <c r="M1993" s="22"/>
      <c r="N1993" s="22">
        <v>-18.334</v>
      </c>
      <c r="O1993" s="22"/>
      <c r="P1993" s="22">
        <v>0.23899999999999999</v>
      </c>
      <c r="Q1993" s="22"/>
      <c r="R1993" s="22"/>
      <c r="S1993" s="22"/>
      <c r="T1993" s="2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c r="AQ1993" s="22"/>
      <c r="AR1993" s="22"/>
      <c r="AS1993" s="22"/>
      <c r="AT1993" s="22"/>
      <c r="AU1993" s="22"/>
      <c r="AV1993" s="22"/>
      <c r="AW1993" s="22"/>
      <c r="AX1993" s="22"/>
      <c r="AY1993" s="22"/>
      <c r="AZ1993" s="22"/>
      <c r="BA1993" s="22"/>
      <c r="BB1993" s="22"/>
      <c r="BC1993" s="22"/>
      <c r="BD1993" s="22"/>
      <c r="BE1993" s="22"/>
      <c r="BF1993" s="22"/>
      <c r="BG1993" s="22"/>
      <c r="BH1993" s="22"/>
      <c r="BI1993" s="22"/>
      <c r="BJ1993" s="22"/>
      <c r="BK1993" s="22"/>
      <c r="BL1993" s="22"/>
      <c r="BM1993" s="22"/>
      <c r="BN1993" s="22"/>
      <c r="BO1993" s="22"/>
      <c r="BP1993" s="22"/>
      <c r="BQ1993" s="22"/>
      <c r="BR1993" s="22"/>
      <c r="BS1993" s="22"/>
      <c r="BT1993" s="22"/>
      <c r="BU1993" s="22"/>
      <c r="BV1993" s="22"/>
      <c r="BW1993" s="22"/>
      <c r="BX1993" s="22"/>
      <c r="BY1993" s="22"/>
      <c r="BZ1993" s="22"/>
    </row>
    <row r="1994" spans="1:78" x14ac:dyDescent="0.25">
      <c r="A1994" s="21"/>
      <c r="B1994" s="22">
        <v>4100</v>
      </c>
      <c r="C1994" s="22">
        <f t="shared" ca="1" si="59"/>
        <v>4.0999999999999996</v>
      </c>
      <c r="D1994" s="22">
        <v>58.198999999999998</v>
      </c>
      <c r="E1994" s="22"/>
      <c r="F1994" s="22">
        <v>304.322</v>
      </c>
      <c r="G1994" s="22"/>
      <c r="H1994" s="22">
        <v>258.13600000000002</v>
      </c>
      <c r="I1994" s="22"/>
      <c r="J1994" s="22">
        <v>189.363</v>
      </c>
      <c r="K1994" s="22"/>
      <c r="L1994" s="22">
        <v>-254.684</v>
      </c>
      <c r="M1994" s="22"/>
      <c r="N1994" s="22">
        <v>-12.427</v>
      </c>
      <c r="O1994" s="22"/>
      <c r="P1994" s="22">
        <v>0.158</v>
      </c>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2"/>
      <c r="AS1994" s="22"/>
      <c r="AT1994" s="22"/>
      <c r="AU1994" s="22"/>
      <c r="AV1994" s="22"/>
      <c r="AW1994" s="22"/>
      <c r="AX1994" s="22"/>
      <c r="AY1994" s="22"/>
      <c r="AZ1994" s="22"/>
      <c r="BA1994" s="22"/>
      <c r="BB1994" s="22"/>
      <c r="BC1994" s="22"/>
      <c r="BD1994" s="22"/>
      <c r="BE1994" s="22"/>
      <c r="BF1994" s="22"/>
      <c r="BG1994" s="22"/>
      <c r="BH1994" s="22"/>
      <c r="BI1994" s="22"/>
      <c r="BJ1994" s="22"/>
      <c r="BK1994" s="22"/>
      <c r="BL1994" s="22"/>
      <c r="BM1994" s="22"/>
      <c r="BN1994" s="22"/>
      <c r="BO1994" s="22"/>
      <c r="BP1994" s="22"/>
      <c r="BQ1994" s="22"/>
      <c r="BR1994" s="22"/>
      <c r="BS1994" s="22"/>
      <c r="BT1994" s="22"/>
      <c r="BU1994" s="22"/>
      <c r="BV1994" s="22"/>
      <c r="BW1994" s="22"/>
      <c r="BX1994" s="22"/>
      <c r="BY1994" s="22"/>
      <c r="BZ1994" s="22"/>
    </row>
    <row r="1995" spans="1:78" x14ac:dyDescent="0.25">
      <c r="A1995" s="21"/>
      <c r="B1995" s="22">
        <v>4200</v>
      </c>
      <c r="C1995" s="22">
        <f t="shared" ca="1" si="59"/>
        <v>4.2</v>
      </c>
      <c r="D1995" s="22">
        <v>58.356999999999999</v>
      </c>
      <c r="E1995" s="22"/>
      <c r="F1995" s="22">
        <v>305.726</v>
      </c>
      <c r="G1995" s="22"/>
      <c r="H1995" s="22">
        <v>259.25200000000001</v>
      </c>
      <c r="I1995" s="22"/>
      <c r="J1995" s="22">
        <v>195.191</v>
      </c>
      <c r="K1995" s="22"/>
      <c r="L1995" s="22">
        <v>-254.876</v>
      </c>
      <c r="M1995" s="22"/>
      <c r="N1995" s="22">
        <v>-6.516</v>
      </c>
      <c r="O1995" s="22"/>
      <c r="P1995" s="22">
        <v>8.1000000000000003E-2</v>
      </c>
      <c r="Q1995" s="22"/>
      <c r="R1995" s="22"/>
      <c r="S1995" s="22"/>
      <c r="T1995" s="22"/>
      <c r="U1995" s="22"/>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2"/>
      <c r="AQ1995" s="22"/>
      <c r="AR1995" s="22"/>
      <c r="AS1995" s="22"/>
      <c r="AT1995" s="22"/>
      <c r="AU1995" s="22"/>
      <c r="AV1995" s="22"/>
      <c r="AW1995" s="22"/>
      <c r="AX1995" s="22"/>
      <c r="AY1995" s="22"/>
      <c r="AZ1995" s="22"/>
      <c r="BA1995" s="22"/>
      <c r="BB1995" s="22"/>
      <c r="BC1995" s="22"/>
      <c r="BD1995" s="22"/>
      <c r="BE1995" s="22"/>
      <c r="BF1995" s="22"/>
      <c r="BG1995" s="22"/>
      <c r="BH1995" s="22"/>
      <c r="BI1995" s="22"/>
      <c r="BJ1995" s="22"/>
      <c r="BK1995" s="22"/>
      <c r="BL1995" s="22"/>
      <c r="BM1995" s="22"/>
      <c r="BN1995" s="22"/>
      <c r="BO1995" s="22"/>
      <c r="BP1995" s="22"/>
      <c r="BQ1995" s="22"/>
      <c r="BR1995" s="22"/>
      <c r="BS1995" s="22"/>
      <c r="BT1995" s="22"/>
      <c r="BU1995" s="22"/>
      <c r="BV1995" s="22"/>
      <c r="BW1995" s="22"/>
      <c r="BX1995" s="22"/>
      <c r="BY1995" s="22"/>
      <c r="BZ1995" s="22"/>
    </row>
    <row r="1996" spans="1:78" x14ac:dyDescent="0.25">
      <c r="A1996" s="21"/>
      <c r="B1996" s="22">
        <v>4300</v>
      </c>
      <c r="C1996" s="22">
        <f t="shared" ca="1" si="59"/>
        <v>4.3</v>
      </c>
      <c r="D1996" s="22">
        <v>58.506999999999998</v>
      </c>
      <c r="E1996" s="22"/>
      <c r="F1996" s="22">
        <v>307.101</v>
      </c>
      <c r="G1996" s="22"/>
      <c r="H1996" s="22">
        <v>260.34899999999999</v>
      </c>
      <c r="I1996" s="22"/>
      <c r="J1996" s="22">
        <v>201.03399999999999</v>
      </c>
      <c r="K1996" s="22"/>
      <c r="L1996" s="22">
        <v>-255.078</v>
      </c>
      <c r="M1996" s="22"/>
      <c r="N1996" s="22">
        <v>-0.6</v>
      </c>
      <c r="O1996" s="22"/>
      <c r="P1996" s="22">
        <v>7.0000000000000001E-3</v>
      </c>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2"/>
      <c r="AS1996" s="22"/>
      <c r="AT1996" s="22"/>
      <c r="AU1996" s="22"/>
      <c r="AV1996" s="22"/>
      <c r="AW1996" s="22"/>
      <c r="AX1996" s="22"/>
      <c r="AY1996" s="22"/>
      <c r="AZ1996" s="22"/>
      <c r="BA1996" s="22"/>
      <c r="BB1996" s="22"/>
      <c r="BC1996" s="22"/>
      <c r="BD1996" s="22"/>
      <c r="BE1996" s="22"/>
      <c r="BF1996" s="22"/>
      <c r="BG1996" s="22"/>
      <c r="BH1996" s="22"/>
      <c r="BI1996" s="22"/>
      <c r="BJ1996" s="22"/>
      <c r="BK1996" s="22"/>
      <c r="BL1996" s="22"/>
      <c r="BM1996" s="22"/>
      <c r="BN1996" s="22"/>
      <c r="BO1996" s="22"/>
      <c r="BP1996" s="22"/>
      <c r="BQ1996" s="22"/>
      <c r="BR1996" s="22"/>
      <c r="BS1996" s="22"/>
      <c r="BT1996" s="22"/>
      <c r="BU1996" s="22"/>
      <c r="BV1996" s="22"/>
      <c r="BW1996" s="22"/>
      <c r="BX1996" s="22"/>
      <c r="BY1996" s="22"/>
      <c r="BZ1996" s="22"/>
    </row>
    <row r="1997" spans="1:78" x14ac:dyDescent="0.25">
      <c r="A1997" s="21"/>
      <c r="B1997" s="22">
        <v>4400</v>
      </c>
      <c r="C1997" s="22">
        <f t="shared" ca="1" si="59"/>
        <v>4.4000000000000004</v>
      </c>
      <c r="D1997" s="22">
        <v>58.65</v>
      </c>
      <c r="E1997" s="22"/>
      <c r="F1997" s="22">
        <v>308.44799999999998</v>
      </c>
      <c r="G1997" s="22"/>
      <c r="H1997" s="22">
        <v>261.42700000000002</v>
      </c>
      <c r="I1997" s="22"/>
      <c r="J1997" s="22">
        <v>206.892</v>
      </c>
      <c r="K1997" s="22"/>
      <c r="L1997" s="22">
        <v>-255.28800000000001</v>
      </c>
      <c r="M1997" s="22"/>
      <c r="N1997" s="22">
        <v>5.32</v>
      </c>
      <c r="O1997" s="22"/>
      <c r="P1997" s="22">
        <v>-6.3E-2</v>
      </c>
      <c r="Q1997" s="22"/>
      <c r="R1997" s="22"/>
      <c r="S1997" s="22"/>
      <c r="T1997" s="22"/>
      <c r="U1997" s="22"/>
      <c r="V1997" s="22"/>
      <c r="W1997" s="22"/>
      <c r="X1997" s="22"/>
      <c r="Y1997" s="22"/>
      <c r="Z1997" s="22"/>
      <c r="AA1997" s="22"/>
      <c r="AB1997" s="22"/>
      <c r="AC1997" s="22"/>
      <c r="AD1997" s="22"/>
      <c r="AE1997" s="22"/>
      <c r="AF1997" s="22"/>
      <c r="AG1997" s="22"/>
      <c r="AH1997" s="22"/>
      <c r="AI1997" s="22"/>
      <c r="AJ1997" s="22"/>
      <c r="AK1997" s="22"/>
      <c r="AL1997" s="22"/>
      <c r="AM1997" s="22"/>
      <c r="AN1997" s="22"/>
      <c r="AO1997" s="22"/>
      <c r="AP1997" s="22"/>
      <c r="AQ1997" s="22"/>
      <c r="AR1997" s="22"/>
      <c r="AS1997" s="22"/>
      <c r="AT1997" s="22"/>
      <c r="AU1997" s="22"/>
      <c r="AV1997" s="22"/>
      <c r="AW1997" s="22"/>
      <c r="AX1997" s="22"/>
      <c r="AY1997" s="22"/>
      <c r="AZ1997" s="22"/>
      <c r="BA1997" s="22"/>
      <c r="BB1997" s="22"/>
      <c r="BC1997" s="22"/>
      <c r="BD1997" s="22"/>
      <c r="BE1997" s="22"/>
      <c r="BF1997" s="22"/>
      <c r="BG1997" s="22"/>
      <c r="BH1997" s="22"/>
      <c r="BI1997" s="22"/>
      <c r="BJ1997" s="22"/>
      <c r="BK1997" s="22"/>
      <c r="BL1997" s="22"/>
      <c r="BM1997" s="22"/>
      <c r="BN1997" s="22"/>
      <c r="BO1997" s="22"/>
      <c r="BP1997" s="22"/>
      <c r="BQ1997" s="22"/>
      <c r="BR1997" s="22"/>
      <c r="BS1997" s="22"/>
      <c r="BT1997" s="22"/>
      <c r="BU1997" s="22"/>
      <c r="BV1997" s="22"/>
      <c r="BW1997" s="22"/>
      <c r="BX1997" s="22"/>
      <c r="BY1997" s="22"/>
      <c r="BZ1997" s="22"/>
    </row>
    <row r="1998" spans="1:78" x14ac:dyDescent="0.25">
      <c r="A1998" s="21"/>
      <c r="B1998" s="22">
        <v>4500</v>
      </c>
      <c r="C1998" s="22">
        <f t="shared" ca="1" si="59"/>
        <v>4.5</v>
      </c>
      <c r="D1998" s="22">
        <v>58.786999999999999</v>
      </c>
      <c r="E1998" s="22"/>
      <c r="F1998" s="22">
        <v>309.767</v>
      </c>
      <c r="G1998" s="22"/>
      <c r="H1998" s="22">
        <v>262.48599999999999</v>
      </c>
      <c r="I1998" s="22"/>
      <c r="J1998" s="22">
        <v>212.76400000000001</v>
      </c>
      <c r="K1998" s="22"/>
      <c r="L1998" s="22">
        <v>-255.50800000000001</v>
      </c>
      <c r="M1998" s="22"/>
      <c r="N1998" s="22">
        <v>11.244999999999999</v>
      </c>
      <c r="O1998" s="22"/>
      <c r="P1998" s="22">
        <v>-0.13100000000000001</v>
      </c>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2"/>
      <c r="AS1998" s="22"/>
      <c r="AT1998" s="22"/>
      <c r="AU1998" s="22"/>
      <c r="AV1998" s="22"/>
      <c r="AW1998" s="22"/>
      <c r="AX1998" s="22"/>
      <c r="AY1998" s="22"/>
      <c r="AZ1998" s="22"/>
      <c r="BA1998" s="22"/>
      <c r="BB1998" s="22"/>
      <c r="BC1998" s="22"/>
      <c r="BD1998" s="22"/>
      <c r="BE1998" s="22"/>
      <c r="BF1998" s="22"/>
      <c r="BG1998" s="22"/>
      <c r="BH1998" s="22"/>
      <c r="BI1998" s="22"/>
      <c r="BJ1998" s="22"/>
      <c r="BK1998" s="22"/>
      <c r="BL1998" s="22"/>
      <c r="BM1998" s="22"/>
      <c r="BN1998" s="22"/>
      <c r="BO1998" s="22"/>
      <c r="BP1998" s="22"/>
      <c r="BQ1998" s="22"/>
      <c r="BR1998" s="22"/>
      <c r="BS1998" s="22"/>
      <c r="BT1998" s="22"/>
      <c r="BU1998" s="22"/>
      <c r="BV1998" s="22"/>
      <c r="BW1998" s="22"/>
      <c r="BX1998" s="22"/>
      <c r="BY1998" s="22"/>
      <c r="BZ1998" s="22"/>
    </row>
    <row r="1999" spans="1:78" x14ac:dyDescent="0.25">
      <c r="A1999" s="21"/>
      <c r="B1999" s="22">
        <v>4600</v>
      </c>
      <c r="C1999" s="22">
        <f t="shared" ca="1" si="59"/>
        <v>4.5999999999999996</v>
      </c>
      <c r="D1999" s="22">
        <v>58.917999999999999</v>
      </c>
      <c r="E1999" s="22"/>
      <c r="F1999" s="22">
        <v>311.06099999999998</v>
      </c>
      <c r="G1999" s="22"/>
      <c r="H1999" s="22">
        <v>263.52800000000002</v>
      </c>
      <c r="I1999" s="22"/>
      <c r="J1999" s="22">
        <v>218.65</v>
      </c>
      <c r="K1999" s="22"/>
      <c r="L1999" s="22">
        <v>-255.738</v>
      </c>
      <c r="M1999" s="22"/>
      <c r="N1999" s="22">
        <v>17.175000000000001</v>
      </c>
      <c r="O1999" s="22"/>
      <c r="P1999" s="22">
        <v>-0.19500000000000001</v>
      </c>
      <c r="Q1999" s="22"/>
      <c r="R1999" s="22"/>
      <c r="S1999" s="22"/>
      <c r="T1999" s="2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c r="AQ1999" s="22"/>
      <c r="AR1999" s="22"/>
      <c r="AS1999" s="22"/>
      <c r="AT1999" s="22"/>
      <c r="AU1999" s="22"/>
      <c r="AV1999" s="22"/>
      <c r="AW1999" s="22"/>
      <c r="AX1999" s="22"/>
      <c r="AY1999" s="22"/>
      <c r="AZ1999" s="22"/>
      <c r="BA1999" s="22"/>
      <c r="BB1999" s="22"/>
      <c r="BC1999" s="22"/>
      <c r="BD1999" s="22"/>
      <c r="BE1999" s="22"/>
      <c r="BF1999" s="22"/>
      <c r="BG1999" s="22"/>
      <c r="BH1999" s="22"/>
      <c r="BI1999" s="22"/>
      <c r="BJ1999" s="22"/>
      <c r="BK1999" s="22"/>
      <c r="BL1999" s="22"/>
      <c r="BM1999" s="22"/>
      <c r="BN1999" s="22"/>
      <c r="BO1999" s="22"/>
      <c r="BP1999" s="22"/>
      <c r="BQ1999" s="22"/>
      <c r="BR1999" s="22"/>
      <c r="BS1999" s="22"/>
      <c r="BT1999" s="22"/>
      <c r="BU1999" s="22"/>
      <c r="BV1999" s="22"/>
      <c r="BW1999" s="22"/>
      <c r="BX1999" s="22"/>
      <c r="BY1999" s="22"/>
      <c r="BZ1999" s="22"/>
    </row>
    <row r="2000" spans="1:78" x14ac:dyDescent="0.25">
      <c r="A2000" s="21"/>
      <c r="B2000" s="22">
        <v>4700</v>
      </c>
      <c r="C2000" s="22">
        <f t="shared" ca="1" si="59"/>
        <v>4.7</v>
      </c>
      <c r="D2000" s="22">
        <v>59.043999999999997</v>
      </c>
      <c r="E2000" s="22"/>
      <c r="F2000" s="22">
        <v>312.32900000000001</v>
      </c>
      <c r="G2000" s="22"/>
      <c r="H2000" s="22">
        <v>264.553</v>
      </c>
      <c r="I2000" s="22"/>
      <c r="J2000" s="22">
        <v>224.548</v>
      </c>
      <c r="K2000" s="22"/>
      <c r="L2000" s="22">
        <v>-255.97800000000001</v>
      </c>
      <c r="M2000" s="22"/>
      <c r="N2000" s="22">
        <v>23.111000000000001</v>
      </c>
      <c r="O2000" s="22"/>
      <c r="P2000" s="22">
        <v>-0.25700000000000001</v>
      </c>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2"/>
      <c r="AS2000" s="22"/>
      <c r="AT2000" s="22"/>
      <c r="AU2000" s="22"/>
      <c r="AV2000" s="22"/>
      <c r="AW2000" s="22"/>
      <c r="AX2000" s="22"/>
      <c r="AY2000" s="22"/>
      <c r="AZ2000" s="22"/>
      <c r="BA2000" s="22"/>
      <c r="BB2000" s="22"/>
      <c r="BC2000" s="22"/>
      <c r="BD2000" s="22"/>
      <c r="BE2000" s="22"/>
      <c r="BF2000" s="22"/>
      <c r="BG2000" s="22"/>
      <c r="BH2000" s="22"/>
      <c r="BI2000" s="22"/>
      <c r="BJ2000" s="22"/>
      <c r="BK2000" s="22"/>
      <c r="BL2000" s="22"/>
      <c r="BM2000" s="22"/>
      <c r="BN2000" s="22"/>
      <c r="BO2000" s="22"/>
      <c r="BP2000" s="22"/>
      <c r="BQ2000" s="22"/>
      <c r="BR2000" s="22"/>
      <c r="BS2000" s="22"/>
      <c r="BT2000" s="22"/>
      <c r="BU2000" s="22"/>
      <c r="BV2000" s="22"/>
      <c r="BW2000" s="22"/>
      <c r="BX2000" s="22"/>
      <c r="BY2000" s="22"/>
      <c r="BZ2000" s="22"/>
    </row>
    <row r="2001" spans="1:78" x14ac:dyDescent="0.25">
      <c r="A2001" s="21"/>
      <c r="B2001" s="22">
        <v>4800</v>
      </c>
      <c r="C2001" s="22">
        <f t="shared" ca="1" si="59"/>
        <v>4.8</v>
      </c>
      <c r="D2001" s="22">
        <v>59.164000000000001</v>
      </c>
      <c r="E2001" s="22"/>
      <c r="F2001" s="22">
        <v>313.57400000000001</v>
      </c>
      <c r="G2001" s="22"/>
      <c r="H2001" s="22">
        <v>265.56200000000001</v>
      </c>
      <c r="I2001" s="22"/>
      <c r="J2001" s="22">
        <v>230.458</v>
      </c>
      <c r="K2001" s="22"/>
      <c r="L2001" s="22">
        <v>-256.22899999999998</v>
      </c>
      <c r="M2001" s="22"/>
      <c r="N2001" s="22">
        <v>29.052</v>
      </c>
      <c r="O2001" s="22"/>
      <c r="P2001" s="22">
        <v>-0.316</v>
      </c>
      <c r="Q2001" s="22"/>
      <c r="R2001" s="22"/>
      <c r="S2001" s="22"/>
      <c r="T2001" s="2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c r="AQ2001" s="22"/>
      <c r="AR2001" s="22"/>
      <c r="AS2001" s="22"/>
      <c r="AT2001" s="22"/>
      <c r="AU2001" s="22"/>
      <c r="AV2001" s="22"/>
      <c r="AW2001" s="22"/>
      <c r="AX2001" s="22"/>
      <c r="AY2001" s="22"/>
      <c r="AZ2001" s="22"/>
      <c r="BA2001" s="22"/>
      <c r="BB2001" s="22"/>
      <c r="BC2001" s="22"/>
      <c r="BD2001" s="22"/>
      <c r="BE2001" s="22"/>
      <c r="BF2001" s="22"/>
      <c r="BG2001" s="22"/>
      <c r="BH2001" s="22"/>
      <c r="BI2001" s="22"/>
      <c r="BJ2001" s="22"/>
      <c r="BK2001" s="22"/>
      <c r="BL2001" s="22"/>
      <c r="BM2001" s="22"/>
      <c r="BN2001" s="22"/>
      <c r="BO2001" s="22"/>
      <c r="BP2001" s="22"/>
      <c r="BQ2001" s="22"/>
      <c r="BR2001" s="22"/>
      <c r="BS2001" s="22"/>
      <c r="BT2001" s="22"/>
      <c r="BU2001" s="22"/>
      <c r="BV2001" s="22"/>
      <c r="BW2001" s="22"/>
      <c r="BX2001" s="22"/>
      <c r="BY2001" s="22"/>
      <c r="BZ2001" s="22"/>
    </row>
    <row r="2002" spans="1:78" x14ac:dyDescent="0.25">
      <c r="A2002" s="21"/>
      <c r="B2002" s="22">
        <v>4900</v>
      </c>
      <c r="C2002" s="22">
        <f t="shared" ca="1" si="59"/>
        <v>4.9000000000000004</v>
      </c>
      <c r="D2002" s="22">
        <v>59.274999999999999</v>
      </c>
      <c r="E2002" s="22"/>
      <c r="F2002" s="22">
        <v>314.79500000000002</v>
      </c>
      <c r="G2002" s="22"/>
      <c r="H2002" s="22">
        <v>266.55399999999997</v>
      </c>
      <c r="I2002" s="22"/>
      <c r="J2002" s="22">
        <v>236.38</v>
      </c>
      <c r="K2002" s="22"/>
      <c r="L2002" s="22">
        <v>-256.49099999999999</v>
      </c>
      <c r="M2002" s="22"/>
      <c r="N2002" s="22">
        <v>34.997999999999998</v>
      </c>
      <c r="O2002" s="22"/>
      <c r="P2002" s="22">
        <v>-0.373</v>
      </c>
      <c r="Q2002" s="22"/>
      <c r="R2002" s="22"/>
      <c r="S2002" s="22"/>
      <c r="T2002" s="2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c r="AQ2002" s="22"/>
      <c r="AR2002" s="22"/>
      <c r="AS2002" s="22"/>
      <c r="AT2002" s="22"/>
      <c r="AU2002" s="22"/>
      <c r="AV2002" s="22"/>
      <c r="AW2002" s="22"/>
      <c r="AX2002" s="22"/>
      <c r="AY2002" s="22"/>
      <c r="AZ2002" s="22"/>
      <c r="BA2002" s="22"/>
      <c r="BB2002" s="22"/>
      <c r="BC2002" s="22"/>
      <c r="BD2002" s="22"/>
      <c r="BE2002" s="22"/>
      <c r="BF2002" s="22"/>
      <c r="BG2002" s="22"/>
      <c r="BH2002" s="22"/>
      <c r="BI2002" s="22"/>
      <c r="BJ2002" s="22"/>
      <c r="BK2002" s="22"/>
      <c r="BL2002" s="22"/>
      <c r="BM2002" s="22"/>
      <c r="BN2002" s="22"/>
      <c r="BO2002" s="22"/>
      <c r="BP2002" s="22"/>
      <c r="BQ2002" s="22"/>
      <c r="BR2002" s="22"/>
      <c r="BS2002" s="22"/>
      <c r="BT2002" s="22"/>
      <c r="BU2002" s="22"/>
      <c r="BV2002" s="22"/>
      <c r="BW2002" s="22"/>
      <c r="BX2002" s="22"/>
      <c r="BY2002" s="22"/>
      <c r="BZ2002" s="22"/>
    </row>
    <row r="2003" spans="1:78" x14ac:dyDescent="0.25">
      <c r="A2003" s="21"/>
      <c r="B2003" s="22">
        <v>5000</v>
      </c>
      <c r="C2003" s="22">
        <f t="shared" ca="1" si="59"/>
        <v>5</v>
      </c>
      <c r="D2003" s="22">
        <v>59.39</v>
      </c>
      <c r="E2003" s="22"/>
      <c r="F2003" s="22">
        <v>315.99299999999999</v>
      </c>
      <c r="G2003" s="22"/>
      <c r="H2003" s="22">
        <v>267.53100000000001</v>
      </c>
      <c r="I2003" s="22"/>
      <c r="J2003" s="22">
        <v>242.31299999999999</v>
      </c>
      <c r="K2003" s="22"/>
      <c r="L2003" s="22">
        <v>-256.76299999999998</v>
      </c>
      <c r="M2003" s="22"/>
      <c r="N2003" s="22">
        <v>40.948999999999998</v>
      </c>
      <c r="O2003" s="22"/>
      <c r="P2003" s="22">
        <v>-0.42799999999999999</v>
      </c>
      <c r="Q2003" s="22"/>
      <c r="R2003" s="22"/>
      <c r="S2003" s="22"/>
      <c r="T2003" s="2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c r="AQ2003" s="22"/>
      <c r="AR2003" s="22"/>
      <c r="AS2003" s="22"/>
      <c r="AT2003" s="22"/>
      <c r="AU2003" s="22"/>
      <c r="AV2003" s="22"/>
      <c r="AW2003" s="22"/>
      <c r="AX2003" s="22"/>
      <c r="AY2003" s="22"/>
      <c r="AZ2003" s="22"/>
      <c r="BA2003" s="22"/>
      <c r="BB2003" s="22"/>
      <c r="BC2003" s="22"/>
      <c r="BD2003" s="22"/>
      <c r="BE2003" s="22"/>
      <c r="BF2003" s="22"/>
      <c r="BG2003" s="22"/>
      <c r="BH2003" s="22"/>
      <c r="BI2003" s="22"/>
      <c r="BJ2003" s="22"/>
      <c r="BK2003" s="22"/>
      <c r="BL2003" s="22"/>
      <c r="BM2003" s="22"/>
      <c r="BN2003" s="22"/>
      <c r="BO2003" s="22"/>
      <c r="BP2003" s="22"/>
      <c r="BQ2003" s="22"/>
      <c r="BR2003" s="22"/>
      <c r="BS2003" s="22"/>
      <c r="BT2003" s="22"/>
      <c r="BU2003" s="22"/>
      <c r="BV2003" s="22"/>
      <c r="BW2003" s="22"/>
      <c r="BX2003" s="22"/>
      <c r="BY2003" s="22"/>
      <c r="BZ2003" s="22"/>
    </row>
    <row r="2004" spans="1:78" x14ac:dyDescent="0.25">
      <c r="A2004" s="21"/>
      <c r="B2004" s="22">
        <v>5100</v>
      </c>
      <c r="C2004" s="22">
        <f t="shared" ca="1" si="59"/>
        <v>5.0999999999999996</v>
      </c>
      <c r="D2004" s="22">
        <v>59.509</v>
      </c>
      <c r="E2004" s="22"/>
      <c r="F2004" s="22">
        <v>317.17099999999999</v>
      </c>
      <c r="G2004" s="22"/>
      <c r="H2004" s="22">
        <v>268.49299999999999</v>
      </c>
      <c r="I2004" s="22"/>
      <c r="J2004" s="22">
        <v>248.25800000000001</v>
      </c>
      <c r="K2004" s="22"/>
      <c r="L2004" s="22">
        <v>-257.04599999999999</v>
      </c>
      <c r="M2004" s="22"/>
      <c r="N2004" s="22">
        <v>46.905999999999999</v>
      </c>
      <c r="O2004" s="22"/>
      <c r="P2004" s="22">
        <v>-0.48</v>
      </c>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2"/>
      <c r="AS2004" s="22"/>
      <c r="AT2004" s="22"/>
      <c r="AU2004" s="22"/>
      <c r="AV2004" s="22"/>
      <c r="AW2004" s="22"/>
      <c r="AX2004" s="22"/>
      <c r="AY2004" s="22"/>
      <c r="AZ2004" s="22"/>
      <c r="BA2004" s="22"/>
      <c r="BB2004" s="22"/>
      <c r="BC2004" s="22"/>
      <c r="BD2004" s="22"/>
      <c r="BE2004" s="22"/>
      <c r="BF2004" s="22"/>
      <c r="BG2004" s="22"/>
      <c r="BH2004" s="22"/>
      <c r="BI2004" s="22"/>
      <c r="BJ2004" s="22"/>
      <c r="BK2004" s="22"/>
      <c r="BL2004" s="22"/>
      <c r="BM2004" s="22"/>
      <c r="BN2004" s="22"/>
      <c r="BO2004" s="22"/>
      <c r="BP2004" s="22"/>
      <c r="BQ2004" s="22"/>
      <c r="BR2004" s="22"/>
      <c r="BS2004" s="22"/>
      <c r="BT2004" s="22"/>
      <c r="BU2004" s="22"/>
      <c r="BV2004" s="22"/>
      <c r="BW2004" s="22"/>
      <c r="BX2004" s="22"/>
      <c r="BY2004" s="22"/>
      <c r="BZ2004" s="22"/>
    </row>
    <row r="2005" spans="1:78" x14ac:dyDescent="0.25">
      <c r="A2005" s="21"/>
      <c r="B2005" s="22">
        <v>5200</v>
      </c>
      <c r="C2005" s="22">
        <f t="shared" ca="1" si="59"/>
        <v>5.2</v>
      </c>
      <c r="D2005" s="22">
        <v>59.628</v>
      </c>
      <c r="E2005" s="22"/>
      <c r="F2005" s="22">
        <v>318.327</v>
      </c>
      <c r="G2005" s="22"/>
      <c r="H2005" s="22">
        <v>269.44</v>
      </c>
      <c r="I2005" s="22"/>
      <c r="J2005" s="22">
        <v>254.215</v>
      </c>
      <c r="K2005" s="22"/>
      <c r="L2005" s="22">
        <v>-257.33800000000002</v>
      </c>
      <c r="M2005" s="22"/>
      <c r="N2005" s="22">
        <v>52.869</v>
      </c>
      <c r="O2005" s="22"/>
      <c r="P2005" s="22">
        <v>-0.53100000000000003</v>
      </c>
      <c r="Q2005" s="22"/>
      <c r="R2005" s="22"/>
      <c r="S2005" s="22"/>
      <c r="T2005" s="22"/>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c r="AQ2005" s="22"/>
      <c r="AR2005" s="22"/>
      <c r="AS2005" s="22"/>
      <c r="AT2005" s="22"/>
      <c r="AU2005" s="22"/>
      <c r="AV2005" s="22"/>
      <c r="AW2005" s="22"/>
      <c r="AX2005" s="22"/>
      <c r="AY2005" s="22"/>
      <c r="AZ2005" s="22"/>
      <c r="BA2005" s="22"/>
      <c r="BB2005" s="22"/>
      <c r="BC2005" s="22"/>
      <c r="BD2005" s="22"/>
      <c r="BE2005" s="22"/>
      <c r="BF2005" s="22"/>
      <c r="BG2005" s="22"/>
      <c r="BH2005" s="22"/>
      <c r="BI2005" s="22"/>
      <c r="BJ2005" s="22"/>
      <c r="BK2005" s="22"/>
      <c r="BL2005" s="22"/>
      <c r="BM2005" s="22"/>
      <c r="BN2005" s="22"/>
      <c r="BO2005" s="22"/>
      <c r="BP2005" s="22"/>
      <c r="BQ2005" s="22"/>
      <c r="BR2005" s="22"/>
      <c r="BS2005" s="22"/>
      <c r="BT2005" s="22"/>
      <c r="BU2005" s="22"/>
      <c r="BV2005" s="22"/>
      <c r="BW2005" s="22"/>
      <c r="BX2005" s="22"/>
      <c r="BY2005" s="22"/>
      <c r="BZ2005" s="22"/>
    </row>
    <row r="2006" spans="1:78" x14ac:dyDescent="0.25">
      <c r="A2006" s="21"/>
      <c r="B2006" s="22">
        <v>5300</v>
      </c>
      <c r="C2006" s="22">
        <f t="shared" ca="1" si="59"/>
        <v>5.3</v>
      </c>
      <c r="D2006" s="22">
        <v>59.746000000000002</v>
      </c>
      <c r="E2006" s="22"/>
      <c r="F2006" s="22">
        <v>319.464</v>
      </c>
      <c r="G2006" s="22"/>
      <c r="H2006" s="22">
        <v>270.37299999999999</v>
      </c>
      <c r="I2006" s="22"/>
      <c r="J2006" s="22">
        <v>260.18400000000003</v>
      </c>
      <c r="K2006" s="22"/>
      <c r="L2006" s="22">
        <v>-257.63900000000001</v>
      </c>
      <c r="M2006" s="22"/>
      <c r="N2006" s="22">
        <v>58.838000000000001</v>
      </c>
      <c r="O2006" s="22"/>
      <c r="P2006" s="22">
        <v>-0.57999999999999996</v>
      </c>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2"/>
      <c r="AS2006" s="22"/>
      <c r="AT2006" s="22"/>
      <c r="AU2006" s="22"/>
      <c r="AV2006" s="22"/>
      <c r="AW2006" s="22"/>
      <c r="AX2006" s="22"/>
      <c r="AY2006" s="22"/>
      <c r="AZ2006" s="22"/>
      <c r="BA2006" s="22"/>
      <c r="BB2006" s="22"/>
      <c r="BC2006" s="22"/>
      <c r="BD2006" s="22"/>
      <c r="BE2006" s="22"/>
      <c r="BF2006" s="22"/>
      <c r="BG2006" s="22"/>
      <c r="BH2006" s="22"/>
      <c r="BI2006" s="22"/>
      <c r="BJ2006" s="22"/>
      <c r="BK2006" s="22"/>
      <c r="BL2006" s="22"/>
      <c r="BM2006" s="22"/>
      <c r="BN2006" s="22"/>
      <c r="BO2006" s="22"/>
      <c r="BP2006" s="22"/>
      <c r="BQ2006" s="22"/>
      <c r="BR2006" s="22"/>
      <c r="BS2006" s="22"/>
      <c r="BT2006" s="22"/>
      <c r="BU2006" s="22"/>
      <c r="BV2006" s="22"/>
      <c r="BW2006" s="22"/>
      <c r="BX2006" s="22"/>
      <c r="BY2006" s="22"/>
      <c r="BZ2006" s="22"/>
    </row>
    <row r="2007" spans="1:78" x14ac:dyDescent="0.25">
      <c r="A2007" s="21"/>
      <c r="B2007" s="22">
        <v>5400</v>
      </c>
      <c r="C2007" s="22">
        <f t="shared" ca="1" si="59"/>
        <v>5.4</v>
      </c>
      <c r="D2007" s="22">
        <v>59.863999999999997</v>
      </c>
      <c r="E2007" s="22"/>
      <c r="F2007" s="22">
        <v>320.58199999999999</v>
      </c>
      <c r="G2007" s="22"/>
      <c r="H2007" s="22">
        <v>271.29300000000001</v>
      </c>
      <c r="I2007" s="22"/>
      <c r="J2007" s="22">
        <v>266.16399999999999</v>
      </c>
      <c r="K2007" s="22"/>
      <c r="L2007" s="22">
        <v>-257.95</v>
      </c>
      <c r="M2007" s="22"/>
      <c r="N2007" s="22">
        <v>64.811000000000007</v>
      </c>
      <c r="O2007" s="22"/>
      <c r="P2007" s="22">
        <v>-0.627</v>
      </c>
      <c r="Q2007" s="22"/>
      <c r="R2007" s="22"/>
      <c r="S2007" s="22"/>
      <c r="T2007" s="2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c r="AQ2007" s="22"/>
      <c r="AR2007" s="22"/>
      <c r="AS2007" s="22"/>
      <c r="AT2007" s="22"/>
      <c r="AU2007" s="22"/>
      <c r="AV2007" s="22"/>
      <c r="AW2007" s="22"/>
      <c r="AX2007" s="22"/>
      <c r="AY2007" s="22"/>
      <c r="AZ2007" s="22"/>
      <c r="BA2007" s="22"/>
      <c r="BB2007" s="22"/>
      <c r="BC2007" s="22"/>
      <c r="BD2007" s="22"/>
      <c r="BE2007" s="22"/>
      <c r="BF2007" s="22"/>
      <c r="BG2007" s="22"/>
      <c r="BH2007" s="22"/>
      <c r="BI2007" s="22"/>
      <c r="BJ2007" s="22"/>
      <c r="BK2007" s="22"/>
      <c r="BL2007" s="22"/>
      <c r="BM2007" s="22"/>
      <c r="BN2007" s="22"/>
      <c r="BO2007" s="22"/>
      <c r="BP2007" s="22"/>
      <c r="BQ2007" s="22"/>
      <c r="BR2007" s="22"/>
      <c r="BS2007" s="22"/>
      <c r="BT2007" s="22"/>
      <c r="BU2007" s="22"/>
      <c r="BV2007" s="22"/>
      <c r="BW2007" s="22"/>
      <c r="BX2007" s="22"/>
      <c r="BY2007" s="22"/>
      <c r="BZ2007" s="22"/>
    </row>
    <row r="2008" spans="1:78" x14ac:dyDescent="0.25">
      <c r="A2008" s="21"/>
      <c r="B2008" s="22">
        <v>5500</v>
      </c>
      <c r="C2008" s="22">
        <f t="shared" ca="1" si="59"/>
        <v>5.5</v>
      </c>
      <c r="D2008" s="22">
        <v>59.981999999999999</v>
      </c>
      <c r="E2008" s="22"/>
      <c r="F2008" s="22">
        <v>321.68200000000002</v>
      </c>
      <c r="G2008" s="22"/>
      <c r="H2008" s="22">
        <v>272.19900000000001</v>
      </c>
      <c r="I2008" s="22"/>
      <c r="J2008" s="22">
        <v>272.15699999999998</v>
      </c>
      <c r="K2008" s="22"/>
      <c r="L2008" s="22">
        <v>-258.26799999999997</v>
      </c>
      <c r="M2008" s="22"/>
      <c r="N2008" s="22">
        <v>70.790999999999997</v>
      </c>
      <c r="O2008" s="22"/>
      <c r="P2008" s="22">
        <v>-0.67200000000000004</v>
      </c>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2"/>
      <c r="AS2008" s="22"/>
      <c r="AT2008" s="22"/>
      <c r="AU2008" s="22"/>
      <c r="AV2008" s="22"/>
      <c r="AW2008" s="22"/>
      <c r="AX2008" s="22"/>
      <c r="AY2008" s="22"/>
      <c r="AZ2008" s="22"/>
      <c r="BA2008" s="22"/>
      <c r="BB2008" s="22"/>
      <c r="BC2008" s="22"/>
      <c r="BD2008" s="22"/>
      <c r="BE2008" s="22"/>
      <c r="BF2008" s="22"/>
      <c r="BG2008" s="22"/>
      <c r="BH2008" s="22"/>
      <c r="BI2008" s="22"/>
      <c r="BJ2008" s="22"/>
      <c r="BK2008" s="22"/>
      <c r="BL2008" s="22"/>
      <c r="BM2008" s="22"/>
      <c r="BN2008" s="22"/>
      <c r="BO2008" s="22"/>
      <c r="BP2008" s="22"/>
      <c r="BQ2008" s="22"/>
      <c r="BR2008" s="22"/>
      <c r="BS2008" s="22"/>
      <c r="BT2008" s="22"/>
      <c r="BU2008" s="22"/>
      <c r="BV2008" s="22"/>
      <c r="BW2008" s="22"/>
      <c r="BX2008" s="22"/>
      <c r="BY2008" s="22"/>
      <c r="BZ2008" s="22"/>
    </row>
    <row r="2009" spans="1:78" x14ac:dyDescent="0.25">
      <c r="A2009" s="21"/>
      <c r="B2009" s="22">
        <v>5600</v>
      </c>
      <c r="C2009" s="22">
        <f t="shared" ca="1" si="59"/>
        <v>5.6</v>
      </c>
      <c r="D2009" s="22">
        <v>60.1</v>
      </c>
      <c r="E2009" s="22"/>
      <c r="F2009" s="22">
        <v>322.76400000000001</v>
      </c>
      <c r="G2009" s="22"/>
      <c r="H2009" s="22">
        <v>273.09199999999998</v>
      </c>
      <c r="I2009" s="22"/>
      <c r="J2009" s="22">
        <v>278.161</v>
      </c>
      <c r="K2009" s="22"/>
      <c r="L2009" s="22">
        <v>-258.59500000000003</v>
      </c>
      <c r="M2009" s="22"/>
      <c r="N2009" s="22">
        <v>76.777000000000001</v>
      </c>
      <c r="O2009" s="22"/>
      <c r="P2009" s="22">
        <v>-0.71599999999999997</v>
      </c>
      <c r="Q2009" s="22"/>
      <c r="R2009" s="22"/>
      <c r="S2009" s="22"/>
      <c r="T2009" s="22"/>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c r="AQ2009" s="22"/>
      <c r="AR2009" s="22"/>
      <c r="AS2009" s="22"/>
      <c r="AT2009" s="22"/>
      <c r="AU2009" s="22"/>
      <c r="AV2009" s="22"/>
      <c r="AW2009" s="22"/>
      <c r="AX2009" s="22"/>
      <c r="AY2009" s="22"/>
      <c r="AZ2009" s="22"/>
      <c r="BA2009" s="22"/>
      <c r="BB2009" s="22"/>
      <c r="BC2009" s="22"/>
      <c r="BD2009" s="22"/>
      <c r="BE2009" s="22"/>
      <c r="BF2009" s="22"/>
      <c r="BG2009" s="22"/>
      <c r="BH2009" s="22"/>
      <c r="BI2009" s="22"/>
      <c r="BJ2009" s="22"/>
      <c r="BK2009" s="22"/>
      <c r="BL2009" s="22"/>
      <c r="BM2009" s="22"/>
      <c r="BN2009" s="22"/>
      <c r="BO2009" s="22"/>
      <c r="BP2009" s="22"/>
      <c r="BQ2009" s="22"/>
      <c r="BR2009" s="22"/>
      <c r="BS2009" s="22"/>
      <c r="BT2009" s="22"/>
      <c r="BU2009" s="22"/>
      <c r="BV2009" s="22"/>
      <c r="BW2009" s="22"/>
      <c r="BX2009" s="22"/>
      <c r="BY2009" s="22"/>
      <c r="BZ2009" s="22"/>
    </row>
    <row r="2010" spans="1:78" x14ac:dyDescent="0.25">
      <c r="A2010" s="21"/>
      <c r="B2010" s="22">
        <v>5700</v>
      </c>
      <c r="C2010" s="22">
        <f t="shared" ca="1" si="59"/>
        <v>5.7</v>
      </c>
      <c r="D2010" s="22">
        <v>60.218000000000004</v>
      </c>
      <c r="E2010" s="22"/>
      <c r="F2010" s="22">
        <v>323.82799999999997</v>
      </c>
      <c r="G2010" s="22"/>
      <c r="H2010" s="22">
        <v>273.97300000000001</v>
      </c>
      <c r="I2010" s="22"/>
      <c r="J2010" s="22">
        <v>284.17700000000002</v>
      </c>
      <c r="K2010" s="22"/>
      <c r="L2010" s="22">
        <v>-258.93</v>
      </c>
      <c r="M2010" s="22"/>
      <c r="N2010" s="22">
        <v>82.769000000000005</v>
      </c>
      <c r="O2010" s="22"/>
      <c r="P2010" s="22">
        <v>-0.75800000000000001</v>
      </c>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2"/>
      <c r="AS2010" s="22"/>
      <c r="AT2010" s="22"/>
      <c r="AU2010" s="22"/>
      <c r="AV2010" s="22"/>
      <c r="AW2010" s="22"/>
      <c r="AX2010" s="22"/>
      <c r="AY2010" s="22"/>
      <c r="AZ2010" s="22"/>
      <c r="BA2010" s="22"/>
      <c r="BB2010" s="22"/>
      <c r="BC2010" s="22"/>
      <c r="BD2010" s="22"/>
      <c r="BE2010" s="22"/>
      <c r="BF2010" s="22"/>
      <c r="BG2010" s="22"/>
      <c r="BH2010" s="22"/>
      <c r="BI2010" s="22"/>
      <c r="BJ2010" s="22"/>
      <c r="BK2010" s="22"/>
      <c r="BL2010" s="22"/>
      <c r="BM2010" s="22"/>
      <c r="BN2010" s="22"/>
      <c r="BO2010" s="22"/>
      <c r="BP2010" s="22"/>
      <c r="BQ2010" s="22"/>
      <c r="BR2010" s="22"/>
      <c r="BS2010" s="22"/>
      <c r="BT2010" s="22"/>
      <c r="BU2010" s="22"/>
      <c r="BV2010" s="22"/>
      <c r="BW2010" s="22"/>
      <c r="BX2010" s="22"/>
      <c r="BY2010" s="22"/>
      <c r="BZ2010" s="22"/>
    </row>
    <row r="2011" spans="1:78" x14ac:dyDescent="0.25">
      <c r="A2011" s="21"/>
      <c r="B2011" s="22">
        <v>5800</v>
      </c>
      <c r="C2011" s="22">
        <f t="shared" ca="1" si="59"/>
        <v>5.8</v>
      </c>
      <c r="D2011" s="22">
        <v>60.335000000000001</v>
      </c>
      <c r="E2011" s="22"/>
      <c r="F2011" s="22">
        <v>324.87700000000001</v>
      </c>
      <c r="G2011" s="22"/>
      <c r="H2011" s="22">
        <v>274.84100000000001</v>
      </c>
      <c r="I2011" s="22"/>
      <c r="J2011" s="22">
        <v>290.20400000000001</v>
      </c>
      <c r="K2011" s="22"/>
      <c r="L2011" s="22">
        <v>-259.27199999999999</v>
      </c>
      <c r="M2011" s="22"/>
      <c r="N2011" s="22">
        <v>88.766999999999996</v>
      </c>
      <c r="O2011" s="22"/>
      <c r="P2011" s="22">
        <v>-0.79900000000000004</v>
      </c>
      <c r="Q2011" s="22"/>
      <c r="R2011" s="22"/>
      <c r="S2011" s="22"/>
      <c r="T2011" s="2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c r="AQ2011" s="22"/>
      <c r="AR2011" s="22"/>
      <c r="AS2011" s="22"/>
      <c r="AT2011" s="22"/>
      <c r="AU2011" s="22"/>
      <c r="AV2011" s="22"/>
      <c r="AW2011" s="22"/>
      <c r="AX2011" s="22"/>
      <c r="AY2011" s="22"/>
      <c r="AZ2011" s="22"/>
      <c r="BA2011" s="22"/>
      <c r="BB2011" s="22"/>
      <c r="BC2011" s="22"/>
      <c r="BD2011" s="22"/>
      <c r="BE2011" s="22"/>
      <c r="BF2011" s="22"/>
      <c r="BG2011" s="22"/>
      <c r="BH2011" s="22"/>
      <c r="BI2011" s="22"/>
      <c r="BJ2011" s="22"/>
      <c r="BK2011" s="22"/>
      <c r="BL2011" s="22"/>
      <c r="BM2011" s="22"/>
      <c r="BN2011" s="22"/>
      <c r="BO2011" s="22"/>
      <c r="BP2011" s="22"/>
      <c r="BQ2011" s="22"/>
      <c r="BR2011" s="22"/>
      <c r="BS2011" s="22"/>
      <c r="BT2011" s="22"/>
      <c r="BU2011" s="22"/>
      <c r="BV2011" s="22"/>
      <c r="BW2011" s="22"/>
      <c r="BX2011" s="22"/>
      <c r="BY2011" s="22"/>
      <c r="BZ2011" s="22"/>
    </row>
    <row r="2012" spans="1:78" x14ac:dyDescent="0.25">
      <c r="A2012" s="21"/>
      <c r="B2012" s="22">
        <v>5900</v>
      </c>
      <c r="C2012" s="22">
        <f t="shared" ca="1" si="59"/>
        <v>5.9</v>
      </c>
      <c r="D2012" s="22">
        <v>60.453000000000003</v>
      </c>
      <c r="E2012" s="22"/>
      <c r="F2012" s="22">
        <v>325.90899999999999</v>
      </c>
      <c r="G2012" s="22"/>
      <c r="H2012" s="22">
        <v>275.69799999999998</v>
      </c>
      <c r="I2012" s="22"/>
      <c r="J2012" s="22">
        <v>296.24400000000003</v>
      </c>
      <c r="K2012" s="22"/>
      <c r="L2012" s="22">
        <v>-259.62099999999998</v>
      </c>
      <c r="M2012" s="22"/>
      <c r="N2012" s="22">
        <v>94.77</v>
      </c>
      <c r="O2012" s="22"/>
      <c r="P2012" s="22">
        <v>-0.83899999999999997</v>
      </c>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2"/>
      <c r="AS2012" s="22"/>
      <c r="AT2012" s="22"/>
      <c r="AU2012" s="22"/>
      <c r="AV2012" s="22"/>
      <c r="AW2012" s="22"/>
      <c r="AX2012" s="22"/>
      <c r="AY2012" s="22"/>
      <c r="AZ2012" s="22"/>
      <c r="BA2012" s="22"/>
      <c r="BB2012" s="22"/>
      <c r="BC2012" s="22"/>
      <c r="BD2012" s="22"/>
      <c r="BE2012" s="22"/>
      <c r="BF2012" s="22"/>
      <c r="BG2012" s="22"/>
      <c r="BH2012" s="22"/>
      <c r="BI2012" s="22"/>
      <c r="BJ2012" s="22"/>
      <c r="BK2012" s="22"/>
      <c r="BL2012" s="22"/>
      <c r="BM2012" s="22"/>
      <c r="BN2012" s="22"/>
      <c r="BO2012" s="22"/>
      <c r="BP2012" s="22"/>
      <c r="BQ2012" s="22"/>
      <c r="BR2012" s="22"/>
      <c r="BS2012" s="22"/>
      <c r="BT2012" s="22"/>
      <c r="BU2012" s="22"/>
      <c r="BV2012" s="22"/>
      <c r="BW2012" s="22"/>
      <c r="BX2012" s="22"/>
      <c r="BY2012" s="22"/>
      <c r="BZ2012" s="22"/>
    </row>
    <row r="2013" spans="1:78" x14ac:dyDescent="0.25">
      <c r="A2013" s="21"/>
      <c r="B2013" s="22">
        <v>6000</v>
      </c>
      <c r="C2013" s="22">
        <f t="shared" ca="1" si="59"/>
        <v>6</v>
      </c>
      <c r="D2013" s="22">
        <v>60.570999999999998</v>
      </c>
      <c r="E2013" s="22"/>
      <c r="F2013" s="22">
        <v>326.92599999999999</v>
      </c>
      <c r="G2013" s="22"/>
      <c r="H2013" s="22">
        <v>276.54399999999998</v>
      </c>
      <c r="I2013" s="22"/>
      <c r="J2013" s="22">
        <v>302.29500000000002</v>
      </c>
      <c r="K2013" s="22"/>
      <c r="L2013" s="22">
        <v>-259.97699999999998</v>
      </c>
      <c r="M2013" s="22"/>
      <c r="N2013" s="22">
        <v>100.78</v>
      </c>
      <c r="O2013" s="22"/>
      <c r="P2013" s="22">
        <v>-0.877</v>
      </c>
      <c r="Q2013" s="22"/>
      <c r="R2013" s="22"/>
      <c r="S2013" s="22"/>
      <c r="T2013" s="22"/>
      <c r="U2013" s="22"/>
      <c r="V2013" s="22"/>
      <c r="W2013" s="22"/>
      <c r="X2013" s="22"/>
      <c r="Y2013" s="22"/>
      <c r="Z2013" s="22"/>
      <c r="AA2013" s="22"/>
      <c r="AB2013" s="22"/>
      <c r="AC2013" s="22"/>
      <c r="AD2013" s="22"/>
      <c r="AE2013" s="22"/>
      <c r="AF2013" s="22"/>
      <c r="AG2013" s="22"/>
      <c r="AH2013" s="22"/>
      <c r="AI2013" s="22"/>
      <c r="AJ2013" s="22"/>
      <c r="AK2013" s="22"/>
      <c r="AL2013" s="22"/>
      <c r="AM2013" s="22"/>
      <c r="AN2013" s="22"/>
      <c r="AO2013" s="22"/>
      <c r="AP2013" s="22"/>
      <c r="AQ2013" s="22"/>
      <c r="AR2013" s="22"/>
      <c r="AS2013" s="22"/>
      <c r="AT2013" s="22"/>
      <c r="AU2013" s="22"/>
      <c r="AV2013" s="22"/>
      <c r="AW2013" s="22"/>
      <c r="AX2013" s="22"/>
      <c r="AY2013" s="22"/>
      <c r="AZ2013" s="22"/>
      <c r="BA2013" s="22"/>
      <c r="BB2013" s="22"/>
      <c r="BC2013" s="22"/>
      <c r="BD2013" s="22"/>
      <c r="BE2013" s="22"/>
      <c r="BF2013" s="22"/>
      <c r="BG2013" s="22"/>
      <c r="BH2013" s="22"/>
      <c r="BI2013" s="22"/>
      <c r="BJ2013" s="22"/>
      <c r="BK2013" s="22"/>
      <c r="BL2013" s="22"/>
      <c r="BM2013" s="22"/>
      <c r="BN2013" s="22"/>
      <c r="BO2013" s="22"/>
      <c r="BP2013" s="22"/>
      <c r="BQ2013" s="22"/>
      <c r="BR2013" s="22"/>
      <c r="BS2013" s="22"/>
      <c r="BT2013" s="22"/>
      <c r="BU2013" s="22"/>
      <c r="BV2013" s="22"/>
      <c r="BW2013" s="22"/>
      <c r="BX2013" s="22"/>
      <c r="BY2013" s="22"/>
      <c r="BZ2013" s="22"/>
    </row>
    <row r="2014" spans="1:78" x14ac:dyDescent="0.25">
      <c r="A2014" s="21"/>
      <c r="B2014" s="22"/>
      <c r="C2014" s="22"/>
      <c r="D2014" s="22"/>
      <c r="E2014" s="22"/>
      <c r="F2014" s="22"/>
      <c r="G2014" s="22"/>
      <c r="H2014" s="22"/>
      <c r="I2014" s="22"/>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2"/>
      <c r="AS2014" s="22"/>
      <c r="AT2014" s="22"/>
      <c r="AU2014" s="22"/>
      <c r="AV2014" s="22"/>
      <c r="AW2014" s="22"/>
      <c r="AX2014" s="22"/>
      <c r="AY2014" s="22"/>
      <c r="AZ2014" s="22"/>
      <c r="BA2014" s="22"/>
      <c r="BB2014" s="22"/>
      <c r="BC2014" s="22"/>
      <c r="BD2014" s="22"/>
      <c r="BE2014" s="22"/>
      <c r="BF2014" s="22"/>
      <c r="BG2014" s="22"/>
      <c r="BH2014" s="22"/>
      <c r="BI2014" s="22"/>
      <c r="BJ2014" s="22"/>
      <c r="BK2014" s="22"/>
      <c r="BL2014" s="22"/>
      <c r="BM2014" s="22"/>
      <c r="BN2014" s="22"/>
      <c r="BO2014" s="22"/>
      <c r="BP2014" s="22"/>
      <c r="BQ2014" s="22"/>
      <c r="BR2014" s="22"/>
      <c r="BS2014" s="22"/>
      <c r="BT2014" s="22"/>
      <c r="BU2014" s="22"/>
      <c r="BV2014" s="22"/>
      <c r="BW2014" s="22"/>
      <c r="BX2014" s="22"/>
      <c r="BY2014" s="22"/>
      <c r="BZ2014" s="22"/>
    </row>
    <row r="2015" spans="1:78" x14ac:dyDescent="0.25">
      <c r="A2015" s="21"/>
      <c r="B2015" s="22" t="s">
        <v>261</v>
      </c>
      <c r="C2015" s="22"/>
      <c r="D2015" s="22"/>
      <c r="E2015" s="22"/>
      <c r="F2015" s="22"/>
      <c r="G2015" s="22"/>
      <c r="H2015" s="22"/>
      <c r="I2015" s="22"/>
      <c r="J2015" s="22" t="s">
        <v>383</v>
      </c>
      <c r="K2015" s="22"/>
      <c r="L2015" s="22"/>
      <c r="M2015" s="22"/>
      <c r="N2015" s="22"/>
      <c r="O2015" s="22"/>
      <c r="P2015" s="22"/>
      <c r="Q2015" s="22"/>
      <c r="R2015" s="22"/>
      <c r="S2015" s="22"/>
      <c r="T2015" s="22"/>
      <c r="U2015" s="22"/>
      <c r="V2015" s="22"/>
      <c r="W2015" s="22"/>
      <c r="X2015" s="22"/>
      <c r="Y2015" s="22"/>
      <c r="Z2015" s="22"/>
      <c r="AA2015" s="22"/>
      <c r="AB2015" s="22"/>
      <c r="AC2015" s="22"/>
      <c r="AD2015" s="22"/>
      <c r="AE2015" s="22"/>
      <c r="AF2015" s="22"/>
      <c r="AG2015" s="22"/>
      <c r="AH2015" s="22"/>
      <c r="AI2015" s="22"/>
      <c r="AJ2015" s="22"/>
      <c r="AK2015" s="22"/>
      <c r="AL2015" s="22"/>
      <c r="AM2015" s="22"/>
      <c r="AN2015" s="22"/>
      <c r="AO2015" s="22"/>
      <c r="AP2015" s="22"/>
      <c r="AQ2015" s="22"/>
      <c r="AR2015" s="22"/>
      <c r="AS2015" s="22"/>
      <c r="AT2015" s="22"/>
      <c r="AU2015" s="22"/>
      <c r="AV2015" s="22"/>
      <c r="AW2015" s="22"/>
      <c r="AX2015" s="22"/>
      <c r="AY2015" s="22"/>
      <c r="AZ2015" s="22"/>
      <c r="BA2015" s="22"/>
      <c r="BB2015" s="22"/>
      <c r="BC2015" s="22"/>
      <c r="BD2015" s="22"/>
      <c r="BE2015" s="22"/>
      <c r="BF2015" s="22"/>
      <c r="BG2015" s="22"/>
      <c r="BH2015" s="22"/>
      <c r="BI2015" s="22"/>
      <c r="BJ2015" s="22"/>
      <c r="BK2015" s="22"/>
      <c r="BL2015" s="22"/>
      <c r="BM2015" s="22"/>
      <c r="BN2015" s="22"/>
      <c r="BO2015" s="22"/>
      <c r="BP2015" s="22"/>
      <c r="BQ2015" s="22"/>
      <c r="BR2015" s="22"/>
      <c r="BS2015" s="22"/>
      <c r="BT2015" s="22"/>
      <c r="BU2015" s="22"/>
      <c r="BV2015" s="22"/>
      <c r="BW2015" s="22"/>
      <c r="BX2015" s="22"/>
      <c r="BY2015" s="22"/>
      <c r="BZ2015" s="22"/>
    </row>
    <row r="2016" spans="1:78" x14ac:dyDescent="0.25">
      <c r="A2016" s="21"/>
      <c r="B2016" s="22"/>
      <c r="C2016" s="22"/>
      <c r="D2016" s="22"/>
      <c r="E2016" s="22"/>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2"/>
      <c r="AS2016" s="22"/>
      <c r="AT2016" s="22"/>
      <c r="AU2016" s="22"/>
      <c r="AV2016" s="22"/>
      <c r="AW2016" s="22"/>
      <c r="AX2016" s="22"/>
      <c r="AY2016" s="22"/>
      <c r="AZ2016" s="22"/>
      <c r="BA2016" s="22"/>
      <c r="BB2016" s="22"/>
      <c r="BC2016" s="22"/>
      <c r="BD2016" s="22"/>
      <c r="BE2016" s="22"/>
      <c r="BF2016" s="22"/>
      <c r="BG2016" s="22"/>
      <c r="BH2016" s="22"/>
      <c r="BI2016" s="22"/>
      <c r="BJ2016" s="22"/>
      <c r="BK2016" s="22"/>
      <c r="BL2016" s="22"/>
      <c r="BM2016" s="22"/>
      <c r="BN2016" s="22"/>
      <c r="BO2016" s="22"/>
      <c r="BP2016" s="22"/>
      <c r="BQ2016" s="22"/>
      <c r="BR2016" s="22"/>
      <c r="BS2016" s="22"/>
      <c r="BT2016" s="22"/>
      <c r="BU2016" s="22"/>
      <c r="BV2016" s="22"/>
      <c r="BW2016" s="22"/>
      <c r="BX2016" s="22"/>
      <c r="BY2016" s="22"/>
      <c r="BZ2016" s="22"/>
    </row>
    <row r="2017" spans="1:78" x14ac:dyDescent="0.25">
      <c r="A2017" s="21"/>
      <c r="B2017" s="22" t="s">
        <v>384</v>
      </c>
      <c r="C2017" s="22"/>
      <c r="D2017" s="22"/>
      <c r="E2017" s="22"/>
      <c r="F2017" s="22"/>
      <c r="G2017" s="22"/>
      <c r="H2017" s="22"/>
      <c r="I2017" s="22"/>
      <c r="J2017" s="22" t="s">
        <v>385</v>
      </c>
      <c r="K2017" s="22"/>
      <c r="L2017" s="22"/>
      <c r="M2017" s="22"/>
      <c r="N2017" s="22"/>
      <c r="O2017" s="22"/>
      <c r="P2017" s="22"/>
      <c r="Q2017" s="22"/>
      <c r="R2017" s="22"/>
      <c r="S2017" s="22"/>
      <c r="T2017" s="2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c r="AQ2017" s="22"/>
      <c r="AR2017" s="22"/>
      <c r="AS2017" s="22"/>
      <c r="AT2017" s="22"/>
      <c r="AU2017" s="22"/>
      <c r="AV2017" s="22"/>
      <c r="AW2017" s="22"/>
      <c r="AX2017" s="22"/>
      <c r="AY2017" s="22"/>
      <c r="AZ2017" s="22"/>
      <c r="BA2017" s="22"/>
      <c r="BB2017" s="22"/>
      <c r="BC2017" s="22"/>
      <c r="BD2017" s="22"/>
      <c r="BE2017" s="22"/>
      <c r="BF2017" s="22"/>
      <c r="BG2017" s="22"/>
      <c r="BH2017" s="22"/>
      <c r="BI2017" s="22"/>
      <c r="BJ2017" s="22"/>
      <c r="BK2017" s="22"/>
      <c r="BL2017" s="22"/>
      <c r="BM2017" s="22"/>
      <c r="BN2017" s="22"/>
      <c r="BO2017" s="22"/>
      <c r="BP2017" s="22"/>
      <c r="BQ2017" s="22"/>
      <c r="BR2017" s="22"/>
      <c r="BS2017" s="22"/>
      <c r="BT2017" s="22"/>
      <c r="BU2017" s="22"/>
      <c r="BV2017" s="22"/>
      <c r="BW2017" s="22"/>
      <c r="BX2017" s="22"/>
      <c r="BY2017" s="22"/>
      <c r="BZ2017" s="22"/>
    </row>
    <row r="2018" spans="1:78" x14ac:dyDescent="0.25">
      <c r="A2018" s="21"/>
      <c r="B2018" s="22"/>
      <c r="C2018" s="22"/>
      <c r="D2018" s="22"/>
      <c r="E2018" s="22"/>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2"/>
      <c r="AS2018" s="22"/>
      <c r="AT2018" s="22"/>
      <c r="AU2018" s="22"/>
      <c r="AV2018" s="22"/>
      <c r="AW2018" s="22"/>
      <c r="AX2018" s="22"/>
      <c r="AY2018" s="22"/>
      <c r="AZ2018" s="22"/>
      <c r="BA2018" s="22"/>
      <c r="BB2018" s="22"/>
      <c r="BC2018" s="22"/>
      <c r="BD2018" s="22"/>
      <c r="BE2018" s="22"/>
      <c r="BF2018" s="22"/>
      <c r="BG2018" s="22"/>
      <c r="BH2018" s="22"/>
      <c r="BI2018" s="22"/>
      <c r="BJ2018" s="22"/>
      <c r="BK2018" s="22"/>
      <c r="BL2018" s="22"/>
      <c r="BM2018" s="22"/>
      <c r="BN2018" s="22"/>
      <c r="BO2018" s="22"/>
      <c r="BP2018" s="22"/>
      <c r="BQ2018" s="22"/>
      <c r="BR2018" s="22"/>
      <c r="BS2018" s="22"/>
      <c r="BT2018" s="22"/>
      <c r="BU2018" s="22"/>
      <c r="BV2018" s="22"/>
      <c r="BW2018" s="22"/>
      <c r="BX2018" s="22"/>
      <c r="BY2018" s="22"/>
      <c r="BZ2018" s="22"/>
    </row>
    <row r="2019" spans="1:78" x14ac:dyDescent="0.25">
      <c r="A2019" s="21"/>
      <c r="B2019" s="22" t="s">
        <v>386</v>
      </c>
      <c r="C2019" s="22"/>
      <c r="D2019" s="22"/>
      <c r="E2019" s="22"/>
      <c r="F2019" s="22"/>
      <c r="G2019" s="22"/>
      <c r="H2019" s="22"/>
      <c r="I2019" s="22"/>
      <c r="J2019" s="22"/>
      <c r="K2019" s="22"/>
      <c r="L2019" s="22"/>
      <c r="M2019" s="22"/>
      <c r="N2019" s="22">
        <f ca="1">-(I2024*A2028+J2024*(A2028/1000)^2/2+K2024*(A2028/1000)^3/3+L2024*(A2028/1000)^4/4-M2024/(A2028/1000)-P2024)</f>
        <v>-2566.5871515915969</v>
      </c>
      <c r="O2019" s="22">
        <f ca="1">IFERROR(-(I2024*LN(G2024/1000)+J2024*G2024/1000+K2024*(G2024/1000)^2/2+L2024*(G2024/1000)^3/3-M2024/(2*(G2024/1000)^2)),0)</f>
        <v>758.32878052691285</v>
      </c>
      <c r="P2019" s="22"/>
      <c r="Q2019" s="22"/>
      <c r="R2019" s="22"/>
      <c r="S2019" s="22"/>
      <c r="T2019" s="2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c r="AQ2019" s="22"/>
      <c r="AR2019" s="22"/>
      <c r="AS2019" s="22"/>
      <c r="AT2019" s="22"/>
      <c r="AU2019" s="22"/>
      <c r="AV2019" s="22"/>
      <c r="AW2019" s="22"/>
      <c r="AX2019" s="22"/>
      <c r="AY2019" s="22"/>
      <c r="AZ2019" s="22"/>
      <c r="BA2019" s="22"/>
      <c r="BB2019" s="22"/>
      <c r="BC2019" s="22"/>
      <c r="BD2019" s="22"/>
      <c r="BE2019" s="22"/>
      <c r="BF2019" s="22"/>
      <c r="BG2019" s="22"/>
      <c r="BH2019" s="22"/>
      <c r="BI2019" s="22"/>
      <c r="BJ2019" s="22"/>
      <c r="BK2019" s="22"/>
      <c r="BL2019" s="22"/>
      <c r="BM2019" s="22"/>
      <c r="BN2019" s="22"/>
      <c r="BO2019" s="22"/>
      <c r="BP2019" s="22"/>
      <c r="BQ2019" s="22"/>
      <c r="BR2019" s="22"/>
      <c r="BS2019" s="22"/>
      <c r="BT2019" s="22"/>
      <c r="BU2019" s="22"/>
      <c r="BV2019" s="22"/>
      <c r="BW2019" s="22"/>
      <c r="BX2019" s="22"/>
      <c r="BY2019" s="22"/>
      <c r="BZ2019" s="22"/>
    </row>
    <row r="2020" spans="1:78" x14ac:dyDescent="0.25">
      <c r="A2020" s="21"/>
      <c r="B2020" s="22"/>
      <c r="C2020" s="22"/>
      <c r="D2020" s="22"/>
      <c r="E2020" s="22"/>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2"/>
      <c r="AS2020" s="22"/>
      <c r="AT2020" s="54" t="s">
        <v>387</v>
      </c>
      <c r="AU2020" s="22"/>
      <c r="AV2020" s="22"/>
      <c r="AW2020" s="22"/>
      <c r="AX2020" s="22"/>
      <c r="AY2020" s="22"/>
      <c r="AZ2020" s="22"/>
      <c r="BA2020" s="22"/>
      <c r="BB2020" s="22"/>
      <c r="BC2020" s="22"/>
      <c r="BD2020" s="22"/>
      <c r="BE2020" s="22"/>
      <c r="BF2020" s="22"/>
      <c r="BG2020" s="22"/>
      <c r="BH2020" s="22"/>
      <c r="BI2020" s="22"/>
      <c r="BJ2020" s="22"/>
      <c r="BK2020" s="22"/>
      <c r="BL2020" s="22"/>
      <c r="BM2020" s="22"/>
      <c r="BN2020" s="22"/>
      <c r="BO2020" s="22"/>
      <c r="BP2020" s="22"/>
      <c r="BQ2020" s="22"/>
      <c r="BR2020" s="22"/>
      <c r="BS2020" s="22"/>
      <c r="BT2020" s="22"/>
      <c r="BU2020" s="22"/>
      <c r="BV2020" s="22"/>
      <c r="BW2020" s="22"/>
      <c r="BX2020" s="22"/>
      <c r="BY2020" s="22"/>
      <c r="BZ2020" s="22"/>
    </row>
    <row r="2021" spans="1:78" x14ac:dyDescent="0.25">
      <c r="A2021" s="21"/>
      <c r="B2021" s="22"/>
      <c r="C2021" s="22"/>
      <c r="D2021" s="22"/>
      <c r="E2021" s="22"/>
      <c r="F2021" s="22"/>
      <c r="G2021" s="22"/>
      <c r="H2021" s="22"/>
      <c r="I2021" s="22"/>
      <c r="J2021" s="22"/>
      <c r="K2021" s="22"/>
      <c r="L2021" s="22"/>
      <c r="M2021" s="22"/>
      <c r="N2021" s="22"/>
      <c r="O2021" s="22"/>
      <c r="P2021" s="22"/>
      <c r="Q2021" s="22"/>
      <c r="R2021" s="22"/>
      <c r="S2021" s="22"/>
      <c r="T2021" s="22"/>
      <c r="U2021" s="22"/>
      <c r="V2021" s="22"/>
      <c r="W2021" s="22"/>
      <c r="X2021" s="22"/>
      <c r="Y2021" s="22"/>
      <c r="Z2021" s="22"/>
      <c r="AA2021" s="22"/>
      <c r="AB2021" s="22"/>
      <c r="AC2021" s="22"/>
      <c r="AD2021" s="22"/>
      <c r="AE2021" s="22"/>
      <c r="AF2021" s="22"/>
      <c r="AG2021" s="22"/>
      <c r="AH2021" s="22"/>
      <c r="AI2021" s="22"/>
      <c r="AJ2021" s="22"/>
      <c r="AK2021" s="22"/>
      <c r="AL2021" s="22"/>
      <c r="AM2021" s="22"/>
      <c r="AN2021" s="22"/>
      <c r="AO2021" s="22"/>
      <c r="AP2021" s="22"/>
      <c r="AQ2021" s="22"/>
      <c r="AR2021" s="54" t="s">
        <v>388</v>
      </c>
      <c r="AS2021" s="22"/>
      <c r="AT2021" s="22"/>
      <c r="AU2021" s="22"/>
      <c r="AV2021" s="22"/>
      <c r="AW2021" s="22"/>
      <c r="AX2021" s="22"/>
      <c r="AY2021" s="22"/>
      <c r="AZ2021" s="22"/>
      <c r="BA2021" s="22"/>
      <c r="BB2021" s="22"/>
      <c r="BC2021" s="22"/>
      <c r="BD2021" s="22"/>
      <c r="BE2021" s="22"/>
      <c r="BF2021" s="22"/>
      <c r="BG2021" s="22"/>
      <c r="BH2021" s="22"/>
      <c r="BI2021" s="22"/>
      <c r="BJ2021" s="22"/>
      <c r="BK2021" s="22"/>
      <c r="BL2021" s="22"/>
      <c r="BM2021" s="22"/>
      <c r="BN2021" s="22"/>
      <c r="BO2021" s="22"/>
      <c r="BP2021" s="22"/>
      <c r="BQ2021" s="22"/>
      <c r="BR2021" s="22"/>
      <c r="BS2021" s="22"/>
      <c r="BT2021" s="22"/>
      <c r="BU2021" s="22"/>
      <c r="BV2021" s="22"/>
      <c r="BW2021" s="22"/>
      <c r="BX2021" s="22"/>
      <c r="BY2021" s="22"/>
      <c r="BZ2021" s="22"/>
    </row>
    <row r="2022" spans="1:78" x14ac:dyDescent="0.25">
      <c r="A2022" s="21"/>
      <c r="B2022" s="22"/>
      <c r="C2022" s="22"/>
      <c r="D2022" s="22"/>
      <c r="E2022" s="22"/>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2"/>
      <c r="AS2022" s="22"/>
      <c r="AT2022" s="22"/>
      <c r="AU2022" s="22"/>
      <c r="AV2022" s="22"/>
      <c r="AW2022" s="22"/>
      <c r="AX2022" s="22"/>
      <c r="AY2022" s="22"/>
      <c r="AZ2022" s="22"/>
      <c r="BA2022" s="22"/>
      <c r="BB2022" s="22"/>
      <c r="BC2022" s="22"/>
      <c r="BD2022" s="22"/>
      <c r="BE2022" s="22"/>
      <c r="BF2022" s="22"/>
      <c r="BG2022" s="22"/>
      <c r="BH2022" s="22"/>
      <c r="BI2022" s="22"/>
      <c r="BJ2022" s="22"/>
      <c r="BK2022" s="22"/>
      <c r="BL2022" s="22"/>
      <c r="BM2022" s="22"/>
      <c r="BN2022" s="22"/>
      <c r="BO2022" s="22"/>
      <c r="BP2022" s="22"/>
      <c r="BQ2022" s="22"/>
      <c r="BR2022" s="22"/>
      <c r="BS2022" s="22"/>
      <c r="BT2022" s="22"/>
      <c r="BU2022" s="22"/>
      <c r="BV2022" s="22"/>
      <c r="BW2022" s="22"/>
      <c r="BX2022" s="22"/>
      <c r="BY2022" s="22"/>
      <c r="BZ2022" s="22"/>
    </row>
    <row r="2023" spans="1:78" x14ac:dyDescent="0.25">
      <c r="A2023" s="38"/>
      <c r="B2023" s="39"/>
      <c r="C2023" s="39"/>
      <c r="D2023" s="39"/>
      <c r="E2023" s="39"/>
      <c r="F2023" s="26" t="s">
        <v>70</v>
      </c>
      <c r="G2023" s="27" t="s">
        <v>71</v>
      </c>
      <c r="H2023" s="27" t="s">
        <v>72</v>
      </c>
      <c r="I2023" s="27" t="s">
        <v>73</v>
      </c>
      <c r="J2023" s="27" t="s">
        <v>74</v>
      </c>
      <c r="K2023" s="27" t="s">
        <v>75</v>
      </c>
      <c r="L2023" s="27" t="s">
        <v>76</v>
      </c>
      <c r="M2023" s="27" t="s">
        <v>77</v>
      </c>
      <c r="N2023" s="27" t="s">
        <v>78</v>
      </c>
      <c r="O2023" s="27" t="s">
        <v>79</v>
      </c>
      <c r="P2023" s="27" t="s">
        <v>80</v>
      </c>
      <c r="Q2023" s="27" t="s">
        <v>81</v>
      </c>
      <c r="R2023" s="27" t="s">
        <v>82</v>
      </c>
      <c r="S2023" s="27" t="s">
        <v>83</v>
      </c>
      <c r="T2023" s="27" t="s">
        <v>84</v>
      </c>
      <c r="U2023" s="27" t="s">
        <v>85</v>
      </c>
      <c r="V2023" s="27" t="s">
        <v>86</v>
      </c>
      <c r="W2023" s="27" t="s">
        <v>87</v>
      </c>
      <c r="X2023" s="27" t="s">
        <v>88</v>
      </c>
      <c r="Y2023" s="27" t="s">
        <v>89</v>
      </c>
      <c r="Z2023" s="27" t="s">
        <v>90</v>
      </c>
      <c r="AA2023" s="27" t="s">
        <v>91</v>
      </c>
      <c r="AB2023" s="27" t="s">
        <v>92</v>
      </c>
      <c r="AC2023" s="27" t="s">
        <v>93</v>
      </c>
      <c r="AD2023" s="27" t="s">
        <v>94</v>
      </c>
      <c r="AE2023" s="27" t="s">
        <v>95</v>
      </c>
      <c r="AF2023" s="27" t="s">
        <v>96</v>
      </c>
      <c r="AG2023" s="27" t="s">
        <v>97</v>
      </c>
      <c r="AH2023" s="27" t="s">
        <v>98</v>
      </c>
      <c r="AI2023" s="27" t="s">
        <v>99</v>
      </c>
      <c r="AJ2023" s="27" t="s">
        <v>100</v>
      </c>
      <c r="AK2023" s="27" t="s">
        <v>101</v>
      </c>
      <c r="AL2023" s="27" t="s">
        <v>102</v>
      </c>
      <c r="AM2023" s="27" t="s">
        <v>103</v>
      </c>
      <c r="AN2023" s="27" t="s">
        <v>104</v>
      </c>
      <c r="AO2023" s="27" t="s">
        <v>105</v>
      </c>
      <c r="AP2023" s="27" t="s">
        <v>106</v>
      </c>
      <c r="AQ2023" s="27" t="s">
        <v>107</v>
      </c>
      <c r="AR2023" s="27" t="s">
        <v>108</v>
      </c>
      <c r="AS2023" s="27" t="s">
        <v>109</v>
      </c>
      <c r="AT2023" s="27" t="s">
        <v>110</v>
      </c>
      <c r="AU2023" s="27" t="s">
        <v>111</v>
      </c>
      <c r="AV2023" s="27" t="s">
        <v>112</v>
      </c>
      <c r="AW2023" s="27" t="s">
        <v>113</v>
      </c>
      <c r="AX2023" s="27" t="s">
        <v>114</v>
      </c>
      <c r="AY2023" s="27" t="s">
        <v>115</v>
      </c>
      <c r="AZ2023" s="27" t="s">
        <v>116</v>
      </c>
      <c r="BA2023" s="27" t="s">
        <v>117</v>
      </c>
      <c r="BB2023" s="27" t="s">
        <v>118</v>
      </c>
      <c r="BC2023" s="27" t="s">
        <v>119</v>
      </c>
      <c r="BD2023" s="27" t="s">
        <v>120</v>
      </c>
      <c r="BE2023" s="27" t="s">
        <v>121</v>
      </c>
      <c r="BF2023" s="27" t="s">
        <v>122</v>
      </c>
      <c r="BG2023" s="27" t="s">
        <v>123</v>
      </c>
      <c r="BH2023" s="27" t="s">
        <v>124</v>
      </c>
      <c r="BI2023" s="27" t="s">
        <v>125</v>
      </c>
      <c r="BJ2023" s="27" t="s">
        <v>126</v>
      </c>
      <c r="BK2023" s="27" t="s">
        <v>127</v>
      </c>
      <c r="BL2023" s="27" t="s">
        <v>128</v>
      </c>
      <c r="BM2023" s="27" t="s">
        <v>129</v>
      </c>
      <c r="BN2023" s="27" t="s">
        <v>130</v>
      </c>
      <c r="BO2023" s="22"/>
      <c r="BP2023" s="22"/>
      <c r="BQ2023" s="22"/>
      <c r="BR2023" s="22"/>
      <c r="BS2023" s="22"/>
      <c r="BT2023" s="22"/>
      <c r="BU2023" s="22"/>
      <c r="BV2023" s="22"/>
      <c r="BW2023" s="22"/>
      <c r="BX2023" s="22"/>
      <c r="BY2023" s="22"/>
      <c r="BZ2023" s="22"/>
    </row>
    <row r="2024" spans="1:78" x14ac:dyDescent="0.25">
      <c r="A2024" s="21" t="s">
        <v>389</v>
      </c>
      <c r="B2024" s="21" t="str">
        <f ca="1">A2024</f>
        <v>CH3OH(l)</v>
      </c>
      <c r="C2024" s="22"/>
      <c r="D2024" s="22"/>
      <c r="E2024" s="22"/>
      <c r="F2024" s="40" t="s">
        <v>139</v>
      </c>
      <c r="G2024" s="40">
        <f ca="1">B2041</f>
        <v>175.59</v>
      </c>
      <c r="H2024" s="40">
        <v>300</v>
      </c>
      <c r="I2024" s="40">
        <f ca="1">K2028</f>
        <v>289.17666622992033</v>
      </c>
      <c r="J2024" s="40">
        <f ca="1">J2028</f>
        <v>-2043.2708061100245</v>
      </c>
      <c r="K2024" s="40">
        <f ca="1">I2028</f>
        <v>6623.0365648670777</v>
      </c>
      <c r="L2024" s="40">
        <f ca="1">H2028</f>
        <v>-6718.0084842042188</v>
      </c>
      <c r="M2024" s="40">
        <f ca="1">G2028</f>
        <v>-0.8339955652202633</v>
      </c>
      <c r="N2024" s="40">
        <f ca="1">-(I2024*H2024+J2024*(H2024/1000)^2/2+K2024*(H2024/1000)^3/3+L2024*(H2024/1000)^4/4-M2024/(H2024/1000)-P2024)</f>
        <v>-86709.836029821847</v>
      </c>
      <c r="O2024" s="40">
        <f ca="1">IFERROR(-(I2024*LN(H2024/1000)+J2024*H2024/1000+K2024*(H2024/1000)^2/2+L2024*(H2024/1000)^3/3-M2024/(2*(H2024/1000)^2)),0)</f>
        <v>718.93420586262118</v>
      </c>
      <c r="P2024" s="40"/>
      <c r="Q2024" s="40">
        <f ca="1">H2024</f>
        <v>300</v>
      </c>
      <c r="R2024" s="40">
        <v>360</v>
      </c>
      <c r="S2024" s="40">
        <f ca="1">V2028</f>
        <v>-220.08439453565853</v>
      </c>
      <c r="T2024" s="40">
        <f ca="1">U2028</f>
        <v>1751.5855961179175</v>
      </c>
      <c r="U2024" s="40">
        <f ca="1">T2028</f>
        <v>-3914.7825771928292</v>
      </c>
      <c r="V2024" s="40">
        <f ca="1">S2028</f>
        <v>3635.1514404232539</v>
      </c>
      <c r="W2024" s="40">
        <f ca="1">R2028</f>
        <v>2.7369719262067127</v>
      </c>
      <c r="X2024" s="40">
        <f ca="1">(I2024*Q2024/1000+J2024*(Q2024/1000)^2/2+K2024*(Q2024/1000)^3/3+L2024*(Q2024/1000)^4/4-M2024/(Q2024/1000)-P2024+N2024)-(S2024*Q2024/1000+T2024*(Q2024/1000)^2/2+U2024*(Q2024/1000)^3/3+V2024*(Q2024/1000)^4/4-W2024/(Q2024/1000)-Z2024)</f>
        <v>-86642.047801289838</v>
      </c>
      <c r="Y2024" s="40">
        <f ca="1">IFERROR((I2024*LN(H2024/1000)+J2024*H2024/1000+K2024*(H2024/1000)^2/2+L2024*(H2024/1000)^3/3-M2024/(2*(H2024/1000)^2)+O2024)-(S2024*LN(H2024/1000)+T2024*H2024/1000+U2024*(H2024/1000)^2/2+V2024*(H2024/1000)^3/3-W2024/(2*(H2024/1000)^2)),0)</f>
        <v>-631.79705191294249</v>
      </c>
      <c r="Z2024" s="40"/>
      <c r="AA2024" s="40">
        <f ca="1">R2024</f>
        <v>360</v>
      </c>
      <c r="AB2024" s="40">
        <v>440</v>
      </c>
      <c r="AC2024" s="40">
        <f ca="1">AE2028</f>
        <v>-8679.4542090574159</v>
      </c>
      <c r="AD2024" s="40">
        <f ca="1">AD2028</f>
        <v>46199.206233004086</v>
      </c>
      <c r="AE2024" s="40">
        <f ca="1">AC2028</f>
        <v>-91572.856702093748</v>
      </c>
      <c r="AF2024" s="40">
        <f ca="1">AB2028</f>
        <v>65170.149737331398</v>
      </c>
      <c r="AG2024" s="40">
        <f ca="1">AA2028</f>
        <v>125.56492271037028</v>
      </c>
      <c r="AH2024" s="40">
        <f ca="1">(S2024*AA2024/1000+T2024*(AA2024/1000)^2/2+U2024*(AA2024/1000)^3/3+V2024*(AA2024/1000)^4/4-W2024/(AA2024/1000)-Z2024+X2024)-(AC2024*AA2024/1000+AD2024*(AA2024/1000)^2/2+AE2024*(AA2024/1000)^3/3+AF2024*(AA2024/1000)^4/4-AG2024/(AA2024/1000)-AJ2024)</f>
        <v>-85030.821283612182</v>
      </c>
      <c r="AI2024" s="40">
        <f ca="1">IFERROR((S2024*LN(R2024/1000)+T2024*R2024/1000+U2024*(R2024/1000)^2/2+V2024*(R2024/1000)^3/3-W2024/(2*(R2024/1000)^2)+Y2024)-(AC2024*LN(R2024/1000)+AD2024*R2024/1000+AE2024*(R2024/1000)^2/2+AF2024*(R2024/1000)^3/3-AG2024/(2*(R2024/1000)^2)),0)</f>
        <v>-20078.342028838229</v>
      </c>
      <c r="AJ2024" s="40"/>
      <c r="AK2024" s="40">
        <f ca="1">AB2024</f>
        <v>440</v>
      </c>
      <c r="AL2024" s="40">
        <v>495</v>
      </c>
      <c r="AM2024" s="40">
        <f ca="1">AR2028</f>
        <v>-3171120.5742063969</v>
      </c>
      <c r="AN2024" s="40">
        <f ca="1">AQ2028</f>
        <v>13728343.792051051</v>
      </c>
      <c r="AO2024" s="40">
        <f ca="1">AP2028</f>
        <v>-22282293.900502507</v>
      </c>
      <c r="AP2024" s="40">
        <f ca="1">AO2028</f>
        <v>12857713.519005928</v>
      </c>
      <c r="AQ2024" s="40">
        <f ca="1">AN2028</f>
        <v>67634.243399445404</v>
      </c>
      <c r="AR2024" s="40">
        <f ca="1">(AC2024*AK2024/1000+AD2024*(AK2024/1000)^2/2+AE2024*(AK2024/1000)^3/3+AF2024*(AK2024/1000)^4/4-AG2024/(AK2024/1000)-AJ2024+AH2024)-(AM2024*AK2024/1000+AN2024*(AK2024/1000)^2/2+AO2024*(AK2024/1000)^3/3+AP2024*(AK2024/1000)^4/4-AQ2024/(AK2024/1000)-AT2024)</f>
        <v>645669.41587912547</v>
      </c>
      <c r="AS2024" s="40">
        <f ca="1">IFERROR((AC2024*LN(AB2024/1000)+AD2024*AB2024/1000+AE2024*(AB2024/1000)^2/2+AF2024*(AB2024/1000)^3/3-AG2024/(2*(AB2024/1000)^2)+AI2024)-(AM2024*LN(AB2024/1000)+AN2024*AB2024/1000+AO2024*(AB2024/1000)^2/2+AP2024*(AB2024/1000)^3/3-AQ2024/(2*(AB2024/1000)^2)),0)</f>
        <v>-6677351.8983038943</v>
      </c>
      <c r="AT2024" s="40"/>
      <c r="AU2024" s="40"/>
      <c r="AV2024" s="40"/>
      <c r="AW2024" s="40"/>
      <c r="AX2024" s="40"/>
      <c r="AY2024" s="40"/>
      <c r="AZ2024" s="40"/>
      <c r="BA2024" s="40"/>
      <c r="BB2024" s="40"/>
      <c r="BC2024" s="40"/>
      <c r="BD2024" s="40"/>
      <c r="BE2024" s="40"/>
      <c r="BF2024" s="40"/>
      <c r="BG2024" s="40"/>
      <c r="BH2024" s="40"/>
      <c r="BI2024" s="40"/>
      <c r="BJ2024" s="40"/>
      <c r="BK2024" s="40"/>
      <c r="BL2024" s="40"/>
      <c r="BM2024" s="40"/>
      <c r="BN2024" s="40"/>
      <c r="BO2024" s="22"/>
      <c r="BP2024" s="22"/>
      <c r="BQ2024" s="22"/>
      <c r="BR2024" s="22"/>
      <c r="BS2024" s="22"/>
      <c r="BT2024" s="22"/>
      <c r="BU2024" s="22"/>
      <c r="BV2024" s="22"/>
      <c r="BW2024" s="22"/>
      <c r="BX2024" s="22"/>
      <c r="BY2024" s="22"/>
      <c r="BZ2024" s="22"/>
    </row>
    <row r="2025" spans="1:78" x14ac:dyDescent="0.25">
      <c r="A2025" s="21"/>
      <c r="B2025" s="31"/>
      <c r="C2025" s="22"/>
      <c r="D2025" s="22"/>
      <c r="E2025" s="22"/>
      <c r="F2025" s="41" t="s">
        <v>141</v>
      </c>
      <c r="G2025" s="41"/>
      <c r="H2025" s="41"/>
      <c r="I2025" s="41"/>
      <c r="J2025" s="41"/>
      <c r="K2025" s="41"/>
      <c r="L2025" s="41"/>
      <c r="M2025" s="41"/>
      <c r="N2025" s="41"/>
      <c r="O2025" s="41"/>
      <c r="P2025" s="41"/>
      <c r="Q2025" s="41"/>
      <c r="R2025" s="41"/>
      <c r="S2025" s="41"/>
      <c r="T2025" s="41"/>
      <c r="U2025" s="41"/>
      <c r="V2025" s="41"/>
      <c r="W2025" s="41"/>
      <c r="X2025" s="41"/>
      <c r="Y2025" s="41"/>
      <c r="Z2025" s="41"/>
      <c r="AA2025" s="41"/>
      <c r="AB2025" s="41"/>
      <c r="AC2025" s="41"/>
      <c r="AD2025" s="41"/>
      <c r="AE2025" s="41"/>
      <c r="AF2025" s="41"/>
      <c r="AG2025" s="41"/>
      <c r="AH2025" s="41"/>
      <c r="AI2025" s="41"/>
      <c r="AJ2025" s="41"/>
      <c r="AK2025" s="41"/>
      <c r="AL2025" s="41"/>
      <c r="AM2025" s="41"/>
      <c r="AN2025" s="41"/>
      <c r="AO2025" s="41"/>
      <c r="AP2025" s="41"/>
      <c r="AQ2025" s="41"/>
      <c r="AR2025" s="41"/>
      <c r="AS2025" s="41"/>
      <c r="AT2025" s="41"/>
      <c r="AU2025" s="41"/>
      <c r="AV2025" s="41"/>
      <c r="AW2025" s="41"/>
      <c r="AX2025" s="41"/>
      <c r="AY2025" s="41"/>
      <c r="AZ2025" s="41"/>
      <c r="BA2025" s="41"/>
      <c r="BB2025" s="41"/>
      <c r="BC2025" s="41"/>
      <c r="BD2025" s="41"/>
      <c r="BE2025" s="41"/>
      <c r="BF2025" s="41"/>
      <c r="BG2025" s="41"/>
      <c r="BH2025" s="41"/>
      <c r="BI2025" s="41"/>
      <c r="BJ2025" s="41"/>
      <c r="BK2025" s="41"/>
      <c r="BL2025" s="41"/>
      <c r="BM2025" s="41"/>
      <c r="BN2025" s="41"/>
      <c r="BO2025" s="22"/>
      <c r="BP2025" s="22"/>
      <c r="BQ2025" s="22"/>
      <c r="BR2025" s="22"/>
      <c r="BS2025" s="22"/>
      <c r="BT2025" s="22"/>
      <c r="BU2025" s="22"/>
      <c r="BV2025" s="22"/>
      <c r="BW2025" s="22"/>
      <c r="BX2025" s="22"/>
      <c r="BY2025" s="22"/>
      <c r="BZ2025" s="22"/>
    </row>
    <row r="2026" spans="1:78" x14ac:dyDescent="0.25">
      <c r="A2026" s="52" t="s">
        <v>324</v>
      </c>
      <c r="B2026" s="31"/>
      <c r="C2026" s="22"/>
      <c r="D2026" s="22"/>
      <c r="E2026" s="22"/>
      <c r="F2026" s="22"/>
      <c r="G2026" s="22">
        <f ca="1">G2024+273.15</f>
        <v>448.74</v>
      </c>
      <c r="H2026" s="22">
        <f ca="1">H2024+273.15</f>
        <v>573.15</v>
      </c>
      <c r="I2026" s="22"/>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2"/>
      <c r="AS2026" s="22"/>
      <c r="AT2026" s="22"/>
      <c r="AU2026" s="22"/>
      <c r="AV2026" s="22"/>
      <c r="AW2026" s="22"/>
      <c r="AX2026" s="22"/>
      <c r="AY2026" s="22"/>
      <c r="AZ2026" s="22"/>
      <c r="BA2026" s="22"/>
      <c r="BB2026" s="22"/>
      <c r="BC2026" s="22"/>
      <c r="BD2026" s="22"/>
      <c r="BE2026" s="22"/>
      <c r="BF2026" s="22"/>
      <c r="BG2026" s="22"/>
      <c r="BH2026" s="22"/>
      <c r="BI2026" s="22"/>
      <c r="BJ2026" s="22"/>
      <c r="BK2026" s="22"/>
      <c r="BL2026" s="22"/>
      <c r="BM2026" s="22"/>
      <c r="BN2026" s="22"/>
      <c r="BO2026" s="22"/>
      <c r="BP2026" s="22"/>
      <c r="BQ2026" s="22"/>
      <c r="BR2026" s="22"/>
      <c r="BS2026" s="22"/>
      <c r="BT2026" s="22"/>
      <c r="BU2026" s="22"/>
      <c r="BV2026" s="22"/>
      <c r="BW2026" s="22"/>
      <c r="BX2026" s="22"/>
      <c r="BY2026" s="22"/>
      <c r="BZ2026" s="22"/>
    </row>
    <row r="2027" spans="1:78" x14ac:dyDescent="0.25">
      <c r="A2027" s="52">
        <v>337.8</v>
      </c>
      <c r="B2027" s="31"/>
      <c r="C2027" s="22"/>
      <c r="D2027" s="22"/>
      <c r="E2027" s="22"/>
      <c r="F2027" s="22"/>
      <c r="G2027" s="71" t="s">
        <v>184</v>
      </c>
      <c r="H2027" s="71" t="s">
        <v>185</v>
      </c>
      <c r="I2027" s="71" t="s">
        <v>186</v>
      </c>
      <c r="J2027" s="71" t="s">
        <v>187</v>
      </c>
      <c r="K2027" s="71" t="s">
        <v>188</v>
      </c>
      <c r="L2027" s="22"/>
      <c r="M2027" s="22"/>
      <c r="N2027" s="22"/>
      <c r="O2027" s="22"/>
      <c r="P2027" s="22"/>
      <c r="Q2027" s="22"/>
      <c r="R2027" s="42" t="s">
        <v>184</v>
      </c>
      <c r="S2027" s="42" t="s">
        <v>185</v>
      </c>
      <c r="T2027" s="42" t="s">
        <v>186</v>
      </c>
      <c r="U2027" s="42" t="s">
        <v>187</v>
      </c>
      <c r="V2027" s="42" t="s">
        <v>188</v>
      </c>
      <c r="W2027" s="22"/>
      <c r="X2027" s="22"/>
      <c r="Y2027" s="22"/>
      <c r="Z2027" s="22"/>
      <c r="AA2027" s="42" t="s">
        <v>184</v>
      </c>
      <c r="AB2027" s="42" t="s">
        <v>185</v>
      </c>
      <c r="AC2027" s="42" t="s">
        <v>186</v>
      </c>
      <c r="AD2027" s="42" t="s">
        <v>187</v>
      </c>
      <c r="AE2027" s="42" t="s">
        <v>188</v>
      </c>
      <c r="AF2027" s="22"/>
      <c r="AG2027" s="22"/>
      <c r="AH2027" s="22"/>
      <c r="AI2027" s="22"/>
      <c r="AJ2027" s="22"/>
      <c r="AK2027" s="22"/>
      <c r="AL2027" s="22"/>
      <c r="AM2027" s="22"/>
      <c r="AN2027" s="42" t="s">
        <v>184</v>
      </c>
      <c r="AO2027" s="42" t="s">
        <v>185</v>
      </c>
      <c r="AP2027" s="42" t="s">
        <v>186</v>
      </c>
      <c r="AQ2027" s="42" t="s">
        <v>187</v>
      </c>
      <c r="AR2027" s="42" t="s">
        <v>188</v>
      </c>
      <c r="AS2027" s="22"/>
      <c r="AT2027" s="22"/>
      <c r="AU2027" s="22"/>
      <c r="AV2027" s="22"/>
      <c r="AW2027" s="22"/>
      <c r="AX2027" s="22"/>
      <c r="AY2027" s="22"/>
      <c r="AZ2027" s="22"/>
      <c r="BA2027" s="72"/>
      <c r="BB2027" s="22"/>
      <c r="BC2027" s="22"/>
      <c r="BD2027" s="52" t="s">
        <v>390</v>
      </c>
      <c r="BE2027" s="22"/>
      <c r="BF2027" s="22"/>
      <c r="BG2027" s="22"/>
      <c r="BH2027" s="22"/>
      <c r="BI2027" s="22"/>
      <c r="BJ2027" s="22"/>
      <c r="BK2027" s="22"/>
      <c r="BL2027" s="22"/>
      <c r="BM2027" s="22"/>
      <c r="BN2027" s="22"/>
      <c r="BO2027" s="22"/>
      <c r="BP2027" s="22"/>
      <c r="BQ2027" s="22"/>
      <c r="BR2027" s="22"/>
      <c r="BS2027" s="22"/>
      <c r="BT2027" s="22"/>
      <c r="BU2027" s="22"/>
      <c r="BV2027" s="22"/>
      <c r="BW2027" s="22"/>
      <c r="BX2027" s="22"/>
      <c r="BY2027" s="22"/>
      <c r="BZ2027" s="22"/>
    </row>
    <row r="2028" spans="1:78" x14ac:dyDescent="0.25">
      <c r="A2028" s="52">
        <f ca="1">A2027/1000</f>
        <v>0.33779999999999999</v>
      </c>
      <c r="B2028" s="31"/>
      <c r="C2028" s="22"/>
      <c r="D2028" s="22"/>
      <c r="E2028" s="22"/>
      <c r="F2028" s="22"/>
      <c r="G2028" s="22">
        <f t="array" aca="1" ref="G2028:L2034" ca="1">LINEST(D2041:D2068,C2041:C2068^{1,2,3,-2},1,1)</f>
        <v>-0.8339955652202633</v>
      </c>
      <c r="H2028" s="22">
        <f ca="1"/>
        <v>-6718.0084842042188</v>
      </c>
      <c r="I2028" s="22">
        <f ca="1"/>
        <v>6623.0365648670777</v>
      </c>
      <c r="J2028" s="22">
        <f ca="1"/>
        <v>-2043.2708061100245</v>
      </c>
      <c r="K2028" s="22">
        <f ca="1"/>
        <v>289.17666622992033</v>
      </c>
      <c r="L2028" s="22" t="e">
        <f ca="1"/>
        <v>#N/A</v>
      </c>
      <c r="M2028" s="22"/>
      <c r="N2028" s="22"/>
      <c r="O2028" s="22"/>
      <c r="P2028" s="22"/>
      <c r="Q2028" s="22"/>
      <c r="R2028" s="22">
        <f t="array" aca="1" ref="R2028:W2034" ca="1">LINEST(D2068:D2081,C2068:C2081^{1,2,3,-2},1,1)</f>
        <v>2.7369719262067127</v>
      </c>
      <c r="S2028" s="22">
        <f ca="1"/>
        <v>3635.1514404232539</v>
      </c>
      <c r="T2028" s="22">
        <f ca="1"/>
        <v>-3914.7825771928292</v>
      </c>
      <c r="U2028" s="22">
        <f ca="1"/>
        <v>1751.5855961179175</v>
      </c>
      <c r="V2028" s="22">
        <f ca="1"/>
        <v>-220.08439453565853</v>
      </c>
      <c r="W2028" s="22" t="e">
        <f ca="1"/>
        <v>#N/A</v>
      </c>
      <c r="X2028" s="22"/>
      <c r="Y2028" s="22"/>
      <c r="Z2028" s="22"/>
      <c r="AA2028" s="22">
        <f t="array" aca="1" ref="AA2028:AF2034" ca="1">LINEST(D2081:D2097,C2081:C2097^{1,2,3,-2},1,1)</f>
        <v>125.56492271037028</v>
      </c>
      <c r="AB2028" s="22">
        <f ca="1"/>
        <v>65170.149737331398</v>
      </c>
      <c r="AC2028" s="22">
        <f ca="1"/>
        <v>-91572.856702093748</v>
      </c>
      <c r="AD2028" s="22">
        <f ca="1"/>
        <v>46199.206233004086</v>
      </c>
      <c r="AE2028" s="22">
        <f ca="1"/>
        <v>-8679.4542090574159</v>
      </c>
      <c r="AF2028" s="22" t="e">
        <f ca="1"/>
        <v>#N/A</v>
      </c>
      <c r="AG2028" s="22"/>
      <c r="AH2028" s="22"/>
      <c r="AI2028" s="22"/>
      <c r="AJ2028" s="22"/>
      <c r="AK2028" s="22"/>
      <c r="AL2028" s="22"/>
      <c r="AM2028" s="22"/>
      <c r="AN2028" s="22">
        <f t="array" aca="1" ref="AN2028:AS2034" ca="1">LINEST(D2097:D2108,C2097:C2108^{1,2,3,-2},1,1)</f>
        <v>67634.243399445404</v>
      </c>
      <c r="AO2028" s="22">
        <f ca="1"/>
        <v>12857713.519005928</v>
      </c>
      <c r="AP2028" s="22">
        <f ca="1"/>
        <v>-22282293.900502507</v>
      </c>
      <c r="AQ2028" s="22">
        <f ca="1"/>
        <v>13728343.792051051</v>
      </c>
      <c r="AR2028" s="22">
        <f ca="1"/>
        <v>-3171120.5742063969</v>
      </c>
      <c r="AS2028" s="22" t="e">
        <f ca="1"/>
        <v>#N/A</v>
      </c>
      <c r="AT2028" s="22"/>
      <c r="AU2028" s="22"/>
      <c r="AV2028" s="22"/>
      <c r="AW2028" s="22"/>
      <c r="AX2028" s="22"/>
      <c r="AY2028" s="22"/>
      <c r="AZ2028" s="22"/>
      <c r="BA2028" s="47"/>
      <c r="BB2028" s="22"/>
      <c r="BC2028" s="25" t="s">
        <v>323</v>
      </c>
      <c r="BD2028" s="52">
        <f ca="1">24+273.155</f>
        <v>297.15499999999997</v>
      </c>
      <c r="BE2028" s="22"/>
      <c r="BF2028" s="22"/>
      <c r="BG2028" s="22"/>
      <c r="BH2028" s="22"/>
      <c r="BI2028" s="22"/>
      <c r="BJ2028" s="22"/>
      <c r="BK2028" s="22"/>
      <c r="BL2028" s="22"/>
      <c r="BM2028" s="22"/>
      <c r="BN2028" s="22"/>
      <c r="BO2028" s="22"/>
      <c r="BP2028" s="22"/>
      <c r="BQ2028" s="22"/>
      <c r="BR2028" s="22"/>
      <c r="BS2028" s="22"/>
      <c r="BT2028" s="22"/>
      <c r="BU2028" s="22"/>
      <c r="BV2028" s="22"/>
      <c r="BW2028" s="22"/>
      <c r="BX2028" s="22"/>
      <c r="BY2028" s="22"/>
      <c r="BZ2028" s="22"/>
    </row>
    <row r="2029" spans="1:78" x14ac:dyDescent="0.25">
      <c r="A2029" s="21"/>
      <c r="B2029" s="31"/>
      <c r="C2029" s="22"/>
      <c r="D2029" s="22"/>
      <c r="E2029" s="22"/>
      <c r="F2029" s="22"/>
      <c r="G2029" s="22">
        <f ca="1"/>
        <v>2.0351939002203237E-2</v>
      </c>
      <c r="H2029" s="22">
        <f ca="1"/>
        <v>121.32962214978093</v>
      </c>
      <c r="I2029" s="22">
        <f ca="1"/>
        <v>107.65821474630879</v>
      </c>
      <c r="J2029" s="22">
        <f ca="1"/>
        <v>33.632975501073446</v>
      </c>
      <c r="K2029" s="22">
        <f ca="1"/>
        <v>3.9006359650085778</v>
      </c>
      <c r="L2029" s="22" t="e">
        <f ca="1"/>
        <v>#N/A</v>
      </c>
      <c r="M2029" s="22"/>
      <c r="N2029" s="22"/>
      <c r="O2029" s="22"/>
      <c r="P2029" s="22"/>
      <c r="Q2029" s="22"/>
      <c r="R2029" s="22">
        <f ca="1"/>
        <v>3.018036993895334</v>
      </c>
      <c r="S2029" s="22">
        <f ca="1"/>
        <v>3143.203368796941</v>
      </c>
      <c r="T2029" s="22">
        <f ca="1"/>
        <v>3884.5409507688569</v>
      </c>
      <c r="U2029" s="22">
        <f ca="1"/>
        <v>1704.8569085313848</v>
      </c>
      <c r="V2029" s="22">
        <f ca="1"/>
        <v>280.24662110256651</v>
      </c>
      <c r="W2029" s="22" t="e">
        <f ca="1"/>
        <v>#N/A</v>
      </c>
      <c r="X2029" s="22"/>
      <c r="Y2029" s="22"/>
      <c r="Z2029" s="22"/>
      <c r="AA2029" s="22">
        <f ca="1"/>
        <v>10.333189070495441</v>
      </c>
      <c r="AB2029" s="22">
        <f ca="1"/>
        <v>4120.3209163421543</v>
      </c>
      <c r="AC2029" s="22">
        <f ca="1"/>
        <v>6172.6993609427245</v>
      </c>
      <c r="AD2029" s="22">
        <f ca="1"/>
        <v>3283.2813093222594</v>
      </c>
      <c r="AE2029" s="22">
        <f ca="1"/>
        <v>653.96091861557386</v>
      </c>
      <c r="AF2029" s="22" t="e">
        <f ca="1"/>
        <v>#N/A</v>
      </c>
      <c r="AG2029" s="22"/>
      <c r="AH2029" s="22"/>
      <c r="AI2029" s="22"/>
      <c r="AJ2029" s="22"/>
      <c r="AK2029" s="22"/>
      <c r="AL2029" s="22"/>
      <c r="AM2029" s="22"/>
      <c r="AN2029" s="22">
        <f ca="1"/>
        <v>21326.409530342058</v>
      </c>
      <c r="AO2029" s="22">
        <f ca="1"/>
        <v>3847921.9508207887</v>
      </c>
      <c r="AP2029" s="22">
        <f ca="1"/>
        <v>6743011.2542306073</v>
      </c>
      <c r="AQ2029" s="22">
        <f ca="1"/>
        <v>4199196.0401966469</v>
      </c>
      <c r="AR2029" s="22">
        <f ca="1"/>
        <v>980136.56845945993</v>
      </c>
      <c r="AS2029" s="22" t="e">
        <f ca="1"/>
        <v>#N/A</v>
      </c>
      <c r="AT2029" s="22"/>
      <c r="AU2029" s="22"/>
      <c r="AV2029" s="22"/>
      <c r="AW2029" s="22"/>
      <c r="AX2029" s="22"/>
      <c r="AY2029" s="22"/>
      <c r="AZ2029" s="22"/>
      <c r="BA2029" s="73"/>
      <c r="BB2029" s="22"/>
      <c r="BC2029" s="25"/>
      <c r="BD2029" s="52" t="s">
        <v>391</v>
      </c>
      <c r="BE2029" s="22"/>
      <c r="BF2029" s="22"/>
      <c r="BG2029" s="22"/>
      <c r="BH2029" s="22"/>
      <c r="BI2029" s="22"/>
      <c r="BJ2029" s="22"/>
      <c r="BK2029" s="22"/>
      <c r="BL2029" s="22"/>
      <c r="BM2029" s="22"/>
      <c r="BN2029" s="22"/>
      <c r="BO2029" s="22"/>
      <c r="BP2029" s="22"/>
      <c r="BQ2029" s="22"/>
      <c r="BR2029" s="22"/>
      <c r="BS2029" s="22"/>
      <c r="BT2029" s="22"/>
      <c r="BU2029" s="22"/>
      <c r="BV2029" s="22"/>
      <c r="BW2029" s="22"/>
      <c r="BX2029" s="22"/>
      <c r="BY2029" s="22"/>
      <c r="BZ2029" s="22"/>
    </row>
    <row r="2030" spans="1:78" x14ac:dyDescent="0.25">
      <c r="A2030" s="21"/>
      <c r="B2030" s="22"/>
      <c r="C2030" s="22"/>
      <c r="D2030" s="22"/>
      <c r="E2030" s="22"/>
      <c r="F2030" s="22"/>
      <c r="G2030" s="22">
        <f ca="1"/>
        <v>0.99999868281420046</v>
      </c>
      <c r="H2030" s="22">
        <f ca="1"/>
        <v>4.5569488987263485E-3</v>
      </c>
      <c r="I2030" s="22" t="e">
        <f ca="1"/>
        <v>#N/A</v>
      </c>
      <c r="J2030" s="22" t="e">
        <f ca="1"/>
        <v>#N/A</v>
      </c>
      <c r="K2030" s="22" t="e">
        <f ca="1"/>
        <v>#N/A</v>
      </c>
      <c r="L2030" s="22" t="e">
        <f ca="1"/>
        <v>#N/A</v>
      </c>
      <c r="M2030" s="22"/>
      <c r="N2030" s="22"/>
      <c r="O2030" s="22"/>
      <c r="P2030" s="22"/>
      <c r="Q2030" s="22"/>
      <c r="R2030" s="22">
        <f ca="1"/>
        <v>0.99999946990700739</v>
      </c>
      <c r="S2030" s="22">
        <f ca="1"/>
        <v>3.3520671591653222E-3</v>
      </c>
      <c r="T2030" s="22" t="e">
        <f ca="1"/>
        <v>#N/A</v>
      </c>
      <c r="U2030" s="22" t="e">
        <f ca="1"/>
        <v>#N/A</v>
      </c>
      <c r="V2030" s="22" t="e">
        <f ca="1"/>
        <v>#N/A</v>
      </c>
      <c r="W2030" s="22" t="e">
        <f ca="1"/>
        <v>#N/A</v>
      </c>
      <c r="X2030" s="22"/>
      <c r="Y2030" s="22"/>
      <c r="Z2030" s="22"/>
      <c r="AA2030" s="22">
        <f ca="1"/>
        <v>0.99999816215936799</v>
      </c>
      <c r="AB2030" s="22">
        <f ca="1"/>
        <v>1.2542817423384226E-2</v>
      </c>
      <c r="AC2030" s="22" t="e">
        <f ca="1"/>
        <v>#N/A</v>
      </c>
      <c r="AD2030" s="22" t="e">
        <f ca="1"/>
        <v>#N/A</v>
      </c>
      <c r="AE2030" s="22" t="e">
        <f ca="1"/>
        <v>#N/A</v>
      </c>
      <c r="AF2030" s="22" t="e">
        <f ca="1"/>
        <v>#N/A</v>
      </c>
      <c r="AG2030" s="22"/>
      <c r="AH2030" s="22"/>
      <c r="AI2030" s="22"/>
      <c r="AJ2030" s="22"/>
      <c r="AK2030" s="22"/>
      <c r="AL2030" s="22"/>
      <c r="AM2030" s="22"/>
      <c r="AN2030" s="22">
        <f ca="1"/>
        <v>0.99574362842771613</v>
      </c>
      <c r="AO2030" s="22">
        <f ca="1"/>
        <v>1.9742257091695588</v>
      </c>
      <c r="AP2030" s="22" t="e">
        <f ca="1"/>
        <v>#N/A</v>
      </c>
      <c r="AQ2030" s="22" t="e">
        <f ca="1"/>
        <v>#N/A</v>
      </c>
      <c r="AR2030" s="22" t="e">
        <f ca="1"/>
        <v>#N/A</v>
      </c>
      <c r="AS2030" s="22" t="e">
        <f ca="1"/>
        <v>#N/A</v>
      </c>
      <c r="AT2030" s="22"/>
      <c r="AU2030" s="22"/>
      <c r="AV2030" s="22"/>
      <c r="AW2030" s="22"/>
      <c r="AX2030" s="22"/>
      <c r="AY2030" s="22"/>
      <c r="AZ2030" s="22"/>
      <c r="BA2030" s="34"/>
      <c r="BB2030" s="34"/>
      <c r="BC2030" s="25" t="s">
        <v>323</v>
      </c>
      <c r="BD2030" s="74">
        <f ca="1">87+273.15</f>
        <v>360.15</v>
      </c>
      <c r="BE2030" s="22"/>
      <c r="BF2030" s="22"/>
      <c r="BG2030" s="22"/>
      <c r="BH2030" s="22"/>
      <c r="BI2030" s="22"/>
      <c r="BJ2030" s="22"/>
      <c r="BK2030" s="22"/>
      <c r="BL2030" s="22"/>
      <c r="BM2030" s="22"/>
      <c r="BN2030" s="22"/>
      <c r="BO2030" s="22"/>
      <c r="BP2030" s="22"/>
      <c r="BQ2030" s="22"/>
      <c r="BR2030" s="22"/>
      <c r="BS2030" s="22"/>
      <c r="BT2030" s="22"/>
      <c r="BU2030" s="22"/>
      <c r="BV2030" s="22"/>
      <c r="BW2030" s="22"/>
      <c r="BX2030" s="22"/>
      <c r="BY2030" s="22"/>
      <c r="BZ2030" s="22"/>
    </row>
    <row r="2031" spans="1:78" x14ac:dyDescent="0.25">
      <c r="A2031" s="21"/>
      <c r="B2031" s="22"/>
      <c r="C2031" s="22"/>
      <c r="D2031" s="22"/>
      <c r="E2031" s="22"/>
      <c r="F2031" s="22"/>
      <c r="G2031" s="22">
        <f ca="1"/>
        <v>4365361.688718156</v>
      </c>
      <c r="H2031" s="22">
        <f ca="1"/>
        <v>23</v>
      </c>
      <c r="I2031" s="22" t="e">
        <f ca="1"/>
        <v>#N/A</v>
      </c>
      <c r="J2031" s="22" t="e">
        <f ca="1"/>
        <v>#N/A</v>
      </c>
      <c r="K2031" s="22" t="e">
        <f ca="1"/>
        <v>#N/A</v>
      </c>
      <c r="L2031" s="22" t="e">
        <f ca="1"/>
        <v>#N/A</v>
      </c>
      <c r="M2031" s="22"/>
      <c r="N2031" s="22"/>
      <c r="O2031" s="22"/>
      <c r="P2031" s="22"/>
      <c r="Q2031" s="22"/>
      <c r="R2031" s="22">
        <f ca="1"/>
        <v>4244536.0315000899</v>
      </c>
      <c r="S2031" s="22">
        <f ca="1"/>
        <v>9</v>
      </c>
      <c r="T2031" s="22" t="e">
        <f ca="1"/>
        <v>#N/A</v>
      </c>
      <c r="U2031" s="22" t="e">
        <f ca="1"/>
        <v>#N/A</v>
      </c>
      <c r="V2031" s="22" t="e">
        <f ca="1"/>
        <v>#N/A</v>
      </c>
      <c r="W2031" s="22" t="e">
        <f ca="1"/>
        <v>#N/A</v>
      </c>
      <c r="X2031" s="22"/>
      <c r="Y2031" s="22"/>
      <c r="Z2031" s="22"/>
      <c r="AA2031" s="22">
        <f ca="1"/>
        <v>1632347.459410937</v>
      </c>
      <c r="AB2031" s="22">
        <f ca="1"/>
        <v>12</v>
      </c>
      <c r="AC2031" s="22" t="e">
        <f ca="1"/>
        <v>#N/A</v>
      </c>
      <c r="AD2031" s="22" t="e">
        <f ca="1"/>
        <v>#N/A</v>
      </c>
      <c r="AE2031" s="22" t="e">
        <f ca="1"/>
        <v>#N/A</v>
      </c>
      <c r="AF2031" s="22" t="e">
        <f ca="1"/>
        <v>#N/A</v>
      </c>
      <c r="AG2031" s="22"/>
      <c r="AH2031" s="22"/>
      <c r="AI2031" s="22"/>
      <c r="AJ2031" s="22"/>
      <c r="AK2031" s="22"/>
      <c r="AL2031" s="22"/>
      <c r="AM2031" s="22"/>
      <c r="AN2031" s="22">
        <f ca="1"/>
        <v>409.39831500976987</v>
      </c>
      <c r="AO2031" s="22">
        <f ca="1"/>
        <v>7</v>
      </c>
      <c r="AP2031" s="22" t="e">
        <f ca="1"/>
        <v>#N/A</v>
      </c>
      <c r="AQ2031" s="22" t="e">
        <f ca="1"/>
        <v>#N/A</v>
      </c>
      <c r="AR2031" s="22" t="e">
        <f ca="1"/>
        <v>#N/A</v>
      </c>
      <c r="AS2031" s="22" t="e">
        <f ca="1"/>
        <v>#N/A</v>
      </c>
      <c r="AT2031" s="22"/>
      <c r="AU2031" s="22"/>
      <c r="AV2031" s="22"/>
      <c r="AW2031" s="22"/>
      <c r="AX2031" s="22"/>
      <c r="AY2031" s="22"/>
      <c r="AZ2031" s="22"/>
      <c r="BA2031" s="34"/>
      <c r="BB2031" s="34"/>
      <c r="BC2031" s="22"/>
      <c r="BD2031" s="52" t="s">
        <v>390</v>
      </c>
      <c r="BE2031" s="22"/>
      <c r="BF2031" s="22"/>
      <c r="BG2031" s="22"/>
      <c r="BH2031" s="22"/>
      <c r="BI2031" s="22"/>
      <c r="BJ2031" s="22"/>
      <c r="BK2031" s="22"/>
      <c r="BL2031" s="22"/>
      <c r="BM2031" s="22"/>
      <c r="BN2031" s="22"/>
      <c r="BO2031" s="22"/>
      <c r="BP2031" s="22"/>
      <c r="BQ2031" s="22"/>
      <c r="BR2031" s="22"/>
      <c r="BS2031" s="22"/>
      <c r="BT2031" s="22"/>
      <c r="BU2031" s="22"/>
      <c r="BV2031" s="22"/>
      <c r="BW2031" s="22"/>
      <c r="BX2031" s="22"/>
      <c r="BY2031" s="22"/>
      <c r="BZ2031" s="22"/>
    </row>
    <row r="2032" spans="1:78" x14ac:dyDescent="0.25">
      <c r="A2032" s="21"/>
      <c r="B2032" s="22"/>
      <c r="C2032" s="22"/>
      <c r="D2032" s="22"/>
      <c r="E2032" s="22"/>
      <c r="F2032" s="22"/>
      <c r="G2032" s="22">
        <f ca="1"/>
        <v>362.60061881555657</v>
      </c>
      <c r="H2032" s="22">
        <f ca="1"/>
        <v>4.7761301510887541E-4</v>
      </c>
      <c r="I2032" s="22" t="e">
        <f ca="1"/>
        <v>#N/A</v>
      </c>
      <c r="J2032" s="22" t="e">
        <f ca="1"/>
        <v>#N/A</v>
      </c>
      <c r="K2032" s="22" t="e">
        <f ca="1"/>
        <v>#N/A</v>
      </c>
      <c r="L2032" s="22" t="e">
        <f ca="1"/>
        <v>#N/A</v>
      </c>
      <c r="M2032" s="22"/>
      <c r="N2032" s="22"/>
      <c r="O2032" s="22"/>
      <c r="P2032" s="22"/>
      <c r="Q2032" s="22"/>
      <c r="R2032" s="22">
        <f ca="1"/>
        <v>190.77244172995444</v>
      </c>
      <c r="S2032" s="22">
        <f ca="1"/>
        <v>1.0112718815599207E-4</v>
      </c>
      <c r="T2032" s="22" t="e">
        <f ca="1"/>
        <v>#N/A</v>
      </c>
      <c r="U2032" s="22" t="e">
        <f ca="1"/>
        <v>#N/A</v>
      </c>
      <c r="V2032" s="22" t="e">
        <f ca="1"/>
        <v>#N/A</v>
      </c>
      <c r="W2032" s="22" t="e">
        <f ca="1"/>
        <v>#N/A</v>
      </c>
      <c r="X2032" s="22"/>
      <c r="Y2032" s="22"/>
      <c r="Z2032" s="22"/>
      <c r="AA2032" s="22">
        <f ca="1"/>
        <v>1027.2184238974785</v>
      </c>
      <c r="AB2032" s="22">
        <f ca="1"/>
        <v>1.887867226996211E-3</v>
      </c>
      <c r="AC2032" s="22" t="e">
        <f ca="1"/>
        <v>#N/A</v>
      </c>
      <c r="AD2032" s="22" t="e">
        <f ca="1"/>
        <v>#N/A</v>
      </c>
      <c r="AE2032" s="22" t="e">
        <f ca="1"/>
        <v>#N/A</v>
      </c>
      <c r="AF2032" s="22" t="e">
        <f ca="1"/>
        <v>#N/A</v>
      </c>
      <c r="AG2032" s="22"/>
      <c r="AH2032" s="22"/>
      <c r="AI2032" s="22"/>
      <c r="AJ2032" s="22"/>
      <c r="AK2032" s="22"/>
      <c r="AL2032" s="22"/>
      <c r="AM2032" s="22"/>
      <c r="AN2032" s="22">
        <f ca="1"/>
        <v>6382.6296966114451</v>
      </c>
      <c r="AO2032" s="22">
        <f ca="1"/>
        <v>27.282970055222329</v>
      </c>
      <c r="AP2032" s="22" t="e">
        <f ca="1"/>
        <v>#N/A</v>
      </c>
      <c r="AQ2032" s="22" t="e">
        <f ca="1"/>
        <v>#N/A</v>
      </c>
      <c r="AR2032" s="22" t="e">
        <f ca="1"/>
        <v>#N/A</v>
      </c>
      <c r="AS2032" s="22" t="e">
        <f ca="1"/>
        <v>#N/A</v>
      </c>
      <c r="AT2032" s="22"/>
      <c r="AU2032" s="22"/>
      <c r="AV2032" s="22"/>
      <c r="AW2032" s="22"/>
      <c r="AX2032" s="22"/>
      <c r="AY2032" s="22"/>
      <c r="AZ2032" s="22"/>
      <c r="BA2032" s="34"/>
      <c r="BB2032" s="34"/>
      <c r="BC2032" s="22"/>
      <c r="BD2032" s="22"/>
      <c r="BE2032" s="22"/>
      <c r="BF2032" s="22"/>
      <c r="BG2032" s="22"/>
      <c r="BH2032" s="22"/>
      <c r="BI2032" s="22"/>
      <c r="BJ2032" s="22"/>
      <c r="BK2032" s="22"/>
      <c r="BL2032" s="22"/>
      <c r="BM2032" s="22"/>
      <c r="BN2032" s="22"/>
      <c r="BO2032" s="22"/>
      <c r="BP2032" s="22"/>
      <c r="BQ2032" s="22"/>
      <c r="BR2032" s="22"/>
      <c r="BS2032" s="22"/>
      <c r="BT2032" s="22"/>
      <c r="BU2032" s="22"/>
      <c r="BV2032" s="22"/>
      <c r="BW2032" s="22"/>
      <c r="BX2032" s="22"/>
      <c r="BY2032" s="22"/>
      <c r="BZ2032" s="22"/>
    </row>
    <row r="2033" spans="1:78" x14ac:dyDescent="0.25">
      <c r="A2033" s="21"/>
      <c r="B2033" s="22"/>
      <c r="C2033" s="22"/>
      <c r="D2033" s="22"/>
      <c r="E2033" s="22"/>
      <c r="F2033" s="22"/>
      <c r="G2033" s="22" t="e">
        <f ca="1"/>
        <v>#N/A</v>
      </c>
      <c r="H2033" s="22" t="e">
        <f ca="1"/>
        <v>#N/A</v>
      </c>
      <c r="I2033" s="22" t="e">
        <f ca="1"/>
        <v>#N/A</v>
      </c>
      <c r="J2033" s="22" t="e">
        <f ca="1"/>
        <v>#N/A</v>
      </c>
      <c r="K2033" s="22" t="e">
        <f ca="1"/>
        <v>#N/A</v>
      </c>
      <c r="L2033" s="22" t="e">
        <f ca="1"/>
        <v>#N/A</v>
      </c>
      <c r="M2033" s="22"/>
      <c r="N2033" s="22"/>
      <c r="O2033" s="22"/>
      <c r="P2033" s="22"/>
      <c r="Q2033" s="22"/>
      <c r="R2033" s="22" t="e">
        <f ca="1"/>
        <v>#N/A</v>
      </c>
      <c r="S2033" s="22" t="e">
        <f ca="1"/>
        <v>#N/A</v>
      </c>
      <c r="T2033" s="22" t="e">
        <f ca="1"/>
        <v>#N/A</v>
      </c>
      <c r="U2033" s="22" t="e">
        <f ca="1"/>
        <v>#N/A</v>
      </c>
      <c r="V2033" s="22" t="e">
        <f ca="1"/>
        <v>#N/A</v>
      </c>
      <c r="W2033" s="22" t="e">
        <f ca="1"/>
        <v>#N/A</v>
      </c>
      <c r="X2033" s="22"/>
      <c r="Y2033" s="22"/>
      <c r="Z2033" s="22"/>
      <c r="AA2033" s="22" t="e">
        <f ca="1"/>
        <v>#N/A</v>
      </c>
      <c r="AB2033" s="22" t="e">
        <f ca="1"/>
        <v>#N/A</v>
      </c>
      <c r="AC2033" s="22" t="e">
        <f ca="1"/>
        <v>#N/A</v>
      </c>
      <c r="AD2033" s="22" t="e">
        <f ca="1"/>
        <v>#N/A</v>
      </c>
      <c r="AE2033" s="22" t="e">
        <f ca="1"/>
        <v>#N/A</v>
      </c>
      <c r="AF2033" s="22" t="e">
        <f ca="1"/>
        <v>#N/A</v>
      </c>
      <c r="AG2033" s="22"/>
      <c r="AH2033" s="22"/>
      <c r="AI2033" s="22"/>
      <c r="AJ2033" s="22"/>
      <c r="AK2033" s="22"/>
      <c r="AL2033" s="22"/>
      <c r="AM2033" s="22"/>
      <c r="AN2033" s="22" t="e">
        <f ca="1"/>
        <v>#N/A</v>
      </c>
      <c r="AO2033" s="22" t="e">
        <f ca="1"/>
        <v>#N/A</v>
      </c>
      <c r="AP2033" s="22" t="e">
        <f ca="1"/>
        <v>#N/A</v>
      </c>
      <c r="AQ2033" s="22" t="e">
        <f ca="1"/>
        <v>#N/A</v>
      </c>
      <c r="AR2033" s="22" t="e">
        <f ca="1"/>
        <v>#N/A</v>
      </c>
      <c r="AS2033" s="22" t="e">
        <f ca="1"/>
        <v>#N/A</v>
      </c>
      <c r="AT2033" s="22"/>
      <c r="AU2033" s="22"/>
      <c r="AV2033" s="22"/>
      <c r="AW2033" s="22"/>
      <c r="AX2033" s="22"/>
      <c r="AY2033" s="22"/>
      <c r="AZ2033" s="22"/>
      <c r="BA2033" s="34"/>
      <c r="BB2033" s="34"/>
      <c r="BC2033" s="22"/>
      <c r="BD2033" s="22"/>
      <c r="BE2033" s="22"/>
      <c r="BF2033" s="22"/>
      <c r="BG2033" s="22"/>
      <c r="BH2033" s="22"/>
      <c r="BI2033" s="22"/>
      <c r="BJ2033" s="22"/>
      <c r="BK2033" s="22"/>
      <c r="BL2033" s="22"/>
      <c r="BM2033" s="22"/>
      <c r="BN2033" s="22"/>
      <c r="BO2033" s="22"/>
      <c r="BP2033" s="22"/>
      <c r="BQ2033" s="22"/>
      <c r="BR2033" s="22"/>
      <c r="BS2033" s="22"/>
      <c r="BT2033" s="22"/>
      <c r="BU2033" s="22"/>
      <c r="BV2033" s="22"/>
      <c r="BW2033" s="22"/>
      <c r="BX2033" s="22"/>
      <c r="BY2033" s="22"/>
      <c r="BZ2033" s="22"/>
    </row>
    <row r="2034" spans="1:78" x14ac:dyDescent="0.25">
      <c r="A2034" s="21"/>
      <c r="B2034" s="22"/>
      <c r="C2034" s="22"/>
      <c r="D2034" s="22"/>
      <c r="E2034" s="22"/>
      <c r="F2034" s="22"/>
      <c r="G2034" s="22" t="e">
        <f ca="1"/>
        <v>#N/A</v>
      </c>
      <c r="H2034" s="22" t="e">
        <f ca="1"/>
        <v>#N/A</v>
      </c>
      <c r="I2034" s="22" t="e">
        <f ca="1"/>
        <v>#N/A</v>
      </c>
      <c r="J2034" s="22" t="e">
        <f ca="1"/>
        <v>#N/A</v>
      </c>
      <c r="K2034" s="22" t="e">
        <f ca="1"/>
        <v>#N/A</v>
      </c>
      <c r="L2034" s="22" t="e">
        <f ca="1"/>
        <v>#N/A</v>
      </c>
      <c r="M2034" s="22"/>
      <c r="N2034" s="22"/>
      <c r="O2034" s="22"/>
      <c r="P2034" s="22"/>
      <c r="Q2034" s="22"/>
      <c r="R2034" s="22" t="e">
        <f ca="1"/>
        <v>#N/A</v>
      </c>
      <c r="S2034" s="22" t="e">
        <f ca="1"/>
        <v>#N/A</v>
      </c>
      <c r="T2034" s="22" t="e">
        <f ca="1"/>
        <v>#N/A</v>
      </c>
      <c r="U2034" s="22" t="e">
        <f ca="1"/>
        <v>#N/A</v>
      </c>
      <c r="V2034" s="22" t="e">
        <f ca="1"/>
        <v>#N/A</v>
      </c>
      <c r="W2034" s="22" t="e">
        <f ca="1"/>
        <v>#N/A</v>
      </c>
      <c r="X2034" s="22"/>
      <c r="Y2034" s="22"/>
      <c r="Z2034" s="22"/>
      <c r="AA2034" s="22" t="e">
        <f ca="1"/>
        <v>#N/A</v>
      </c>
      <c r="AB2034" s="22" t="e">
        <f ca="1"/>
        <v>#N/A</v>
      </c>
      <c r="AC2034" s="22" t="e">
        <f ca="1"/>
        <v>#N/A</v>
      </c>
      <c r="AD2034" s="22" t="e">
        <f ca="1"/>
        <v>#N/A</v>
      </c>
      <c r="AE2034" s="22" t="e">
        <f ca="1"/>
        <v>#N/A</v>
      </c>
      <c r="AF2034" s="22" t="e">
        <f ca="1"/>
        <v>#N/A</v>
      </c>
      <c r="AG2034" s="22"/>
      <c r="AH2034" s="22"/>
      <c r="AI2034" s="22"/>
      <c r="AJ2034" s="22"/>
      <c r="AK2034" s="22"/>
      <c r="AL2034" s="22"/>
      <c r="AM2034" s="22"/>
      <c r="AN2034" s="22" t="e">
        <f ca="1"/>
        <v>#N/A</v>
      </c>
      <c r="AO2034" s="22" t="e">
        <f ca="1"/>
        <v>#N/A</v>
      </c>
      <c r="AP2034" s="22" t="e">
        <f ca="1"/>
        <v>#N/A</v>
      </c>
      <c r="AQ2034" s="22" t="e">
        <f ca="1"/>
        <v>#N/A</v>
      </c>
      <c r="AR2034" s="22" t="e">
        <f ca="1"/>
        <v>#N/A</v>
      </c>
      <c r="AS2034" s="22" t="e">
        <f ca="1"/>
        <v>#N/A</v>
      </c>
      <c r="AT2034" s="22"/>
      <c r="AU2034" s="22"/>
      <c r="AV2034" s="22"/>
      <c r="AW2034" s="22"/>
      <c r="AX2034" s="22"/>
      <c r="AY2034" s="22"/>
      <c r="AZ2034" s="22"/>
      <c r="BA2034" s="34"/>
      <c r="BB2034" s="34"/>
      <c r="BC2034" s="22"/>
      <c r="BD2034" s="22"/>
      <c r="BE2034" s="22"/>
      <c r="BF2034" s="22"/>
      <c r="BG2034" s="22"/>
      <c r="BH2034" s="22"/>
      <c r="BI2034" s="22"/>
      <c r="BJ2034" s="22"/>
      <c r="BK2034" s="22"/>
      <c r="BL2034" s="22"/>
      <c r="BM2034" s="22"/>
      <c r="BN2034" s="22"/>
      <c r="BO2034" s="22"/>
      <c r="BP2034" s="22"/>
      <c r="BQ2034" s="22"/>
      <c r="BR2034" s="22"/>
      <c r="BS2034" s="22"/>
      <c r="BT2034" s="22"/>
      <c r="BU2034" s="22"/>
      <c r="BV2034" s="22"/>
      <c r="BW2034" s="22"/>
      <c r="BX2034" s="22"/>
      <c r="BY2034" s="22"/>
      <c r="BZ2034" s="22"/>
    </row>
    <row r="2035" spans="1:78" x14ac:dyDescent="0.25">
      <c r="A2035" s="21"/>
      <c r="B2035" s="22"/>
      <c r="C2035" s="22"/>
      <c r="D2035" s="22"/>
      <c r="E2035" s="22"/>
      <c r="F2035" s="22"/>
      <c r="G2035" s="22"/>
      <c r="H2035" s="22"/>
      <c r="I2035" s="22"/>
      <c r="J2035" s="22"/>
      <c r="K2035" s="22"/>
      <c r="L2035" s="22"/>
      <c r="M2035" s="22"/>
      <c r="N2035" s="22"/>
      <c r="O2035" s="22"/>
      <c r="P2035" s="22"/>
      <c r="Q2035" s="22"/>
      <c r="R2035" s="22"/>
      <c r="S2035" s="22"/>
      <c r="T2035" s="2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c r="AQ2035" s="22"/>
      <c r="AR2035" s="22"/>
      <c r="AS2035" s="22"/>
      <c r="AT2035" s="22"/>
      <c r="AU2035" s="22"/>
      <c r="AV2035" s="22"/>
      <c r="AW2035" s="22"/>
      <c r="AX2035" s="22"/>
      <c r="AY2035" s="22"/>
      <c r="AZ2035" s="22"/>
      <c r="BA2035" s="34"/>
      <c r="BB2035" s="34"/>
      <c r="BC2035" s="22"/>
      <c r="BD2035" s="22"/>
      <c r="BE2035" s="22"/>
      <c r="BF2035" s="22"/>
      <c r="BG2035" s="22"/>
      <c r="BH2035" s="22"/>
      <c r="BI2035" s="22"/>
      <c r="BJ2035" s="22"/>
      <c r="BK2035" s="22"/>
      <c r="BL2035" s="22"/>
      <c r="BM2035" s="22"/>
      <c r="BN2035" s="22"/>
      <c r="BO2035" s="22"/>
      <c r="BP2035" s="22"/>
      <c r="BQ2035" s="22"/>
      <c r="BR2035" s="22"/>
      <c r="BS2035" s="22"/>
      <c r="BT2035" s="22"/>
      <c r="BU2035" s="22"/>
      <c r="BV2035" s="22"/>
      <c r="BW2035" s="22"/>
      <c r="BX2035" s="22"/>
      <c r="BY2035" s="22"/>
      <c r="BZ2035" s="22"/>
    </row>
    <row r="2036" spans="1:78" x14ac:dyDescent="0.25">
      <c r="A2036" s="21"/>
      <c r="B2036" s="22"/>
      <c r="C2036" s="22"/>
      <c r="D2036" s="22"/>
      <c r="E2036" s="22"/>
      <c r="F2036" s="25" t="s">
        <v>166</v>
      </c>
      <c r="G2036" s="71">
        <v>298.14999999999998</v>
      </c>
      <c r="H2036" s="75">
        <v>337.8</v>
      </c>
      <c r="I2036" s="22"/>
      <c r="J2036" s="22"/>
      <c r="K2036" s="22"/>
      <c r="L2036" s="22"/>
      <c r="M2036" s="22"/>
      <c r="N2036" s="22"/>
      <c r="O2036" s="22"/>
      <c r="P2036" s="22"/>
      <c r="Q2036" s="25" t="s">
        <v>166</v>
      </c>
      <c r="R2036" s="42">
        <f ca="1">40+273.15</f>
        <v>313.14999999999998</v>
      </c>
      <c r="S2036" s="22">
        <v>337.8</v>
      </c>
      <c r="T2036" s="22"/>
      <c r="U2036" s="22"/>
      <c r="V2036" s="22"/>
      <c r="W2036" s="22"/>
      <c r="X2036" s="22"/>
      <c r="Y2036" s="22"/>
      <c r="Z2036" s="25" t="s">
        <v>166</v>
      </c>
      <c r="AA2036" s="43">
        <f ca="1">G2055</f>
        <v>337.8</v>
      </c>
      <c r="AB2036" s="22"/>
      <c r="AC2036" s="22"/>
      <c r="AD2036" s="22"/>
      <c r="AE2036" s="22"/>
      <c r="AF2036" s="22"/>
      <c r="AG2036" s="22"/>
      <c r="AH2036" s="22"/>
      <c r="AI2036" s="22"/>
      <c r="AJ2036" s="22"/>
      <c r="AK2036" s="22"/>
      <c r="AL2036" s="22"/>
      <c r="AM2036" s="25" t="s">
        <v>166</v>
      </c>
      <c r="AN2036" s="42">
        <v>440</v>
      </c>
      <c r="AO2036" s="22"/>
      <c r="AP2036" s="22"/>
      <c r="AQ2036" s="22"/>
      <c r="AR2036" s="22"/>
      <c r="AS2036" s="22"/>
      <c r="AT2036" s="22"/>
      <c r="AU2036" s="22"/>
      <c r="AV2036" s="22"/>
      <c r="AW2036" s="22"/>
      <c r="AX2036" s="22"/>
      <c r="AY2036" s="22"/>
      <c r="AZ2036" s="22"/>
      <c r="BA2036" s="34"/>
      <c r="BB2036" s="34"/>
      <c r="BC2036" s="22"/>
      <c r="BD2036" s="22"/>
      <c r="BE2036" s="22"/>
      <c r="BF2036" s="22"/>
      <c r="BG2036" s="22"/>
      <c r="BH2036" s="22"/>
      <c r="BI2036" s="22"/>
      <c r="BJ2036" s="22"/>
      <c r="BK2036" s="22"/>
      <c r="BL2036" s="22"/>
      <c r="BM2036" s="22"/>
      <c r="BN2036" s="22"/>
      <c r="BO2036" s="22"/>
      <c r="BP2036" s="22"/>
      <c r="BQ2036" s="22"/>
      <c r="BR2036" s="22"/>
      <c r="BS2036" s="22"/>
      <c r="BT2036" s="22"/>
      <c r="BU2036" s="22"/>
      <c r="BV2036" s="22"/>
      <c r="BW2036" s="22"/>
      <c r="BX2036" s="22"/>
      <c r="BY2036" s="22"/>
      <c r="BZ2036" s="22"/>
    </row>
    <row r="2037" spans="1:78" x14ac:dyDescent="0.25">
      <c r="A2037" s="21"/>
      <c r="B2037" s="22"/>
      <c r="C2037" s="22"/>
      <c r="D2037" s="22"/>
      <c r="E2037" s="22"/>
      <c r="F2037" s="25" t="s">
        <v>167</v>
      </c>
      <c r="G2037" s="76">
        <f ca="1">I2024+J2024*(G2036/1000)+K2024*(G2036/1000)^2+L2024*(G2036/1000)^3+M2024/(G2036/1000)^2</f>
        <v>81.286656937659657</v>
      </c>
      <c r="H2037" s="77">
        <f ca="1">I2024+J2024*(H2036/1000)+K2024*(H2036/1000)^2+L2024*(H2036/1000)^3+M2024/(H2036/1000)^2</f>
        <v>88.445907361917421</v>
      </c>
      <c r="I2037" s="78" t="s">
        <v>392</v>
      </c>
      <c r="J2037" s="77" t="s">
        <v>393</v>
      </c>
      <c r="K2037" s="77" t="s">
        <v>394</v>
      </c>
      <c r="L2037" s="77"/>
      <c r="M2037" s="22"/>
      <c r="N2037" s="22"/>
      <c r="O2037" s="22"/>
      <c r="P2037" s="22"/>
      <c r="Q2037" s="25" t="s">
        <v>167</v>
      </c>
      <c r="R2037" s="43">
        <f ca="1">S2024+T2024*(R2036/1000)+U2024*(R2036/1000)^2+V2024*(R2036/1000)^3+W2024/(R2036/1000)^2</f>
        <v>84.069678764250028</v>
      </c>
      <c r="S2037" s="22">
        <f ca="1">S2024+T2024*(S2036/1000)+U2024*(S2036/1000)^2+V2024*(S2036/1000)^3+W2024/(S2036/1000)^2</f>
        <v>88.995971185174213</v>
      </c>
      <c r="T2037" s="22"/>
      <c r="U2037" s="22"/>
      <c r="V2037" s="22"/>
      <c r="W2037" s="22"/>
      <c r="X2037" s="22"/>
      <c r="Y2037" s="22"/>
      <c r="Z2037" s="25" t="s">
        <v>167</v>
      </c>
      <c r="AA2037" s="43">
        <f ca="1">AC2024+AD2024*(AA2036/1000)+AE2024*(AA2036/1000)^2+AF2024*(AA2036/1000)^3+AG2024/(AA2036/1000)^2</f>
        <v>89.807690327770842</v>
      </c>
      <c r="AB2037" s="22"/>
      <c r="AC2037" s="22"/>
      <c r="AD2037" s="22"/>
      <c r="AE2037" s="22"/>
      <c r="AF2037" s="22"/>
      <c r="AG2037" s="22"/>
      <c r="AH2037" s="22"/>
      <c r="AI2037" s="22"/>
      <c r="AJ2037" s="22"/>
      <c r="AK2037" s="22"/>
      <c r="AL2037" s="22"/>
      <c r="AM2037" s="25" t="s">
        <v>167</v>
      </c>
      <c r="AN2037" s="43">
        <f ca="1">AM2024+AN2024*(AN2036/1000)+AO2024*(AN2036/1000)^2+AP2024*(AN2036/1000)^3+AQ2024/(AN2036/1000)^2</f>
        <v>120.4943440411007</v>
      </c>
      <c r="AO2037" s="22"/>
      <c r="AP2037" s="22"/>
      <c r="AQ2037" s="22"/>
      <c r="AR2037" s="22"/>
      <c r="AS2037" s="22"/>
      <c r="AT2037" s="22"/>
      <c r="AU2037" s="22"/>
      <c r="AV2037" s="22"/>
      <c r="AW2037" s="22"/>
      <c r="AX2037" s="22"/>
      <c r="AY2037" s="22"/>
      <c r="AZ2037" s="22"/>
      <c r="BA2037" s="34"/>
      <c r="BB2037" s="34"/>
      <c r="BC2037" s="22"/>
      <c r="BD2037" s="22"/>
      <c r="BE2037" s="22"/>
      <c r="BF2037" s="22"/>
      <c r="BG2037" s="22"/>
      <c r="BH2037" s="22"/>
      <c r="BI2037" s="22"/>
      <c r="BJ2037" s="22"/>
      <c r="BK2037" s="22"/>
      <c r="BL2037" s="22"/>
      <c r="BM2037" s="22"/>
      <c r="BN2037" s="22"/>
      <c r="BO2037" s="22"/>
      <c r="BP2037" s="22"/>
      <c r="BQ2037" s="22"/>
      <c r="BR2037" s="22"/>
      <c r="BS2037" s="22"/>
      <c r="BT2037" s="22"/>
      <c r="BU2037" s="22"/>
      <c r="BV2037" s="22"/>
      <c r="BW2037" s="22"/>
      <c r="BX2037" s="22"/>
      <c r="BY2037" s="22"/>
      <c r="BZ2037" s="22"/>
    </row>
    <row r="2038" spans="1:78" x14ac:dyDescent="0.25">
      <c r="A2038" s="21"/>
      <c r="B2038" s="22"/>
      <c r="C2038" s="22"/>
      <c r="D2038" s="22"/>
      <c r="E2038" s="22"/>
      <c r="F2038" s="22" t="s">
        <v>168</v>
      </c>
      <c r="G2038" s="43">
        <f ca="1">I2024*(G2036/1000)+J2024*(G2036/1000)^2/2+K2024*(G2036/1000)^3/3+L2024*(G2036/1000)^4/4-M2024/(G2036/1000)+N2024-O2024</f>
        <v>-87385.331759507666</v>
      </c>
      <c r="H2038" s="34">
        <f ca="1">I2024*(H2036/1000)+J2024*(H2036/1000)^2/2+K2024*(H2036/1000)^3/3+L2024*(H2036/1000)^4/4-M2024/(H2036/1000)+N2024-P2024</f>
        <v>-86663.032272086362</v>
      </c>
      <c r="I2038" s="34">
        <f ca="1">G2038-H2038</f>
        <v>-722.29948742130364</v>
      </c>
      <c r="J2038" s="34">
        <f ca="1">-G2049/1000</f>
        <v>-37.692827284268496</v>
      </c>
      <c r="K2038" s="34">
        <v>1.8110937701549099</v>
      </c>
      <c r="L2038" s="34">
        <f ca="1">SUM(I2038:K2038)</f>
        <v>-758.18122093541717</v>
      </c>
      <c r="M2038" s="22"/>
      <c r="N2038" s="22"/>
      <c r="O2038" s="22"/>
      <c r="P2038" s="22"/>
      <c r="Q2038" s="22"/>
      <c r="R2038" s="34">
        <f ca="1">S2024*(R2036/1000)+T2024*(R2036/1000)^2/2+U2024*(R2036/1000)^3/3+V2024*(R2036/1000)^4/4-W2024/(R2036/1000)+X2024-Z2024</f>
        <v>-86665.157590620904</v>
      </c>
      <c r="S2038" s="22">
        <f ca="1">S2024*(S2036/1000)+T2024*(S2036/1000)^2/2+U2024*(S2036/1000)^3/3+V2024*(S2036/1000)^4/4-W2024/(S2036/1000)+X2024-Z2024</f>
        <v>-86663.025476260009</v>
      </c>
      <c r="T2038" s="22"/>
      <c r="U2038" s="22" t="s">
        <v>189</v>
      </c>
      <c r="V2038" s="22"/>
      <c r="W2038" s="22"/>
      <c r="X2038" s="22"/>
      <c r="Y2038" s="22"/>
      <c r="Z2038" s="22"/>
      <c r="AA2038" s="34">
        <f ca="1">AC2024*(AA2036/1000)+AD2024*(AA2036/1000)^2/2+AE2024*(AA2036/1000)^3/3+AF2024*(AA2036/1000)^4/4-AG2024/(AA2036/1000)+AH2024-AJ2024</f>
        <v>-86663.031563520693</v>
      </c>
      <c r="AB2038" s="22"/>
      <c r="AC2038" s="22"/>
      <c r="AD2038" s="22" t="s">
        <v>189</v>
      </c>
      <c r="AE2038" s="22"/>
      <c r="AF2038" s="22"/>
      <c r="AG2038" s="22"/>
      <c r="AH2038" s="22"/>
      <c r="AI2038" s="22"/>
      <c r="AJ2038" s="22"/>
      <c r="AK2038" s="22"/>
      <c r="AL2038" s="22"/>
      <c r="AM2038" s="22" t="s">
        <v>46</v>
      </c>
      <c r="AN2038" s="22"/>
      <c r="AO2038" s="22"/>
      <c r="AP2038" s="22"/>
      <c r="AQ2038" s="22"/>
      <c r="AR2038" s="22"/>
      <c r="AS2038" s="22"/>
      <c r="AT2038" s="22"/>
      <c r="AU2038" s="22"/>
      <c r="AV2038" s="22"/>
      <c r="AW2038" s="22"/>
      <c r="AX2038" s="22"/>
      <c r="AY2038" s="22"/>
      <c r="AZ2038" s="61"/>
      <c r="BA2038" s="79"/>
      <c r="BB2038" s="79"/>
      <c r="BC2038" s="61"/>
      <c r="BD2038" s="61"/>
      <c r="BE2038" s="61"/>
      <c r="BF2038" s="61"/>
      <c r="BG2038" s="61"/>
      <c r="BH2038" s="61"/>
      <c r="BI2038" s="61"/>
      <c r="BJ2038" s="61"/>
      <c r="BK2038" s="61"/>
      <c r="BL2038" s="61"/>
      <c r="BM2038" s="22"/>
      <c r="BN2038" s="22"/>
      <c r="BO2038" s="22"/>
      <c r="BP2038" s="22"/>
      <c r="BQ2038" s="22"/>
      <c r="BR2038" s="22"/>
      <c r="BS2038" s="22"/>
      <c r="BT2038" s="22"/>
      <c r="BU2038" s="22"/>
      <c r="BV2038" s="22"/>
      <c r="BW2038" s="22"/>
      <c r="BX2038" s="22"/>
      <c r="BY2038" s="22"/>
      <c r="BZ2038" s="22"/>
    </row>
    <row r="2039" spans="1:78" x14ac:dyDescent="0.25">
      <c r="A2039" s="21"/>
      <c r="B2039" s="22"/>
      <c r="C2039" s="22"/>
      <c r="D2039" s="22"/>
      <c r="E2039" s="22"/>
      <c r="F2039" s="22" t="s">
        <v>224</v>
      </c>
      <c r="G2039" s="43">
        <f ca="1">I2024*LN(G2036/1000)+J2024*(G2036/1000)+K2024*(G2036/1000)^2/2+L2024*(G2036/1000)^3/3-M2024/(2*(G2036/1000)^2)+O2024</f>
        <v>-0.50383584197470554</v>
      </c>
      <c r="H2039" s="22">
        <f ca="1">I2024*LN(H2036/1000)+J2024*(H2036/1000)+K2024*(H2036/1000)^2/2+L2024*(H2036/1000)^3/3-M2024/(2*(H2036/1000)^2)+O2024</f>
        <v>10.084043388068494</v>
      </c>
      <c r="I2039" s="34">
        <f ca="1">H2039-G2039</f>
        <v>10.5878792300432</v>
      </c>
      <c r="J2039" s="22">
        <f ca="1">G2049/A2027/1000</f>
        <v>0.11158326608723651</v>
      </c>
      <c r="K2039" s="34">
        <v>5.6986489118585597</v>
      </c>
      <c r="L2039" s="34">
        <f ca="1">I2039-J2039</f>
        <v>10.476295963955963</v>
      </c>
      <c r="M2039" s="22"/>
      <c r="N2039" s="22"/>
      <c r="O2039" s="22"/>
      <c r="P2039" s="22"/>
      <c r="Q2039" s="22"/>
      <c r="R2039" s="34">
        <f ca="1">S2024*LN(R2036/1000)+T2024*(R2036/1000)+U2024*(R2036/1000)^2/2+V2024*(R2036/1000)^3/3-W2024/(2*(R2036/1000)^2)+Y2024</f>
        <v>3.5532264611811115</v>
      </c>
      <c r="S2039" s="22">
        <f ca="1">S2024*LN(S2036/1000)+T2024*(S2036/1000)+U2024*(S2036/1000)^2/2+V2024*(S2036/1000)^3/3-W2024/(2*(S2036/1000)^2)+Y2024</f>
        <v>10.10478227150611</v>
      </c>
      <c r="T2039" s="22"/>
      <c r="U2039" s="22"/>
      <c r="V2039" s="22"/>
      <c r="W2039" s="22"/>
      <c r="X2039" s="22"/>
      <c r="Y2039" s="22"/>
      <c r="Z2039" s="22"/>
      <c r="AA2039" s="22">
        <f ca="1">AC2024*LN(AA2036/1000)+AD2024*(AA2036/1000)+AE2024*(AA2036/1000)^2/2+AF2024*(AA2036/1000)^3/3-AG2024/(2*(AA2036/1000)^2)+AI2024</f>
        <v>10.087070212408435</v>
      </c>
      <c r="AB2039" s="22"/>
      <c r="AC2039" s="22"/>
      <c r="AD2039" s="22"/>
      <c r="AE2039" s="22"/>
      <c r="AF2039" s="22"/>
      <c r="AG2039" s="22"/>
      <c r="AH2039" s="22"/>
      <c r="AI2039" s="22"/>
      <c r="AJ2039" s="22"/>
      <c r="AK2039" s="22"/>
      <c r="AL2039" s="22"/>
      <c r="AM2039" s="22"/>
      <c r="AN2039" s="22"/>
      <c r="AO2039" s="22"/>
      <c r="AP2039" s="22"/>
      <c r="AQ2039" s="22"/>
      <c r="AR2039" s="22"/>
      <c r="AS2039" s="22"/>
      <c r="AT2039" s="22"/>
      <c r="AU2039" s="22"/>
      <c r="AV2039" s="22"/>
      <c r="AW2039" s="22"/>
      <c r="AX2039" s="22"/>
      <c r="AY2039" s="22"/>
      <c r="AZ2039" s="61"/>
      <c r="BA2039" s="79"/>
      <c r="BB2039" s="79"/>
      <c r="BC2039" s="61"/>
      <c r="BD2039" s="61"/>
      <c r="BE2039" s="61"/>
      <c r="BF2039" s="61"/>
      <c r="BG2039" s="61"/>
      <c r="BH2039" s="61"/>
      <c r="BI2039" s="61"/>
      <c r="BJ2039" s="61"/>
      <c r="BK2039" s="61"/>
      <c r="BL2039" s="61"/>
      <c r="BM2039" s="22"/>
      <c r="BN2039" s="22"/>
      <c r="BO2039" s="22"/>
      <c r="BP2039" s="22"/>
      <c r="BQ2039" s="22"/>
      <c r="BR2039" s="22"/>
      <c r="BS2039" s="22"/>
      <c r="BT2039" s="22"/>
      <c r="BU2039" s="22"/>
      <c r="BV2039" s="22"/>
      <c r="BW2039" s="22"/>
      <c r="BX2039" s="22"/>
      <c r="BY2039" s="22"/>
      <c r="BZ2039" s="22"/>
    </row>
    <row r="2040" spans="1:78" x14ac:dyDescent="0.25">
      <c r="A2040" s="21"/>
      <c r="B2040" s="77" t="s">
        <v>323</v>
      </c>
      <c r="C2040" s="77" t="s">
        <v>194</v>
      </c>
      <c r="D2040" s="77" t="s">
        <v>203</v>
      </c>
      <c r="E2040" s="22"/>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2"/>
      <c r="AS2040" s="22"/>
      <c r="AT2040" s="22"/>
      <c r="AU2040" s="22"/>
      <c r="AV2040" s="22"/>
      <c r="AW2040" s="22"/>
      <c r="AX2040" s="22"/>
      <c r="AY2040" s="22"/>
      <c r="AZ2040" s="61"/>
      <c r="BA2040" s="79"/>
      <c r="BB2040" s="79"/>
      <c r="BC2040" s="61"/>
      <c r="BD2040" s="61"/>
      <c r="BE2040" s="61"/>
      <c r="BF2040" s="61"/>
      <c r="BG2040" s="61"/>
      <c r="BH2040" s="61"/>
      <c r="BI2040" s="61"/>
      <c r="BJ2040" s="61"/>
      <c r="BK2040" s="61"/>
      <c r="BL2040" s="61"/>
      <c r="BM2040" s="22"/>
      <c r="BN2040" s="22"/>
      <c r="BO2040" s="22"/>
      <c r="BP2040" s="22"/>
      <c r="BQ2040" s="22"/>
      <c r="BR2040" s="22"/>
      <c r="BS2040" s="22"/>
      <c r="BT2040" s="22"/>
      <c r="BU2040" s="22"/>
      <c r="BV2040" s="22"/>
      <c r="BW2040" s="22"/>
      <c r="BX2040" s="22"/>
      <c r="BY2040" s="22"/>
      <c r="BZ2040" s="22"/>
    </row>
    <row r="2041" spans="1:78" x14ac:dyDescent="0.25">
      <c r="A2041" s="21"/>
      <c r="B2041" s="22">
        <v>175.59</v>
      </c>
      <c r="C2041" s="22">
        <f ca="1">B2041/1000</f>
        <v>0.17559</v>
      </c>
      <c r="D2041" s="22">
        <v>71.180000000000007</v>
      </c>
      <c r="E2041" s="22"/>
      <c r="F2041" s="22"/>
      <c r="G2041" s="22"/>
      <c r="H2041" s="22"/>
      <c r="I2041" s="22"/>
      <c r="J2041" s="22"/>
      <c r="K2041" s="22"/>
      <c r="L2041" s="22"/>
      <c r="M2041" s="22"/>
      <c r="N2041" s="22"/>
      <c r="O2041" s="22"/>
      <c r="P2041" s="22"/>
      <c r="Q2041" s="22"/>
      <c r="R2041" s="22"/>
      <c r="S2041" s="22"/>
      <c r="T2041" s="22"/>
      <c r="U2041" s="22"/>
      <c r="V2041" s="22"/>
      <c r="W2041" s="22"/>
      <c r="X2041" s="22"/>
      <c r="Y2041" s="22"/>
      <c r="Z2041" s="22"/>
      <c r="AA2041" s="22"/>
      <c r="AB2041" s="22"/>
      <c r="AC2041" s="22"/>
      <c r="AD2041" s="22"/>
      <c r="AE2041" s="22"/>
      <c r="AF2041" s="22"/>
      <c r="AG2041" s="22"/>
      <c r="AH2041" s="22"/>
      <c r="AI2041" s="22"/>
      <c r="AJ2041" s="22"/>
      <c r="AK2041" s="22"/>
      <c r="AL2041" s="22"/>
      <c r="AM2041" s="22"/>
      <c r="AN2041" s="22"/>
      <c r="AO2041" s="22"/>
      <c r="AP2041" s="22"/>
      <c r="AQ2041" s="22"/>
      <c r="AR2041" s="22"/>
      <c r="AS2041" s="22"/>
      <c r="AT2041" s="22"/>
      <c r="AU2041" s="22"/>
      <c r="AV2041" s="22"/>
      <c r="AW2041" s="22"/>
      <c r="AX2041" s="22"/>
      <c r="AY2041" s="22"/>
      <c r="AZ2041" s="61"/>
      <c r="BA2041" s="79"/>
      <c r="BB2041" s="79"/>
      <c r="BC2041" s="61"/>
      <c r="BD2041" s="61"/>
      <c r="BE2041" s="61"/>
      <c r="BF2041" s="61"/>
      <c r="BG2041" s="61"/>
      <c r="BH2041" s="61"/>
      <c r="BI2041" s="61"/>
      <c r="BJ2041" s="61"/>
      <c r="BK2041" s="61"/>
      <c r="BL2041" s="61"/>
      <c r="BM2041" s="22"/>
      <c r="BN2041" s="22"/>
      <c r="BO2041" s="22"/>
      <c r="BP2041" s="22"/>
      <c r="BQ2041" s="22"/>
      <c r="BR2041" s="22"/>
      <c r="BS2041" s="22"/>
      <c r="BT2041" s="22"/>
      <c r="BU2041" s="22"/>
      <c r="BV2041" s="22"/>
      <c r="BW2041" s="22"/>
      <c r="BX2041" s="22"/>
      <c r="BY2041" s="22"/>
      <c r="BZ2041" s="22"/>
    </row>
    <row r="2042" spans="1:78" x14ac:dyDescent="0.25">
      <c r="A2042" s="21"/>
      <c r="B2042" s="22">
        <v>180</v>
      </c>
      <c r="C2042" s="22">
        <f t="shared" ref="C2042:C2105" ca="1" si="60">B2042/1000</f>
        <v>0.18</v>
      </c>
      <c r="D2042" s="22">
        <v>71.05</v>
      </c>
      <c r="E2042" s="22"/>
      <c r="F2042" s="22"/>
      <c r="G2042" s="22"/>
      <c r="H2042" s="22"/>
      <c r="I2042" s="22"/>
      <c r="J2042" s="22"/>
      <c r="K2042" s="22"/>
      <c r="L2042" s="22"/>
      <c r="M2042" s="22"/>
      <c r="N2042" s="22"/>
      <c r="O2042" s="22"/>
      <c r="P2042" s="22"/>
      <c r="Q2042" s="22"/>
      <c r="R2042" s="22"/>
      <c r="S2042" s="22"/>
      <c r="T2042" s="2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c r="AQ2042" s="22"/>
      <c r="AR2042" s="22"/>
      <c r="AS2042" s="22"/>
      <c r="AT2042" s="22"/>
      <c r="AU2042" s="22"/>
      <c r="AV2042" s="22"/>
      <c r="AW2042" s="22"/>
      <c r="AX2042" s="22"/>
      <c r="AY2042" s="22"/>
      <c r="AZ2042" s="61"/>
      <c r="BA2042" s="79"/>
      <c r="BB2042" s="79"/>
      <c r="BC2042" s="61"/>
      <c r="BD2042" s="61"/>
      <c r="BE2042" s="61"/>
      <c r="BF2042" s="61"/>
      <c r="BG2042" s="61"/>
      <c r="BH2042" s="61"/>
      <c r="BI2042" s="61"/>
      <c r="BJ2042" s="61"/>
      <c r="BK2042" s="61"/>
      <c r="BL2042" s="61"/>
      <c r="BM2042" s="22"/>
      <c r="BN2042" s="22"/>
      <c r="BO2042" s="22"/>
      <c r="BP2042" s="22"/>
      <c r="BQ2042" s="22"/>
      <c r="BR2042" s="22"/>
      <c r="BS2042" s="22"/>
      <c r="BT2042" s="22"/>
      <c r="BU2042" s="22"/>
      <c r="BV2042" s="22"/>
      <c r="BW2042" s="22"/>
      <c r="BX2042" s="22"/>
      <c r="BY2042" s="22"/>
      <c r="BZ2042" s="22"/>
    </row>
    <row r="2043" spans="1:78" x14ac:dyDescent="0.25">
      <c r="A2043" s="21"/>
      <c r="B2043" s="22">
        <f ca="1">B2042+5</f>
        <v>185</v>
      </c>
      <c r="C2043" s="22">
        <f t="shared" ca="1" si="60"/>
        <v>0.185</v>
      </c>
      <c r="D2043" s="22">
        <v>70.94</v>
      </c>
      <c r="E2043" s="22"/>
      <c r="F2043" s="22"/>
      <c r="G2043" s="22"/>
      <c r="H2043" s="22"/>
      <c r="I2043" s="22"/>
      <c r="J2043" s="22"/>
      <c r="K2043" s="22"/>
      <c r="L2043" s="22"/>
      <c r="M2043" s="22"/>
      <c r="N2043" s="22"/>
      <c r="O2043" s="22"/>
      <c r="P2043" s="22"/>
      <c r="Q2043" s="22"/>
      <c r="R2043" s="22"/>
      <c r="S2043" s="22"/>
      <c r="T2043" s="22"/>
      <c r="U2043" s="22"/>
      <c r="V2043" s="22"/>
      <c r="W2043" s="22"/>
      <c r="X2043" s="22"/>
      <c r="Y2043" s="22"/>
      <c r="Z2043" s="22" t="s">
        <v>46</v>
      </c>
      <c r="AA2043" s="22"/>
      <c r="AB2043" s="22"/>
      <c r="AC2043" s="22"/>
      <c r="AD2043" s="22"/>
      <c r="AE2043" s="22"/>
      <c r="AF2043" s="22"/>
      <c r="AG2043" s="22"/>
      <c r="AH2043" s="22"/>
      <c r="AI2043" s="22"/>
      <c r="AJ2043" s="22"/>
      <c r="AK2043" s="22"/>
      <c r="AL2043" s="22"/>
      <c r="AM2043" s="22"/>
      <c r="AN2043" s="22"/>
      <c r="AO2043" s="22"/>
      <c r="AP2043" s="22"/>
      <c r="AQ2043" s="22"/>
      <c r="AR2043" s="22"/>
      <c r="AS2043" s="22"/>
      <c r="AT2043" s="22"/>
      <c r="AU2043" s="22"/>
      <c r="AV2043" s="22"/>
      <c r="AW2043" s="22"/>
      <c r="AX2043" s="22"/>
      <c r="AY2043" s="22"/>
      <c r="AZ2043" s="61"/>
      <c r="BA2043" s="79"/>
      <c r="BB2043" s="79"/>
      <c r="BC2043" s="61"/>
      <c r="BD2043" s="61"/>
      <c r="BE2043" s="61"/>
      <c r="BF2043" s="61"/>
      <c r="BG2043" s="61"/>
      <c r="BH2043" s="61"/>
      <c r="BI2043" s="61"/>
      <c r="BJ2043" s="61"/>
      <c r="BK2043" s="61"/>
      <c r="BL2043" s="61"/>
      <c r="BM2043" s="22"/>
      <c r="BN2043" s="22"/>
      <c r="BO2043" s="22"/>
      <c r="BP2043" s="22"/>
      <c r="BQ2043" s="22"/>
      <c r="BR2043" s="22"/>
      <c r="BS2043" s="22"/>
      <c r="BT2043" s="22"/>
      <c r="BU2043" s="22"/>
      <c r="BV2043" s="22"/>
      <c r="BW2043" s="22"/>
      <c r="BX2043" s="22"/>
      <c r="BY2043" s="22"/>
      <c r="BZ2043" s="22"/>
    </row>
    <row r="2044" spans="1:78" x14ac:dyDescent="0.25">
      <c r="A2044" s="21"/>
      <c r="B2044" s="22">
        <f t="shared" ref="B2044:B2107" ca="1" si="61">B2043+5</f>
        <v>190</v>
      </c>
      <c r="C2044" s="22">
        <f t="shared" ca="1" si="60"/>
        <v>0.19</v>
      </c>
      <c r="D2044" s="22">
        <v>70.87</v>
      </c>
      <c r="E2044" s="22"/>
      <c r="F2044" s="22" t="s">
        <v>46</v>
      </c>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2"/>
      <c r="AS2044" s="22"/>
      <c r="AT2044" s="22"/>
      <c r="AU2044" s="80"/>
      <c r="AV2044" s="22"/>
      <c r="AW2044" s="22"/>
      <c r="AX2044" s="22"/>
      <c r="AY2044" s="22"/>
      <c r="AZ2044" s="61"/>
      <c r="BA2044" s="79"/>
      <c r="BB2044" s="79"/>
      <c r="BC2044" s="61"/>
      <c r="BD2044" s="61"/>
      <c r="BE2044" s="61"/>
      <c r="BF2044" s="61"/>
      <c r="BG2044" s="61"/>
      <c r="BH2044" s="61"/>
      <c r="BI2044" s="61"/>
      <c r="BJ2044" s="61"/>
      <c r="BK2044" s="61"/>
      <c r="BL2044" s="61"/>
      <c r="BM2044" s="22"/>
      <c r="BN2044" s="22"/>
      <c r="BO2044" s="22"/>
      <c r="BP2044" s="22"/>
      <c r="BQ2044" s="22"/>
      <c r="BR2044" s="22"/>
      <c r="BS2044" s="22"/>
      <c r="BT2044" s="22"/>
      <c r="BU2044" s="22"/>
      <c r="BV2044" s="22"/>
      <c r="BW2044" s="22"/>
      <c r="BX2044" s="22"/>
      <c r="BY2044" s="22"/>
      <c r="BZ2044" s="22"/>
    </row>
    <row r="2045" spans="1:78" x14ac:dyDescent="0.25">
      <c r="A2045" s="21"/>
      <c r="B2045" s="22">
        <f t="shared" ca="1" si="61"/>
        <v>195</v>
      </c>
      <c r="C2045" s="22">
        <f t="shared" ca="1" si="60"/>
        <v>0.19500000000000001</v>
      </c>
      <c r="D2045" s="22">
        <v>70.84</v>
      </c>
      <c r="E2045" s="22"/>
      <c r="F2045" s="22" t="s">
        <v>48</v>
      </c>
      <c r="G2045" s="22"/>
      <c r="H2045" s="22"/>
      <c r="I2045" s="22"/>
      <c r="J2045" s="22"/>
      <c r="K2045" s="22"/>
      <c r="L2045" s="22"/>
      <c r="M2045" s="22"/>
      <c r="N2045" s="22"/>
      <c r="O2045" s="22"/>
      <c r="P2045" s="22"/>
      <c r="Q2045" s="22"/>
      <c r="R2045" s="22"/>
      <c r="S2045" s="22"/>
      <c r="T2045" s="22"/>
      <c r="U2045" s="22"/>
      <c r="V2045" s="22"/>
      <c r="W2045" s="22"/>
      <c r="X2045" s="22"/>
      <c r="Y2045" s="22"/>
      <c r="Z2045" s="22"/>
      <c r="AA2045" s="22"/>
      <c r="AB2045" s="22"/>
      <c r="AC2045" s="22"/>
      <c r="AD2045" s="22"/>
      <c r="AE2045" s="22"/>
      <c r="AF2045" s="22"/>
      <c r="AG2045" s="22"/>
      <c r="AH2045" s="22"/>
      <c r="AI2045" s="22"/>
      <c r="AJ2045" s="22"/>
      <c r="AK2045" s="22"/>
      <c r="AL2045" s="22"/>
      <c r="AM2045" s="22"/>
      <c r="AN2045" s="22"/>
      <c r="AO2045" s="22"/>
      <c r="AP2045" s="22"/>
      <c r="AQ2045" s="22"/>
      <c r="AR2045" s="22"/>
      <c r="AS2045" s="22"/>
      <c r="AT2045" s="22"/>
      <c r="AU2045" s="22"/>
      <c r="AV2045" s="22"/>
      <c r="AW2045" s="22"/>
      <c r="AX2045" s="22"/>
      <c r="AY2045" s="22"/>
      <c r="AZ2045" s="61"/>
      <c r="BA2045" s="79"/>
      <c r="BB2045" s="79"/>
      <c r="BC2045" s="61"/>
      <c r="BD2045" s="61"/>
      <c r="BE2045" s="61"/>
      <c r="BF2045" s="61"/>
      <c r="BG2045" s="61"/>
      <c r="BH2045" s="61"/>
      <c r="BI2045" s="61"/>
      <c r="BJ2045" s="61"/>
      <c r="BK2045" s="61"/>
      <c r="BL2045" s="61"/>
      <c r="BM2045" s="22"/>
      <c r="BN2045" s="22"/>
      <c r="BO2045" s="22"/>
      <c r="BP2045" s="22"/>
      <c r="BQ2045" s="22"/>
      <c r="BR2045" s="22"/>
      <c r="BS2045" s="22"/>
      <c r="BT2045" s="22"/>
      <c r="BU2045" s="22"/>
      <c r="BV2045" s="22"/>
      <c r="BW2045" s="22"/>
      <c r="BX2045" s="22"/>
      <c r="BY2045" s="22"/>
      <c r="BZ2045" s="22"/>
    </row>
    <row r="2046" spans="1:78" x14ac:dyDescent="0.25">
      <c r="A2046" s="21"/>
      <c r="B2046" s="22">
        <f t="shared" ca="1" si="61"/>
        <v>200</v>
      </c>
      <c r="C2046" s="22">
        <f t="shared" ca="1" si="60"/>
        <v>0.2</v>
      </c>
      <c r="D2046" s="22">
        <v>70.849999999999994</v>
      </c>
      <c r="E2046" s="22"/>
      <c r="F2046" s="22" t="s">
        <v>50</v>
      </c>
      <c r="G2046" s="22"/>
      <c r="H2046" s="22"/>
      <c r="I2046" s="22"/>
      <c r="J2046" s="22"/>
      <c r="K2046" s="22"/>
      <c r="L2046" s="22"/>
      <c r="M2046" s="22"/>
      <c r="N2046" s="22"/>
      <c r="O2046" s="22"/>
      <c r="P2046" s="22"/>
      <c r="Q2046" s="22" t="s">
        <v>46</v>
      </c>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2"/>
      <c r="AS2046" s="22"/>
      <c r="AT2046" s="22"/>
      <c r="AU2046" s="22"/>
      <c r="AV2046" s="22"/>
      <c r="AW2046" s="22"/>
      <c r="AX2046" s="22"/>
      <c r="AY2046" s="22"/>
      <c r="AZ2046" s="61"/>
      <c r="BA2046" s="79"/>
      <c r="BB2046" s="79"/>
      <c r="BC2046" s="61"/>
      <c r="BD2046" s="61"/>
      <c r="BE2046" s="61"/>
      <c r="BF2046" s="61"/>
      <c r="BG2046" s="61"/>
      <c r="BH2046" s="61"/>
      <c r="BI2046" s="61"/>
      <c r="BJ2046" s="61"/>
      <c r="BK2046" s="61"/>
      <c r="BL2046" s="61"/>
      <c r="BM2046" s="22"/>
      <c r="BN2046" s="22"/>
      <c r="BO2046" s="22"/>
      <c r="BP2046" s="22"/>
      <c r="BQ2046" s="22"/>
      <c r="BR2046" s="22"/>
      <c r="BS2046" s="22"/>
      <c r="BT2046" s="22"/>
      <c r="BU2046" s="22"/>
      <c r="BV2046" s="22"/>
      <c r="BW2046" s="22"/>
      <c r="BX2046" s="22"/>
      <c r="BY2046" s="22"/>
      <c r="BZ2046" s="22"/>
    </row>
    <row r="2047" spans="1:78" x14ac:dyDescent="0.25">
      <c r="A2047" s="21"/>
      <c r="B2047" s="22">
        <f t="shared" ca="1" si="61"/>
        <v>205</v>
      </c>
      <c r="C2047" s="22">
        <f t="shared" ca="1" si="60"/>
        <v>0.20499999999999999</v>
      </c>
      <c r="D2047" s="22">
        <v>70.92</v>
      </c>
      <c r="E2047" s="22"/>
      <c r="F2047" s="22"/>
      <c r="G2047" s="22"/>
      <c r="H2047" s="22"/>
      <c r="I2047" s="22"/>
      <c r="J2047" s="22"/>
      <c r="K2047" s="22"/>
      <c r="L2047" s="22"/>
      <c r="M2047" s="22"/>
      <c r="N2047" s="22"/>
      <c r="O2047" s="22"/>
      <c r="P2047" s="22"/>
      <c r="Q2047" s="22"/>
      <c r="R2047" s="22"/>
      <c r="S2047" s="22"/>
      <c r="T2047" s="22"/>
      <c r="U2047" s="22"/>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c r="AQ2047" s="22"/>
      <c r="AR2047" s="22"/>
      <c r="AS2047" s="22"/>
      <c r="AT2047" s="22"/>
      <c r="AU2047" s="22"/>
      <c r="AV2047" s="22"/>
      <c r="AW2047" s="22"/>
      <c r="AX2047" s="22"/>
      <c r="AY2047" s="22"/>
      <c r="AZ2047" s="61"/>
      <c r="BA2047" s="79"/>
      <c r="BB2047" s="79"/>
      <c r="BC2047" s="61"/>
      <c r="BD2047" s="61"/>
      <c r="BE2047" s="61"/>
      <c r="BF2047" s="61"/>
      <c r="BG2047" s="61"/>
      <c r="BH2047" s="61"/>
      <c r="BI2047" s="61"/>
      <c r="BJ2047" s="61"/>
      <c r="BK2047" s="61"/>
      <c r="BL2047" s="61"/>
      <c r="BM2047" s="22"/>
      <c r="BN2047" s="22"/>
      <c r="BO2047" s="22"/>
      <c r="BP2047" s="22"/>
      <c r="BQ2047" s="22"/>
      <c r="BR2047" s="22"/>
      <c r="BS2047" s="22"/>
      <c r="BT2047" s="22"/>
      <c r="BU2047" s="22"/>
      <c r="BV2047" s="22"/>
      <c r="BW2047" s="22"/>
      <c r="BX2047" s="22"/>
      <c r="BY2047" s="22"/>
      <c r="BZ2047" s="22"/>
    </row>
    <row r="2048" spans="1:78" x14ac:dyDescent="0.25">
      <c r="A2048" s="21"/>
      <c r="B2048" s="22">
        <f t="shared" ca="1" si="61"/>
        <v>210</v>
      </c>
      <c r="C2048" s="22">
        <f t="shared" ca="1" si="60"/>
        <v>0.21</v>
      </c>
      <c r="D2048" s="22">
        <v>71.040000000000006</v>
      </c>
      <c r="E2048" s="22"/>
      <c r="F2048" s="22"/>
      <c r="G2048" s="22"/>
      <c r="H2048" s="22" t="s">
        <v>395</v>
      </c>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2"/>
      <c r="AS2048" s="22"/>
      <c r="AT2048" s="22"/>
      <c r="AU2048" s="22"/>
      <c r="AV2048" s="22"/>
      <c r="AW2048" s="22"/>
      <c r="AX2048" s="22"/>
      <c r="AY2048" s="22"/>
      <c r="AZ2048" s="61"/>
      <c r="BA2048" s="79"/>
      <c r="BB2048" s="79"/>
      <c r="BC2048" s="61"/>
      <c r="BD2048" s="61"/>
      <c r="BE2048" s="61"/>
      <c r="BF2048" s="61"/>
      <c r="BG2048" s="61"/>
      <c r="BH2048" s="61"/>
      <c r="BI2048" s="61"/>
      <c r="BJ2048" s="61"/>
      <c r="BK2048" s="61"/>
      <c r="BL2048" s="61"/>
      <c r="BM2048" s="22"/>
      <c r="BN2048" s="22"/>
      <c r="BO2048" s="22"/>
      <c r="BP2048" s="22"/>
      <c r="BQ2048" s="22"/>
      <c r="BR2048" s="22"/>
      <c r="BS2048" s="22"/>
      <c r="BT2048" s="22"/>
      <c r="BU2048" s="22"/>
      <c r="BV2048" s="22"/>
      <c r="BW2048" s="22"/>
      <c r="BX2048" s="22"/>
      <c r="BY2048" s="22"/>
      <c r="BZ2048" s="22"/>
    </row>
    <row r="2049" spans="1:78" x14ac:dyDescent="0.25">
      <c r="A2049" s="21"/>
      <c r="B2049" s="22">
        <f t="shared" ca="1" si="61"/>
        <v>215</v>
      </c>
      <c r="C2049" s="22">
        <f t="shared" ca="1" si="60"/>
        <v>0.215</v>
      </c>
      <c r="D2049" s="22">
        <v>71.209999999999994</v>
      </c>
      <c r="E2049" s="22"/>
      <c r="F2049" s="25" t="s">
        <v>396</v>
      </c>
      <c r="G2049" s="34">
        <v>37692.827284268496</v>
      </c>
      <c r="H2049" s="22">
        <f ca="1">G2049/1000</f>
        <v>37.692827284268496</v>
      </c>
      <c r="I2049" s="22"/>
      <c r="J2049" s="22"/>
      <c r="K2049" s="22"/>
      <c r="L2049" s="22"/>
      <c r="M2049" s="22"/>
      <c r="N2049" s="22"/>
      <c r="O2049" s="22"/>
      <c r="P2049" s="22"/>
      <c r="Q2049" s="22"/>
      <c r="R2049" s="22"/>
      <c r="S2049" s="22"/>
      <c r="T2049" s="2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c r="AQ2049" s="22"/>
      <c r="AR2049" s="22"/>
      <c r="AS2049" s="22"/>
      <c r="AT2049" s="22"/>
      <c r="AU2049" s="22"/>
      <c r="AV2049" s="22"/>
      <c r="AW2049" s="22"/>
      <c r="AX2049" s="22"/>
      <c r="AY2049" s="22"/>
      <c r="AZ2049" s="61"/>
      <c r="BA2049" s="79"/>
      <c r="BB2049" s="79"/>
      <c r="BC2049" s="61"/>
      <c r="BD2049" s="61"/>
      <c r="BE2049" s="61"/>
      <c r="BF2049" s="61"/>
      <c r="BG2049" s="61"/>
      <c r="BH2049" s="61"/>
      <c r="BI2049" s="61"/>
      <c r="BJ2049" s="61"/>
      <c r="BK2049" s="61"/>
      <c r="BL2049" s="61"/>
      <c r="BM2049" s="22"/>
      <c r="BN2049" s="22"/>
      <c r="BO2049" s="22"/>
      <c r="BP2049" s="22"/>
      <c r="BQ2049" s="22"/>
      <c r="BR2049" s="22"/>
      <c r="BS2049" s="22"/>
      <c r="BT2049" s="22"/>
      <c r="BU2049" s="22"/>
      <c r="BV2049" s="22"/>
      <c r="BW2049" s="22"/>
      <c r="BX2049" s="22"/>
      <c r="BY2049" s="22"/>
      <c r="BZ2049" s="22"/>
    </row>
    <row r="2050" spans="1:78" x14ac:dyDescent="0.25">
      <c r="A2050" s="21"/>
      <c r="B2050" s="22">
        <f t="shared" ca="1" si="61"/>
        <v>220</v>
      </c>
      <c r="C2050" s="22">
        <f t="shared" ca="1" si="60"/>
        <v>0.22</v>
      </c>
      <c r="D2050" s="22">
        <v>71.44</v>
      </c>
      <c r="E2050" s="22"/>
      <c r="F2050" s="22"/>
      <c r="G2050" s="22"/>
      <c r="H2050" s="22"/>
      <c r="I2050" s="22"/>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42"/>
      <c r="AS2050" s="42"/>
      <c r="AT2050" s="22"/>
      <c r="AU2050" s="22"/>
      <c r="AV2050" s="22"/>
      <c r="AW2050" s="22"/>
      <c r="AX2050" s="22"/>
      <c r="AY2050" s="22"/>
      <c r="AZ2050" s="61"/>
      <c r="BA2050" s="79"/>
      <c r="BB2050" s="79"/>
      <c r="BC2050" s="61"/>
      <c r="BD2050" s="61"/>
      <c r="BE2050" s="61"/>
      <c r="BF2050" s="61"/>
      <c r="BG2050" s="61"/>
      <c r="BH2050" s="61"/>
      <c r="BI2050" s="61"/>
      <c r="BJ2050" s="61"/>
      <c r="BK2050" s="61"/>
      <c r="BL2050" s="61"/>
      <c r="BM2050" s="22"/>
      <c r="BN2050" s="22"/>
      <c r="BO2050" s="22"/>
      <c r="BP2050" s="22"/>
      <c r="BQ2050" s="22"/>
      <c r="BR2050" s="22"/>
      <c r="BS2050" s="22"/>
      <c r="BT2050" s="22"/>
      <c r="BU2050" s="22"/>
      <c r="BV2050" s="22"/>
      <c r="BW2050" s="22"/>
      <c r="BX2050" s="22"/>
      <c r="BY2050" s="22"/>
      <c r="BZ2050" s="22"/>
    </row>
    <row r="2051" spans="1:78" x14ac:dyDescent="0.25">
      <c r="A2051" s="21"/>
      <c r="B2051" s="22">
        <f t="shared" ca="1" si="61"/>
        <v>225</v>
      </c>
      <c r="C2051" s="22">
        <f t="shared" ca="1" si="60"/>
        <v>0.22500000000000001</v>
      </c>
      <c r="D2051" s="22">
        <v>71.73</v>
      </c>
      <c r="E2051" s="22"/>
      <c r="F2051" s="22"/>
      <c r="G2051" s="22"/>
      <c r="H2051" s="34">
        <v>-8978.5925964415692</v>
      </c>
      <c r="I2051" s="34">
        <v>-8978.5925964415692</v>
      </c>
      <c r="J2051" s="22"/>
      <c r="K2051" s="22"/>
      <c r="L2051" s="22"/>
      <c r="M2051" s="22"/>
      <c r="N2051" s="22"/>
      <c r="O2051" s="22"/>
      <c r="P2051" s="22"/>
      <c r="Q2051" s="22"/>
      <c r="R2051" s="22"/>
      <c r="S2051" s="22"/>
      <c r="T2051" s="2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c r="AQ2051" s="22"/>
      <c r="AR2051" s="80"/>
      <c r="AS2051" s="34"/>
      <c r="AT2051" s="34"/>
      <c r="AU2051" s="34"/>
      <c r="AV2051" s="22"/>
      <c r="AW2051" s="22"/>
      <c r="AX2051" s="22"/>
      <c r="AY2051" s="22"/>
      <c r="AZ2051" s="61"/>
      <c r="BA2051" s="79"/>
      <c r="BB2051" s="79"/>
      <c r="BC2051" s="61"/>
      <c r="BD2051" s="81"/>
      <c r="BE2051" s="61"/>
      <c r="BF2051" s="61"/>
      <c r="BG2051" s="61"/>
      <c r="BH2051" s="61"/>
      <c r="BI2051" s="61"/>
      <c r="BJ2051" s="79"/>
      <c r="BK2051" s="79"/>
      <c r="BL2051" s="61"/>
      <c r="BM2051" s="22"/>
      <c r="BN2051" s="22"/>
      <c r="BO2051" s="22"/>
      <c r="BP2051" s="22"/>
      <c r="BQ2051" s="22"/>
      <c r="BR2051" s="22"/>
      <c r="BS2051" s="22"/>
      <c r="BT2051" s="22"/>
      <c r="BU2051" s="22"/>
      <c r="BV2051" s="22"/>
      <c r="BW2051" s="22"/>
      <c r="BX2051" s="22"/>
      <c r="BY2051" s="22"/>
      <c r="BZ2051" s="22"/>
    </row>
    <row r="2052" spans="1:78" x14ac:dyDescent="0.25">
      <c r="A2052" s="21"/>
      <c r="B2052" s="22">
        <f t="shared" ca="1" si="61"/>
        <v>230</v>
      </c>
      <c r="C2052" s="22">
        <f t="shared" ca="1" si="60"/>
        <v>0.23</v>
      </c>
      <c r="D2052" s="22">
        <v>72.08</v>
      </c>
      <c r="E2052" s="22"/>
      <c r="F2052" s="22"/>
      <c r="G2052" s="22"/>
      <c r="H2052" s="34">
        <v>-8976.7938527830302</v>
      </c>
      <c r="I2052" s="34">
        <v>-8976.7938527830302</v>
      </c>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80"/>
      <c r="AS2052" s="22"/>
      <c r="AT2052" s="34"/>
      <c r="AU2052" s="80"/>
      <c r="AV2052" s="22"/>
      <c r="AW2052" s="22"/>
      <c r="AX2052" s="22"/>
      <c r="AY2052" s="22"/>
      <c r="AZ2052" s="61"/>
      <c r="BA2052" s="79"/>
      <c r="BB2052" s="79"/>
      <c r="BC2052" s="61"/>
      <c r="BD2052" s="61"/>
      <c r="BE2052" s="61"/>
      <c r="BF2052" s="61"/>
      <c r="BG2052" s="61"/>
      <c r="BH2052" s="61"/>
      <c r="BI2052" s="61"/>
      <c r="BJ2052" s="79"/>
      <c r="BK2052" s="79"/>
      <c r="BL2052" s="61"/>
      <c r="BM2052" s="22"/>
      <c r="BN2052" s="22"/>
      <c r="BO2052" s="22"/>
      <c r="BP2052" s="22"/>
      <c r="BQ2052" s="22"/>
      <c r="BR2052" s="22"/>
      <c r="BS2052" s="22"/>
      <c r="BT2052" s="22"/>
      <c r="BU2052" s="22"/>
      <c r="BV2052" s="22"/>
      <c r="BW2052" s="22"/>
      <c r="BX2052" s="22"/>
      <c r="BY2052" s="22"/>
      <c r="BZ2052" s="22"/>
    </row>
    <row r="2053" spans="1:78" x14ac:dyDescent="0.25">
      <c r="A2053" s="21"/>
      <c r="B2053" s="22">
        <f t="shared" ca="1" si="61"/>
        <v>235</v>
      </c>
      <c r="C2053" s="22">
        <f t="shared" ca="1" si="60"/>
        <v>0.23499999999999999</v>
      </c>
      <c r="D2053" s="22">
        <v>72.48</v>
      </c>
      <c r="E2053" s="22"/>
      <c r="F2053" s="22"/>
      <c r="G2053" s="22"/>
      <c r="H2053" s="34">
        <f ca="1">H2052-H2051</f>
        <v>1.7987436585390242</v>
      </c>
      <c r="I2053" s="34">
        <f ca="1">I2052-I2051</f>
        <v>1.7987436585390242</v>
      </c>
      <c r="J2053" s="22"/>
      <c r="K2053" s="22"/>
      <c r="L2053" s="22"/>
      <c r="M2053" s="22"/>
      <c r="N2053" s="22"/>
      <c r="O2053" s="22"/>
      <c r="P2053" s="22"/>
      <c r="Q2053" s="22"/>
      <c r="R2053" s="22"/>
      <c r="S2053" s="22"/>
      <c r="T2053" s="22"/>
      <c r="U2053" s="22"/>
      <c r="V2053" s="22"/>
      <c r="W2053" s="22"/>
      <c r="X2053" s="22"/>
      <c r="Y2053" s="22"/>
      <c r="Z2053" s="22"/>
      <c r="AA2053" s="22"/>
      <c r="AB2053" s="22"/>
      <c r="AC2053" s="22"/>
      <c r="AD2053" s="22"/>
      <c r="AE2053" s="22"/>
      <c r="AF2053" s="22"/>
      <c r="AG2053" s="22"/>
      <c r="AH2053" s="22"/>
      <c r="AI2053" s="22"/>
      <c r="AJ2053" s="22"/>
      <c r="AK2053" s="22"/>
      <c r="AL2053" s="22"/>
      <c r="AM2053" s="22"/>
      <c r="AN2053" s="22"/>
      <c r="AO2053" s="22"/>
      <c r="AP2053" s="22"/>
      <c r="AQ2053" s="22"/>
      <c r="AR2053" s="80"/>
      <c r="AS2053" s="22"/>
      <c r="AT2053" s="34"/>
      <c r="AU2053" s="22"/>
      <c r="AV2053" s="22"/>
      <c r="AW2053" s="22"/>
      <c r="AX2053" s="22"/>
      <c r="AY2053" s="22"/>
      <c r="AZ2053" s="61"/>
      <c r="BA2053" s="82"/>
      <c r="BB2053" s="82"/>
      <c r="BC2053" s="61"/>
      <c r="BD2053" s="61"/>
      <c r="BE2053" s="61"/>
      <c r="BF2053" s="61"/>
      <c r="BG2053" s="61"/>
      <c r="BH2053" s="61"/>
      <c r="BI2053" s="61"/>
      <c r="BJ2053" s="79"/>
      <c r="BK2053" s="79"/>
      <c r="BL2053" s="61"/>
      <c r="BM2053" s="22"/>
      <c r="BN2053" s="22"/>
      <c r="BO2053" s="22"/>
      <c r="BP2053" s="22"/>
      <c r="BQ2053" s="22"/>
      <c r="BR2053" s="22"/>
      <c r="BS2053" s="22"/>
      <c r="BT2053" s="22"/>
      <c r="BU2053" s="22"/>
      <c r="BV2053" s="22"/>
      <c r="BW2053" s="22"/>
      <c r="BX2053" s="22"/>
      <c r="BY2053" s="22"/>
      <c r="BZ2053" s="22"/>
    </row>
    <row r="2054" spans="1:78" x14ac:dyDescent="0.25">
      <c r="A2054" s="21"/>
      <c r="B2054" s="22">
        <f t="shared" ca="1" si="61"/>
        <v>240</v>
      </c>
      <c r="C2054" s="22">
        <f t="shared" ca="1" si="60"/>
        <v>0.24</v>
      </c>
      <c r="D2054" s="22">
        <v>72.930000000000007</v>
      </c>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83"/>
      <c r="AS2054" s="22"/>
      <c r="AT2054" s="34"/>
      <c r="AU2054" s="34"/>
      <c r="AV2054" s="22"/>
      <c r="AW2054" s="22"/>
      <c r="AX2054" s="22"/>
      <c r="AY2054" s="22"/>
      <c r="AZ2054" s="61"/>
      <c r="BA2054" s="84"/>
      <c r="BB2054" s="84"/>
      <c r="BC2054" s="79"/>
      <c r="BD2054" s="61"/>
      <c r="BE2054" s="61"/>
      <c r="BF2054" s="61"/>
      <c r="BG2054" s="61"/>
      <c r="BH2054" s="61"/>
      <c r="BI2054" s="61"/>
      <c r="BJ2054" s="79"/>
      <c r="BK2054" s="79"/>
      <c r="BL2054" s="61"/>
      <c r="BM2054" s="22"/>
      <c r="BN2054" s="22"/>
      <c r="BO2054" s="22"/>
      <c r="BP2054" s="22"/>
      <c r="BQ2054" s="22"/>
      <c r="BR2054" s="22"/>
      <c r="BS2054" s="22"/>
      <c r="BT2054" s="22"/>
      <c r="BU2054" s="22"/>
      <c r="BV2054" s="22"/>
      <c r="BW2054" s="22"/>
      <c r="BX2054" s="22"/>
      <c r="BY2054" s="22"/>
      <c r="BZ2054" s="22"/>
    </row>
    <row r="2055" spans="1:78" x14ac:dyDescent="0.25">
      <c r="A2055" s="21"/>
      <c r="B2055" s="22">
        <f t="shared" ca="1" si="61"/>
        <v>245</v>
      </c>
      <c r="C2055" s="22">
        <f t="shared" ca="1" si="60"/>
        <v>0.245</v>
      </c>
      <c r="D2055" s="22">
        <v>73.430000000000007</v>
      </c>
      <c r="E2055" s="22"/>
      <c r="F2055" s="22" t="s">
        <v>166</v>
      </c>
      <c r="G2055" s="34">
        <v>337.8</v>
      </c>
      <c r="H2055" s="34">
        <v>298.14999999999998</v>
      </c>
      <c r="I2055" s="22"/>
      <c r="J2055" s="22"/>
      <c r="K2055" s="22"/>
      <c r="L2055" s="22"/>
      <c r="M2055" s="22"/>
      <c r="N2055" s="22"/>
      <c r="O2055" s="22"/>
      <c r="P2055" s="22"/>
      <c r="Q2055" s="22"/>
      <c r="R2055" s="22"/>
      <c r="S2055" s="22"/>
      <c r="T2055" s="22"/>
      <c r="U2055" s="22"/>
      <c r="V2055" s="22"/>
      <c r="W2055" s="22"/>
      <c r="X2055" s="22"/>
      <c r="Y2055" s="22"/>
      <c r="Z2055" s="22"/>
      <c r="AA2055" s="22"/>
      <c r="AB2055" s="22"/>
      <c r="AC2055" s="22"/>
      <c r="AD2055" s="22"/>
      <c r="AE2055" s="22"/>
      <c r="AF2055" s="22"/>
      <c r="AG2055" s="22"/>
      <c r="AH2055" s="22"/>
      <c r="AI2055" s="22"/>
      <c r="AJ2055" s="22"/>
      <c r="AK2055" s="22"/>
      <c r="AL2055" s="22"/>
      <c r="AM2055" s="22"/>
      <c r="AN2055" s="22"/>
      <c r="AO2055" s="22"/>
      <c r="AP2055" s="22"/>
      <c r="AQ2055" s="22"/>
      <c r="AR2055" s="80"/>
      <c r="AS2055" s="22"/>
      <c r="AT2055" s="34"/>
      <c r="AU2055" s="34"/>
      <c r="AV2055" s="22"/>
      <c r="AW2055" s="22"/>
      <c r="AX2055" s="22"/>
      <c r="AY2055" s="22"/>
      <c r="AZ2055" s="61"/>
      <c r="BA2055" s="84"/>
      <c r="BB2055" s="84"/>
      <c r="BC2055" s="61"/>
      <c r="BD2055" s="61"/>
      <c r="BE2055" s="61"/>
      <c r="BF2055" s="61"/>
      <c r="BG2055" s="61"/>
      <c r="BH2055" s="61"/>
      <c r="BI2055" s="61"/>
      <c r="BJ2055" s="61"/>
      <c r="BK2055" s="61"/>
      <c r="BL2055" s="61"/>
      <c r="BM2055" s="22"/>
      <c r="BN2055" s="22"/>
      <c r="BO2055" s="22"/>
      <c r="BP2055" s="22"/>
      <c r="BQ2055" s="22"/>
      <c r="BR2055" s="22"/>
      <c r="BS2055" s="22"/>
      <c r="BT2055" s="22"/>
      <c r="BU2055" s="22"/>
      <c r="BV2055" s="22"/>
      <c r="BW2055" s="22"/>
      <c r="BX2055" s="22"/>
      <c r="BY2055" s="22"/>
      <c r="BZ2055" s="22"/>
    </row>
    <row r="2056" spans="1:78" x14ac:dyDescent="0.25">
      <c r="A2056" s="21"/>
      <c r="B2056" s="22">
        <f t="shared" ca="1" si="61"/>
        <v>250</v>
      </c>
      <c r="C2056" s="22">
        <f t="shared" ca="1" si="60"/>
        <v>0.25</v>
      </c>
      <c r="D2056" s="22">
        <v>73.989999999999995</v>
      </c>
      <c r="E2056" s="22"/>
      <c r="F2056" s="22" t="s">
        <v>167</v>
      </c>
      <c r="G2056" s="34">
        <v>47.51276484590835</v>
      </c>
      <c r="H2056" s="34">
        <v>44.067182235412105</v>
      </c>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80"/>
      <c r="AS2056" s="34"/>
      <c r="AT2056" s="34"/>
      <c r="AU2056" s="22"/>
      <c r="AV2056" s="22"/>
      <c r="AW2056" s="22"/>
      <c r="AX2056" s="22"/>
      <c r="AY2056" s="22"/>
      <c r="AZ2056" s="61"/>
      <c r="BA2056" s="84"/>
      <c r="BB2056" s="79"/>
      <c r="BC2056" s="79"/>
      <c r="BD2056" s="61"/>
      <c r="BE2056" s="61"/>
      <c r="BF2056" s="61"/>
      <c r="BG2056" s="61"/>
      <c r="BH2056" s="61"/>
      <c r="BI2056" s="61"/>
      <c r="BJ2056" s="61"/>
      <c r="BK2056" s="61"/>
      <c r="BL2056" s="61"/>
      <c r="BM2056" s="22"/>
      <c r="BN2056" s="22"/>
      <c r="BO2056" s="22"/>
      <c r="BP2056" s="22"/>
      <c r="BQ2056" s="22"/>
      <c r="BR2056" s="22"/>
      <c r="BS2056" s="22"/>
      <c r="BT2056" s="22"/>
      <c r="BU2056" s="22"/>
      <c r="BV2056" s="22"/>
      <c r="BW2056" s="22"/>
      <c r="BX2056" s="22"/>
      <c r="BY2056" s="22"/>
      <c r="BZ2056" s="22"/>
    </row>
    <row r="2057" spans="1:78" x14ac:dyDescent="0.25">
      <c r="A2057" s="21"/>
      <c r="B2057" s="22">
        <f t="shared" ca="1" si="61"/>
        <v>255</v>
      </c>
      <c r="C2057" s="22">
        <f t="shared" ca="1" si="60"/>
        <v>0.255</v>
      </c>
      <c r="D2057" s="22">
        <v>74.59</v>
      </c>
      <c r="E2057" s="22"/>
      <c r="F2057" s="22" t="s">
        <v>168</v>
      </c>
      <c r="G2057" s="34">
        <v>-8994.1623956420626</v>
      </c>
      <c r="H2057" s="34">
        <v>-8995.9734894122175</v>
      </c>
      <c r="I2057" s="34">
        <f ca="1">G2057-H2057</f>
        <v>1.8110937701549119</v>
      </c>
      <c r="J2057" s="22"/>
      <c r="K2057" s="22"/>
      <c r="L2057" s="22"/>
      <c r="M2057" s="22"/>
      <c r="N2057" s="22"/>
      <c r="O2057" s="22"/>
      <c r="P2057" s="22"/>
      <c r="Q2057" s="22"/>
      <c r="R2057" s="22"/>
      <c r="S2057" s="22"/>
      <c r="T2057" s="22"/>
      <c r="U2057" s="22"/>
      <c r="V2057" s="22"/>
      <c r="W2057" s="22"/>
      <c r="X2057" s="22"/>
      <c r="Y2057" s="22"/>
      <c r="Z2057" s="22"/>
      <c r="AA2057" s="22"/>
      <c r="AB2057" s="22"/>
      <c r="AC2057" s="22"/>
      <c r="AD2057" s="22"/>
      <c r="AE2057" s="22"/>
      <c r="AF2057" s="22"/>
      <c r="AG2057" s="22"/>
      <c r="AH2057" s="22"/>
      <c r="AI2057" s="22"/>
      <c r="AJ2057" s="22"/>
      <c r="AK2057" s="22"/>
      <c r="AL2057" s="22"/>
      <c r="AM2057" s="22"/>
      <c r="AN2057" s="22"/>
      <c r="AO2057" s="22"/>
      <c r="AP2057" s="22"/>
      <c r="AQ2057" s="22"/>
      <c r="AR2057" s="80"/>
      <c r="AS2057" s="22"/>
      <c r="AT2057" s="34"/>
      <c r="AU2057" s="22"/>
      <c r="AV2057" s="22"/>
      <c r="AW2057" s="22"/>
      <c r="AX2057" s="22"/>
      <c r="AY2057" s="22"/>
      <c r="AZ2057" s="61"/>
      <c r="BA2057" s="79"/>
      <c r="BB2057" s="79"/>
      <c r="BC2057" s="79"/>
      <c r="BD2057" s="61"/>
      <c r="BE2057" s="81"/>
      <c r="BF2057" s="61"/>
      <c r="BG2057" s="61"/>
      <c r="BH2057" s="61"/>
      <c r="BI2057" s="61"/>
      <c r="BJ2057" s="61"/>
      <c r="BK2057" s="61"/>
      <c r="BL2057" s="61"/>
      <c r="BM2057" s="22"/>
      <c r="BN2057" s="22"/>
      <c r="BO2057" s="22"/>
      <c r="BP2057" s="22"/>
      <c r="BQ2057" s="22"/>
      <c r="BR2057" s="22"/>
      <c r="BS2057" s="22"/>
      <c r="BT2057" s="22"/>
      <c r="BU2057" s="22"/>
      <c r="BV2057" s="22"/>
      <c r="BW2057" s="22"/>
      <c r="BX2057" s="22"/>
      <c r="BY2057" s="22"/>
      <c r="BZ2057" s="22"/>
    </row>
    <row r="2058" spans="1:78" x14ac:dyDescent="0.25">
      <c r="A2058" s="21"/>
      <c r="B2058" s="22">
        <f t="shared" ca="1" si="61"/>
        <v>260</v>
      </c>
      <c r="C2058" s="22">
        <f t="shared" ca="1" si="60"/>
        <v>0.26</v>
      </c>
      <c r="D2058" s="22">
        <v>75.239999999999995</v>
      </c>
      <c r="E2058" s="22"/>
      <c r="F2058" s="22" t="s">
        <v>224</v>
      </c>
      <c r="G2058" s="34">
        <v>5.6986489118585606</v>
      </c>
      <c r="H2058" s="34">
        <v>0</v>
      </c>
      <c r="I2058" s="34">
        <f ca="1">G2058-H2058</f>
        <v>5.6986489118585606</v>
      </c>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80"/>
      <c r="AS2058" s="34"/>
      <c r="AT2058" s="22"/>
      <c r="AU2058" s="22"/>
      <c r="AV2058" s="22"/>
      <c r="AW2058" s="22"/>
      <c r="AX2058" s="22"/>
      <c r="AY2058" s="22"/>
      <c r="AZ2058" s="61"/>
      <c r="BA2058" s="62"/>
      <c r="BB2058" s="62"/>
      <c r="BC2058" s="61"/>
      <c r="BD2058" s="61"/>
      <c r="BE2058" s="61"/>
      <c r="BF2058" s="61"/>
      <c r="BG2058" s="61"/>
      <c r="BH2058" s="61"/>
      <c r="BI2058" s="61"/>
      <c r="BJ2058" s="61"/>
      <c r="BK2058" s="61"/>
      <c r="BL2058" s="61"/>
      <c r="BM2058" s="22"/>
      <c r="BN2058" s="22"/>
      <c r="BO2058" s="22"/>
      <c r="BP2058" s="22"/>
      <c r="BQ2058" s="22"/>
      <c r="BR2058" s="22"/>
      <c r="BS2058" s="22"/>
      <c r="BT2058" s="22"/>
      <c r="BU2058" s="22"/>
      <c r="BV2058" s="22"/>
      <c r="BW2058" s="22"/>
      <c r="BX2058" s="22"/>
      <c r="BY2058" s="22"/>
      <c r="BZ2058" s="22"/>
    </row>
    <row r="2059" spans="1:78" x14ac:dyDescent="0.25">
      <c r="A2059" s="21"/>
      <c r="B2059" s="22">
        <f t="shared" ca="1" si="61"/>
        <v>265</v>
      </c>
      <c r="C2059" s="22">
        <f t="shared" ca="1" si="60"/>
        <v>0.26500000000000001</v>
      </c>
      <c r="D2059" s="22">
        <v>75.92</v>
      </c>
      <c r="E2059" s="22"/>
      <c r="F2059" s="22"/>
      <c r="G2059" s="34"/>
      <c r="H2059" s="34"/>
      <c r="I2059" s="22"/>
      <c r="J2059" s="22"/>
      <c r="K2059" s="22"/>
      <c r="L2059" s="22"/>
      <c r="M2059" s="22"/>
      <c r="N2059" s="22"/>
      <c r="O2059" s="22"/>
      <c r="P2059" s="22"/>
      <c r="Q2059" s="22"/>
      <c r="R2059" s="22"/>
      <c r="S2059" s="22"/>
      <c r="T2059" s="22"/>
      <c r="U2059" s="22"/>
      <c r="V2059" s="22"/>
      <c r="W2059" s="22"/>
      <c r="X2059" s="22"/>
      <c r="Y2059" s="22"/>
      <c r="Z2059" s="22"/>
      <c r="AA2059" s="22"/>
      <c r="AB2059" s="22"/>
      <c r="AC2059" s="22"/>
      <c r="AD2059" s="22"/>
      <c r="AE2059" s="22"/>
      <c r="AF2059" s="22"/>
      <c r="AG2059" s="22"/>
      <c r="AH2059" s="22"/>
      <c r="AI2059" s="22"/>
      <c r="AJ2059" s="22"/>
      <c r="AK2059" s="22"/>
      <c r="AL2059" s="22"/>
      <c r="AM2059" s="22"/>
      <c r="AN2059" s="22"/>
      <c r="AO2059" s="22"/>
      <c r="AP2059" s="22"/>
      <c r="AQ2059" s="22"/>
      <c r="AR2059" s="22"/>
      <c r="AS2059" s="22"/>
      <c r="AT2059" s="34"/>
      <c r="AU2059" s="22"/>
      <c r="AV2059" s="22"/>
      <c r="AW2059" s="22"/>
      <c r="AX2059" s="22"/>
      <c r="AY2059" s="22"/>
      <c r="AZ2059" s="61"/>
      <c r="BA2059" s="79"/>
      <c r="BB2059" s="84"/>
      <c r="BC2059" s="84"/>
      <c r="BD2059" s="79"/>
      <c r="BE2059" s="61"/>
      <c r="BF2059" s="61"/>
      <c r="BG2059" s="61"/>
      <c r="BH2059" s="61"/>
      <c r="BI2059" s="61"/>
      <c r="BJ2059" s="61"/>
      <c r="BK2059" s="61"/>
      <c r="BL2059" s="61"/>
      <c r="BM2059" s="22"/>
      <c r="BN2059" s="22"/>
      <c r="BO2059" s="22"/>
      <c r="BP2059" s="22"/>
      <c r="BQ2059" s="22"/>
      <c r="BR2059" s="22"/>
      <c r="BS2059" s="22"/>
      <c r="BT2059" s="22"/>
      <c r="BU2059" s="22"/>
      <c r="BV2059" s="22"/>
      <c r="BW2059" s="22"/>
      <c r="BX2059" s="22"/>
      <c r="BY2059" s="22"/>
      <c r="BZ2059" s="22"/>
    </row>
    <row r="2060" spans="1:78" x14ac:dyDescent="0.25">
      <c r="A2060" s="21"/>
      <c r="B2060" s="22">
        <f t="shared" ca="1" si="61"/>
        <v>270</v>
      </c>
      <c r="C2060" s="22">
        <f t="shared" ca="1" si="60"/>
        <v>0.27</v>
      </c>
      <c r="D2060" s="22">
        <v>76.64</v>
      </c>
      <c r="E2060" s="22"/>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2"/>
      <c r="AS2060" s="22"/>
      <c r="AT2060" s="22"/>
      <c r="AU2060" s="22"/>
      <c r="AV2060" s="22"/>
      <c r="AW2060" s="22"/>
      <c r="AX2060" s="22"/>
      <c r="AY2060" s="22"/>
      <c r="AZ2060" s="61"/>
      <c r="BA2060" s="79"/>
      <c r="BB2060" s="84"/>
      <c r="BC2060" s="79"/>
      <c r="BD2060" s="79"/>
      <c r="BE2060" s="61"/>
      <c r="BF2060" s="61"/>
      <c r="BG2060" s="61"/>
      <c r="BH2060" s="61"/>
      <c r="BI2060" s="61"/>
      <c r="BJ2060" s="61"/>
      <c r="BK2060" s="61"/>
      <c r="BL2060" s="61"/>
      <c r="BM2060" s="22"/>
      <c r="BN2060" s="22"/>
      <c r="BO2060" s="22"/>
      <c r="BP2060" s="22"/>
      <c r="BQ2060" s="22"/>
      <c r="BR2060" s="22"/>
      <c r="BS2060" s="22"/>
      <c r="BT2060" s="22"/>
      <c r="BU2060" s="22"/>
      <c r="BV2060" s="22"/>
      <c r="BW2060" s="22"/>
      <c r="BX2060" s="22"/>
      <c r="BY2060" s="22"/>
      <c r="BZ2060" s="22"/>
    </row>
    <row r="2061" spans="1:78" x14ac:dyDescent="0.25">
      <c r="A2061" s="21"/>
      <c r="B2061" s="22">
        <v>273.14999999999998</v>
      </c>
      <c r="C2061" s="22">
        <f t="shared" ca="1" si="60"/>
        <v>0.27315</v>
      </c>
      <c r="D2061" s="22">
        <v>77.12</v>
      </c>
      <c r="E2061" s="22"/>
      <c r="F2061" s="22"/>
      <c r="G2061" s="22"/>
      <c r="H2061" s="22"/>
      <c r="I2061" s="22"/>
      <c r="J2061" s="22"/>
      <c r="K2061" s="22"/>
      <c r="L2061" s="22"/>
      <c r="M2061" s="22"/>
      <c r="N2061" s="22"/>
      <c r="O2061" s="22"/>
      <c r="P2061" s="22"/>
      <c r="Q2061" s="22"/>
      <c r="R2061" s="22"/>
      <c r="S2061" s="22"/>
      <c r="T2061" s="22"/>
      <c r="U2061" s="22"/>
      <c r="V2061" s="22"/>
      <c r="W2061" s="22"/>
      <c r="X2061" s="22"/>
      <c r="Y2061" s="22"/>
      <c r="Z2061" s="22"/>
      <c r="AA2061" s="22"/>
      <c r="AB2061" s="22"/>
      <c r="AC2061" s="22"/>
      <c r="AD2061" s="22"/>
      <c r="AE2061" s="22"/>
      <c r="AF2061" s="22"/>
      <c r="AG2061" s="22"/>
      <c r="AH2061" s="22"/>
      <c r="AI2061" s="22"/>
      <c r="AJ2061" s="22"/>
      <c r="AK2061" s="22"/>
      <c r="AL2061" s="22"/>
      <c r="AM2061" s="22"/>
      <c r="AN2061" s="22"/>
      <c r="AO2061" s="22"/>
      <c r="AP2061" s="22"/>
      <c r="AQ2061" s="22"/>
      <c r="AR2061" s="22"/>
      <c r="AS2061" s="22"/>
      <c r="AT2061" s="22"/>
      <c r="AU2061" s="22"/>
      <c r="AV2061" s="22"/>
      <c r="AW2061" s="22"/>
      <c r="AX2061" s="22"/>
      <c r="AY2061" s="22"/>
      <c r="AZ2061" s="61"/>
      <c r="BA2061" s="79"/>
      <c r="BB2061" s="84"/>
      <c r="BC2061" s="79"/>
      <c r="BD2061" s="79"/>
      <c r="BE2061" s="61"/>
      <c r="BF2061" s="61"/>
      <c r="BG2061" s="61"/>
      <c r="BH2061" s="61"/>
      <c r="BI2061" s="61"/>
      <c r="BJ2061" s="61"/>
      <c r="BK2061" s="61"/>
      <c r="BL2061" s="61"/>
      <c r="BM2061" s="22"/>
      <c r="BN2061" s="22"/>
      <c r="BO2061" s="22"/>
      <c r="BP2061" s="22"/>
      <c r="BQ2061" s="22"/>
      <c r="BR2061" s="22"/>
      <c r="BS2061" s="22"/>
      <c r="BT2061" s="22"/>
      <c r="BU2061" s="22"/>
      <c r="BV2061" s="22"/>
      <c r="BW2061" s="22"/>
      <c r="BX2061" s="22"/>
      <c r="BY2061" s="22"/>
      <c r="BZ2061" s="22"/>
    </row>
    <row r="2062" spans="1:78" x14ac:dyDescent="0.25">
      <c r="A2062" s="21"/>
      <c r="B2062" s="22">
        <v>275</v>
      </c>
      <c r="C2062" s="22">
        <f t="shared" ca="1" si="60"/>
        <v>0.27500000000000002</v>
      </c>
      <c r="D2062" s="22">
        <v>77.400000000000006</v>
      </c>
      <c r="E2062" s="22"/>
      <c r="F2062" s="22"/>
      <c r="G2062" s="22"/>
      <c r="H2062" s="22">
        <v>290.85134724297899</v>
      </c>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2"/>
      <c r="AS2062" s="22"/>
      <c r="AT2062" s="34"/>
      <c r="AU2062" s="34"/>
      <c r="AV2062" s="22"/>
      <c r="AW2062" s="22"/>
      <c r="AX2062" s="22"/>
      <c r="AY2062" s="22"/>
      <c r="AZ2062" s="61"/>
      <c r="BA2062" s="79"/>
      <c r="BB2062" s="84"/>
      <c r="BC2062" s="79"/>
      <c r="BD2062" s="79"/>
      <c r="BE2062" s="61"/>
      <c r="BF2062" s="61"/>
      <c r="BG2062" s="61"/>
      <c r="BH2062" s="61"/>
      <c r="BI2062" s="61"/>
      <c r="BJ2062" s="61"/>
      <c r="BK2062" s="61"/>
      <c r="BL2062" s="61"/>
      <c r="BM2062" s="22"/>
      <c r="BN2062" s="22"/>
      <c r="BO2062" s="22"/>
      <c r="BP2062" s="22"/>
      <c r="BQ2062" s="22"/>
      <c r="BR2062" s="22"/>
      <c r="BS2062" s="22"/>
      <c r="BT2062" s="22"/>
      <c r="BU2062" s="22"/>
      <c r="BV2062" s="22"/>
      <c r="BW2062" s="22"/>
      <c r="BX2062" s="22"/>
      <c r="BY2062" s="22"/>
      <c r="BZ2062" s="22"/>
    </row>
    <row r="2063" spans="1:78" x14ac:dyDescent="0.25">
      <c r="A2063" s="21"/>
      <c r="B2063" s="22">
        <f t="shared" ca="1" si="61"/>
        <v>280</v>
      </c>
      <c r="C2063" s="22">
        <f t="shared" ca="1" si="60"/>
        <v>0.28000000000000003</v>
      </c>
      <c r="D2063" s="22">
        <v>78.19</v>
      </c>
      <c r="E2063" s="22"/>
      <c r="F2063" s="22"/>
      <c r="G2063" s="22"/>
      <c r="H2063" s="22">
        <v>290.85134724297899</v>
      </c>
      <c r="I2063" s="22"/>
      <c r="J2063" s="22"/>
      <c r="K2063" s="22"/>
      <c r="L2063" s="22"/>
      <c r="M2063" s="22"/>
      <c r="N2063" s="22"/>
      <c r="O2063" s="22"/>
      <c r="P2063" s="22"/>
      <c r="Q2063" s="22"/>
      <c r="R2063" s="22"/>
      <c r="S2063" s="22"/>
      <c r="T2063" s="22"/>
      <c r="U2063" s="22"/>
      <c r="V2063" s="22"/>
      <c r="W2063" s="22"/>
      <c r="X2063" s="22"/>
      <c r="Y2063" s="22"/>
      <c r="Z2063" s="22"/>
      <c r="AA2063" s="22"/>
      <c r="AB2063" s="22"/>
      <c r="AC2063" s="22"/>
      <c r="AD2063" s="22"/>
      <c r="AE2063" s="22"/>
      <c r="AF2063" s="22"/>
      <c r="AG2063" s="22"/>
      <c r="AH2063" s="22"/>
      <c r="AI2063" s="22"/>
      <c r="AJ2063" s="22"/>
      <c r="AK2063" s="22"/>
      <c r="AL2063" s="22"/>
      <c r="AM2063" s="22"/>
      <c r="AN2063" s="22"/>
      <c r="AO2063" s="22"/>
      <c r="AP2063" s="22"/>
      <c r="AQ2063" s="22"/>
      <c r="AR2063" s="22"/>
      <c r="AS2063" s="34"/>
      <c r="AT2063" s="22"/>
      <c r="AU2063" s="34"/>
      <c r="AV2063" s="22"/>
      <c r="AW2063" s="22"/>
      <c r="AX2063" s="22"/>
      <c r="AY2063" s="22"/>
      <c r="AZ2063" s="61"/>
      <c r="BA2063" s="79"/>
      <c r="BB2063" s="84"/>
      <c r="BC2063" s="79"/>
      <c r="BD2063" s="79"/>
      <c r="BE2063" s="61"/>
      <c r="BF2063" s="61"/>
      <c r="BG2063" s="61"/>
      <c r="BH2063" s="61"/>
      <c r="BI2063" s="61"/>
      <c r="BJ2063" s="61"/>
      <c r="BK2063" s="61"/>
      <c r="BL2063" s="61"/>
      <c r="BM2063" s="22"/>
      <c r="BN2063" s="22"/>
      <c r="BO2063" s="22"/>
      <c r="BP2063" s="22"/>
      <c r="BQ2063" s="22"/>
      <c r="BR2063" s="22"/>
      <c r="BS2063" s="22"/>
      <c r="BT2063" s="22"/>
      <c r="BU2063" s="22"/>
      <c r="BV2063" s="22"/>
      <c r="BW2063" s="22"/>
      <c r="BX2063" s="22"/>
      <c r="BY2063" s="22"/>
      <c r="BZ2063" s="22"/>
    </row>
    <row r="2064" spans="1:78" x14ac:dyDescent="0.25">
      <c r="A2064" s="21"/>
      <c r="B2064" s="22">
        <f t="shared" ca="1" si="61"/>
        <v>285</v>
      </c>
      <c r="C2064" s="22">
        <f t="shared" ca="1" si="60"/>
        <v>0.28499999999999998</v>
      </c>
      <c r="D2064" s="22">
        <v>79.010000000000005</v>
      </c>
      <c r="E2064" s="22"/>
      <c r="F2064" s="22"/>
      <c r="G2064" s="22"/>
      <c r="H2064" s="22">
        <v>-4.57181078754365</v>
      </c>
      <c r="I2064" s="22"/>
      <c r="J2064" s="22"/>
      <c r="K2064" s="22"/>
      <c r="L2064" s="22"/>
      <c r="M2064" s="22"/>
      <c r="N2064" s="22"/>
      <c r="O2064" s="22"/>
      <c r="P2064" s="22"/>
      <c r="Q2064" s="22"/>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2"/>
      <c r="AS2064" s="34"/>
      <c r="AT2064" s="22"/>
      <c r="AU2064" s="22"/>
      <c r="AV2064" s="22"/>
      <c r="AW2064" s="22"/>
      <c r="AX2064" s="22"/>
      <c r="AY2064" s="22"/>
      <c r="AZ2064" s="61"/>
      <c r="BA2064" s="79"/>
      <c r="BB2064" s="84"/>
      <c r="BC2064" s="79"/>
      <c r="BD2064" s="79"/>
      <c r="BE2064" s="61"/>
      <c r="BF2064" s="61"/>
      <c r="BG2064" s="61"/>
      <c r="BH2064" s="61"/>
      <c r="BI2064" s="61"/>
      <c r="BJ2064" s="61"/>
      <c r="BK2064" s="61"/>
      <c r="BL2064" s="61"/>
      <c r="BM2064" s="22"/>
      <c r="BN2064" s="22"/>
      <c r="BO2064" s="22"/>
      <c r="BP2064" s="22"/>
      <c r="BQ2064" s="22"/>
      <c r="BR2064" s="22"/>
      <c r="BS2064" s="22"/>
      <c r="BT2064" s="22"/>
      <c r="BU2064" s="22"/>
      <c r="BV2064" s="22"/>
      <c r="BW2064" s="22"/>
      <c r="BX2064" s="22"/>
      <c r="BY2064" s="22"/>
      <c r="BZ2064" s="22"/>
    </row>
    <row r="2065" spans="1:78" x14ac:dyDescent="0.25">
      <c r="A2065" s="21"/>
      <c r="B2065" s="22">
        <f t="shared" ca="1" si="61"/>
        <v>290</v>
      </c>
      <c r="C2065" s="22">
        <f t="shared" ca="1" si="60"/>
        <v>0.28999999999999998</v>
      </c>
      <c r="D2065" s="22">
        <v>79.86</v>
      </c>
      <c r="E2065" s="22"/>
      <c r="F2065" s="22"/>
      <c r="G2065" s="22"/>
      <c r="H2065" s="22"/>
      <c r="I2065" s="22"/>
      <c r="J2065" s="22"/>
      <c r="K2065" s="22"/>
      <c r="L2065" s="22"/>
      <c r="M2065" s="22"/>
      <c r="N2065" s="22"/>
      <c r="O2065" s="22"/>
      <c r="P2065" s="22"/>
      <c r="Q2065" s="22"/>
      <c r="R2065" s="22"/>
      <c r="S2065" s="22"/>
      <c r="T2065" s="22"/>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c r="AQ2065" s="22"/>
      <c r="AR2065" s="22"/>
      <c r="AS2065" s="34"/>
      <c r="AT2065" s="22"/>
      <c r="AU2065" s="22"/>
      <c r="AV2065" s="22"/>
      <c r="AW2065" s="22"/>
      <c r="AX2065" s="22"/>
      <c r="AY2065" s="22"/>
      <c r="AZ2065" s="61"/>
      <c r="BA2065" s="79"/>
      <c r="BB2065" s="84"/>
      <c r="BC2065" s="79"/>
      <c r="BD2065" s="79"/>
      <c r="BE2065" s="61"/>
      <c r="BF2065" s="61"/>
      <c r="BG2065" s="61"/>
      <c r="BH2065" s="61"/>
      <c r="BI2065" s="61"/>
      <c r="BJ2065" s="61"/>
      <c r="BK2065" s="61"/>
      <c r="BL2065" s="61"/>
      <c r="BM2065" s="22"/>
      <c r="BN2065" s="22"/>
      <c r="BO2065" s="22"/>
      <c r="BP2065" s="22"/>
      <c r="BQ2065" s="22"/>
      <c r="BR2065" s="22"/>
      <c r="BS2065" s="22"/>
      <c r="BT2065" s="22"/>
      <c r="BU2065" s="22"/>
      <c r="BV2065" s="22"/>
      <c r="BW2065" s="22"/>
      <c r="BX2065" s="22"/>
      <c r="BY2065" s="22"/>
      <c r="BZ2065" s="22"/>
    </row>
    <row r="2066" spans="1:78" x14ac:dyDescent="0.25">
      <c r="A2066" s="21"/>
      <c r="B2066" s="22">
        <f t="shared" ca="1" si="61"/>
        <v>295</v>
      </c>
      <c r="C2066" s="22">
        <f t="shared" ca="1" si="60"/>
        <v>0.29499999999999998</v>
      </c>
      <c r="D2066" s="22">
        <v>80.73</v>
      </c>
      <c r="E2066" s="22"/>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2"/>
      <c r="AS2066" s="34"/>
      <c r="AT2066" s="22"/>
      <c r="AU2066" s="22"/>
      <c r="AV2066" s="22"/>
      <c r="AW2066" s="22"/>
      <c r="AX2066" s="22"/>
      <c r="AY2066" s="22"/>
      <c r="AZ2066" s="61"/>
      <c r="BA2066" s="79"/>
      <c r="BB2066" s="84"/>
      <c r="BC2066" s="79"/>
      <c r="BD2066" s="79"/>
      <c r="BE2066" s="61"/>
      <c r="BF2066" s="61"/>
      <c r="BG2066" s="61"/>
      <c r="BH2066" s="61"/>
      <c r="BI2066" s="61"/>
      <c r="BJ2066" s="61"/>
      <c r="BK2066" s="61"/>
      <c r="BL2066" s="61"/>
      <c r="BM2066" s="22"/>
      <c r="BN2066" s="22"/>
      <c r="BO2066" s="22"/>
      <c r="BP2066" s="22"/>
      <c r="BQ2066" s="22"/>
      <c r="BR2066" s="22"/>
      <c r="BS2066" s="22"/>
      <c r="BT2066" s="22"/>
      <c r="BU2066" s="22"/>
      <c r="BV2066" s="22"/>
      <c r="BW2066" s="22"/>
      <c r="BX2066" s="22"/>
      <c r="BY2066" s="22"/>
      <c r="BZ2066" s="22"/>
    </row>
    <row r="2067" spans="1:78" x14ac:dyDescent="0.25">
      <c r="A2067" s="21"/>
      <c r="B2067" s="22">
        <v>298.14999999999998</v>
      </c>
      <c r="C2067" s="22">
        <f t="shared" ca="1" si="60"/>
        <v>0.29814999999999997</v>
      </c>
      <c r="D2067" s="22">
        <v>81.290000000000006</v>
      </c>
      <c r="E2067" s="22"/>
      <c r="F2067" s="22"/>
      <c r="G2067" s="22"/>
      <c r="H2067" s="22"/>
      <c r="I2067" s="22"/>
      <c r="J2067" s="22"/>
      <c r="K2067" s="22"/>
      <c r="L2067" s="22"/>
      <c r="M2067" s="22"/>
      <c r="N2067" s="22"/>
      <c r="O2067" s="22"/>
      <c r="P2067" s="22"/>
      <c r="Q2067" s="22"/>
      <c r="R2067" s="22"/>
      <c r="S2067" s="22"/>
      <c r="T2067" s="22"/>
      <c r="U2067" s="22"/>
      <c r="V2067" s="22"/>
      <c r="W2067" s="22"/>
      <c r="X2067" s="22"/>
      <c r="Y2067" s="22"/>
      <c r="Z2067" s="22"/>
      <c r="AA2067" s="22"/>
      <c r="AB2067" s="22"/>
      <c r="AC2067" s="22"/>
      <c r="AD2067" s="22"/>
      <c r="AE2067" s="22"/>
      <c r="AF2067" s="22"/>
      <c r="AG2067" s="22"/>
      <c r="AH2067" s="22"/>
      <c r="AI2067" s="22"/>
      <c r="AJ2067" s="22"/>
      <c r="AK2067" s="22"/>
      <c r="AL2067" s="22"/>
      <c r="AM2067" s="22"/>
      <c r="AN2067" s="22"/>
      <c r="AO2067" s="22"/>
      <c r="AP2067" s="22"/>
      <c r="AQ2067" s="22"/>
      <c r="AR2067" s="22"/>
      <c r="AS2067" s="34"/>
      <c r="AT2067" s="22"/>
      <c r="AU2067" s="22"/>
      <c r="AV2067" s="22"/>
      <c r="AW2067" s="22"/>
      <c r="AX2067" s="22"/>
      <c r="AY2067" s="22"/>
      <c r="AZ2067" s="61"/>
      <c r="BA2067" s="79"/>
      <c r="BB2067" s="84"/>
      <c r="BC2067" s="79"/>
      <c r="BD2067" s="79"/>
      <c r="BE2067" s="61"/>
      <c r="BF2067" s="61"/>
      <c r="BG2067" s="61"/>
      <c r="BH2067" s="61"/>
      <c r="BI2067" s="61"/>
      <c r="BJ2067" s="61"/>
      <c r="BK2067" s="61"/>
      <c r="BL2067" s="61"/>
      <c r="BM2067" s="22"/>
      <c r="BN2067" s="22"/>
      <c r="BO2067" s="22"/>
      <c r="BP2067" s="22"/>
      <c r="BQ2067" s="22"/>
      <c r="BR2067" s="22"/>
      <c r="BS2067" s="22"/>
      <c r="BT2067" s="22"/>
      <c r="BU2067" s="22"/>
      <c r="BV2067" s="22"/>
      <c r="BW2067" s="22"/>
      <c r="BX2067" s="22"/>
      <c r="BY2067" s="22"/>
      <c r="BZ2067" s="22"/>
    </row>
    <row r="2068" spans="1:78" x14ac:dyDescent="0.25">
      <c r="A2068" s="21"/>
      <c r="B2068" s="22">
        <v>300</v>
      </c>
      <c r="C2068" s="22">
        <f t="shared" ca="1" si="60"/>
        <v>0.3</v>
      </c>
      <c r="D2068" s="22">
        <v>81.62</v>
      </c>
      <c r="E2068" s="22"/>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2"/>
      <c r="AS2068" s="34"/>
      <c r="AT2068" s="22"/>
      <c r="AU2068" s="22"/>
      <c r="AV2068" s="22"/>
      <c r="AW2068" s="22"/>
      <c r="AX2068" s="22"/>
      <c r="AY2068" s="22"/>
      <c r="AZ2068" s="61"/>
      <c r="BA2068" s="79"/>
      <c r="BB2068" s="84"/>
      <c r="BC2068" s="79"/>
      <c r="BD2068" s="79"/>
      <c r="BE2068" s="61"/>
      <c r="BF2068" s="61"/>
      <c r="BG2068" s="61"/>
      <c r="BH2068" s="61"/>
      <c r="BI2068" s="61"/>
      <c r="BJ2068" s="61"/>
      <c r="BK2068" s="61"/>
      <c r="BL2068" s="61"/>
      <c r="BM2068" s="22"/>
      <c r="BN2068" s="22"/>
      <c r="BO2068" s="22"/>
      <c r="BP2068" s="22"/>
      <c r="BQ2068" s="22"/>
      <c r="BR2068" s="22"/>
      <c r="BS2068" s="22"/>
      <c r="BT2068" s="22"/>
      <c r="BU2068" s="22"/>
      <c r="BV2068" s="22"/>
      <c r="BW2068" s="22"/>
      <c r="BX2068" s="22"/>
      <c r="BY2068" s="22"/>
      <c r="BZ2068" s="22"/>
    </row>
    <row r="2069" spans="1:78" x14ac:dyDescent="0.25">
      <c r="A2069" s="21"/>
      <c r="B2069" s="22">
        <f t="shared" ca="1" si="61"/>
        <v>305</v>
      </c>
      <c r="C2069" s="22">
        <f t="shared" ca="1" si="60"/>
        <v>0.30499999999999999</v>
      </c>
      <c r="D2069" s="22">
        <v>82.54</v>
      </c>
      <c r="E2069" s="22"/>
      <c r="F2069" s="22"/>
      <c r="G2069" s="22"/>
      <c r="H2069" s="22"/>
      <c r="I2069" s="22"/>
      <c r="J2069" s="22"/>
      <c r="K2069" s="22"/>
      <c r="L2069" s="22"/>
      <c r="M2069" s="22"/>
      <c r="N2069" s="22"/>
      <c r="O2069" s="22"/>
      <c r="P2069" s="22"/>
      <c r="Q2069" s="22"/>
      <c r="R2069" s="22"/>
      <c r="S2069" s="22"/>
      <c r="T2069" s="22"/>
      <c r="U2069" s="22"/>
      <c r="V2069" s="22"/>
      <c r="W2069" s="22"/>
      <c r="X2069" s="22"/>
      <c r="Y2069" s="22"/>
      <c r="Z2069" s="22"/>
      <c r="AA2069" s="22"/>
      <c r="AB2069" s="22"/>
      <c r="AC2069" s="22"/>
      <c r="AD2069" s="22"/>
      <c r="AE2069" s="22"/>
      <c r="AF2069" s="22"/>
      <c r="AG2069" s="22"/>
      <c r="AH2069" s="22"/>
      <c r="AI2069" s="22"/>
      <c r="AJ2069" s="22"/>
      <c r="AK2069" s="22"/>
      <c r="AL2069" s="22"/>
      <c r="AM2069" s="22"/>
      <c r="AN2069" s="22"/>
      <c r="AO2069" s="22"/>
      <c r="AP2069" s="22"/>
      <c r="AQ2069" s="22"/>
      <c r="AR2069" s="22"/>
      <c r="AS2069" s="34"/>
      <c r="AT2069" s="22"/>
      <c r="AU2069" s="22"/>
      <c r="AV2069" s="22"/>
      <c r="AW2069" s="22"/>
      <c r="AX2069" s="22"/>
      <c r="AY2069" s="22"/>
      <c r="AZ2069" s="22"/>
      <c r="BA2069" s="34"/>
      <c r="BB2069" s="85"/>
      <c r="BC2069" s="34"/>
      <c r="BD2069" s="34"/>
      <c r="BE2069" s="22"/>
      <c r="BF2069" s="22"/>
      <c r="BG2069" s="22"/>
      <c r="BH2069" s="22"/>
      <c r="BI2069" s="22"/>
      <c r="BJ2069" s="22"/>
      <c r="BK2069" s="22"/>
      <c r="BL2069" s="22"/>
      <c r="BM2069" s="22"/>
      <c r="BN2069" s="22"/>
      <c r="BO2069" s="22"/>
      <c r="BP2069" s="22"/>
      <c r="BQ2069" s="22"/>
      <c r="BR2069" s="22"/>
      <c r="BS2069" s="22"/>
      <c r="BT2069" s="22"/>
      <c r="BU2069" s="22"/>
      <c r="BV2069" s="22"/>
      <c r="BW2069" s="22"/>
      <c r="BX2069" s="22"/>
      <c r="BY2069" s="22"/>
      <c r="BZ2069" s="22"/>
    </row>
    <row r="2070" spans="1:78" x14ac:dyDescent="0.25">
      <c r="A2070" s="21"/>
      <c r="B2070" s="22">
        <f t="shared" ca="1" si="61"/>
        <v>310</v>
      </c>
      <c r="C2070" s="22">
        <f t="shared" ca="1" si="60"/>
        <v>0.31</v>
      </c>
      <c r="D2070" s="22">
        <v>83.47</v>
      </c>
      <c r="E2070" s="22"/>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2"/>
      <c r="AS2070" s="34"/>
      <c r="AT2070" s="22"/>
      <c r="AU2070" s="22"/>
      <c r="AV2070" s="22"/>
      <c r="AW2070" s="22"/>
      <c r="AX2070" s="22"/>
      <c r="AY2070" s="22"/>
      <c r="AZ2070" s="22"/>
      <c r="BA2070" s="34"/>
      <c r="BB2070" s="85"/>
      <c r="BC2070" s="34"/>
      <c r="BD2070" s="34"/>
      <c r="BE2070" s="22"/>
      <c r="BF2070" s="22"/>
      <c r="BG2070" s="22"/>
      <c r="BH2070" s="22"/>
      <c r="BI2070" s="22"/>
      <c r="BJ2070" s="22"/>
      <c r="BK2070" s="22"/>
      <c r="BL2070" s="22"/>
      <c r="BM2070" s="22"/>
      <c r="BN2070" s="22"/>
      <c r="BO2070" s="22"/>
      <c r="BP2070" s="22"/>
      <c r="BQ2070" s="22"/>
      <c r="BR2070" s="22"/>
      <c r="BS2070" s="22"/>
      <c r="BT2070" s="22"/>
      <c r="BU2070" s="22"/>
      <c r="BV2070" s="22"/>
      <c r="BW2070" s="22"/>
      <c r="BX2070" s="22"/>
      <c r="BY2070" s="22"/>
      <c r="BZ2070" s="22"/>
    </row>
    <row r="2071" spans="1:78" x14ac:dyDescent="0.25">
      <c r="A2071" s="21"/>
      <c r="B2071" s="22">
        <f t="shared" ca="1" si="61"/>
        <v>315</v>
      </c>
      <c r="C2071" s="22">
        <f t="shared" ca="1" si="60"/>
        <v>0.315</v>
      </c>
      <c r="D2071" s="22">
        <v>84.42</v>
      </c>
      <c r="E2071" s="22"/>
      <c r="F2071" s="22"/>
      <c r="G2071" s="22" t="s">
        <v>397</v>
      </c>
      <c r="H2071" s="22"/>
      <c r="I2071" s="22"/>
      <c r="J2071" s="22"/>
      <c r="K2071" s="22"/>
      <c r="L2071" s="22"/>
      <c r="M2071" s="22"/>
      <c r="N2071" s="22"/>
      <c r="O2071" s="22"/>
      <c r="P2071" s="22"/>
      <c r="Q2071" s="22"/>
      <c r="R2071" s="22"/>
      <c r="S2071" s="22"/>
      <c r="T2071" s="22"/>
      <c r="U2071" s="22"/>
      <c r="V2071" s="22"/>
      <c r="W2071" s="22"/>
      <c r="X2071" s="22"/>
      <c r="Y2071" s="22"/>
      <c r="Z2071" s="22"/>
      <c r="AA2071" s="22"/>
      <c r="AB2071" s="22"/>
      <c r="AC2071" s="22"/>
      <c r="AD2071" s="22"/>
      <c r="AE2071" s="22"/>
      <c r="AF2071" s="22"/>
      <c r="AG2071" s="22"/>
      <c r="AH2071" s="22"/>
      <c r="AI2071" s="22"/>
      <c r="AJ2071" s="22"/>
      <c r="AK2071" s="22"/>
      <c r="AL2071" s="22"/>
      <c r="AM2071" s="22"/>
      <c r="AN2071" s="22"/>
      <c r="AO2071" s="22"/>
      <c r="AP2071" s="22"/>
      <c r="AQ2071" s="22"/>
      <c r="AR2071" s="22"/>
      <c r="AS2071" s="34"/>
      <c r="AT2071" s="22"/>
      <c r="AU2071" s="22"/>
      <c r="AV2071" s="22"/>
      <c r="AW2071" s="22"/>
      <c r="AX2071" s="22"/>
      <c r="AY2071" s="22"/>
      <c r="AZ2071" s="22"/>
      <c r="BA2071" s="34"/>
      <c r="BB2071" s="85"/>
      <c r="BC2071" s="34"/>
      <c r="BD2071" s="34"/>
      <c r="BE2071" s="22"/>
      <c r="BF2071" s="22"/>
      <c r="BG2071" s="22"/>
      <c r="BH2071" s="22"/>
      <c r="BI2071" s="22"/>
      <c r="BJ2071" s="42"/>
      <c r="BK2071" s="42"/>
      <c r="BL2071" s="22"/>
      <c r="BM2071" s="22"/>
      <c r="BN2071" s="22"/>
      <c r="BO2071" s="22"/>
      <c r="BP2071" s="22"/>
      <c r="BQ2071" s="22"/>
      <c r="BR2071" s="22"/>
      <c r="BS2071" s="22"/>
      <c r="BT2071" s="22"/>
      <c r="BU2071" s="22"/>
      <c r="BV2071" s="22"/>
      <c r="BW2071" s="22"/>
      <c r="BX2071" s="22"/>
      <c r="BY2071" s="22"/>
      <c r="BZ2071" s="22"/>
    </row>
    <row r="2072" spans="1:78" x14ac:dyDescent="0.25">
      <c r="A2072" s="21"/>
      <c r="B2072" s="22">
        <f t="shared" ca="1" si="61"/>
        <v>320</v>
      </c>
      <c r="C2072" s="22">
        <f t="shared" ca="1" si="60"/>
        <v>0.32</v>
      </c>
      <c r="D2072" s="22">
        <v>85.4</v>
      </c>
      <c r="E2072" s="22"/>
      <c r="F2072" s="22"/>
      <c r="G2072" s="22"/>
      <c r="H2072" s="22"/>
      <c r="I2072" s="22"/>
      <c r="J2072" s="22"/>
      <c r="K2072" s="22"/>
      <c r="L2072" s="86"/>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2"/>
      <c r="AS2072" s="34"/>
      <c r="AT2072" s="22"/>
      <c r="AU2072" s="22"/>
      <c r="AV2072" s="22"/>
      <c r="AW2072" s="22"/>
      <c r="AX2072" s="22"/>
      <c r="AY2072" s="22"/>
      <c r="AZ2072" s="22"/>
      <c r="BA2072" s="34"/>
      <c r="BB2072" s="85"/>
      <c r="BC2072" s="34"/>
      <c r="BD2072" s="34"/>
      <c r="BE2072" s="22"/>
      <c r="BF2072" s="22"/>
      <c r="BG2072" s="22"/>
      <c r="BH2072" s="22"/>
      <c r="BI2072" s="25"/>
      <c r="BJ2072" s="22"/>
      <c r="BK2072" s="22"/>
      <c r="BL2072" s="22"/>
      <c r="BM2072" s="22"/>
      <c r="BN2072" s="22"/>
      <c r="BO2072" s="22"/>
      <c r="BP2072" s="22"/>
      <c r="BQ2072" s="22"/>
      <c r="BR2072" s="22"/>
      <c r="BS2072" s="22"/>
      <c r="BT2072" s="22"/>
      <c r="BU2072" s="22"/>
      <c r="BV2072" s="22"/>
      <c r="BW2072" s="22"/>
      <c r="BX2072" s="22"/>
      <c r="BY2072" s="22"/>
      <c r="BZ2072" s="22"/>
    </row>
    <row r="2073" spans="1:78" x14ac:dyDescent="0.25">
      <c r="A2073" s="21"/>
      <c r="B2073" s="22">
        <f t="shared" ca="1" si="61"/>
        <v>325</v>
      </c>
      <c r="C2073" s="22">
        <f t="shared" ca="1" si="60"/>
        <v>0.32500000000000001</v>
      </c>
      <c r="D2073" s="22">
        <v>86.38</v>
      </c>
      <c r="E2073" s="22"/>
      <c r="F2073" s="22"/>
      <c r="G2073" s="22"/>
      <c r="H2073" s="22"/>
      <c r="I2073" s="22"/>
      <c r="J2073" s="22"/>
      <c r="K2073" s="22"/>
      <c r="L2073" s="87"/>
      <c r="M2073" s="22"/>
      <c r="N2073" s="22"/>
      <c r="O2073" s="22"/>
      <c r="P2073" s="22"/>
      <c r="Q2073" s="22"/>
      <c r="R2073" s="22"/>
      <c r="S2073" s="22"/>
      <c r="T2073" s="22"/>
      <c r="U2073" s="22"/>
      <c r="V2073" s="22"/>
      <c r="W2073" s="22"/>
      <c r="X2073" s="22"/>
      <c r="Y2073" s="22"/>
      <c r="Z2073" s="22"/>
      <c r="AA2073" s="22"/>
      <c r="AB2073" s="22"/>
      <c r="AC2073" s="22"/>
      <c r="AD2073" s="22"/>
      <c r="AE2073" s="22"/>
      <c r="AF2073" s="22"/>
      <c r="AG2073" s="22"/>
      <c r="AH2073" s="22"/>
      <c r="AI2073" s="22"/>
      <c r="AJ2073" s="22"/>
      <c r="AK2073" s="22"/>
      <c r="AL2073" s="22"/>
      <c r="AM2073" s="22"/>
      <c r="AN2073" s="22"/>
      <c r="AO2073" s="22"/>
      <c r="AP2073" s="22"/>
      <c r="AQ2073" s="22"/>
      <c r="AR2073" s="22"/>
      <c r="AS2073" s="34"/>
      <c r="AT2073" s="22"/>
      <c r="AU2073" s="22"/>
      <c r="AV2073" s="22"/>
      <c r="AW2073" s="22"/>
      <c r="AX2073" s="22"/>
      <c r="AY2073" s="22"/>
      <c r="AZ2073" s="22"/>
      <c r="BA2073" s="34"/>
      <c r="BB2073" s="85"/>
      <c r="BC2073" s="34"/>
      <c r="BD2073" s="34"/>
      <c r="BE2073" s="22"/>
      <c r="BF2073" s="22"/>
      <c r="BG2073" s="22"/>
      <c r="BH2073" s="22"/>
      <c r="BI2073" s="25"/>
      <c r="BJ2073" s="22"/>
      <c r="BK2073" s="22"/>
      <c r="BL2073" s="22"/>
      <c r="BM2073" s="22"/>
      <c r="BN2073" s="22"/>
      <c r="BO2073" s="22"/>
      <c r="BP2073" s="22"/>
      <c r="BQ2073" s="22"/>
      <c r="BR2073" s="22"/>
      <c r="BS2073" s="22"/>
      <c r="BT2073" s="22"/>
      <c r="BU2073" s="22"/>
      <c r="BV2073" s="22"/>
      <c r="BW2073" s="22"/>
      <c r="BX2073" s="22"/>
      <c r="BY2073" s="22"/>
      <c r="BZ2073" s="22"/>
    </row>
    <row r="2074" spans="1:78" x14ac:dyDescent="0.25">
      <c r="A2074" s="21"/>
      <c r="B2074" s="22">
        <f t="shared" ca="1" si="61"/>
        <v>330</v>
      </c>
      <c r="C2074" s="22">
        <f t="shared" ca="1" si="60"/>
        <v>0.33</v>
      </c>
      <c r="D2074" s="22">
        <v>87.39</v>
      </c>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2"/>
      <c r="AS2074" s="34"/>
      <c r="AT2074" s="22"/>
      <c r="AU2074" s="22"/>
      <c r="AV2074" s="22"/>
      <c r="AW2074" s="22"/>
      <c r="AX2074" s="22"/>
      <c r="AY2074" s="22"/>
      <c r="AZ2074" s="22"/>
      <c r="BA2074" s="34"/>
      <c r="BB2074" s="85"/>
      <c r="BC2074" s="34"/>
      <c r="BD2074" s="34"/>
      <c r="BE2074" s="22"/>
      <c r="BF2074" s="22"/>
      <c r="BG2074" s="22"/>
      <c r="BH2074" s="22"/>
      <c r="BI2074" s="25"/>
      <c r="BJ2074" s="34"/>
      <c r="BK2074" s="22"/>
      <c r="BL2074" s="22"/>
      <c r="BM2074" s="22"/>
      <c r="BN2074" s="22"/>
      <c r="BO2074" s="22"/>
      <c r="BP2074" s="22"/>
      <c r="BQ2074" s="22"/>
      <c r="BR2074" s="22"/>
      <c r="BS2074" s="22"/>
      <c r="BT2074" s="22"/>
      <c r="BU2074" s="22"/>
      <c r="BV2074" s="22"/>
      <c r="BW2074" s="22"/>
      <c r="BX2074" s="22"/>
      <c r="BY2074" s="22"/>
      <c r="BZ2074" s="22"/>
    </row>
    <row r="2075" spans="1:78" x14ac:dyDescent="0.25">
      <c r="A2075" s="21"/>
      <c r="B2075" s="22">
        <f t="shared" ca="1" si="61"/>
        <v>335</v>
      </c>
      <c r="C2075" s="22">
        <f t="shared" ca="1" si="60"/>
        <v>0.33500000000000002</v>
      </c>
      <c r="D2075" s="22">
        <v>88.41</v>
      </c>
      <c r="E2075" s="22"/>
      <c r="F2075" s="25" t="s">
        <v>166</v>
      </c>
      <c r="G2075" s="42">
        <v>337.8</v>
      </c>
      <c r="H2075" s="22">
        <v>298.14999999999998</v>
      </c>
      <c r="I2075" s="22"/>
      <c r="J2075" s="22"/>
      <c r="K2075" s="22"/>
      <c r="L2075" s="88"/>
      <c r="M2075" s="22"/>
      <c r="N2075" s="22"/>
      <c r="O2075" s="22"/>
      <c r="P2075" s="22"/>
      <c r="Q2075" s="22"/>
      <c r="R2075" s="22"/>
      <c r="S2075" s="22"/>
      <c r="T2075" s="22"/>
      <c r="U2075" s="22"/>
      <c r="V2075" s="22"/>
      <c r="W2075" s="22"/>
      <c r="X2075" s="22"/>
      <c r="Y2075" s="22"/>
      <c r="Z2075" s="22"/>
      <c r="AA2075" s="22"/>
      <c r="AB2075" s="22"/>
      <c r="AC2075" s="22"/>
      <c r="AD2075" s="22"/>
      <c r="AE2075" s="22"/>
      <c r="AF2075" s="22"/>
      <c r="AG2075" s="22"/>
      <c r="AH2075" s="22"/>
      <c r="AI2075" s="22"/>
      <c r="AJ2075" s="22"/>
      <c r="AK2075" s="22"/>
      <c r="AL2075" s="22"/>
      <c r="AM2075" s="22"/>
      <c r="AN2075" s="22"/>
      <c r="AO2075" s="22"/>
      <c r="AP2075" s="22"/>
      <c r="AQ2075" s="22"/>
      <c r="AR2075" s="22"/>
      <c r="AS2075" s="22"/>
      <c r="AT2075" s="22"/>
      <c r="AU2075" s="22"/>
      <c r="AV2075" s="22"/>
      <c r="AW2075" s="22"/>
      <c r="AX2075" s="22"/>
      <c r="AY2075" s="22"/>
      <c r="AZ2075" s="22"/>
      <c r="BA2075" s="34"/>
      <c r="BB2075" s="85"/>
      <c r="BC2075" s="34"/>
      <c r="BD2075" s="34"/>
      <c r="BE2075" s="22"/>
      <c r="BF2075" s="22"/>
      <c r="BG2075" s="22"/>
      <c r="BH2075" s="22"/>
      <c r="BI2075" s="25"/>
      <c r="BJ2075" s="22"/>
      <c r="BK2075" s="22"/>
      <c r="BL2075" s="22"/>
      <c r="BM2075" s="22"/>
      <c r="BN2075" s="22"/>
      <c r="BO2075" s="22"/>
      <c r="BP2075" s="22"/>
      <c r="BQ2075" s="22"/>
      <c r="BR2075" s="22"/>
      <c r="BS2075" s="22"/>
      <c r="BT2075" s="22"/>
      <c r="BU2075" s="22"/>
      <c r="BV2075" s="22"/>
      <c r="BW2075" s="22"/>
      <c r="BX2075" s="22"/>
      <c r="BY2075" s="22"/>
      <c r="BZ2075" s="22"/>
    </row>
    <row r="2076" spans="1:78" x14ac:dyDescent="0.25">
      <c r="A2076" s="21"/>
      <c r="B2076" s="22">
        <v>337.66800000000001</v>
      </c>
      <c r="C2076" s="22">
        <f t="shared" ca="1" si="60"/>
        <v>0.33766800000000002</v>
      </c>
      <c r="D2076" s="22">
        <v>88.97</v>
      </c>
      <c r="E2076" s="22"/>
      <c r="F2076" s="25" t="s">
        <v>167</v>
      </c>
      <c r="G2076" s="43">
        <v>47.51276484590835</v>
      </c>
      <c r="H2076" s="22">
        <v>44.067182235412105</v>
      </c>
      <c r="I2076" s="34"/>
      <c r="J2076" s="22"/>
      <c r="K2076" s="22"/>
      <c r="L2076" s="88"/>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2"/>
      <c r="AS2076" s="22"/>
      <c r="AT2076" s="22"/>
      <c r="AU2076" s="22"/>
      <c r="AV2076" s="22"/>
      <c r="AW2076" s="22"/>
      <c r="AX2076" s="22"/>
      <c r="AY2076" s="22"/>
      <c r="AZ2076" s="22"/>
      <c r="BA2076" s="34"/>
      <c r="BB2076" s="85"/>
      <c r="BC2076" s="34"/>
      <c r="BD2076" s="34"/>
      <c r="BE2076" s="22"/>
      <c r="BF2076" s="22"/>
      <c r="BG2076" s="22"/>
      <c r="BH2076" s="22"/>
      <c r="BI2076" s="25"/>
      <c r="BJ2076" s="22"/>
      <c r="BK2076" s="22"/>
      <c r="BL2076" s="22"/>
      <c r="BM2076" s="22"/>
      <c r="BN2076" s="22"/>
      <c r="BO2076" s="22"/>
      <c r="BP2076" s="22"/>
      <c r="BQ2076" s="22"/>
      <c r="BR2076" s="22"/>
      <c r="BS2076" s="22"/>
      <c r="BT2076" s="22"/>
      <c r="BU2076" s="22"/>
      <c r="BV2076" s="22"/>
      <c r="BW2076" s="22"/>
      <c r="BX2076" s="22"/>
      <c r="BY2076" s="22"/>
      <c r="BZ2076" s="22"/>
    </row>
    <row r="2077" spans="1:78" x14ac:dyDescent="0.25">
      <c r="A2077" s="21"/>
      <c r="B2077" s="22">
        <v>340</v>
      </c>
      <c r="C2077" s="22">
        <f t="shared" ca="1" si="60"/>
        <v>0.34</v>
      </c>
      <c r="D2077" s="22">
        <v>89.46</v>
      </c>
      <c r="E2077" s="22"/>
      <c r="F2077" s="22" t="s">
        <v>168</v>
      </c>
      <c r="G2077" s="43">
        <v>-3062.1979631069448</v>
      </c>
      <c r="H2077" s="22">
        <v>-3064.0090568770993</v>
      </c>
      <c r="I2077" s="34">
        <f ca="1">G2077-H2077</f>
        <v>1.8110937701544572</v>
      </c>
      <c r="J2077" s="22"/>
      <c r="K2077" s="22"/>
      <c r="L2077" s="22"/>
      <c r="M2077" s="22"/>
      <c r="N2077" s="22"/>
      <c r="O2077" s="22"/>
      <c r="P2077" s="22"/>
      <c r="Q2077" s="22"/>
      <c r="R2077" s="22"/>
      <c r="S2077" s="22"/>
      <c r="T2077" s="2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c r="AQ2077" s="22"/>
      <c r="AR2077" s="22"/>
      <c r="AS2077" s="22"/>
      <c r="AT2077" s="22"/>
      <c r="AU2077" s="22"/>
      <c r="AV2077" s="22"/>
      <c r="AW2077" s="22"/>
      <c r="AX2077" s="22"/>
      <c r="AY2077" s="22"/>
      <c r="AZ2077" s="22"/>
      <c r="BA2077" s="34"/>
      <c r="BB2077" s="85"/>
      <c r="BC2077" s="34"/>
      <c r="BD2077" s="34"/>
      <c r="BE2077" s="22"/>
      <c r="BF2077" s="22"/>
      <c r="BG2077" s="22"/>
      <c r="BH2077" s="22"/>
      <c r="BI2077" s="22"/>
      <c r="BJ2077" s="34"/>
      <c r="BK2077" s="22"/>
      <c r="BL2077" s="22"/>
      <c r="BM2077" s="22"/>
      <c r="BN2077" s="22"/>
      <c r="BO2077" s="22"/>
      <c r="BP2077" s="22"/>
      <c r="BQ2077" s="22"/>
      <c r="BR2077" s="22"/>
      <c r="BS2077" s="22"/>
      <c r="BT2077" s="22"/>
      <c r="BU2077" s="22"/>
      <c r="BV2077" s="22"/>
      <c r="BW2077" s="22"/>
      <c r="BX2077" s="22"/>
      <c r="BY2077" s="22"/>
      <c r="BZ2077" s="22"/>
    </row>
    <row r="2078" spans="1:78" x14ac:dyDescent="0.25">
      <c r="A2078" s="21"/>
      <c r="B2078" s="22">
        <f t="shared" ca="1" si="61"/>
        <v>345</v>
      </c>
      <c r="C2078" s="22">
        <f t="shared" ca="1" si="60"/>
        <v>0.34499999999999997</v>
      </c>
      <c r="D2078" s="22">
        <v>90.52</v>
      </c>
      <c r="E2078" s="22"/>
      <c r="F2078" s="22" t="s">
        <v>224</v>
      </c>
      <c r="G2078" s="43">
        <v>48.822539335532831</v>
      </c>
      <c r="H2078" s="22">
        <v>43.123890423674268</v>
      </c>
      <c r="I2078" s="34">
        <f ca="1">G2078-H2078</f>
        <v>5.6986489118585624</v>
      </c>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2"/>
      <c r="AS2078" s="22"/>
      <c r="AT2078" s="22"/>
      <c r="AU2078" s="22"/>
      <c r="AV2078" s="22"/>
      <c r="AW2078" s="22"/>
      <c r="AX2078" s="22"/>
      <c r="AY2078" s="22"/>
      <c r="AZ2078" s="22"/>
      <c r="BA2078" s="34"/>
      <c r="BB2078" s="85"/>
      <c r="BC2078" s="34"/>
      <c r="BD2078" s="34"/>
      <c r="BE2078" s="22"/>
      <c r="BF2078" s="22"/>
      <c r="BG2078" s="22"/>
      <c r="BH2078" s="22"/>
      <c r="BI2078" s="22"/>
      <c r="BJ2078" s="22"/>
      <c r="BK2078" s="22"/>
      <c r="BL2078" s="22"/>
      <c r="BM2078" s="22"/>
      <c r="BN2078" s="22"/>
      <c r="BO2078" s="22"/>
      <c r="BP2078" s="22"/>
      <c r="BQ2078" s="22"/>
      <c r="BR2078" s="22"/>
      <c r="BS2078" s="22"/>
      <c r="BT2078" s="22"/>
      <c r="BU2078" s="22"/>
      <c r="BV2078" s="22"/>
      <c r="BW2078" s="22"/>
      <c r="BX2078" s="22"/>
      <c r="BY2078" s="22"/>
      <c r="BZ2078" s="22"/>
    </row>
    <row r="2079" spans="1:78" x14ac:dyDescent="0.25">
      <c r="A2079" s="21"/>
      <c r="B2079" s="22">
        <f t="shared" ca="1" si="61"/>
        <v>350</v>
      </c>
      <c r="C2079" s="22">
        <f t="shared" ca="1" si="60"/>
        <v>0.35</v>
      </c>
      <c r="D2079" s="22">
        <v>91.61</v>
      </c>
      <c r="E2079" s="22"/>
      <c r="F2079" s="22"/>
      <c r="G2079" s="22"/>
      <c r="H2079" s="22"/>
      <c r="I2079" s="22"/>
      <c r="J2079" s="22"/>
      <c r="K2079" s="22"/>
      <c r="L2079" s="22"/>
      <c r="M2079" s="22"/>
      <c r="N2079" s="22"/>
      <c r="O2079" s="22"/>
      <c r="P2079" s="22"/>
      <c r="Q2079" s="22"/>
      <c r="R2079" s="22"/>
      <c r="S2079" s="22"/>
      <c r="T2079" s="2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22"/>
      <c r="AQ2079" s="22"/>
      <c r="AR2079" s="22"/>
      <c r="AS2079" s="22"/>
      <c r="AT2079" s="22"/>
      <c r="AU2079" s="22"/>
      <c r="AV2079" s="22"/>
      <c r="AW2079" s="22"/>
      <c r="AX2079" s="22"/>
      <c r="AY2079" s="22"/>
      <c r="AZ2079" s="22"/>
      <c r="BA2079" s="34"/>
      <c r="BB2079" s="85"/>
      <c r="BC2079" s="34"/>
      <c r="BD2079" s="34"/>
      <c r="BE2079" s="22"/>
      <c r="BF2079" s="22"/>
      <c r="BG2079" s="22"/>
      <c r="BH2079" s="22"/>
      <c r="BI2079" s="22"/>
      <c r="BJ2079" s="22"/>
      <c r="BK2079" s="22"/>
      <c r="BL2079" s="22"/>
      <c r="BM2079" s="22"/>
      <c r="BN2079" s="22"/>
      <c r="BO2079" s="22"/>
      <c r="BP2079" s="22"/>
      <c r="BQ2079" s="22"/>
      <c r="BR2079" s="22"/>
      <c r="BS2079" s="22"/>
      <c r="BT2079" s="22"/>
      <c r="BU2079" s="22"/>
      <c r="BV2079" s="22"/>
      <c r="BW2079" s="22"/>
      <c r="BX2079" s="22"/>
      <c r="BY2079" s="22"/>
      <c r="BZ2079" s="22"/>
    </row>
    <row r="2080" spans="1:78" x14ac:dyDescent="0.25">
      <c r="A2080" s="21"/>
      <c r="B2080" s="22">
        <f t="shared" ca="1" si="61"/>
        <v>355</v>
      </c>
      <c r="C2080" s="22">
        <f t="shared" ca="1" si="60"/>
        <v>0.35499999999999998</v>
      </c>
      <c r="D2080" s="22">
        <v>92.72</v>
      </c>
      <c r="E2080" s="22"/>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2"/>
      <c r="AS2080" s="22"/>
      <c r="AT2080" s="22"/>
      <c r="AU2080" s="22"/>
      <c r="AV2080" s="22"/>
      <c r="AW2080" s="22"/>
      <c r="AX2080" s="22"/>
      <c r="AY2080" s="22"/>
      <c r="AZ2080" s="22"/>
      <c r="BA2080" s="34"/>
      <c r="BB2080" s="85"/>
      <c r="BC2080" s="34"/>
      <c r="BD2080" s="34"/>
      <c r="BE2080" s="22"/>
      <c r="BF2080" s="22"/>
      <c r="BG2080" s="22"/>
      <c r="BH2080" s="22"/>
      <c r="BI2080" s="22"/>
      <c r="BJ2080" s="22"/>
      <c r="BK2080" s="22"/>
      <c r="BL2080" s="22"/>
      <c r="BM2080" s="22"/>
      <c r="BN2080" s="22"/>
      <c r="BO2080" s="22"/>
      <c r="BP2080" s="22"/>
      <c r="BQ2080" s="22"/>
      <c r="BR2080" s="22"/>
      <c r="BS2080" s="22"/>
      <c r="BT2080" s="22"/>
      <c r="BU2080" s="22"/>
      <c r="BV2080" s="22"/>
      <c r="BW2080" s="22"/>
      <c r="BX2080" s="22"/>
      <c r="BY2080" s="22"/>
      <c r="BZ2080" s="22"/>
    </row>
    <row r="2081" spans="1:78" x14ac:dyDescent="0.25">
      <c r="A2081" s="21"/>
      <c r="B2081" s="22">
        <f t="shared" ca="1" si="61"/>
        <v>360</v>
      </c>
      <c r="C2081" s="22">
        <f t="shared" ca="1" si="60"/>
        <v>0.36</v>
      </c>
      <c r="D2081" s="22">
        <v>93.85</v>
      </c>
      <c r="E2081" s="22"/>
      <c r="F2081" s="22"/>
      <c r="G2081" s="22"/>
      <c r="H2081" s="22"/>
      <c r="I2081" s="22"/>
      <c r="J2081" s="22"/>
      <c r="K2081" s="22"/>
      <c r="L2081" s="22"/>
      <c r="M2081" s="22"/>
      <c r="N2081" s="22"/>
      <c r="O2081" s="22"/>
      <c r="P2081" s="22"/>
      <c r="Q2081" s="22"/>
      <c r="R2081" s="22"/>
      <c r="S2081" s="22"/>
      <c r="T2081" s="2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c r="AQ2081" s="22"/>
      <c r="AR2081" s="22"/>
      <c r="AS2081" s="22"/>
      <c r="AT2081" s="22"/>
      <c r="AU2081" s="22"/>
      <c r="AV2081" s="22"/>
      <c r="AW2081" s="22"/>
      <c r="AX2081" s="22"/>
      <c r="AY2081" s="22"/>
      <c r="AZ2081" s="22"/>
      <c r="BA2081" s="34"/>
      <c r="BB2081" s="85"/>
      <c r="BC2081" s="34"/>
      <c r="BD2081" s="34"/>
      <c r="BE2081" s="22"/>
      <c r="BF2081" s="22"/>
      <c r="BG2081" s="22"/>
      <c r="BH2081" s="22"/>
      <c r="BI2081" s="22"/>
      <c r="BJ2081" s="22"/>
      <c r="BK2081" s="22"/>
      <c r="BL2081" s="22"/>
      <c r="BM2081" s="22"/>
      <c r="BN2081" s="22"/>
      <c r="BO2081" s="22"/>
      <c r="BP2081" s="22"/>
      <c r="BQ2081" s="22"/>
      <c r="BR2081" s="22"/>
      <c r="BS2081" s="22"/>
      <c r="BT2081" s="22"/>
      <c r="BU2081" s="22"/>
      <c r="BV2081" s="22"/>
      <c r="BW2081" s="22"/>
      <c r="BX2081" s="22"/>
      <c r="BY2081" s="22"/>
      <c r="BZ2081" s="22"/>
    </row>
    <row r="2082" spans="1:78" x14ac:dyDescent="0.25">
      <c r="A2082" s="21"/>
      <c r="B2082" s="22">
        <f t="shared" ca="1" si="61"/>
        <v>365</v>
      </c>
      <c r="C2082" s="22">
        <f t="shared" ca="1" si="60"/>
        <v>0.36499999999999999</v>
      </c>
      <c r="D2082" s="22">
        <v>95.01</v>
      </c>
      <c r="E2082" s="22"/>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2"/>
      <c r="AS2082" s="22"/>
      <c r="AT2082" s="22"/>
      <c r="AU2082" s="22"/>
      <c r="AV2082" s="22"/>
      <c r="AW2082" s="22"/>
      <c r="AX2082" s="22"/>
      <c r="AY2082" s="22"/>
      <c r="AZ2082" s="22"/>
      <c r="BA2082" s="34"/>
      <c r="BB2082" s="85"/>
      <c r="BC2082" s="34"/>
      <c r="BD2082" s="34"/>
      <c r="BE2082" s="22"/>
      <c r="BF2082" s="22"/>
      <c r="BG2082" s="22"/>
      <c r="BH2082" s="22"/>
      <c r="BI2082" s="22"/>
      <c r="BJ2082" s="22"/>
      <c r="BK2082" s="22"/>
      <c r="BL2082" s="22"/>
      <c r="BM2082" s="22"/>
      <c r="BN2082" s="22"/>
      <c r="BO2082" s="22"/>
      <c r="BP2082" s="22"/>
      <c r="BQ2082" s="22"/>
      <c r="BR2082" s="22"/>
      <c r="BS2082" s="22"/>
      <c r="BT2082" s="22"/>
      <c r="BU2082" s="22"/>
      <c r="BV2082" s="22"/>
      <c r="BW2082" s="22"/>
      <c r="BX2082" s="22"/>
      <c r="BY2082" s="22"/>
      <c r="BZ2082" s="22"/>
    </row>
    <row r="2083" spans="1:78" x14ac:dyDescent="0.25">
      <c r="A2083" s="21"/>
      <c r="B2083" s="22">
        <f t="shared" ca="1" si="61"/>
        <v>370</v>
      </c>
      <c r="C2083" s="22">
        <f t="shared" ca="1" si="60"/>
        <v>0.37</v>
      </c>
      <c r="D2083" s="22">
        <v>96.21</v>
      </c>
      <c r="E2083" s="22"/>
      <c r="F2083" s="22"/>
      <c r="G2083" s="22"/>
      <c r="H2083" s="22"/>
      <c r="I2083" s="22"/>
      <c r="J2083" s="22"/>
      <c r="K2083" s="22"/>
      <c r="L2083" s="22"/>
      <c r="M2083" s="22"/>
      <c r="N2083" s="22"/>
      <c r="O2083" s="22"/>
      <c r="P2083" s="22"/>
      <c r="Q2083" s="22"/>
      <c r="R2083" s="22"/>
      <c r="S2083" s="22"/>
      <c r="T2083" s="22"/>
      <c r="U2083" s="22"/>
      <c r="V2083" s="22"/>
      <c r="W2083" s="22"/>
      <c r="X2083" s="22"/>
      <c r="Y2083" s="22"/>
      <c r="Z2083" s="22"/>
      <c r="AA2083" s="22"/>
      <c r="AB2083" s="22"/>
      <c r="AC2083" s="22"/>
      <c r="AD2083" s="22"/>
      <c r="AE2083" s="22"/>
      <c r="AF2083" s="22"/>
      <c r="AG2083" s="22"/>
      <c r="AH2083" s="22"/>
      <c r="AI2083" s="22"/>
      <c r="AJ2083" s="22"/>
      <c r="AK2083" s="22"/>
      <c r="AL2083" s="22"/>
      <c r="AM2083" s="22"/>
      <c r="AN2083" s="22"/>
      <c r="AO2083" s="22"/>
      <c r="AP2083" s="22"/>
      <c r="AQ2083" s="22"/>
      <c r="AR2083" s="22"/>
      <c r="AS2083" s="22"/>
      <c r="AT2083" s="22"/>
      <c r="AU2083" s="22"/>
      <c r="AV2083" s="22"/>
      <c r="AW2083" s="22"/>
      <c r="AX2083" s="22"/>
      <c r="AY2083" s="22"/>
      <c r="AZ2083" s="22"/>
      <c r="BA2083" s="34"/>
      <c r="BB2083" s="85"/>
      <c r="BC2083" s="34"/>
      <c r="BD2083" s="34"/>
      <c r="BE2083" s="22"/>
      <c r="BF2083" s="22"/>
      <c r="BG2083" s="22"/>
      <c r="BH2083" s="22"/>
      <c r="BI2083" s="22"/>
      <c r="BJ2083" s="22"/>
      <c r="BK2083" s="22"/>
      <c r="BL2083" s="22"/>
      <c r="BM2083" s="22"/>
      <c r="BN2083" s="22"/>
      <c r="BO2083" s="22"/>
      <c r="BP2083" s="22"/>
      <c r="BQ2083" s="22"/>
      <c r="BR2083" s="22"/>
      <c r="BS2083" s="22"/>
      <c r="BT2083" s="22"/>
      <c r="BU2083" s="22"/>
      <c r="BV2083" s="22"/>
      <c r="BW2083" s="22"/>
      <c r="BX2083" s="22"/>
      <c r="BY2083" s="22"/>
      <c r="BZ2083" s="22"/>
    </row>
    <row r="2084" spans="1:78" x14ac:dyDescent="0.25">
      <c r="A2084" s="21"/>
      <c r="B2084" s="22">
        <f t="shared" ca="1" si="61"/>
        <v>375</v>
      </c>
      <c r="C2084" s="22">
        <f t="shared" ca="1" si="60"/>
        <v>0.375</v>
      </c>
      <c r="D2084" s="22">
        <v>97.43</v>
      </c>
      <c r="E2084" s="22"/>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2"/>
      <c r="AS2084" s="22"/>
      <c r="AT2084" s="22"/>
      <c r="AU2084" s="22"/>
      <c r="AV2084" s="22"/>
      <c r="AW2084" s="22"/>
      <c r="AX2084" s="22"/>
      <c r="AY2084" s="22"/>
      <c r="AZ2084" s="22"/>
      <c r="BA2084" s="34"/>
      <c r="BB2084" s="85"/>
      <c r="BC2084" s="34"/>
      <c r="BD2084" s="34"/>
      <c r="BE2084" s="22"/>
      <c r="BF2084" s="22"/>
      <c r="BG2084" s="22"/>
      <c r="BH2084" s="22"/>
      <c r="BI2084" s="22"/>
      <c r="BJ2084" s="22"/>
      <c r="BK2084" s="22"/>
      <c r="BL2084" s="22"/>
      <c r="BM2084" s="22"/>
      <c r="BN2084" s="22"/>
      <c r="BO2084" s="22"/>
      <c r="BP2084" s="22"/>
      <c r="BQ2084" s="22"/>
      <c r="BR2084" s="22"/>
      <c r="BS2084" s="22"/>
      <c r="BT2084" s="22"/>
      <c r="BU2084" s="22"/>
      <c r="BV2084" s="22"/>
      <c r="BW2084" s="22"/>
      <c r="BX2084" s="22"/>
      <c r="BY2084" s="22"/>
      <c r="BZ2084" s="22"/>
    </row>
    <row r="2085" spans="1:78" x14ac:dyDescent="0.25">
      <c r="A2085" s="21"/>
      <c r="B2085" s="22">
        <f t="shared" ca="1" si="61"/>
        <v>380</v>
      </c>
      <c r="C2085" s="22">
        <f t="shared" ca="1" si="60"/>
        <v>0.38</v>
      </c>
      <c r="D2085" s="22">
        <v>98.7</v>
      </c>
      <c r="E2085" s="22"/>
      <c r="F2085" s="22"/>
      <c r="G2085" s="22"/>
      <c r="H2085" s="22"/>
      <c r="I2085" s="22"/>
      <c r="J2085" s="22"/>
      <c r="K2085" s="22"/>
      <c r="L2085" s="22"/>
      <c r="M2085" s="22"/>
      <c r="N2085" s="22"/>
      <c r="O2085" s="22"/>
      <c r="P2085" s="22"/>
      <c r="Q2085" s="22"/>
      <c r="R2085" s="22"/>
      <c r="S2085" s="22"/>
      <c r="T2085" s="22"/>
      <c r="U2085" s="22"/>
      <c r="V2085" s="22"/>
      <c r="W2085" s="22"/>
      <c r="X2085" s="22"/>
      <c r="Y2085" s="22"/>
      <c r="Z2085" s="22"/>
      <c r="AA2085" s="22"/>
      <c r="AB2085" s="22"/>
      <c r="AC2085" s="22"/>
      <c r="AD2085" s="22"/>
      <c r="AE2085" s="22"/>
      <c r="AF2085" s="22"/>
      <c r="AG2085" s="22"/>
      <c r="AH2085" s="22"/>
      <c r="AI2085" s="22"/>
      <c r="AJ2085" s="22"/>
      <c r="AK2085" s="22"/>
      <c r="AL2085" s="22"/>
      <c r="AM2085" s="22"/>
      <c r="AN2085" s="22"/>
      <c r="AO2085" s="22"/>
      <c r="AP2085" s="22"/>
      <c r="AQ2085" s="22"/>
      <c r="AR2085" s="22"/>
      <c r="AS2085" s="22"/>
      <c r="AT2085" s="22"/>
      <c r="AU2085" s="22"/>
      <c r="AV2085" s="22"/>
      <c r="AW2085" s="22"/>
      <c r="AX2085" s="22"/>
      <c r="AY2085" s="22"/>
      <c r="AZ2085" s="22"/>
      <c r="BA2085" s="34"/>
      <c r="BB2085" s="85"/>
      <c r="BC2085" s="34"/>
      <c r="BD2085" s="34"/>
      <c r="BE2085" s="22"/>
      <c r="BF2085" s="22"/>
      <c r="BG2085" s="22"/>
      <c r="BH2085" s="22"/>
      <c r="BI2085" s="22"/>
      <c r="BJ2085" s="22"/>
      <c r="BK2085" s="22"/>
      <c r="BL2085" s="22"/>
      <c r="BM2085" s="22"/>
      <c r="BN2085" s="22"/>
      <c r="BO2085" s="22"/>
      <c r="BP2085" s="22"/>
      <c r="BQ2085" s="22"/>
      <c r="BR2085" s="22"/>
      <c r="BS2085" s="22"/>
      <c r="BT2085" s="22"/>
      <c r="BU2085" s="22"/>
      <c r="BV2085" s="22"/>
      <c r="BW2085" s="22"/>
      <c r="BX2085" s="22"/>
      <c r="BY2085" s="22"/>
      <c r="BZ2085" s="22"/>
    </row>
    <row r="2086" spans="1:78" x14ac:dyDescent="0.25">
      <c r="A2086" s="21"/>
      <c r="B2086" s="22">
        <f t="shared" ca="1" si="61"/>
        <v>385</v>
      </c>
      <c r="C2086" s="22">
        <f t="shared" ca="1" si="60"/>
        <v>0.38500000000000001</v>
      </c>
      <c r="D2086" s="22">
        <v>100.01</v>
      </c>
      <c r="E2086" s="22"/>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2"/>
      <c r="AS2086" s="22"/>
      <c r="AT2086" s="22"/>
      <c r="AU2086" s="22"/>
      <c r="AV2086" s="22"/>
      <c r="AW2086" s="22"/>
      <c r="AX2086" s="22"/>
      <c r="AY2086" s="22"/>
      <c r="AZ2086" s="22"/>
      <c r="BA2086" s="34"/>
      <c r="BB2086" s="85"/>
      <c r="BC2086" s="34"/>
      <c r="BD2086" s="34"/>
      <c r="BE2086" s="22"/>
      <c r="BF2086" s="22"/>
      <c r="BG2086" s="22"/>
      <c r="BH2086" s="22"/>
      <c r="BI2086" s="22"/>
      <c r="BJ2086" s="22"/>
      <c r="BK2086" s="22"/>
      <c r="BL2086" s="22"/>
      <c r="BM2086" s="22"/>
      <c r="BN2086" s="22"/>
      <c r="BO2086" s="22"/>
      <c r="BP2086" s="22"/>
      <c r="BQ2086" s="22"/>
      <c r="BR2086" s="22"/>
      <c r="BS2086" s="22"/>
      <c r="BT2086" s="22"/>
      <c r="BU2086" s="22"/>
      <c r="BV2086" s="22"/>
      <c r="BW2086" s="22"/>
      <c r="BX2086" s="22"/>
      <c r="BY2086" s="22"/>
      <c r="BZ2086" s="22"/>
    </row>
    <row r="2087" spans="1:78" x14ac:dyDescent="0.25">
      <c r="A2087" s="21"/>
      <c r="B2087" s="22">
        <f t="shared" ca="1" si="61"/>
        <v>390</v>
      </c>
      <c r="C2087" s="22">
        <f t="shared" ca="1" si="60"/>
        <v>0.39</v>
      </c>
      <c r="D2087" s="22">
        <v>101.36</v>
      </c>
      <c r="E2087" s="22"/>
      <c r="F2087" s="22"/>
      <c r="G2087" s="22"/>
      <c r="H2087" s="22"/>
      <c r="I2087" s="22"/>
      <c r="J2087" s="22"/>
      <c r="K2087" s="22"/>
      <c r="L2087" s="22"/>
      <c r="M2087" s="22"/>
      <c r="N2087" s="22"/>
      <c r="O2087" s="22"/>
      <c r="P2087" s="22"/>
      <c r="Q2087" s="22"/>
      <c r="R2087" s="22"/>
      <c r="S2087" s="22"/>
      <c r="T2087" s="2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c r="AQ2087" s="22"/>
      <c r="AR2087" s="22"/>
      <c r="AS2087" s="22"/>
      <c r="AT2087" s="22"/>
      <c r="AU2087" s="22"/>
      <c r="AV2087" s="22"/>
      <c r="AW2087" s="22"/>
      <c r="AX2087" s="64"/>
      <c r="AY2087" s="31"/>
      <c r="AZ2087" s="31"/>
      <c r="BA2087" s="64"/>
      <c r="BB2087" s="85"/>
      <c r="BC2087" s="64"/>
      <c r="BD2087" s="64"/>
      <c r="BE2087" s="31"/>
      <c r="BF2087" s="22"/>
      <c r="BG2087" s="22"/>
      <c r="BH2087" s="22"/>
      <c r="BI2087" s="22"/>
      <c r="BJ2087" s="22"/>
      <c r="BK2087" s="22"/>
      <c r="BL2087" s="22"/>
      <c r="BM2087" s="22"/>
      <c r="BN2087" s="22"/>
      <c r="BO2087" s="22"/>
      <c r="BP2087" s="22"/>
      <c r="BQ2087" s="22"/>
      <c r="BR2087" s="22"/>
      <c r="BS2087" s="22"/>
      <c r="BT2087" s="22"/>
      <c r="BU2087" s="22"/>
      <c r="BV2087" s="22"/>
      <c r="BW2087" s="22"/>
      <c r="BX2087" s="22"/>
      <c r="BY2087" s="22"/>
      <c r="BZ2087" s="22"/>
    </row>
    <row r="2088" spans="1:78" x14ac:dyDescent="0.25">
      <c r="A2088" s="21"/>
      <c r="B2088" s="22">
        <f t="shared" ca="1" si="61"/>
        <v>395</v>
      </c>
      <c r="C2088" s="22">
        <f t="shared" ca="1" si="60"/>
        <v>0.39500000000000002</v>
      </c>
      <c r="D2088" s="22">
        <v>102.77</v>
      </c>
      <c r="E2088" s="22"/>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2"/>
      <c r="AS2088" s="22"/>
      <c r="AT2088" s="22"/>
      <c r="AU2088" s="22"/>
      <c r="AV2088" s="22"/>
      <c r="AW2088" s="22"/>
      <c r="AX2088" s="64"/>
      <c r="AY2088" s="31"/>
      <c r="AZ2088" s="31"/>
      <c r="BA2088" s="64"/>
      <c r="BB2088" s="85"/>
      <c r="BC2088" s="64"/>
      <c r="BD2088" s="64"/>
      <c r="BE2088" s="31"/>
      <c r="BF2088" s="22"/>
      <c r="BG2088" s="22"/>
      <c r="BH2088" s="22"/>
      <c r="BI2088" s="22"/>
      <c r="BJ2088" s="22"/>
      <c r="BK2088" s="22"/>
      <c r="BL2088" s="22"/>
      <c r="BM2088" s="22"/>
      <c r="BN2088" s="22"/>
      <c r="BO2088" s="22"/>
      <c r="BP2088" s="22"/>
      <c r="BQ2088" s="22"/>
      <c r="BR2088" s="22"/>
      <c r="BS2088" s="22"/>
      <c r="BT2088" s="22"/>
      <c r="BU2088" s="22"/>
      <c r="BV2088" s="22"/>
      <c r="BW2088" s="22"/>
      <c r="BX2088" s="22"/>
      <c r="BY2088" s="22"/>
      <c r="BZ2088" s="22"/>
    </row>
    <row r="2089" spans="1:78" x14ac:dyDescent="0.25">
      <c r="A2089" s="21"/>
      <c r="B2089" s="22">
        <f t="shared" ca="1" si="61"/>
        <v>400</v>
      </c>
      <c r="C2089" s="22">
        <f t="shared" ca="1" si="60"/>
        <v>0.4</v>
      </c>
      <c r="D2089" s="22">
        <v>104.245</v>
      </c>
      <c r="E2089" s="22"/>
      <c r="F2089" s="22"/>
      <c r="G2089" s="22"/>
      <c r="H2089" s="22"/>
      <c r="I2089" s="22"/>
      <c r="J2089" s="22"/>
      <c r="K2089" s="22"/>
      <c r="L2089" s="22"/>
      <c r="M2089" s="22"/>
      <c r="N2089" s="22"/>
      <c r="O2089" s="22"/>
      <c r="P2089" s="22"/>
      <c r="Q2089" s="22"/>
      <c r="R2089" s="22"/>
      <c r="S2089" s="22"/>
      <c r="T2089" s="2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c r="AQ2089" s="22"/>
      <c r="AR2089" s="22"/>
      <c r="AS2089" s="22"/>
      <c r="AT2089" s="22"/>
      <c r="AU2089" s="22"/>
      <c r="AV2089" s="22"/>
      <c r="AW2089" s="22"/>
      <c r="AX2089" s="64"/>
      <c r="AY2089" s="31"/>
      <c r="AZ2089" s="31"/>
      <c r="BA2089" s="64"/>
      <c r="BB2089" s="85"/>
      <c r="BC2089" s="64"/>
      <c r="BD2089" s="64"/>
      <c r="BE2089" s="31"/>
      <c r="BF2089" s="22"/>
      <c r="BG2089" s="22"/>
      <c r="BH2089" s="22"/>
      <c r="BI2089" s="22"/>
      <c r="BJ2089" s="22"/>
      <c r="BK2089" s="22"/>
      <c r="BL2089" s="22"/>
      <c r="BM2089" s="22"/>
      <c r="BN2089" s="22"/>
      <c r="BO2089" s="22"/>
      <c r="BP2089" s="22"/>
      <c r="BQ2089" s="22"/>
      <c r="BR2089" s="22"/>
      <c r="BS2089" s="22"/>
      <c r="BT2089" s="22"/>
      <c r="BU2089" s="22"/>
      <c r="BV2089" s="22"/>
      <c r="BW2089" s="22"/>
      <c r="BX2089" s="22"/>
      <c r="BY2089" s="22"/>
      <c r="BZ2089" s="22"/>
    </row>
    <row r="2090" spans="1:78" x14ac:dyDescent="0.25">
      <c r="A2090" s="21"/>
      <c r="B2090" s="22">
        <f t="shared" ca="1" si="61"/>
        <v>405</v>
      </c>
      <c r="C2090" s="22">
        <f t="shared" ca="1" si="60"/>
        <v>0.40500000000000003</v>
      </c>
      <c r="D2090" s="22">
        <v>105.78</v>
      </c>
      <c r="E2090" s="22"/>
      <c r="F2090" s="22"/>
      <c r="G2090" s="22"/>
      <c r="H2090" s="22"/>
      <c r="I2090" s="22"/>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2"/>
      <c r="AS2090" s="22"/>
      <c r="AT2090" s="22"/>
      <c r="AU2090" s="22"/>
      <c r="AV2090" s="22"/>
      <c r="AW2090" s="22"/>
      <c r="AX2090" s="64"/>
      <c r="AY2090" s="31"/>
      <c r="AZ2090" s="31"/>
      <c r="BA2090" s="64"/>
      <c r="BB2090" s="85"/>
      <c r="BC2090" s="64"/>
      <c r="BD2090" s="64"/>
      <c r="BE2090" s="31"/>
      <c r="BF2090" s="22"/>
      <c r="BG2090" s="22"/>
      <c r="BH2090" s="22"/>
      <c r="BI2090" s="22"/>
      <c r="BJ2090" s="22"/>
      <c r="BK2090" s="22"/>
      <c r="BL2090" s="22"/>
      <c r="BM2090" s="22"/>
      <c r="BN2090" s="22"/>
      <c r="BO2090" s="22"/>
      <c r="BP2090" s="22"/>
      <c r="BQ2090" s="22"/>
      <c r="BR2090" s="22"/>
      <c r="BS2090" s="22"/>
      <c r="BT2090" s="22"/>
      <c r="BU2090" s="22"/>
      <c r="BV2090" s="22"/>
      <c r="BW2090" s="22"/>
      <c r="BX2090" s="22"/>
      <c r="BY2090" s="22"/>
      <c r="BZ2090" s="22"/>
    </row>
    <row r="2091" spans="1:78" x14ac:dyDescent="0.25">
      <c r="A2091" s="21"/>
      <c r="B2091" s="22">
        <f t="shared" ca="1" si="61"/>
        <v>410</v>
      </c>
      <c r="C2091" s="22">
        <f t="shared" ca="1" si="60"/>
        <v>0.41</v>
      </c>
      <c r="D2091" s="22">
        <v>107.39</v>
      </c>
      <c r="E2091" s="22"/>
      <c r="F2091" s="22"/>
      <c r="G2091" s="22"/>
      <c r="H2091" s="22"/>
      <c r="I2091" s="22"/>
      <c r="J2091" s="22"/>
      <c r="K2091" s="22"/>
      <c r="L2091" s="22"/>
      <c r="M2091" s="22"/>
      <c r="N2091" s="22"/>
      <c r="O2091" s="22"/>
      <c r="P2091" s="22"/>
      <c r="Q2091" s="22"/>
      <c r="R2091" s="22"/>
      <c r="S2091" s="22"/>
      <c r="T2091" s="22"/>
      <c r="U2091" s="22"/>
      <c r="V2091" s="22"/>
      <c r="W2091" s="22"/>
      <c r="X2091" s="22"/>
      <c r="Y2091" s="22"/>
      <c r="Z2091" s="22"/>
      <c r="AA2091" s="22"/>
      <c r="AB2091" s="22"/>
      <c r="AC2091" s="22"/>
      <c r="AD2091" s="22"/>
      <c r="AE2091" s="22"/>
      <c r="AF2091" s="22"/>
      <c r="AG2091" s="22"/>
      <c r="AH2091" s="22"/>
      <c r="AI2091" s="22"/>
      <c r="AJ2091" s="22"/>
      <c r="AK2091" s="22"/>
      <c r="AL2091" s="22"/>
      <c r="AM2091" s="22"/>
      <c r="AN2091" s="22"/>
      <c r="AO2091" s="22"/>
      <c r="AP2091" s="22"/>
      <c r="AQ2091" s="22"/>
      <c r="AR2091" s="22"/>
      <c r="AS2091" s="22"/>
      <c r="AT2091" s="22"/>
      <c r="AU2091" s="22"/>
      <c r="AV2091" s="22"/>
      <c r="AW2091" s="22"/>
      <c r="AX2091" s="64"/>
      <c r="AY2091" s="31"/>
      <c r="AZ2091" s="31"/>
      <c r="BA2091" s="64"/>
      <c r="BB2091" s="85"/>
      <c r="BC2091" s="64"/>
      <c r="BD2091" s="64"/>
      <c r="BE2091" s="31"/>
      <c r="BF2091" s="22"/>
      <c r="BG2091" s="22"/>
      <c r="BH2091" s="22"/>
      <c r="BI2091" s="22"/>
      <c r="BJ2091" s="22"/>
      <c r="BK2091" s="22"/>
      <c r="BL2091" s="22"/>
      <c r="BM2091" s="22"/>
      <c r="BN2091" s="22"/>
      <c r="BO2091" s="22"/>
      <c r="BP2091" s="22"/>
      <c r="BQ2091" s="22"/>
      <c r="BR2091" s="22"/>
      <c r="BS2091" s="22"/>
      <c r="BT2091" s="22"/>
      <c r="BU2091" s="22"/>
      <c r="BV2091" s="22"/>
      <c r="BW2091" s="22"/>
      <c r="BX2091" s="22"/>
      <c r="BY2091" s="22"/>
      <c r="BZ2091" s="22"/>
    </row>
    <row r="2092" spans="1:78" x14ac:dyDescent="0.25">
      <c r="A2092" s="21"/>
      <c r="B2092" s="22">
        <f t="shared" ca="1" si="61"/>
        <v>415</v>
      </c>
      <c r="C2092" s="22">
        <f t="shared" ca="1" si="60"/>
        <v>0.41499999999999998</v>
      </c>
      <c r="D2092" s="22">
        <v>109.1</v>
      </c>
      <c r="E2092" s="22"/>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2"/>
      <c r="AS2092" s="22"/>
      <c r="AT2092" s="22"/>
      <c r="AU2092" s="22"/>
      <c r="AV2092" s="22"/>
      <c r="AW2092" s="22"/>
      <c r="AX2092" s="64"/>
      <c r="AY2092" s="31"/>
      <c r="AZ2092" s="31"/>
      <c r="BA2092" s="64"/>
      <c r="BB2092" s="85"/>
      <c r="BC2092" s="64"/>
      <c r="BD2092" s="64"/>
      <c r="BE2092" s="31"/>
      <c r="BF2092" s="22"/>
      <c r="BG2092" s="22"/>
      <c r="BH2092" s="22"/>
      <c r="BI2092" s="22"/>
      <c r="BJ2092" s="22"/>
      <c r="BK2092" s="22"/>
      <c r="BL2092" s="22"/>
      <c r="BM2092" s="22"/>
      <c r="BN2092" s="22"/>
      <c r="BO2092" s="22"/>
      <c r="BP2092" s="22"/>
      <c r="BQ2092" s="22"/>
      <c r="BR2092" s="22"/>
      <c r="BS2092" s="22"/>
      <c r="BT2092" s="22"/>
      <c r="BU2092" s="22"/>
      <c r="BV2092" s="22"/>
      <c r="BW2092" s="22"/>
      <c r="BX2092" s="22"/>
      <c r="BY2092" s="22"/>
      <c r="BZ2092" s="22"/>
    </row>
    <row r="2093" spans="1:78" x14ac:dyDescent="0.25">
      <c r="A2093" s="21"/>
      <c r="B2093" s="22">
        <f t="shared" ca="1" si="61"/>
        <v>420</v>
      </c>
      <c r="C2093" s="22">
        <f t="shared" ca="1" si="60"/>
        <v>0.42</v>
      </c>
      <c r="D2093" s="22">
        <v>110.91</v>
      </c>
      <c r="E2093" s="22"/>
      <c r="F2093" s="22"/>
      <c r="G2093" s="22"/>
      <c r="H2093" s="22"/>
      <c r="I2093" s="22"/>
      <c r="J2093" s="22"/>
      <c r="K2093" s="22"/>
      <c r="L2093" s="22"/>
      <c r="M2093" s="22"/>
      <c r="N2093" s="22"/>
      <c r="O2093" s="22"/>
      <c r="P2093" s="22"/>
      <c r="Q2093" s="22"/>
      <c r="R2093" s="22"/>
      <c r="S2093" s="22"/>
      <c r="T2093" s="2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c r="AQ2093" s="22"/>
      <c r="AR2093" s="22"/>
      <c r="AS2093" s="22"/>
      <c r="AT2093" s="22"/>
      <c r="AU2093" s="22"/>
      <c r="AV2093" s="22"/>
      <c r="AW2093" s="22"/>
      <c r="AX2093" s="64"/>
      <c r="AY2093" s="31"/>
      <c r="AZ2093" s="31"/>
      <c r="BA2093" s="64"/>
      <c r="BB2093" s="85"/>
      <c r="BC2093" s="64"/>
      <c r="BD2093" s="64"/>
      <c r="BE2093" s="31"/>
      <c r="BF2093" s="22"/>
      <c r="BG2093" s="22"/>
      <c r="BH2093" s="22"/>
      <c r="BI2093" s="22"/>
      <c r="BJ2093" s="22"/>
      <c r="BK2093" s="22"/>
      <c r="BL2093" s="22"/>
      <c r="BM2093" s="22"/>
      <c r="BN2093" s="22"/>
      <c r="BO2093" s="22"/>
      <c r="BP2093" s="22"/>
      <c r="BQ2093" s="22"/>
      <c r="BR2093" s="22"/>
      <c r="BS2093" s="22"/>
      <c r="BT2093" s="22"/>
      <c r="BU2093" s="22"/>
      <c r="BV2093" s="22"/>
      <c r="BW2093" s="22"/>
      <c r="BX2093" s="22"/>
      <c r="BY2093" s="22"/>
      <c r="BZ2093" s="22"/>
    </row>
    <row r="2094" spans="1:78" x14ac:dyDescent="0.25">
      <c r="A2094" s="21"/>
      <c r="B2094" s="22">
        <f t="shared" ca="1" si="61"/>
        <v>425</v>
      </c>
      <c r="C2094" s="22">
        <f t="shared" ca="1" si="60"/>
        <v>0.42499999999999999</v>
      </c>
      <c r="D2094" s="22">
        <v>112.85</v>
      </c>
      <c r="E2094" s="22"/>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2"/>
      <c r="AS2094" s="22"/>
      <c r="AT2094" s="22"/>
      <c r="AU2094" s="22"/>
      <c r="AV2094" s="22"/>
      <c r="AW2094" s="22"/>
      <c r="AX2094" s="64"/>
      <c r="AY2094" s="31"/>
      <c r="AZ2094" s="31"/>
      <c r="BA2094" s="64"/>
      <c r="BB2094" s="85"/>
      <c r="BC2094" s="64"/>
      <c r="BD2094" s="64"/>
      <c r="BE2094" s="31"/>
      <c r="BF2094" s="22"/>
      <c r="BG2094" s="22"/>
      <c r="BH2094" s="22"/>
      <c r="BI2094" s="22"/>
      <c r="BJ2094" s="22"/>
      <c r="BK2094" s="22"/>
      <c r="BL2094" s="22"/>
      <c r="BM2094" s="22"/>
      <c r="BN2094" s="22"/>
      <c r="BO2094" s="22"/>
      <c r="BP2094" s="22"/>
      <c r="BQ2094" s="22"/>
      <c r="BR2094" s="22"/>
      <c r="BS2094" s="22"/>
      <c r="BT2094" s="22"/>
      <c r="BU2094" s="22"/>
      <c r="BV2094" s="22"/>
      <c r="BW2094" s="22"/>
      <c r="BX2094" s="22"/>
      <c r="BY2094" s="22"/>
      <c r="BZ2094" s="22"/>
    </row>
    <row r="2095" spans="1:78" x14ac:dyDescent="0.25">
      <c r="A2095" s="21"/>
      <c r="B2095" s="22">
        <f t="shared" ca="1" si="61"/>
        <v>430</v>
      </c>
      <c r="C2095" s="22">
        <f t="shared" ca="1" si="60"/>
        <v>0.43</v>
      </c>
      <c r="D2095" s="22">
        <v>114.95</v>
      </c>
      <c r="E2095" s="22"/>
      <c r="F2095" s="22"/>
      <c r="G2095" s="22"/>
      <c r="H2095" s="22"/>
      <c r="I2095" s="22"/>
      <c r="J2095" s="22"/>
      <c r="K2095" s="22"/>
      <c r="L2095" s="22"/>
      <c r="M2095" s="22"/>
      <c r="N2095" s="22"/>
      <c r="O2095" s="22"/>
      <c r="P2095" s="22"/>
      <c r="Q2095" s="22"/>
      <c r="R2095" s="22"/>
      <c r="S2095" s="22"/>
      <c r="T2095" s="2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c r="AQ2095" s="22"/>
      <c r="AR2095" s="22"/>
      <c r="AS2095" s="22"/>
      <c r="AT2095" s="22"/>
      <c r="AU2095" s="22"/>
      <c r="AV2095" s="22"/>
      <c r="AW2095" s="22"/>
      <c r="AX2095" s="64"/>
      <c r="AY2095" s="31"/>
      <c r="AZ2095" s="31"/>
      <c r="BA2095" s="64"/>
      <c r="BB2095" s="85"/>
      <c r="BC2095" s="64"/>
      <c r="BD2095" s="64"/>
      <c r="BE2095" s="31"/>
      <c r="BF2095" s="22"/>
      <c r="BG2095" s="22"/>
      <c r="BH2095" s="22"/>
      <c r="BI2095" s="22"/>
      <c r="BJ2095" s="22"/>
      <c r="BK2095" s="22"/>
      <c r="BL2095" s="22"/>
      <c r="BM2095" s="22"/>
      <c r="BN2095" s="22"/>
      <c r="BO2095" s="22"/>
      <c r="BP2095" s="22"/>
      <c r="BQ2095" s="22"/>
      <c r="BR2095" s="22"/>
      <c r="BS2095" s="22"/>
      <c r="BT2095" s="22"/>
      <c r="BU2095" s="22"/>
      <c r="BV2095" s="22"/>
      <c r="BW2095" s="22"/>
      <c r="BX2095" s="22"/>
      <c r="BY2095" s="22"/>
      <c r="BZ2095" s="22"/>
    </row>
    <row r="2096" spans="1:78" x14ac:dyDescent="0.25">
      <c r="A2096" s="21"/>
      <c r="B2096" s="22">
        <f t="shared" ca="1" si="61"/>
        <v>435</v>
      </c>
      <c r="C2096" s="22">
        <f t="shared" ca="1" si="60"/>
        <v>0.435</v>
      </c>
      <c r="D2096" s="22">
        <v>117.23</v>
      </c>
      <c r="E2096" s="22"/>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2"/>
      <c r="AS2096" s="22"/>
      <c r="AT2096" s="22"/>
      <c r="AU2096" s="22"/>
      <c r="AV2096" s="22"/>
      <c r="AW2096" s="22"/>
      <c r="AX2096" s="64"/>
      <c r="AY2096" s="31"/>
      <c r="AZ2096" s="31"/>
      <c r="BA2096" s="64"/>
      <c r="BB2096" s="85"/>
      <c r="BC2096" s="64"/>
      <c r="BD2096" s="64"/>
      <c r="BE2096" s="31"/>
      <c r="BF2096" s="22"/>
      <c r="BG2096" s="22"/>
      <c r="BH2096" s="22"/>
      <c r="BI2096" s="22"/>
      <c r="BJ2096" s="22"/>
      <c r="BK2096" s="22"/>
      <c r="BL2096" s="22"/>
      <c r="BM2096" s="22"/>
      <c r="BN2096" s="22"/>
      <c r="BO2096" s="22"/>
      <c r="BP2096" s="22"/>
      <c r="BQ2096" s="22"/>
      <c r="BR2096" s="22"/>
      <c r="BS2096" s="22"/>
      <c r="BT2096" s="22"/>
      <c r="BU2096" s="22"/>
      <c r="BV2096" s="22"/>
      <c r="BW2096" s="22"/>
      <c r="BX2096" s="22"/>
      <c r="BY2096" s="22"/>
      <c r="BZ2096" s="22"/>
    </row>
    <row r="2097" spans="1:78" x14ac:dyDescent="0.25">
      <c r="A2097" s="21"/>
      <c r="B2097" s="22">
        <f t="shared" ca="1" si="61"/>
        <v>440</v>
      </c>
      <c r="C2097" s="22">
        <f t="shared" ca="1" si="60"/>
        <v>0.44</v>
      </c>
      <c r="D2097" s="22">
        <v>119.74</v>
      </c>
      <c r="E2097" s="22"/>
      <c r="F2097" s="22"/>
      <c r="G2097" s="22"/>
      <c r="H2097" s="22"/>
      <c r="I2097" s="22"/>
      <c r="J2097" s="22"/>
      <c r="K2097" s="22"/>
      <c r="L2097" s="22"/>
      <c r="M2097" s="22"/>
      <c r="N2097" s="22"/>
      <c r="O2097" s="22"/>
      <c r="P2097" s="22"/>
      <c r="Q2097" s="22"/>
      <c r="R2097" s="22"/>
      <c r="S2097" s="22"/>
      <c r="T2097" s="22"/>
      <c r="U2097" s="22"/>
      <c r="V2097" s="22"/>
      <c r="W2097" s="22"/>
      <c r="X2097" s="22"/>
      <c r="Y2097" s="22"/>
      <c r="Z2097" s="22"/>
      <c r="AA2097" s="22"/>
      <c r="AB2097" s="22"/>
      <c r="AC2097" s="22"/>
      <c r="AD2097" s="22"/>
      <c r="AE2097" s="22"/>
      <c r="AF2097" s="22"/>
      <c r="AG2097" s="22"/>
      <c r="AH2097" s="22"/>
      <c r="AI2097" s="22"/>
      <c r="AJ2097" s="22"/>
      <c r="AK2097" s="22"/>
      <c r="AL2097" s="22"/>
      <c r="AM2097" s="22"/>
      <c r="AN2097" s="22"/>
      <c r="AO2097" s="22"/>
      <c r="AP2097" s="22"/>
      <c r="AQ2097" s="22"/>
      <c r="AR2097" s="22"/>
      <c r="AS2097" s="22"/>
      <c r="AT2097" s="22"/>
      <c r="AU2097" s="22"/>
      <c r="AV2097" s="22"/>
      <c r="AW2097" s="22"/>
      <c r="AX2097" s="64"/>
      <c r="AY2097" s="31"/>
      <c r="AZ2097" s="31"/>
      <c r="BA2097" s="64"/>
      <c r="BB2097" s="85"/>
      <c r="BC2097" s="64"/>
      <c r="BD2097" s="64"/>
      <c r="BE2097" s="31"/>
      <c r="BF2097" s="22"/>
      <c r="BG2097" s="22"/>
      <c r="BH2097" s="22"/>
      <c r="BI2097" s="22"/>
      <c r="BJ2097" s="22"/>
      <c r="BK2097" s="22"/>
      <c r="BL2097" s="22"/>
      <c r="BM2097" s="22"/>
      <c r="BN2097" s="22"/>
      <c r="BO2097" s="22"/>
      <c r="BP2097" s="22"/>
      <c r="BQ2097" s="22"/>
      <c r="BR2097" s="22"/>
      <c r="BS2097" s="22"/>
      <c r="BT2097" s="22"/>
      <c r="BU2097" s="22"/>
      <c r="BV2097" s="22"/>
      <c r="BW2097" s="22"/>
      <c r="BX2097" s="22"/>
      <c r="BY2097" s="22"/>
      <c r="BZ2097" s="22"/>
    </row>
    <row r="2098" spans="1:78" x14ac:dyDescent="0.25">
      <c r="A2098" s="21"/>
      <c r="B2098" s="22">
        <f t="shared" ca="1" si="61"/>
        <v>445</v>
      </c>
      <c r="C2098" s="22">
        <f t="shared" ca="1" si="60"/>
        <v>0.44500000000000001</v>
      </c>
      <c r="D2098" s="22">
        <v>122.55</v>
      </c>
      <c r="E2098" s="22"/>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2"/>
      <c r="AS2098" s="22"/>
      <c r="AT2098" s="22"/>
      <c r="AU2098" s="22"/>
      <c r="AV2098" s="22"/>
      <c r="AW2098" s="22"/>
      <c r="AX2098" s="64"/>
      <c r="AY2098" s="31"/>
      <c r="AZ2098" s="31"/>
      <c r="BA2098" s="64"/>
      <c r="BB2098" s="85"/>
      <c r="BC2098" s="64"/>
      <c r="BD2098" s="64"/>
      <c r="BE2098" s="31"/>
      <c r="BF2098" s="22"/>
      <c r="BG2098" s="22"/>
      <c r="BH2098" s="22"/>
      <c r="BI2098" s="22"/>
      <c r="BJ2098" s="22"/>
      <c r="BK2098" s="22"/>
      <c r="BL2098" s="22"/>
      <c r="BM2098" s="22"/>
      <c r="BN2098" s="22"/>
      <c r="BO2098" s="22"/>
      <c r="BP2098" s="22"/>
      <c r="BQ2098" s="22"/>
      <c r="BR2098" s="22"/>
      <c r="BS2098" s="22"/>
      <c r="BT2098" s="22"/>
      <c r="BU2098" s="22"/>
      <c r="BV2098" s="22"/>
      <c r="BW2098" s="22"/>
      <c r="BX2098" s="22"/>
      <c r="BY2098" s="22"/>
      <c r="BZ2098" s="22"/>
    </row>
    <row r="2099" spans="1:78" x14ac:dyDescent="0.25">
      <c r="A2099" s="21"/>
      <c r="B2099" s="22">
        <f t="shared" ca="1" si="61"/>
        <v>450</v>
      </c>
      <c r="C2099" s="22">
        <f t="shared" ca="1" si="60"/>
        <v>0.45</v>
      </c>
      <c r="D2099" s="22">
        <v>125.73</v>
      </c>
      <c r="E2099" s="22"/>
      <c r="F2099" s="22"/>
      <c r="G2099" s="22"/>
      <c r="H2099" s="22"/>
      <c r="I2099" s="22"/>
      <c r="J2099" s="22"/>
      <c r="K2099" s="22"/>
      <c r="L2099" s="22"/>
      <c r="M2099" s="22"/>
      <c r="N2099" s="22"/>
      <c r="O2099" s="22"/>
      <c r="P2099" s="22"/>
      <c r="Q2099" s="22"/>
      <c r="R2099" s="22"/>
      <c r="S2099" s="22"/>
      <c r="T2099" s="22"/>
      <c r="U2099" s="22"/>
      <c r="V2099" s="22"/>
      <c r="W2099" s="22"/>
      <c r="X2099" s="22"/>
      <c r="Y2099" s="22"/>
      <c r="Z2099" s="22"/>
      <c r="AA2099" s="22"/>
      <c r="AB2099" s="22"/>
      <c r="AC2099" s="22"/>
      <c r="AD2099" s="22"/>
      <c r="AE2099" s="22"/>
      <c r="AF2099" s="22"/>
      <c r="AG2099" s="22"/>
      <c r="AH2099" s="22"/>
      <c r="AI2099" s="22"/>
      <c r="AJ2099" s="22"/>
      <c r="AK2099" s="22"/>
      <c r="AL2099" s="22"/>
      <c r="AM2099" s="22"/>
      <c r="AN2099" s="22"/>
      <c r="AO2099" s="22"/>
      <c r="AP2099" s="22"/>
      <c r="AQ2099" s="22"/>
      <c r="AR2099" s="22"/>
      <c r="AS2099" s="22"/>
      <c r="AT2099" s="22"/>
      <c r="AU2099" s="22"/>
      <c r="AV2099" s="22"/>
      <c r="AW2099" s="22"/>
      <c r="AX2099" s="31"/>
      <c r="AY2099" s="31"/>
      <c r="AZ2099" s="31"/>
      <c r="BA2099" s="64"/>
      <c r="BB2099" s="85"/>
      <c r="BC2099" s="64"/>
      <c r="BD2099" s="64"/>
      <c r="BE2099" s="31"/>
      <c r="BF2099" s="22"/>
      <c r="BG2099" s="22"/>
      <c r="BH2099" s="22"/>
      <c r="BI2099" s="22"/>
      <c r="BJ2099" s="22"/>
      <c r="BK2099" s="22"/>
      <c r="BL2099" s="22"/>
      <c r="BM2099" s="22"/>
      <c r="BN2099" s="22"/>
      <c r="BO2099" s="22"/>
      <c r="BP2099" s="22"/>
      <c r="BQ2099" s="22"/>
      <c r="BR2099" s="22"/>
      <c r="BS2099" s="22"/>
      <c r="BT2099" s="22"/>
      <c r="BU2099" s="22"/>
      <c r="BV2099" s="22"/>
      <c r="BW2099" s="22"/>
      <c r="BX2099" s="22"/>
      <c r="BY2099" s="22"/>
      <c r="BZ2099" s="22"/>
    </row>
    <row r="2100" spans="1:78" x14ac:dyDescent="0.25">
      <c r="A2100" s="21"/>
      <c r="B2100" s="22">
        <f t="shared" ca="1" si="61"/>
        <v>455</v>
      </c>
      <c r="C2100" s="22">
        <f t="shared" ca="1" si="60"/>
        <v>0.45500000000000002</v>
      </c>
      <c r="D2100" s="22">
        <v>129.38999999999999</v>
      </c>
      <c r="E2100" s="22"/>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2"/>
      <c r="AS2100" s="22"/>
      <c r="AT2100" s="22"/>
      <c r="AU2100" s="22"/>
      <c r="AV2100" s="22"/>
      <c r="AW2100" s="22"/>
      <c r="AX2100" s="22"/>
      <c r="AY2100" s="22"/>
      <c r="AZ2100" s="22"/>
      <c r="BA2100" s="34"/>
      <c r="BB2100" s="85"/>
      <c r="BC2100" s="34"/>
      <c r="BD2100" s="34"/>
      <c r="BE2100" s="22"/>
      <c r="BF2100" s="22"/>
      <c r="BG2100" s="22"/>
      <c r="BH2100" s="22"/>
      <c r="BI2100" s="22"/>
      <c r="BJ2100" s="22"/>
      <c r="BK2100" s="22"/>
      <c r="BL2100" s="22"/>
      <c r="BM2100" s="22"/>
      <c r="BN2100" s="22"/>
      <c r="BO2100" s="22"/>
      <c r="BP2100" s="22"/>
      <c r="BQ2100" s="22"/>
      <c r="BR2100" s="22"/>
      <c r="BS2100" s="22"/>
      <c r="BT2100" s="22"/>
      <c r="BU2100" s="22"/>
      <c r="BV2100" s="22"/>
      <c r="BW2100" s="22"/>
      <c r="BX2100" s="22"/>
      <c r="BY2100" s="22"/>
      <c r="BZ2100" s="22"/>
    </row>
    <row r="2101" spans="1:78" x14ac:dyDescent="0.25">
      <c r="A2101" s="21"/>
      <c r="B2101" s="22">
        <f t="shared" ca="1" si="61"/>
        <v>460</v>
      </c>
      <c r="C2101" s="22">
        <f t="shared" ca="1" si="60"/>
        <v>0.46</v>
      </c>
      <c r="D2101" s="22">
        <v>133.69999999999999</v>
      </c>
      <c r="E2101" s="22"/>
      <c r="F2101" s="22"/>
      <c r="G2101" s="22"/>
      <c r="H2101" s="22"/>
      <c r="I2101" s="22"/>
      <c r="J2101" s="22"/>
      <c r="K2101" s="22"/>
      <c r="L2101" s="22"/>
      <c r="M2101" s="22"/>
      <c r="N2101" s="22"/>
      <c r="O2101" s="22"/>
      <c r="P2101" s="22"/>
      <c r="Q2101" s="22"/>
      <c r="R2101" s="22"/>
      <c r="S2101" s="22"/>
      <c r="T2101" s="22"/>
      <c r="U2101" s="22"/>
      <c r="V2101" s="22"/>
      <c r="W2101" s="22"/>
      <c r="X2101" s="22"/>
      <c r="Y2101" s="22"/>
      <c r="Z2101" s="22"/>
      <c r="AA2101" s="22"/>
      <c r="AB2101" s="22"/>
      <c r="AC2101" s="22"/>
      <c r="AD2101" s="22"/>
      <c r="AE2101" s="22"/>
      <c r="AF2101" s="22"/>
      <c r="AG2101" s="22"/>
      <c r="AH2101" s="22"/>
      <c r="AI2101" s="22"/>
      <c r="AJ2101" s="22"/>
      <c r="AK2101" s="22"/>
      <c r="AL2101" s="22"/>
      <c r="AM2101" s="22"/>
      <c r="AN2101" s="22"/>
      <c r="AO2101" s="22"/>
      <c r="AP2101" s="22"/>
      <c r="AQ2101" s="22"/>
      <c r="AR2101" s="22"/>
      <c r="AS2101" s="22"/>
      <c r="AT2101" s="22"/>
      <c r="AU2101" s="22"/>
      <c r="AV2101" s="22"/>
      <c r="AW2101" s="22"/>
      <c r="AX2101" s="22"/>
      <c r="AY2101" s="22"/>
      <c r="AZ2101" s="22"/>
      <c r="BA2101" s="34"/>
      <c r="BB2101" s="85"/>
      <c r="BC2101" s="34"/>
      <c r="BD2101" s="34"/>
      <c r="BE2101" s="22"/>
      <c r="BF2101" s="22"/>
      <c r="BG2101" s="22"/>
      <c r="BH2101" s="22"/>
      <c r="BI2101" s="22"/>
      <c r="BJ2101" s="22"/>
      <c r="BK2101" s="22"/>
      <c r="BL2101" s="22"/>
      <c r="BM2101" s="22"/>
      <c r="BN2101" s="22"/>
      <c r="BO2101" s="22"/>
      <c r="BP2101" s="22"/>
      <c r="BQ2101" s="22"/>
      <c r="BR2101" s="22"/>
      <c r="BS2101" s="22"/>
      <c r="BT2101" s="22"/>
      <c r="BU2101" s="22"/>
      <c r="BV2101" s="22"/>
      <c r="BW2101" s="22"/>
      <c r="BX2101" s="22"/>
      <c r="BY2101" s="22"/>
      <c r="BZ2101" s="22"/>
    </row>
    <row r="2102" spans="1:78" x14ac:dyDescent="0.25">
      <c r="A2102" s="21"/>
      <c r="B2102" s="22">
        <f t="shared" ca="1" si="61"/>
        <v>465</v>
      </c>
      <c r="C2102" s="22">
        <f t="shared" ca="1" si="60"/>
        <v>0.46500000000000002</v>
      </c>
      <c r="D2102" s="22">
        <v>138.87</v>
      </c>
      <c r="E2102" s="22"/>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c r="BA2102" s="34"/>
      <c r="BB2102" s="85"/>
      <c r="BC2102" s="34"/>
      <c r="BD2102" s="34"/>
      <c r="BE2102" s="22"/>
      <c r="BF2102" s="22"/>
      <c r="BG2102" s="22"/>
      <c r="BH2102" s="22"/>
      <c r="BI2102" s="22"/>
      <c r="BJ2102" s="22"/>
      <c r="BK2102" s="22"/>
      <c r="BL2102" s="22"/>
      <c r="BM2102" s="22"/>
      <c r="BN2102" s="22"/>
      <c r="BO2102" s="22"/>
      <c r="BP2102" s="22"/>
      <c r="BQ2102" s="22"/>
      <c r="BR2102" s="22"/>
      <c r="BS2102" s="22"/>
      <c r="BT2102" s="22"/>
      <c r="BU2102" s="22"/>
      <c r="BV2102" s="22"/>
      <c r="BW2102" s="22"/>
      <c r="BX2102" s="22"/>
      <c r="BY2102" s="22"/>
      <c r="BZ2102" s="22"/>
    </row>
    <row r="2103" spans="1:78" x14ac:dyDescent="0.25">
      <c r="A2103" s="21"/>
      <c r="B2103" s="22">
        <f t="shared" ca="1" si="61"/>
        <v>470</v>
      </c>
      <c r="C2103" s="22">
        <f t="shared" ca="1" si="60"/>
        <v>0.47</v>
      </c>
      <c r="D2103" s="22">
        <v>145.22999999999999</v>
      </c>
      <c r="E2103" s="22"/>
      <c r="F2103" s="22"/>
      <c r="G2103" s="22"/>
      <c r="H2103" s="22"/>
      <c r="I2103" s="22"/>
      <c r="J2103" s="22"/>
      <c r="K2103" s="22"/>
      <c r="L2103" s="22"/>
      <c r="M2103" s="22"/>
      <c r="N2103" s="22"/>
      <c r="O2103" s="22"/>
      <c r="P2103" s="22"/>
      <c r="Q2103" s="22"/>
      <c r="R2103" s="22"/>
      <c r="S2103" s="22"/>
      <c r="T2103" s="22"/>
      <c r="U2103" s="22"/>
      <c r="V2103" s="22"/>
      <c r="W2103" s="22"/>
      <c r="X2103" s="22"/>
      <c r="Y2103" s="22"/>
      <c r="Z2103" s="22"/>
      <c r="AA2103" s="22"/>
      <c r="AB2103" s="22"/>
      <c r="AC2103" s="22"/>
      <c r="AD2103" s="22"/>
      <c r="AE2103" s="22"/>
      <c r="AF2103" s="22"/>
      <c r="AG2103" s="22"/>
      <c r="AH2103" s="22"/>
      <c r="AI2103" s="22"/>
      <c r="AJ2103" s="22"/>
      <c r="AK2103" s="22"/>
      <c r="AL2103" s="22"/>
      <c r="AM2103" s="22"/>
      <c r="AN2103" s="22"/>
      <c r="AO2103" s="22"/>
      <c r="AP2103" s="22"/>
      <c r="AQ2103" s="22"/>
      <c r="AR2103" s="22"/>
      <c r="AS2103" s="22"/>
      <c r="AT2103" s="22"/>
      <c r="AU2103" s="22"/>
      <c r="AV2103" s="22"/>
      <c r="AW2103" s="22"/>
      <c r="AX2103" s="22"/>
      <c r="AY2103" s="22"/>
      <c r="AZ2103" s="22"/>
      <c r="BA2103" s="34"/>
      <c r="BB2103" s="85"/>
      <c r="BC2103" s="34"/>
      <c r="BD2103" s="34"/>
      <c r="BE2103" s="22"/>
      <c r="BF2103" s="22"/>
      <c r="BG2103" s="22"/>
      <c r="BH2103" s="22"/>
      <c r="BI2103" s="22"/>
      <c r="BJ2103" s="22"/>
      <c r="BK2103" s="22"/>
      <c r="BL2103" s="22"/>
      <c r="BM2103" s="22"/>
      <c r="BN2103" s="22"/>
      <c r="BO2103" s="22"/>
      <c r="BP2103" s="22"/>
      <c r="BQ2103" s="22"/>
      <c r="BR2103" s="22"/>
      <c r="BS2103" s="22"/>
      <c r="BT2103" s="22"/>
      <c r="BU2103" s="22"/>
      <c r="BV2103" s="22"/>
      <c r="BW2103" s="22"/>
      <c r="BX2103" s="22"/>
      <c r="BY2103" s="22"/>
      <c r="BZ2103" s="22"/>
    </row>
    <row r="2104" spans="1:78" x14ac:dyDescent="0.25">
      <c r="A2104" s="21"/>
      <c r="B2104" s="22">
        <f t="shared" ca="1" si="61"/>
        <v>475</v>
      </c>
      <c r="C2104" s="22">
        <f t="shared" ca="1" si="60"/>
        <v>0.47499999999999998</v>
      </c>
      <c r="D2104" s="22">
        <v>153.22999999999999</v>
      </c>
      <c r="E2104" s="22"/>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c r="BA2104" s="34"/>
      <c r="BB2104" s="85"/>
      <c r="BC2104" s="34"/>
      <c r="BD2104" s="34"/>
      <c r="BE2104" s="22"/>
      <c r="BF2104" s="22"/>
      <c r="BG2104" s="22"/>
      <c r="BH2104" s="22"/>
      <c r="BI2104" s="22"/>
      <c r="BJ2104" s="22"/>
      <c r="BK2104" s="22"/>
      <c r="BL2104" s="22"/>
      <c r="BM2104" s="22"/>
      <c r="BN2104" s="22"/>
      <c r="BO2104" s="22"/>
      <c r="BP2104" s="22"/>
      <c r="BQ2104" s="22"/>
      <c r="BR2104" s="22"/>
      <c r="BS2104" s="22"/>
      <c r="BT2104" s="22"/>
      <c r="BU2104" s="22"/>
      <c r="BV2104" s="22"/>
      <c r="BW2104" s="22"/>
      <c r="BX2104" s="22"/>
      <c r="BY2104" s="22"/>
      <c r="BZ2104" s="22"/>
    </row>
    <row r="2105" spans="1:78" x14ac:dyDescent="0.25">
      <c r="A2105" s="21"/>
      <c r="B2105" s="22">
        <f t="shared" ca="1" si="61"/>
        <v>480</v>
      </c>
      <c r="C2105" s="22">
        <f t="shared" ca="1" si="60"/>
        <v>0.48</v>
      </c>
      <c r="D2105" s="22">
        <v>153.29</v>
      </c>
      <c r="E2105" s="22"/>
      <c r="F2105" s="22"/>
      <c r="G2105" s="22"/>
      <c r="H2105" s="22"/>
      <c r="I2105" s="22"/>
      <c r="J2105" s="22"/>
      <c r="K2105" s="22"/>
      <c r="L2105" s="22"/>
      <c r="M2105" s="22"/>
      <c r="N2105" s="22"/>
      <c r="O2105" s="22"/>
      <c r="P2105" s="22"/>
      <c r="Q2105" s="22"/>
      <c r="R2105" s="22"/>
      <c r="S2105" s="22"/>
      <c r="T2105" s="22"/>
      <c r="U2105" s="22"/>
      <c r="V2105" s="22"/>
      <c r="W2105" s="22"/>
      <c r="X2105" s="22"/>
      <c r="Y2105" s="22"/>
      <c r="Z2105" s="22"/>
      <c r="AA2105" s="22"/>
      <c r="AB2105" s="22"/>
      <c r="AC2105" s="22"/>
      <c r="AD2105" s="22"/>
      <c r="AE2105" s="22"/>
      <c r="AF2105" s="22"/>
      <c r="AG2105" s="22"/>
      <c r="AH2105" s="22"/>
      <c r="AI2105" s="22"/>
      <c r="AJ2105" s="22"/>
      <c r="AK2105" s="22"/>
      <c r="AL2105" s="22"/>
      <c r="AM2105" s="22"/>
      <c r="AN2105" s="22"/>
      <c r="AO2105" s="22"/>
      <c r="AP2105" s="22"/>
      <c r="AQ2105" s="22"/>
      <c r="AR2105" s="22"/>
      <c r="AS2105" s="22"/>
      <c r="AT2105" s="22"/>
      <c r="AU2105" s="22"/>
      <c r="AV2105" s="22"/>
      <c r="AW2105" s="22"/>
      <c r="AX2105" s="22"/>
      <c r="AY2105" s="22"/>
      <c r="AZ2105" s="22"/>
      <c r="BA2105" s="34"/>
      <c r="BB2105" s="85"/>
      <c r="BC2105" s="34"/>
      <c r="BD2105" s="34"/>
      <c r="BE2105" s="22"/>
      <c r="BF2105" s="22"/>
      <c r="BG2105" s="22"/>
      <c r="BH2105" s="22"/>
      <c r="BI2105" s="22"/>
      <c r="BJ2105" s="22"/>
      <c r="BK2105" s="22"/>
      <c r="BL2105" s="22"/>
      <c r="BM2105" s="22"/>
      <c r="BN2105" s="22"/>
      <c r="BO2105" s="22"/>
      <c r="BP2105" s="22"/>
      <c r="BQ2105" s="22"/>
      <c r="BR2105" s="22"/>
      <c r="BS2105" s="22"/>
      <c r="BT2105" s="22"/>
      <c r="BU2105" s="22"/>
      <c r="BV2105" s="22"/>
      <c r="BW2105" s="22"/>
      <c r="BX2105" s="22"/>
      <c r="BY2105" s="22"/>
      <c r="BZ2105" s="22"/>
    </row>
    <row r="2106" spans="1:78" x14ac:dyDescent="0.25">
      <c r="A2106" s="21"/>
      <c r="B2106" s="22">
        <f t="shared" ca="1" si="61"/>
        <v>485</v>
      </c>
      <c r="C2106" s="22">
        <f ca="1">B2106/1000</f>
        <v>0.48499999999999999</v>
      </c>
      <c r="D2106" s="22">
        <v>163.84</v>
      </c>
      <c r="E2106" s="22"/>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2"/>
      <c r="AS2106" s="22"/>
      <c r="AT2106" s="22"/>
      <c r="AU2106" s="22"/>
      <c r="AV2106" s="22"/>
      <c r="AW2106" s="22"/>
      <c r="AX2106" s="22"/>
      <c r="AY2106" s="22"/>
      <c r="AZ2106" s="22"/>
      <c r="BA2106" s="34"/>
      <c r="BB2106" s="85"/>
      <c r="BC2106" s="34"/>
      <c r="BD2106" s="34"/>
      <c r="BE2106" s="22"/>
      <c r="BF2106" s="22"/>
      <c r="BG2106" s="22"/>
      <c r="BH2106" s="22"/>
      <c r="BI2106" s="22"/>
      <c r="BJ2106" s="22"/>
      <c r="BK2106" s="22"/>
      <c r="BL2106" s="22"/>
      <c r="BM2106" s="22"/>
      <c r="BN2106" s="22"/>
      <c r="BO2106" s="22"/>
      <c r="BP2106" s="22"/>
      <c r="BQ2106" s="22"/>
      <c r="BR2106" s="22"/>
      <c r="BS2106" s="22"/>
      <c r="BT2106" s="22"/>
      <c r="BU2106" s="22"/>
      <c r="BV2106" s="22"/>
      <c r="BW2106" s="22"/>
      <c r="BX2106" s="22"/>
      <c r="BY2106" s="22"/>
      <c r="BZ2106" s="22"/>
    </row>
    <row r="2107" spans="1:78" x14ac:dyDescent="0.25">
      <c r="A2107" s="21"/>
      <c r="B2107" s="22">
        <f t="shared" ca="1" si="61"/>
        <v>490</v>
      </c>
      <c r="C2107" s="22">
        <f ca="1">B2107/1000</f>
        <v>0.49</v>
      </c>
      <c r="D2107" s="22">
        <v>178.27</v>
      </c>
      <c r="E2107" s="22"/>
      <c r="F2107" s="22"/>
      <c r="G2107" s="22"/>
      <c r="H2107" s="22"/>
      <c r="I2107" s="22"/>
      <c r="J2107" s="22"/>
      <c r="K2107" s="22"/>
      <c r="L2107" s="22"/>
      <c r="M2107" s="22"/>
      <c r="N2107" s="22"/>
      <c r="O2107" s="22"/>
      <c r="P2107" s="22"/>
      <c r="Q2107" s="22"/>
      <c r="R2107" s="22"/>
      <c r="S2107" s="22"/>
      <c r="T2107" s="22"/>
      <c r="U2107" s="22"/>
      <c r="V2107" s="22"/>
      <c r="W2107" s="22"/>
      <c r="X2107" s="22"/>
      <c r="Y2107" s="22"/>
      <c r="Z2107" s="22"/>
      <c r="AA2107" s="22"/>
      <c r="AB2107" s="22"/>
      <c r="AC2107" s="22"/>
      <c r="AD2107" s="22"/>
      <c r="AE2107" s="22"/>
      <c r="AF2107" s="22"/>
      <c r="AG2107" s="22"/>
      <c r="AH2107" s="22"/>
      <c r="AI2107" s="22"/>
      <c r="AJ2107" s="22"/>
      <c r="AK2107" s="22"/>
      <c r="AL2107" s="22"/>
      <c r="AM2107" s="22"/>
      <c r="AN2107" s="22"/>
      <c r="AO2107" s="22"/>
      <c r="AP2107" s="22"/>
      <c r="AQ2107" s="22"/>
      <c r="AR2107" s="22"/>
      <c r="AS2107" s="22"/>
      <c r="AT2107" s="22"/>
      <c r="AU2107" s="22"/>
      <c r="AV2107" s="22"/>
      <c r="AW2107" s="22"/>
      <c r="AX2107" s="22"/>
      <c r="AY2107" s="22"/>
      <c r="AZ2107" s="22"/>
      <c r="BA2107" s="34"/>
      <c r="BB2107" s="85"/>
      <c r="BC2107" s="34"/>
      <c r="BD2107" s="34"/>
      <c r="BE2107" s="22"/>
      <c r="BF2107" s="22"/>
      <c r="BG2107" s="22"/>
      <c r="BH2107" s="22"/>
      <c r="BI2107" s="22"/>
      <c r="BJ2107" s="22"/>
      <c r="BK2107" s="22"/>
      <c r="BL2107" s="22"/>
      <c r="BM2107" s="22"/>
      <c r="BN2107" s="22"/>
      <c r="BO2107" s="22"/>
      <c r="BP2107" s="22"/>
      <c r="BQ2107" s="22"/>
      <c r="BR2107" s="22"/>
      <c r="BS2107" s="22"/>
      <c r="BT2107" s="22"/>
      <c r="BU2107" s="22"/>
      <c r="BV2107" s="22"/>
      <c r="BW2107" s="22"/>
      <c r="BX2107" s="22"/>
      <c r="BY2107" s="22"/>
      <c r="BZ2107" s="22"/>
    </row>
    <row r="2108" spans="1:78" x14ac:dyDescent="0.25">
      <c r="A2108" s="21"/>
      <c r="B2108" s="22">
        <f ca="1">B2107+5</f>
        <v>495</v>
      </c>
      <c r="C2108" s="22">
        <f ca="1">B2108/1000</f>
        <v>0.495</v>
      </c>
      <c r="D2108" s="22">
        <v>199.16</v>
      </c>
      <c r="E2108" s="22"/>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2"/>
      <c r="AS2108" s="22"/>
      <c r="AT2108" s="22"/>
      <c r="AU2108" s="22"/>
      <c r="AV2108" s="22"/>
      <c r="AW2108" s="22"/>
      <c r="AX2108" s="22"/>
      <c r="AY2108" s="22"/>
      <c r="AZ2108" s="22"/>
      <c r="BA2108" s="34"/>
      <c r="BB2108" s="85"/>
      <c r="BC2108" s="34"/>
      <c r="BD2108" s="34"/>
      <c r="BE2108" s="22"/>
      <c r="BF2108" s="22"/>
      <c r="BG2108" s="22"/>
      <c r="BH2108" s="22"/>
      <c r="BI2108" s="22"/>
      <c r="BJ2108" s="22"/>
      <c r="BK2108" s="22"/>
      <c r="BL2108" s="22"/>
      <c r="BM2108" s="22"/>
      <c r="BN2108" s="22"/>
      <c r="BO2108" s="22"/>
      <c r="BP2108" s="22"/>
      <c r="BQ2108" s="22"/>
      <c r="BR2108" s="22"/>
      <c r="BS2108" s="22"/>
      <c r="BT2108" s="22"/>
      <c r="BU2108" s="22"/>
      <c r="BV2108" s="22"/>
      <c r="BW2108" s="22"/>
      <c r="BX2108" s="22"/>
      <c r="BY2108" s="22"/>
      <c r="BZ2108" s="22"/>
    </row>
    <row r="2109" spans="1:78" x14ac:dyDescent="0.25">
      <c r="A2109" s="21"/>
      <c r="B2109" s="22"/>
      <c r="C2109" s="22"/>
      <c r="D2109" s="22"/>
      <c r="E2109" s="22"/>
      <c r="F2109" s="22"/>
      <c r="G2109" s="22"/>
      <c r="H2109" s="22"/>
      <c r="I2109" s="22"/>
      <c r="J2109" s="22"/>
      <c r="K2109" s="22"/>
      <c r="L2109" s="22"/>
      <c r="M2109" s="22"/>
      <c r="N2109" s="22"/>
      <c r="O2109" s="22"/>
      <c r="P2109" s="22"/>
      <c r="Q2109" s="22"/>
      <c r="R2109" s="22"/>
      <c r="S2109" s="22"/>
      <c r="T2109" s="2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c r="AQ2109" s="22"/>
      <c r="AR2109" s="22"/>
      <c r="AS2109" s="22"/>
      <c r="AT2109" s="22"/>
      <c r="AU2109" s="22"/>
      <c r="AV2109" s="22"/>
      <c r="AW2109" s="22"/>
      <c r="AX2109" s="22"/>
      <c r="AY2109" s="22"/>
      <c r="AZ2109" s="22"/>
      <c r="BA2109" s="34"/>
      <c r="BB2109" s="85"/>
      <c r="BC2109" s="34"/>
      <c r="BD2109" s="34"/>
      <c r="BE2109" s="22"/>
      <c r="BF2109" s="22"/>
      <c r="BG2109" s="22"/>
      <c r="BH2109" s="22"/>
      <c r="BI2109" s="22"/>
      <c r="BJ2109" s="22"/>
      <c r="BK2109" s="22"/>
      <c r="BL2109" s="22"/>
      <c r="BM2109" s="22"/>
      <c r="BN2109" s="22"/>
      <c r="BO2109" s="22"/>
      <c r="BP2109" s="22"/>
      <c r="BQ2109" s="22"/>
      <c r="BR2109" s="22"/>
      <c r="BS2109" s="22"/>
      <c r="BT2109" s="22"/>
      <c r="BU2109" s="22"/>
      <c r="BV2109" s="22"/>
      <c r="BW2109" s="22"/>
      <c r="BX2109" s="22"/>
      <c r="BY2109" s="22"/>
      <c r="BZ2109" s="22"/>
    </row>
    <row r="2110" spans="1:78" x14ac:dyDescent="0.25">
      <c r="A2110" s="21"/>
      <c r="B2110" s="22"/>
      <c r="C2110" s="22"/>
      <c r="D2110" s="22"/>
      <c r="E2110" s="22"/>
      <c r="F2110" s="22"/>
      <c r="G2110" s="22"/>
      <c r="H2110" s="22"/>
      <c r="I2110" s="22"/>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2"/>
      <c r="AS2110" s="22"/>
      <c r="AT2110" s="22"/>
      <c r="AU2110" s="22"/>
      <c r="AV2110" s="22"/>
      <c r="AW2110" s="22"/>
      <c r="AX2110" s="22"/>
      <c r="AY2110" s="22"/>
      <c r="AZ2110" s="22"/>
      <c r="BA2110" s="34"/>
      <c r="BB2110" s="85"/>
      <c r="BC2110" s="34"/>
      <c r="BD2110" s="34"/>
      <c r="BE2110" s="22"/>
      <c r="BF2110" s="22"/>
      <c r="BG2110" s="22"/>
      <c r="BH2110" s="22"/>
      <c r="BI2110" s="22"/>
      <c r="BJ2110" s="22"/>
      <c r="BK2110" s="22"/>
      <c r="BL2110" s="22"/>
      <c r="BM2110" s="22"/>
      <c r="BN2110" s="22"/>
      <c r="BO2110" s="22"/>
      <c r="BP2110" s="22"/>
      <c r="BQ2110" s="22"/>
      <c r="BR2110" s="22"/>
      <c r="BS2110" s="22"/>
      <c r="BT2110" s="22"/>
      <c r="BU2110" s="22"/>
      <c r="BV2110" s="22"/>
      <c r="BW2110" s="22"/>
      <c r="BX2110" s="22"/>
      <c r="BY2110" s="22"/>
      <c r="BZ2110" s="22"/>
    </row>
    <row r="2111" spans="1:78" x14ac:dyDescent="0.25">
      <c r="A2111" s="21"/>
      <c r="B2111" s="22"/>
      <c r="C2111" s="22" t="s">
        <v>398</v>
      </c>
      <c r="D2111" s="22"/>
      <c r="E2111" s="22"/>
      <c r="F2111" s="22"/>
      <c r="G2111" s="22"/>
      <c r="H2111" s="22"/>
      <c r="I2111" s="22"/>
      <c r="J2111" s="22"/>
      <c r="K2111" s="22"/>
      <c r="L2111" s="22"/>
      <c r="M2111" s="22"/>
      <c r="N2111" s="22"/>
      <c r="O2111" s="22"/>
      <c r="P2111" s="22"/>
      <c r="Q2111" s="22"/>
      <c r="R2111" s="22"/>
      <c r="S2111" s="22"/>
      <c r="T2111" s="22"/>
      <c r="U2111" s="22"/>
      <c r="V2111" s="22"/>
      <c r="W2111" s="22"/>
      <c r="X2111" s="22"/>
      <c r="Y2111" s="22"/>
      <c r="Z2111" s="22"/>
      <c r="AA2111" s="22"/>
      <c r="AB2111" s="22"/>
      <c r="AC2111" s="22"/>
      <c r="AD2111" s="22"/>
      <c r="AE2111" s="22"/>
      <c r="AF2111" s="22"/>
      <c r="AG2111" s="22"/>
      <c r="AH2111" s="22"/>
      <c r="AI2111" s="22"/>
      <c r="AJ2111" s="22"/>
      <c r="AK2111" s="22"/>
      <c r="AL2111" s="22"/>
      <c r="AM2111" s="22"/>
      <c r="AN2111" s="22"/>
      <c r="AO2111" s="22"/>
      <c r="AP2111" s="22"/>
      <c r="AQ2111" s="22"/>
      <c r="AR2111" s="22"/>
      <c r="AS2111" s="22"/>
      <c r="AT2111" s="22"/>
      <c r="AU2111" s="22"/>
      <c r="AV2111" s="22"/>
      <c r="AW2111" s="22"/>
      <c r="AX2111" s="22"/>
      <c r="AY2111" s="22"/>
      <c r="AZ2111" s="22"/>
      <c r="BA2111" s="34"/>
      <c r="BB2111" s="85"/>
      <c r="BC2111" s="34"/>
      <c r="BD2111" s="34"/>
      <c r="BE2111" s="22"/>
      <c r="BF2111" s="22"/>
      <c r="BG2111" s="22"/>
      <c r="BH2111" s="22"/>
      <c r="BI2111" s="22"/>
      <c r="BJ2111" s="22"/>
      <c r="BK2111" s="22"/>
      <c r="BL2111" s="22"/>
      <c r="BM2111" s="22"/>
      <c r="BN2111" s="22"/>
      <c r="BO2111" s="22"/>
      <c r="BP2111" s="22"/>
      <c r="BQ2111" s="22"/>
      <c r="BR2111" s="22"/>
      <c r="BS2111" s="22"/>
      <c r="BT2111" s="22"/>
      <c r="BU2111" s="22"/>
      <c r="BV2111" s="22"/>
      <c r="BW2111" s="22"/>
      <c r="BX2111" s="22"/>
      <c r="BY2111" s="22"/>
      <c r="BZ2111" s="22"/>
    </row>
    <row r="2112" spans="1:78" x14ac:dyDescent="0.25">
      <c r="A2112" s="21"/>
      <c r="B2112" s="22"/>
      <c r="C2112" s="22"/>
      <c r="D2112" s="22"/>
      <c r="E2112" s="22"/>
      <c r="F2112" s="22"/>
      <c r="G2112" s="22"/>
      <c r="H2112" s="22"/>
      <c r="I2112" s="22"/>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2"/>
      <c r="AS2112" s="22"/>
      <c r="AT2112" s="22"/>
      <c r="AU2112" s="22"/>
      <c r="AV2112" s="22"/>
      <c r="AW2112" s="22"/>
      <c r="AX2112" s="22"/>
      <c r="AY2112" s="22"/>
      <c r="AZ2112" s="22"/>
      <c r="BA2112" s="34"/>
      <c r="BB2112" s="85"/>
      <c r="BC2112" s="34"/>
      <c r="BD2112" s="34"/>
      <c r="BE2112" s="22"/>
      <c r="BF2112" s="22"/>
      <c r="BG2112" s="22"/>
      <c r="BH2112" s="22"/>
      <c r="BI2112" s="22"/>
      <c r="BJ2112" s="22"/>
      <c r="BK2112" s="22"/>
      <c r="BL2112" s="22"/>
      <c r="BM2112" s="22"/>
      <c r="BN2112" s="22"/>
      <c r="BO2112" s="22"/>
      <c r="BP2112" s="22"/>
      <c r="BQ2112" s="22"/>
      <c r="BR2112" s="22"/>
      <c r="BS2112" s="22"/>
      <c r="BT2112" s="22"/>
      <c r="BU2112" s="22"/>
      <c r="BV2112" s="22"/>
      <c r="BW2112" s="22"/>
      <c r="BX2112" s="22"/>
      <c r="BY2112" s="22"/>
      <c r="BZ2112" s="22"/>
    </row>
    <row r="2113" spans="1:78" x14ac:dyDescent="0.25">
      <c r="A2113" s="21"/>
      <c r="B2113" s="22"/>
      <c r="C2113" s="22"/>
      <c r="D2113" s="22"/>
      <c r="E2113" s="22"/>
      <c r="F2113" s="22"/>
      <c r="G2113" s="22"/>
      <c r="H2113" s="22"/>
      <c r="I2113" s="22"/>
      <c r="J2113" s="22"/>
      <c r="K2113" s="22"/>
      <c r="L2113" s="22"/>
      <c r="M2113" s="22"/>
      <c r="N2113" s="22"/>
      <c r="O2113" s="22"/>
      <c r="P2113" s="22"/>
      <c r="Q2113" s="22"/>
      <c r="R2113" s="22"/>
      <c r="S2113" s="22"/>
      <c r="T2113" s="22"/>
      <c r="U2113" s="22"/>
      <c r="V2113" s="22"/>
      <c r="W2113" s="22"/>
      <c r="X2113" s="22"/>
      <c r="Y2113" s="22"/>
      <c r="Z2113" s="22"/>
      <c r="AA2113" s="22"/>
      <c r="AB2113" s="22"/>
      <c r="AC2113" s="22"/>
      <c r="AD2113" s="22"/>
      <c r="AE2113" s="22"/>
      <c r="AF2113" s="22"/>
      <c r="AG2113" s="22"/>
      <c r="AH2113" s="22"/>
      <c r="AI2113" s="22"/>
      <c r="AJ2113" s="22"/>
      <c r="AK2113" s="22"/>
      <c r="AL2113" s="22"/>
      <c r="AM2113" s="22"/>
      <c r="AN2113" s="22"/>
      <c r="AO2113" s="22"/>
      <c r="AP2113" s="22"/>
      <c r="AQ2113" s="22"/>
      <c r="AR2113" s="22"/>
      <c r="AS2113" s="22"/>
      <c r="AT2113" s="22"/>
      <c r="AU2113" s="22"/>
      <c r="AV2113" s="22"/>
      <c r="AW2113" s="22"/>
      <c r="AX2113" s="22"/>
      <c r="AY2113" s="22"/>
      <c r="AZ2113" s="22"/>
      <c r="BA2113" s="34"/>
      <c r="BB2113" s="85"/>
      <c r="BC2113" s="34"/>
      <c r="BD2113" s="34"/>
      <c r="BE2113" s="22"/>
      <c r="BF2113" s="22"/>
      <c r="BG2113" s="22"/>
      <c r="BH2113" s="22"/>
      <c r="BI2113" s="22"/>
      <c r="BJ2113" s="22"/>
      <c r="BK2113" s="22"/>
      <c r="BL2113" s="22"/>
      <c r="BM2113" s="22"/>
      <c r="BN2113" s="22"/>
      <c r="BO2113" s="22"/>
      <c r="BP2113" s="22"/>
      <c r="BQ2113" s="22"/>
      <c r="BR2113" s="22"/>
      <c r="BS2113" s="22"/>
      <c r="BT2113" s="22"/>
      <c r="BU2113" s="22"/>
      <c r="BV2113" s="22"/>
      <c r="BW2113" s="22"/>
      <c r="BX2113" s="22"/>
      <c r="BY2113" s="22"/>
      <c r="BZ2113" s="22"/>
    </row>
    <row r="2114" spans="1:78" x14ac:dyDescent="0.25">
      <c r="A2114" s="21"/>
      <c r="B2114" s="22"/>
      <c r="C2114" s="22"/>
      <c r="D2114" s="22"/>
      <c r="E2114" s="22"/>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2"/>
      <c r="AS2114" s="22"/>
      <c r="AT2114" s="22"/>
      <c r="AU2114" s="22"/>
      <c r="AV2114" s="22"/>
      <c r="AW2114" s="22"/>
      <c r="AX2114" s="22"/>
      <c r="AY2114" s="22"/>
      <c r="AZ2114" s="22"/>
      <c r="BA2114" s="34"/>
      <c r="BB2114" s="85"/>
      <c r="BC2114" s="34"/>
      <c r="BD2114" s="34"/>
      <c r="BE2114" s="22"/>
      <c r="BF2114" s="22"/>
      <c r="BG2114" s="22"/>
      <c r="BH2114" s="22"/>
      <c r="BI2114" s="22"/>
      <c r="BJ2114" s="22"/>
      <c r="BK2114" s="22"/>
      <c r="BL2114" s="22"/>
      <c r="BM2114" s="22"/>
      <c r="BN2114" s="22"/>
      <c r="BO2114" s="22"/>
      <c r="BP2114" s="22"/>
      <c r="BQ2114" s="22"/>
      <c r="BR2114" s="22"/>
      <c r="BS2114" s="22"/>
      <c r="BT2114" s="22"/>
      <c r="BU2114" s="22"/>
      <c r="BV2114" s="22"/>
      <c r="BW2114" s="22"/>
      <c r="BX2114" s="22"/>
      <c r="BY2114" s="22"/>
      <c r="BZ2114" s="22"/>
    </row>
    <row r="2115" spans="1:78" x14ac:dyDescent="0.25">
      <c r="A2115" s="21"/>
      <c r="B2115" s="22"/>
      <c r="C2115" s="22"/>
      <c r="D2115" s="22"/>
      <c r="E2115" s="22"/>
      <c r="F2115" s="22"/>
      <c r="G2115" s="22"/>
      <c r="H2115" s="22"/>
      <c r="I2115" s="22"/>
      <c r="J2115" s="22"/>
      <c r="K2115" s="22"/>
      <c r="L2115" s="22"/>
      <c r="M2115" s="22"/>
      <c r="N2115" s="22"/>
      <c r="O2115" s="22"/>
      <c r="P2115" s="22"/>
      <c r="Q2115" s="22"/>
      <c r="R2115" s="22"/>
      <c r="S2115" s="22"/>
      <c r="T2115" s="22"/>
      <c r="U2115" s="22"/>
      <c r="V2115" s="22"/>
      <c r="W2115" s="22"/>
      <c r="X2115" s="22"/>
      <c r="Y2115" s="22"/>
      <c r="Z2115" s="22"/>
      <c r="AA2115" s="22"/>
      <c r="AB2115" s="22"/>
      <c r="AC2115" s="22"/>
      <c r="AD2115" s="22"/>
      <c r="AE2115" s="22"/>
      <c r="AF2115" s="22"/>
      <c r="AG2115" s="22"/>
      <c r="AH2115" s="22"/>
      <c r="AI2115" s="22"/>
      <c r="AJ2115" s="22"/>
      <c r="AK2115" s="22"/>
      <c r="AL2115" s="22"/>
      <c r="AM2115" s="22"/>
      <c r="AN2115" s="22"/>
      <c r="AO2115" s="22"/>
      <c r="AP2115" s="22"/>
      <c r="AQ2115" s="22"/>
      <c r="AR2115" s="22"/>
      <c r="AS2115" s="22"/>
      <c r="AT2115" s="22"/>
      <c r="AU2115" s="22"/>
      <c r="AV2115" s="22"/>
      <c r="AW2115" s="22"/>
      <c r="AX2115" s="22"/>
      <c r="AY2115" s="22"/>
      <c r="AZ2115" s="22"/>
      <c r="BA2115" s="34"/>
      <c r="BB2115" s="85"/>
      <c r="BC2115" s="34"/>
      <c r="BD2115" s="34"/>
      <c r="BE2115" s="22"/>
      <c r="BF2115" s="22"/>
      <c r="BG2115" s="22"/>
      <c r="BH2115" s="22"/>
      <c r="BI2115" s="22"/>
      <c r="BJ2115" s="22"/>
      <c r="BK2115" s="22"/>
      <c r="BL2115" s="22"/>
      <c r="BM2115" s="22"/>
      <c r="BN2115" s="22"/>
      <c r="BO2115" s="22"/>
      <c r="BP2115" s="22"/>
      <c r="BQ2115" s="22"/>
      <c r="BR2115" s="22"/>
      <c r="BS2115" s="22"/>
      <c r="BT2115" s="22"/>
      <c r="BU2115" s="22"/>
      <c r="BV2115" s="22"/>
      <c r="BW2115" s="22"/>
      <c r="BX2115" s="22"/>
      <c r="BY2115" s="22"/>
      <c r="BZ2115" s="22"/>
    </row>
    <row r="2116" spans="1:78" x14ac:dyDescent="0.25">
      <c r="A2116" s="21"/>
      <c r="B2116" s="22"/>
      <c r="C2116" s="22"/>
      <c r="D2116" s="22"/>
      <c r="E2116" s="22"/>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2"/>
      <c r="AS2116" s="22"/>
      <c r="AT2116" s="22"/>
      <c r="AU2116" s="22"/>
      <c r="AV2116" s="22"/>
      <c r="AW2116" s="22"/>
      <c r="AX2116" s="22"/>
      <c r="AY2116" s="22"/>
      <c r="AZ2116" s="22"/>
      <c r="BA2116" s="34"/>
      <c r="BB2116" s="85"/>
      <c r="BC2116" s="34"/>
      <c r="BD2116" s="34"/>
      <c r="BE2116" s="22"/>
      <c r="BF2116" s="22"/>
      <c r="BG2116" s="22"/>
      <c r="BH2116" s="22"/>
      <c r="BI2116" s="22"/>
      <c r="BJ2116" s="22"/>
      <c r="BK2116" s="22"/>
      <c r="BL2116" s="22"/>
      <c r="BM2116" s="22"/>
      <c r="BN2116" s="22"/>
      <c r="BO2116" s="22"/>
      <c r="BP2116" s="22"/>
      <c r="BQ2116" s="22"/>
      <c r="BR2116" s="22"/>
      <c r="BS2116" s="22"/>
      <c r="BT2116" s="22"/>
      <c r="BU2116" s="22"/>
      <c r="BV2116" s="22"/>
      <c r="BW2116" s="22"/>
      <c r="BX2116" s="22"/>
      <c r="BY2116" s="22"/>
      <c r="BZ2116" s="22"/>
    </row>
    <row r="2117" spans="1:78" x14ac:dyDescent="0.25">
      <c r="A2117" s="21"/>
      <c r="B2117" s="22"/>
      <c r="C2117" s="22"/>
      <c r="D2117" s="22"/>
      <c r="E2117" s="22"/>
      <c r="F2117" s="22"/>
      <c r="G2117" s="22"/>
      <c r="H2117" s="22"/>
      <c r="I2117" s="22"/>
      <c r="J2117" s="22"/>
      <c r="K2117" s="22"/>
      <c r="L2117" s="22"/>
      <c r="M2117" s="22"/>
      <c r="N2117" s="22"/>
      <c r="O2117" s="22"/>
      <c r="P2117" s="22"/>
      <c r="Q2117" s="22"/>
      <c r="R2117" s="22"/>
      <c r="S2117" s="22"/>
      <c r="T2117" s="22"/>
      <c r="U2117" s="22"/>
      <c r="V2117" s="22"/>
      <c r="W2117" s="22"/>
      <c r="X2117" s="22"/>
      <c r="Y2117" s="22"/>
      <c r="Z2117" s="22"/>
      <c r="AA2117" s="22"/>
      <c r="AB2117" s="22"/>
      <c r="AC2117" s="22"/>
      <c r="AD2117" s="22"/>
      <c r="AE2117" s="22"/>
      <c r="AF2117" s="22"/>
      <c r="AG2117" s="22"/>
      <c r="AH2117" s="22"/>
      <c r="AI2117" s="22"/>
      <c r="AJ2117" s="22"/>
      <c r="AK2117" s="22"/>
      <c r="AL2117" s="22"/>
      <c r="AM2117" s="22"/>
      <c r="AN2117" s="22"/>
      <c r="AO2117" s="22"/>
      <c r="AP2117" s="22"/>
      <c r="AQ2117" s="22"/>
      <c r="AR2117" s="22"/>
      <c r="AS2117" s="22"/>
      <c r="AT2117" s="22"/>
      <c r="AU2117" s="22"/>
      <c r="AV2117" s="22"/>
      <c r="AW2117" s="22"/>
      <c r="AX2117" s="22"/>
      <c r="AY2117" s="22"/>
      <c r="AZ2117" s="22"/>
      <c r="BA2117" s="34"/>
      <c r="BB2117" s="85"/>
      <c r="BC2117" s="34"/>
      <c r="BD2117" s="34"/>
      <c r="BE2117" s="22"/>
      <c r="BF2117" s="22"/>
      <c r="BG2117" s="22"/>
      <c r="BH2117" s="22"/>
      <c r="BI2117" s="22"/>
      <c r="BJ2117" s="22"/>
      <c r="BK2117" s="22"/>
      <c r="BL2117" s="22"/>
      <c r="BM2117" s="22"/>
      <c r="BN2117" s="22"/>
      <c r="BO2117" s="22"/>
      <c r="BP2117" s="22"/>
      <c r="BQ2117" s="22"/>
      <c r="BR2117" s="22"/>
      <c r="BS2117" s="22"/>
      <c r="BT2117" s="22"/>
      <c r="BU2117" s="22"/>
      <c r="BV2117" s="22"/>
      <c r="BW2117" s="22"/>
      <c r="BX2117" s="22"/>
      <c r="BY2117" s="22"/>
      <c r="BZ2117" s="22"/>
    </row>
    <row r="2118" spans="1:78" x14ac:dyDescent="0.25">
      <c r="A2118" s="21"/>
      <c r="B2118" s="22"/>
      <c r="C2118" s="22"/>
      <c r="D2118" s="22"/>
      <c r="E2118" s="22"/>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2"/>
      <c r="AS2118" s="22"/>
      <c r="AT2118" s="22"/>
      <c r="AU2118" s="22"/>
      <c r="AV2118" s="22"/>
      <c r="AW2118" s="22"/>
      <c r="AX2118" s="22"/>
      <c r="AY2118" s="22"/>
      <c r="AZ2118" s="22"/>
      <c r="BA2118" s="34"/>
      <c r="BB2118" s="85"/>
      <c r="BC2118" s="34"/>
      <c r="BD2118" s="34"/>
      <c r="BE2118" s="22"/>
      <c r="BF2118" s="22"/>
      <c r="BG2118" s="22"/>
      <c r="BH2118" s="22"/>
      <c r="BI2118" s="22"/>
      <c r="BJ2118" s="22"/>
      <c r="BK2118" s="22"/>
      <c r="BL2118" s="22"/>
      <c r="BM2118" s="22"/>
      <c r="BN2118" s="22"/>
      <c r="BO2118" s="22"/>
      <c r="BP2118" s="22"/>
      <c r="BQ2118" s="22"/>
      <c r="BR2118" s="22"/>
      <c r="BS2118" s="22"/>
      <c r="BT2118" s="22"/>
      <c r="BU2118" s="22"/>
      <c r="BV2118" s="22"/>
      <c r="BW2118" s="22"/>
      <c r="BX2118" s="22"/>
      <c r="BY2118" s="22"/>
      <c r="BZ2118" s="22"/>
    </row>
    <row r="2119" spans="1:78" x14ac:dyDescent="0.25">
      <c r="A2119" s="21"/>
      <c r="B2119" s="22"/>
      <c r="C2119" s="22"/>
      <c r="D2119" s="22"/>
      <c r="E2119" s="22"/>
      <c r="F2119" s="22"/>
      <c r="G2119" s="22"/>
      <c r="H2119" s="22"/>
      <c r="I2119" s="22"/>
      <c r="J2119" s="22"/>
      <c r="K2119" s="22"/>
      <c r="L2119" s="22"/>
      <c r="M2119" s="22"/>
      <c r="N2119" s="22"/>
      <c r="O2119" s="22"/>
      <c r="P2119" s="22"/>
      <c r="Q2119" s="22"/>
      <c r="R2119" s="22"/>
      <c r="S2119" s="22"/>
      <c r="T2119" s="2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c r="AQ2119" s="22"/>
      <c r="AR2119" s="22"/>
      <c r="AS2119" s="22"/>
      <c r="AT2119" s="22"/>
      <c r="AU2119" s="22"/>
      <c r="AV2119" s="22"/>
      <c r="AW2119" s="22"/>
      <c r="AX2119" s="22"/>
      <c r="AY2119" s="22"/>
      <c r="AZ2119" s="22"/>
      <c r="BA2119" s="22"/>
      <c r="BB2119" s="22"/>
      <c r="BC2119" s="22"/>
      <c r="BD2119" s="22"/>
      <c r="BE2119" s="22"/>
      <c r="BF2119" s="22"/>
      <c r="BG2119" s="22"/>
      <c r="BH2119" s="22"/>
      <c r="BI2119" s="22"/>
      <c r="BJ2119" s="22"/>
      <c r="BK2119" s="22"/>
      <c r="BL2119" s="22"/>
      <c r="BM2119" s="22"/>
      <c r="BN2119" s="22"/>
      <c r="BO2119" s="22"/>
      <c r="BP2119" s="22"/>
      <c r="BQ2119" s="22"/>
      <c r="BR2119" s="22"/>
      <c r="BS2119" s="22"/>
      <c r="BT2119" s="22"/>
      <c r="BU2119" s="22"/>
      <c r="BV2119" s="22"/>
      <c r="BW2119" s="22"/>
      <c r="BX2119" s="22"/>
      <c r="BY2119" s="22"/>
      <c r="BZ2119" s="22"/>
    </row>
    <row r="2120" spans="1:78" x14ac:dyDescent="0.25">
      <c r="A2120" s="21"/>
      <c r="B2120" s="22"/>
      <c r="C2120" s="22"/>
      <c r="D2120" s="22"/>
      <c r="E2120" s="22"/>
      <c r="F2120" s="22"/>
      <c r="G2120" s="22"/>
      <c r="H2120" s="22"/>
      <c r="I2120" s="22"/>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2"/>
      <c r="AS2120" s="22"/>
      <c r="AT2120" s="22"/>
      <c r="AU2120" s="22"/>
      <c r="AV2120" s="22"/>
      <c r="AW2120" s="22"/>
      <c r="AX2120" s="22"/>
      <c r="AY2120" s="22"/>
      <c r="AZ2120" s="22"/>
      <c r="BA2120" s="22"/>
      <c r="BB2120" s="22"/>
      <c r="BC2120" s="22"/>
      <c r="BD2120" s="22"/>
      <c r="BE2120" s="22"/>
      <c r="BF2120" s="22"/>
      <c r="BG2120" s="22"/>
      <c r="BH2120" s="22"/>
      <c r="BI2120" s="22"/>
      <c r="BJ2120" s="22"/>
      <c r="BK2120" s="22"/>
      <c r="BL2120" s="22"/>
      <c r="BM2120" s="22"/>
      <c r="BN2120" s="22"/>
      <c r="BO2120" s="22"/>
      <c r="BP2120" s="22"/>
      <c r="BQ2120" s="22"/>
      <c r="BR2120" s="22"/>
      <c r="BS2120" s="22"/>
      <c r="BT2120" s="22"/>
      <c r="BU2120" s="22"/>
      <c r="BV2120" s="22"/>
      <c r="BW2120" s="22"/>
      <c r="BX2120" s="22"/>
      <c r="BY2120" s="22"/>
      <c r="BZ2120" s="22"/>
    </row>
    <row r="2121" spans="1:78" x14ac:dyDescent="0.25">
      <c r="A2121" s="38"/>
      <c r="B2121" s="39"/>
      <c r="C2121" s="39"/>
      <c r="D2121" s="39"/>
      <c r="E2121" s="39"/>
      <c r="F2121" s="26" t="s">
        <v>70</v>
      </c>
      <c r="G2121" s="27" t="s">
        <v>71</v>
      </c>
      <c r="H2121" s="27" t="s">
        <v>72</v>
      </c>
      <c r="I2121" s="27" t="s">
        <v>73</v>
      </c>
      <c r="J2121" s="27" t="s">
        <v>74</v>
      </c>
      <c r="K2121" s="27" t="s">
        <v>75</v>
      </c>
      <c r="L2121" s="27" t="s">
        <v>76</v>
      </c>
      <c r="M2121" s="27" t="s">
        <v>77</v>
      </c>
      <c r="N2121" s="27" t="s">
        <v>78</v>
      </c>
      <c r="O2121" s="27" t="s">
        <v>79</v>
      </c>
      <c r="P2121" s="27" t="s">
        <v>80</v>
      </c>
      <c r="Q2121" s="27"/>
      <c r="R2121" s="27"/>
      <c r="S2121" s="27"/>
      <c r="T2121" s="27"/>
      <c r="U2121" s="27"/>
      <c r="V2121" s="27"/>
      <c r="W2121" s="27"/>
      <c r="X2121" s="27"/>
      <c r="Y2121" s="27"/>
      <c r="Z2121" s="27"/>
      <c r="AA2121" s="27"/>
      <c r="AB2121" s="27"/>
      <c r="AC2121" s="27"/>
      <c r="AD2121" s="27"/>
      <c r="AE2121" s="27"/>
      <c r="AF2121" s="27"/>
      <c r="AG2121" s="27"/>
      <c r="AH2121" s="27"/>
      <c r="AI2121" s="27"/>
      <c r="AJ2121" s="27"/>
      <c r="AK2121" s="27"/>
      <c r="AL2121" s="27"/>
      <c r="AM2121" s="27"/>
      <c r="AN2121" s="27"/>
      <c r="AO2121" s="27"/>
      <c r="AP2121" s="27"/>
      <c r="AQ2121" s="27"/>
      <c r="AR2121" s="27"/>
      <c r="AS2121" s="27"/>
      <c r="AT2121" s="27"/>
      <c r="AU2121" s="27"/>
      <c r="AV2121" s="27"/>
      <c r="AW2121" s="27"/>
      <c r="AX2121" s="27"/>
      <c r="AY2121" s="27"/>
      <c r="AZ2121" s="27"/>
      <c r="BA2121" s="27"/>
      <c r="BB2121" s="27"/>
      <c r="BC2121" s="27"/>
      <c r="BD2121" s="27"/>
      <c r="BE2121" s="27"/>
      <c r="BF2121" s="27"/>
      <c r="BG2121" s="27"/>
      <c r="BH2121" s="27"/>
      <c r="BI2121" s="27"/>
      <c r="BJ2121" s="27"/>
      <c r="BK2121" s="27"/>
      <c r="BL2121" s="27"/>
      <c r="BM2121" s="27"/>
      <c r="BN2121" s="27"/>
      <c r="BO2121" s="22"/>
      <c r="BP2121" s="22"/>
      <c r="BQ2121" s="22"/>
      <c r="BR2121" s="22"/>
      <c r="BS2121" s="22"/>
      <c r="BT2121" s="22"/>
      <c r="BU2121" s="22"/>
      <c r="BV2121" s="22"/>
      <c r="BW2121" s="22"/>
      <c r="BX2121" s="22"/>
      <c r="BY2121" s="22"/>
      <c r="BZ2121" s="22"/>
    </row>
    <row r="2122" spans="1:78" x14ac:dyDescent="0.25">
      <c r="A2122" s="21" t="s">
        <v>399</v>
      </c>
      <c r="B2122" s="21" t="s">
        <v>400</v>
      </c>
      <c r="C2122" s="22"/>
      <c r="D2122" s="22"/>
      <c r="E2122" s="22"/>
      <c r="F2122" s="40" t="s">
        <v>139</v>
      </c>
      <c r="G2122" s="40">
        <f ca="1">C2124</f>
        <v>200</v>
      </c>
      <c r="H2122" s="40">
        <f ca="1">C2139</f>
        <v>1500</v>
      </c>
      <c r="I2122" s="40">
        <f ca="1">K2126</f>
        <v>-62.745323853350584</v>
      </c>
      <c r="J2122" s="40">
        <f ca="1">J2126</f>
        <v>945.6436137980611</v>
      </c>
      <c r="K2122" s="40">
        <f ca="1">I2126</f>
        <v>-594.76180547792512</v>
      </c>
      <c r="L2122" s="40">
        <f ca="1">H2126</f>
        <v>142.6322268673068</v>
      </c>
      <c r="M2122" s="40">
        <f ca="1">G2126</f>
        <v>1.6251793803058159</v>
      </c>
      <c r="N2122" s="40"/>
      <c r="O2122" s="40"/>
      <c r="P2122" s="40"/>
      <c r="Q2122" s="40"/>
      <c r="R2122" s="40"/>
      <c r="S2122" s="40"/>
      <c r="T2122" s="40"/>
      <c r="U2122" s="40"/>
      <c r="V2122" s="40"/>
      <c r="W2122" s="40"/>
      <c r="X2122" s="40"/>
      <c r="Y2122" s="40"/>
      <c r="Z2122" s="40"/>
      <c r="AA2122" s="40"/>
      <c r="AB2122" s="40"/>
      <c r="AC2122" s="40"/>
      <c r="AD2122" s="40"/>
      <c r="AE2122" s="40"/>
      <c r="AF2122" s="40"/>
      <c r="AG2122" s="40"/>
      <c r="AH2122" s="40"/>
      <c r="AI2122" s="40"/>
      <c r="AJ2122" s="40"/>
      <c r="AK2122" s="40"/>
      <c r="AL2122" s="40"/>
      <c r="AM2122" s="40"/>
      <c r="AN2122" s="40"/>
      <c r="AO2122" s="40"/>
      <c r="AP2122" s="40"/>
      <c r="AQ2122" s="40"/>
      <c r="AR2122" s="40"/>
      <c r="AS2122" s="40"/>
      <c r="AT2122" s="40"/>
      <c r="AU2122" s="40"/>
      <c r="AV2122" s="40"/>
      <c r="AW2122" s="40"/>
      <c r="AX2122" s="40"/>
      <c r="AY2122" s="40"/>
      <c r="AZ2122" s="40"/>
      <c r="BA2122" s="40"/>
      <c r="BB2122" s="40"/>
      <c r="BC2122" s="40"/>
      <c r="BD2122" s="40"/>
      <c r="BE2122" s="40"/>
      <c r="BF2122" s="40"/>
      <c r="BG2122" s="40"/>
      <c r="BH2122" s="40"/>
      <c r="BI2122" s="40"/>
      <c r="BJ2122" s="40"/>
      <c r="BK2122" s="40"/>
      <c r="BL2122" s="40"/>
      <c r="BM2122" s="40"/>
      <c r="BN2122" s="40"/>
      <c r="BO2122" s="22"/>
      <c r="BP2122" s="22"/>
      <c r="BQ2122" s="22"/>
      <c r="BR2122" s="22"/>
      <c r="BS2122" s="22"/>
      <c r="BT2122" s="22"/>
      <c r="BU2122" s="22"/>
      <c r="BV2122" s="22"/>
      <c r="BW2122" s="22"/>
      <c r="BX2122" s="22"/>
      <c r="BY2122" s="22"/>
      <c r="BZ2122" s="22"/>
    </row>
    <row r="2123" spans="1:78" x14ac:dyDescent="0.25">
      <c r="A2123" s="21"/>
      <c r="B2123" s="22" t="s">
        <v>203</v>
      </c>
      <c r="C2123" s="22" t="s">
        <v>323</v>
      </c>
      <c r="D2123" s="22" t="s">
        <v>401</v>
      </c>
      <c r="E2123" s="22"/>
      <c r="F2123" s="41" t="s">
        <v>141</v>
      </c>
      <c r="G2123" s="41"/>
      <c r="H2123" s="41"/>
      <c r="I2123" s="41"/>
      <c r="J2123" s="41"/>
      <c r="K2123" s="41"/>
      <c r="L2123" s="41"/>
      <c r="M2123" s="41"/>
      <c r="N2123" s="41"/>
      <c r="O2123" s="41"/>
      <c r="P2123" s="41"/>
      <c r="Q2123" s="41"/>
      <c r="R2123" s="41"/>
      <c r="S2123" s="41"/>
      <c r="T2123" s="41"/>
      <c r="U2123" s="41"/>
      <c r="V2123" s="41"/>
      <c r="W2123" s="41"/>
      <c r="X2123" s="41"/>
      <c r="Y2123" s="41"/>
      <c r="Z2123" s="41"/>
      <c r="AA2123" s="41"/>
      <c r="AB2123" s="41"/>
      <c r="AC2123" s="41"/>
      <c r="AD2123" s="41"/>
      <c r="AE2123" s="41"/>
      <c r="AF2123" s="41"/>
      <c r="AG2123" s="41"/>
      <c r="AH2123" s="41"/>
      <c r="AI2123" s="41"/>
      <c r="AJ2123" s="41"/>
      <c r="AK2123" s="41"/>
      <c r="AL2123" s="41"/>
      <c r="AM2123" s="41"/>
      <c r="AN2123" s="41"/>
      <c r="AO2123" s="41"/>
      <c r="AP2123" s="41"/>
      <c r="AQ2123" s="41"/>
      <c r="AR2123" s="41"/>
      <c r="AS2123" s="41"/>
      <c r="AT2123" s="41"/>
      <c r="AU2123" s="41"/>
      <c r="AV2123" s="41"/>
      <c r="AW2123" s="41"/>
      <c r="AX2123" s="41"/>
      <c r="AY2123" s="41"/>
      <c r="AZ2123" s="41"/>
      <c r="BA2123" s="41"/>
      <c r="BB2123" s="41"/>
      <c r="BC2123" s="41"/>
      <c r="BD2123" s="41"/>
      <c r="BE2123" s="41"/>
      <c r="BF2123" s="41"/>
      <c r="BG2123" s="41"/>
      <c r="BH2123" s="41"/>
      <c r="BI2123" s="41"/>
      <c r="BJ2123" s="41"/>
      <c r="BK2123" s="41"/>
      <c r="BL2123" s="41"/>
      <c r="BM2123" s="41"/>
      <c r="BN2123" s="41"/>
      <c r="BO2123" s="22"/>
      <c r="BP2123" s="22"/>
      <c r="BQ2123" s="22"/>
      <c r="BR2123" s="22"/>
      <c r="BS2123" s="22"/>
      <c r="BT2123" s="22"/>
      <c r="BU2123" s="22"/>
      <c r="BV2123" s="22"/>
      <c r="BW2123" s="22"/>
      <c r="BX2123" s="22"/>
      <c r="BY2123" s="22"/>
      <c r="BZ2123" s="22"/>
    </row>
    <row r="2124" spans="1:78" x14ac:dyDescent="0.25">
      <c r="A2124" s="21"/>
      <c r="B2124" s="22">
        <v>144.77000000000001</v>
      </c>
      <c r="C2124" s="22">
        <v>200</v>
      </c>
      <c r="D2124" s="22">
        <f ca="1">C2124/1000</f>
        <v>0.2</v>
      </c>
      <c r="E2124" s="22"/>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2"/>
      <c r="AS2124" s="22"/>
      <c r="AT2124" s="22"/>
      <c r="AU2124" s="22"/>
      <c r="AV2124" s="22"/>
      <c r="AW2124" s="22"/>
      <c r="AX2124" s="22"/>
      <c r="AY2124" s="22"/>
      <c r="AZ2124" s="22"/>
      <c r="BA2124" s="22"/>
      <c r="BB2124" s="22"/>
      <c r="BC2124" s="22"/>
      <c r="BD2124" s="22"/>
      <c r="BE2124" s="22"/>
      <c r="BF2124" s="22"/>
      <c r="BG2124" s="22"/>
      <c r="BH2124" s="22"/>
      <c r="BI2124" s="22"/>
      <c r="BJ2124" s="22"/>
      <c r="BK2124" s="22"/>
      <c r="BL2124" s="22"/>
      <c r="BM2124" s="22"/>
      <c r="BN2124" s="22"/>
      <c r="BO2124" s="22"/>
      <c r="BP2124" s="22"/>
      <c r="BQ2124" s="22"/>
      <c r="BR2124" s="22"/>
      <c r="BS2124" s="22"/>
      <c r="BT2124" s="22"/>
      <c r="BU2124" s="22"/>
      <c r="BV2124" s="22"/>
      <c r="BW2124" s="22"/>
      <c r="BX2124" s="22"/>
      <c r="BY2124" s="22"/>
      <c r="BZ2124" s="22"/>
    </row>
    <row r="2125" spans="1:78" x14ac:dyDescent="0.25">
      <c r="A2125" s="21"/>
      <c r="B2125" s="22">
        <v>175.69</v>
      </c>
      <c r="C2125" s="22">
        <v>273.14999999999998</v>
      </c>
      <c r="D2125" s="22">
        <f t="shared" ref="D2125:D2139" ca="1" si="62">C2125/1000</f>
        <v>0.27315</v>
      </c>
      <c r="E2125" s="22"/>
      <c r="F2125" s="22"/>
      <c r="G2125" s="42" t="s">
        <v>184</v>
      </c>
      <c r="H2125" s="42" t="s">
        <v>185</v>
      </c>
      <c r="I2125" s="42" t="s">
        <v>186</v>
      </c>
      <c r="J2125" s="42" t="s">
        <v>187</v>
      </c>
      <c r="K2125" s="42" t="s">
        <v>188</v>
      </c>
      <c r="L2125" s="22"/>
      <c r="M2125" s="22"/>
      <c r="N2125" s="22"/>
      <c r="O2125" s="22"/>
      <c r="P2125" s="22"/>
      <c r="Q2125" s="22"/>
      <c r="R2125" s="22"/>
      <c r="S2125" s="22"/>
      <c r="T2125" s="2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c r="AQ2125" s="22"/>
      <c r="AR2125" s="22"/>
      <c r="AS2125" s="22"/>
      <c r="AT2125" s="22"/>
      <c r="AU2125" s="22"/>
      <c r="AV2125" s="22"/>
      <c r="AW2125" s="22"/>
      <c r="AX2125" s="22"/>
      <c r="AY2125" s="22"/>
      <c r="AZ2125" s="22"/>
      <c r="BA2125" s="22"/>
      <c r="BB2125" s="22"/>
      <c r="BC2125" s="22"/>
      <c r="BD2125" s="22"/>
      <c r="BE2125" s="22"/>
      <c r="BF2125" s="22"/>
      <c r="BG2125" s="22"/>
      <c r="BH2125" s="22"/>
      <c r="BI2125" s="22"/>
      <c r="BJ2125" s="22"/>
      <c r="BK2125" s="22"/>
      <c r="BL2125" s="22"/>
      <c r="BM2125" s="22"/>
      <c r="BN2125" s="22"/>
      <c r="BO2125" s="22"/>
      <c r="BP2125" s="22"/>
      <c r="BQ2125" s="22"/>
      <c r="BR2125" s="22"/>
      <c r="BS2125" s="22"/>
      <c r="BT2125" s="22"/>
      <c r="BU2125" s="22"/>
      <c r="BV2125" s="22"/>
      <c r="BW2125" s="22"/>
      <c r="BX2125" s="22"/>
      <c r="BY2125" s="22"/>
      <c r="BZ2125" s="22"/>
    </row>
    <row r="2126" spans="1:78" x14ac:dyDescent="0.25">
      <c r="A2126" s="21"/>
      <c r="B2126" s="22">
        <v>187.8</v>
      </c>
      <c r="C2126" s="22">
        <v>298.14999999999998</v>
      </c>
      <c r="D2126" s="22">
        <f t="shared" ca="1" si="62"/>
        <v>0.29814999999999997</v>
      </c>
      <c r="E2126" s="22"/>
      <c r="F2126" s="22"/>
      <c r="G2126" s="22">
        <f t="array" aca="1" ref="G2126:L2132" ca="1">LINEST(B2124:B2139,D2124:D2139^{1,2,3,-2},1,1)</f>
        <v>1.6251793803058159</v>
      </c>
      <c r="H2126" s="22">
        <f ca="1"/>
        <v>142.6322268673068</v>
      </c>
      <c r="I2126" s="22">
        <f ca="1"/>
        <v>-594.76180547792512</v>
      </c>
      <c r="J2126" s="22">
        <f ca="1"/>
        <v>945.6436137980611</v>
      </c>
      <c r="K2126" s="22">
        <f ca="1"/>
        <v>-62.745323853350584</v>
      </c>
      <c r="L2126" s="22" t="e">
        <f ca="1"/>
        <v>#N/A</v>
      </c>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2"/>
      <c r="AS2126" s="22"/>
      <c r="AT2126" s="22"/>
      <c r="AU2126" s="22"/>
      <c r="AV2126" s="22"/>
      <c r="AW2126" s="22"/>
      <c r="AX2126" s="22"/>
      <c r="AY2126" s="22"/>
      <c r="AZ2126" s="22"/>
      <c r="BA2126" s="22"/>
      <c r="BB2126" s="22"/>
      <c r="BC2126" s="22"/>
      <c r="BD2126" s="22"/>
      <c r="BE2126" s="22"/>
      <c r="BF2126" s="22"/>
      <c r="BG2126" s="22"/>
      <c r="BH2126" s="22"/>
      <c r="BI2126" s="22"/>
      <c r="BJ2126" s="22"/>
      <c r="BK2126" s="22"/>
      <c r="BL2126" s="22"/>
      <c r="BM2126" s="22"/>
      <c r="BN2126" s="22"/>
      <c r="BO2126" s="22"/>
      <c r="BP2126" s="22"/>
      <c r="BQ2126" s="22"/>
      <c r="BR2126" s="22"/>
      <c r="BS2126" s="22"/>
      <c r="BT2126" s="22"/>
      <c r="BU2126" s="22"/>
      <c r="BV2126" s="22"/>
      <c r="BW2126" s="22"/>
      <c r="BX2126" s="22"/>
      <c r="BY2126" s="22"/>
      <c r="BZ2126" s="22"/>
    </row>
    <row r="2127" spans="1:78" x14ac:dyDescent="0.25">
      <c r="A2127" s="21"/>
      <c r="B2127" s="22">
        <v>188.7</v>
      </c>
      <c r="C2127" s="22">
        <v>300</v>
      </c>
      <c r="D2127" s="22">
        <f t="shared" ca="1" si="62"/>
        <v>0.3</v>
      </c>
      <c r="E2127" s="22"/>
      <c r="F2127" s="22"/>
      <c r="G2127" s="22">
        <f ca="1"/>
        <v>0.1629716741161224</v>
      </c>
      <c r="H2127" s="22">
        <f ca="1"/>
        <v>9.2607722570382887</v>
      </c>
      <c r="I2127" s="22">
        <f ca="1"/>
        <v>26.59773849222319</v>
      </c>
      <c r="J2127" s="22">
        <f ca="1"/>
        <v>24.250342836951358</v>
      </c>
      <c r="K2127" s="22">
        <f ca="1"/>
        <v>7.1964675701602667</v>
      </c>
      <c r="L2127" s="22" t="e">
        <f ca="1"/>
        <v>#N/A</v>
      </c>
      <c r="M2127" s="22"/>
      <c r="N2127" s="22"/>
      <c r="O2127" s="22"/>
      <c r="P2127" s="22"/>
      <c r="Q2127" s="22"/>
      <c r="R2127" s="22"/>
      <c r="S2127" s="22"/>
      <c r="T2127" s="22"/>
      <c r="U2127" s="22"/>
      <c r="V2127" s="22"/>
      <c r="W2127" s="22"/>
      <c r="X2127" s="22"/>
      <c r="Y2127" s="22"/>
      <c r="Z2127" s="22"/>
      <c r="AA2127" s="22"/>
      <c r="AB2127" s="22"/>
      <c r="AC2127" s="22"/>
      <c r="AD2127" s="22"/>
      <c r="AE2127" s="22"/>
      <c r="AF2127" s="22"/>
      <c r="AG2127" s="22"/>
      <c r="AH2127" s="22"/>
      <c r="AI2127" s="22"/>
      <c r="AJ2127" s="22"/>
      <c r="AK2127" s="22"/>
      <c r="AL2127" s="22"/>
      <c r="AM2127" s="22"/>
      <c r="AN2127" s="22"/>
      <c r="AO2127" s="22"/>
      <c r="AP2127" s="22"/>
      <c r="AQ2127" s="22"/>
      <c r="AR2127" s="22"/>
      <c r="AS2127" s="22"/>
      <c r="AT2127" s="22"/>
      <c r="AU2127" s="22"/>
      <c r="AV2127" s="22"/>
      <c r="AW2127" s="22"/>
      <c r="AX2127" s="22"/>
      <c r="AY2127" s="22"/>
      <c r="AZ2127" s="22"/>
      <c r="BA2127" s="22"/>
      <c r="BB2127" s="22"/>
      <c r="BC2127" s="22"/>
      <c r="BD2127" s="22"/>
      <c r="BE2127" s="22"/>
      <c r="BF2127" s="22"/>
      <c r="BG2127" s="22"/>
      <c r="BH2127" s="22"/>
      <c r="BI2127" s="22"/>
      <c r="BJ2127" s="22"/>
      <c r="BK2127" s="22"/>
      <c r="BL2127" s="22"/>
      <c r="BM2127" s="22"/>
      <c r="BN2127" s="22"/>
      <c r="BO2127" s="22"/>
      <c r="BP2127" s="22"/>
      <c r="BQ2127" s="22"/>
      <c r="BR2127" s="22"/>
      <c r="BS2127" s="22"/>
      <c r="BT2127" s="22"/>
      <c r="BU2127" s="22"/>
      <c r="BV2127" s="22"/>
      <c r="BW2127" s="22"/>
      <c r="BX2127" s="22"/>
      <c r="BY2127" s="22"/>
      <c r="BZ2127" s="22"/>
    </row>
    <row r="2128" spans="1:78" x14ac:dyDescent="0.25">
      <c r="A2128" s="21"/>
      <c r="B2128" s="22">
        <v>239.74</v>
      </c>
      <c r="C2128" s="22">
        <v>400</v>
      </c>
      <c r="D2128" s="22">
        <f t="shared" ca="1" si="62"/>
        <v>0.4</v>
      </c>
      <c r="E2128" s="22"/>
      <c r="F2128" s="22"/>
      <c r="G2128" s="22">
        <f ca="1"/>
        <v>0.99994336670827477</v>
      </c>
      <c r="H2128" s="22">
        <f ca="1"/>
        <v>1.0954470786064832</v>
      </c>
      <c r="I2128" s="22" t="e">
        <f ca="1"/>
        <v>#N/A</v>
      </c>
      <c r="J2128" s="22" t="e">
        <f ca="1"/>
        <v>#N/A</v>
      </c>
      <c r="K2128" s="22" t="e">
        <f ca="1"/>
        <v>#N/A</v>
      </c>
      <c r="L2128" s="22" t="e">
        <f ca="1"/>
        <v>#N/A</v>
      </c>
      <c r="M2128" s="22"/>
      <c r="N2128" s="22"/>
      <c r="O2128" s="22"/>
      <c r="P2128" s="22"/>
      <c r="Q2128" s="22"/>
      <c r="R2128" s="22"/>
      <c r="S2128" s="22"/>
      <c r="T2128" s="22"/>
      <c r="U2128" s="22"/>
      <c r="V2128" s="22"/>
      <c r="W2128" s="22"/>
      <c r="X2128" s="22"/>
      <c r="Y2128" s="22"/>
      <c r="Z2128" s="22"/>
      <c r="AA2128" s="22"/>
      <c r="AB2128" s="22"/>
      <c r="AC2128" s="22"/>
      <c r="AD2128" s="22"/>
      <c r="AE2128" s="22"/>
      <c r="AF2128" s="22"/>
      <c r="AG2128" s="22"/>
      <c r="AH2128" s="22"/>
      <c r="AI2128" s="22"/>
      <c r="AJ2128" s="22"/>
      <c r="AK2128" s="22"/>
      <c r="AL2128" s="22"/>
      <c r="AM2128" s="22"/>
      <c r="AN2128" s="22"/>
      <c r="AO2128" s="22"/>
      <c r="AP2128" s="22"/>
      <c r="AQ2128" s="22"/>
      <c r="AR2128" s="22"/>
      <c r="AS2128" s="22"/>
      <c r="AT2128" s="22"/>
      <c r="AU2128" s="22"/>
      <c r="AV2128" s="22"/>
      <c r="AW2128" s="22"/>
      <c r="AX2128" s="22"/>
      <c r="AY2128" s="22"/>
      <c r="AZ2128" s="22"/>
      <c r="BA2128" s="22"/>
      <c r="BB2128" s="22"/>
      <c r="BC2128" s="22"/>
      <c r="BD2128" s="22"/>
      <c r="BE2128" s="22"/>
      <c r="BF2128" s="22"/>
      <c r="BG2128" s="22"/>
      <c r="BH2128" s="22"/>
      <c r="BI2128" s="22"/>
      <c r="BJ2128" s="22"/>
      <c r="BK2128" s="22"/>
      <c r="BL2128" s="22"/>
      <c r="BM2128" s="22"/>
      <c r="BN2128" s="22"/>
      <c r="BO2128" s="22"/>
      <c r="BP2128" s="22"/>
      <c r="BQ2128" s="22"/>
      <c r="BR2128" s="22"/>
      <c r="BS2128" s="22"/>
      <c r="BT2128" s="22"/>
      <c r="BU2128" s="22"/>
      <c r="BV2128" s="22"/>
      <c r="BW2128" s="22"/>
      <c r="BX2128" s="22"/>
      <c r="BY2128" s="22"/>
      <c r="BZ2128" s="22"/>
    </row>
    <row r="2129" spans="1:78" x14ac:dyDescent="0.25">
      <c r="A2129" s="21"/>
      <c r="B2129" s="22">
        <v>286.81</v>
      </c>
      <c r="C2129" s="22">
        <v>500</v>
      </c>
      <c r="D2129" s="22">
        <f t="shared" ca="1" si="62"/>
        <v>0.5</v>
      </c>
      <c r="E2129" s="22"/>
      <c r="F2129" s="22"/>
      <c r="G2129" s="22">
        <f ca="1"/>
        <v>48555.260954877129</v>
      </c>
      <c r="H2129" s="22">
        <f ca="1"/>
        <v>11</v>
      </c>
      <c r="I2129" s="22" t="e">
        <f ca="1"/>
        <v>#N/A</v>
      </c>
      <c r="J2129" s="22" t="e">
        <f ca="1"/>
        <v>#N/A</v>
      </c>
      <c r="K2129" s="22" t="e">
        <f ca="1"/>
        <v>#N/A</v>
      </c>
      <c r="L2129" s="22" t="e">
        <f ca="1"/>
        <v>#N/A</v>
      </c>
      <c r="M2129" s="22"/>
      <c r="N2129" s="22"/>
      <c r="O2129" s="22"/>
      <c r="P2129" s="22"/>
      <c r="Q2129" s="22"/>
      <c r="R2129" s="22"/>
      <c r="S2129" s="22"/>
      <c r="T2129" s="2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c r="AQ2129" s="22"/>
      <c r="AR2129" s="22"/>
      <c r="AS2129" s="22"/>
      <c r="AT2129" s="22"/>
      <c r="AU2129" s="22"/>
      <c r="AV2129" s="22"/>
      <c r="AW2129" s="22"/>
      <c r="AX2129" s="22"/>
      <c r="AY2129" s="22"/>
      <c r="AZ2129" s="22"/>
      <c r="BA2129" s="22"/>
      <c r="BB2129" s="22"/>
      <c r="BC2129" s="22"/>
      <c r="BD2129" s="22"/>
      <c r="BE2129" s="22"/>
      <c r="BF2129" s="22"/>
      <c r="BG2129" s="22"/>
      <c r="BH2129" s="22"/>
      <c r="BI2129" s="22"/>
      <c r="BJ2129" s="22"/>
      <c r="BK2129" s="22"/>
      <c r="BL2129" s="22"/>
      <c r="BM2129" s="22"/>
      <c r="BN2129" s="22"/>
      <c r="BO2129" s="22"/>
      <c r="BP2129" s="22"/>
      <c r="BQ2129" s="22"/>
      <c r="BR2129" s="22"/>
      <c r="BS2129" s="22"/>
      <c r="BT2129" s="22"/>
      <c r="BU2129" s="22"/>
      <c r="BV2129" s="22"/>
      <c r="BW2129" s="22"/>
      <c r="BX2129" s="22"/>
      <c r="BY2129" s="22"/>
      <c r="BZ2129" s="22"/>
    </row>
    <row r="2130" spans="1:78" x14ac:dyDescent="0.25">
      <c r="A2130" s="21"/>
      <c r="B2130" s="22">
        <v>326.77</v>
      </c>
      <c r="C2130" s="22">
        <v>600</v>
      </c>
      <c r="D2130" s="22">
        <f t="shared" ca="1" si="62"/>
        <v>0.6</v>
      </c>
      <c r="E2130" s="22"/>
      <c r="F2130" s="22"/>
      <c r="G2130" s="22">
        <f ca="1"/>
        <v>233066.08812767768</v>
      </c>
      <c r="H2130" s="22">
        <f ca="1"/>
        <v>13.200047322302265</v>
      </c>
      <c r="I2130" s="22" t="e">
        <f ca="1"/>
        <v>#N/A</v>
      </c>
      <c r="J2130" s="22" t="e">
        <f ca="1"/>
        <v>#N/A</v>
      </c>
      <c r="K2130" s="22" t="e">
        <f ca="1"/>
        <v>#N/A</v>
      </c>
      <c r="L2130" s="22" t="e">
        <f ca="1"/>
        <v>#N/A</v>
      </c>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2"/>
      <c r="AS2130" s="22"/>
      <c r="AT2130" s="22"/>
      <c r="AU2130" s="22"/>
      <c r="AV2130" s="22"/>
      <c r="AW2130" s="22"/>
      <c r="AX2130" s="22"/>
      <c r="AY2130" s="22"/>
      <c r="AZ2130" s="22"/>
      <c r="BA2130" s="22"/>
      <c r="BB2130" s="22"/>
      <c r="BC2130" s="22"/>
      <c r="BD2130" s="22"/>
      <c r="BE2130" s="22"/>
      <c r="BF2130" s="22"/>
      <c r="BG2130" s="22"/>
      <c r="BH2130" s="22"/>
      <c r="BI2130" s="22"/>
      <c r="BJ2130" s="22"/>
      <c r="BK2130" s="22"/>
      <c r="BL2130" s="22"/>
      <c r="BM2130" s="22"/>
      <c r="BN2130" s="22"/>
      <c r="BO2130" s="22"/>
      <c r="BP2130" s="22"/>
      <c r="BQ2130" s="22"/>
      <c r="BR2130" s="22"/>
      <c r="BS2130" s="22"/>
      <c r="BT2130" s="22"/>
      <c r="BU2130" s="22"/>
      <c r="BV2130" s="22"/>
      <c r="BW2130" s="22"/>
      <c r="BX2130" s="22"/>
      <c r="BY2130" s="22"/>
      <c r="BZ2130" s="22"/>
    </row>
    <row r="2131" spans="1:78" x14ac:dyDescent="0.25">
      <c r="A2131" s="21"/>
      <c r="B2131" s="22">
        <v>360.24</v>
      </c>
      <c r="C2131" s="22">
        <v>700</v>
      </c>
      <c r="D2131" s="22">
        <f t="shared" ca="1" si="62"/>
        <v>0.7</v>
      </c>
      <c r="E2131" s="22"/>
      <c r="F2131" s="22"/>
      <c r="G2131" s="22" t="e">
        <f ca="1"/>
        <v>#N/A</v>
      </c>
      <c r="H2131" s="22" t="e">
        <f ca="1"/>
        <v>#N/A</v>
      </c>
      <c r="I2131" s="22" t="e">
        <f ca="1"/>
        <v>#N/A</v>
      </c>
      <c r="J2131" s="22" t="e">
        <f ca="1"/>
        <v>#N/A</v>
      </c>
      <c r="K2131" s="22" t="e">
        <f ca="1"/>
        <v>#N/A</v>
      </c>
      <c r="L2131" s="22" t="e">
        <f ca="1"/>
        <v>#N/A</v>
      </c>
      <c r="M2131" s="22"/>
      <c r="N2131" s="22"/>
      <c r="O2131" s="22"/>
      <c r="P2131" s="22"/>
      <c r="Q2131" s="22"/>
      <c r="R2131" s="22"/>
      <c r="S2131" s="22"/>
      <c r="T2131" s="2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c r="AQ2131" s="22"/>
      <c r="AR2131" s="22"/>
      <c r="AS2131" s="22"/>
      <c r="AT2131" s="22"/>
      <c r="AU2131" s="22"/>
      <c r="AV2131" s="22"/>
      <c r="AW2131" s="22"/>
      <c r="AX2131" s="22"/>
      <c r="AY2131" s="22"/>
      <c r="AZ2131" s="22"/>
      <c r="BA2131" s="22"/>
      <c r="BB2131" s="22"/>
      <c r="BC2131" s="22"/>
      <c r="BD2131" s="22"/>
      <c r="BE2131" s="22"/>
      <c r="BF2131" s="22"/>
      <c r="BG2131" s="22"/>
      <c r="BH2131" s="22"/>
      <c r="BI2131" s="22"/>
      <c r="BJ2131" s="22"/>
      <c r="BK2131" s="22"/>
      <c r="BL2131" s="22"/>
      <c r="BM2131" s="22"/>
      <c r="BN2131" s="22"/>
      <c r="BO2131" s="22"/>
      <c r="BP2131" s="22"/>
      <c r="BQ2131" s="22"/>
      <c r="BR2131" s="22"/>
      <c r="BS2131" s="22"/>
      <c r="BT2131" s="22"/>
      <c r="BU2131" s="22"/>
      <c r="BV2131" s="22"/>
      <c r="BW2131" s="22"/>
      <c r="BX2131" s="22"/>
      <c r="BY2131" s="22"/>
      <c r="BZ2131" s="22"/>
    </row>
    <row r="2132" spans="1:78" x14ac:dyDescent="0.25">
      <c r="A2132" s="21"/>
      <c r="B2132" s="22">
        <v>388.28</v>
      </c>
      <c r="C2132" s="22">
        <v>800</v>
      </c>
      <c r="D2132" s="22">
        <f t="shared" ca="1" si="62"/>
        <v>0.8</v>
      </c>
      <c r="E2132" s="22"/>
      <c r="F2132" s="22"/>
      <c r="G2132" s="22" t="e">
        <f ca="1"/>
        <v>#N/A</v>
      </c>
      <c r="H2132" s="22" t="e">
        <f ca="1"/>
        <v>#N/A</v>
      </c>
      <c r="I2132" s="22" t="e">
        <f ca="1"/>
        <v>#N/A</v>
      </c>
      <c r="J2132" s="22" t="e">
        <f ca="1"/>
        <v>#N/A</v>
      </c>
      <c r="K2132" s="22" t="e">
        <f ca="1"/>
        <v>#N/A</v>
      </c>
      <c r="L2132" s="22" t="e">
        <f ca="1"/>
        <v>#N/A</v>
      </c>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2"/>
      <c r="AS2132" s="22"/>
      <c r="AT2132" s="22"/>
      <c r="AU2132" s="22"/>
      <c r="AV2132" s="22"/>
      <c r="AW2132" s="22"/>
      <c r="AX2132" s="22"/>
      <c r="AY2132" s="22"/>
      <c r="AZ2132" s="22"/>
      <c r="BA2132" s="22"/>
      <c r="BB2132" s="22"/>
      <c r="BC2132" s="22"/>
      <c r="BD2132" s="22"/>
      <c r="BE2132" s="22"/>
      <c r="BF2132" s="22"/>
      <c r="BG2132" s="22"/>
      <c r="BH2132" s="22"/>
      <c r="BI2132" s="22"/>
      <c r="BJ2132" s="22"/>
      <c r="BK2132" s="22"/>
      <c r="BL2132" s="22"/>
      <c r="BM2132" s="22"/>
      <c r="BN2132" s="22"/>
      <c r="BO2132" s="22"/>
      <c r="BP2132" s="22"/>
      <c r="BQ2132" s="22"/>
      <c r="BR2132" s="22"/>
      <c r="BS2132" s="22"/>
      <c r="BT2132" s="22"/>
      <c r="BU2132" s="22"/>
      <c r="BV2132" s="22"/>
      <c r="BW2132" s="22"/>
      <c r="BX2132" s="22"/>
      <c r="BY2132" s="22"/>
      <c r="BZ2132" s="22"/>
    </row>
    <row r="2133" spans="1:78" x14ac:dyDescent="0.25">
      <c r="A2133" s="21"/>
      <c r="B2133" s="22">
        <v>411.71</v>
      </c>
      <c r="C2133" s="22">
        <v>900</v>
      </c>
      <c r="D2133" s="22">
        <f t="shared" ca="1" si="62"/>
        <v>0.9</v>
      </c>
      <c r="E2133" s="22"/>
      <c r="F2133" s="22"/>
      <c r="G2133" s="22"/>
      <c r="H2133" s="22"/>
      <c r="I2133" s="22"/>
      <c r="J2133" s="22"/>
      <c r="K2133" s="22"/>
      <c r="L2133" s="22"/>
      <c r="M2133" s="22"/>
      <c r="N2133" s="22"/>
      <c r="O2133" s="22"/>
      <c r="P2133" s="22"/>
      <c r="Q2133" s="22"/>
      <c r="R2133" s="22"/>
      <c r="S2133" s="22"/>
      <c r="T2133" s="2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c r="AQ2133" s="22"/>
      <c r="AR2133" s="22"/>
      <c r="AS2133" s="22"/>
      <c r="AT2133" s="22"/>
      <c r="AU2133" s="22"/>
      <c r="AV2133" s="22"/>
      <c r="AW2133" s="22"/>
      <c r="AX2133" s="22"/>
      <c r="AY2133" s="22"/>
      <c r="AZ2133" s="22"/>
      <c r="BA2133" s="22"/>
      <c r="BB2133" s="22"/>
      <c r="BC2133" s="22"/>
      <c r="BD2133" s="22"/>
      <c r="BE2133" s="22"/>
      <c r="BF2133" s="22"/>
      <c r="BG2133" s="22"/>
      <c r="BH2133" s="22"/>
      <c r="BI2133" s="22"/>
      <c r="BJ2133" s="22"/>
      <c r="BK2133" s="22"/>
      <c r="BL2133" s="22"/>
      <c r="BM2133" s="22"/>
      <c r="BN2133" s="22"/>
      <c r="BO2133" s="22"/>
      <c r="BP2133" s="22"/>
      <c r="BQ2133" s="22"/>
      <c r="BR2133" s="22"/>
      <c r="BS2133" s="22"/>
      <c r="BT2133" s="22"/>
      <c r="BU2133" s="22"/>
      <c r="BV2133" s="22"/>
      <c r="BW2133" s="22"/>
      <c r="BX2133" s="22"/>
      <c r="BY2133" s="22"/>
      <c r="BZ2133" s="22"/>
    </row>
    <row r="2134" spans="1:78" x14ac:dyDescent="0.25">
      <c r="A2134" s="21"/>
      <c r="B2134" s="22">
        <v>431.37</v>
      </c>
      <c r="C2134" s="22">
        <v>1000</v>
      </c>
      <c r="D2134" s="22">
        <f t="shared" ca="1" si="62"/>
        <v>1</v>
      </c>
      <c r="E2134" s="22"/>
      <c r="F2134" s="25" t="s">
        <v>166</v>
      </c>
      <c r="G2134" s="42">
        <v>360</v>
      </c>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2"/>
      <c r="AS2134" s="22"/>
      <c r="AT2134" s="22"/>
      <c r="AU2134" s="22"/>
      <c r="AV2134" s="22"/>
      <c r="AW2134" s="22"/>
      <c r="AX2134" s="22"/>
      <c r="AY2134" s="22"/>
      <c r="AZ2134" s="22"/>
      <c r="BA2134" s="22"/>
      <c r="BB2134" s="22"/>
      <c r="BC2134" s="22"/>
      <c r="BD2134" s="22"/>
      <c r="BE2134" s="22"/>
      <c r="BF2134" s="22"/>
      <c r="BG2134" s="22"/>
      <c r="BH2134" s="22"/>
      <c r="BI2134" s="22"/>
      <c r="BJ2134" s="22"/>
      <c r="BK2134" s="22"/>
      <c r="BL2134" s="22"/>
      <c r="BM2134" s="22"/>
      <c r="BN2134" s="22"/>
      <c r="BO2134" s="22"/>
      <c r="BP2134" s="22"/>
      <c r="BQ2134" s="22"/>
      <c r="BR2134" s="22"/>
      <c r="BS2134" s="22"/>
      <c r="BT2134" s="22"/>
      <c r="BU2134" s="22"/>
      <c r="BV2134" s="22"/>
      <c r="BW2134" s="22"/>
      <c r="BX2134" s="22"/>
      <c r="BY2134" s="22"/>
      <c r="BZ2134" s="22"/>
    </row>
    <row r="2135" spans="1:78" x14ac:dyDescent="0.25">
      <c r="A2135" s="21"/>
      <c r="B2135" s="22">
        <v>448.52</v>
      </c>
      <c r="C2135" s="22">
        <v>1100</v>
      </c>
      <c r="D2135" s="22">
        <f t="shared" ca="1" si="62"/>
        <v>1.1000000000000001</v>
      </c>
      <c r="E2135" s="22"/>
      <c r="F2135" s="25" t="s">
        <v>167</v>
      </c>
      <c r="G2135" s="43">
        <f ca="1">I2122+J2122*(G2134/1000)+K2122*(G2134/1000)^2+L2122*(G2134/1000)^3+M2122/(G2134/1000)^2</f>
        <v>219.79986065494492</v>
      </c>
      <c r="H2135" s="22"/>
      <c r="I2135" s="22"/>
      <c r="J2135" s="22"/>
      <c r="K2135" s="22"/>
      <c r="L2135" s="22"/>
      <c r="M2135" s="22"/>
      <c r="N2135" s="22"/>
      <c r="O2135" s="22"/>
      <c r="P2135" s="22"/>
      <c r="Q2135" s="22"/>
      <c r="R2135" s="22"/>
      <c r="S2135" s="22"/>
      <c r="T2135" s="22"/>
      <c r="U2135" s="22"/>
      <c r="V2135" s="22"/>
      <c r="W2135" s="22"/>
      <c r="X2135" s="22"/>
      <c r="Y2135" s="22"/>
      <c r="Z2135" s="22"/>
      <c r="AA2135" s="22"/>
      <c r="AB2135" s="22"/>
      <c r="AC2135" s="22"/>
      <c r="AD2135" s="22"/>
      <c r="AE2135" s="22"/>
      <c r="AF2135" s="22"/>
      <c r="AG2135" s="22"/>
      <c r="AH2135" s="22"/>
      <c r="AI2135" s="22"/>
      <c r="AJ2135" s="22"/>
      <c r="AK2135" s="22"/>
      <c r="AL2135" s="22"/>
      <c r="AM2135" s="22"/>
      <c r="AN2135" s="22"/>
      <c r="AO2135" s="22"/>
      <c r="AP2135" s="22"/>
      <c r="AQ2135" s="22"/>
      <c r="AR2135" s="22"/>
      <c r="AS2135" s="22"/>
      <c r="AT2135" s="22"/>
      <c r="AU2135" s="22"/>
      <c r="AV2135" s="22"/>
      <c r="AW2135" s="22"/>
      <c r="AX2135" s="22"/>
      <c r="AY2135" s="22"/>
      <c r="AZ2135" s="22"/>
      <c r="BA2135" s="22"/>
      <c r="BB2135" s="22"/>
      <c r="BC2135" s="22"/>
      <c r="BD2135" s="22"/>
      <c r="BE2135" s="22"/>
      <c r="BF2135" s="22"/>
      <c r="BG2135" s="22"/>
      <c r="BH2135" s="22"/>
      <c r="BI2135" s="22"/>
      <c r="BJ2135" s="22"/>
      <c r="BK2135" s="22"/>
      <c r="BL2135" s="22"/>
      <c r="BM2135" s="22"/>
      <c r="BN2135" s="22"/>
      <c r="BO2135" s="22"/>
      <c r="BP2135" s="22"/>
      <c r="BQ2135" s="22"/>
      <c r="BR2135" s="22"/>
      <c r="BS2135" s="22"/>
      <c r="BT2135" s="22"/>
      <c r="BU2135" s="22"/>
      <c r="BV2135" s="22"/>
      <c r="BW2135" s="22"/>
      <c r="BX2135" s="22"/>
      <c r="BY2135" s="22"/>
      <c r="BZ2135" s="22"/>
    </row>
    <row r="2136" spans="1:78" x14ac:dyDescent="0.25">
      <c r="A2136" s="21"/>
      <c r="B2136" s="22">
        <v>463.17</v>
      </c>
      <c r="C2136" s="22">
        <v>1200</v>
      </c>
      <c r="D2136" s="22">
        <f t="shared" ca="1" si="62"/>
        <v>1.2</v>
      </c>
      <c r="E2136" s="22"/>
      <c r="F2136" s="22" t="s">
        <v>46</v>
      </c>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2"/>
      <c r="AS2136" s="22"/>
      <c r="AT2136" s="22"/>
      <c r="AU2136" s="22"/>
      <c r="AV2136" s="22"/>
      <c r="AW2136" s="22"/>
      <c r="AX2136" s="22"/>
      <c r="AY2136" s="22"/>
      <c r="AZ2136" s="22"/>
      <c r="BA2136" s="22"/>
      <c r="BB2136" s="22"/>
      <c r="BC2136" s="22"/>
      <c r="BD2136" s="22"/>
      <c r="BE2136" s="22"/>
      <c r="BF2136" s="22"/>
      <c r="BG2136" s="22"/>
      <c r="BH2136" s="22"/>
      <c r="BI2136" s="22"/>
      <c r="BJ2136" s="22"/>
      <c r="BK2136" s="22"/>
      <c r="BL2136" s="22"/>
      <c r="BM2136" s="22"/>
      <c r="BN2136" s="22"/>
      <c r="BO2136" s="22"/>
      <c r="BP2136" s="22"/>
      <c r="BQ2136" s="22"/>
      <c r="BR2136" s="22"/>
      <c r="BS2136" s="22"/>
      <c r="BT2136" s="22"/>
      <c r="BU2136" s="22"/>
      <c r="BV2136" s="22"/>
      <c r="BW2136" s="22"/>
      <c r="BX2136" s="22"/>
      <c r="BY2136" s="22"/>
      <c r="BZ2136" s="22"/>
    </row>
    <row r="2137" spans="1:78" x14ac:dyDescent="0.25">
      <c r="A2137" s="21"/>
      <c r="B2137" s="22">
        <v>476.98</v>
      </c>
      <c r="C2137" s="22">
        <v>1300</v>
      </c>
      <c r="D2137" s="22">
        <f t="shared" ca="1" si="62"/>
        <v>1.3</v>
      </c>
      <c r="E2137" s="22"/>
      <c r="F2137" s="22"/>
      <c r="G2137" s="22"/>
      <c r="H2137" s="22"/>
      <c r="I2137" s="22"/>
      <c r="J2137" s="22"/>
      <c r="K2137" s="22"/>
      <c r="L2137" s="22"/>
      <c r="M2137" s="22"/>
      <c r="N2137" s="22"/>
      <c r="O2137" s="22"/>
      <c r="P2137" s="22"/>
      <c r="Q2137" s="22"/>
      <c r="R2137" s="22"/>
      <c r="S2137" s="22"/>
      <c r="T2137" s="22"/>
      <c r="U2137" s="22"/>
      <c r="V2137" s="22"/>
      <c r="W2137" s="22"/>
      <c r="X2137" s="22"/>
      <c r="Y2137" s="22"/>
      <c r="Z2137" s="22"/>
      <c r="AA2137" s="22"/>
      <c r="AB2137" s="22"/>
      <c r="AC2137" s="22"/>
      <c r="AD2137" s="22"/>
      <c r="AE2137" s="22"/>
      <c r="AF2137" s="22"/>
      <c r="AG2137" s="22"/>
      <c r="AH2137" s="22"/>
      <c r="AI2137" s="22"/>
      <c r="AJ2137" s="22"/>
      <c r="AK2137" s="22"/>
      <c r="AL2137" s="22"/>
      <c r="AM2137" s="22"/>
      <c r="AN2137" s="22"/>
      <c r="AO2137" s="22"/>
      <c r="AP2137" s="22"/>
      <c r="AQ2137" s="22"/>
      <c r="AR2137" s="22"/>
      <c r="AS2137" s="22"/>
      <c r="AT2137" s="22"/>
      <c r="AU2137" s="22"/>
      <c r="AV2137" s="22"/>
      <c r="AW2137" s="22"/>
      <c r="AX2137" s="22"/>
      <c r="AY2137" s="22"/>
      <c r="AZ2137" s="22"/>
      <c r="BA2137" s="22"/>
      <c r="BB2137" s="22"/>
      <c r="BC2137" s="22"/>
      <c r="BD2137" s="22"/>
      <c r="BE2137" s="22"/>
      <c r="BF2137" s="22"/>
      <c r="BG2137" s="22"/>
      <c r="BH2137" s="22"/>
      <c r="BI2137" s="22"/>
      <c r="BJ2137" s="22"/>
      <c r="BK2137" s="22"/>
      <c r="BL2137" s="22"/>
      <c r="BM2137" s="22"/>
      <c r="BN2137" s="22"/>
      <c r="BO2137" s="22"/>
      <c r="BP2137" s="22"/>
      <c r="BQ2137" s="22"/>
      <c r="BR2137" s="22"/>
      <c r="BS2137" s="22"/>
      <c r="BT2137" s="22"/>
      <c r="BU2137" s="22"/>
      <c r="BV2137" s="22"/>
      <c r="BW2137" s="22"/>
      <c r="BX2137" s="22"/>
      <c r="BY2137" s="22"/>
      <c r="BZ2137" s="22"/>
    </row>
    <row r="2138" spans="1:78" x14ac:dyDescent="0.25">
      <c r="A2138" s="21"/>
      <c r="B2138" s="22">
        <v>489.53</v>
      </c>
      <c r="C2138" s="22">
        <v>1400</v>
      </c>
      <c r="D2138" s="22">
        <f t="shared" ca="1" si="62"/>
        <v>1.4</v>
      </c>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2"/>
      <c r="AS2138" s="22"/>
      <c r="AT2138" s="22"/>
      <c r="AU2138" s="22"/>
      <c r="AV2138" s="22"/>
      <c r="AW2138" s="22"/>
      <c r="AX2138" s="22"/>
      <c r="AY2138" s="22"/>
      <c r="AZ2138" s="22"/>
      <c r="BA2138" s="22"/>
      <c r="BB2138" s="22"/>
      <c r="BC2138" s="22"/>
      <c r="BD2138" s="22"/>
      <c r="BE2138" s="22"/>
      <c r="BF2138" s="22"/>
      <c r="BG2138" s="22"/>
      <c r="BH2138" s="22"/>
      <c r="BI2138" s="22"/>
      <c r="BJ2138" s="22"/>
      <c r="BK2138" s="22"/>
      <c r="BL2138" s="22"/>
      <c r="BM2138" s="22"/>
      <c r="BN2138" s="22"/>
      <c r="BO2138" s="22"/>
      <c r="BP2138" s="22"/>
      <c r="BQ2138" s="22"/>
      <c r="BR2138" s="22"/>
      <c r="BS2138" s="22"/>
      <c r="BT2138" s="22"/>
      <c r="BU2138" s="22"/>
      <c r="BV2138" s="22"/>
      <c r="BW2138" s="22"/>
      <c r="BX2138" s="22"/>
      <c r="BY2138" s="22"/>
      <c r="BZ2138" s="22"/>
    </row>
    <row r="2139" spans="1:78" x14ac:dyDescent="0.25">
      <c r="A2139" s="21"/>
      <c r="B2139" s="22">
        <v>497.9</v>
      </c>
      <c r="C2139" s="22">
        <v>1500</v>
      </c>
      <c r="D2139" s="22">
        <f t="shared" ca="1" si="62"/>
        <v>1.5</v>
      </c>
      <c r="E2139" s="22"/>
      <c r="F2139" s="22"/>
      <c r="G2139" s="22"/>
      <c r="H2139" s="22"/>
      <c r="I2139" s="22"/>
      <c r="J2139" s="22"/>
      <c r="K2139" s="22"/>
      <c r="L2139" s="22"/>
      <c r="M2139" s="22"/>
      <c r="N2139" s="22"/>
      <c r="O2139" s="22"/>
      <c r="P2139" s="22"/>
      <c r="Q2139" s="22"/>
      <c r="R2139" s="22"/>
      <c r="S2139" s="22"/>
      <c r="T2139" s="2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c r="AQ2139" s="22"/>
      <c r="AR2139" s="22"/>
      <c r="AS2139" s="22"/>
      <c r="AT2139" s="22"/>
      <c r="AU2139" s="22"/>
      <c r="AV2139" s="22"/>
      <c r="AW2139" s="22"/>
      <c r="AX2139" s="22"/>
      <c r="AY2139" s="22"/>
      <c r="AZ2139" s="22"/>
      <c r="BA2139" s="22"/>
      <c r="BB2139" s="22"/>
      <c r="BC2139" s="22"/>
      <c r="BD2139" s="22"/>
      <c r="BE2139" s="22"/>
      <c r="BF2139" s="22"/>
      <c r="BG2139" s="22"/>
      <c r="BH2139" s="22"/>
      <c r="BI2139" s="22"/>
      <c r="BJ2139" s="22"/>
      <c r="BK2139" s="22"/>
      <c r="BL2139" s="22"/>
      <c r="BM2139" s="22"/>
      <c r="BN2139" s="22"/>
      <c r="BO2139" s="22"/>
      <c r="BP2139" s="22"/>
      <c r="BQ2139" s="22"/>
      <c r="BR2139" s="22"/>
      <c r="BS2139" s="22"/>
      <c r="BT2139" s="22"/>
      <c r="BU2139" s="22"/>
      <c r="BV2139" s="22"/>
      <c r="BW2139" s="22"/>
      <c r="BX2139" s="22"/>
      <c r="BY2139" s="22"/>
      <c r="BZ2139" s="22"/>
    </row>
    <row r="2140" spans="1:78" x14ac:dyDescent="0.25">
      <c r="A2140" s="21"/>
      <c r="B2140" s="22" t="s">
        <v>402</v>
      </c>
      <c r="C2140" s="22" t="s">
        <v>403</v>
      </c>
      <c r="D2140" s="22"/>
      <c r="E2140" s="22"/>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2"/>
      <c r="AS2140" s="22"/>
      <c r="AT2140" s="22"/>
      <c r="AU2140" s="22"/>
      <c r="AV2140" s="22"/>
      <c r="AW2140" s="22"/>
      <c r="AX2140" s="22"/>
      <c r="AY2140" s="22"/>
      <c r="AZ2140" s="22"/>
      <c r="BA2140" s="22"/>
      <c r="BB2140" s="22"/>
      <c r="BC2140" s="22"/>
      <c r="BD2140" s="22"/>
      <c r="BE2140" s="22"/>
      <c r="BF2140" s="22"/>
      <c r="BG2140" s="22"/>
      <c r="BH2140" s="22"/>
      <c r="BI2140" s="22"/>
      <c r="BJ2140" s="22"/>
      <c r="BK2140" s="22"/>
      <c r="BL2140" s="22"/>
      <c r="BM2140" s="22"/>
      <c r="BN2140" s="22"/>
      <c r="BO2140" s="22"/>
      <c r="BP2140" s="22"/>
      <c r="BQ2140" s="22"/>
      <c r="BR2140" s="22"/>
      <c r="BS2140" s="22"/>
      <c r="BT2140" s="22"/>
      <c r="BU2140" s="22"/>
      <c r="BV2140" s="22"/>
      <c r="BW2140" s="22"/>
      <c r="BX2140" s="22"/>
      <c r="BY2140" s="22"/>
      <c r="BZ2140" s="22"/>
    </row>
    <row r="2141" spans="1:78" x14ac:dyDescent="0.25">
      <c r="A2141" s="21"/>
      <c r="B2141" s="22"/>
      <c r="C2141" s="22"/>
      <c r="D2141" s="22"/>
      <c r="E2141" s="22"/>
      <c r="F2141" s="22"/>
      <c r="G2141" s="22"/>
      <c r="H2141" s="22"/>
      <c r="I2141" s="22"/>
      <c r="J2141" s="22"/>
      <c r="K2141" s="22"/>
      <c r="L2141" s="22"/>
      <c r="M2141" s="22"/>
      <c r="N2141" s="22"/>
      <c r="O2141" s="22"/>
      <c r="P2141" s="22"/>
      <c r="Q2141" s="22"/>
      <c r="R2141" s="22"/>
      <c r="S2141" s="22"/>
      <c r="T2141" s="22"/>
      <c r="U2141" s="22"/>
      <c r="V2141" s="22"/>
      <c r="W2141" s="22"/>
      <c r="X2141" s="22"/>
      <c r="Y2141" s="22"/>
      <c r="Z2141" s="22"/>
      <c r="AA2141" s="22"/>
      <c r="AB2141" s="22"/>
      <c r="AC2141" s="22"/>
      <c r="AD2141" s="22"/>
      <c r="AE2141" s="22"/>
      <c r="AF2141" s="22"/>
      <c r="AG2141" s="22"/>
      <c r="AH2141" s="22"/>
      <c r="AI2141" s="22"/>
      <c r="AJ2141" s="22"/>
      <c r="AK2141" s="22"/>
      <c r="AL2141" s="22"/>
      <c r="AM2141" s="22"/>
      <c r="AN2141" s="22"/>
      <c r="AO2141" s="22"/>
      <c r="AP2141" s="22"/>
      <c r="AQ2141" s="22"/>
      <c r="AR2141" s="22"/>
      <c r="AS2141" s="22"/>
      <c r="AT2141" s="22"/>
      <c r="AU2141" s="22"/>
      <c r="AV2141" s="22"/>
      <c r="AW2141" s="22"/>
      <c r="AX2141" s="22"/>
      <c r="AY2141" s="22"/>
      <c r="AZ2141" s="22"/>
      <c r="BA2141" s="22"/>
      <c r="BB2141" s="22"/>
      <c r="BC2141" s="22"/>
      <c r="BD2141" s="22"/>
      <c r="BE2141" s="22"/>
      <c r="BF2141" s="22"/>
      <c r="BG2141" s="22"/>
      <c r="BH2141" s="22"/>
      <c r="BI2141" s="22"/>
      <c r="BJ2141" s="22"/>
      <c r="BK2141" s="22"/>
      <c r="BL2141" s="22"/>
      <c r="BM2141" s="22"/>
      <c r="BN2141" s="22"/>
      <c r="BO2141" s="22"/>
      <c r="BP2141" s="22"/>
      <c r="BQ2141" s="22"/>
      <c r="BR2141" s="22"/>
      <c r="BS2141" s="22"/>
      <c r="BT2141" s="22"/>
      <c r="BU2141" s="22"/>
      <c r="BV2141" s="22"/>
      <c r="BW2141" s="22"/>
      <c r="BX2141" s="22"/>
      <c r="BY2141" s="22"/>
      <c r="BZ2141" s="22"/>
    </row>
    <row r="2142" spans="1:78" x14ac:dyDescent="0.25">
      <c r="A2142" s="21"/>
      <c r="B2142" s="31" t="s">
        <v>404</v>
      </c>
      <c r="C2142" s="22"/>
      <c r="D2142" s="22"/>
      <c r="E2142" s="22"/>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2"/>
      <c r="AS2142" s="22"/>
      <c r="AT2142" s="22"/>
      <c r="AU2142" s="22"/>
      <c r="AV2142" s="22"/>
      <c r="AW2142" s="22"/>
      <c r="AX2142" s="22"/>
      <c r="AY2142" s="22"/>
      <c r="AZ2142" s="22"/>
      <c r="BA2142" s="22"/>
      <c r="BB2142" s="22"/>
      <c r="BC2142" s="22"/>
      <c r="BD2142" s="22"/>
      <c r="BE2142" s="22"/>
      <c r="BF2142" s="22"/>
      <c r="BG2142" s="22"/>
      <c r="BH2142" s="22"/>
      <c r="BI2142" s="22"/>
      <c r="BJ2142" s="22"/>
      <c r="BK2142" s="22"/>
      <c r="BL2142" s="22"/>
      <c r="BM2142" s="22"/>
      <c r="BN2142" s="22"/>
      <c r="BO2142" s="22"/>
      <c r="BP2142" s="22"/>
      <c r="BQ2142" s="22"/>
      <c r="BR2142" s="22"/>
      <c r="BS2142" s="22"/>
      <c r="BT2142" s="22"/>
      <c r="BU2142" s="22"/>
      <c r="BV2142" s="22"/>
      <c r="BW2142" s="22"/>
      <c r="BX2142" s="22"/>
      <c r="BY2142" s="22"/>
      <c r="BZ2142" s="22"/>
    </row>
    <row r="2143" spans="1:78" x14ac:dyDescent="0.25">
      <c r="A2143" s="21"/>
      <c r="B2143" s="22"/>
      <c r="C2143" s="22"/>
      <c r="D2143" s="22"/>
      <c r="E2143" s="22"/>
      <c r="F2143" s="22"/>
      <c r="G2143" s="22"/>
      <c r="H2143" s="22"/>
      <c r="I2143" s="22"/>
      <c r="J2143" s="22"/>
      <c r="K2143" s="22"/>
      <c r="L2143" s="22"/>
      <c r="M2143" s="22"/>
      <c r="N2143" s="22"/>
      <c r="O2143" s="22"/>
      <c r="P2143" s="22"/>
      <c r="Q2143" s="22"/>
      <c r="R2143" s="22"/>
      <c r="S2143" s="22"/>
      <c r="T2143" s="22"/>
      <c r="U2143" s="22"/>
      <c r="V2143" s="22"/>
      <c r="W2143" s="22"/>
      <c r="X2143" s="22"/>
      <c r="Y2143" s="22"/>
      <c r="Z2143" s="22"/>
      <c r="AA2143" s="22"/>
      <c r="AB2143" s="22"/>
      <c r="AC2143" s="22"/>
      <c r="AD2143" s="22"/>
      <c r="AE2143" s="22"/>
      <c r="AF2143" s="22"/>
      <c r="AG2143" s="22"/>
      <c r="AH2143" s="22"/>
      <c r="AI2143" s="22"/>
      <c r="AJ2143" s="22"/>
      <c r="AK2143" s="22"/>
      <c r="AL2143" s="22"/>
      <c r="AM2143" s="22"/>
      <c r="AN2143" s="22"/>
      <c r="AO2143" s="22"/>
      <c r="AP2143" s="22"/>
      <c r="AQ2143" s="22"/>
      <c r="AR2143" s="22"/>
      <c r="AS2143" s="22"/>
      <c r="AT2143" s="22"/>
      <c r="AU2143" s="22"/>
      <c r="AV2143" s="22"/>
      <c r="AW2143" s="22"/>
      <c r="AX2143" s="22"/>
      <c r="AY2143" s="22"/>
      <c r="AZ2143" s="22"/>
      <c r="BA2143" s="22"/>
      <c r="BB2143" s="22"/>
      <c r="BC2143" s="22"/>
      <c r="BD2143" s="22"/>
      <c r="BE2143" s="22"/>
      <c r="BF2143" s="22"/>
      <c r="BG2143" s="22"/>
      <c r="BH2143" s="22"/>
      <c r="BI2143" s="22"/>
      <c r="BJ2143" s="22"/>
      <c r="BK2143" s="22"/>
      <c r="BL2143" s="22"/>
      <c r="BM2143" s="22"/>
      <c r="BN2143" s="22"/>
      <c r="BO2143" s="22"/>
      <c r="BP2143" s="22"/>
      <c r="BQ2143" s="22"/>
      <c r="BR2143" s="22"/>
      <c r="BS2143" s="22"/>
      <c r="BT2143" s="22"/>
      <c r="BU2143" s="22"/>
      <c r="BV2143" s="22"/>
      <c r="BW2143" s="22"/>
      <c r="BX2143" s="22"/>
      <c r="BY2143" s="22"/>
      <c r="BZ2143" s="22"/>
    </row>
    <row r="2144" spans="1:78" x14ac:dyDescent="0.25">
      <c r="A2144" s="21"/>
      <c r="B2144" s="22"/>
      <c r="C2144" s="22"/>
      <c r="D2144" s="22"/>
      <c r="E2144" s="22"/>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2"/>
      <c r="AS2144" s="22"/>
      <c r="AT2144" s="22"/>
      <c r="AU2144" s="22"/>
      <c r="AV2144" s="22"/>
      <c r="AW2144" s="22"/>
      <c r="AX2144" s="22"/>
      <c r="AY2144" s="22"/>
      <c r="AZ2144" s="22"/>
      <c r="BA2144" s="22"/>
      <c r="BB2144" s="22"/>
      <c r="BC2144" s="22"/>
      <c r="BD2144" s="22"/>
      <c r="BE2144" s="22"/>
      <c r="BF2144" s="22"/>
      <c r="BG2144" s="22"/>
      <c r="BH2144" s="22"/>
      <c r="BI2144" s="22"/>
      <c r="BJ2144" s="22"/>
      <c r="BK2144" s="22"/>
      <c r="BL2144" s="22"/>
      <c r="BM2144" s="22"/>
      <c r="BN2144" s="22"/>
      <c r="BO2144" s="22"/>
      <c r="BP2144" s="22"/>
      <c r="BQ2144" s="22"/>
      <c r="BR2144" s="22"/>
      <c r="BS2144" s="22"/>
      <c r="BT2144" s="22"/>
      <c r="BU2144" s="22"/>
      <c r="BV2144" s="22"/>
      <c r="BW2144" s="22"/>
      <c r="BX2144" s="22"/>
      <c r="BY2144" s="22"/>
      <c r="BZ2144" s="22"/>
    </row>
    <row r="2145" spans="1:78" x14ac:dyDescent="0.25">
      <c r="A2145" s="38"/>
      <c r="B2145" s="39"/>
      <c r="C2145" s="39"/>
      <c r="D2145" s="39"/>
      <c r="E2145" s="39"/>
      <c r="F2145" s="26" t="s">
        <v>70</v>
      </c>
      <c r="G2145" s="27" t="s">
        <v>71</v>
      </c>
      <c r="H2145" s="27" t="s">
        <v>72</v>
      </c>
      <c r="I2145" s="27" t="s">
        <v>73</v>
      </c>
      <c r="J2145" s="27" t="s">
        <v>74</v>
      </c>
      <c r="K2145" s="27" t="s">
        <v>75</v>
      </c>
      <c r="L2145" s="27" t="s">
        <v>76</v>
      </c>
      <c r="M2145" s="27" t="s">
        <v>77</v>
      </c>
      <c r="N2145" s="27" t="s">
        <v>78</v>
      </c>
      <c r="O2145" s="27" t="s">
        <v>79</v>
      </c>
      <c r="P2145" s="27" t="s">
        <v>80</v>
      </c>
      <c r="Q2145" s="27"/>
      <c r="R2145" s="27"/>
      <c r="S2145" s="27"/>
      <c r="T2145" s="27"/>
      <c r="U2145" s="27"/>
      <c r="V2145" s="27"/>
      <c r="W2145" s="27"/>
      <c r="X2145" s="27"/>
      <c r="Y2145" s="27"/>
      <c r="Z2145" s="27"/>
      <c r="AA2145" s="27"/>
      <c r="AB2145" s="27"/>
      <c r="AC2145" s="27"/>
      <c r="AD2145" s="27"/>
      <c r="AE2145" s="27"/>
      <c r="AF2145" s="27"/>
      <c r="AG2145" s="27"/>
      <c r="AH2145" s="27"/>
      <c r="AI2145" s="27"/>
      <c r="AJ2145" s="27"/>
      <c r="AK2145" s="27"/>
      <c r="AL2145" s="27"/>
      <c r="AM2145" s="27"/>
      <c r="AN2145" s="27"/>
      <c r="AO2145" s="27"/>
      <c r="AP2145" s="27"/>
      <c r="AQ2145" s="27"/>
      <c r="AR2145" s="27"/>
      <c r="AS2145" s="27"/>
      <c r="AT2145" s="27"/>
      <c r="AU2145" s="27"/>
      <c r="AV2145" s="27"/>
      <c r="AW2145" s="27"/>
      <c r="AX2145" s="27"/>
      <c r="AY2145" s="27"/>
      <c r="AZ2145" s="27"/>
      <c r="BA2145" s="27"/>
      <c r="BB2145" s="27"/>
      <c r="BC2145" s="27"/>
      <c r="BD2145" s="27"/>
      <c r="BE2145" s="27"/>
      <c r="BF2145" s="27"/>
      <c r="BG2145" s="27"/>
      <c r="BH2145" s="27"/>
      <c r="BI2145" s="27"/>
      <c r="BJ2145" s="27"/>
      <c r="BK2145" s="27"/>
      <c r="BL2145" s="27"/>
      <c r="BM2145" s="27"/>
      <c r="BN2145" s="27"/>
      <c r="BO2145" s="22"/>
      <c r="BP2145" s="22"/>
      <c r="BQ2145" s="22"/>
      <c r="BR2145" s="22"/>
      <c r="BS2145" s="22"/>
      <c r="BT2145" s="22"/>
      <c r="BU2145" s="22"/>
      <c r="BV2145" s="22"/>
      <c r="BW2145" s="22"/>
      <c r="BX2145" s="22"/>
      <c r="BY2145" s="22"/>
      <c r="BZ2145" s="22"/>
    </row>
    <row r="2146" spans="1:78" x14ac:dyDescent="0.25">
      <c r="A2146" s="21" t="s">
        <v>405</v>
      </c>
      <c r="B2146" s="21" t="s">
        <v>406</v>
      </c>
      <c r="C2146" s="22"/>
      <c r="D2146" s="22"/>
      <c r="E2146" s="22"/>
      <c r="F2146" s="40" t="s">
        <v>139</v>
      </c>
      <c r="G2146" s="40">
        <f ca="1">C2148</f>
        <v>200</v>
      </c>
      <c r="H2146" s="40">
        <f ca="1">C2163</f>
        <v>1500</v>
      </c>
      <c r="I2146" s="40">
        <f ca="1">K2150</f>
        <v>-76.648631522259393</v>
      </c>
      <c r="J2146" s="40">
        <f ca="1">J2150</f>
        <v>1087.83703518323</v>
      </c>
      <c r="K2146" s="40">
        <f ca="1">I2150</f>
        <v>-704.73155477237708</v>
      </c>
      <c r="L2146" s="40">
        <f ca="1">H2150</f>
        <v>173.97859046503558</v>
      </c>
      <c r="M2146" s="40">
        <f ca="1">G2150</f>
        <v>1.8968470259295565</v>
      </c>
      <c r="N2146" s="40"/>
      <c r="O2146" s="40"/>
      <c r="P2146" s="40"/>
      <c r="Q2146" s="40"/>
      <c r="R2146" s="40"/>
      <c r="S2146" s="40"/>
      <c r="T2146" s="40"/>
      <c r="U2146" s="40"/>
      <c r="V2146" s="40"/>
      <c r="W2146" s="40"/>
      <c r="X2146" s="40"/>
      <c r="Y2146" s="40"/>
      <c r="Z2146" s="40"/>
      <c r="AA2146" s="40"/>
      <c r="AB2146" s="40"/>
      <c r="AC2146" s="40"/>
      <c r="AD2146" s="40"/>
      <c r="AE2146" s="40"/>
      <c r="AF2146" s="40"/>
      <c r="AG2146" s="40"/>
      <c r="AH2146" s="40"/>
      <c r="AI2146" s="40"/>
      <c r="AJ2146" s="40"/>
      <c r="AK2146" s="40"/>
      <c r="AL2146" s="40"/>
      <c r="AM2146" s="40"/>
      <c r="AN2146" s="40"/>
      <c r="AO2146" s="40"/>
      <c r="AP2146" s="40"/>
      <c r="AQ2146" s="40"/>
      <c r="AR2146" s="40"/>
      <c r="AS2146" s="40"/>
      <c r="AT2146" s="40"/>
      <c r="AU2146" s="40"/>
      <c r="AV2146" s="40"/>
      <c r="AW2146" s="40"/>
      <c r="AX2146" s="40"/>
      <c r="AY2146" s="40"/>
      <c r="AZ2146" s="40"/>
      <c r="BA2146" s="40"/>
      <c r="BB2146" s="40"/>
      <c r="BC2146" s="40"/>
      <c r="BD2146" s="40"/>
      <c r="BE2146" s="40"/>
      <c r="BF2146" s="40"/>
      <c r="BG2146" s="40"/>
      <c r="BH2146" s="40"/>
      <c r="BI2146" s="40"/>
      <c r="BJ2146" s="40"/>
      <c r="BK2146" s="40"/>
      <c r="BL2146" s="40"/>
      <c r="BM2146" s="40"/>
      <c r="BN2146" s="40"/>
      <c r="BO2146" s="22"/>
      <c r="BP2146" s="22"/>
      <c r="BQ2146" s="22"/>
      <c r="BR2146" s="22"/>
      <c r="BS2146" s="22"/>
      <c r="BT2146" s="22"/>
      <c r="BU2146" s="22"/>
      <c r="BV2146" s="22"/>
      <c r="BW2146" s="22"/>
      <c r="BX2146" s="22"/>
      <c r="BY2146" s="22"/>
      <c r="BZ2146" s="22"/>
    </row>
    <row r="2147" spans="1:78" x14ac:dyDescent="0.25">
      <c r="A2147" s="21"/>
      <c r="B2147" s="22" t="s">
        <v>203</v>
      </c>
      <c r="C2147" s="22" t="s">
        <v>323</v>
      </c>
      <c r="D2147" s="22" t="s">
        <v>401</v>
      </c>
      <c r="E2147" s="22"/>
      <c r="F2147" s="41" t="s">
        <v>141</v>
      </c>
      <c r="G2147" s="41"/>
      <c r="H2147" s="41"/>
      <c r="I2147" s="41"/>
      <c r="J2147" s="41"/>
      <c r="K2147" s="41"/>
      <c r="L2147" s="41"/>
      <c r="M2147" s="41"/>
      <c r="N2147" s="41"/>
      <c r="O2147" s="41"/>
      <c r="P2147" s="41"/>
      <c r="Q2147" s="41"/>
      <c r="R2147" s="41"/>
      <c r="S2147" s="41"/>
      <c r="T2147" s="41"/>
      <c r="U2147" s="41"/>
      <c r="V2147" s="41"/>
      <c r="W2147" s="41"/>
      <c r="X2147" s="41"/>
      <c r="Y2147" s="41"/>
      <c r="Z2147" s="41"/>
      <c r="AA2147" s="41"/>
      <c r="AB2147" s="41"/>
      <c r="AC2147" s="41"/>
      <c r="AD2147" s="41"/>
      <c r="AE2147" s="41"/>
      <c r="AF2147" s="41"/>
      <c r="AG2147" s="41"/>
      <c r="AH2147" s="41"/>
      <c r="AI2147" s="41"/>
      <c r="AJ2147" s="41"/>
      <c r="AK2147" s="41"/>
      <c r="AL2147" s="41"/>
      <c r="AM2147" s="41"/>
      <c r="AN2147" s="41"/>
      <c r="AO2147" s="41"/>
      <c r="AP2147" s="41"/>
      <c r="AQ2147" s="41"/>
      <c r="AR2147" s="41"/>
      <c r="AS2147" s="41"/>
      <c r="AT2147" s="41"/>
      <c r="AU2147" s="41"/>
      <c r="AV2147" s="41"/>
      <c r="AW2147" s="41"/>
      <c r="AX2147" s="41"/>
      <c r="AY2147" s="41"/>
      <c r="AZ2147" s="41"/>
      <c r="BA2147" s="41"/>
      <c r="BB2147" s="41"/>
      <c r="BC2147" s="41"/>
      <c r="BD2147" s="41"/>
      <c r="BE2147" s="41"/>
      <c r="BF2147" s="41"/>
      <c r="BG2147" s="41"/>
      <c r="BH2147" s="41"/>
      <c r="BI2147" s="41"/>
      <c r="BJ2147" s="41"/>
      <c r="BK2147" s="41"/>
      <c r="BL2147" s="41"/>
      <c r="BM2147" s="41"/>
      <c r="BN2147" s="41"/>
      <c r="BO2147" s="22"/>
      <c r="BP2147" s="22"/>
      <c r="BQ2147" s="22"/>
      <c r="BR2147" s="22"/>
      <c r="BS2147" s="22"/>
      <c r="BT2147" s="22"/>
      <c r="BU2147" s="22"/>
      <c r="BV2147" s="22"/>
      <c r="BW2147" s="22"/>
      <c r="BX2147" s="22"/>
      <c r="BY2147" s="22"/>
      <c r="BZ2147" s="22"/>
    </row>
    <row r="2148" spans="1:78" x14ac:dyDescent="0.25">
      <c r="A2148" s="21"/>
      <c r="B2148" s="22">
        <v>161.91999999999999</v>
      </c>
      <c r="C2148" s="22">
        <v>200</v>
      </c>
      <c r="D2148" s="22">
        <f ca="1">C2148/1000</f>
        <v>0.2</v>
      </c>
      <c r="E2148" s="22"/>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2"/>
      <c r="AS2148" s="22"/>
      <c r="AT2148" s="22"/>
      <c r="AU2148" s="22"/>
      <c r="AV2148" s="22"/>
      <c r="AW2148" s="22"/>
      <c r="AX2148" s="22"/>
      <c r="AY2148" s="22"/>
      <c r="AZ2148" s="22"/>
      <c r="BA2148" s="22"/>
      <c r="BB2148" s="22"/>
      <c r="BC2148" s="22"/>
      <c r="BD2148" s="22"/>
      <c r="BE2148" s="22"/>
      <c r="BF2148" s="22"/>
      <c r="BG2148" s="22"/>
      <c r="BH2148" s="22"/>
      <c r="BI2148" s="22"/>
      <c r="BJ2148" s="22"/>
      <c r="BK2148" s="22"/>
      <c r="BL2148" s="22"/>
      <c r="BM2148" s="22"/>
      <c r="BN2148" s="22"/>
      <c r="BO2148" s="22"/>
      <c r="BP2148" s="22"/>
      <c r="BQ2148" s="22"/>
      <c r="BR2148" s="22"/>
      <c r="BS2148" s="22"/>
      <c r="BT2148" s="22"/>
      <c r="BU2148" s="22"/>
      <c r="BV2148" s="22"/>
      <c r="BW2148" s="22"/>
      <c r="BX2148" s="22"/>
      <c r="BY2148" s="22"/>
      <c r="BZ2148" s="22"/>
    </row>
    <row r="2149" spans="1:78" x14ac:dyDescent="0.25">
      <c r="A2149" s="21"/>
      <c r="B2149" s="22">
        <v>196.77</v>
      </c>
      <c r="C2149" s="22">
        <v>273.14999999999998</v>
      </c>
      <c r="D2149" s="22">
        <f t="shared" ref="D2149:D2163" ca="1" si="63">C2149/1000</f>
        <v>0.27315</v>
      </c>
      <c r="E2149" s="22"/>
      <c r="F2149" s="22"/>
      <c r="G2149" s="42" t="s">
        <v>184</v>
      </c>
      <c r="H2149" s="42" t="s">
        <v>185</v>
      </c>
      <c r="I2149" s="42" t="s">
        <v>186</v>
      </c>
      <c r="J2149" s="42" t="s">
        <v>187</v>
      </c>
      <c r="K2149" s="42" t="s">
        <v>188</v>
      </c>
      <c r="L2149" s="22"/>
      <c r="M2149" s="22"/>
      <c r="N2149" s="22"/>
      <c r="O2149" s="22"/>
      <c r="P2149" s="22"/>
      <c r="Q2149" s="22"/>
      <c r="R2149" s="22"/>
      <c r="S2149" s="22"/>
      <c r="T2149" s="2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c r="AQ2149" s="22"/>
      <c r="AR2149" s="22"/>
      <c r="AS2149" s="22"/>
      <c r="AT2149" s="22"/>
      <c r="AU2149" s="22"/>
      <c r="AV2149" s="22"/>
      <c r="AW2149" s="22"/>
      <c r="AX2149" s="22"/>
      <c r="AY2149" s="22"/>
      <c r="AZ2149" s="22"/>
      <c r="BA2149" s="22"/>
      <c r="BB2149" s="22"/>
      <c r="BC2149" s="22"/>
      <c r="BD2149" s="22"/>
      <c r="BE2149" s="22"/>
      <c r="BF2149" s="22"/>
      <c r="BG2149" s="22"/>
      <c r="BH2149" s="22"/>
      <c r="BI2149" s="22"/>
      <c r="BJ2149" s="22"/>
      <c r="BK2149" s="22"/>
      <c r="BL2149" s="22"/>
      <c r="BM2149" s="22"/>
      <c r="BN2149" s="22"/>
      <c r="BO2149" s="22"/>
      <c r="BP2149" s="22"/>
      <c r="BQ2149" s="22"/>
      <c r="BR2149" s="22"/>
      <c r="BS2149" s="22"/>
      <c r="BT2149" s="22"/>
      <c r="BU2149" s="22"/>
      <c r="BV2149" s="22"/>
      <c r="BW2149" s="22"/>
      <c r="BX2149" s="22"/>
      <c r="BY2149" s="22"/>
      <c r="BZ2149" s="22"/>
    </row>
    <row r="2150" spans="1:78" x14ac:dyDescent="0.25">
      <c r="A2150" s="21"/>
      <c r="B2150" s="22">
        <v>210.4</v>
      </c>
      <c r="C2150" s="22">
        <v>298.14999999999998</v>
      </c>
      <c r="D2150" s="22">
        <f t="shared" ca="1" si="63"/>
        <v>0.29814999999999997</v>
      </c>
      <c r="E2150" s="22"/>
      <c r="F2150" s="22"/>
      <c r="G2150" s="22">
        <f t="array" aca="1" ref="G2150:L2156" ca="1">LINEST(B2148:B2163,D2148:D2163^{1,2,3,-2},1,1)</f>
        <v>1.8968470259295565</v>
      </c>
      <c r="H2150" s="22">
        <f ca="1"/>
        <v>173.97859046503558</v>
      </c>
      <c r="I2150" s="22">
        <f ca="1"/>
        <v>-704.73155477237708</v>
      </c>
      <c r="J2150" s="22">
        <f ca="1"/>
        <v>1087.83703518323</v>
      </c>
      <c r="K2150" s="22">
        <f ca="1"/>
        <v>-76.648631522259393</v>
      </c>
      <c r="L2150" s="22" t="e">
        <f ca="1"/>
        <v>#N/A</v>
      </c>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2"/>
      <c r="AS2150" s="22"/>
      <c r="AT2150" s="22"/>
      <c r="AU2150" s="22"/>
      <c r="AV2150" s="22"/>
      <c r="AW2150" s="22"/>
      <c r="AX2150" s="22"/>
      <c r="AY2150" s="22"/>
      <c r="AZ2150" s="22"/>
      <c r="BA2150" s="22"/>
      <c r="BB2150" s="22"/>
      <c r="BC2150" s="22"/>
      <c r="BD2150" s="22"/>
      <c r="BE2150" s="22"/>
      <c r="BF2150" s="22"/>
      <c r="BG2150" s="22"/>
      <c r="BH2150" s="22"/>
      <c r="BI2150" s="22"/>
      <c r="BJ2150" s="22"/>
      <c r="BK2150" s="22"/>
      <c r="BL2150" s="22"/>
      <c r="BM2150" s="22"/>
      <c r="BN2150" s="22"/>
      <c r="BO2150" s="22"/>
      <c r="BP2150" s="22"/>
      <c r="BQ2150" s="22"/>
      <c r="BR2150" s="22"/>
      <c r="BS2150" s="22"/>
      <c r="BT2150" s="22"/>
      <c r="BU2150" s="22"/>
      <c r="BV2150" s="22"/>
      <c r="BW2150" s="22"/>
      <c r="BX2150" s="22"/>
      <c r="BY2150" s="22"/>
      <c r="BZ2150" s="22"/>
    </row>
    <row r="2151" spans="1:78" x14ac:dyDescent="0.25">
      <c r="A2151" s="21"/>
      <c r="B2151" s="22">
        <v>211.42</v>
      </c>
      <c r="C2151" s="22">
        <v>300</v>
      </c>
      <c r="D2151" s="22">
        <f t="shared" ca="1" si="63"/>
        <v>0.3</v>
      </c>
      <c r="E2151" s="22"/>
      <c r="F2151" s="22"/>
      <c r="G2151" s="22">
        <f ca="1"/>
        <v>0.13319190542364423</v>
      </c>
      <c r="H2151" s="22">
        <f ca="1"/>
        <v>7.5685539177223724</v>
      </c>
      <c r="I2151" s="22">
        <f ca="1"/>
        <v>21.737541133772712</v>
      </c>
      <c r="J2151" s="22">
        <f ca="1"/>
        <v>19.819084433830717</v>
      </c>
      <c r="K2151" s="22">
        <f ca="1"/>
        <v>5.8814590522408219</v>
      </c>
      <c r="L2151" s="22" t="e">
        <f ca="1"/>
        <v>#N/A</v>
      </c>
      <c r="M2151" s="22"/>
      <c r="N2151" s="22"/>
      <c r="O2151" s="22"/>
      <c r="P2151" s="22"/>
      <c r="Q2151" s="22"/>
      <c r="R2151" s="22"/>
      <c r="S2151" s="22"/>
      <c r="T2151" s="22"/>
      <c r="U2151" s="22"/>
      <c r="V2151" s="22"/>
      <c r="W2151" s="22"/>
      <c r="X2151" s="22"/>
      <c r="Y2151" s="22"/>
      <c r="Z2151" s="22"/>
      <c r="AA2151" s="22"/>
      <c r="AB2151" s="22"/>
      <c r="AC2151" s="22"/>
      <c r="AD2151" s="22"/>
      <c r="AE2151" s="22"/>
      <c r="AF2151" s="22"/>
      <c r="AG2151" s="22"/>
      <c r="AH2151" s="22"/>
      <c r="AI2151" s="22"/>
      <c r="AJ2151" s="22"/>
      <c r="AK2151" s="22"/>
      <c r="AL2151" s="22"/>
      <c r="AM2151" s="22"/>
      <c r="AN2151" s="22"/>
      <c r="AO2151" s="22"/>
      <c r="AP2151" s="22"/>
      <c r="AQ2151" s="22"/>
      <c r="AR2151" s="22"/>
      <c r="AS2151" s="22"/>
      <c r="AT2151" s="22"/>
      <c r="AU2151" s="22"/>
      <c r="AV2151" s="22"/>
      <c r="AW2151" s="22"/>
      <c r="AX2151" s="22"/>
      <c r="AY2151" s="22"/>
      <c r="AZ2151" s="22"/>
      <c r="BA2151" s="22"/>
      <c r="BB2151" s="22"/>
      <c r="BC2151" s="22"/>
      <c r="BD2151" s="22"/>
      <c r="BE2151" s="22"/>
      <c r="BF2151" s="22"/>
      <c r="BG2151" s="22"/>
      <c r="BH2151" s="22"/>
      <c r="BI2151" s="22"/>
      <c r="BJ2151" s="22"/>
      <c r="BK2151" s="22"/>
      <c r="BL2151" s="22"/>
      <c r="BM2151" s="22"/>
      <c r="BN2151" s="22"/>
      <c r="BO2151" s="22"/>
      <c r="BP2151" s="22"/>
      <c r="BQ2151" s="22"/>
      <c r="BR2151" s="22"/>
      <c r="BS2151" s="22"/>
      <c r="BT2151" s="22"/>
      <c r="BU2151" s="22"/>
      <c r="BV2151" s="22"/>
      <c r="BW2151" s="22"/>
      <c r="BX2151" s="22"/>
      <c r="BY2151" s="22"/>
      <c r="BZ2151" s="22"/>
    </row>
    <row r="2152" spans="1:78" x14ac:dyDescent="0.25">
      <c r="A2152" s="21"/>
      <c r="B2152" s="22">
        <v>268.82</v>
      </c>
      <c r="C2152" s="22">
        <v>400</v>
      </c>
      <c r="D2152" s="22">
        <f t="shared" ca="1" si="63"/>
        <v>0.4</v>
      </c>
      <c r="E2152" s="22"/>
      <c r="F2152" s="22"/>
      <c r="G2152" s="22">
        <f ca="1"/>
        <v>0.99996937468065517</v>
      </c>
      <c r="H2152" s="22">
        <f ca="1"/>
        <v>0.89527633855194022</v>
      </c>
      <c r="I2152" s="22" t="e">
        <f ca="1"/>
        <v>#N/A</v>
      </c>
      <c r="J2152" s="22" t="e">
        <f ca="1"/>
        <v>#N/A</v>
      </c>
      <c r="K2152" s="22" t="e">
        <f ca="1"/>
        <v>#N/A</v>
      </c>
      <c r="L2152" s="22" t="e">
        <f ca="1"/>
        <v>#N/A</v>
      </c>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2"/>
      <c r="AS2152" s="22"/>
      <c r="AT2152" s="22"/>
      <c r="AU2152" s="22"/>
      <c r="AV2152" s="22"/>
      <c r="AW2152" s="22"/>
      <c r="AX2152" s="22"/>
      <c r="AY2152" s="22"/>
      <c r="AZ2152" s="22"/>
      <c r="BA2152" s="22"/>
      <c r="BB2152" s="22"/>
      <c r="BC2152" s="22"/>
      <c r="BD2152" s="22"/>
      <c r="BE2152" s="22"/>
      <c r="BF2152" s="22"/>
      <c r="BG2152" s="22"/>
      <c r="BH2152" s="22"/>
      <c r="BI2152" s="22"/>
      <c r="BJ2152" s="22"/>
      <c r="BK2152" s="22"/>
      <c r="BL2152" s="22"/>
      <c r="BM2152" s="22"/>
      <c r="BN2152" s="22"/>
      <c r="BO2152" s="22"/>
      <c r="BP2152" s="22"/>
      <c r="BQ2152" s="22"/>
      <c r="BR2152" s="22"/>
      <c r="BS2152" s="22"/>
      <c r="BT2152" s="22"/>
      <c r="BU2152" s="22"/>
      <c r="BV2152" s="22"/>
      <c r="BW2152" s="22"/>
      <c r="BX2152" s="22"/>
      <c r="BY2152" s="22"/>
      <c r="BZ2152" s="22"/>
    </row>
    <row r="2153" spans="1:78" x14ac:dyDescent="0.25">
      <c r="A2153" s="21"/>
      <c r="B2153" s="22">
        <v>321.54000000000002</v>
      </c>
      <c r="C2153" s="22">
        <v>500</v>
      </c>
      <c r="D2153" s="22">
        <f t="shared" ca="1" si="63"/>
        <v>0.5</v>
      </c>
      <c r="E2153" s="22"/>
      <c r="F2153" s="22"/>
      <c r="G2153" s="22">
        <f ca="1"/>
        <v>89792.23202244658</v>
      </c>
      <c r="H2153" s="22">
        <f ca="1"/>
        <v>11</v>
      </c>
      <c r="I2153" s="22" t="e">
        <f ca="1"/>
        <v>#N/A</v>
      </c>
      <c r="J2153" s="22" t="e">
        <f ca="1"/>
        <v>#N/A</v>
      </c>
      <c r="K2153" s="22" t="e">
        <f ca="1"/>
        <v>#N/A</v>
      </c>
      <c r="L2153" s="22" t="e">
        <f ca="1"/>
        <v>#N/A</v>
      </c>
      <c r="M2153" s="22"/>
      <c r="N2153" s="22"/>
      <c r="O2153" s="22"/>
      <c r="P2153" s="22"/>
      <c r="Q2153" s="22"/>
      <c r="R2153" s="22"/>
      <c r="S2153" s="22"/>
      <c r="T2153" s="2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c r="AQ2153" s="22"/>
      <c r="AR2153" s="22"/>
      <c r="AS2153" s="22"/>
      <c r="AT2153" s="22"/>
      <c r="AU2153" s="22"/>
      <c r="AV2153" s="22"/>
      <c r="AW2153" s="22"/>
      <c r="AX2153" s="22"/>
      <c r="AY2153" s="22"/>
      <c r="AZ2153" s="22"/>
      <c r="BA2153" s="22"/>
      <c r="BB2153" s="22"/>
      <c r="BC2153" s="22"/>
      <c r="BD2153" s="22"/>
      <c r="BE2153" s="22"/>
      <c r="BF2153" s="22"/>
      <c r="BG2153" s="22"/>
      <c r="BH2153" s="22"/>
      <c r="BI2153" s="22"/>
      <c r="BJ2153" s="22"/>
      <c r="BK2153" s="22"/>
      <c r="BL2153" s="22"/>
      <c r="BM2153" s="22"/>
      <c r="BN2153" s="22"/>
      <c r="BO2153" s="22"/>
      <c r="BP2153" s="22"/>
      <c r="BQ2153" s="22"/>
      <c r="BR2153" s="22"/>
      <c r="BS2153" s="22"/>
      <c r="BT2153" s="22"/>
      <c r="BU2153" s="22"/>
      <c r="BV2153" s="22"/>
      <c r="BW2153" s="22"/>
      <c r="BX2153" s="22"/>
      <c r="BY2153" s="22"/>
      <c r="BZ2153" s="22"/>
    </row>
    <row r="2154" spans="1:78" x14ac:dyDescent="0.25">
      <c r="A2154" s="21"/>
      <c r="B2154" s="22">
        <v>366.1</v>
      </c>
      <c r="C2154" s="22">
        <v>600</v>
      </c>
      <c r="D2154" s="22">
        <f t="shared" ca="1" si="63"/>
        <v>0.6</v>
      </c>
      <c r="E2154" s="22"/>
      <c r="F2154" s="22"/>
      <c r="G2154" s="22">
        <f ca="1"/>
        <v>287880.97952680383</v>
      </c>
      <c r="H2154" s="22">
        <f ca="1"/>
        <v>8.8167169460806516</v>
      </c>
      <c r="I2154" s="22" t="e">
        <f ca="1"/>
        <v>#N/A</v>
      </c>
      <c r="J2154" s="22" t="e">
        <f ca="1"/>
        <v>#N/A</v>
      </c>
      <c r="K2154" s="22" t="e">
        <f ca="1"/>
        <v>#N/A</v>
      </c>
      <c r="L2154" s="22" t="e">
        <f ca="1"/>
        <v>#N/A</v>
      </c>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2"/>
      <c r="AS2154" s="22"/>
      <c r="AT2154" s="22"/>
      <c r="AU2154" s="22"/>
      <c r="AV2154" s="22"/>
      <c r="AW2154" s="22"/>
      <c r="AX2154" s="22"/>
      <c r="AY2154" s="22"/>
      <c r="AZ2154" s="22"/>
      <c r="BA2154" s="22"/>
      <c r="BB2154" s="22"/>
      <c r="BC2154" s="22"/>
      <c r="BD2154" s="22"/>
      <c r="BE2154" s="22"/>
      <c r="BF2154" s="22"/>
      <c r="BG2154" s="22"/>
      <c r="BH2154" s="22"/>
      <c r="BI2154" s="22"/>
      <c r="BJ2154" s="22"/>
      <c r="BK2154" s="22"/>
      <c r="BL2154" s="22"/>
      <c r="BM2154" s="22"/>
      <c r="BN2154" s="22"/>
      <c r="BO2154" s="22"/>
      <c r="BP2154" s="22"/>
      <c r="BQ2154" s="22"/>
      <c r="BR2154" s="22"/>
      <c r="BS2154" s="22"/>
      <c r="BT2154" s="22"/>
      <c r="BU2154" s="22"/>
      <c r="BV2154" s="22"/>
      <c r="BW2154" s="22"/>
      <c r="BX2154" s="22"/>
      <c r="BY2154" s="22"/>
      <c r="BZ2154" s="22"/>
    </row>
    <row r="2155" spans="1:78" x14ac:dyDescent="0.25">
      <c r="A2155" s="21"/>
      <c r="B2155" s="22">
        <v>403.34</v>
      </c>
      <c r="C2155" s="22">
        <v>700</v>
      </c>
      <c r="D2155" s="22">
        <f t="shared" ca="1" si="63"/>
        <v>0.7</v>
      </c>
      <c r="E2155" s="22"/>
      <c r="F2155" s="22"/>
      <c r="G2155" s="22" t="e">
        <f ca="1"/>
        <v>#N/A</v>
      </c>
      <c r="H2155" s="22" t="e">
        <f ca="1"/>
        <v>#N/A</v>
      </c>
      <c r="I2155" s="22" t="e">
        <f ca="1"/>
        <v>#N/A</v>
      </c>
      <c r="J2155" s="22" t="e">
        <f ca="1"/>
        <v>#N/A</v>
      </c>
      <c r="K2155" s="22" t="e">
        <f ca="1"/>
        <v>#N/A</v>
      </c>
      <c r="L2155" s="22" t="e">
        <f ca="1"/>
        <v>#N/A</v>
      </c>
      <c r="M2155" s="22"/>
      <c r="N2155" s="22"/>
      <c r="O2155" s="22"/>
      <c r="P2155" s="22"/>
      <c r="Q2155" s="22"/>
      <c r="R2155" s="22"/>
      <c r="S2155" s="22"/>
      <c r="T2155" s="2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c r="AQ2155" s="22"/>
      <c r="AR2155" s="22"/>
      <c r="AS2155" s="22"/>
      <c r="AT2155" s="22"/>
      <c r="AU2155" s="22"/>
      <c r="AV2155" s="22"/>
      <c r="AW2155" s="22"/>
      <c r="AX2155" s="22"/>
      <c r="AY2155" s="22"/>
      <c r="AZ2155" s="22"/>
      <c r="BA2155" s="22"/>
      <c r="BB2155" s="22"/>
      <c r="BC2155" s="22"/>
      <c r="BD2155" s="22"/>
      <c r="BE2155" s="22"/>
      <c r="BF2155" s="22"/>
      <c r="BG2155" s="22"/>
      <c r="BH2155" s="22"/>
      <c r="BI2155" s="22"/>
      <c r="BJ2155" s="22"/>
      <c r="BK2155" s="22"/>
      <c r="BL2155" s="22"/>
      <c r="BM2155" s="22"/>
      <c r="BN2155" s="22"/>
      <c r="BO2155" s="22"/>
      <c r="BP2155" s="22"/>
      <c r="BQ2155" s="22"/>
      <c r="BR2155" s="22"/>
      <c r="BS2155" s="22"/>
      <c r="BT2155" s="22"/>
      <c r="BU2155" s="22"/>
      <c r="BV2155" s="22"/>
      <c r="BW2155" s="22"/>
      <c r="BX2155" s="22"/>
      <c r="BY2155" s="22"/>
      <c r="BZ2155" s="22"/>
    </row>
    <row r="2156" spans="1:78" x14ac:dyDescent="0.25">
      <c r="A2156" s="21"/>
      <c r="B2156" s="22">
        <v>433.88</v>
      </c>
      <c r="C2156" s="22">
        <v>800</v>
      </c>
      <c r="D2156" s="22">
        <f t="shared" ca="1" si="63"/>
        <v>0.8</v>
      </c>
      <c r="E2156" s="22"/>
      <c r="F2156" s="22"/>
      <c r="G2156" s="22" t="e">
        <f ca="1"/>
        <v>#N/A</v>
      </c>
      <c r="H2156" s="22" t="e">
        <f ca="1"/>
        <v>#N/A</v>
      </c>
      <c r="I2156" s="22" t="e">
        <f ca="1"/>
        <v>#N/A</v>
      </c>
      <c r="J2156" s="22" t="e">
        <f ca="1"/>
        <v>#N/A</v>
      </c>
      <c r="K2156" s="22" t="e">
        <f ca="1"/>
        <v>#N/A</v>
      </c>
      <c r="L2156" s="22" t="e">
        <f ca="1"/>
        <v>#N/A</v>
      </c>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2"/>
      <c r="AS2156" s="22"/>
      <c r="AT2156" s="22"/>
      <c r="AU2156" s="22"/>
      <c r="AV2156" s="22"/>
      <c r="AW2156" s="22"/>
      <c r="AX2156" s="22"/>
      <c r="AY2156" s="22"/>
      <c r="AZ2156" s="22"/>
      <c r="BA2156" s="22"/>
      <c r="BB2156" s="22"/>
      <c r="BC2156" s="22"/>
      <c r="BD2156" s="22"/>
      <c r="BE2156" s="22"/>
      <c r="BF2156" s="22"/>
      <c r="BG2156" s="22"/>
      <c r="BH2156" s="22"/>
      <c r="BI2156" s="22"/>
      <c r="BJ2156" s="22"/>
      <c r="BK2156" s="22"/>
      <c r="BL2156" s="22"/>
      <c r="BM2156" s="22"/>
      <c r="BN2156" s="22"/>
      <c r="BO2156" s="22"/>
      <c r="BP2156" s="22"/>
      <c r="BQ2156" s="22"/>
      <c r="BR2156" s="22"/>
      <c r="BS2156" s="22"/>
      <c r="BT2156" s="22"/>
      <c r="BU2156" s="22"/>
      <c r="BV2156" s="22"/>
      <c r="BW2156" s="22"/>
      <c r="BX2156" s="22"/>
      <c r="BY2156" s="22"/>
      <c r="BZ2156" s="22"/>
    </row>
    <row r="2157" spans="1:78" x14ac:dyDescent="0.25">
      <c r="A2157" s="21"/>
      <c r="B2157" s="22">
        <v>459.82</v>
      </c>
      <c r="C2157" s="22">
        <v>900</v>
      </c>
      <c r="D2157" s="22">
        <f t="shared" ca="1" si="63"/>
        <v>0.9</v>
      </c>
      <c r="E2157" s="22"/>
      <c r="F2157" s="22"/>
      <c r="G2157" s="22"/>
      <c r="H2157" s="22"/>
      <c r="I2157" s="22"/>
      <c r="J2157" s="22"/>
      <c r="K2157" s="22"/>
      <c r="L2157" s="22"/>
      <c r="M2157" s="22"/>
      <c r="N2157" s="22"/>
      <c r="O2157" s="22"/>
      <c r="P2157" s="22"/>
      <c r="Q2157" s="22"/>
      <c r="R2157" s="22"/>
      <c r="S2157" s="22"/>
      <c r="T2157" s="22"/>
      <c r="U2157" s="22"/>
      <c r="V2157" s="22"/>
      <c r="W2157" s="22"/>
      <c r="X2157" s="22"/>
      <c r="Y2157" s="22"/>
      <c r="Z2157" s="22"/>
      <c r="AA2157" s="22"/>
      <c r="AB2157" s="22"/>
      <c r="AC2157" s="22"/>
      <c r="AD2157" s="22"/>
      <c r="AE2157" s="22"/>
      <c r="AF2157" s="22"/>
      <c r="AG2157" s="22"/>
      <c r="AH2157" s="22"/>
      <c r="AI2157" s="22"/>
      <c r="AJ2157" s="22"/>
      <c r="AK2157" s="22"/>
      <c r="AL2157" s="22"/>
      <c r="AM2157" s="22"/>
      <c r="AN2157" s="22"/>
      <c r="AO2157" s="22"/>
      <c r="AP2157" s="22"/>
      <c r="AQ2157" s="22"/>
      <c r="AR2157" s="22"/>
      <c r="AS2157" s="22"/>
      <c r="AT2157" s="22"/>
      <c r="AU2157" s="22"/>
      <c r="AV2157" s="22"/>
      <c r="AW2157" s="22"/>
      <c r="AX2157" s="22"/>
      <c r="AY2157" s="22"/>
      <c r="AZ2157" s="22"/>
      <c r="BA2157" s="22"/>
      <c r="BB2157" s="22"/>
      <c r="BC2157" s="22"/>
      <c r="BD2157" s="22"/>
      <c r="BE2157" s="22"/>
      <c r="BF2157" s="22"/>
      <c r="BG2157" s="22"/>
      <c r="BH2157" s="22"/>
      <c r="BI2157" s="22"/>
      <c r="BJ2157" s="22"/>
      <c r="BK2157" s="22"/>
      <c r="BL2157" s="22"/>
      <c r="BM2157" s="22"/>
      <c r="BN2157" s="22"/>
      <c r="BO2157" s="22"/>
      <c r="BP2157" s="22"/>
      <c r="BQ2157" s="22"/>
      <c r="BR2157" s="22"/>
      <c r="BS2157" s="22"/>
      <c r="BT2157" s="22"/>
      <c r="BU2157" s="22"/>
      <c r="BV2157" s="22"/>
      <c r="BW2157" s="22"/>
      <c r="BX2157" s="22"/>
      <c r="BY2157" s="22"/>
      <c r="BZ2157" s="22"/>
    </row>
    <row r="2158" spans="1:78" x14ac:dyDescent="0.25">
      <c r="A2158" s="21"/>
      <c r="B2158" s="22">
        <v>481.58</v>
      </c>
      <c r="C2158" s="22">
        <v>1000</v>
      </c>
      <c r="D2158" s="22">
        <f t="shared" ca="1" si="63"/>
        <v>1</v>
      </c>
      <c r="E2158" s="22"/>
      <c r="F2158" s="25" t="s">
        <v>166</v>
      </c>
      <c r="G2158" s="42">
        <v>360</v>
      </c>
      <c r="H2158" s="22"/>
      <c r="I2158" s="22"/>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2"/>
      <c r="AS2158" s="22"/>
      <c r="AT2158" s="22"/>
      <c r="AU2158" s="22"/>
      <c r="AV2158" s="22"/>
      <c r="AW2158" s="22"/>
      <c r="AX2158" s="22"/>
      <c r="AY2158" s="22"/>
      <c r="AZ2158" s="22"/>
      <c r="BA2158" s="22"/>
      <c r="BB2158" s="22"/>
      <c r="BC2158" s="22"/>
      <c r="BD2158" s="22"/>
      <c r="BE2158" s="22"/>
      <c r="BF2158" s="22"/>
      <c r="BG2158" s="22"/>
      <c r="BH2158" s="22"/>
      <c r="BI2158" s="22"/>
      <c r="BJ2158" s="22"/>
      <c r="BK2158" s="22"/>
      <c r="BL2158" s="22"/>
      <c r="BM2158" s="22"/>
      <c r="BN2158" s="22"/>
      <c r="BO2158" s="22"/>
      <c r="BP2158" s="22"/>
      <c r="BQ2158" s="22"/>
      <c r="BR2158" s="22"/>
      <c r="BS2158" s="22"/>
      <c r="BT2158" s="22"/>
      <c r="BU2158" s="22"/>
      <c r="BV2158" s="22"/>
      <c r="BW2158" s="22"/>
      <c r="BX2158" s="22"/>
      <c r="BY2158" s="22"/>
      <c r="BZ2158" s="22"/>
    </row>
    <row r="2159" spans="1:78" x14ac:dyDescent="0.25">
      <c r="A2159" s="21"/>
      <c r="B2159" s="22">
        <v>499.99</v>
      </c>
      <c r="C2159" s="22">
        <v>1100</v>
      </c>
      <c r="D2159" s="22">
        <f t="shared" ca="1" si="63"/>
        <v>1.1000000000000001</v>
      </c>
      <c r="E2159" s="22"/>
      <c r="F2159" s="25" t="s">
        <v>167</v>
      </c>
      <c r="G2159" s="43">
        <f ca="1">I2146+J2146*(G2158/1000)+K2146*(G2158/1000)^2+L2146*(G2158/1000)^3+M2146/(G2158/1000)^2</f>
        <v>246.39280208547052</v>
      </c>
      <c r="H2159" s="22"/>
      <c r="I2159" s="22"/>
      <c r="J2159" s="22"/>
      <c r="K2159" s="22"/>
      <c r="L2159" s="22"/>
      <c r="M2159" s="22"/>
      <c r="N2159" s="22"/>
      <c r="O2159" s="22"/>
      <c r="P2159" s="22"/>
      <c r="Q2159" s="22"/>
      <c r="R2159" s="22"/>
      <c r="S2159" s="22"/>
      <c r="T2159" s="22"/>
      <c r="U2159" s="22"/>
      <c r="V2159" s="22"/>
      <c r="W2159" s="22"/>
      <c r="X2159" s="22"/>
      <c r="Y2159" s="22"/>
      <c r="Z2159" s="22"/>
      <c r="AA2159" s="22"/>
      <c r="AB2159" s="22"/>
      <c r="AC2159" s="22"/>
      <c r="AD2159" s="22"/>
      <c r="AE2159" s="22"/>
      <c r="AF2159" s="22"/>
      <c r="AG2159" s="22"/>
      <c r="AH2159" s="22"/>
      <c r="AI2159" s="22"/>
      <c r="AJ2159" s="22"/>
      <c r="AK2159" s="22"/>
      <c r="AL2159" s="22"/>
      <c r="AM2159" s="22"/>
      <c r="AN2159" s="22"/>
      <c r="AO2159" s="22"/>
      <c r="AP2159" s="22"/>
      <c r="AQ2159" s="22"/>
      <c r="AR2159" s="22"/>
      <c r="AS2159" s="22"/>
      <c r="AT2159" s="22"/>
      <c r="AU2159" s="22"/>
      <c r="AV2159" s="22"/>
      <c r="AW2159" s="22"/>
      <c r="AX2159" s="22"/>
      <c r="AY2159" s="22"/>
      <c r="AZ2159" s="22"/>
      <c r="BA2159" s="22"/>
      <c r="BB2159" s="22"/>
      <c r="BC2159" s="22"/>
      <c r="BD2159" s="22"/>
      <c r="BE2159" s="22"/>
      <c r="BF2159" s="22"/>
      <c r="BG2159" s="22"/>
      <c r="BH2159" s="22"/>
      <c r="BI2159" s="22"/>
      <c r="BJ2159" s="22"/>
      <c r="BK2159" s="22"/>
      <c r="BL2159" s="22"/>
      <c r="BM2159" s="22"/>
      <c r="BN2159" s="22"/>
      <c r="BO2159" s="22"/>
      <c r="BP2159" s="22"/>
      <c r="BQ2159" s="22"/>
      <c r="BR2159" s="22"/>
      <c r="BS2159" s="22"/>
      <c r="BT2159" s="22"/>
      <c r="BU2159" s="22"/>
      <c r="BV2159" s="22"/>
      <c r="BW2159" s="22"/>
      <c r="BX2159" s="22"/>
      <c r="BY2159" s="22"/>
      <c r="BZ2159" s="22"/>
    </row>
    <row r="2160" spans="1:78" x14ac:dyDescent="0.25">
      <c r="A2160" s="21"/>
      <c r="B2160" s="22">
        <v>516.30999999999995</v>
      </c>
      <c r="C2160" s="22">
        <v>1200</v>
      </c>
      <c r="D2160" s="22">
        <f t="shared" ca="1" si="63"/>
        <v>1.2</v>
      </c>
      <c r="E2160" s="22"/>
      <c r="F2160" s="22" t="s">
        <v>46</v>
      </c>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2"/>
      <c r="AS2160" s="22"/>
      <c r="AT2160" s="22"/>
      <c r="AU2160" s="22"/>
      <c r="AV2160" s="22"/>
      <c r="AW2160" s="22"/>
      <c r="AX2160" s="22"/>
      <c r="AY2160" s="22"/>
      <c r="AZ2160" s="22"/>
      <c r="BA2160" s="22"/>
      <c r="BB2160" s="22"/>
      <c r="BC2160" s="22"/>
      <c r="BD2160" s="22"/>
      <c r="BE2160" s="22"/>
      <c r="BF2160" s="22"/>
      <c r="BG2160" s="22"/>
      <c r="BH2160" s="22"/>
      <c r="BI2160" s="22"/>
      <c r="BJ2160" s="22"/>
      <c r="BK2160" s="22"/>
      <c r="BL2160" s="22"/>
      <c r="BM2160" s="22"/>
      <c r="BN2160" s="22"/>
      <c r="BO2160" s="22"/>
      <c r="BP2160" s="22"/>
      <c r="BQ2160" s="22"/>
      <c r="BR2160" s="22"/>
      <c r="BS2160" s="22"/>
      <c r="BT2160" s="22"/>
      <c r="BU2160" s="22"/>
      <c r="BV2160" s="22"/>
      <c r="BW2160" s="22"/>
      <c r="BX2160" s="22"/>
      <c r="BY2160" s="22"/>
      <c r="BZ2160" s="22"/>
    </row>
    <row r="2161" spans="1:78" x14ac:dyDescent="0.25">
      <c r="A2161" s="21"/>
      <c r="B2161" s="22">
        <v>531.37</v>
      </c>
      <c r="C2161" s="22">
        <v>1300</v>
      </c>
      <c r="D2161" s="22">
        <f t="shared" ca="1" si="63"/>
        <v>1.3</v>
      </c>
      <c r="E2161" s="22"/>
      <c r="F2161" s="22"/>
      <c r="G2161" s="22"/>
      <c r="H2161" s="22"/>
      <c r="I2161" s="22"/>
      <c r="J2161" s="22"/>
      <c r="K2161" s="22"/>
      <c r="L2161" s="22"/>
      <c r="M2161" s="22"/>
      <c r="N2161" s="22"/>
      <c r="O2161" s="22"/>
      <c r="P2161" s="22"/>
      <c r="Q2161" s="22"/>
      <c r="R2161" s="22"/>
      <c r="S2161" s="22"/>
      <c r="T2161" s="2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c r="AQ2161" s="22"/>
      <c r="AR2161" s="22"/>
      <c r="AS2161" s="22"/>
      <c r="AT2161" s="22"/>
      <c r="AU2161" s="22"/>
      <c r="AV2161" s="22"/>
      <c r="AW2161" s="22"/>
      <c r="AX2161" s="22"/>
      <c r="AY2161" s="22"/>
      <c r="AZ2161" s="22"/>
      <c r="BA2161" s="22"/>
      <c r="BB2161" s="22"/>
      <c r="BC2161" s="22"/>
      <c r="BD2161" s="22"/>
      <c r="BE2161" s="22"/>
      <c r="BF2161" s="22"/>
      <c r="BG2161" s="22"/>
      <c r="BH2161" s="22"/>
      <c r="BI2161" s="22"/>
      <c r="BJ2161" s="22"/>
      <c r="BK2161" s="22"/>
      <c r="BL2161" s="22"/>
      <c r="BM2161" s="22"/>
      <c r="BN2161" s="22"/>
      <c r="BO2161" s="22"/>
      <c r="BP2161" s="22"/>
      <c r="BQ2161" s="22"/>
      <c r="BR2161" s="22"/>
      <c r="BS2161" s="22"/>
      <c r="BT2161" s="22"/>
      <c r="BU2161" s="22"/>
      <c r="BV2161" s="22"/>
      <c r="BW2161" s="22"/>
      <c r="BX2161" s="22"/>
      <c r="BY2161" s="22"/>
      <c r="BZ2161" s="22"/>
    </row>
    <row r="2162" spans="1:78" x14ac:dyDescent="0.25">
      <c r="A2162" s="21"/>
      <c r="B2162" s="22">
        <v>543.91999999999996</v>
      </c>
      <c r="C2162" s="22">
        <v>1400</v>
      </c>
      <c r="D2162" s="22">
        <f t="shared" ca="1" si="63"/>
        <v>1.4</v>
      </c>
      <c r="E2162" s="22"/>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2"/>
      <c r="AS2162" s="22"/>
      <c r="AT2162" s="22"/>
      <c r="AU2162" s="22"/>
      <c r="AV2162" s="22"/>
      <c r="AW2162" s="22"/>
      <c r="AX2162" s="22"/>
      <c r="AY2162" s="22"/>
      <c r="AZ2162" s="22"/>
      <c r="BA2162" s="22"/>
      <c r="BB2162" s="22"/>
      <c r="BC2162" s="22"/>
      <c r="BD2162" s="22"/>
      <c r="BE2162" s="22"/>
      <c r="BF2162" s="22"/>
      <c r="BG2162" s="22"/>
      <c r="BH2162" s="22"/>
      <c r="BI2162" s="22"/>
      <c r="BJ2162" s="22"/>
      <c r="BK2162" s="22"/>
      <c r="BL2162" s="22"/>
      <c r="BM2162" s="22"/>
      <c r="BN2162" s="22"/>
      <c r="BO2162" s="22"/>
      <c r="BP2162" s="22"/>
      <c r="BQ2162" s="22"/>
      <c r="BR2162" s="22"/>
      <c r="BS2162" s="22"/>
      <c r="BT2162" s="22"/>
      <c r="BU2162" s="22"/>
      <c r="BV2162" s="22"/>
      <c r="BW2162" s="22"/>
      <c r="BX2162" s="22"/>
      <c r="BY2162" s="22"/>
      <c r="BZ2162" s="22"/>
    </row>
    <row r="2163" spans="1:78" x14ac:dyDescent="0.25">
      <c r="A2163" s="21"/>
      <c r="B2163" s="22">
        <v>556.47</v>
      </c>
      <c r="C2163" s="22">
        <v>1500</v>
      </c>
      <c r="D2163" s="22">
        <f t="shared" ca="1" si="63"/>
        <v>1.5</v>
      </c>
      <c r="E2163" s="22"/>
      <c r="F2163" s="22"/>
      <c r="G2163" s="22"/>
      <c r="H2163" s="22"/>
      <c r="I2163" s="22"/>
      <c r="J2163" s="22"/>
      <c r="K2163" s="22"/>
      <c r="L2163" s="22"/>
      <c r="M2163" s="22"/>
      <c r="N2163" s="22"/>
      <c r="O2163" s="22"/>
      <c r="P2163" s="22"/>
      <c r="Q2163" s="22"/>
      <c r="R2163" s="22"/>
      <c r="S2163" s="22"/>
      <c r="T2163" s="22"/>
      <c r="U2163" s="22"/>
      <c r="V2163" s="22"/>
      <c r="W2163" s="22"/>
      <c r="X2163" s="22"/>
      <c r="Y2163" s="22"/>
      <c r="Z2163" s="22"/>
      <c r="AA2163" s="22"/>
      <c r="AB2163" s="22"/>
      <c r="AC2163" s="22"/>
      <c r="AD2163" s="22"/>
      <c r="AE2163" s="22"/>
      <c r="AF2163" s="22"/>
      <c r="AG2163" s="22"/>
      <c r="AH2163" s="22"/>
      <c r="AI2163" s="22"/>
      <c r="AJ2163" s="22"/>
      <c r="AK2163" s="22"/>
      <c r="AL2163" s="22"/>
      <c r="AM2163" s="22"/>
      <c r="AN2163" s="22"/>
      <c r="AO2163" s="22"/>
      <c r="AP2163" s="22"/>
      <c r="AQ2163" s="22"/>
      <c r="AR2163" s="22"/>
      <c r="AS2163" s="22"/>
      <c r="AT2163" s="22"/>
      <c r="AU2163" s="22"/>
      <c r="AV2163" s="22"/>
      <c r="AW2163" s="22"/>
      <c r="AX2163" s="22"/>
      <c r="AY2163" s="22"/>
      <c r="AZ2163" s="22"/>
      <c r="BA2163" s="22"/>
      <c r="BB2163" s="22"/>
      <c r="BC2163" s="22"/>
      <c r="BD2163" s="22"/>
      <c r="BE2163" s="22"/>
      <c r="BF2163" s="22"/>
      <c r="BG2163" s="22"/>
      <c r="BH2163" s="22"/>
      <c r="BI2163" s="22"/>
      <c r="BJ2163" s="22"/>
      <c r="BK2163" s="22"/>
      <c r="BL2163" s="22"/>
      <c r="BM2163" s="22"/>
      <c r="BN2163" s="22"/>
      <c r="BO2163" s="22"/>
      <c r="BP2163" s="22"/>
      <c r="BQ2163" s="22"/>
      <c r="BR2163" s="22"/>
      <c r="BS2163" s="22"/>
      <c r="BT2163" s="22"/>
      <c r="BU2163" s="22"/>
      <c r="BV2163" s="22"/>
      <c r="BW2163" s="22"/>
      <c r="BX2163" s="22"/>
      <c r="BY2163" s="22"/>
      <c r="BZ2163" s="22"/>
    </row>
    <row r="2164" spans="1:78" x14ac:dyDescent="0.25">
      <c r="A2164" s="21"/>
      <c r="B2164" s="22" t="s">
        <v>402</v>
      </c>
      <c r="C2164" s="22" t="s">
        <v>407</v>
      </c>
      <c r="D2164" s="22"/>
      <c r="E2164" s="22"/>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2"/>
      <c r="AS2164" s="22"/>
      <c r="AT2164" s="22"/>
      <c r="AU2164" s="22"/>
      <c r="AV2164" s="22"/>
      <c r="AW2164" s="22"/>
      <c r="AX2164" s="22"/>
      <c r="AY2164" s="22"/>
      <c r="AZ2164" s="22"/>
      <c r="BA2164" s="22"/>
      <c r="BB2164" s="22"/>
      <c r="BC2164" s="22"/>
      <c r="BD2164" s="22"/>
      <c r="BE2164" s="22"/>
      <c r="BF2164" s="22"/>
      <c r="BG2164" s="22"/>
      <c r="BH2164" s="22"/>
      <c r="BI2164" s="22"/>
      <c r="BJ2164" s="22"/>
      <c r="BK2164" s="22"/>
      <c r="BL2164" s="22"/>
      <c r="BM2164" s="22"/>
      <c r="BN2164" s="22"/>
      <c r="BO2164" s="22"/>
      <c r="BP2164" s="22"/>
      <c r="BQ2164" s="22"/>
      <c r="BR2164" s="22"/>
      <c r="BS2164" s="22"/>
      <c r="BT2164" s="22"/>
      <c r="BU2164" s="22"/>
      <c r="BV2164" s="22"/>
      <c r="BW2164" s="22"/>
      <c r="BX2164" s="22"/>
      <c r="BY2164" s="22"/>
      <c r="BZ2164" s="22"/>
    </row>
    <row r="2165" spans="1:78" x14ac:dyDescent="0.25">
      <c r="A2165" s="21"/>
      <c r="B2165" s="22"/>
      <c r="C2165" s="22"/>
      <c r="D2165" s="22"/>
      <c r="E2165" s="22"/>
      <c r="F2165" s="22"/>
      <c r="G2165" s="22"/>
      <c r="H2165" s="22"/>
      <c r="I2165" s="22"/>
      <c r="J2165" s="22"/>
      <c r="K2165" s="22"/>
      <c r="L2165" s="22"/>
      <c r="M2165" s="22"/>
      <c r="N2165" s="22"/>
      <c r="O2165" s="22"/>
      <c r="P2165" s="22"/>
      <c r="Q2165" s="22"/>
      <c r="R2165" s="22"/>
      <c r="S2165" s="22"/>
      <c r="T2165" s="22"/>
      <c r="U2165" s="22"/>
      <c r="V2165" s="22"/>
      <c r="W2165" s="22"/>
      <c r="X2165" s="22"/>
      <c r="Y2165" s="22"/>
      <c r="Z2165" s="22"/>
      <c r="AA2165" s="22"/>
      <c r="AB2165" s="22"/>
      <c r="AC2165" s="22"/>
      <c r="AD2165" s="22"/>
      <c r="AE2165" s="22"/>
      <c r="AF2165" s="22"/>
      <c r="AG2165" s="22"/>
      <c r="AH2165" s="22"/>
      <c r="AI2165" s="22"/>
      <c r="AJ2165" s="22"/>
      <c r="AK2165" s="22"/>
      <c r="AL2165" s="22"/>
      <c r="AM2165" s="22"/>
      <c r="AN2165" s="22"/>
      <c r="AO2165" s="22"/>
      <c r="AP2165" s="22"/>
      <c r="AQ2165" s="22"/>
      <c r="AR2165" s="22"/>
      <c r="AS2165" s="22"/>
      <c r="AT2165" s="22"/>
      <c r="AU2165" s="22"/>
      <c r="AV2165" s="22"/>
      <c r="AW2165" s="22"/>
      <c r="AX2165" s="22"/>
      <c r="AY2165" s="22"/>
      <c r="AZ2165" s="22"/>
      <c r="BA2165" s="22"/>
      <c r="BB2165" s="22"/>
      <c r="BC2165" s="22"/>
      <c r="BD2165" s="22"/>
      <c r="BE2165" s="22"/>
      <c r="BF2165" s="22"/>
      <c r="BG2165" s="22"/>
      <c r="BH2165" s="22"/>
      <c r="BI2165" s="22"/>
      <c r="BJ2165" s="22"/>
      <c r="BK2165" s="22"/>
      <c r="BL2165" s="22"/>
      <c r="BM2165" s="22"/>
      <c r="BN2165" s="22"/>
      <c r="BO2165" s="22"/>
      <c r="BP2165" s="22"/>
      <c r="BQ2165" s="22"/>
      <c r="BR2165" s="22"/>
      <c r="BS2165" s="22"/>
      <c r="BT2165" s="22"/>
      <c r="BU2165" s="22"/>
      <c r="BV2165" s="22"/>
      <c r="BW2165" s="22"/>
      <c r="BX2165" s="22"/>
      <c r="BY2165" s="22"/>
      <c r="BZ2165" s="22"/>
    </row>
    <row r="2166" spans="1:78" x14ac:dyDescent="0.25">
      <c r="A2166" s="21"/>
      <c r="B2166" s="22" t="s">
        <v>408</v>
      </c>
      <c r="C2166" s="22"/>
      <c r="D2166" s="22"/>
      <c r="E2166" s="22"/>
      <c r="F2166" s="22"/>
      <c r="G2166" s="22"/>
      <c r="H2166" s="22"/>
      <c r="I2166" s="22"/>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2"/>
      <c r="AS2166" s="22"/>
      <c r="AT2166" s="22"/>
      <c r="AU2166" s="22"/>
      <c r="AV2166" s="22"/>
      <c r="AW2166" s="22"/>
      <c r="AX2166" s="22"/>
      <c r="AY2166" s="22"/>
      <c r="AZ2166" s="22"/>
      <c r="BA2166" s="22"/>
      <c r="BB2166" s="22"/>
      <c r="BC2166" s="22"/>
      <c r="BD2166" s="22"/>
      <c r="BE2166" s="22"/>
      <c r="BF2166" s="22"/>
      <c r="BG2166" s="22"/>
      <c r="BH2166" s="22"/>
      <c r="BI2166" s="22"/>
      <c r="BJ2166" s="22"/>
      <c r="BK2166" s="22"/>
      <c r="BL2166" s="22"/>
      <c r="BM2166" s="22"/>
      <c r="BN2166" s="22"/>
      <c r="BO2166" s="22"/>
      <c r="BP2166" s="22"/>
      <c r="BQ2166" s="22"/>
      <c r="BR2166" s="22"/>
      <c r="BS2166" s="22"/>
      <c r="BT2166" s="22"/>
      <c r="BU2166" s="22"/>
      <c r="BV2166" s="22"/>
      <c r="BW2166" s="22"/>
      <c r="BX2166" s="22"/>
      <c r="BY2166" s="22"/>
      <c r="BZ2166" s="22"/>
    </row>
    <row r="2167" spans="1:78" x14ac:dyDescent="0.25">
      <c r="A2167" s="21"/>
      <c r="B2167" s="22"/>
      <c r="C2167" s="22"/>
      <c r="D2167" s="22"/>
      <c r="E2167" s="22"/>
      <c r="F2167" s="26" t="s">
        <v>70</v>
      </c>
      <c r="G2167" s="27" t="s">
        <v>71</v>
      </c>
      <c r="H2167" s="27" t="s">
        <v>72</v>
      </c>
      <c r="I2167" s="27" t="s">
        <v>73</v>
      </c>
      <c r="J2167" s="27" t="s">
        <v>74</v>
      </c>
      <c r="K2167" s="27" t="s">
        <v>75</v>
      </c>
      <c r="L2167" s="27" t="s">
        <v>76</v>
      </c>
      <c r="M2167" s="27" t="s">
        <v>77</v>
      </c>
      <c r="N2167" s="27" t="s">
        <v>78</v>
      </c>
      <c r="O2167" s="27" t="s">
        <v>79</v>
      </c>
      <c r="P2167" s="27" t="s">
        <v>80</v>
      </c>
      <c r="Q2167" s="27"/>
      <c r="R2167" s="27"/>
      <c r="S2167" s="27"/>
      <c r="T2167" s="27"/>
      <c r="U2167" s="27"/>
      <c r="V2167" s="27"/>
      <c r="W2167" s="27"/>
      <c r="X2167" s="27"/>
      <c r="Y2167" s="27"/>
      <c r="Z2167" s="27"/>
      <c r="AA2167" s="27"/>
      <c r="AB2167" s="27"/>
      <c r="AC2167" s="27"/>
      <c r="AD2167" s="27"/>
      <c r="AE2167" s="27"/>
      <c r="AF2167" s="27"/>
      <c r="AG2167" s="27"/>
      <c r="AH2167" s="27"/>
      <c r="AI2167" s="27"/>
      <c r="AJ2167" s="27"/>
      <c r="AK2167" s="27"/>
      <c r="AL2167" s="27"/>
      <c r="AM2167" s="27"/>
      <c r="AN2167" s="27"/>
      <c r="AO2167" s="27"/>
      <c r="AP2167" s="27"/>
      <c r="AQ2167" s="27"/>
      <c r="AR2167" s="27"/>
      <c r="AS2167" s="27"/>
      <c r="AT2167" s="27"/>
      <c r="AU2167" s="27"/>
      <c r="AV2167" s="27"/>
      <c r="AW2167" s="27"/>
      <c r="AX2167" s="27"/>
      <c r="AY2167" s="27"/>
      <c r="AZ2167" s="27"/>
      <c r="BA2167" s="27"/>
      <c r="BB2167" s="27"/>
      <c r="BC2167" s="27"/>
      <c r="BD2167" s="27"/>
      <c r="BE2167" s="27"/>
      <c r="BF2167" s="27"/>
      <c r="BG2167" s="27"/>
      <c r="BH2167" s="27"/>
      <c r="BI2167" s="27"/>
      <c r="BJ2167" s="27"/>
      <c r="BK2167" s="27"/>
      <c r="BL2167" s="27"/>
      <c r="BM2167" s="27"/>
      <c r="BN2167" s="27"/>
      <c r="BO2167" s="22"/>
      <c r="BP2167" s="22"/>
      <c r="BQ2167" s="22"/>
      <c r="BR2167" s="22"/>
      <c r="BS2167" s="22"/>
      <c r="BT2167" s="22"/>
      <c r="BU2167" s="22"/>
      <c r="BV2167" s="22"/>
      <c r="BW2167" s="22"/>
      <c r="BX2167" s="22"/>
      <c r="BY2167" s="22"/>
      <c r="BZ2167" s="22"/>
    </row>
    <row r="2168" spans="1:78" x14ac:dyDescent="0.25">
      <c r="A2168" s="21" t="s">
        <v>409</v>
      </c>
      <c r="B2168" s="21" t="s">
        <v>410</v>
      </c>
      <c r="C2168" s="22"/>
      <c r="D2168" s="22"/>
      <c r="E2168" s="22"/>
      <c r="F2168" s="40" t="s">
        <v>139</v>
      </c>
      <c r="G2168" s="40">
        <f ca="1">C2170</f>
        <v>200</v>
      </c>
      <c r="H2168" s="40">
        <f ca="1">C2185</f>
        <v>1500</v>
      </c>
      <c r="I2168" s="40">
        <f ca="1">K2172</f>
        <v>-83.614123363710675</v>
      </c>
      <c r="J2168" s="40">
        <f ca="1">J2172</f>
        <v>1202.3622622819455</v>
      </c>
      <c r="K2168" s="40">
        <f ca="1">I2172</f>
        <v>-778.14303264026205</v>
      </c>
      <c r="L2168" s="40">
        <f ca="1">H2172</f>
        <v>190.27872457386727</v>
      </c>
      <c r="M2168" s="40">
        <f ca="1">G2172</f>
        <v>2.0523663079126853</v>
      </c>
      <c r="N2168" s="40"/>
      <c r="O2168" s="40"/>
      <c r="P2168" s="40"/>
      <c r="Q2168" s="40"/>
      <c r="R2168" s="40"/>
      <c r="S2168" s="40"/>
      <c r="T2168" s="40"/>
      <c r="U2168" s="40"/>
      <c r="V2168" s="40"/>
      <c r="W2168" s="40"/>
      <c r="X2168" s="40"/>
      <c r="Y2168" s="40"/>
      <c r="Z2168" s="40"/>
      <c r="AA2168" s="40"/>
      <c r="AB2168" s="40"/>
      <c r="AC2168" s="40"/>
      <c r="AD2168" s="40"/>
      <c r="AE2168" s="40"/>
      <c r="AF2168" s="40"/>
      <c r="AG2168" s="40"/>
      <c r="AH2168" s="40"/>
      <c r="AI2168" s="40"/>
      <c r="AJ2168" s="40"/>
      <c r="AK2168" s="40"/>
      <c r="AL2168" s="40"/>
      <c r="AM2168" s="40"/>
      <c r="AN2168" s="40"/>
      <c r="AO2168" s="40"/>
      <c r="AP2168" s="40"/>
      <c r="AQ2168" s="40"/>
      <c r="AR2168" s="40"/>
      <c r="AS2168" s="40"/>
      <c r="AT2168" s="40"/>
      <c r="AU2168" s="40"/>
      <c r="AV2168" s="40"/>
      <c r="AW2168" s="40"/>
      <c r="AX2168" s="40"/>
      <c r="AY2168" s="40"/>
      <c r="AZ2168" s="40"/>
      <c r="BA2168" s="40"/>
      <c r="BB2168" s="40"/>
      <c r="BC2168" s="40"/>
      <c r="BD2168" s="40"/>
      <c r="BE2168" s="40"/>
      <c r="BF2168" s="40"/>
      <c r="BG2168" s="40"/>
      <c r="BH2168" s="40"/>
      <c r="BI2168" s="40"/>
      <c r="BJ2168" s="40"/>
      <c r="BK2168" s="40"/>
      <c r="BL2168" s="40"/>
      <c r="BM2168" s="40"/>
      <c r="BN2168" s="40"/>
      <c r="BO2168" s="22"/>
      <c r="BP2168" s="22"/>
      <c r="BQ2168" s="22"/>
      <c r="BR2168" s="22"/>
      <c r="BS2168" s="22"/>
      <c r="BT2168" s="22"/>
      <c r="BU2168" s="22"/>
      <c r="BV2168" s="22"/>
      <c r="BW2168" s="22"/>
      <c r="BX2168" s="22"/>
      <c r="BY2168" s="22"/>
      <c r="BZ2168" s="22"/>
    </row>
    <row r="2169" spans="1:78" x14ac:dyDescent="0.25">
      <c r="A2169" s="21"/>
      <c r="B2169" s="22" t="s">
        <v>203</v>
      </c>
      <c r="C2169" s="22" t="s">
        <v>323</v>
      </c>
      <c r="D2169" s="22" t="s">
        <v>401</v>
      </c>
      <c r="E2169" s="22"/>
      <c r="F2169" s="41" t="s">
        <v>141</v>
      </c>
      <c r="G2169" s="41"/>
      <c r="H2169" s="41"/>
      <c r="I2169" s="41"/>
      <c r="J2169" s="41"/>
      <c r="K2169" s="41"/>
      <c r="L2169" s="41"/>
      <c r="M2169" s="41"/>
      <c r="N2169" s="41"/>
      <c r="O2169" s="41"/>
      <c r="P2169" s="41"/>
      <c r="Q2169" s="41"/>
      <c r="R2169" s="41"/>
      <c r="S2169" s="41"/>
      <c r="T2169" s="41"/>
      <c r="U2169" s="41"/>
      <c r="V2169" s="41"/>
      <c r="W2169" s="41"/>
      <c r="X2169" s="41"/>
      <c r="Y2169" s="41"/>
      <c r="Z2169" s="41"/>
      <c r="AA2169" s="41"/>
      <c r="AB2169" s="41"/>
      <c r="AC2169" s="41"/>
      <c r="AD2169" s="41"/>
      <c r="AE2169" s="41"/>
      <c r="AF2169" s="41"/>
      <c r="AG2169" s="41"/>
      <c r="AH2169" s="41"/>
      <c r="AI2169" s="41"/>
      <c r="AJ2169" s="41"/>
      <c r="AK2169" s="41"/>
      <c r="AL2169" s="41"/>
      <c r="AM2169" s="41"/>
      <c r="AN2169" s="41"/>
      <c r="AO2169" s="41"/>
      <c r="AP2169" s="41"/>
      <c r="AQ2169" s="41"/>
      <c r="AR2169" s="41"/>
      <c r="AS2169" s="41"/>
      <c r="AT2169" s="41"/>
      <c r="AU2169" s="41"/>
      <c r="AV2169" s="41"/>
      <c r="AW2169" s="41"/>
      <c r="AX2169" s="41"/>
      <c r="AY2169" s="41"/>
      <c r="AZ2169" s="41"/>
      <c r="BA2169" s="41"/>
      <c r="BB2169" s="41"/>
      <c r="BC2169" s="41"/>
      <c r="BD2169" s="41"/>
      <c r="BE2169" s="41"/>
      <c r="BF2169" s="41"/>
      <c r="BG2169" s="41"/>
      <c r="BH2169" s="41"/>
      <c r="BI2169" s="41"/>
      <c r="BJ2169" s="41"/>
      <c r="BK2169" s="41"/>
      <c r="BL2169" s="41"/>
      <c r="BM2169" s="41"/>
      <c r="BN2169" s="41"/>
      <c r="BO2169" s="22"/>
      <c r="BP2169" s="22"/>
      <c r="BQ2169" s="22"/>
      <c r="BR2169" s="22"/>
      <c r="BS2169" s="22"/>
      <c r="BT2169" s="22"/>
      <c r="BU2169" s="22"/>
      <c r="BV2169" s="22"/>
      <c r="BW2169" s="22"/>
      <c r="BX2169" s="22"/>
      <c r="BY2169" s="22"/>
      <c r="BZ2169" s="22"/>
    </row>
    <row r="2170" spans="1:78" x14ac:dyDescent="0.25">
      <c r="A2170" s="21"/>
      <c r="B2170" s="22">
        <v>179.08</v>
      </c>
      <c r="C2170" s="22">
        <v>200</v>
      </c>
      <c r="D2170" s="22">
        <f ca="1">C2170/1000</f>
        <v>0.2</v>
      </c>
      <c r="E2170" s="22"/>
      <c r="F2170" s="22"/>
      <c r="G2170" s="22"/>
      <c r="H2170" s="22"/>
      <c r="I2170" s="22"/>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2"/>
      <c r="AS2170" s="22"/>
      <c r="AT2170" s="22"/>
      <c r="AU2170" s="22"/>
      <c r="AV2170" s="22"/>
      <c r="AW2170" s="22"/>
      <c r="AX2170" s="22"/>
      <c r="AY2170" s="22"/>
      <c r="AZ2170" s="22"/>
      <c r="BA2170" s="22"/>
      <c r="BB2170" s="22"/>
      <c r="BC2170" s="22"/>
      <c r="BD2170" s="22"/>
      <c r="BE2170" s="22"/>
      <c r="BF2170" s="22"/>
      <c r="BG2170" s="22"/>
      <c r="BH2170" s="22"/>
      <c r="BI2170" s="22"/>
      <c r="BJ2170" s="22"/>
      <c r="BK2170" s="22"/>
      <c r="BL2170" s="22"/>
      <c r="BM2170" s="22"/>
      <c r="BN2170" s="22"/>
      <c r="BO2170" s="22"/>
      <c r="BP2170" s="22"/>
      <c r="BQ2170" s="22"/>
      <c r="BR2170" s="22"/>
      <c r="BS2170" s="22"/>
      <c r="BT2170" s="22"/>
      <c r="BU2170" s="22"/>
      <c r="BV2170" s="22"/>
      <c r="BW2170" s="22"/>
      <c r="BX2170" s="22"/>
      <c r="BY2170" s="22"/>
      <c r="BZ2170" s="22"/>
    </row>
    <row r="2171" spans="1:78" x14ac:dyDescent="0.25">
      <c r="A2171" s="21"/>
      <c r="B2171" s="22">
        <v>217.9</v>
      </c>
      <c r="C2171" s="22">
        <v>273.14999999999998</v>
      </c>
      <c r="D2171" s="22">
        <f t="shared" ref="D2171:D2185" ca="1" si="64">C2171/1000</f>
        <v>0.27315</v>
      </c>
      <c r="E2171" s="22"/>
      <c r="F2171" s="22"/>
      <c r="G2171" s="42" t="s">
        <v>184</v>
      </c>
      <c r="H2171" s="42" t="s">
        <v>185</v>
      </c>
      <c r="I2171" s="42" t="s">
        <v>186</v>
      </c>
      <c r="J2171" s="42" t="s">
        <v>187</v>
      </c>
      <c r="K2171" s="42" t="s">
        <v>188</v>
      </c>
      <c r="L2171" s="22"/>
      <c r="M2171" s="22"/>
      <c r="N2171" s="22"/>
      <c r="O2171" s="22"/>
      <c r="P2171" s="22"/>
      <c r="Q2171" s="22"/>
      <c r="R2171" s="22"/>
      <c r="S2171" s="22"/>
      <c r="T2171" s="22"/>
      <c r="U2171" s="22"/>
      <c r="V2171" s="22"/>
      <c r="W2171" s="22"/>
      <c r="X2171" s="22"/>
      <c r="Y2171" s="22"/>
      <c r="Z2171" s="22"/>
      <c r="AA2171" s="22"/>
      <c r="AB2171" s="22"/>
      <c r="AC2171" s="22"/>
      <c r="AD2171" s="22"/>
      <c r="AE2171" s="22"/>
      <c r="AF2171" s="22"/>
      <c r="AG2171" s="22"/>
      <c r="AH2171" s="22"/>
      <c r="AI2171" s="22"/>
      <c r="AJ2171" s="22"/>
      <c r="AK2171" s="22"/>
      <c r="AL2171" s="22"/>
      <c r="AM2171" s="22"/>
      <c r="AN2171" s="22"/>
      <c r="AO2171" s="22"/>
      <c r="AP2171" s="22"/>
      <c r="AQ2171" s="22"/>
      <c r="AR2171" s="22"/>
      <c r="AS2171" s="22"/>
      <c r="AT2171" s="22"/>
      <c r="AU2171" s="22"/>
      <c r="AV2171" s="22"/>
      <c r="AW2171" s="22"/>
      <c r="AX2171" s="22"/>
      <c r="AY2171" s="22"/>
      <c r="AZ2171" s="22"/>
      <c r="BA2171" s="22"/>
      <c r="BB2171" s="22"/>
      <c r="BC2171" s="22"/>
      <c r="BD2171" s="22"/>
      <c r="BE2171" s="22"/>
      <c r="BF2171" s="22"/>
      <c r="BG2171" s="22"/>
      <c r="BH2171" s="22"/>
      <c r="BI2171" s="22"/>
      <c r="BJ2171" s="22"/>
      <c r="BK2171" s="22"/>
      <c r="BL2171" s="22"/>
      <c r="BM2171" s="22"/>
      <c r="BN2171" s="22"/>
      <c r="BO2171" s="22"/>
      <c r="BP2171" s="22"/>
      <c r="BQ2171" s="22"/>
      <c r="BR2171" s="22"/>
      <c r="BS2171" s="22"/>
      <c r="BT2171" s="22"/>
      <c r="BU2171" s="22"/>
      <c r="BV2171" s="22"/>
      <c r="BW2171" s="22"/>
      <c r="BX2171" s="22"/>
      <c r="BY2171" s="22"/>
      <c r="BZ2171" s="22"/>
    </row>
    <row r="2172" spans="1:78" x14ac:dyDescent="0.25">
      <c r="A2172" s="21"/>
      <c r="B2172" s="22">
        <v>233.1</v>
      </c>
      <c r="C2172" s="22">
        <v>298.14999999999998</v>
      </c>
      <c r="D2172" s="22">
        <f t="shared" ca="1" si="64"/>
        <v>0.29814999999999997</v>
      </c>
      <c r="E2172" s="22"/>
      <c r="F2172" s="22"/>
      <c r="G2172" s="22">
        <f t="array" aca="1" ref="G2172:L2178" ca="1">LINEST(B2170:B2185,D2170:D2185^{1,2,3,-2},1,1)</f>
        <v>2.0523663079126853</v>
      </c>
      <c r="H2172" s="22">
        <f ca="1"/>
        <v>190.27872457386727</v>
      </c>
      <c r="I2172" s="22">
        <f ca="1"/>
        <v>-778.14303264026205</v>
      </c>
      <c r="J2172" s="22">
        <f ca="1"/>
        <v>1202.3622622819455</v>
      </c>
      <c r="K2172" s="22">
        <f ca="1"/>
        <v>-83.614123363710675</v>
      </c>
      <c r="L2172" s="22" t="e">
        <f ca="1"/>
        <v>#N/A</v>
      </c>
      <c r="M2172" s="22"/>
      <c r="N2172" s="22"/>
      <c r="O2172" s="22"/>
      <c r="P2172" s="22"/>
      <c r="Q2172" s="22"/>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2"/>
      <c r="AS2172" s="22"/>
      <c r="AT2172" s="22"/>
      <c r="AU2172" s="22"/>
      <c r="AV2172" s="22"/>
      <c r="AW2172" s="22"/>
      <c r="AX2172" s="22"/>
      <c r="AY2172" s="22"/>
      <c r="AZ2172" s="22"/>
      <c r="BA2172" s="22"/>
      <c r="BB2172" s="22"/>
      <c r="BC2172" s="22"/>
      <c r="BD2172" s="22"/>
      <c r="BE2172" s="22"/>
      <c r="BF2172" s="22"/>
      <c r="BG2172" s="22"/>
      <c r="BH2172" s="22"/>
      <c r="BI2172" s="22"/>
      <c r="BJ2172" s="22"/>
      <c r="BK2172" s="22"/>
      <c r="BL2172" s="22"/>
      <c r="BM2172" s="22"/>
      <c r="BN2172" s="22"/>
      <c r="BO2172" s="22"/>
      <c r="BP2172" s="22"/>
      <c r="BQ2172" s="22"/>
      <c r="BR2172" s="22"/>
      <c r="BS2172" s="22"/>
      <c r="BT2172" s="22"/>
      <c r="BU2172" s="22"/>
      <c r="BV2172" s="22"/>
      <c r="BW2172" s="22"/>
      <c r="BX2172" s="22"/>
      <c r="BY2172" s="22"/>
      <c r="BZ2172" s="22"/>
    </row>
    <row r="2173" spans="1:78" x14ac:dyDescent="0.25">
      <c r="A2173" s="21"/>
      <c r="B2173" s="22">
        <v>234.18</v>
      </c>
      <c r="C2173" s="22">
        <v>300</v>
      </c>
      <c r="D2173" s="22">
        <f t="shared" ca="1" si="64"/>
        <v>0.3</v>
      </c>
      <c r="E2173" s="22"/>
      <c r="F2173" s="22"/>
      <c r="G2173" s="22">
        <f ca="1"/>
        <v>0.18034314696250725</v>
      </c>
      <c r="H2173" s="22">
        <f ca="1"/>
        <v>10.247896275197835</v>
      </c>
      <c r="I2173" s="22">
        <f ca="1"/>
        <v>29.432844006716959</v>
      </c>
      <c r="J2173" s="22">
        <f ca="1"/>
        <v>26.835234809083033</v>
      </c>
      <c r="K2173" s="22">
        <f ca="1"/>
        <v>7.9635532717887179</v>
      </c>
      <c r="L2173" s="22" t="e">
        <f ca="1"/>
        <v>#N/A</v>
      </c>
      <c r="M2173" s="22"/>
      <c r="N2173" s="22"/>
      <c r="O2173" s="22"/>
      <c r="P2173" s="22"/>
      <c r="Q2173" s="22"/>
      <c r="R2173" s="22"/>
      <c r="S2173" s="22"/>
      <c r="T2173" s="22"/>
      <c r="U2173" s="22"/>
      <c r="V2173" s="22"/>
      <c r="W2173" s="22"/>
      <c r="X2173" s="22"/>
      <c r="Y2173" s="22"/>
      <c r="Z2173" s="22"/>
      <c r="AA2173" s="22"/>
      <c r="AB2173" s="22"/>
      <c r="AC2173" s="22"/>
      <c r="AD2173" s="22"/>
      <c r="AE2173" s="22"/>
      <c r="AF2173" s="22"/>
      <c r="AG2173" s="22"/>
      <c r="AH2173" s="22"/>
      <c r="AI2173" s="22"/>
      <c r="AJ2173" s="22"/>
      <c r="AK2173" s="22"/>
      <c r="AL2173" s="22"/>
      <c r="AM2173" s="22"/>
      <c r="AN2173" s="22"/>
      <c r="AO2173" s="22"/>
      <c r="AP2173" s="22"/>
      <c r="AQ2173" s="22"/>
      <c r="AR2173" s="22"/>
      <c r="AS2173" s="22"/>
      <c r="AT2173" s="22"/>
      <c r="AU2173" s="22"/>
      <c r="AV2173" s="22"/>
      <c r="AW2173" s="22"/>
      <c r="AX2173" s="22"/>
      <c r="AY2173" s="22"/>
      <c r="AZ2173" s="22"/>
      <c r="BA2173" s="22"/>
      <c r="BB2173" s="22"/>
      <c r="BC2173" s="22"/>
      <c r="BD2173" s="22"/>
      <c r="BE2173" s="22"/>
      <c r="BF2173" s="22"/>
      <c r="BG2173" s="22"/>
      <c r="BH2173" s="22"/>
      <c r="BI2173" s="22"/>
      <c r="BJ2173" s="22"/>
      <c r="BK2173" s="22"/>
      <c r="BL2173" s="22"/>
      <c r="BM2173" s="22"/>
      <c r="BN2173" s="22"/>
      <c r="BO2173" s="22"/>
      <c r="BP2173" s="22"/>
      <c r="BQ2173" s="22"/>
      <c r="BR2173" s="22"/>
      <c r="BS2173" s="22"/>
      <c r="BT2173" s="22"/>
      <c r="BU2173" s="22"/>
      <c r="BV2173" s="22"/>
      <c r="BW2173" s="22"/>
      <c r="BX2173" s="22"/>
      <c r="BY2173" s="22"/>
      <c r="BZ2173" s="22"/>
    </row>
    <row r="2174" spans="1:78" x14ac:dyDescent="0.25">
      <c r="A2174" s="21"/>
      <c r="B2174" s="22">
        <v>297.98</v>
      </c>
      <c r="C2174" s="22">
        <v>400</v>
      </c>
      <c r="D2174" s="22">
        <f t="shared" ca="1" si="64"/>
        <v>0.4</v>
      </c>
      <c r="E2174" s="22"/>
      <c r="F2174" s="22"/>
      <c r="G2174" s="22">
        <f ca="1"/>
        <v>0.99995341950517658</v>
      </c>
      <c r="H2174" s="22">
        <f ca="1"/>
        <v>1.2122129477912411</v>
      </c>
      <c r="I2174" s="22" t="e">
        <f ca="1"/>
        <v>#N/A</v>
      </c>
      <c r="J2174" s="22" t="e">
        <f ca="1"/>
        <v>#N/A</v>
      </c>
      <c r="K2174" s="22" t="e">
        <f ca="1"/>
        <v>#N/A</v>
      </c>
      <c r="L2174" s="22" t="e">
        <f ca="1"/>
        <v>#N/A</v>
      </c>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2"/>
      <c r="AS2174" s="22"/>
      <c r="AT2174" s="22"/>
      <c r="AU2174" s="22"/>
      <c r="AV2174" s="22"/>
      <c r="AW2174" s="22"/>
      <c r="AX2174" s="22"/>
      <c r="AY2174" s="22"/>
      <c r="AZ2174" s="22"/>
      <c r="BA2174" s="22"/>
      <c r="BB2174" s="22"/>
      <c r="BC2174" s="22"/>
      <c r="BD2174" s="22"/>
      <c r="BE2174" s="22"/>
      <c r="BF2174" s="22"/>
      <c r="BG2174" s="22"/>
      <c r="BH2174" s="22"/>
      <c r="BI2174" s="22"/>
      <c r="BJ2174" s="22"/>
      <c r="BK2174" s="22"/>
      <c r="BL2174" s="22"/>
      <c r="BM2174" s="22"/>
      <c r="BN2174" s="22"/>
      <c r="BO2174" s="22"/>
      <c r="BP2174" s="22"/>
      <c r="BQ2174" s="22"/>
      <c r="BR2174" s="22"/>
      <c r="BS2174" s="22"/>
      <c r="BT2174" s="22"/>
      <c r="BU2174" s="22"/>
      <c r="BV2174" s="22"/>
      <c r="BW2174" s="22"/>
      <c r="BX2174" s="22"/>
      <c r="BY2174" s="22"/>
      <c r="BZ2174" s="22"/>
    </row>
    <row r="2175" spans="1:78" x14ac:dyDescent="0.25">
      <c r="A2175" s="21"/>
      <c r="B2175" s="22">
        <v>356.43</v>
      </c>
      <c r="C2175" s="22">
        <v>500</v>
      </c>
      <c r="D2175" s="22">
        <f t="shared" ca="1" si="64"/>
        <v>0.5</v>
      </c>
      <c r="E2175" s="22"/>
      <c r="F2175" s="22"/>
      <c r="G2175" s="22">
        <f ca="1"/>
        <v>59034.836664185605</v>
      </c>
      <c r="H2175" s="22">
        <f ca="1"/>
        <v>11</v>
      </c>
      <c r="I2175" s="22" t="e">
        <f ca="1"/>
        <v>#N/A</v>
      </c>
      <c r="J2175" s="22" t="e">
        <f ca="1"/>
        <v>#N/A</v>
      </c>
      <c r="K2175" s="22" t="e">
        <f ca="1"/>
        <v>#N/A</v>
      </c>
      <c r="L2175" s="22" t="e">
        <f ca="1"/>
        <v>#N/A</v>
      </c>
      <c r="M2175" s="22"/>
      <c r="N2175" s="22"/>
      <c r="O2175" s="22"/>
      <c r="P2175" s="22"/>
      <c r="Q2175" s="22"/>
      <c r="R2175" s="22"/>
      <c r="S2175" s="22"/>
      <c r="T2175" s="22"/>
      <c r="U2175" s="22"/>
      <c r="V2175" s="22"/>
      <c r="W2175" s="22"/>
      <c r="X2175" s="22"/>
      <c r="Y2175" s="22"/>
      <c r="Z2175" s="22"/>
      <c r="AA2175" s="22"/>
      <c r="AB2175" s="22"/>
      <c r="AC2175" s="22"/>
      <c r="AD2175" s="22"/>
      <c r="AE2175" s="22"/>
      <c r="AF2175" s="22"/>
      <c r="AG2175" s="22"/>
      <c r="AH2175" s="22"/>
      <c r="AI2175" s="22"/>
      <c r="AJ2175" s="22"/>
      <c r="AK2175" s="22"/>
      <c r="AL2175" s="22"/>
      <c r="AM2175" s="22"/>
      <c r="AN2175" s="22"/>
      <c r="AO2175" s="22"/>
      <c r="AP2175" s="22"/>
      <c r="AQ2175" s="22"/>
      <c r="AR2175" s="22"/>
      <c r="AS2175" s="22"/>
      <c r="AT2175" s="22"/>
      <c r="AU2175" s="22"/>
      <c r="AV2175" s="22"/>
      <c r="AW2175" s="22"/>
      <c r="AX2175" s="22"/>
      <c r="AY2175" s="22"/>
      <c r="AZ2175" s="22"/>
      <c r="BA2175" s="22"/>
      <c r="BB2175" s="22"/>
      <c r="BC2175" s="22"/>
      <c r="BD2175" s="22"/>
      <c r="BE2175" s="22"/>
      <c r="BF2175" s="22"/>
      <c r="BG2175" s="22"/>
      <c r="BH2175" s="22"/>
      <c r="BI2175" s="22"/>
      <c r="BJ2175" s="22"/>
      <c r="BK2175" s="22"/>
      <c r="BL2175" s="22"/>
      <c r="BM2175" s="22"/>
      <c r="BN2175" s="22"/>
      <c r="BO2175" s="22"/>
      <c r="BP2175" s="22"/>
      <c r="BQ2175" s="22"/>
      <c r="BR2175" s="22"/>
      <c r="BS2175" s="22"/>
      <c r="BT2175" s="22"/>
      <c r="BU2175" s="22"/>
      <c r="BV2175" s="22"/>
      <c r="BW2175" s="22"/>
      <c r="BX2175" s="22"/>
      <c r="BY2175" s="22"/>
      <c r="BZ2175" s="22"/>
    </row>
    <row r="2176" spans="1:78" x14ac:dyDescent="0.25">
      <c r="A2176" s="21"/>
      <c r="B2176" s="22">
        <v>405.85</v>
      </c>
      <c r="C2176" s="22">
        <v>600</v>
      </c>
      <c r="D2176" s="22">
        <f t="shared" ca="1" si="64"/>
        <v>0.6</v>
      </c>
      <c r="E2176" s="22"/>
      <c r="F2176" s="22"/>
      <c r="G2176" s="22">
        <f ca="1"/>
        <v>346997.37883746123</v>
      </c>
      <c r="H2176" s="22">
        <f ca="1"/>
        <v>16.164062538720032</v>
      </c>
      <c r="I2176" s="22" t="e">
        <f ca="1"/>
        <v>#N/A</v>
      </c>
      <c r="J2176" s="22" t="e">
        <f ca="1"/>
        <v>#N/A</v>
      </c>
      <c r="K2176" s="22" t="e">
        <f ca="1"/>
        <v>#N/A</v>
      </c>
      <c r="L2176" s="22" t="e">
        <f ca="1"/>
        <v>#N/A</v>
      </c>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2"/>
      <c r="AS2176" s="22"/>
      <c r="AT2176" s="22"/>
      <c r="AU2176" s="22"/>
      <c r="AV2176" s="22"/>
      <c r="AW2176" s="22"/>
      <c r="AX2176" s="22"/>
      <c r="AY2176" s="22"/>
      <c r="AZ2176" s="22"/>
      <c r="BA2176" s="22"/>
      <c r="BB2176" s="22"/>
      <c r="BC2176" s="22"/>
      <c r="BD2176" s="22"/>
      <c r="BE2176" s="22"/>
      <c r="BF2176" s="22"/>
      <c r="BG2176" s="22"/>
      <c r="BH2176" s="22"/>
      <c r="BI2176" s="22"/>
      <c r="BJ2176" s="22"/>
      <c r="BK2176" s="22"/>
      <c r="BL2176" s="22"/>
      <c r="BM2176" s="22"/>
      <c r="BN2176" s="22"/>
      <c r="BO2176" s="22"/>
      <c r="BP2176" s="22"/>
      <c r="BQ2176" s="22"/>
      <c r="BR2176" s="22"/>
      <c r="BS2176" s="22"/>
      <c r="BT2176" s="22"/>
      <c r="BU2176" s="22"/>
      <c r="BV2176" s="22"/>
      <c r="BW2176" s="22"/>
      <c r="BX2176" s="22"/>
      <c r="BY2176" s="22"/>
      <c r="BZ2176" s="22"/>
    </row>
    <row r="2177" spans="1:78" x14ac:dyDescent="0.25">
      <c r="A2177" s="21"/>
      <c r="B2177" s="22">
        <v>446.43</v>
      </c>
      <c r="C2177" s="22">
        <v>700</v>
      </c>
      <c r="D2177" s="22">
        <f t="shared" ca="1" si="64"/>
        <v>0.7</v>
      </c>
      <c r="E2177" s="22"/>
      <c r="F2177" s="22"/>
      <c r="G2177" s="22" t="e">
        <f ca="1"/>
        <v>#N/A</v>
      </c>
      <c r="H2177" s="22" t="e">
        <f ca="1"/>
        <v>#N/A</v>
      </c>
      <c r="I2177" s="22" t="e">
        <f ca="1"/>
        <v>#N/A</v>
      </c>
      <c r="J2177" s="22" t="e">
        <f ca="1"/>
        <v>#N/A</v>
      </c>
      <c r="K2177" s="22" t="e">
        <f ca="1"/>
        <v>#N/A</v>
      </c>
      <c r="L2177" s="22" t="e">
        <f ca="1"/>
        <v>#N/A</v>
      </c>
      <c r="M2177" s="22"/>
      <c r="N2177" s="22"/>
      <c r="O2177" s="22"/>
      <c r="P2177" s="22"/>
      <c r="Q2177" s="22"/>
      <c r="R2177" s="22"/>
      <c r="S2177" s="22"/>
      <c r="T2177" s="2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c r="AQ2177" s="22"/>
      <c r="AR2177" s="22"/>
      <c r="AS2177" s="22"/>
      <c r="AT2177" s="22"/>
      <c r="AU2177" s="22"/>
      <c r="AV2177" s="22"/>
      <c r="AW2177" s="22"/>
      <c r="AX2177" s="22"/>
      <c r="AY2177" s="22"/>
      <c r="AZ2177" s="22"/>
      <c r="BA2177" s="22"/>
      <c r="BB2177" s="22"/>
      <c r="BC2177" s="22"/>
      <c r="BD2177" s="22"/>
      <c r="BE2177" s="22"/>
      <c r="BF2177" s="22"/>
      <c r="BG2177" s="22"/>
      <c r="BH2177" s="22"/>
      <c r="BI2177" s="22"/>
      <c r="BJ2177" s="22"/>
      <c r="BK2177" s="22"/>
      <c r="BL2177" s="22"/>
      <c r="BM2177" s="22"/>
      <c r="BN2177" s="22"/>
      <c r="BO2177" s="22"/>
      <c r="BP2177" s="22"/>
      <c r="BQ2177" s="22"/>
      <c r="BR2177" s="22"/>
      <c r="BS2177" s="22"/>
      <c r="BT2177" s="22"/>
      <c r="BU2177" s="22"/>
      <c r="BV2177" s="22"/>
      <c r="BW2177" s="22"/>
      <c r="BX2177" s="22"/>
      <c r="BY2177" s="22"/>
      <c r="BZ2177" s="22"/>
    </row>
    <row r="2178" spans="1:78" x14ac:dyDescent="0.25">
      <c r="A2178" s="21"/>
      <c r="B2178" s="22">
        <v>479.9</v>
      </c>
      <c r="C2178" s="22">
        <v>800</v>
      </c>
      <c r="D2178" s="22">
        <f t="shared" ca="1" si="64"/>
        <v>0.8</v>
      </c>
      <c r="E2178" s="22"/>
      <c r="F2178" s="22"/>
      <c r="G2178" s="22" t="e">
        <f ca="1"/>
        <v>#N/A</v>
      </c>
      <c r="H2178" s="22" t="e">
        <f ca="1"/>
        <v>#N/A</v>
      </c>
      <c r="I2178" s="22" t="e">
        <f ca="1"/>
        <v>#N/A</v>
      </c>
      <c r="J2178" s="22" t="e">
        <f ca="1"/>
        <v>#N/A</v>
      </c>
      <c r="K2178" s="22" t="e">
        <f ca="1"/>
        <v>#N/A</v>
      </c>
      <c r="L2178" s="22" t="e">
        <f ca="1"/>
        <v>#N/A</v>
      </c>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2"/>
      <c r="AS2178" s="22"/>
      <c r="AT2178" s="22"/>
      <c r="AU2178" s="22"/>
      <c r="AV2178" s="22"/>
      <c r="AW2178" s="22"/>
      <c r="AX2178" s="22"/>
      <c r="AY2178" s="22"/>
      <c r="AZ2178" s="22"/>
      <c r="BA2178" s="22"/>
      <c r="BB2178" s="22"/>
      <c r="BC2178" s="22"/>
      <c r="BD2178" s="22"/>
      <c r="BE2178" s="22"/>
      <c r="BF2178" s="22"/>
      <c r="BG2178" s="22"/>
      <c r="BH2178" s="22"/>
      <c r="BI2178" s="22"/>
      <c r="BJ2178" s="22"/>
      <c r="BK2178" s="22"/>
      <c r="BL2178" s="22"/>
      <c r="BM2178" s="22"/>
      <c r="BN2178" s="22"/>
      <c r="BO2178" s="22"/>
      <c r="BP2178" s="22"/>
      <c r="BQ2178" s="22"/>
      <c r="BR2178" s="22"/>
      <c r="BS2178" s="22"/>
      <c r="BT2178" s="22"/>
      <c r="BU2178" s="22"/>
      <c r="BV2178" s="22"/>
      <c r="BW2178" s="22"/>
      <c r="BX2178" s="22"/>
      <c r="BY2178" s="22"/>
      <c r="BZ2178" s="22"/>
    </row>
    <row r="2179" spans="1:78" x14ac:dyDescent="0.25">
      <c r="A2179" s="21"/>
      <c r="B2179" s="22">
        <v>508.36</v>
      </c>
      <c r="C2179" s="22">
        <v>900</v>
      </c>
      <c r="D2179" s="22">
        <f t="shared" ca="1" si="64"/>
        <v>0.9</v>
      </c>
      <c r="E2179" s="22"/>
      <c r="F2179" s="22"/>
      <c r="G2179" s="22"/>
      <c r="H2179" s="22"/>
      <c r="I2179" s="22"/>
      <c r="J2179" s="22"/>
      <c r="K2179" s="22"/>
      <c r="L2179" s="22"/>
      <c r="M2179" s="22"/>
      <c r="N2179" s="22"/>
      <c r="O2179" s="22"/>
      <c r="P2179" s="22"/>
      <c r="Q2179" s="22"/>
      <c r="R2179" s="22"/>
      <c r="S2179" s="22"/>
      <c r="T2179" s="2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c r="AQ2179" s="22"/>
      <c r="AR2179" s="22"/>
      <c r="AS2179" s="22"/>
      <c r="AT2179" s="22"/>
      <c r="AU2179" s="22"/>
      <c r="AV2179" s="22"/>
      <c r="AW2179" s="22"/>
      <c r="AX2179" s="22"/>
      <c r="AY2179" s="22"/>
      <c r="AZ2179" s="22"/>
      <c r="BA2179" s="22"/>
      <c r="BB2179" s="22"/>
      <c r="BC2179" s="22"/>
      <c r="BD2179" s="22"/>
      <c r="BE2179" s="22"/>
      <c r="BF2179" s="22"/>
      <c r="BG2179" s="22"/>
      <c r="BH2179" s="22"/>
      <c r="BI2179" s="22"/>
      <c r="BJ2179" s="22"/>
      <c r="BK2179" s="22"/>
      <c r="BL2179" s="22"/>
      <c r="BM2179" s="22"/>
      <c r="BN2179" s="22"/>
      <c r="BO2179" s="22"/>
      <c r="BP2179" s="22"/>
      <c r="BQ2179" s="22"/>
      <c r="BR2179" s="22"/>
      <c r="BS2179" s="22"/>
      <c r="BT2179" s="22"/>
      <c r="BU2179" s="22"/>
      <c r="BV2179" s="22"/>
      <c r="BW2179" s="22"/>
      <c r="BX2179" s="22"/>
      <c r="BY2179" s="22"/>
      <c r="BZ2179" s="22"/>
    </row>
    <row r="2180" spans="1:78" x14ac:dyDescent="0.25">
      <c r="A2180" s="21"/>
      <c r="B2180" s="22">
        <v>531.79</v>
      </c>
      <c r="C2180" s="22">
        <v>1000</v>
      </c>
      <c r="D2180" s="22">
        <f t="shared" ca="1" si="64"/>
        <v>1</v>
      </c>
      <c r="E2180" s="22"/>
      <c r="F2180" s="25" t="s">
        <v>166</v>
      </c>
      <c r="G2180" s="42">
        <v>360</v>
      </c>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2"/>
      <c r="AS2180" s="22"/>
      <c r="AT2180" s="22"/>
      <c r="AU2180" s="22"/>
      <c r="AV2180" s="22"/>
      <c r="AW2180" s="22"/>
      <c r="AX2180" s="22"/>
      <c r="AY2180" s="22"/>
      <c r="AZ2180" s="22"/>
      <c r="BA2180" s="22"/>
      <c r="BB2180" s="22"/>
      <c r="BC2180" s="22"/>
      <c r="BD2180" s="22"/>
      <c r="BE2180" s="22"/>
      <c r="BF2180" s="22"/>
      <c r="BG2180" s="22"/>
      <c r="BH2180" s="22"/>
      <c r="BI2180" s="22"/>
      <c r="BJ2180" s="22"/>
      <c r="BK2180" s="22"/>
      <c r="BL2180" s="22"/>
      <c r="BM2180" s="22"/>
      <c r="BN2180" s="22"/>
      <c r="BO2180" s="22"/>
      <c r="BP2180" s="22"/>
      <c r="BQ2180" s="22"/>
      <c r="BR2180" s="22"/>
      <c r="BS2180" s="22"/>
      <c r="BT2180" s="22"/>
      <c r="BU2180" s="22"/>
      <c r="BV2180" s="22"/>
      <c r="BW2180" s="22"/>
      <c r="BX2180" s="22"/>
      <c r="BY2180" s="22"/>
      <c r="BZ2180" s="22"/>
    </row>
    <row r="2181" spans="1:78" x14ac:dyDescent="0.25">
      <c r="A2181" s="21"/>
      <c r="B2181" s="22">
        <v>551.87</v>
      </c>
      <c r="C2181" s="22">
        <v>1100</v>
      </c>
      <c r="D2181" s="22">
        <f t="shared" ca="1" si="64"/>
        <v>1.1000000000000001</v>
      </c>
      <c r="E2181" s="22"/>
      <c r="F2181" s="25" t="s">
        <v>167</v>
      </c>
      <c r="G2181" s="43">
        <f ca="1">I2168+J2168*(G2180/1000)+K2168*(G2180/1000)^2+L2168*(G2180/1000)^3+M2168/(G2180/1000)^2</f>
        <v>273.10275798460697</v>
      </c>
      <c r="H2181" s="22"/>
      <c r="I2181" s="22"/>
      <c r="J2181" s="22"/>
      <c r="K2181" s="22"/>
      <c r="L2181" s="22"/>
      <c r="M2181" s="22"/>
      <c r="N2181" s="22"/>
      <c r="O2181" s="22"/>
      <c r="P2181" s="22"/>
      <c r="Q2181" s="22"/>
      <c r="R2181" s="22"/>
      <c r="S2181" s="22"/>
      <c r="T2181" s="22"/>
      <c r="U2181" s="22"/>
      <c r="V2181" s="22"/>
      <c r="W2181" s="22"/>
      <c r="X2181" s="22"/>
      <c r="Y2181" s="22"/>
      <c r="Z2181" s="22"/>
      <c r="AA2181" s="22"/>
      <c r="AB2181" s="22"/>
      <c r="AC2181" s="22"/>
      <c r="AD2181" s="22"/>
      <c r="AE2181" s="22"/>
      <c r="AF2181" s="22"/>
      <c r="AG2181" s="22"/>
      <c r="AH2181" s="22"/>
      <c r="AI2181" s="22"/>
      <c r="AJ2181" s="22"/>
      <c r="AK2181" s="22"/>
      <c r="AL2181" s="22"/>
      <c r="AM2181" s="22"/>
      <c r="AN2181" s="22"/>
      <c r="AO2181" s="22"/>
      <c r="AP2181" s="22"/>
      <c r="AQ2181" s="22"/>
      <c r="AR2181" s="22"/>
      <c r="AS2181" s="22"/>
      <c r="AT2181" s="22"/>
      <c r="AU2181" s="22"/>
      <c r="AV2181" s="22"/>
      <c r="AW2181" s="22"/>
      <c r="AX2181" s="22"/>
      <c r="AY2181" s="22"/>
      <c r="AZ2181" s="22"/>
      <c r="BA2181" s="22"/>
      <c r="BB2181" s="22"/>
      <c r="BC2181" s="22"/>
      <c r="BD2181" s="22"/>
      <c r="BE2181" s="22"/>
      <c r="BF2181" s="22"/>
      <c r="BG2181" s="22"/>
      <c r="BH2181" s="22"/>
      <c r="BI2181" s="22"/>
      <c r="BJ2181" s="22"/>
      <c r="BK2181" s="22"/>
      <c r="BL2181" s="22"/>
      <c r="BM2181" s="22"/>
      <c r="BN2181" s="22"/>
      <c r="BO2181" s="22"/>
      <c r="BP2181" s="22"/>
      <c r="BQ2181" s="22"/>
      <c r="BR2181" s="22"/>
      <c r="BS2181" s="22"/>
      <c r="BT2181" s="22"/>
      <c r="BU2181" s="22"/>
      <c r="BV2181" s="22"/>
      <c r="BW2181" s="22"/>
      <c r="BX2181" s="22"/>
      <c r="BY2181" s="22"/>
      <c r="BZ2181" s="22"/>
    </row>
    <row r="2182" spans="1:78" x14ac:dyDescent="0.25">
      <c r="A2182" s="21"/>
      <c r="B2182" s="22">
        <v>569.44000000000005</v>
      </c>
      <c r="C2182" s="22">
        <v>1200</v>
      </c>
      <c r="D2182" s="22">
        <f t="shared" ca="1" si="64"/>
        <v>1.2</v>
      </c>
      <c r="E2182" s="22"/>
      <c r="F2182" s="22" t="s">
        <v>46</v>
      </c>
      <c r="G2182" s="22"/>
      <c r="H2182" s="22"/>
      <c r="I2182" s="22"/>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2"/>
      <c r="AS2182" s="22"/>
      <c r="AT2182" s="22"/>
      <c r="AU2182" s="22"/>
      <c r="AV2182" s="22"/>
      <c r="AW2182" s="22"/>
      <c r="AX2182" s="22"/>
      <c r="AY2182" s="22"/>
      <c r="AZ2182" s="22"/>
      <c r="BA2182" s="22"/>
      <c r="BB2182" s="22"/>
      <c r="BC2182" s="22"/>
      <c r="BD2182" s="22"/>
      <c r="BE2182" s="22"/>
      <c r="BF2182" s="22"/>
      <c r="BG2182" s="22"/>
      <c r="BH2182" s="22"/>
      <c r="BI2182" s="22"/>
      <c r="BJ2182" s="22"/>
      <c r="BK2182" s="22"/>
      <c r="BL2182" s="22"/>
      <c r="BM2182" s="22"/>
      <c r="BN2182" s="22"/>
      <c r="BO2182" s="22"/>
      <c r="BP2182" s="22"/>
      <c r="BQ2182" s="22"/>
      <c r="BR2182" s="22"/>
      <c r="BS2182" s="22"/>
      <c r="BT2182" s="22"/>
      <c r="BU2182" s="22"/>
      <c r="BV2182" s="22"/>
      <c r="BW2182" s="22"/>
      <c r="BX2182" s="22"/>
      <c r="BY2182" s="22"/>
      <c r="BZ2182" s="22"/>
    </row>
    <row r="2183" spans="1:78" x14ac:dyDescent="0.25">
      <c r="A2183" s="21"/>
      <c r="B2183" s="22">
        <v>585.76</v>
      </c>
      <c r="C2183" s="22">
        <v>1300</v>
      </c>
      <c r="D2183" s="22">
        <f t="shared" ca="1" si="64"/>
        <v>1.3</v>
      </c>
      <c r="E2183" s="22"/>
      <c r="F2183" s="22"/>
      <c r="G2183" s="22"/>
      <c r="H2183" s="22"/>
      <c r="I2183" s="22"/>
      <c r="J2183" s="22"/>
      <c r="K2183" s="22"/>
      <c r="L2183" s="22"/>
      <c r="M2183" s="22"/>
      <c r="N2183" s="22"/>
      <c r="O2183" s="22"/>
      <c r="P2183" s="22"/>
      <c r="Q2183" s="22"/>
      <c r="R2183" s="22"/>
      <c r="S2183" s="22"/>
      <c r="T2183" s="22"/>
      <c r="U2183" s="22"/>
      <c r="V2183" s="22"/>
      <c r="W2183" s="22"/>
      <c r="X2183" s="22"/>
      <c r="Y2183" s="22"/>
      <c r="Z2183" s="22"/>
      <c r="AA2183" s="22"/>
      <c r="AB2183" s="22"/>
      <c r="AC2183" s="22"/>
      <c r="AD2183" s="22"/>
      <c r="AE2183" s="22"/>
      <c r="AF2183" s="22"/>
      <c r="AG2183" s="22"/>
      <c r="AH2183" s="22"/>
      <c r="AI2183" s="22"/>
      <c r="AJ2183" s="22"/>
      <c r="AK2183" s="22"/>
      <c r="AL2183" s="22"/>
      <c r="AM2183" s="22"/>
      <c r="AN2183" s="22"/>
      <c r="AO2183" s="22"/>
      <c r="AP2183" s="22"/>
      <c r="AQ2183" s="22"/>
      <c r="AR2183" s="22"/>
      <c r="AS2183" s="22"/>
      <c r="AT2183" s="22"/>
      <c r="AU2183" s="22"/>
      <c r="AV2183" s="22"/>
      <c r="AW2183" s="22"/>
      <c r="AX2183" s="22"/>
      <c r="AY2183" s="22"/>
      <c r="AZ2183" s="22"/>
      <c r="BA2183" s="22"/>
      <c r="BB2183" s="22"/>
      <c r="BC2183" s="22"/>
      <c r="BD2183" s="22"/>
      <c r="BE2183" s="22"/>
      <c r="BF2183" s="22"/>
      <c r="BG2183" s="22"/>
      <c r="BH2183" s="22"/>
      <c r="BI2183" s="22"/>
      <c r="BJ2183" s="22"/>
      <c r="BK2183" s="22"/>
      <c r="BL2183" s="22"/>
      <c r="BM2183" s="22"/>
      <c r="BN2183" s="22"/>
      <c r="BO2183" s="22"/>
      <c r="BP2183" s="22"/>
      <c r="BQ2183" s="22"/>
      <c r="BR2183" s="22"/>
      <c r="BS2183" s="22"/>
      <c r="BT2183" s="22"/>
      <c r="BU2183" s="22"/>
      <c r="BV2183" s="22"/>
      <c r="BW2183" s="22"/>
      <c r="BX2183" s="22"/>
      <c r="BY2183" s="22"/>
      <c r="BZ2183" s="22"/>
    </row>
    <row r="2184" spans="1:78" x14ac:dyDescent="0.25">
      <c r="A2184" s="21"/>
      <c r="B2184" s="22">
        <v>598.30999999999995</v>
      </c>
      <c r="C2184" s="22">
        <v>1400</v>
      </c>
      <c r="D2184" s="22">
        <f t="shared" ca="1" si="64"/>
        <v>1.4</v>
      </c>
      <c r="E2184" s="22"/>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2"/>
      <c r="AS2184" s="22"/>
      <c r="AT2184" s="22"/>
      <c r="AU2184" s="22"/>
      <c r="AV2184" s="22"/>
      <c r="AW2184" s="22"/>
      <c r="AX2184" s="22"/>
      <c r="AY2184" s="22"/>
      <c r="AZ2184" s="22"/>
      <c r="BA2184" s="22"/>
      <c r="BB2184" s="22"/>
      <c r="BC2184" s="22"/>
      <c r="BD2184" s="22"/>
      <c r="BE2184" s="22"/>
      <c r="BF2184" s="22"/>
      <c r="BG2184" s="22"/>
      <c r="BH2184" s="22"/>
      <c r="BI2184" s="22"/>
      <c r="BJ2184" s="22"/>
      <c r="BK2184" s="22"/>
      <c r="BL2184" s="22"/>
      <c r="BM2184" s="22"/>
      <c r="BN2184" s="22"/>
      <c r="BO2184" s="22"/>
      <c r="BP2184" s="22"/>
      <c r="BQ2184" s="22"/>
      <c r="BR2184" s="22"/>
      <c r="BS2184" s="22"/>
      <c r="BT2184" s="22"/>
      <c r="BU2184" s="22"/>
      <c r="BV2184" s="22"/>
      <c r="BW2184" s="22"/>
      <c r="BX2184" s="22"/>
      <c r="BY2184" s="22"/>
      <c r="BZ2184" s="22"/>
    </row>
    <row r="2185" spans="1:78" x14ac:dyDescent="0.25">
      <c r="A2185" s="21"/>
      <c r="B2185" s="22">
        <v>610.86</v>
      </c>
      <c r="C2185" s="22">
        <v>1500</v>
      </c>
      <c r="D2185" s="22">
        <f t="shared" ca="1" si="64"/>
        <v>1.5</v>
      </c>
      <c r="E2185" s="22"/>
      <c r="F2185" s="22"/>
      <c r="G2185" s="22"/>
      <c r="H2185" s="22"/>
      <c r="I2185" s="22"/>
      <c r="J2185" s="22"/>
      <c r="K2185" s="22"/>
      <c r="L2185" s="22"/>
      <c r="M2185" s="22"/>
      <c r="N2185" s="22"/>
      <c r="O2185" s="22"/>
      <c r="P2185" s="22"/>
      <c r="Q2185" s="22"/>
      <c r="R2185" s="22"/>
      <c r="S2185" s="22"/>
      <c r="T2185" s="2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c r="AQ2185" s="22"/>
      <c r="AR2185" s="22"/>
      <c r="AS2185" s="22"/>
      <c r="AT2185" s="22"/>
      <c r="AU2185" s="22"/>
      <c r="AV2185" s="22"/>
      <c r="AW2185" s="22"/>
      <c r="AX2185" s="22"/>
      <c r="AY2185" s="22"/>
      <c r="AZ2185" s="22"/>
      <c r="BA2185" s="22"/>
      <c r="BB2185" s="22"/>
      <c r="BC2185" s="22"/>
      <c r="BD2185" s="22"/>
      <c r="BE2185" s="22"/>
      <c r="BF2185" s="22"/>
      <c r="BG2185" s="22"/>
      <c r="BH2185" s="22"/>
      <c r="BI2185" s="22"/>
      <c r="BJ2185" s="22"/>
      <c r="BK2185" s="22"/>
      <c r="BL2185" s="22"/>
      <c r="BM2185" s="22"/>
      <c r="BN2185" s="22"/>
      <c r="BO2185" s="22"/>
      <c r="BP2185" s="22"/>
      <c r="BQ2185" s="22"/>
      <c r="BR2185" s="22"/>
      <c r="BS2185" s="22"/>
      <c r="BT2185" s="22"/>
      <c r="BU2185" s="22"/>
      <c r="BV2185" s="22"/>
      <c r="BW2185" s="22"/>
      <c r="BX2185" s="22"/>
      <c r="BY2185" s="22"/>
      <c r="BZ2185" s="22"/>
    </row>
    <row r="2186" spans="1:78" x14ac:dyDescent="0.25">
      <c r="A2186" s="21"/>
      <c r="B2186" s="22" t="s">
        <v>402</v>
      </c>
      <c r="C2186" s="22" t="s">
        <v>407</v>
      </c>
      <c r="D2186" s="22"/>
      <c r="E2186" s="22"/>
      <c r="F2186" s="22"/>
      <c r="G2186" s="22"/>
      <c r="H2186" s="22"/>
      <c r="I2186" s="22"/>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2"/>
      <c r="AS2186" s="22"/>
      <c r="AT2186" s="22"/>
      <c r="AU2186" s="22"/>
      <c r="AV2186" s="22"/>
      <c r="AW2186" s="22"/>
      <c r="AX2186" s="22"/>
      <c r="AY2186" s="22"/>
      <c r="AZ2186" s="22"/>
      <c r="BA2186" s="22"/>
      <c r="BB2186" s="22"/>
      <c r="BC2186" s="22"/>
      <c r="BD2186" s="22"/>
      <c r="BE2186" s="22"/>
      <c r="BF2186" s="22"/>
      <c r="BG2186" s="22"/>
      <c r="BH2186" s="22"/>
      <c r="BI2186" s="22"/>
      <c r="BJ2186" s="22"/>
      <c r="BK2186" s="22"/>
      <c r="BL2186" s="22"/>
      <c r="BM2186" s="22"/>
      <c r="BN2186" s="22"/>
      <c r="BO2186" s="22"/>
      <c r="BP2186" s="22"/>
      <c r="BQ2186" s="22"/>
      <c r="BR2186" s="22"/>
      <c r="BS2186" s="22"/>
      <c r="BT2186" s="22"/>
      <c r="BU2186" s="22"/>
      <c r="BV2186" s="22"/>
      <c r="BW2186" s="22"/>
      <c r="BX2186" s="22"/>
      <c r="BY2186" s="22"/>
      <c r="BZ2186" s="22"/>
    </row>
    <row r="2187" spans="1:78" x14ac:dyDescent="0.25">
      <c r="A2187" s="21"/>
      <c r="B2187" s="22"/>
      <c r="C2187" s="22"/>
      <c r="D2187" s="22"/>
      <c r="E2187" s="22"/>
      <c r="F2187" s="22"/>
      <c r="G2187" s="22"/>
      <c r="H2187" s="22"/>
      <c r="I2187" s="22"/>
      <c r="J2187" s="22"/>
      <c r="K2187" s="22"/>
      <c r="L2187" s="22"/>
      <c r="M2187" s="22"/>
      <c r="N2187" s="22"/>
      <c r="O2187" s="22"/>
      <c r="P2187" s="22"/>
      <c r="Q2187" s="22"/>
      <c r="R2187" s="22"/>
      <c r="S2187" s="22"/>
      <c r="T2187" s="22"/>
      <c r="U2187" s="22"/>
      <c r="V2187" s="22"/>
      <c r="W2187" s="22"/>
      <c r="X2187" s="22"/>
      <c r="Y2187" s="22"/>
      <c r="Z2187" s="22"/>
      <c r="AA2187" s="22"/>
      <c r="AB2187" s="22"/>
      <c r="AC2187" s="22"/>
      <c r="AD2187" s="22"/>
      <c r="AE2187" s="22"/>
      <c r="AF2187" s="22"/>
      <c r="AG2187" s="22"/>
      <c r="AH2187" s="22"/>
      <c r="AI2187" s="22"/>
      <c r="AJ2187" s="22"/>
      <c r="AK2187" s="22"/>
      <c r="AL2187" s="22"/>
      <c r="AM2187" s="22"/>
      <c r="AN2187" s="22"/>
      <c r="AO2187" s="22"/>
      <c r="AP2187" s="22"/>
      <c r="AQ2187" s="22"/>
      <c r="AR2187" s="22"/>
      <c r="AS2187" s="22"/>
      <c r="AT2187" s="22"/>
      <c r="AU2187" s="22"/>
      <c r="AV2187" s="22"/>
      <c r="AW2187" s="22"/>
      <c r="AX2187" s="22"/>
      <c r="AY2187" s="22"/>
      <c r="AZ2187" s="22"/>
      <c r="BA2187" s="22"/>
      <c r="BB2187" s="22"/>
      <c r="BC2187" s="22"/>
      <c r="BD2187" s="22"/>
      <c r="BE2187" s="22"/>
      <c r="BF2187" s="22"/>
      <c r="BG2187" s="22"/>
      <c r="BH2187" s="22"/>
      <c r="BI2187" s="22"/>
      <c r="BJ2187" s="22"/>
      <c r="BK2187" s="22"/>
      <c r="BL2187" s="22"/>
      <c r="BM2187" s="22"/>
      <c r="BN2187" s="22"/>
      <c r="BO2187" s="22"/>
      <c r="BP2187" s="22"/>
      <c r="BQ2187" s="22"/>
      <c r="BR2187" s="22"/>
      <c r="BS2187" s="22"/>
      <c r="BT2187" s="22"/>
      <c r="BU2187" s="22"/>
      <c r="BV2187" s="22"/>
      <c r="BW2187" s="22"/>
      <c r="BX2187" s="22"/>
      <c r="BY2187" s="22"/>
      <c r="BZ2187" s="22"/>
    </row>
    <row r="2188" spans="1:78" x14ac:dyDescent="0.25">
      <c r="A2188" s="21"/>
      <c r="B2188" s="22" t="s">
        <v>411</v>
      </c>
      <c r="C2188" s="22"/>
      <c r="D2188" s="22"/>
      <c r="E2188" s="22"/>
      <c r="F2188" s="22"/>
      <c r="G2188" s="22"/>
      <c r="H2188" s="22"/>
      <c r="I2188" s="22"/>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2"/>
      <c r="AS2188" s="22"/>
      <c r="AT2188" s="22"/>
      <c r="AU2188" s="22"/>
      <c r="AV2188" s="22"/>
      <c r="AW2188" s="22"/>
      <c r="AX2188" s="22"/>
      <c r="AY2188" s="22"/>
      <c r="AZ2188" s="22"/>
      <c r="BA2188" s="22"/>
      <c r="BB2188" s="22"/>
      <c r="BC2188" s="22"/>
      <c r="BD2188" s="22"/>
      <c r="BE2188" s="22"/>
      <c r="BF2188" s="22"/>
      <c r="BG2188" s="22"/>
      <c r="BH2188" s="22"/>
      <c r="BI2188" s="22"/>
      <c r="BJ2188" s="22"/>
      <c r="BK2188" s="22"/>
      <c r="BL2188" s="22"/>
      <c r="BM2188" s="22"/>
      <c r="BN2188" s="22"/>
      <c r="BO2188" s="22"/>
      <c r="BP2188" s="22"/>
      <c r="BQ2188" s="22"/>
      <c r="BR2188" s="22"/>
      <c r="BS2188" s="22"/>
      <c r="BT2188" s="22"/>
      <c r="BU2188" s="22"/>
      <c r="BV2188" s="22"/>
      <c r="BW2188" s="22"/>
      <c r="BX2188" s="22"/>
      <c r="BY2188" s="22"/>
      <c r="BZ2188" s="22"/>
    </row>
    <row r="2189" spans="1:78" x14ac:dyDescent="0.25">
      <c r="A2189" s="21"/>
      <c r="B2189" s="22"/>
      <c r="C2189" s="22"/>
      <c r="D2189" s="22"/>
      <c r="E2189" s="22"/>
      <c r="F2189" s="22"/>
      <c r="G2189" s="22"/>
      <c r="H2189" s="22"/>
      <c r="I2189" s="22"/>
      <c r="J2189" s="22"/>
      <c r="K2189" s="22"/>
      <c r="L2189" s="22"/>
      <c r="M2189" s="22"/>
      <c r="N2189" s="22"/>
      <c r="O2189" s="22"/>
      <c r="P2189" s="22"/>
      <c r="Q2189" s="22"/>
      <c r="R2189" s="22"/>
      <c r="S2189" s="22"/>
      <c r="T2189" s="2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c r="AQ2189" s="22"/>
      <c r="AR2189" s="22"/>
      <c r="AS2189" s="22"/>
      <c r="AT2189" s="22"/>
      <c r="AU2189" s="22"/>
      <c r="AV2189" s="22"/>
      <c r="AW2189" s="22"/>
      <c r="AX2189" s="22"/>
      <c r="AY2189" s="22"/>
      <c r="AZ2189" s="22"/>
      <c r="BA2189" s="22"/>
      <c r="BB2189" s="22"/>
      <c r="BC2189" s="22"/>
      <c r="BD2189" s="22"/>
      <c r="BE2189" s="22"/>
      <c r="BF2189" s="22"/>
      <c r="BG2189" s="22"/>
      <c r="BH2189" s="22"/>
      <c r="BI2189" s="22"/>
      <c r="BJ2189" s="22"/>
      <c r="BK2189" s="22"/>
      <c r="BL2189" s="22"/>
      <c r="BM2189" s="22"/>
      <c r="BN2189" s="22"/>
      <c r="BO2189" s="22"/>
      <c r="BP2189" s="22"/>
      <c r="BQ2189" s="22"/>
      <c r="BR2189" s="22"/>
      <c r="BS2189" s="22"/>
      <c r="BT2189" s="22"/>
      <c r="BU2189" s="22"/>
      <c r="BV2189" s="22"/>
      <c r="BW2189" s="22"/>
      <c r="BX2189" s="22"/>
      <c r="BY2189" s="22"/>
      <c r="BZ2189" s="22"/>
    </row>
    <row r="2190" spans="1:78" x14ac:dyDescent="0.25">
      <c r="A2190" s="21"/>
      <c r="B2190" s="22"/>
      <c r="C2190" s="22"/>
      <c r="D2190" s="22"/>
      <c r="E2190" s="22"/>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2"/>
      <c r="AS2190" s="22"/>
      <c r="AT2190" s="22"/>
      <c r="AU2190" s="22"/>
      <c r="AV2190" s="22"/>
      <c r="AW2190" s="22"/>
      <c r="AX2190" s="22"/>
      <c r="AY2190" s="22"/>
      <c r="AZ2190" s="22"/>
      <c r="BA2190" s="22"/>
      <c r="BB2190" s="22"/>
      <c r="BC2190" s="22"/>
      <c r="BD2190" s="22"/>
      <c r="BE2190" s="22"/>
      <c r="BF2190" s="22"/>
      <c r="BG2190" s="22"/>
      <c r="BH2190" s="22"/>
      <c r="BI2190" s="22"/>
      <c r="BJ2190" s="22"/>
      <c r="BK2190" s="22"/>
      <c r="BL2190" s="22"/>
      <c r="BM2190" s="22"/>
      <c r="BN2190" s="22"/>
      <c r="BO2190" s="22"/>
      <c r="BP2190" s="22"/>
      <c r="BQ2190" s="22"/>
      <c r="BR2190" s="22"/>
      <c r="BS2190" s="22"/>
      <c r="BT2190" s="22"/>
      <c r="BU2190" s="22"/>
      <c r="BV2190" s="22"/>
      <c r="BW2190" s="22"/>
      <c r="BX2190" s="22"/>
      <c r="BY2190" s="22"/>
      <c r="BZ2190" s="22"/>
    </row>
    <row r="2191" spans="1:78" x14ac:dyDescent="0.25">
      <c r="A2191" s="21"/>
      <c r="B2191" s="22"/>
      <c r="C2191" s="22"/>
      <c r="D2191" s="22"/>
      <c r="E2191" s="22"/>
      <c r="F2191" s="22"/>
      <c r="G2191" s="22"/>
      <c r="H2191" s="22"/>
      <c r="I2191" s="22"/>
      <c r="J2191" s="22"/>
      <c r="K2191" s="22"/>
      <c r="L2191" s="22"/>
      <c r="M2191" s="22"/>
      <c r="N2191" s="22"/>
      <c r="O2191" s="22"/>
      <c r="P2191" s="22"/>
      <c r="Q2191" s="22"/>
      <c r="R2191" s="22"/>
      <c r="S2191" s="22"/>
      <c r="T2191" s="22"/>
      <c r="U2191" s="22"/>
      <c r="V2191" s="22"/>
      <c r="W2191" s="22"/>
      <c r="X2191" s="22"/>
      <c r="Y2191" s="22"/>
      <c r="Z2191" s="22"/>
      <c r="AA2191" s="22"/>
      <c r="AB2191" s="22"/>
      <c r="AC2191" s="22"/>
      <c r="AD2191" s="22"/>
      <c r="AE2191" s="22"/>
      <c r="AF2191" s="22"/>
      <c r="AG2191" s="22"/>
      <c r="AH2191" s="22"/>
      <c r="AI2191" s="22"/>
      <c r="AJ2191" s="22"/>
      <c r="AK2191" s="22"/>
      <c r="AL2191" s="22"/>
      <c r="AM2191" s="22"/>
      <c r="AN2191" s="22"/>
      <c r="AO2191" s="22"/>
      <c r="AP2191" s="22"/>
      <c r="AQ2191" s="22"/>
      <c r="AR2191" s="22"/>
      <c r="AS2191" s="22"/>
      <c r="AT2191" s="22"/>
      <c r="AU2191" s="22"/>
      <c r="AV2191" s="22"/>
      <c r="AW2191" s="22"/>
      <c r="AX2191" s="22"/>
      <c r="AY2191" s="22"/>
      <c r="AZ2191" s="22"/>
      <c r="BA2191" s="22"/>
      <c r="BB2191" s="22"/>
      <c r="BC2191" s="22"/>
      <c r="BD2191" s="22"/>
      <c r="BE2191" s="22"/>
      <c r="BF2191" s="22"/>
      <c r="BG2191" s="22"/>
      <c r="BH2191" s="22"/>
      <c r="BI2191" s="22"/>
      <c r="BJ2191" s="22"/>
      <c r="BK2191" s="22"/>
      <c r="BL2191" s="22"/>
      <c r="BM2191" s="22"/>
      <c r="BN2191" s="22"/>
      <c r="BO2191" s="22"/>
      <c r="BP2191" s="22"/>
      <c r="BQ2191" s="22"/>
      <c r="BR2191" s="22"/>
      <c r="BS2191" s="22"/>
      <c r="BT2191" s="22"/>
      <c r="BU2191" s="22"/>
      <c r="BV2191" s="22"/>
      <c r="BW2191" s="22"/>
      <c r="BX2191" s="22"/>
      <c r="BY2191" s="22"/>
      <c r="BZ2191" s="22"/>
    </row>
    <row r="2192" spans="1:78" x14ac:dyDescent="0.25">
      <c r="A2192" s="21"/>
      <c r="B2192" s="22"/>
      <c r="C2192" s="22"/>
      <c r="D2192" s="22"/>
      <c r="E2192" s="22"/>
      <c r="F2192" s="26" t="s">
        <v>70</v>
      </c>
      <c r="G2192" s="27" t="s">
        <v>71</v>
      </c>
      <c r="H2192" s="27" t="s">
        <v>72</v>
      </c>
      <c r="I2192" s="27" t="s">
        <v>73</v>
      </c>
      <c r="J2192" s="27" t="s">
        <v>74</v>
      </c>
      <c r="K2192" s="27" t="s">
        <v>75</v>
      </c>
      <c r="L2192" s="27" t="s">
        <v>76</v>
      </c>
      <c r="M2192" s="27" t="s">
        <v>77</v>
      </c>
      <c r="N2192" s="27" t="s">
        <v>78</v>
      </c>
      <c r="O2192" s="27" t="s">
        <v>79</v>
      </c>
      <c r="P2192" s="27" t="s">
        <v>80</v>
      </c>
      <c r="Q2192" s="27"/>
      <c r="R2192" s="27"/>
      <c r="S2192" s="27"/>
      <c r="T2192" s="27"/>
      <c r="U2192" s="27"/>
      <c r="V2192" s="27"/>
      <c r="W2192" s="27"/>
      <c r="X2192" s="27"/>
      <c r="Y2192" s="27"/>
      <c r="Z2192" s="27"/>
      <c r="AA2192" s="27"/>
      <c r="AB2192" s="27"/>
      <c r="AC2192" s="27"/>
      <c r="AD2192" s="27"/>
      <c r="AE2192" s="27"/>
      <c r="AF2192" s="27"/>
      <c r="AG2192" s="27"/>
      <c r="AH2192" s="27"/>
      <c r="AI2192" s="27"/>
      <c r="AJ2192" s="27"/>
      <c r="AK2192" s="27"/>
      <c r="AL2192" s="27"/>
      <c r="AM2192" s="27"/>
      <c r="AN2192" s="27"/>
      <c r="AO2192" s="27"/>
      <c r="AP2192" s="27"/>
      <c r="AQ2192" s="27"/>
      <c r="AR2192" s="27"/>
      <c r="AS2192" s="27"/>
      <c r="AT2192" s="27"/>
      <c r="AU2192" s="27"/>
      <c r="AV2192" s="27"/>
      <c r="AW2192" s="27"/>
      <c r="AX2192" s="27"/>
      <c r="AY2192" s="27"/>
      <c r="AZ2192" s="27"/>
      <c r="BA2192" s="27"/>
      <c r="BB2192" s="27"/>
      <c r="BC2192" s="27"/>
      <c r="BD2192" s="27"/>
      <c r="BE2192" s="27"/>
      <c r="BF2192" s="27"/>
      <c r="BG2192" s="27"/>
      <c r="BH2192" s="27"/>
      <c r="BI2192" s="27"/>
      <c r="BJ2192" s="27"/>
      <c r="BK2192" s="27"/>
      <c r="BL2192" s="27"/>
      <c r="BM2192" s="27"/>
      <c r="BN2192" s="27"/>
      <c r="BO2192" s="22"/>
      <c r="BP2192" s="22"/>
      <c r="BQ2192" s="22"/>
      <c r="BR2192" s="22"/>
      <c r="BS2192" s="22"/>
      <c r="BT2192" s="22"/>
      <c r="BU2192" s="22"/>
      <c r="BV2192" s="22"/>
      <c r="BW2192" s="22"/>
      <c r="BX2192" s="22"/>
      <c r="BY2192" s="22"/>
      <c r="BZ2192" s="22"/>
    </row>
    <row r="2193" spans="1:78" x14ac:dyDescent="0.25">
      <c r="A2193" s="21" t="s">
        <v>412</v>
      </c>
      <c r="B2193" s="21" t="s">
        <v>413</v>
      </c>
      <c r="C2193" s="22"/>
      <c r="D2193" s="22"/>
      <c r="E2193" s="22"/>
      <c r="F2193" s="40" t="s">
        <v>139</v>
      </c>
      <c r="G2193" s="40">
        <f ca="1">C2195</f>
        <v>200</v>
      </c>
      <c r="H2193" s="40">
        <f ca="1">C2210</f>
        <v>1500</v>
      </c>
      <c r="I2193" s="40">
        <f ca="1">K2197</f>
        <v>-51.754152732033603</v>
      </c>
      <c r="J2193" s="40">
        <f ca="1">J2197</f>
        <v>611.40151492713937</v>
      </c>
      <c r="K2193" s="40">
        <f ca="1">I2197</f>
        <v>-393.96582819376744</v>
      </c>
      <c r="L2193" s="40">
        <f ca="1">H2197</f>
        <v>95.611506478657986</v>
      </c>
      <c r="M2193" s="40">
        <f ca="1">G2197</f>
        <v>0.55363744557303518</v>
      </c>
      <c r="N2193" s="40"/>
      <c r="O2193" s="40"/>
      <c r="P2193" s="40"/>
      <c r="Q2193" s="40"/>
      <c r="R2193" s="40"/>
      <c r="S2193" s="40"/>
      <c r="T2193" s="40"/>
      <c r="U2193" s="40"/>
      <c r="V2193" s="40"/>
      <c r="W2193" s="40"/>
      <c r="X2193" s="40"/>
      <c r="Y2193" s="40"/>
      <c r="Z2193" s="40"/>
      <c r="AA2193" s="40"/>
      <c r="AB2193" s="40"/>
      <c r="AC2193" s="40"/>
      <c r="AD2193" s="40"/>
      <c r="AE2193" s="40"/>
      <c r="AF2193" s="40"/>
      <c r="AG2193" s="40"/>
      <c r="AH2193" s="40"/>
      <c r="AI2193" s="40"/>
      <c r="AJ2193" s="40"/>
      <c r="AK2193" s="40"/>
      <c r="AL2193" s="40"/>
      <c r="AM2193" s="40"/>
      <c r="AN2193" s="40"/>
      <c r="AO2193" s="40"/>
      <c r="AP2193" s="40"/>
      <c r="AQ2193" s="40"/>
      <c r="AR2193" s="40"/>
      <c r="AS2193" s="40"/>
      <c r="AT2193" s="40"/>
      <c r="AU2193" s="40"/>
      <c r="AV2193" s="40"/>
      <c r="AW2193" s="40"/>
      <c r="AX2193" s="40"/>
      <c r="AY2193" s="40"/>
      <c r="AZ2193" s="40"/>
      <c r="BA2193" s="40"/>
      <c r="BB2193" s="40"/>
      <c r="BC2193" s="40"/>
      <c r="BD2193" s="40"/>
      <c r="BE2193" s="40"/>
      <c r="BF2193" s="40"/>
      <c r="BG2193" s="40"/>
      <c r="BH2193" s="40"/>
      <c r="BI2193" s="40"/>
      <c r="BJ2193" s="40"/>
      <c r="BK2193" s="40"/>
      <c r="BL2193" s="40"/>
      <c r="BM2193" s="40"/>
      <c r="BN2193" s="40"/>
      <c r="BO2193" s="22"/>
      <c r="BP2193" s="22"/>
      <c r="BQ2193" s="22"/>
      <c r="BR2193" s="22"/>
      <c r="BS2193" s="22"/>
      <c r="BT2193" s="22"/>
      <c r="BU2193" s="22"/>
      <c r="BV2193" s="22"/>
      <c r="BW2193" s="22"/>
      <c r="BX2193" s="22"/>
      <c r="BY2193" s="22"/>
      <c r="BZ2193" s="22"/>
    </row>
    <row r="2194" spans="1:78" x14ac:dyDescent="0.25">
      <c r="A2194" s="21"/>
      <c r="B2194" s="42" t="s">
        <v>203</v>
      </c>
      <c r="C2194" s="42" t="s">
        <v>323</v>
      </c>
      <c r="D2194" s="42" t="s">
        <v>401</v>
      </c>
      <c r="E2194" s="22"/>
      <c r="F2194" s="41" t="s">
        <v>141</v>
      </c>
      <c r="G2194" s="41"/>
      <c r="H2194" s="41"/>
      <c r="I2194" s="41"/>
      <c r="J2194" s="41"/>
      <c r="K2194" s="41"/>
      <c r="L2194" s="41"/>
      <c r="M2194" s="41"/>
      <c r="N2194" s="41"/>
      <c r="O2194" s="41"/>
      <c r="P2194" s="41"/>
      <c r="Q2194" s="41"/>
      <c r="R2194" s="41"/>
      <c r="S2194" s="41"/>
      <c r="T2194" s="41"/>
      <c r="U2194" s="41"/>
      <c r="V2194" s="41"/>
      <c r="W2194" s="41"/>
      <c r="X2194" s="41"/>
      <c r="Y2194" s="41"/>
      <c r="Z2194" s="41"/>
      <c r="AA2194" s="41"/>
      <c r="AB2194" s="41"/>
      <c r="AC2194" s="41"/>
      <c r="AD2194" s="41"/>
      <c r="AE2194" s="41"/>
      <c r="AF2194" s="41"/>
      <c r="AG2194" s="41"/>
      <c r="AH2194" s="41"/>
      <c r="AI2194" s="41"/>
      <c r="AJ2194" s="41"/>
      <c r="AK2194" s="41"/>
      <c r="AL2194" s="41"/>
      <c r="AM2194" s="41"/>
      <c r="AN2194" s="41"/>
      <c r="AO2194" s="41"/>
      <c r="AP2194" s="41"/>
      <c r="AQ2194" s="41"/>
      <c r="AR2194" s="41"/>
      <c r="AS2194" s="41"/>
      <c r="AT2194" s="41"/>
      <c r="AU2194" s="41"/>
      <c r="AV2194" s="41"/>
      <c r="AW2194" s="41"/>
      <c r="AX2194" s="41"/>
      <c r="AY2194" s="41"/>
      <c r="AZ2194" s="41"/>
      <c r="BA2194" s="41"/>
      <c r="BB2194" s="41"/>
      <c r="BC2194" s="41"/>
      <c r="BD2194" s="41"/>
      <c r="BE2194" s="41"/>
      <c r="BF2194" s="41"/>
      <c r="BG2194" s="41"/>
      <c r="BH2194" s="41"/>
      <c r="BI2194" s="41"/>
      <c r="BJ2194" s="41"/>
      <c r="BK2194" s="41"/>
      <c r="BL2194" s="41"/>
      <c r="BM2194" s="41"/>
      <c r="BN2194" s="41"/>
      <c r="BO2194" s="22"/>
      <c r="BP2194" s="22"/>
      <c r="BQ2194" s="22"/>
      <c r="BR2194" s="22"/>
      <c r="BS2194" s="22"/>
      <c r="BT2194" s="22"/>
      <c r="BU2194" s="22"/>
      <c r="BV2194" s="22"/>
      <c r="BW2194" s="22"/>
      <c r="BX2194" s="22"/>
      <c r="BY2194" s="22"/>
      <c r="BZ2194" s="22"/>
    </row>
    <row r="2195" spans="1:78" x14ac:dyDescent="0.25">
      <c r="A2195" s="21"/>
      <c r="B2195" s="22">
        <v>69.849999999999994</v>
      </c>
      <c r="C2195" s="22">
        <v>200</v>
      </c>
      <c r="D2195" s="22">
        <f ca="1">C2195/1000</f>
        <v>0.2</v>
      </c>
      <c r="E2195" s="22"/>
      <c r="F2195" s="22"/>
      <c r="G2195" s="22"/>
      <c r="H2195" s="22"/>
      <c r="I2195" s="22"/>
      <c r="J2195" s="22"/>
      <c r="K2195" s="22"/>
      <c r="L2195" s="22"/>
      <c r="M2195" s="22"/>
      <c r="N2195" s="22"/>
      <c r="O2195" s="22"/>
      <c r="P2195" s="22"/>
      <c r="Q2195" s="22"/>
      <c r="R2195" s="22"/>
      <c r="S2195" s="22"/>
      <c r="T2195" s="22"/>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c r="AQ2195" s="22"/>
      <c r="AR2195" s="22"/>
      <c r="AS2195" s="22"/>
      <c r="AT2195" s="22"/>
      <c r="AU2195" s="22"/>
      <c r="AV2195" s="22"/>
      <c r="AW2195" s="22"/>
      <c r="AX2195" s="22"/>
      <c r="AY2195" s="22"/>
      <c r="AZ2195" s="22"/>
      <c r="BA2195" s="22"/>
      <c r="BB2195" s="22"/>
      <c r="BC2195" s="22"/>
      <c r="BD2195" s="22"/>
      <c r="BE2195" s="22"/>
      <c r="BF2195" s="22"/>
      <c r="BG2195" s="22"/>
      <c r="BH2195" s="22"/>
      <c r="BI2195" s="22"/>
      <c r="BJ2195" s="22"/>
      <c r="BK2195" s="22"/>
      <c r="BL2195" s="22"/>
      <c r="BM2195" s="22"/>
      <c r="BN2195" s="22"/>
      <c r="BO2195" s="22"/>
      <c r="BP2195" s="22"/>
      <c r="BQ2195" s="22"/>
      <c r="BR2195" s="22"/>
      <c r="BS2195" s="22"/>
      <c r="BT2195" s="22"/>
      <c r="BU2195" s="22"/>
      <c r="BV2195" s="22"/>
      <c r="BW2195" s="22"/>
      <c r="BX2195" s="22"/>
      <c r="BY2195" s="22"/>
      <c r="BZ2195" s="22"/>
    </row>
    <row r="2196" spans="1:78" x14ac:dyDescent="0.25">
      <c r="A2196" s="21"/>
      <c r="B2196" s="22">
        <v>94.68</v>
      </c>
      <c r="C2196" s="22">
        <v>273.14999999999998</v>
      </c>
      <c r="D2196" s="22">
        <f t="shared" ref="D2196:D2210" ca="1" si="65">C2196/1000</f>
        <v>0.27315</v>
      </c>
      <c r="E2196" s="22"/>
      <c r="F2196" s="22"/>
      <c r="G2196" s="42" t="s">
        <v>184</v>
      </c>
      <c r="H2196" s="42" t="s">
        <v>185</v>
      </c>
      <c r="I2196" s="42" t="s">
        <v>186</v>
      </c>
      <c r="J2196" s="42" t="s">
        <v>187</v>
      </c>
      <c r="K2196" s="42" t="s">
        <v>188</v>
      </c>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2"/>
      <c r="AS2196" s="22"/>
      <c r="AT2196" s="22"/>
      <c r="AU2196" s="22"/>
      <c r="AV2196" s="22"/>
      <c r="AW2196" s="22"/>
      <c r="AX2196" s="22"/>
      <c r="AY2196" s="22"/>
      <c r="AZ2196" s="22"/>
      <c r="BA2196" s="22"/>
      <c r="BB2196" s="22"/>
      <c r="BC2196" s="22"/>
      <c r="BD2196" s="22"/>
      <c r="BE2196" s="22"/>
      <c r="BF2196" s="22"/>
      <c r="BG2196" s="22"/>
      <c r="BH2196" s="22"/>
      <c r="BI2196" s="22"/>
      <c r="BJ2196" s="22"/>
      <c r="BK2196" s="22"/>
      <c r="BL2196" s="22"/>
      <c r="BM2196" s="22"/>
      <c r="BN2196" s="22"/>
      <c r="BO2196" s="22"/>
      <c r="BP2196" s="22"/>
      <c r="BQ2196" s="22"/>
      <c r="BR2196" s="22"/>
      <c r="BS2196" s="22"/>
      <c r="BT2196" s="22"/>
      <c r="BU2196" s="22"/>
      <c r="BV2196" s="22"/>
      <c r="BW2196" s="22"/>
      <c r="BX2196" s="22"/>
      <c r="BY2196" s="22"/>
      <c r="BZ2196" s="22"/>
    </row>
    <row r="2197" spans="1:78" x14ac:dyDescent="0.25">
      <c r="A2197" s="21"/>
      <c r="B2197" s="22">
        <v>103.7</v>
      </c>
      <c r="C2197" s="22">
        <v>298.14999999999998</v>
      </c>
      <c r="D2197" s="22">
        <f t="shared" ca="1" si="65"/>
        <v>0.29814999999999997</v>
      </c>
      <c r="E2197" s="22"/>
      <c r="F2197" s="22"/>
      <c r="G2197" s="22">
        <f t="array" aca="1" ref="G2197:L2203" ca="1">LINEST(B2195:B2210,D2195:D2210^{1,2,3,-2},1,1)</f>
        <v>0.55363744557303518</v>
      </c>
      <c r="H2197" s="22">
        <f ca="1"/>
        <v>95.611506478657986</v>
      </c>
      <c r="I2197" s="22">
        <f ca="1"/>
        <v>-393.96582819376744</v>
      </c>
      <c r="J2197" s="22">
        <f ca="1"/>
        <v>611.40151492713937</v>
      </c>
      <c r="K2197" s="22">
        <f ca="1"/>
        <v>-51.754152732033603</v>
      </c>
      <c r="L2197" s="22" t="e">
        <f ca="1"/>
        <v>#N/A</v>
      </c>
      <c r="M2197" s="22"/>
      <c r="N2197" s="22"/>
      <c r="O2197" s="22"/>
      <c r="P2197" s="22"/>
      <c r="Q2197" s="22"/>
      <c r="R2197" s="22"/>
      <c r="S2197" s="22"/>
      <c r="T2197" s="22"/>
      <c r="U2197" s="22"/>
      <c r="V2197" s="22"/>
      <c r="W2197" s="22"/>
      <c r="X2197" s="22"/>
      <c r="Y2197" s="22"/>
      <c r="Z2197" s="22"/>
      <c r="AA2197" s="22"/>
      <c r="AB2197" s="22"/>
      <c r="AC2197" s="22"/>
      <c r="AD2197" s="22"/>
      <c r="AE2197" s="22"/>
      <c r="AF2197" s="22"/>
      <c r="AG2197" s="22"/>
      <c r="AH2197" s="22"/>
      <c r="AI2197" s="22"/>
      <c r="AJ2197" s="22"/>
      <c r="AK2197" s="22"/>
      <c r="AL2197" s="22"/>
      <c r="AM2197" s="22"/>
      <c r="AN2197" s="22"/>
      <c r="AO2197" s="22"/>
      <c r="AP2197" s="22"/>
      <c r="AQ2197" s="22"/>
      <c r="AR2197" s="22"/>
      <c r="AS2197" s="22"/>
      <c r="AT2197" s="22"/>
      <c r="AU2197" s="22"/>
      <c r="AV2197" s="22"/>
      <c r="AW2197" s="22"/>
      <c r="AX2197" s="22"/>
      <c r="AY2197" s="22"/>
      <c r="AZ2197" s="22"/>
      <c r="BA2197" s="22"/>
      <c r="BB2197" s="22"/>
      <c r="BC2197" s="22"/>
      <c r="BD2197" s="22"/>
      <c r="BE2197" s="22"/>
      <c r="BF2197" s="22"/>
      <c r="BG2197" s="22"/>
      <c r="BH2197" s="22"/>
      <c r="BI2197" s="22"/>
      <c r="BJ2197" s="22"/>
      <c r="BK2197" s="22"/>
      <c r="BL2197" s="22"/>
      <c r="BM2197" s="22"/>
      <c r="BN2197" s="22"/>
      <c r="BO2197" s="22"/>
      <c r="BP2197" s="22"/>
      <c r="BQ2197" s="22"/>
      <c r="BR2197" s="22"/>
      <c r="BS2197" s="22"/>
      <c r="BT2197" s="22"/>
      <c r="BU2197" s="22"/>
      <c r="BV2197" s="22"/>
      <c r="BW2197" s="22"/>
      <c r="BX2197" s="22"/>
      <c r="BY2197" s="22"/>
      <c r="BZ2197" s="22"/>
    </row>
    <row r="2198" spans="1:78" x14ac:dyDescent="0.25">
      <c r="A2198" s="21"/>
      <c r="B2198" s="22">
        <v>104.4</v>
      </c>
      <c r="C2198" s="22">
        <v>300</v>
      </c>
      <c r="D2198" s="22">
        <f t="shared" ca="1" si="65"/>
        <v>0.3</v>
      </c>
      <c r="E2198" s="22"/>
      <c r="F2198" s="22"/>
      <c r="G2198" s="22">
        <f ca="1"/>
        <v>0.12069126932698869</v>
      </c>
      <c r="H2198" s="22">
        <f ca="1"/>
        <v>6.8582124145924945</v>
      </c>
      <c r="I2198" s="22">
        <f ca="1"/>
        <v>19.697378929582673</v>
      </c>
      <c r="J2198" s="22">
        <f ca="1"/>
        <v>17.95897768418865</v>
      </c>
      <c r="K2198" s="22">
        <f ca="1"/>
        <v>5.3294586953453189</v>
      </c>
      <c r="L2198" s="22" t="e">
        <f ca="1"/>
        <v>#N/A</v>
      </c>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2"/>
      <c r="AS2198" s="22"/>
      <c r="AT2198" s="22"/>
      <c r="AU2198" s="22"/>
      <c r="AV2198" s="22"/>
      <c r="AW2198" s="22"/>
      <c r="AX2198" s="22"/>
      <c r="AY2198" s="22"/>
      <c r="AZ2198" s="22"/>
      <c r="BA2198" s="22"/>
      <c r="BB2198" s="22"/>
      <c r="BC2198" s="22"/>
      <c r="BD2198" s="22"/>
      <c r="BE2198" s="22"/>
      <c r="BF2198" s="22"/>
      <c r="BG2198" s="22"/>
      <c r="BH2198" s="22"/>
      <c r="BI2198" s="22"/>
      <c r="BJ2198" s="22"/>
      <c r="BK2198" s="22"/>
      <c r="BL2198" s="22"/>
      <c r="BM2198" s="22"/>
      <c r="BN2198" s="22"/>
      <c r="BO2198" s="22"/>
      <c r="BP2198" s="22"/>
      <c r="BQ2198" s="22"/>
      <c r="BR2198" s="22"/>
      <c r="BS2198" s="22"/>
      <c r="BT2198" s="22"/>
      <c r="BU2198" s="22"/>
      <c r="BV2198" s="22"/>
      <c r="BW2198" s="22"/>
      <c r="BX2198" s="22"/>
      <c r="BY2198" s="22"/>
      <c r="BZ2198" s="22"/>
    </row>
    <row r="2199" spans="1:78" x14ac:dyDescent="0.25">
      <c r="A2199" s="21"/>
      <c r="B2199" s="22">
        <v>139.9</v>
      </c>
      <c r="C2199" s="22">
        <v>400</v>
      </c>
      <c r="D2199" s="22">
        <f t="shared" ca="1" si="65"/>
        <v>0.4</v>
      </c>
      <c r="E2199" s="22"/>
      <c r="F2199" s="22"/>
      <c r="G2199" s="22">
        <f ca="1"/>
        <v>0.99992530786981471</v>
      </c>
      <c r="H2199" s="22">
        <f ca="1"/>
        <v>0.81125078400651163</v>
      </c>
      <c r="I2199" s="22" t="e">
        <f ca="1"/>
        <v>#N/A</v>
      </c>
      <c r="J2199" s="22" t="e">
        <f ca="1"/>
        <v>#N/A</v>
      </c>
      <c r="K2199" s="22" t="e">
        <f ca="1"/>
        <v>#N/A</v>
      </c>
      <c r="L2199" s="22" t="e">
        <f ca="1"/>
        <v>#N/A</v>
      </c>
      <c r="M2199" s="22"/>
      <c r="N2199" s="22"/>
      <c r="O2199" s="22"/>
      <c r="P2199" s="22"/>
      <c r="Q2199" s="22"/>
      <c r="R2199" s="22"/>
      <c r="S2199" s="22"/>
      <c r="T2199" s="22"/>
      <c r="U2199" s="22"/>
      <c r="V2199" s="22"/>
      <c r="W2199" s="22"/>
      <c r="X2199" s="22"/>
      <c r="Y2199" s="22"/>
      <c r="Z2199" s="22"/>
      <c r="AA2199" s="22"/>
      <c r="AB2199" s="22"/>
      <c r="AC2199" s="22"/>
      <c r="AD2199" s="22"/>
      <c r="AE2199" s="22"/>
      <c r="AF2199" s="22"/>
      <c r="AG2199" s="22"/>
      <c r="AH2199" s="22"/>
      <c r="AI2199" s="22"/>
      <c r="AJ2199" s="22"/>
      <c r="AK2199" s="22"/>
      <c r="AL2199" s="22"/>
      <c r="AM2199" s="22"/>
      <c r="AN2199" s="22"/>
      <c r="AO2199" s="22"/>
      <c r="AP2199" s="22"/>
      <c r="AQ2199" s="22"/>
      <c r="AR2199" s="22"/>
      <c r="AS2199" s="22"/>
      <c r="AT2199" s="22"/>
      <c r="AU2199" s="22"/>
      <c r="AV2199" s="22"/>
      <c r="AW2199" s="22"/>
      <c r="AX2199" s="22"/>
      <c r="AY2199" s="22"/>
      <c r="AZ2199" s="22"/>
      <c r="BA2199" s="22"/>
      <c r="BB2199" s="22"/>
      <c r="BC2199" s="22"/>
      <c r="BD2199" s="22"/>
      <c r="BE2199" s="22"/>
      <c r="BF2199" s="22"/>
      <c r="BG2199" s="22"/>
      <c r="BH2199" s="22"/>
      <c r="BI2199" s="22"/>
      <c r="BJ2199" s="22"/>
      <c r="BK2199" s="22"/>
      <c r="BL2199" s="22"/>
      <c r="BM2199" s="22"/>
      <c r="BN2199" s="22"/>
      <c r="BO2199" s="22"/>
      <c r="BP2199" s="22"/>
      <c r="BQ2199" s="22"/>
      <c r="BR2199" s="22"/>
      <c r="BS2199" s="22"/>
      <c r="BT2199" s="22"/>
      <c r="BU2199" s="22"/>
      <c r="BV2199" s="22"/>
      <c r="BW2199" s="22"/>
      <c r="BX2199" s="22"/>
      <c r="BY2199" s="22"/>
      <c r="BZ2199" s="22"/>
    </row>
    <row r="2200" spans="1:78" x14ac:dyDescent="0.25">
      <c r="A2200" s="21"/>
      <c r="B2200" s="22">
        <v>170.8</v>
      </c>
      <c r="C2200" s="22">
        <v>500</v>
      </c>
      <c r="D2200" s="22">
        <f t="shared" ca="1" si="65"/>
        <v>0.5</v>
      </c>
      <c r="E2200" s="22"/>
      <c r="F2200" s="22"/>
      <c r="G2200" s="22">
        <f ca="1"/>
        <v>36815.051195055181</v>
      </c>
      <c r="H2200" s="22">
        <f ca="1"/>
        <v>11</v>
      </c>
      <c r="I2200" s="22" t="e">
        <f ca="1"/>
        <v>#N/A</v>
      </c>
      <c r="J2200" s="22" t="e">
        <f ca="1"/>
        <v>#N/A</v>
      </c>
      <c r="K2200" s="22" t="e">
        <f ca="1"/>
        <v>#N/A</v>
      </c>
      <c r="L2200" s="22" t="e">
        <f ca="1"/>
        <v>#N/A</v>
      </c>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2"/>
      <c r="AS2200" s="22"/>
      <c r="AT2200" s="22"/>
      <c r="AU2200" s="22"/>
      <c r="AV2200" s="22"/>
      <c r="AW2200" s="22"/>
      <c r="AX2200" s="22"/>
      <c r="AY2200" s="22"/>
      <c r="AZ2200" s="22"/>
      <c r="BA2200" s="22"/>
      <c r="BB2200" s="22"/>
      <c r="BC2200" s="22"/>
      <c r="BD2200" s="22"/>
      <c r="BE2200" s="22"/>
      <c r="BF2200" s="22"/>
      <c r="BG2200" s="22"/>
      <c r="BH2200" s="22"/>
      <c r="BI2200" s="22"/>
      <c r="BJ2200" s="22"/>
      <c r="BK2200" s="22"/>
      <c r="BL2200" s="22"/>
      <c r="BM2200" s="22"/>
      <c r="BN2200" s="22"/>
      <c r="BO2200" s="22"/>
      <c r="BP2200" s="22"/>
      <c r="BQ2200" s="22"/>
      <c r="BR2200" s="22"/>
      <c r="BS2200" s="22"/>
      <c r="BT2200" s="22"/>
      <c r="BU2200" s="22"/>
      <c r="BV2200" s="22"/>
      <c r="BW2200" s="22"/>
      <c r="BX2200" s="22"/>
      <c r="BY2200" s="22"/>
      <c r="BZ2200" s="22"/>
    </row>
    <row r="2201" spans="1:78" x14ac:dyDescent="0.25">
      <c r="A2201" s="21"/>
      <c r="B2201" s="22">
        <v>196.2</v>
      </c>
      <c r="C2201" s="22">
        <v>600</v>
      </c>
      <c r="D2201" s="22">
        <f t="shared" ca="1" si="65"/>
        <v>0.6</v>
      </c>
      <c r="E2201" s="22"/>
      <c r="F2201" s="22"/>
      <c r="G2201" s="22">
        <f ca="1"/>
        <v>96916.039687569952</v>
      </c>
      <c r="H2201" s="22">
        <f ca="1"/>
        <v>7.2394061800629776</v>
      </c>
      <c r="I2201" s="22" t="e">
        <f ca="1"/>
        <v>#N/A</v>
      </c>
      <c r="J2201" s="22" t="e">
        <f ca="1"/>
        <v>#N/A</v>
      </c>
      <c r="K2201" s="22" t="e">
        <f ca="1"/>
        <v>#N/A</v>
      </c>
      <c r="L2201" s="22" t="e">
        <f ca="1"/>
        <v>#N/A</v>
      </c>
      <c r="M2201" s="22"/>
      <c r="N2201" s="22"/>
      <c r="O2201" s="22"/>
      <c r="P2201" s="22"/>
      <c r="Q2201" s="22"/>
      <c r="R2201" s="22"/>
      <c r="S2201" s="22"/>
      <c r="T2201" s="2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2"/>
      <c r="AQ2201" s="22"/>
      <c r="AR2201" s="22"/>
      <c r="AS2201" s="22"/>
      <c r="AT2201" s="22"/>
      <c r="AU2201" s="22"/>
      <c r="AV2201" s="22"/>
      <c r="AW2201" s="22"/>
      <c r="AX2201" s="22"/>
      <c r="AY2201" s="22"/>
      <c r="AZ2201" s="22"/>
      <c r="BA2201" s="22"/>
      <c r="BB2201" s="22"/>
      <c r="BC2201" s="22"/>
      <c r="BD2201" s="22"/>
      <c r="BE2201" s="22"/>
      <c r="BF2201" s="22"/>
      <c r="BG2201" s="22"/>
      <c r="BH2201" s="22"/>
      <c r="BI2201" s="22"/>
      <c r="BJ2201" s="22"/>
      <c r="BK2201" s="22"/>
      <c r="BL2201" s="22"/>
      <c r="BM2201" s="22"/>
      <c r="BN2201" s="22"/>
      <c r="BO2201" s="22"/>
      <c r="BP2201" s="22"/>
      <c r="BQ2201" s="22"/>
      <c r="BR2201" s="22"/>
      <c r="BS2201" s="22"/>
      <c r="BT2201" s="22"/>
      <c r="BU2201" s="22"/>
      <c r="BV2201" s="22"/>
      <c r="BW2201" s="22"/>
      <c r="BX2201" s="22"/>
      <c r="BY2201" s="22"/>
      <c r="BZ2201" s="22"/>
    </row>
    <row r="2202" spans="1:78" x14ac:dyDescent="0.25">
      <c r="A2202" s="21"/>
      <c r="B2202" s="22">
        <v>217</v>
      </c>
      <c r="C2202" s="22">
        <v>700</v>
      </c>
      <c r="D2202" s="22">
        <f t="shared" ca="1" si="65"/>
        <v>0.7</v>
      </c>
      <c r="E2202" s="22"/>
      <c r="F2202" s="22"/>
      <c r="G2202" s="22" t="e">
        <f ca="1"/>
        <v>#N/A</v>
      </c>
      <c r="H2202" s="22" t="e">
        <f ca="1"/>
        <v>#N/A</v>
      </c>
      <c r="I2202" s="22" t="e">
        <f ca="1"/>
        <v>#N/A</v>
      </c>
      <c r="J2202" s="22" t="e">
        <f ca="1"/>
        <v>#N/A</v>
      </c>
      <c r="K2202" s="22" t="e">
        <f ca="1"/>
        <v>#N/A</v>
      </c>
      <c r="L2202" s="22" t="e">
        <f ca="1"/>
        <v>#N/A</v>
      </c>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2"/>
      <c r="AS2202" s="22"/>
      <c r="AT2202" s="22"/>
      <c r="AU2202" s="22"/>
      <c r="AV2202" s="22"/>
      <c r="AW2202" s="22"/>
      <c r="AX2202" s="22"/>
      <c r="AY2202" s="22"/>
      <c r="AZ2202" s="22"/>
      <c r="BA2202" s="22"/>
      <c r="BB2202" s="22"/>
      <c r="BC2202" s="22"/>
      <c r="BD2202" s="22"/>
      <c r="BE2202" s="22"/>
      <c r="BF2202" s="22"/>
      <c r="BG2202" s="22"/>
      <c r="BH2202" s="22"/>
      <c r="BI2202" s="22"/>
      <c r="BJ2202" s="22"/>
      <c r="BK2202" s="22"/>
      <c r="BL2202" s="22"/>
      <c r="BM2202" s="22"/>
      <c r="BN2202" s="22"/>
      <c r="BO2202" s="22"/>
      <c r="BP2202" s="22"/>
      <c r="BQ2202" s="22"/>
      <c r="BR2202" s="22"/>
      <c r="BS2202" s="22"/>
      <c r="BT2202" s="22"/>
      <c r="BU2202" s="22"/>
      <c r="BV2202" s="22"/>
      <c r="BW2202" s="22"/>
      <c r="BX2202" s="22"/>
      <c r="BY2202" s="22"/>
      <c r="BZ2202" s="22"/>
    </row>
    <row r="2203" spans="1:78" x14ac:dyDescent="0.25">
      <c r="A2203" s="21"/>
      <c r="B2203" s="22">
        <v>234.3</v>
      </c>
      <c r="C2203" s="22">
        <v>800</v>
      </c>
      <c r="D2203" s="22">
        <f t="shared" ca="1" si="65"/>
        <v>0.8</v>
      </c>
      <c r="E2203" s="22"/>
      <c r="F2203" s="22"/>
      <c r="G2203" s="22" t="e">
        <f ca="1"/>
        <v>#N/A</v>
      </c>
      <c r="H2203" s="22" t="e">
        <f ca="1"/>
        <v>#N/A</v>
      </c>
      <c r="I2203" s="22" t="e">
        <f ca="1"/>
        <v>#N/A</v>
      </c>
      <c r="J2203" s="22" t="e">
        <f ca="1"/>
        <v>#N/A</v>
      </c>
      <c r="K2203" s="22" t="e">
        <f ca="1"/>
        <v>#N/A</v>
      </c>
      <c r="L2203" s="22" t="e">
        <f ca="1"/>
        <v>#N/A</v>
      </c>
      <c r="M2203" s="22"/>
      <c r="N2203" s="22"/>
      <c r="O2203" s="22"/>
      <c r="P2203" s="22"/>
      <c r="Q2203" s="22"/>
      <c r="R2203" s="22"/>
      <c r="S2203" s="22"/>
      <c r="T2203" s="2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2"/>
      <c r="AQ2203" s="22"/>
      <c r="AR2203" s="22"/>
      <c r="AS2203" s="22"/>
      <c r="AT2203" s="22"/>
      <c r="AU2203" s="22"/>
      <c r="AV2203" s="22"/>
      <c r="AW2203" s="22"/>
      <c r="AX2203" s="22"/>
      <c r="AY2203" s="22"/>
      <c r="AZ2203" s="22"/>
      <c r="BA2203" s="22"/>
      <c r="BB2203" s="22"/>
      <c r="BC2203" s="22"/>
      <c r="BD2203" s="22"/>
      <c r="BE2203" s="22"/>
      <c r="BF2203" s="22"/>
      <c r="BG2203" s="22"/>
      <c r="BH2203" s="22"/>
      <c r="BI2203" s="22"/>
      <c r="BJ2203" s="22"/>
      <c r="BK2203" s="22"/>
      <c r="BL2203" s="22"/>
      <c r="BM2203" s="22"/>
      <c r="BN2203" s="22"/>
      <c r="BO2203" s="22"/>
      <c r="BP2203" s="22"/>
      <c r="BQ2203" s="22"/>
      <c r="BR2203" s="22"/>
      <c r="BS2203" s="22"/>
      <c r="BT2203" s="22"/>
      <c r="BU2203" s="22"/>
      <c r="BV2203" s="22"/>
      <c r="BW2203" s="22"/>
      <c r="BX2203" s="22"/>
      <c r="BY2203" s="22"/>
      <c r="BZ2203" s="22"/>
    </row>
    <row r="2204" spans="1:78" x14ac:dyDescent="0.25">
      <c r="A2204" s="21"/>
      <c r="B2204" s="22">
        <v>248.9</v>
      </c>
      <c r="C2204" s="22">
        <v>900</v>
      </c>
      <c r="D2204" s="22">
        <f t="shared" ca="1" si="65"/>
        <v>0.9</v>
      </c>
      <c r="E2204" s="22"/>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2"/>
      <c r="AS2204" s="22"/>
      <c r="AT2204" s="22"/>
      <c r="AU2204" s="22"/>
      <c r="AV2204" s="22"/>
      <c r="AW2204" s="22"/>
      <c r="AX2204" s="22"/>
      <c r="AY2204" s="22"/>
      <c r="AZ2204" s="22"/>
      <c r="BA2204" s="22"/>
      <c r="BB2204" s="22"/>
      <c r="BC2204" s="22"/>
      <c r="BD2204" s="22"/>
      <c r="BE2204" s="22"/>
      <c r="BF2204" s="22"/>
      <c r="BG2204" s="22"/>
      <c r="BH2204" s="22"/>
      <c r="BI2204" s="22"/>
      <c r="BJ2204" s="22"/>
      <c r="BK2204" s="22"/>
      <c r="BL2204" s="22"/>
      <c r="BM2204" s="22"/>
      <c r="BN2204" s="22"/>
      <c r="BO2204" s="22"/>
      <c r="BP2204" s="22"/>
      <c r="BQ2204" s="22"/>
      <c r="BR2204" s="22"/>
      <c r="BS2204" s="22"/>
      <c r="BT2204" s="22"/>
      <c r="BU2204" s="22"/>
      <c r="BV2204" s="22"/>
      <c r="BW2204" s="22"/>
      <c r="BX2204" s="22"/>
      <c r="BY2204" s="22"/>
      <c r="BZ2204" s="22"/>
    </row>
    <row r="2205" spans="1:78" x14ac:dyDescent="0.25">
      <c r="A2205" s="21"/>
      <c r="B2205" s="22">
        <v>261.2</v>
      </c>
      <c r="C2205" s="22">
        <v>1000</v>
      </c>
      <c r="D2205" s="22">
        <f t="shared" ca="1" si="65"/>
        <v>1</v>
      </c>
      <c r="E2205" s="22"/>
      <c r="F2205" s="25" t="s">
        <v>166</v>
      </c>
      <c r="G2205" s="42">
        <v>360</v>
      </c>
      <c r="H2205" s="22"/>
      <c r="I2205" s="22"/>
      <c r="J2205" s="22"/>
      <c r="K2205" s="22"/>
      <c r="L2205" s="22"/>
      <c r="M2205" s="22"/>
      <c r="N2205" s="22"/>
      <c r="O2205" s="22"/>
      <c r="P2205" s="22"/>
      <c r="Q2205" s="22"/>
      <c r="R2205" s="22"/>
      <c r="S2205" s="22"/>
      <c r="T2205" s="22"/>
      <c r="U2205" s="22"/>
      <c r="V2205" s="22"/>
      <c r="W2205" s="22"/>
      <c r="X2205" s="22"/>
      <c r="Y2205" s="22"/>
      <c r="Z2205" s="22"/>
      <c r="AA2205" s="22"/>
      <c r="AB2205" s="22"/>
      <c r="AC2205" s="22"/>
      <c r="AD2205" s="22"/>
      <c r="AE2205" s="22"/>
      <c r="AF2205" s="22"/>
      <c r="AG2205" s="22"/>
      <c r="AH2205" s="22"/>
      <c r="AI2205" s="22"/>
      <c r="AJ2205" s="22"/>
      <c r="AK2205" s="22"/>
      <c r="AL2205" s="22"/>
      <c r="AM2205" s="22"/>
      <c r="AN2205" s="22"/>
      <c r="AO2205" s="22"/>
      <c r="AP2205" s="22"/>
      <c r="AQ2205" s="22"/>
      <c r="AR2205" s="22"/>
      <c r="AS2205" s="22"/>
      <c r="AT2205" s="22"/>
      <c r="AU2205" s="22"/>
      <c r="AV2205" s="22"/>
      <c r="AW2205" s="22"/>
      <c r="AX2205" s="22"/>
      <c r="AY2205" s="22"/>
      <c r="AZ2205" s="22"/>
      <c r="BA2205" s="22"/>
      <c r="BB2205" s="22"/>
      <c r="BC2205" s="22"/>
      <c r="BD2205" s="22"/>
      <c r="BE2205" s="22"/>
      <c r="BF2205" s="22"/>
      <c r="BG2205" s="22"/>
      <c r="BH2205" s="22"/>
      <c r="BI2205" s="22"/>
      <c r="BJ2205" s="22"/>
      <c r="BK2205" s="22"/>
      <c r="BL2205" s="22"/>
      <c r="BM2205" s="22"/>
      <c r="BN2205" s="22"/>
      <c r="BO2205" s="22"/>
      <c r="BP2205" s="22"/>
      <c r="BQ2205" s="22"/>
      <c r="BR2205" s="22"/>
      <c r="BS2205" s="22"/>
      <c r="BT2205" s="22"/>
      <c r="BU2205" s="22"/>
      <c r="BV2205" s="22"/>
      <c r="BW2205" s="22"/>
      <c r="BX2205" s="22"/>
      <c r="BY2205" s="22"/>
      <c r="BZ2205" s="22"/>
    </row>
    <row r="2206" spans="1:78" x14ac:dyDescent="0.25">
      <c r="A2206" s="21"/>
      <c r="B2206" s="22">
        <v>271.8</v>
      </c>
      <c r="C2206" s="22">
        <v>1100</v>
      </c>
      <c r="D2206" s="22">
        <f t="shared" ca="1" si="65"/>
        <v>1.1000000000000001</v>
      </c>
      <c r="E2206" s="22"/>
      <c r="F2206" s="25" t="s">
        <v>167</v>
      </c>
      <c r="G2206" s="43">
        <f ca="1">I2193+J2193*(G2205/1000)+K2193*(G2205/1000)^2+L2193*(G2205/1000)^3+M2193/(G2205/1000)^2</f>
        <v>126.02516562425487</v>
      </c>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2"/>
      <c r="AS2206" s="22"/>
      <c r="AT2206" s="22"/>
      <c r="AU2206" s="22"/>
      <c r="AV2206" s="22"/>
      <c r="AW2206" s="22"/>
      <c r="AX2206" s="22"/>
      <c r="AY2206" s="22"/>
      <c r="AZ2206" s="22"/>
      <c r="BA2206" s="22"/>
      <c r="BB2206" s="22"/>
      <c r="BC2206" s="22"/>
      <c r="BD2206" s="22"/>
      <c r="BE2206" s="22"/>
      <c r="BF2206" s="22"/>
      <c r="BG2206" s="22"/>
      <c r="BH2206" s="22"/>
      <c r="BI2206" s="22"/>
      <c r="BJ2206" s="22"/>
      <c r="BK2206" s="22"/>
      <c r="BL2206" s="22"/>
      <c r="BM2206" s="22"/>
      <c r="BN2206" s="22"/>
      <c r="BO2206" s="22"/>
      <c r="BP2206" s="22"/>
      <c r="BQ2206" s="22"/>
      <c r="BR2206" s="22"/>
      <c r="BS2206" s="22"/>
      <c r="BT2206" s="22"/>
      <c r="BU2206" s="22"/>
      <c r="BV2206" s="22"/>
      <c r="BW2206" s="22"/>
      <c r="BX2206" s="22"/>
      <c r="BY2206" s="22"/>
      <c r="BZ2206" s="22"/>
    </row>
    <row r="2207" spans="1:78" x14ac:dyDescent="0.25">
      <c r="A2207" s="21"/>
      <c r="B2207" s="22">
        <v>280.8</v>
      </c>
      <c r="C2207" s="22">
        <v>1200</v>
      </c>
      <c r="D2207" s="22">
        <f t="shared" ca="1" si="65"/>
        <v>1.2</v>
      </c>
      <c r="E2207" s="22"/>
      <c r="F2207" s="22" t="s">
        <v>46</v>
      </c>
      <c r="G2207" s="22"/>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c r="AQ2207" s="22"/>
      <c r="AR2207" s="22"/>
      <c r="AS2207" s="22"/>
      <c r="AT2207" s="22"/>
      <c r="AU2207" s="22"/>
      <c r="AV2207" s="22"/>
      <c r="AW2207" s="22"/>
      <c r="AX2207" s="22"/>
      <c r="AY2207" s="22"/>
      <c r="AZ2207" s="22"/>
      <c r="BA2207" s="22"/>
      <c r="BB2207" s="22"/>
      <c r="BC2207" s="22"/>
      <c r="BD2207" s="22"/>
      <c r="BE2207" s="22"/>
      <c r="BF2207" s="22"/>
      <c r="BG2207" s="22"/>
      <c r="BH2207" s="22"/>
      <c r="BI2207" s="22"/>
      <c r="BJ2207" s="22"/>
      <c r="BK2207" s="22"/>
      <c r="BL2207" s="22"/>
      <c r="BM2207" s="22"/>
      <c r="BN2207" s="22"/>
      <c r="BO2207" s="22"/>
      <c r="BP2207" s="22"/>
      <c r="BQ2207" s="22"/>
      <c r="BR2207" s="22"/>
      <c r="BS2207" s="22"/>
      <c r="BT2207" s="22"/>
      <c r="BU2207" s="22"/>
      <c r="BV2207" s="22"/>
      <c r="BW2207" s="22"/>
      <c r="BX2207" s="22"/>
      <c r="BY2207" s="22"/>
      <c r="BZ2207" s="22"/>
    </row>
    <row r="2208" spans="1:78" x14ac:dyDescent="0.25">
      <c r="A2208" s="21"/>
      <c r="B2208" s="22">
        <v>288.5</v>
      </c>
      <c r="C2208" s="22">
        <v>1300</v>
      </c>
      <c r="D2208" s="22">
        <f t="shared" ca="1" si="65"/>
        <v>1.3</v>
      </c>
      <c r="E2208" s="22"/>
      <c r="F2208" s="22"/>
      <c r="G2208" s="22"/>
      <c r="H2208" s="22"/>
      <c r="I2208" s="22"/>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2"/>
      <c r="AS2208" s="22"/>
      <c r="AT2208" s="22"/>
      <c r="AU2208" s="22"/>
      <c r="AV2208" s="22"/>
      <c r="AW2208" s="22"/>
      <c r="AX2208" s="22"/>
      <c r="AY2208" s="22"/>
      <c r="AZ2208" s="22"/>
      <c r="BA2208" s="22"/>
      <c r="BB2208" s="22"/>
      <c r="BC2208" s="22"/>
      <c r="BD2208" s="22"/>
      <c r="BE2208" s="22"/>
      <c r="BF2208" s="22"/>
      <c r="BG2208" s="22"/>
      <c r="BH2208" s="22"/>
      <c r="BI2208" s="22"/>
      <c r="BJ2208" s="22"/>
      <c r="BK2208" s="22"/>
      <c r="BL2208" s="22"/>
      <c r="BM2208" s="22"/>
      <c r="BN2208" s="22"/>
      <c r="BO2208" s="22"/>
      <c r="BP2208" s="22"/>
      <c r="BQ2208" s="22"/>
      <c r="BR2208" s="22"/>
      <c r="BS2208" s="22"/>
      <c r="BT2208" s="22"/>
      <c r="BU2208" s="22"/>
      <c r="BV2208" s="22"/>
      <c r="BW2208" s="22"/>
      <c r="BX2208" s="22"/>
      <c r="BY2208" s="22"/>
      <c r="BZ2208" s="22"/>
    </row>
    <row r="2209" spans="1:78" x14ac:dyDescent="0.25">
      <c r="A2209" s="21"/>
      <c r="B2209" s="22">
        <v>295.2</v>
      </c>
      <c r="C2209" s="22">
        <v>1400</v>
      </c>
      <c r="D2209" s="22">
        <f t="shared" ca="1" si="65"/>
        <v>1.4</v>
      </c>
      <c r="E2209" s="22"/>
      <c r="F2209" s="22"/>
      <c r="G2209" s="22"/>
      <c r="H2209" s="22"/>
      <c r="I2209" s="22"/>
      <c r="J2209" s="22"/>
      <c r="K2209" s="22"/>
      <c r="L2209" s="22"/>
      <c r="M2209" s="22"/>
      <c r="N2209" s="22"/>
      <c r="O2209" s="22"/>
      <c r="P2209" s="22"/>
      <c r="Q2209" s="22"/>
      <c r="R2209" s="22"/>
      <c r="S2209" s="22"/>
      <c r="T2209" s="22"/>
      <c r="U2209" s="22"/>
      <c r="V2209" s="22"/>
      <c r="W2209" s="22"/>
      <c r="X2209" s="22"/>
      <c r="Y2209" s="22"/>
      <c r="Z2209" s="22"/>
      <c r="AA2209" s="22"/>
      <c r="AB2209" s="22"/>
      <c r="AC2209" s="22"/>
      <c r="AD2209" s="22"/>
      <c r="AE2209" s="22"/>
      <c r="AF2209" s="22"/>
      <c r="AG2209" s="22"/>
      <c r="AH2209" s="22"/>
      <c r="AI2209" s="22"/>
      <c r="AJ2209" s="22"/>
      <c r="AK2209" s="22"/>
      <c r="AL2209" s="22"/>
      <c r="AM2209" s="22"/>
      <c r="AN2209" s="22"/>
      <c r="AO2209" s="22"/>
      <c r="AP2209" s="22"/>
      <c r="AQ2209" s="22"/>
      <c r="AR2209" s="22"/>
      <c r="AS2209" s="22"/>
      <c r="AT2209" s="22"/>
      <c r="AU2209" s="22"/>
      <c r="AV2209" s="22"/>
      <c r="AW2209" s="22"/>
      <c r="AX2209" s="22"/>
      <c r="AY2209" s="22"/>
      <c r="AZ2209" s="22"/>
      <c r="BA2209" s="22"/>
      <c r="BB2209" s="22"/>
      <c r="BC2209" s="22"/>
      <c r="BD2209" s="22"/>
      <c r="BE2209" s="22"/>
      <c r="BF2209" s="22"/>
      <c r="BG2209" s="22"/>
      <c r="BH2209" s="22"/>
      <c r="BI2209" s="22"/>
      <c r="BJ2209" s="22"/>
      <c r="BK2209" s="22"/>
      <c r="BL2209" s="22"/>
      <c r="BM2209" s="22"/>
      <c r="BN2209" s="22"/>
      <c r="BO2209" s="22"/>
      <c r="BP2209" s="22"/>
      <c r="BQ2209" s="22"/>
      <c r="BR2209" s="22"/>
      <c r="BS2209" s="22"/>
      <c r="BT2209" s="22"/>
      <c r="BU2209" s="22"/>
      <c r="BV2209" s="22"/>
      <c r="BW2209" s="22"/>
      <c r="BX2209" s="22"/>
      <c r="BY2209" s="22"/>
      <c r="BZ2209" s="22"/>
    </row>
    <row r="2210" spans="1:78" x14ac:dyDescent="0.25">
      <c r="A2210" s="21"/>
      <c r="B2210" s="22">
        <v>301</v>
      </c>
      <c r="C2210" s="22">
        <v>1500</v>
      </c>
      <c r="D2210" s="22">
        <f t="shared" ca="1" si="65"/>
        <v>1.5</v>
      </c>
      <c r="E2210" s="22"/>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2"/>
      <c r="AS2210" s="22"/>
      <c r="AT2210" s="22"/>
      <c r="AU2210" s="22"/>
      <c r="AV2210" s="22"/>
      <c r="AW2210" s="22"/>
      <c r="AX2210" s="22"/>
      <c r="AY2210" s="22"/>
      <c r="AZ2210" s="22"/>
      <c r="BA2210" s="22"/>
      <c r="BB2210" s="22"/>
      <c r="BC2210" s="22"/>
      <c r="BD2210" s="22"/>
      <c r="BE2210" s="22"/>
      <c r="BF2210" s="22"/>
      <c r="BG2210" s="22"/>
      <c r="BH2210" s="22"/>
      <c r="BI2210" s="22"/>
      <c r="BJ2210" s="22"/>
      <c r="BK2210" s="22"/>
      <c r="BL2210" s="22"/>
      <c r="BM2210" s="22"/>
      <c r="BN2210" s="22"/>
      <c r="BO2210" s="22"/>
      <c r="BP2210" s="22"/>
      <c r="BQ2210" s="22"/>
      <c r="BR2210" s="22"/>
      <c r="BS2210" s="22"/>
      <c r="BT2210" s="22"/>
      <c r="BU2210" s="22"/>
      <c r="BV2210" s="22"/>
      <c r="BW2210" s="22"/>
      <c r="BX2210" s="22"/>
      <c r="BY2210" s="22"/>
      <c r="BZ2210" s="22"/>
    </row>
    <row r="2211" spans="1:78" x14ac:dyDescent="0.25">
      <c r="A2211" s="21"/>
      <c r="B2211" s="22" t="s">
        <v>414</v>
      </c>
      <c r="C2211" s="22" t="s">
        <v>415</v>
      </c>
      <c r="D2211" s="22"/>
      <c r="E2211" s="22"/>
      <c r="F2211" s="22"/>
      <c r="G2211" s="22"/>
      <c r="H2211" s="22"/>
      <c r="I2211" s="22"/>
      <c r="J2211" s="22"/>
      <c r="K2211" s="22"/>
      <c r="L2211" s="22"/>
      <c r="M2211" s="22"/>
      <c r="N2211" s="22"/>
      <c r="O2211" s="22"/>
      <c r="P2211" s="22"/>
      <c r="Q2211" s="22"/>
      <c r="R2211" s="22"/>
      <c r="S2211" s="22"/>
      <c r="T2211" s="2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22"/>
      <c r="AQ2211" s="22"/>
      <c r="AR2211" s="22"/>
      <c r="AS2211" s="22"/>
      <c r="AT2211" s="22"/>
      <c r="AU2211" s="22"/>
      <c r="AV2211" s="22"/>
      <c r="AW2211" s="22"/>
      <c r="AX2211" s="22"/>
      <c r="AY2211" s="22"/>
      <c r="AZ2211" s="22"/>
      <c r="BA2211" s="22"/>
      <c r="BB2211" s="22"/>
      <c r="BC2211" s="22"/>
      <c r="BD2211" s="22"/>
      <c r="BE2211" s="22"/>
      <c r="BF2211" s="22"/>
      <c r="BG2211" s="22"/>
      <c r="BH2211" s="22"/>
      <c r="BI2211" s="22"/>
      <c r="BJ2211" s="22"/>
      <c r="BK2211" s="22"/>
      <c r="BL2211" s="22"/>
      <c r="BM2211" s="22"/>
      <c r="BN2211" s="22"/>
      <c r="BO2211" s="22"/>
      <c r="BP2211" s="22"/>
      <c r="BQ2211" s="22"/>
      <c r="BR2211" s="22"/>
      <c r="BS2211" s="22"/>
      <c r="BT2211" s="22"/>
      <c r="BU2211" s="22"/>
      <c r="BV2211" s="22"/>
      <c r="BW2211" s="22"/>
      <c r="BX2211" s="22"/>
      <c r="BY2211" s="22"/>
      <c r="BZ2211" s="22"/>
    </row>
    <row r="2212" spans="1:78" x14ac:dyDescent="0.25">
      <c r="A2212" s="21"/>
      <c r="B2212" s="22"/>
      <c r="C2212" s="22"/>
      <c r="D2212" s="22"/>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2"/>
      <c r="AS2212" s="22"/>
      <c r="AT2212" s="22"/>
      <c r="AU2212" s="22"/>
      <c r="AV2212" s="22"/>
      <c r="AW2212" s="22"/>
      <c r="AX2212" s="22"/>
      <c r="AY2212" s="22"/>
      <c r="AZ2212" s="22"/>
      <c r="BA2212" s="22"/>
      <c r="BB2212" s="22"/>
      <c r="BC2212" s="22"/>
      <c r="BD2212" s="22"/>
      <c r="BE2212" s="22"/>
      <c r="BF2212" s="22"/>
      <c r="BG2212" s="22"/>
      <c r="BH2212" s="22"/>
      <c r="BI2212" s="22"/>
      <c r="BJ2212" s="22"/>
      <c r="BK2212" s="22"/>
      <c r="BL2212" s="22"/>
      <c r="BM2212" s="22"/>
      <c r="BN2212" s="22"/>
      <c r="BO2212" s="22"/>
      <c r="BP2212" s="22"/>
      <c r="BQ2212" s="22"/>
      <c r="BR2212" s="22"/>
      <c r="BS2212" s="22"/>
      <c r="BT2212" s="22"/>
      <c r="BU2212" s="22"/>
      <c r="BV2212" s="22"/>
      <c r="BW2212" s="22"/>
      <c r="BX2212" s="22"/>
      <c r="BY2212" s="22"/>
      <c r="BZ2212" s="22"/>
    </row>
    <row r="2213" spans="1:78" x14ac:dyDescent="0.25">
      <c r="A2213" s="21"/>
      <c r="B2213" s="22" t="s">
        <v>416</v>
      </c>
      <c r="C2213" s="22"/>
      <c r="D2213" s="22"/>
      <c r="E2213" s="22"/>
      <c r="F2213" s="22"/>
      <c r="G2213" s="22"/>
      <c r="H2213" s="22"/>
      <c r="I2213" s="22"/>
      <c r="J2213" s="22"/>
      <c r="K2213" s="22"/>
      <c r="L2213" s="22"/>
      <c r="M2213" s="22"/>
      <c r="N2213" s="22"/>
      <c r="O2213" s="22"/>
      <c r="P2213" s="22"/>
      <c r="Q2213" s="22"/>
      <c r="R2213" s="22"/>
      <c r="S2213" s="22"/>
      <c r="T2213" s="22"/>
      <c r="U2213" s="22"/>
      <c r="V2213" s="22"/>
      <c r="W2213" s="22"/>
      <c r="X2213" s="22"/>
      <c r="Y2213" s="22"/>
      <c r="Z2213" s="22"/>
      <c r="AA2213" s="22"/>
      <c r="AB2213" s="22"/>
      <c r="AC2213" s="22"/>
      <c r="AD2213" s="22"/>
      <c r="AE2213" s="22"/>
      <c r="AF2213" s="22"/>
      <c r="AG2213" s="22"/>
      <c r="AH2213" s="22"/>
      <c r="AI2213" s="22"/>
      <c r="AJ2213" s="22"/>
      <c r="AK2213" s="22"/>
      <c r="AL2213" s="22"/>
      <c r="AM2213" s="22"/>
      <c r="AN2213" s="22"/>
      <c r="AO2213" s="22"/>
      <c r="AP2213" s="22"/>
      <c r="AQ2213" s="22"/>
      <c r="AR2213" s="22"/>
      <c r="AS2213" s="22"/>
      <c r="AT2213" s="22"/>
      <c r="AU2213" s="22"/>
      <c r="AV2213" s="22"/>
      <c r="AW2213" s="22"/>
      <c r="AX2213" s="22"/>
      <c r="AY2213" s="22"/>
      <c r="AZ2213" s="22"/>
      <c r="BA2213" s="22"/>
      <c r="BB2213" s="22"/>
      <c r="BC2213" s="22"/>
      <c r="BD2213" s="22"/>
      <c r="BE2213" s="22"/>
      <c r="BF2213" s="22"/>
      <c r="BG2213" s="22"/>
      <c r="BH2213" s="22"/>
      <c r="BI2213" s="22"/>
      <c r="BJ2213" s="22"/>
      <c r="BK2213" s="22"/>
      <c r="BL2213" s="22"/>
      <c r="BM2213" s="22"/>
      <c r="BN2213" s="22"/>
      <c r="BO2213" s="22"/>
      <c r="BP2213" s="22"/>
      <c r="BQ2213" s="22"/>
      <c r="BR2213" s="22"/>
      <c r="BS2213" s="22"/>
      <c r="BT2213" s="22"/>
      <c r="BU2213" s="22"/>
      <c r="BV2213" s="22"/>
      <c r="BW2213" s="22"/>
      <c r="BX2213" s="22"/>
      <c r="BY2213" s="22"/>
      <c r="BZ2213" s="22"/>
    </row>
    <row r="2214" spans="1:78" x14ac:dyDescent="0.25">
      <c r="A2214" s="21"/>
      <c r="B2214" s="22"/>
      <c r="C2214" s="22"/>
      <c r="D2214" s="22"/>
      <c r="E2214" s="22"/>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2"/>
      <c r="AS2214" s="22"/>
      <c r="AT2214" s="22"/>
      <c r="AU2214" s="22"/>
      <c r="AV2214" s="22"/>
      <c r="AW2214" s="22"/>
      <c r="AX2214" s="22"/>
      <c r="AY2214" s="22"/>
      <c r="AZ2214" s="22"/>
      <c r="BA2214" s="22"/>
      <c r="BB2214" s="22"/>
      <c r="BC2214" s="22"/>
      <c r="BD2214" s="22"/>
      <c r="BE2214" s="22"/>
      <c r="BF2214" s="22"/>
      <c r="BG2214" s="22"/>
      <c r="BH2214" s="22"/>
      <c r="BI2214" s="22"/>
      <c r="BJ2214" s="22"/>
      <c r="BK2214" s="22"/>
      <c r="BL2214" s="22"/>
      <c r="BM2214" s="22"/>
      <c r="BN2214" s="22"/>
      <c r="BO2214" s="22"/>
      <c r="BP2214" s="22"/>
      <c r="BQ2214" s="22"/>
      <c r="BR2214" s="22"/>
      <c r="BS2214" s="22"/>
      <c r="BT2214" s="22"/>
      <c r="BU2214" s="22"/>
      <c r="BV2214" s="22"/>
      <c r="BW2214" s="22"/>
      <c r="BX2214" s="22"/>
      <c r="BY2214" s="22"/>
      <c r="BZ2214" s="22"/>
    </row>
    <row r="2215" spans="1:78" x14ac:dyDescent="0.25">
      <c r="A2215" s="21"/>
      <c r="B2215" s="22"/>
      <c r="C2215" s="22"/>
      <c r="D2215" s="22"/>
      <c r="E2215" s="22"/>
      <c r="F2215" s="22"/>
      <c r="G2215" s="22"/>
      <c r="H2215" s="22"/>
      <c r="I2215" s="22"/>
      <c r="J2215" s="22"/>
      <c r="K2215" s="22"/>
      <c r="L2215" s="22"/>
      <c r="M2215" s="22"/>
      <c r="N2215" s="22"/>
      <c r="O2215" s="22"/>
      <c r="P2215" s="22"/>
      <c r="Q2215" s="22"/>
      <c r="R2215" s="22"/>
      <c r="S2215" s="22"/>
      <c r="T2215" s="2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c r="AQ2215" s="22"/>
      <c r="AR2215" s="22"/>
      <c r="AS2215" s="22"/>
      <c r="AT2215" s="22"/>
      <c r="AU2215" s="22"/>
      <c r="AV2215" s="22"/>
      <c r="AW2215" s="22"/>
      <c r="AX2215" s="22"/>
      <c r="AY2215" s="22"/>
      <c r="AZ2215" s="22"/>
      <c r="BA2215" s="22"/>
      <c r="BB2215" s="22"/>
      <c r="BC2215" s="22"/>
      <c r="BD2215" s="22"/>
      <c r="BE2215" s="22"/>
      <c r="BF2215" s="22"/>
      <c r="BG2215" s="22"/>
      <c r="BH2215" s="22"/>
      <c r="BI2215" s="22"/>
      <c r="BJ2215" s="22"/>
      <c r="BK2215" s="22"/>
      <c r="BL2215" s="22"/>
      <c r="BM2215" s="22"/>
      <c r="BN2215" s="22"/>
      <c r="BO2215" s="22"/>
      <c r="BP2215" s="22"/>
      <c r="BQ2215" s="22"/>
      <c r="BR2215" s="22"/>
      <c r="BS2215" s="22"/>
      <c r="BT2215" s="22"/>
      <c r="BU2215" s="22"/>
      <c r="BV2215" s="22"/>
      <c r="BW2215" s="22"/>
      <c r="BX2215" s="22"/>
      <c r="BY2215" s="22"/>
      <c r="BZ2215" s="22"/>
    </row>
    <row r="2216" spans="1:78" x14ac:dyDescent="0.25">
      <c r="A2216" s="21"/>
      <c r="B2216" s="22"/>
      <c r="C2216" s="22"/>
      <c r="D2216" s="22"/>
      <c r="E2216" s="22"/>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2"/>
      <c r="AS2216" s="22"/>
      <c r="AT2216" s="22"/>
      <c r="AU2216" s="22"/>
      <c r="AV2216" s="22"/>
      <c r="AW2216" s="22"/>
      <c r="AX2216" s="22"/>
      <c r="AY2216" s="22"/>
      <c r="AZ2216" s="22"/>
      <c r="BA2216" s="22"/>
      <c r="BB2216" s="22"/>
      <c r="BC2216" s="22"/>
      <c r="BD2216" s="22"/>
      <c r="BE2216" s="22"/>
      <c r="BF2216" s="22"/>
      <c r="BG2216" s="22"/>
      <c r="BH2216" s="22"/>
      <c r="BI2216" s="22"/>
      <c r="BJ2216" s="22"/>
      <c r="BK2216" s="22"/>
      <c r="BL2216" s="22"/>
      <c r="BM2216" s="22"/>
      <c r="BN2216" s="22"/>
      <c r="BO2216" s="22"/>
      <c r="BP2216" s="22"/>
      <c r="BQ2216" s="22"/>
      <c r="BR2216" s="22"/>
      <c r="BS2216" s="22"/>
      <c r="BT2216" s="22"/>
      <c r="BU2216" s="22"/>
      <c r="BV2216" s="22"/>
      <c r="BW2216" s="22"/>
      <c r="BX2216" s="22"/>
      <c r="BY2216" s="22"/>
      <c r="BZ2216" s="22"/>
    </row>
    <row r="2217" spans="1:78" x14ac:dyDescent="0.25">
      <c r="A2217" s="21"/>
      <c r="B2217" s="22"/>
      <c r="C2217" s="22"/>
      <c r="D2217" s="22"/>
      <c r="E2217" s="22"/>
      <c r="F2217" s="26" t="s">
        <v>70</v>
      </c>
      <c r="G2217" s="27" t="s">
        <v>71</v>
      </c>
      <c r="H2217" s="27" t="s">
        <v>72</v>
      </c>
      <c r="I2217" s="27" t="s">
        <v>73</v>
      </c>
      <c r="J2217" s="27" t="s">
        <v>74</v>
      </c>
      <c r="K2217" s="27" t="s">
        <v>75</v>
      </c>
      <c r="L2217" s="27" t="s">
        <v>76</v>
      </c>
      <c r="M2217" s="27" t="s">
        <v>77</v>
      </c>
      <c r="N2217" s="27" t="s">
        <v>78</v>
      </c>
      <c r="O2217" s="27" t="s">
        <v>79</v>
      </c>
      <c r="P2217" s="27" t="s">
        <v>80</v>
      </c>
      <c r="Q2217" s="27"/>
      <c r="R2217" s="27"/>
      <c r="S2217" s="27"/>
      <c r="T2217" s="27"/>
      <c r="U2217" s="27"/>
      <c r="V2217" s="27"/>
      <c r="W2217" s="27"/>
      <c r="X2217" s="27"/>
      <c r="Y2217" s="27"/>
      <c r="Z2217" s="27"/>
      <c r="AA2217" s="27"/>
      <c r="AB2217" s="27"/>
      <c r="AC2217" s="27"/>
      <c r="AD2217" s="27"/>
      <c r="AE2217" s="27"/>
      <c r="AF2217" s="27"/>
      <c r="AG2217" s="27"/>
      <c r="AH2217" s="27"/>
      <c r="AI2217" s="27"/>
      <c r="AJ2217" s="27"/>
      <c r="AK2217" s="27"/>
      <c r="AL2217" s="27"/>
      <c r="AM2217" s="27"/>
      <c r="AN2217" s="27"/>
      <c r="AO2217" s="27"/>
      <c r="AP2217" s="27"/>
      <c r="AQ2217" s="27"/>
      <c r="AR2217" s="27"/>
      <c r="AS2217" s="27"/>
      <c r="AT2217" s="27"/>
      <c r="AU2217" s="27"/>
      <c r="AV2217" s="27"/>
      <c r="AW2217" s="27"/>
      <c r="AX2217" s="27"/>
      <c r="AY2217" s="27"/>
      <c r="AZ2217" s="27"/>
      <c r="BA2217" s="27"/>
      <c r="BB2217" s="27"/>
      <c r="BC2217" s="27"/>
      <c r="BD2217" s="27"/>
      <c r="BE2217" s="27"/>
      <c r="BF2217" s="27"/>
      <c r="BG2217" s="27"/>
      <c r="BH2217" s="27"/>
      <c r="BI2217" s="27"/>
      <c r="BJ2217" s="27"/>
      <c r="BK2217" s="27"/>
      <c r="BL2217" s="27"/>
      <c r="BM2217" s="27"/>
      <c r="BN2217" s="27"/>
      <c r="BO2217" s="22"/>
      <c r="BP2217" s="22"/>
      <c r="BQ2217" s="22"/>
      <c r="BR2217" s="22"/>
      <c r="BS2217" s="22"/>
      <c r="BT2217" s="22"/>
      <c r="BU2217" s="22"/>
      <c r="BV2217" s="22"/>
      <c r="BW2217" s="22"/>
      <c r="BX2217" s="22"/>
      <c r="BY2217" s="22"/>
      <c r="BZ2217" s="22"/>
    </row>
    <row r="2218" spans="1:78" x14ac:dyDescent="0.25">
      <c r="A2218" s="21" t="s">
        <v>417</v>
      </c>
      <c r="B2218" s="21" t="s">
        <v>418</v>
      </c>
      <c r="C2218" s="22"/>
      <c r="D2218" s="22"/>
      <c r="E2218" s="22"/>
      <c r="F2218" s="40" t="s">
        <v>139</v>
      </c>
      <c r="G2218" s="40">
        <f ca="1">C2220</f>
        <v>200</v>
      </c>
      <c r="H2218" s="40">
        <f ca="1">C2235</f>
        <v>1500</v>
      </c>
      <c r="I2218" s="40">
        <f ca="1">K2222</f>
        <v>-37.640791764003872</v>
      </c>
      <c r="J2218" s="40">
        <f ca="1">J2222</f>
        <v>656.96249279052097</v>
      </c>
      <c r="K2218" s="40">
        <f ca="1">I2222</f>
        <v>-399.95019250019828</v>
      </c>
      <c r="L2218" s="40">
        <f ca="1">H2222</f>
        <v>92.670734309915943</v>
      </c>
      <c r="M2218" s="40">
        <f ca="1">G2222</f>
        <v>0.69038352055357199</v>
      </c>
      <c r="N2218" s="40"/>
      <c r="O2218" s="40"/>
      <c r="P2218" s="40"/>
      <c r="Q2218" s="40"/>
      <c r="R2218" s="40"/>
      <c r="S2218" s="40"/>
      <c r="T2218" s="40"/>
      <c r="U2218" s="40"/>
      <c r="V2218" s="40"/>
      <c r="W2218" s="40"/>
      <c r="X2218" s="40"/>
      <c r="Y2218" s="40"/>
      <c r="Z2218" s="40"/>
      <c r="AA2218" s="40"/>
      <c r="AB2218" s="40"/>
      <c r="AC2218" s="40"/>
      <c r="AD2218" s="40"/>
      <c r="AE2218" s="40"/>
      <c r="AF2218" s="40"/>
      <c r="AG2218" s="40"/>
      <c r="AH2218" s="40"/>
      <c r="AI2218" s="40"/>
      <c r="AJ2218" s="40"/>
      <c r="AK2218" s="40"/>
      <c r="AL2218" s="40"/>
      <c r="AM2218" s="40"/>
      <c r="AN2218" s="40"/>
      <c r="AO2218" s="40"/>
      <c r="AP2218" s="40"/>
      <c r="AQ2218" s="40"/>
      <c r="AR2218" s="40"/>
      <c r="AS2218" s="40"/>
      <c r="AT2218" s="40"/>
      <c r="AU2218" s="40"/>
      <c r="AV2218" s="40"/>
      <c r="AW2218" s="40"/>
      <c r="AX2218" s="40"/>
      <c r="AY2218" s="40"/>
      <c r="AZ2218" s="40"/>
      <c r="BA2218" s="40"/>
      <c r="BB2218" s="40"/>
      <c r="BC2218" s="40"/>
      <c r="BD2218" s="40"/>
      <c r="BE2218" s="40"/>
      <c r="BF2218" s="40"/>
      <c r="BG2218" s="40"/>
      <c r="BH2218" s="40"/>
      <c r="BI2218" s="40"/>
      <c r="BJ2218" s="40"/>
      <c r="BK2218" s="40"/>
      <c r="BL2218" s="40"/>
      <c r="BM2218" s="40"/>
      <c r="BN2218" s="40"/>
      <c r="BO2218" s="22"/>
      <c r="BP2218" s="22"/>
      <c r="BQ2218" s="22"/>
      <c r="BR2218" s="22"/>
      <c r="BS2218" s="22"/>
      <c r="BT2218" s="22"/>
      <c r="BU2218" s="22"/>
      <c r="BV2218" s="22"/>
      <c r="BW2218" s="22"/>
      <c r="BX2218" s="22"/>
      <c r="BY2218" s="22"/>
      <c r="BZ2218" s="22"/>
    </row>
    <row r="2219" spans="1:78" x14ac:dyDescent="0.25">
      <c r="A2219" s="21"/>
      <c r="B2219" s="22" t="s">
        <v>419</v>
      </c>
      <c r="C2219" s="22" t="s">
        <v>152</v>
      </c>
      <c r="D2219" s="22" t="s">
        <v>194</v>
      </c>
      <c r="E2219" s="22"/>
      <c r="F2219" s="41" t="s">
        <v>141</v>
      </c>
      <c r="G2219" s="41"/>
      <c r="H2219" s="41"/>
      <c r="I2219" s="41"/>
      <c r="J2219" s="41"/>
      <c r="K2219" s="41"/>
      <c r="L2219" s="41"/>
      <c r="M2219" s="41"/>
      <c r="N2219" s="41"/>
      <c r="O2219" s="41"/>
      <c r="P2219" s="41"/>
      <c r="Q2219" s="41"/>
      <c r="R2219" s="41"/>
      <c r="S2219" s="41"/>
      <c r="T2219" s="41"/>
      <c r="U2219" s="41"/>
      <c r="V2219" s="41"/>
      <c r="W2219" s="41"/>
      <c r="X2219" s="41"/>
      <c r="Y2219" s="41"/>
      <c r="Z2219" s="41"/>
      <c r="AA2219" s="41"/>
      <c r="AB2219" s="41"/>
      <c r="AC2219" s="41"/>
      <c r="AD2219" s="41"/>
      <c r="AE2219" s="41"/>
      <c r="AF2219" s="41"/>
      <c r="AG2219" s="41"/>
      <c r="AH2219" s="41"/>
      <c r="AI2219" s="41"/>
      <c r="AJ2219" s="41"/>
      <c r="AK2219" s="41"/>
      <c r="AL2219" s="41"/>
      <c r="AM2219" s="41"/>
      <c r="AN2219" s="41"/>
      <c r="AO2219" s="41"/>
      <c r="AP2219" s="41"/>
      <c r="AQ2219" s="41"/>
      <c r="AR2219" s="41"/>
      <c r="AS2219" s="41"/>
      <c r="AT2219" s="41"/>
      <c r="AU2219" s="41"/>
      <c r="AV2219" s="41"/>
      <c r="AW2219" s="41"/>
      <c r="AX2219" s="41"/>
      <c r="AY2219" s="41"/>
      <c r="AZ2219" s="41"/>
      <c r="BA2219" s="41"/>
      <c r="BB2219" s="41"/>
      <c r="BC2219" s="41"/>
      <c r="BD2219" s="41"/>
      <c r="BE2219" s="41"/>
      <c r="BF2219" s="41"/>
      <c r="BG2219" s="41"/>
      <c r="BH2219" s="41"/>
      <c r="BI2219" s="41"/>
      <c r="BJ2219" s="41"/>
      <c r="BK2219" s="41"/>
      <c r="BL2219" s="41"/>
      <c r="BM2219" s="41"/>
      <c r="BN2219" s="41"/>
      <c r="BO2219" s="22"/>
      <c r="BP2219" s="22"/>
      <c r="BQ2219" s="22"/>
      <c r="BR2219" s="22"/>
      <c r="BS2219" s="22"/>
      <c r="BT2219" s="22"/>
      <c r="BU2219" s="22"/>
      <c r="BV2219" s="22"/>
      <c r="BW2219" s="22"/>
      <c r="BX2219" s="22"/>
      <c r="BY2219" s="22"/>
      <c r="BZ2219" s="22"/>
    </row>
    <row r="2220" spans="1:78" x14ac:dyDescent="0.25">
      <c r="A2220" s="21"/>
      <c r="B2220" s="22">
        <v>96.05</v>
      </c>
      <c r="C2220" s="22">
        <v>200</v>
      </c>
      <c r="D2220" s="22">
        <f ca="1">C2220/1000</f>
        <v>0.2</v>
      </c>
      <c r="E2220" s="22"/>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2"/>
      <c r="AS2220" s="22"/>
      <c r="AT2220" s="22"/>
      <c r="AU2220" s="22"/>
      <c r="AV2220" s="22"/>
      <c r="AW2220" s="22"/>
      <c r="AX2220" s="22"/>
      <c r="AY2220" s="22"/>
      <c r="AZ2220" s="22"/>
      <c r="BA2220" s="22"/>
      <c r="BB2220" s="22"/>
      <c r="BC2220" s="22"/>
      <c r="BD2220" s="22"/>
      <c r="BE2220" s="22"/>
      <c r="BF2220" s="22"/>
      <c r="BG2220" s="22"/>
      <c r="BH2220" s="22"/>
      <c r="BI2220" s="22"/>
      <c r="BJ2220" s="22"/>
      <c r="BK2220" s="22"/>
      <c r="BL2220" s="22"/>
      <c r="BM2220" s="22"/>
      <c r="BN2220" s="22"/>
      <c r="BO2220" s="22"/>
      <c r="BP2220" s="22"/>
      <c r="BQ2220" s="22"/>
      <c r="BR2220" s="22"/>
      <c r="BS2220" s="22"/>
      <c r="BT2220" s="22"/>
      <c r="BU2220" s="22"/>
      <c r="BV2220" s="22"/>
      <c r="BW2220" s="22"/>
      <c r="BX2220" s="22"/>
      <c r="BY2220" s="22"/>
      <c r="BZ2220" s="22"/>
    </row>
    <row r="2221" spans="1:78" x14ac:dyDescent="0.25">
      <c r="A2221" s="21"/>
      <c r="B2221" s="22">
        <v>122.9</v>
      </c>
      <c r="C2221" s="22">
        <v>273.14999999999998</v>
      </c>
      <c r="D2221" s="22">
        <f t="shared" ref="D2221:D2235" ca="1" si="66">C2221/1000</f>
        <v>0.27315</v>
      </c>
      <c r="E2221" s="22"/>
      <c r="F2221" s="22"/>
      <c r="G2221" s="42" t="s">
        <v>184</v>
      </c>
      <c r="H2221" s="42" t="s">
        <v>185</v>
      </c>
      <c r="I2221" s="42" t="s">
        <v>186</v>
      </c>
      <c r="J2221" s="42" t="s">
        <v>187</v>
      </c>
      <c r="K2221" s="42" t="s">
        <v>188</v>
      </c>
      <c r="L2221" s="22"/>
      <c r="M2221" s="22"/>
      <c r="N2221" s="22"/>
      <c r="O2221" s="22"/>
      <c r="P2221" s="22"/>
      <c r="Q2221" s="22"/>
      <c r="R2221" s="22"/>
      <c r="S2221" s="22"/>
      <c r="T2221" s="22"/>
      <c r="U2221" s="22"/>
      <c r="V2221" s="22"/>
      <c r="W2221" s="22"/>
      <c r="X2221" s="22"/>
      <c r="Y2221" s="22"/>
      <c r="Z2221" s="22"/>
      <c r="AA2221" s="22"/>
      <c r="AB2221" s="22"/>
      <c r="AC2221" s="22"/>
      <c r="AD2221" s="22"/>
      <c r="AE2221" s="22"/>
      <c r="AF2221" s="22"/>
      <c r="AG2221" s="22"/>
      <c r="AH2221" s="22"/>
      <c r="AI2221" s="22"/>
      <c r="AJ2221" s="22"/>
      <c r="AK2221" s="22"/>
      <c r="AL2221" s="22"/>
      <c r="AM2221" s="22"/>
      <c r="AN2221" s="22"/>
      <c r="AO2221" s="22"/>
      <c r="AP2221" s="22"/>
      <c r="AQ2221" s="22"/>
      <c r="AR2221" s="22"/>
      <c r="AS2221" s="22"/>
      <c r="AT2221" s="22"/>
      <c r="AU2221" s="22"/>
      <c r="AV2221" s="22"/>
      <c r="AW2221" s="22"/>
      <c r="AX2221" s="22"/>
      <c r="AY2221" s="22"/>
      <c r="AZ2221" s="22"/>
      <c r="BA2221" s="22"/>
      <c r="BB2221" s="22"/>
      <c r="BC2221" s="22"/>
      <c r="BD2221" s="22"/>
      <c r="BE2221" s="22"/>
      <c r="BF2221" s="22"/>
      <c r="BG2221" s="22"/>
      <c r="BH2221" s="22"/>
      <c r="BI2221" s="22"/>
      <c r="BJ2221" s="22"/>
      <c r="BK2221" s="22"/>
      <c r="BL2221" s="22"/>
      <c r="BM2221" s="22"/>
      <c r="BN2221" s="22"/>
      <c r="BO2221" s="22"/>
      <c r="BP2221" s="22"/>
      <c r="BQ2221" s="22"/>
      <c r="BR2221" s="22"/>
      <c r="BS2221" s="22"/>
      <c r="BT2221" s="22"/>
      <c r="BU2221" s="22"/>
      <c r="BV2221" s="22"/>
      <c r="BW2221" s="22"/>
      <c r="BX2221" s="22"/>
      <c r="BY2221" s="22"/>
      <c r="BZ2221" s="22"/>
    </row>
    <row r="2222" spans="1:78" x14ac:dyDescent="0.25">
      <c r="A2222" s="22" t="s">
        <v>420</v>
      </c>
      <c r="B2222" s="22">
        <v>132.5</v>
      </c>
      <c r="C2222" s="22">
        <v>298.14999999999998</v>
      </c>
      <c r="D2222" s="22">
        <f t="shared" ca="1" si="66"/>
        <v>0.29814999999999997</v>
      </c>
      <c r="E2222" s="22"/>
      <c r="F2222" s="22"/>
      <c r="G2222" s="22">
        <f t="array" aca="1" ref="G2222:L2228" ca="1">LINEST(B2220:B2235,D2220:D2235^{1,2,3,-2},1,1)</f>
        <v>0.69038352055357199</v>
      </c>
      <c r="H2222" s="22">
        <f ca="1"/>
        <v>92.670734309915943</v>
      </c>
      <c r="I2222" s="22">
        <f ca="1"/>
        <v>-399.95019250019828</v>
      </c>
      <c r="J2222" s="22">
        <f ca="1"/>
        <v>656.96249279052097</v>
      </c>
      <c r="K2222" s="22">
        <f ca="1"/>
        <v>-37.640791764003872</v>
      </c>
      <c r="L2222" s="22" t="e">
        <f ca="1"/>
        <v>#N/A</v>
      </c>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2"/>
      <c r="AS2222" s="22"/>
      <c r="AT2222" s="22"/>
      <c r="AU2222" s="22"/>
      <c r="AV2222" s="22"/>
      <c r="AW2222" s="22"/>
      <c r="AX2222" s="22"/>
      <c r="AY2222" s="22"/>
      <c r="AZ2222" s="22"/>
      <c r="BA2222" s="22"/>
      <c r="BB2222" s="22"/>
      <c r="BC2222" s="22"/>
      <c r="BD2222" s="22"/>
      <c r="BE2222" s="22"/>
      <c r="BF2222" s="22"/>
      <c r="BG2222" s="22"/>
      <c r="BH2222" s="22"/>
      <c r="BI2222" s="22"/>
      <c r="BJ2222" s="22"/>
      <c r="BK2222" s="22"/>
      <c r="BL2222" s="22"/>
      <c r="BM2222" s="22"/>
      <c r="BN2222" s="22"/>
      <c r="BO2222" s="22"/>
      <c r="BP2222" s="22"/>
      <c r="BQ2222" s="22"/>
      <c r="BR2222" s="22"/>
      <c r="BS2222" s="22"/>
      <c r="BT2222" s="22"/>
      <c r="BU2222" s="22"/>
      <c r="BV2222" s="22"/>
      <c r="BW2222" s="22"/>
      <c r="BX2222" s="22"/>
      <c r="BY2222" s="22"/>
      <c r="BZ2222" s="22"/>
    </row>
    <row r="2223" spans="1:78" x14ac:dyDescent="0.25">
      <c r="A2223" s="21"/>
      <c r="B2223" s="22">
        <v>133.19999999999999</v>
      </c>
      <c r="C2223" s="22">
        <v>300</v>
      </c>
      <c r="D2223" s="22">
        <f t="shared" ca="1" si="66"/>
        <v>0.3</v>
      </c>
      <c r="E2223" s="22"/>
      <c r="F2223" s="22"/>
      <c r="G2223" s="22">
        <f ca="1"/>
        <v>8.794589992717021E-2</v>
      </c>
      <c r="H2223" s="22">
        <f ca="1"/>
        <v>4.9974755096734453</v>
      </c>
      <c r="I2223" s="22">
        <f ca="1"/>
        <v>14.353181682722223</v>
      </c>
      <c r="J2223" s="22">
        <f ca="1"/>
        <v>13.08643502562577</v>
      </c>
      <c r="K2223" s="22">
        <f ca="1"/>
        <v>3.8834958294867845</v>
      </c>
      <c r="L2223" s="22" t="e">
        <f ca="1"/>
        <v>#N/A</v>
      </c>
      <c r="M2223" s="22"/>
      <c r="N2223" s="22"/>
      <c r="O2223" s="22"/>
      <c r="P2223" s="22"/>
      <c r="Q2223" s="22"/>
      <c r="R2223" s="22"/>
      <c r="S2223" s="22"/>
      <c r="T2223" s="22"/>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c r="AQ2223" s="22"/>
      <c r="AR2223" s="22"/>
      <c r="AS2223" s="22"/>
      <c r="AT2223" s="22"/>
      <c r="AU2223" s="22"/>
      <c r="AV2223" s="22"/>
      <c r="AW2223" s="22"/>
      <c r="AX2223" s="22"/>
      <c r="AY2223" s="22"/>
      <c r="AZ2223" s="22"/>
      <c r="BA2223" s="22"/>
      <c r="BB2223" s="22"/>
      <c r="BC2223" s="22"/>
      <c r="BD2223" s="22"/>
      <c r="BE2223" s="22"/>
      <c r="BF2223" s="22"/>
      <c r="BG2223" s="22"/>
      <c r="BH2223" s="22"/>
      <c r="BI2223" s="22"/>
      <c r="BJ2223" s="22"/>
      <c r="BK2223" s="22"/>
      <c r="BL2223" s="22"/>
      <c r="BM2223" s="22"/>
      <c r="BN2223" s="22"/>
      <c r="BO2223" s="22"/>
      <c r="BP2223" s="22"/>
      <c r="BQ2223" s="22"/>
      <c r="BR2223" s="22"/>
      <c r="BS2223" s="22"/>
      <c r="BT2223" s="22"/>
      <c r="BU2223" s="22"/>
      <c r="BV2223" s="22"/>
      <c r="BW2223" s="22"/>
      <c r="BX2223" s="22"/>
      <c r="BY2223" s="22"/>
      <c r="BZ2223" s="22"/>
    </row>
    <row r="2224" spans="1:78" x14ac:dyDescent="0.25">
      <c r="A2224" s="21"/>
      <c r="B2224" s="22">
        <v>171.6</v>
      </c>
      <c r="C2224" s="22">
        <v>400</v>
      </c>
      <c r="D2224" s="22">
        <f t="shared" ca="1" si="66"/>
        <v>0.4</v>
      </c>
      <c r="E2224" s="22"/>
      <c r="F2224" s="22"/>
      <c r="G2224" s="22">
        <f ca="1"/>
        <v>0.9999698541507317</v>
      </c>
      <c r="H2224" s="22">
        <f ca="1"/>
        <v>0.59114615882261479</v>
      </c>
      <c r="I2224" s="22" t="e">
        <f ca="1"/>
        <v>#N/A</v>
      </c>
      <c r="J2224" s="22" t="e">
        <f ca="1"/>
        <v>#N/A</v>
      </c>
      <c r="K2224" s="22" t="e">
        <f ca="1"/>
        <v>#N/A</v>
      </c>
      <c r="L2224" s="22" t="e">
        <f ca="1"/>
        <v>#N/A</v>
      </c>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2"/>
      <c r="AS2224" s="22"/>
      <c r="AT2224" s="22"/>
      <c r="AU2224" s="22"/>
      <c r="AV2224" s="22"/>
      <c r="AW2224" s="22"/>
      <c r="AX2224" s="22"/>
      <c r="AY2224" s="22"/>
      <c r="AZ2224" s="22"/>
      <c r="BA2224" s="22"/>
      <c r="BB2224" s="22"/>
      <c r="BC2224" s="22"/>
      <c r="BD2224" s="22"/>
      <c r="BE2224" s="22"/>
      <c r="BF2224" s="22"/>
      <c r="BG2224" s="22"/>
      <c r="BH2224" s="22"/>
      <c r="BI2224" s="22"/>
      <c r="BJ2224" s="22"/>
      <c r="BK2224" s="22"/>
      <c r="BL2224" s="22"/>
      <c r="BM2224" s="22"/>
      <c r="BN2224" s="22"/>
      <c r="BO2224" s="22"/>
      <c r="BP2224" s="22"/>
      <c r="BQ2224" s="22"/>
      <c r="BR2224" s="22"/>
      <c r="BS2224" s="22"/>
      <c r="BT2224" s="22"/>
      <c r="BU2224" s="22"/>
      <c r="BV2224" s="22"/>
      <c r="BW2224" s="22"/>
      <c r="BX2224" s="22"/>
      <c r="BY2224" s="22"/>
      <c r="BZ2224" s="22"/>
    </row>
    <row r="2225" spans="1:78" x14ac:dyDescent="0.25">
      <c r="A2225" s="21"/>
      <c r="B2225" s="22">
        <v>206</v>
      </c>
      <c r="C2225" s="22">
        <v>500</v>
      </c>
      <c r="D2225" s="22">
        <f t="shared" ca="1" si="66"/>
        <v>0.5</v>
      </c>
      <c r="E2225" s="22"/>
      <c r="F2225" s="22"/>
      <c r="G2225" s="22">
        <f ca="1"/>
        <v>91220.422235931896</v>
      </c>
      <c r="H2225" s="22">
        <f ca="1"/>
        <v>11</v>
      </c>
      <c r="I2225" s="22" t="e">
        <f ca="1"/>
        <v>#N/A</v>
      </c>
      <c r="J2225" s="22" t="e">
        <f ca="1"/>
        <v>#N/A</v>
      </c>
      <c r="K2225" s="22" t="e">
        <f ca="1"/>
        <v>#N/A</v>
      </c>
      <c r="L2225" s="22" t="e">
        <f ca="1"/>
        <v>#N/A</v>
      </c>
      <c r="M2225" s="22"/>
      <c r="N2225" s="22"/>
      <c r="O2225" s="22"/>
      <c r="P2225" s="22"/>
      <c r="Q2225" s="22"/>
      <c r="R2225" s="22"/>
      <c r="S2225" s="22"/>
      <c r="T2225" s="2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c r="AQ2225" s="22"/>
      <c r="AR2225" s="22"/>
      <c r="AS2225" s="22"/>
      <c r="AT2225" s="22"/>
      <c r="AU2225" s="22"/>
      <c r="AV2225" s="22"/>
      <c r="AW2225" s="22"/>
      <c r="AX2225" s="22"/>
      <c r="AY2225" s="22"/>
      <c r="AZ2225" s="22"/>
      <c r="BA2225" s="22"/>
      <c r="BB2225" s="22"/>
      <c r="BC2225" s="22"/>
      <c r="BD2225" s="22"/>
      <c r="BE2225" s="22"/>
      <c r="BF2225" s="22"/>
      <c r="BG2225" s="22"/>
      <c r="BH2225" s="22"/>
      <c r="BI2225" s="22"/>
      <c r="BJ2225" s="22"/>
      <c r="BK2225" s="22"/>
      <c r="BL2225" s="22"/>
      <c r="BM2225" s="22"/>
      <c r="BN2225" s="22"/>
      <c r="BO2225" s="22"/>
      <c r="BP2225" s="22"/>
      <c r="BQ2225" s="22"/>
      <c r="BR2225" s="22"/>
      <c r="BS2225" s="22"/>
      <c r="BT2225" s="22"/>
      <c r="BU2225" s="22"/>
      <c r="BV2225" s="22"/>
      <c r="BW2225" s="22"/>
      <c r="BX2225" s="22"/>
      <c r="BY2225" s="22"/>
      <c r="BZ2225" s="22"/>
    </row>
    <row r="2226" spans="1:78" x14ac:dyDescent="0.25">
      <c r="A2226" s="21"/>
      <c r="B2226" s="22">
        <v>235.1</v>
      </c>
      <c r="C2226" s="22">
        <v>600</v>
      </c>
      <c r="D2226" s="22">
        <f t="shared" ca="1" si="66"/>
        <v>0.6</v>
      </c>
      <c r="E2226" s="22"/>
      <c r="F2226" s="22"/>
      <c r="G2226" s="22">
        <f ca="1"/>
        <v>127509.28585215801</v>
      </c>
      <c r="H2226" s="22">
        <f ca="1"/>
        <v>3.8439915919980541</v>
      </c>
      <c r="I2226" s="22" t="e">
        <f ca="1"/>
        <v>#N/A</v>
      </c>
      <c r="J2226" s="22" t="e">
        <f ca="1"/>
        <v>#N/A</v>
      </c>
      <c r="K2226" s="22" t="e">
        <f ca="1"/>
        <v>#N/A</v>
      </c>
      <c r="L2226" s="22" t="e">
        <f ca="1"/>
        <v>#N/A</v>
      </c>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2"/>
      <c r="AS2226" s="22"/>
      <c r="AT2226" s="22"/>
      <c r="AU2226" s="22"/>
      <c r="AV2226" s="22"/>
      <c r="AW2226" s="22"/>
      <c r="AX2226" s="22"/>
      <c r="AY2226" s="22"/>
      <c r="AZ2226" s="22"/>
      <c r="BA2226" s="22"/>
      <c r="BB2226" s="22"/>
      <c r="BC2226" s="22"/>
      <c r="BD2226" s="22"/>
      <c r="BE2226" s="22"/>
      <c r="BF2226" s="22"/>
      <c r="BG2226" s="22"/>
      <c r="BH2226" s="22"/>
      <c r="BI2226" s="22"/>
      <c r="BJ2226" s="22"/>
      <c r="BK2226" s="22"/>
      <c r="BL2226" s="22"/>
      <c r="BM2226" s="22"/>
      <c r="BN2226" s="22"/>
      <c r="BO2226" s="22"/>
      <c r="BP2226" s="22"/>
      <c r="BQ2226" s="22"/>
      <c r="BR2226" s="22"/>
      <c r="BS2226" s="22"/>
      <c r="BT2226" s="22"/>
      <c r="BU2226" s="22"/>
      <c r="BV2226" s="22"/>
      <c r="BW2226" s="22"/>
      <c r="BX2226" s="22"/>
      <c r="BY2226" s="22"/>
      <c r="BZ2226" s="22"/>
    </row>
    <row r="2227" spans="1:78" x14ac:dyDescent="0.25">
      <c r="A2227" s="21"/>
      <c r="B2227" s="22">
        <v>259.5</v>
      </c>
      <c r="C2227" s="22">
        <v>700</v>
      </c>
      <c r="D2227" s="22">
        <f t="shared" ca="1" si="66"/>
        <v>0.7</v>
      </c>
      <c r="E2227" s="22"/>
      <c r="F2227" s="22"/>
      <c r="G2227" s="22" t="e">
        <f ca="1"/>
        <v>#N/A</v>
      </c>
      <c r="H2227" s="22" t="e">
        <f ca="1"/>
        <v>#N/A</v>
      </c>
      <c r="I2227" s="22" t="e">
        <f ca="1"/>
        <v>#N/A</v>
      </c>
      <c r="J2227" s="22" t="e">
        <f ca="1"/>
        <v>#N/A</v>
      </c>
      <c r="K2227" s="22" t="e">
        <f ca="1"/>
        <v>#N/A</v>
      </c>
      <c r="L2227" s="22" t="e">
        <f ca="1"/>
        <v>#N/A</v>
      </c>
      <c r="M2227" s="22"/>
      <c r="N2227" s="22"/>
      <c r="O2227" s="22"/>
      <c r="P2227" s="22"/>
      <c r="Q2227" s="22"/>
      <c r="R2227" s="22"/>
      <c r="S2227" s="22"/>
      <c r="T2227" s="2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c r="AQ2227" s="22"/>
      <c r="AR2227" s="22"/>
      <c r="AS2227" s="22"/>
      <c r="AT2227" s="22"/>
      <c r="AU2227" s="22"/>
      <c r="AV2227" s="22"/>
      <c r="AW2227" s="22"/>
      <c r="AX2227" s="22"/>
      <c r="AY2227" s="22"/>
      <c r="AZ2227" s="22"/>
      <c r="BA2227" s="22"/>
      <c r="BB2227" s="22"/>
      <c r="BC2227" s="22"/>
      <c r="BD2227" s="22"/>
      <c r="BE2227" s="22"/>
      <c r="BF2227" s="22"/>
      <c r="BG2227" s="22"/>
      <c r="BH2227" s="22"/>
      <c r="BI2227" s="22"/>
      <c r="BJ2227" s="22"/>
      <c r="BK2227" s="22"/>
      <c r="BL2227" s="22"/>
      <c r="BM2227" s="22"/>
      <c r="BN2227" s="22"/>
      <c r="BO2227" s="22"/>
      <c r="BP2227" s="22"/>
      <c r="BQ2227" s="22"/>
      <c r="BR2227" s="22"/>
      <c r="BS2227" s="22"/>
      <c r="BT2227" s="22"/>
      <c r="BU2227" s="22"/>
      <c r="BV2227" s="22"/>
      <c r="BW2227" s="22"/>
      <c r="BX2227" s="22"/>
      <c r="BY2227" s="22"/>
      <c r="BZ2227" s="22"/>
    </row>
    <row r="2228" spans="1:78" x14ac:dyDescent="0.25">
      <c r="A2228" s="21"/>
      <c r="B2228" s="22">
        <v>280</v>
      </c>
      <c r="C2228" s="22">
        <v>800</v>
      </c>
      <c r="D2228" s="22">
        <f t="shared" ca="1" si="66"/>
        <v>0.8</v>
      </c>
      <c r="E2228" s="22"/>
      <c r="F2228" s="22"/>
      <c r="G2228" s="22" t="e">
        <f ca="1"/>
        <v>#N/A</v>
      </c>
      <c r="H2228" s="22" t="e">
        <f ca="1"/>
        <v>#N/A</v>
      </c>
      <c r="I2228" s="22" t="e">
        <f ca="1"/>
        <v>#N/A</v>
      </c>
      <c r="J2228" s="22" t="e">
        <f ca="1"/>
        <v>#N/A</v>
      </c>
      <c r="K2228" s="22" t="e">
        <f ca="1"/>
        <v>#N/A</v>
      </c>
      <c r="L2228" s="22" t="e">
        <f ca="1"/>
        <v>#N/A</v>
      </c>
      <c r="M2228" s="22"/>
      <c r="N2228" s="22"/>
      <c r="O2228" s="22"/>
      <c r="P2228" s="22"/>
      <c r="Q2228" s="22"/>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2"/>
      <c r="AS2228" s="22"/>
      <c r="AT2228" s="22"/>
      <c r="AU2228" s="22"/>
      <c r="AV2228" s="22"/>
      <c r="AW2228" s="22"/>
      <c r="AX2228" s="22"/>
      <c r="AY2228" s="22"/>
      <c r="AZ2228" s="22"/>
      <c r="BA2228" s="22"/>
      <c r="BB2228" s="22"/>
      <c r="BC2228" s="22"/>
      <c r="BD2228" s="22"/>
      <c r="BE2228" s="22"/>
      <c r="BF2228" s="22"/>
      <c r="BG2228" s="22"/>
      <c r="BH2228" s="22"/>
      <c r="BI2228" s="22"/>
      <c r="BJ2228" s="22"/>
      <c r="BK2228" s="22"/>
      <c r="BL2228" s="22"/>
      <c r="BM2228" s="22"/>
      <c r="BN2228" s="22"/>
      <c r="BO2228" s="22"/>
      <c r="BP2228" s="22"/>
      <c r="BQ2228" s="22"/>
      <c r="BR2228" s="22"/>
      <c r="BS2228" s="22"/>
      <c r="BT2228" s="22"/>
      <c r="BU2228" s="22"/>
      <c r="BV2228" s="22"/>
      <c r="BW2228" s="22"/>
      <c r="BX2228" s="22"/>
      <c r="BY2228" s="22"/>
      <c r="BZ2228" s="22"/>
    </row>
    <row r="2229" spans="1:78" x14ac:dyDescent="0.25">
      <c r="A2229" s="21"/>
      <c r="B2229" s="22">
        <v>297.39999999999998</v>
      </c>
      <c r="C2229" s="22">
        <v>900</v>
      </c>
      <c r="D2229" s="22">
        <f t="shared" ca="1" si="66"/>
        <v>0.9</v>
      </c>
      <c r="E2229" s="22"/>
      <c r="F2229" s="22"/>
      <c r="G2229" s="22"/>
      <c r="H2229" s="22"/>
      <c r="I2229" s="22"/>
      <c r="J2229" s="22"/>
      <c r="K2229" s="22"/>
      <c r="L2229" s="22"/>
      <c r="M2229" s="22"/>
      <c r="N2229" s="22"/>
      <c r="O2229" s="22"/>
      <c r="P2229" s="22"/>
      <c r="Q2229" s="22"/>
      <c r="R2229" s="22"/>
      <c r="S2229" s="22"/>
      <c r="T2229" s="22"/>
      <c r="U2229" s="22"/>
      <c r="V2229" s="22"/>
      <c r="W2229" s="22"/>
      <c r="X2229" s="22"/>
      <c r="Y2229" s="22"/>
      <c r="Z2229" s="22"/>
      <c r="AA2229" s="22"/>
      <c r="AB2229" s="22"/>
      <c r="AC2229" s="22"/>
      <c r="AD2229" s="22"/>
      <c r="AE2229" s="22"/>
      <c r="AF2229" s="22"/>
      <c r="AG2229" s="22"/>
      <c r="AH2229" s="22"/>
      <c r="AI2229" s="22"/>
      <c r="AJ2229" s="22"/>
      <c r="AK2229" s="22"/>
      <c r="AL2229" s="22"/>
      <c r="AM2229" s="22"/>
      <c r="AN2229" s="22"/>
      <c r="AO2229" s="22"/>
      <c r="AP2229" s="22"/>
      <c r="AQ2229" s="22"/>
      <c r="AR2229" s="22"/>
      <c r="AS2229" s="22"/>
      <c r="AT2229" s="22"/>
      <c r="AU2229" s="22"/>
      <c r="AV2229" s="22"/>
      <c r="AW2229" s="22"/>
      <c r="AX2229" s="22"/>
      <c r="AY2229" s="22"/>
      <c r="AZ2229" s="22"/>
      <c r="BA2229" s="22"/>
      <c r="BB2229" s="22"/>
      <c r="BC2229" s="22"/>
      <c r="BD2229" s="22"/>
      <c r="BE2229" s="22"/>
      <c r="BF2229" s="22"/>
      <c r="BG2229" s="22"/>
      <c r="BH2229" s="22"/>
      <c r="BI2229" s="22"/>
      <c r="BJ2229" s="22"/>
      <c r="BK2229" s="22"/>
      <c r="BL2229" s="22"/>
      <c r="BM2229" s="22"/>
      <c r="BN2229" s="22"/>
      <c r="BO2229" s="22"/>
      <c r="BP2229" s="22"/>
      <c r="BQ2229" s="22"/>
      <c r="BR2229" s="22"/>
      <c r="BS2229" s="22"/>
      <c r="BT2229" s="22"/>
      <c r="BU2229" s="22"/>
      <c r="BV2229" s="22"/>
      <c r="BW2229" s="22"/>
      <c r="BX2229" s="22"/>
      <c r="BY2229" s="22"/>
      <c r="BZ2229" s="22"/>
    </row>
    <row r="2230" spans="1:78" x14ac:dyDescent="0.25">
      <c r="A2230" s="21"/>
      <c r="B2230" s="22">
        <v>312.2</v>
      </c>
      <c r="C2230" s="22">
        <v>1000</v>
      </c>
      <c r="D2230" s="22">
        <f t="shared" ca="1" si="66"/>
        <v>1</v>
      </c>
      <c r="E2230" s="22"/>
      <c r="F2230" s="25" t="s">
        <v>166</v>
      </c>
      <c r="G2230" s="42">
        <v>360</v>
      </c>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2"/>
      <c r="AS2230" s="22"/>
      <c r="AT2230" s="22"/>
      <c r="AU2230" s="22"/>
      <c r="AV2230" s="22"/>
      <c r="AW2230" s="22"/>
      <c r="AX2230" s="22"/>
      <c r="AY2230" s="22"/>
      <c r="AZ2230" s="22"/>
      <c r="BA2230" s="22"/>
      <c r="BB2230" s="22"/>
      <c r="BC2230" s="22"/>
      <c r="BD2230" s="22"/>
      <c r="BE2230" s="22"/>
      <c r="BF2230" s="22"/>
      <c r="BG2230" s="22"/>
      <c r="BH2230" s="22"/>
      <c r="BI2230" s="22"/>
      <c r="BJ2230" s="22"/>
      <c r="BK2230" s="22"/>
      <c r="BL2230" s="22"/>
      <c r="BM2230" s="22"/>
      <c r="BN2230" s="22"/>
      <c r="BO2230" s="22"/>
      <c r="BP2230" s="22"/>
      <c r="BQ2230" s="22"/>
      <c r="BR2230" s="22"/>
      <c r="BS2230" s="22"/>
      <c r="BT2230" s="22"/>
      <c r="BU2230" s="22"/>
      <c r="BV2230" s="22"/>
      <c r="BW2230" s="22"/>
      <c r="BX2230" s="22"/>
      <c r="BY2230" s="22"/>
      <c r="BZ2230" s="22"/>
    </row>
    <row r="2231" spans="1:78" x14ac:dyDescent="0.25">
      <c r="A2231" s="21"/>
      <c r="B2231" s="22">
        <v>324.89999999999998</v>
      </c>
      <c r="C2231" s="22">
        <v>1100</v>
      </c>
      <c r="D2231" s="22">
        <f t="shared" ca="1" si="66"/>
        <v>1.1000000000000001</v>
      </c>
      <c r="E2231" s="22"/>
      <c r="F2231" s="25" t="s">
        <v>167</v>
      </c>
      <c r="G2231" s="43">
        <f ca="1">I2218+J2218*(G2230/1000)+K2218*(G2230/1000)^2+L2218*(G2230/1000)^3+M2218/(G2230/1000)^2</f>
        <v>156.68283981012615</v>
      </c>
      <c r="H2231" s="22"/>
      <c r="I2231" s="22"/>
      <c r="J2231" s="22"/>
      <c r="K2231" s="22"/>
      <c r="L2231" s="22"/>
      <c r="M2231" s="22"/>
      <c r="N2231" s="22"/>
      <c r="O2231" s="22"/>
      <c r="P2231" s="22"/>
      <c r="Q2231" s="22"/>
      <c r="R2231" s="22"/>
      <c r="S2231" s="22"/>
      <c r="T2231" s="2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c r="AQ2231" s="22"/>
      <c r="AR2231" s="22"/>
      <c r="AS2231" s="22"/>
      <c r="AT2231" s="22"/>
      <c r="AU2231" s="22"/>
      <c r="AV2231" s="22"/>
      <c r="AW2231" s="22"/>
      <c r="AX2231" s="22"/>
      <c r="AY2231" s="22"/>
      <c r="AZ2231" s="22"/>
      <c r="BA2231" s="22"/>
      <c r="BB2231" s="22"/>
      <c r="BC2231" s="22"/>
      <c r="BD2231" s="22"/>
      <c r="BE2231" s="22"/>
      <c r="BF2231" s="22"/>
      <c r="BG2231" s="22"/>
      <c r="BH2231" s="22"/>
      <c r="BI2231" s="22"/>
      <c r="BJ2231" s="22"/>
      <c r="BK2231" s="22"/>
      <c r="BL2231" s="22"/>
      <c r="BM2231" s="22"/>
      <c r="BN2231" s="22"/>
      <c r="BO2231" s="22"/>
      <c r="BP2231" s="22"/>
      <c r="BQ2231" s="22"/>
      <c r="BR2231" s="22"/>
      <c r="BS2231" s="22"/>
      <c r="BT2231" s="22"/>
      <c r="BU2231" s="22"/>
      <c r="BV2231" s="22"/>
      <c r="BW2231" s="22"/>
      <c r="BX2231" s="22"/>
      <c r="BY2231" s="22"/>
      <c r="BZ2231" s="22"/>
    </row>
    <row r="2232" spans="1:78" x14ac:dyDescent="0.25">
      <c r="A2232" s="21"/>
      <c r="B2232" s="22">
        <v>335.8</v>
      </c>
      <c r="C2232" s="22">
        <v>1200</v>
      </c>
      <c r="D2232" s="22">
        <f t="shared" ca="1" si="66"/>
        <v>1.2</v>
      </c>
      <c r="E2232" s="22"/>
      <c r="F2232" s="22" t="s">
        <v>46</v>
      </c>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2"/>
      <c r="AS2232" s="22"/>
      <c r="AT2232" s="22"/>
      <c r="AU2232" s="22"/>
      <c r="AV2232" s="22"/>
      <c r="AW2232" s="22"/>
      <c r="AX2232" s="22"/>
      <c r="AY2232" s="22"/>
      <c r="AZ2232" s="22"/>
      <c r="BA2232" s="22"/>
      <c r="BB2232" s="22"/>
      <c r="BC2232" s="22"/>
      <c r="BD2232" s="22"/>
      <c r="BE2232" s="22"/>
      <c r="BF2232" s="22"/>
      <c r="BG2232" s="22"/>
      <c r="BH2232" s="22"/>
      <c r="BI2232" s="22"/>
      <c r="BJ2232" s="22"/>
      <c r="BK2232" s="22"/>
      <c r="BL2232" s="22"/>
      <c r="BM2232" s="22"/>
      <c r="BN2232" s="22"/>
      <c r="BO2232" s="22"/>
      <c r="BP2232" s="22"/>
      <c r="BQ2232" s="22"/>
      <c r="BR2232" s="22"/>
      <c r="BS2232" s="22"/>
      <c r="BT2232" s="22"/>
      <c r="BU2232" s="22"/>
      <c r="BV2232" s="22"/>
      <c r="BW2232" s="22"/>
      <c r="BX2232" s="22"/>
      <c r="BY2232" s="22"/>
      <c r="BZ2232" s="22"/>
    </row>
    <row r="2233" spans="1:78" x14ac:dyDescent="0.25">
      <c r="A2233" s="21"/>
      <c r="B2233" s="22">
        <v>345.2</v>
      </c>
      <c r="C2233" s="22">
        <v>1300</v>
      </c>
      <c r="D2233" s="22">
        <f t="shared" ca="1" si="66"/>
        <v>1.3</v>
      </c>
      <c r="E2233" s="22"/>
      <c r="F2233" s="22"/>
      <c r="G2233" s="22"/>
      <c r="H2233" s="22"/>
      <c r="I2233" s="22"/>
      <c r="J2233" s="22"/>
      <c r="K2233" s="22"/>
      <c r="L2233" s="22"/>
      <c r="M2233" s="22"/>
      <c r="N2233" s="22"/>
      <c r="O2233" s="22"/>
      <c r="P2233" s="22"/>
      <c r="Q2233" s="22"/>
      <c r="R2233" s="22"/>
      <c r="S2233" s="22"/>
      <c r="T2233" s="2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c r="AQ2233" s="22"/>
      <c r="AR2233" s="22"/>
      <c r="AS2233" s="22"/>
      <c r="AT2233" s="22"/>
      <c r="AU2233" s="22"/>
      <c r="AV2233" s="22"/>
      <c r="AW2233" s="22"/>
      <c r="AX2233" s="22"/>
      <c r="AY2233" s="22"/>
      <c r="AZ2233" s="22"/>
      <c r="BA2233" s="22"/>
      <c r="BB2233" s="22"/>
      <c r="BC2233" s="22"/>
      <c r="BD2233" s="22"/>
      <c r="BE2233" s="22"/>
      <c r="BF2233" s="22"/>
      <c r="BG2233" s="22"/>
      <c r="BH2233" s="22"/>
      <c r="BI2233" s="22"/>
      <c r="BJ2233" s="22"/>
      <c r="BK2233" s="22"/>
      <c r="BL2233" s="22"/>
      <c r="BM2233" s="22"/>
      <c r="BN2233" s="22"/>
      <c r="BO2233" s="22"/>
      <c r="BP2233" s="22"/>
      <c r="BQ2233" s="22"/>
      <c r="BR2233" s="22"/>
      <c r="BS2233" s="22"/>
      <c r="BT2233" s="22"/>
      <c r="BU2233" s="22"/>
      <c r="BV2233" s="22"/>
      <c r="BW2233" s="22"/>
      <c r="BX2233" s="22"/>
      <c r="BY2233" s="22"/>
      <c r="BZ2233" s="22"/>
    </row>
    <row r="2234" spans="1:78" x14ac:dyDescent="0.25">
      <c r="A2234" s="21"/>
      <c r="B2234" s="22">
        <v>353.3</v>
      </c>
      <c r="C2234" s="22">
        <v>1400</v>
      </c>
      <c r="D2234" s="22">
        <f t="shared" ca="1" si="66"/>
        <v>1.4</v>
      </c>
      <c r="E2234" s="22"/>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2"/>
      <c r="AS2234" s="22"/>
      <c r="AT2234" s="22"/>
      <c r="AU2234" s="22"/>
      <c r="AV2234" s="22"/>
      <c r="AW2234" s="22"/>
      <c r="AX2234" s="22"/>
      <c r="AY2234" s="22"/>
      <c r="AZ2234" s="22"/>
      <c r="BA2234" s="22"/>
      <c r="BB2234" s="22"/>
      <c r="BC2234" s="22"/>
      <c r="BD2234" s="22"/>
      <c r="BE2234" s="22"/>
      <c r="BF2234" s="22"/>
      <c r="BG2234" s="22"/>
      <c r="BH2234" s="22"/>
      <c r="BI2234" s="22"/>
      <c r="BJ2234" s="22"/>
      <c r="BK2234" s="22"/>
      <c r="BL2234" s="22"/>
      <c r="BM2234" s="22"/>
      <c r="BN2234" s="22"/>
      <c r="BO2234" s="22"/>
      <c r="BP2234" s="22"/>
      <c r="BQ2234" s="22"/>
      <c r="BR2234" s="22"/>
      <c r="BS2234" s="22"/>
      <c r="BT2234" s="22"/>
      <c r="BU2234" s="22"/>
      <c r="BV2234" s="22"/>
      <c r="BW2234" s="22"/>
      <c r="BX2234" s="22"/>
      <c r="BY2234" s="22"/>
      <c r="BZ2234" s="22"/>
    </row>
    <row r="2235" spans="1:78" x14ac:dyDescent="0.25">
      <c r="A2235" s="21"/>
      <c r="B2235" s="22">
        <v>360.3</v>
      </c>
      <c r="C2235" s="22">
        <v>1500</v>
      </c>
      <c r="D2235" s="22">
        <f t="shared" ca="1" si="66"/>
        <v>1.5</v>
      </c>
      <c r="E2235" s="22"/>
      <c r="F2235" s="22"/>
      <c r="G2235" s="22"/>
      <c r="H2235" s="22"/>
      <c r="I2235" s="22"/>
      <c r="J2235" s="22"/>
      <c r="K2235" s="22"/>
      <c r="L2235" s="22"/>
      <c r="M2235" s="22"/>
      <c r="N2235" s="22"/>
      <c r="O2235" s="22"/>
      <c r="P2235" s="22"/>
      <c r="Q2235" s="22"/>
      <c r="R2235" s="22"/>
      <c r="S2235" s="22"/>
      <c r="T2235" s="2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c r="AQ2235" s="22"/>
      <c r="AR2235" s="22"/>
      <c r="AS2235" s="22"/>
      <c r="AT2235" s="22"/>
      <c r="AU2235" s="22"/>
      <c r="AV2235" s="22"/>
      <c r="AW2235" s="22"/>
      <c r="AX2235" s="22"/>
      <c r="AY2235" s="22"/>
      <c r="AZ2235" s="22"/>
      <c r="BA2235" s="22"/>
      <c r="BB2235" s="22"/>
      <c r="BC2235" s="22"/>
      <c r="BD2235" s="22"/>
      <c r="BE2235" s="22"/>
      <c r="BF2235" s="22"/>
      <c r="BG2235" s="22"/>
      <c r="BH2235" s="22"/>
      <c r="BI2235" s="22"/>
      <c r="BJ2235" s="22"/>
      <c r="BK2235" s="22"/>
      <c r="BL2235" s="22"/>
      <c r="BM2235" s="22"/>
      <c r="BN2235" s="22"/>
      <c r="BO2235" s="22"/>
      <c r="BP2235" s="22"/>
      <c r="BQ2235" s="22"/>
      <c r="BR2235" s="22"/>
      <c r="BS2235" s="22"/>
      <c r="BT2235" s="22"/>
      <c r="BU2235" s="22"/>
      <c r="BV2235" s="22"/>
      <c r="BW2235" s="22"/>
      <c r="BX2235" s="22"/>
      <c r="BY2235" s="22"/>
      <c r="BZ2235" s="22"/>
    </row>
    <row r="2236" spans="1:78" x14ac:dyDescent="0.25">
      <c r="A2236" s="21"/>
      <c r="B2236" s="22" t="s">
        <v>155</v>
      </c>
      <c r="C2236" s="22" t="s">
        <v>157</v>
      </c>
      <c r="D2236" s="22"/>
      <c r="E2236" s="22"/>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2"/>
      <c r="AS2236" s="22"/>
      <c r="AT2236" s="22"/>
      <c r="AU2236" s="22"/>
      <c r="AV2236" s="22"/>
      <c r="AW2236" s="22"/>
      <c r="AX2236" s="22"/>
      <c r="AY2236" s="22"/>
      <c r="AZ2236" s="22"/>
      <c r="BA2236" s="22"/>
      <c r="BB2236" s="22"/>
      <c r="BC2236" s="22"/>
      <c r="BD2236" s="22"/>
      <c r="BE2236" s="22"/>
      <c r="BF2236" s="22"/>
      <c r="BG2236" s="22"/>
      <c r="BH2236" s="22"/>
      <c r="BI2236" s="22"/>
      <c r="BJ2236" s="22"/>
      <c r="BK2236" s="22"/>
      <c r="BL2236" s="22"/>
      <c r="BM2236" s="22"/>
      <c r="BN2236" s="22"/>
      <c r="BO2236" s="22"/>
      <c r="BP2236" s="22"/>
      <c r="BQ2236" s="22"/>
      <c r="BR2236" s="22"/>
      <c r="BS2236" s="22"/>
      <c r="BT2236" s="22"/>
      <c r="BU2236" s="22"/>
      <c r="BV2236" s="22"/>
      <c r="BW2236" s="22"/>
      <c r="BX2236" s="22"/>
      <c r="BY2236" s="22"/>
      <c r="BZ2236" s="22"/>
    </row>
    <row r="2237" spans="1:78" x14ac:dyDescent="0.25">
      <c r="A2237" s="21"/>
      <c r="B2237" s="22" t="s">
        <v>414</v>
      </c>
      <c r="C2237" s="22" t="s">
        <v>421</v>
      </c>
      <c r="D2237" s="22"/>
      <c r="E2237" s="22"/>
      <c r="F2237" s="22"/>
      <c r="G2237" s="22"/>
      <c r="H2237" s="22"/>
      <c r="I2237" s="22"/>
      <c r="J2237" s="22"/>
      <c r="K2237" s="22"/>
      <c r="L2237" s="22"/>
      <c r="M2237" s="22"/>
      <c r="N2237" s="22"/>
      <c r="O2237" s="22"/>
      <c r="P2237" s="22"/>
      <c r="Q2237" s="22"/>
      <c r="R2237" s="22"/>
      <c r="S2237" s="22"/>
      <c r="T2237" s="22"/>
      <c r="U2237" s="22"/>
      <c r="V2237" s="22"/>
      <c r="W2237" s="22"/>
      <c r="X2237" s="22"/>
      <c r="Y2237" s="22"/>
      <c r="Z2237" s="22"/>
      <c r="AA2237" s="22"/>
      <c r="AB2237" s="22"/>
      <c r="AC2237" s="22"/>
      <c r="AD2237" s="22"/>
      <c r="AE2237" s="22"/>
      <c r="AF2237" s="22"/>
      <c r="AG2237" s="22"/>
      <c r="AH2237" s="22"/>
      <c r="AI2237" s="22"/>
      <c r="AJ2237" s="22"/>
      <c r="AK2237" s="22"/>
      <c r="AL2237" s="22"/>
      <c r="AM2237" s="22"/>
      <c r="AN2237" s="22"/>
      <c r="AO2237" s="22"/>
      <c r="AP2237" s="22"/>
      <c r="AQ2237" s="22"/>
      <c r="AR2237" s="22"/>
      <c r="AS2237" s="22"/>
      <c r="AT2237" s="22"/>
      <c r="AU2237" s="22"/>
      <c r="AV2237" s="22"/>
      <c r="AW2237" s="22"/>
      <c r="AX2237" s="22"/>
      <c r="AY2237" s="22"/>
      <c r="AZ2237" s="22"/>
      <c r="BA2237" s="22"/>
      <c r="BB2237" s="22"/>
      <c r="BC2237" s="22"/>
      <c r="BD2237" s="22"/>
      <c r="BE2237" s="22"/>
      <c r="BF2237" s="22"/>
      <c r="BG2237" s="22"/>
      <c r="BH2237" s="22"/>
      <c r="BI2237" s="22"/>
      <c r="BJ2237" s="22"/>
      <c r="BK2237" s="22"/>
      <c r="BL2237" s="22"/>
      <c r="BM2237" s="22"/>
      <c r="BN2237" s="22"/>
      <c r="BO2237" s="22"/>
      <c r="BP2237" s="22"/>
      <c r="BQ2237" s="22"/>
      <c r="BR2237" s="22"/>
      <c r="BS2237" s="22"/>
      <c r="BT2237" s="22"/>
      <c r="BU2237" s="22"/>
      <c r="BV2237" s="22"/>
      <c r="BW2237" s="22"/>
      <c r="BX2237" s="22"/>
      <c r="BY2237" s="22"/>
      <c r="BZ2237" s="22"/>
    </row>
    <row r="2238" spans="1:78" x14ac:dyDescent="0.25">
      <c r="A2238" s="21"/>
      <c r="B2238" s="22" t="s">
        <v>422</v>
      </c>
      <c r="C2238" s="22"/>
      <c r="D2238" s="22"/>
      <c r="E2238" s="22"/>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2"/>
      <c r="AS2238" s="22"/>
      <c r="AT2238" s="22"/>
      <c r="AU2238" s="22"/>
      <c r="AV2238" s="22"/>
      <c r="AW2238" s="22"/>
      <c r="AX2238" s="22"/>
      <c r="AY2238" s="22"/>
      <c r="AZ2238" s="22"/>
      <c r="BA2238" s="22"/>
      <c r="BB2238" s="22"/>
      <c r="BC2238" s="22"/>
      <c r="BD2238" s="22"/>
      <c r="BE2238" s="22"/>
      <c r="BF2238" s="22"/>
      <c r="BG2238" s="22"/>
      <c r="BH2238" s="22"/>
      <c r="BI2238" s="22"/>
      <c r="BJ2238" s="22"/>
      <c r="BK2238" s="22"/>
      <c r="BL2238" s="22"/>
      <c r="BM2238" s="22"/>
      <c r="BN2238" s="22"/>
      <c r="BO2238" s="22"/>
      <c r="BP2238" s="22"/>
      <c r="BQ2238" s="22"/>
      <c r="BR2238" s="22"/>
      <c r="BS2238" s="22"/>
      <c r="BT2238" s="22"/>
      <c r="BU2238" s="22"/>
      <c r="BV2238" s="22"/>
      <c r="BW2238" s="22"/>
      <c r="BX2238" s="22"/>
      <c r="BY2238" s="22"/>
      <c r="BZ2238" s="22"/>
    </row>
    <row r="2239" spans="1:78" x14ac:dyDescent="0.25">
      <c r="A2239" s="21"/>
      <c r="B2239" s="22"/>
      <c r="C2239" s="22"/>
      <c r="D2239" s="22"/>
      <c r="E2239" s="22"/>
      <c r="F2239" s="22"/>
      <c r="G2239" s="22"/>
      <c r="H2239" s="22"/>
      <c r="I2239" s="22"/>
      <c r="J2239" s="22"/>
      <c r="K2239" s="22"/>
      <c r="L2239" s="22"/>
      <c r="M2239" s="22"/>
      <c r="N2239" s="22"/>
      <c r="O2239" s="22"/>
      <c r="P2239" s="22"/>
      <c r="Q2239" s="22"/>
      <c r="R2239" s="22"/>
      <c r="S2239" s="22"/>
      <c r="T2239" s="2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c r="AQ2239" s="22"/>
      <c r="AR2239" s="22"/>
      <c r="AS2239" s="22"/>
      <c r="AT2239" s="22"/>
      <c r="AU2239" s="22"/>
      <c r="AV2239" s="22"/>
      <c r="AW2239" s="22"/>
      <c r="AX2239" s="22"/>
      <c r="AY2239" s="22"/>
      <c r="AZ2239" s="22"/>
      <c r="BA2239" s="22"/>
      <c r="BB2239" s="22"/>
      <c r="BC2239" s="22"/>
      <c r="BD2239" s="22"/>
      <c r="BE2239" s="22"/>
      <c r="BF2239" s="22"/>
      <c r="BG2239" s="22"/>
      <c r="BH2239" s="22"/>
      <c r="BI2239" s="22"/>
      <c r="BJ2239" s="22"/>
      <c r="BK2239" s="22"/>
      <c r="BL2239" s="22"/>
      <c r="BM2239" s="22"/>
      <c r="BN2239" s="22"/>
      <c r="BO2239" s="22"/>
      <c r="BP2239" s="22"/>
      <c r="BQ2239" s="22"/>
      <c r="BR2239" s="22"/>
      <c r="BS2239" s="22"/>
      <c r="BT2239" s="22"/>
      <c r="BU2239" s="22"/>
      <c r="BV2239" s="22"/>
      <c r="BW2239" s="22"/>
      <c r="BX2239" s="22"/>
      <c r="BY2239" s="22"/>
      <c r="BZ2239" s="22"/>
    </row>
    <row r="2240" spans="1:78" x14ac:dyDescent="0.25">
      <c r="A2240" s="21"/>
      <c r="B2240" s="22"/>
      <c r="C2240" s="22"/>
      <c r="D2240" s="22"/>
      <c r="E2240" s="22"/>
      <c r="F2240" s="26" t="s">
        <v>70</v>
      </c>
      <c r="G2240" s="27" t="s">
        <v>71</v>
      </c>
      <c r="H2240" s="27" t="s">
        <v>72</v>
      </c>
      <c r="I2240" s="27" t="s">
        <v>73</v>
      </c>
      <c r="J2240" s="27" t="s">
        <v>74</v>
      </c>
      <c r="K2240" s="27" t="s">
        <v>75</v>
      </c>
      <c r="L2240" s="27" t="s">
        <v>76</v>
      </c>
      <c r="M2240" s="27" t="s">
        <v>77</v>
      </c>
      <c r="N2240" s="27" t="s">
        <v>78</v>
      </c>
      <c r="O2240" s="27" t="s">
        <v>79</v>
      </c>
      <c r="P2240" s="27" t="s">
        <v>80</v>
      </c>
      <c r="Q2240" s="27"/>
      <c r="R2240" s="27"/>
      <c r="S2240" s="27"/>
      <c r="T2240" s="27"/>
      <c r="U2240" s="27"/>
      <c r="V2240" s="27"/>
      <c r="W2240" s="27"/>
      <c r="X2240" s="27"/>
      <c r="Y2240" s="27"/>
      <c r="Z2240" s="27"/>
      <c r="AA2240" s="27"/>
      <c r="AB2240" s="27"/>
      <c r="AC2240" s="27"/>
      <c r="AD2240" s="27"/>
      <c r="AE2240" s="27"/>
      <c r="AF2240" s="27"/>
      <c r="AG2240" s="27"/>
      <c r="AH2240" s="27"/>
      <c r="AI2240" s="27"/>
      <c r="AJ2240" s="27"/>
      <c r="AK2240" s="27"/>
      <c r="AL2240" s="27"/>
      <c r="AM2240" s="27"/>
      <c r="AN2240" s="27"/>
      <c r="AO2240" s="27"/>
      <c r="AP2240" s="27"/>
      <c r="AQ2240" s="27"/>
      <c r="AR2240" s="27"/>
      <c r="AS2240" s="27"/>
      <c r="AT2240" s="27"/>
      <c r="AU2240" s="27"/>
      <c r="AV2240" s="27"/>
      <c r="AW2240" s="27"/>
      <c r="AX2240" s="27"/>
      <c r="AY2240" s="27"/>
      <c r="AZ2240" s="27"/>
      <c r="BA2240" s="27"/>
      <c r="BB2240" s="27"/>
      <c r="BC2240" s="27"/>
      <c r="BD2240" s="27"/>
      <c r="BE2240" s="27"/>
      <c r="BF2240" s="27"/>
      <c r="BG2240" s="27"/>
      <c r="BH2240" s="27"/>
      <c r="BI2240" s="27"/>
      <c r="BJ2240" s="27"/>
      <c r="BK2240" s="27"/>
      <c r="BL2240" s="27"/>
      <c r="BM2240" s="27"/>
      <c r="BN2240" s="27"/>
      <c r="BO2240" s="22"/>
      <c r="BP2240" s="22"/>
      <c r="BQ2240" s="22"/>
      <c r="BR2240" s="22"/>
      <c r="BS2240" s="22"/>
      <c r="BT2240" s="22"/>
      <c r="BU2240" s="22"/>
      <c r="BV2240" s="22"/>
      <c r="BW2240" s="22"/>
      <c r="BX2240" s="22"/>
      <c r="BY2240" s="22"/>
      <c r="BZ2240" s="22"/>
    </row>
    <row r="2241" spans="1:78" x14ac:dyDescent="0.25">
      <c r="A2241" s="21" t="s">
        <v>423</v>
      </c>
      <c r="B2241" s="21" t="s">
        <v>424</v>
      </c>
      <c r="C2241" s="22"/>
      <c r="D2241" s="22"/>
      <c r="E2241" s="22"/>
      <c r="F2241" s="40" t="s">
        <v>139</v>
      </c>
      <c r="G2241" s="40">
        <f ca="1">C2243</f>
        <v>50</v>
      </c>
      <c r="H2241" s="40">
        <f ca="1">C2258</f>
        <v>1200</v>
      </c>
      <c r="I2241" s="40">
        <f ca="1">K2245</f>
        <v>-9.7439990031318686</v>
      </c>
      <c r="J2241" s="40">
        <f ca="1">J2245</f>
        <v>547.83639772790218</v>
      </c>
      <c r="K2241" s="40">
        <f ca="1">I2245</f>
        <v>-266.27656753237846</v>
      </c>
      <c r="L2241" s="40">
        <f ca="1">H2245</f>
        <v>43.362073796032554</v>
      </c>
      <c r="M2241" s="40">
        <f ca="1">G2245</f>
        <v>7.2867412049484215E-2</v>
      </c>
      <c r="N2241" s="40"/>
      <c r="O2241" s="40"/>
      <c r="P2241" s="40"/>
      <c r="Q2241" s="40"/>
      <c r="R2241" s="40"/>
      <c r="S2241" s="40"/>
      <c r="T2241" s="40"/>
      <c r="U2241" s="40"/>
      <c r="V2241" s="40"/>
      <c r="W2241" s="40"/>
      <c r="X2241" s="40"/>
      <c r="Y2241" s="40"/>
      <c r="Z2241" s="40"/>
      <c r="AA2241" s="40"/>
      <c r="AB2241" s="40"/>
      <c r="AC2241" s="40"/>
      <c r="AD2241" s="40"/>
      <c r="AE2241" s="40"/>
      <c r="AF2241" s="40"/>
      <c r="AG2241" s="40"/>
      <c r="AH2241" s="40"/>
      <c r="AI2241" s="40"/>
      <c r="AJ2241" s="40"/>
      <c r="AK2241" s="40"/>
      <c r="AL2241" s="40"/>
      <c r="AM2241" s="40"/>
      <c r="AN2241" s="40"/>
      <c r="AO2241" s="40"/>
      <c r="AP2241" s="40"/>
      <c r="AQ2241" s="40"/>
      <c r="AR2241" s="40"/>
      <c r="AS2241" s="40"/>
      <c r="AT2241" s="40"/>
      <c r="AU2241" s="40"/>
      <c r="AV2241" s="40"/>
      <c r="AW2241" s="40"/>
      <c r="AX2241" s="40"/>
      <c r="AY2241" s="40"/>
      <c r="AZ2241" s="40"/>
      <c r="BA2241" s="40"/>
      <c r="BB2241" s="40"/>
      <c r="BC2241" s="40"/>
      <c r="BD2241" s="40"/>
      <c r="BE2241" s="40"/>
      <c r="BF2241" s="40"/>
      <c r="BG2241" s="40"/>
      <c r="BH2241" s="40"/>
      <c r="BI2241" s="40"/>
      <c r="BJ2241" s="40"/>
      <c r="BK2241" s="40"/>
      <c r="BL2241" s="40"/>
      <c r="BM2241" s="40"/>
      <c r="BN2241" s="40"/>
      <c r="BO2241" s="22"/>
      <c r="BP2241" s="22"/>
      <c r="BQ2241" s="22"/>
      <c r="BR2241" s="22"/>
      <c r="BS2241" s="22"/>
      <c r="BT2241" s="22"/>
      <c r="BU2241" s="22"/>
      <c r="BV2241" s="22"/>
      <c r="BW2241" s="22"/>
      <c r="BX2241" s="22"/>
      <c r="BY2241" s="22"/>
      <c r="BZ2241" s="22"/>
    </row>
    <row r="2242" spans="1:78" x14ac:dyDescent="0.25">
      <c r="A2242" s="21"/>
      <c r="B2242" s="22" t="s">
        <v>419</v>
      </c>
      <c r="C2242" s="22" t="s">
        <v>152</v>
      </c>
      <c r="D2242" s="22"/>
      <c r="E2242" s="22"/>
      <c r="F2242" s="41" t="s">
        <v>141</v>
      </c>
      <c r="G2242" s="41"/>
      <c r="H2242" s="41"/>
      <c r="I2242" s="41"/>
      <c r="J2242" s="41"/>
      <c r="K2242" s="41"/>
      <c r="L2242" s="41"/>
      <c r="M2242" s="41"/>
      <c r="N2242" s="41"/>
      <c r="O2242" s="41"/>
      <c r="P2242" s="41"/>
      <c r="Q2242" s="41"/>
      <c r="R2242" s="41"/>
      <c r="S2242" s="41"/>
      <c r="T2242" s="41"/>
      <c r="U2242" s="41"/>
      <c r="V2242" s="41"/>
      <c r="W2242" s="41"/>
      <c r="X2242" s="41"/>
      <c r="Y2242" s="41"/>
      <c r="Z2242" s="41"/>
      <c r="AA2242" s="41"/>
      <c r="AB2242" s="41"/>
      <c r="AC2242" s="41"/>
      <c r="AD2242" s="41"/>
      <c r="AE2242" s="41"/>
      <c r="AF2242" s="41"/>
      <c r="AG2242" s="41"/>
      <c r="AH2242" s="41"/>
      <c r="AI2242" s="41"/>
      <c r="AJ2242" s="41"/>
      <c r="AK2242" s="41"/>
      <c r="AL2242" s="41"/>
      <c r="AM2242" s="41"/>
      <c r="AN2242" s="41"/>
      <c r="AO2242" s="41"/>
      <c r="AP2242" s="41"/>
      <c r="AQ2242" s="41"/>
      <c r="AR2242" s="41"/>
      <c r="AS2242" s="41"/>
      <c r="AT2242" s="41"/>
      <c r="AU2242" s="41"/>
      <c r="AV2242" s="41"/>
      <c r="AW2242" s="41"/>
      <c r="AX2242" s="41"/>
      <c r="AY2242" s="41"/>
      <c r="AZ2242" s="41"/>
      <c r="BA2242" s="41"/>
      <c r="BB2242" s="41"/>
      <c r="BC2242" s="41"/>
      <c r="BD2242" s="41"/>
      <c r="BE2242" s="41"/>
      <c r="BF2242" s="41"/>
      <c r="BG2242" s="41"/>
      <c r="BH2242" s="41"/>
      <c r="BI2242" s="41"/>
      <c r="BJ2242" s="41"/>
      <c r="BK2242" s="41"/>
      <c r="BL2242" s="41"/>
      <c r="BM2242" s="41"/>
      <c r="BN2242" s="41"/>
      <c r="BO2242" s="22"/>
      <c r="BP2242" s="22"/>
      <c r="BQ2242" s="22"/>
      <c r="BR2242" s="22"/>
      <c r="BS2242" s="22"/>
      <c r="BT2242" s="22"/>
      <c r="BU2242" s="22"/>
      <c r="BV2242" s="22"/>
      <c r="BW2242" s="22"/>
      <c r="BX2242" s="22"/>
      <c r="BY2242" s="22"/>
      <c r="BZ2242" s="22"/>
    </row>
    <row r="2243" spans="1:78" x14ac:dyDescent="0.25">
      <c r="A2243" s="21"/>
      <c r="B2243" s="22">
        <v>44.37</v>
      </c>
      <c r="C2243" s="22">
        <v>50</v>
      </c>
      <c r="D2243" s="22">
        <f ca="1">C2243/1000</f>
        <v>0.05</v>
      </c>
      <c r="E2243" s="22"/>
      <c r="F2243" s="22"/>
      <c r="G2243" s="22"/>
      <c r="H2243" s="22"/>
      <c r="I2243" s="22"/>
      <c r="J2243" s="22"/>
      <c r="K2243" s="22"/>
      <c r="L2243" s="22"/>
      <c r="M2243" s="22"/>
      <c r="N2243" s="22"/>
      <c r="O2243" s="22"/>
      <c r="P2243" s="22"/>
      <c r="Q2243" s="22"/>
      <c r="R2243" s="22"/>
      <c r="S2243" s="22"/>
      <c r="T2243" s="2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c r="AQ2243" s="22"/>
      <c r="AR2243" s="22"/>
      <c r="AS2243" s="22"/>
      <c r="AT2243" s="22"/>
      <c r="AU2243" s="22"/>
      <c r="AV2243" s="22"/>
      <c r="AW2243" s="22"/>
      <c r="AX2243" s="22"/>
      <c r="AY2243" s="22"/>
      <c r="AZ2243" s="22"/>
      <c r="BA2243" s="22"/>
      <c r="BB2243" s="22"/>
      <c r="BC2243" s="22"/>
      <c r="BD2243" s="22"/>
      <c r="BE2243" s="22"/>
      <c r="BF2243" s="22"/>
      <c r="BG2243" s="22"/>
      <c r="BH2243" s="22"/>
      <c r="BI2243" s="22"/>
      <c r="BJ2243" s="22"/>
      <c r="BK2243" s="22"/>
      <c r="BL2243" s="22"/>
      <c r="BM2243" s="22"/>
      <c r="BN2243" s="22"/>
      <c r="BO2243" s="22"/>
      <c r="BP2243" s="22"/>
      <c r="BQ2243" s="22"/>
      <c r="BR2243" s="22"/>
      <c r="BS2243" s="22"/>
      <c r="BT2243" s="22"/>
      <c r="BU2243" s="22"/>
      <c r="BV2243" s="22"/>
      <c r="BW2243" s="22"/>
      <c r="BX2243" s="22"/>
      <c r="BY2243" s="22"/>
      <c r="BZ2243" s="22"/>
    </row>
    <row r="2244" spans="1:78" x14ac:dyDescent="0.25">
      <c r="A2244" s="22" t="s">
        <v>425</v>
      </c>
      <c r="B2244" s="22">
        <v>57.72</v>
      </c>
      <c r="C2244" s="22">
        <v>100</v>
      </c>
      <c r="D2244" s="22">
        <f t="shared" ref="D2244:D2261" ca="1" si="67">C2244/1000</f>
        <v>0.1</v>
      </c>
      <c r="E2244" s="22"/>
      <c r="F2244" s="22"/>
      <c r="G2244" s="42" t="s">
        <v>184</v>
      </c>
      <c r="H2244" s="42" t="s">
        <v>185</v>
      </c>
      <c r="I2244" s="42" t="s">
        <v>186</v>
      </c>
      <c r="J2244" s="42" t="s">
        <v>187</v>
      </c>
      <c r="K2244" s="42" t="s">
        <v>188</v>
      </c>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2"/>
      <c r="AS2244" s="22"/>
      <c r="AT2244" s="22"/>
      <c r="AU2244" s="22"/>
      <c r="AV2244" s="22"/>
      <c r="AW2244" s="22"/>
      <c r="AX2244" s="22"/>
      <c r="AY2244" s="22"/>
      <c r="AZ2244" s="22"/>
      <c r="BA2244" s="22"/>
      <c r="BB2244" s="22"/>
      <c r="BC2244" s="22"/>
      <c r="BD2244" s="22"/>
      <c r="BE2244" s="22"/>
      <c r="BF2244" s="22"/>
      <c r="BG2244" s="22"/>
      <c r="BH2244" s="22"/>
      <c r="BI2244" s="22"/>
      <c r="BJ2244" s="22"/>
      <c r="BK2244" s="22"/>
      <c r="BL2244" s="22"/>
      <c r="BM2244" s="22"/>
      <c r="BN2244" s="22"/>
      <c r="BO2244" s="22"/>
      <c r="BP2244" s="22"/>
      <c r="BQ2244" s="22"/>
      <c r="BR2244" s="22"/>
      <c r="BS2244" s="22"/>
      <c r="BT2244" s="22"/>
      <c r="BU2244" s="22"/>
      <c r="BV2244" s="22"/>
      <c r="BW2244" s="22"/>
      <c r="BX2244" s="22"/>
      <c r="BY2244" s="22"/>
      <c r="BZ2244" s="22"/>
    </row>
    <row r="2245" spans="1:78" x14ac:dyDescent="0.25">
      <c r="A2245" s="21"/>
      <c r="B2245" s="22">
        <v>72.349999999999994</v>
      </c>
      <c r="C2245" s="22">
        <v>150</v>
      </c>
      <c r="D2245" s="22">
        <f t="shared" ca="1" si="67"/>
        <v>0.15</v>
      </c>
      <c r="E2245" s="22"/>
      <c r="F2245" s="22"/>
      <c r="G2245" s="22">
        <f t="array" aca="1" ref="G2245:L2251" ca="1">LINEST(B2243:B2261,D2243:D2261^{1,2,3,-2},1,1)</f>
        <v>7.2867412049484215E-2</v>
      </c>
      <c r="H2245" s="22">
        <f ca="1"/>
        <v>43.362073796032554</v>
      </c>
      <c r="I2245" s="22">
        <f ca="1"/>
        <v>-266.27656753237846</v>
      </c>
      <c r="J2245" s="22">
        <f ca="1"/>
        <v>547.83639772790218</v>
      </c>
      <c r="K2245" s="22">
        <f ca="1"/>
        <v>-9.7439990031318686</v>
      </c>
      <c r="L2245" s="22" t="e">
        <f ca="1"/>
        <v>#N/A</v>
      </c>
      <c r="M2245" s="22"/>
      <c r="N2245" s="22"/>
      <c r="O2245" s="22"/>
      <c r="P2245" s="22"/>
      <c r="Q2245" s="22"/>
      <c r="R2245" s="22"/>
      <c r="S2245" s="22"/>
      <c r="T2245" s="2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c r="AQ2245" s="22"/>
      <c r="AR2245" s="22"/>
      <c r="AS2245" s="22"/>
      <c r="AT2245" s="22"/>
      <c r="AU2245" s="22"/>
      <c r="AV2245" s="22"/>
      <c r="AW2245" s="22"/>
      <c r="AX2245" s="22"/>
      <c r="AY2245" s="22"/>
      <c r="AZ2245" s="22"/>
      <c r="BA2245" s="22"/>
      <c r="BB2245" s="22"/>
      <c r="BC2245" s="22"/>
      <c r="BD2245" s="22"/>
      <c r="BE2245" s="22"/>
      <c r="BF2245" s="22"/>
      <c r="BG2245" s="22"/>
      <c r="BH2245" s="22"/>
      <c r="BI2245" s="22"/>
      <c r="BJ2245" s="22"/>
      <c r="BK2245" s="22"/>
      <c r="BL2245" s="22"/>
      <c r="BM2245" s="22"/>
      <c r="BN2245" s="22"/>
      <c r="BO2245" s="22"/>
      <c r="BP2245" s="22"/>
      <c r="BQ2245" s="22"/>
      <c r="BR2245" s="22"/>
      <c r="BS2245" s="22"/>
      <c r="BT2245" s="22"/>
      <c r="BU2245" s="22"/>
      <c r="BV2245" s="22"/>
      <c r="BW2245" s="22"/>
      <c r="BX2245" s="22"/>
      <c r="BY2245" s="22"/>
      <c r="BZ2245" s="22"/>
    </row>
    <row r="2246" spans="1:78" x14ac:dyDescent="0.25">
      <c r="A2246" s="21"/>
      <c r="B2246" s="22">
        <v>88.54</v>
      </c>
      <c r="C2246" s="22">
        <v>200</v>
      </c>
      <c r="D2246" s="22">
        <f t="shared" ca="1" si="67"/>
        <v>0.2</v>
      </c>
      <c r="E2246" s="22"/>
      <c r="F2246" s="22"/>
      <c r="G2246" s="22">
        <f ca="1"/>
        <v>1.6093735557529434E-2</v>
      </c>
      <c r="H2246" s="22">
        <f ca="1"/>
        <v>16.613043944417342</v>
      </c>
      <c r="I2246" s="22">
        <f ca="1"/>
        <v>41.047264339467731</v>
      </c>
      <c r="J2246" s="22">
        <f ca="1"/>
        <v>29.534847819269221</v>
      </c>
      <c r="K2246" s="22">
        <f ca="1"/>
        <v>5.7804406931075887</v>
      </c>
      <c r="L2246" s="22" t="e">
        <f ca="1"/>
        <v>#N/A</v>
      </c>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2"/>
      <c r="AS2246" s="22"/>
      <c r="AT2246" s="22"/>
      <c r="AU2246" s="22"/>
      <c r="AV2246" s="22"/>
      <c r="AW2246" s="22"/>
      <c r="AX2246" s="22"/>
      <c r="AY2246" s="22"/>
      <c r="AZ2246" s="22"/>
      <c r="BA2246" s="22"/>
      <c r="BB2246" s="22"/>
      <c r="BC2246" s="22"/>
      <c r="BD2246" s="22"/>
      <c r="BE2246" s="22"/>
      <c r="BF2246" s="22"/>
      <c r="BG2246" s="22"/>
      <c r="BH2246" s="22"/>
      <c r="BI2246" s="22"/>
      <c r="BJ2246" s="22"/>
      <c r="BK2246" s="22"/>
      <c r="BL2246" s="22"/>
      <c r="BM2246" s="22"/>
      <c r="BN2246" s="22"/>
      <c r="BO2246" s="22"/>
      <c r="BP2246" s="22"/>
      <c r="BQ2246" s="22"/>
      <c r="BR2246" s="22"/>
      <c r="BS2246" s="22"/>
      <c r="BT2246" s="22"/>
      <c r="BU2246" s="22"/>
      <c r="BV2246" s="22"/>
      <c r="BW2246" s="22"/>
      <c r="BX2246" s="22"/>
      <c r="BY2246" s="22"/>
      <c r="BZ2246" s="22"/>
    </row>
    <row r="2247" spans="1:78" x14ac:dyDescent="0.25">
      <c r="A2247" s="21"/>
      <c r="B2247" s="22">
        <v>116.88</v>
      </c>
      <c r="C2247" s="22">
        <v>273.14999999999998</v>
      </c>
      <c r="D2247" s="22">
        <f t="shared" ca="1" si="67"/>
        <v>0.27315</v>
      </c>
      <c r="E2247" s="22"/>
      <c r="F2247" s="22"/>
      <c r="G2247" s="22">
        <f ca="1"/>
        <v>0.9991114532152654</v>
      </c>
      <c r="H2247" s="22">
        <f ca="1"/>
        <v>3.7922573970125875</v>
      </c>
      <c r="I2247" s="22" t="e">
        <f ca="1"/>
        <v>#N/A</v>
      </c>
      <c r="J2247" s="22" t="e">
        <f ca="1"/>
        <v>#N/A</v>
      </c>
      <c r="K2247" s="22" t="e">
        <f ca="1"/>
        <v>#N/A</v>
      </c>
      <c r="L2247" s="22" t="e">
        <f ca="1"/>
        <v>#N/A</v>
      </c>
      <c r="M2247" s="22"/>
      <c r="N2247" s="22"/>
      <c r="O2247" s="22"/>
      <c r="P2247" s="22"/>
      <c r="Q2247" s="22"/>
      <c r="R2247" s="22"/>
      <c r="S2247" s="22"/>
      <c r="T2247" s="2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c r="AQ2247" s="22"/>
      <c r="AR2247" s="22"/>
      <c r="AS2247" s="22"/>
      <c r="AT2247" s="22"/>
      <c r="AU2247" s="22"/>
      <c r="AV2247" s="22"/>
      <c r="AW2247" s="22"/>
      <c r="AX2247" s="22"/>
      <c r="AY2247" s="22"/>
      <c r="AZ2247" s="22"/>
      <c r="BA2247" s="22"/>
      <c r="BB2247" s="22"/>
      <c r="BC2247" s="22"/>
      <c r="BD2247" s="22"/>
      <c r="BE2247" s="22"/>
      <c r="BF2247" s="22"/>
      <c r="BG2247" s="22"/>
      <c r="BH2247" s="22"/>
      <c r="BI2247" s="22"/>
      <c r="BJ2247" s="22"/>
      <c r="BK2247" s="22"/>
      <c r="BL2247" s="22"/>
      <c r="BM2247" s="22"/>
      <c r="BN2247" s="22"/>
      <c r="BO2247" s="22"/>
      <c r="BP2247" s="22"/>
      <c r="BQ2247" s="22"/>
      <c r="BR2247" s="22"/>
      <c r="BS2247" s="22"/>
      <c r="BT2247" s="22"/>
      <c r="BU2247" s="22"/>
      <c r="BV2247" s="22"/>
      <c r="BW2247" s="22"/>
      <c r="BX2247" s="22"/>
      <c r="BY2247" s="22"/>
      <c r="BZ2247" s="22"/>
    </row>
    <row r="2248" spans="1:78" x14ac:dyDescent="0.25">
      <c r="A2248" s="21"/>
      <c r="B2248" s="22">
        <v>127.4</v>
      </c>
      <c r="C2248" s="22">
        <v>298.14999999999998</v>
      </c>
      <c r="D2248" s="22">
        <f t="shared" ca="1" si="67"/>
        <v>0.29814999999999997</v>
      </c>
      <c r="E2248" s="22"/>
      <c r="F2248" s="22"/>
      <c r="G2248" s="22">
        <f ca="1"/>
        <v>3935.5159979534733</v>
      </c>
      <c r="H2248" s="22">
        <f ca="1"/>
        <v>14</v>
      </c>
      <c r="I2248" s="22" t="e">
        <f ca="1"/>
        <v>#N/A</v>
      </c>
      <c r="J2248" s="22" t="e">
        <f ca="1"/>
        <v>#N/A</v>
      </c>
      <c r="K2248" s="22" t="e">
        <f ca="1"/>
        <v>#N/A</v>
      </c>
      <c r="L2248" s="22" t="e">
        <f ca="1"/>
        <v>#N/A</v>
      </c>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2"/>
      <c r="AS2248" s="22"/>
      <c r="AT2248" s="22"/>
      <c r="AU2248" s="22"/>
      <c r="AV2248" s="22"/>
      <c r="AW2248" s="22"/>
      <c r="AX2248" s="22"/>
      <c r="AY2248" s="22"/>
      <c r="AZ2248" s="22"/>
      <c r="BA2248" s="22"/>
      <c r="BB2248" s="22"/>
      <c r="BC2248" s="22"/>
      <c r="BD2248" s="22"/>
      <c r="BE2248" s="22"/>
      <c r="BF2248" s="22"/>
      <c r="BG2248" s="22"/>
      <c r="BH2248" s="22"/>
      <c r="BI2248" s="22"/>
      <c r="BJ2248" s="22"/>
      <c r="BK2248" s="22"/>
      <c r="BL2248" s="22"/>
      <c r="BM2248" s="22"/>
      <c r="BN2248" s="22"/>
      <c r="BO2248" s="22"/>
      <c r="BP2248" s="22"/>
      <c r="BQ2248" s="22"/>
      <c r="BR2248" s="22"/>
      <c r="BS2248" s="22"/>
      <c r="BT2248" s="22"/>
      <c r="BU2248" s="22"/>
      <c r="BV2248" s="22"/>
      <c r="BW2248" s="22"/>
      <c r="BX2248" s="22"/>
      <c r="BY2248" s="22"/>
      <c r="BZ2248" s="22"/>
    </row>
    <row r="2249" spans="1:78" x14ac:dyDescent="0.25">
      <c r="A2249" s="21"/>
      <c r="B2249" s="22">
        <v>128.19</v>
      </c>
      <c r="C2249" s="22">
        <v>300</v>
      </c>
      <c r="D2249" s="22">
        <f t="shared" ca="1" si="67"/>
        <v>0.3</v>
      </c>
      <c r="E2249" s="22"/>
      <c r="F2249" s="22"/>
      <c r="G2249" s="22">
        <f ca="1"/>
        <v>226390.02515263463</v>
      </c>
      <c r="H2249" s="22">
        <f ca="1"/>
        <v>201.33702631275358</v>
      </c>
      <c r="I2249" s="22" t="e">
        <f ca="1"/>
        <v>#N/A</v>
      </c>
      <c r="J2249" s="22" t="e">
        <f ca="1"/>
        <v>#N/A</v>
      </c>
      <c r="K2249" s="22" t="e">
        <f ca="1"/>
        <v>#N/A</v>
      </c>
      <c r="L2249" s="22" t="e">
        <f ca="1"/>
        <v>#N/A</v>
      </c>
      <c r="M2249" s="22"/>
      <c r="N2249" s="22"/>
      <c r="O2249" s="22"/>
      <c r="P2249" s="22"/>
      <c r="Q2249" s="22"/>
      <c r="R2249" s="22"/>
      <c r="S2249" s="22"/>
      <c r="T2249" s="2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c r="AQ2249" s="22"/>
      <c r="AR2249" s="22"/>
      <c r="AS2249" s="22"/>
      <c r="AT2249" s="22"/>
      <c r="AU2249" s="22"/>
      <c r="AV2249" s="22"/>
      <c r="AW2249" s="22"/>
      <c r="AX2249" s="22"/>
      <c r="AY2249" s="22"/>
      <c r="AZ2249" s="22"/>
      <c r="BA2249" s="22"/>
      <c r="BB2249" s="22"/>
      <c r="BC2249" s="22"/>
      <c r="BD2249" s="22"/>
      <c r="BE2249" s="22"/>
      <c r="BF2249" s="22"/>
      <c r="BG2249" s="22"/>
      <c r="BH2249" s="22"/>
      <c r="BI2249" s="22"/>
      <c r="BJ2249" s="22"/>
      <c r="BK2249" s="22"/>
      <c r="BL2249" s="22"/>
      <c r="BM2249" s="22"/>
      <c r="BN2249" s="22"/>
      <c r="BO2249" s="22"/>
      <c r="BP2249" s="22"/>
      <c r="BQ2249" s="22"/>
      <c r="BR2249" s="22"/>
      <c r="BS2249" s="22"/>
      <c r="BT2249" s="22"/>
      <c r="BU2249" s="22"/>
      <c r="BV2249" s="22"/>
      <c r="BW2249" s="22"/>
      <c r="BX2249" s="22"/>
      <c r="BY2249" s="22"/>
      <c r="BZ2249" s="22"/>
    </row>
    <row r="2250" spans="1:78" x14ac:dyDescent="0.25">
      <c r="A2250" s="21"/>
      <c r="B2250" s="22">
        <v>169.95</v>
      </c>
      <c r="C2250" s="22">
        <v>400</v>
      </c>
      <c r="D2250" s="22">
        <f t="shared" ca="1" si="67"/>
        <v>0.4</v>
      </c>
      <c r="E2250" s="22"/>
      <c r="F2250" s="22"/>
      <c r="G2250" s="22" t="e">
        <f ca="1"/>
        <v>#N/A</v>
      </c>
      <c r="H2250" s="22" t="e">
        <f ca="1"/>
        <v>#N/A</v>
      </c>
      <c r="I2250" s="22" t="e">
        <f ca="1"/>
        <v>#N/A</v>
      </c>
      <c r="J2250" s="22" t="e">
        <f ca="1"/>
        <v>#N/A</v>
      </c>
      <c r="K2250" s="22" t="e">
        <f ca="1"/>
        <v>#N/A</v>
      </c>
      <c r="L2250" s="22" t="e">
        <f ca="1"/>
        <v>#N/A</v>
      </c>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2"/>
      <c r="AS2250" s="22"/>
      <c r="AT2250" s="22"/>
      <c r="AU2250" s="22"/>
      <c r="AV2250" s="22"/>
      <c r="AW2250" s="22"/>
      <c r="AX2250" s="22"/>
      <c r="AY2250" s="22"/>
      <c r="AZ2250" s="22"/>
      <c r="BA2250" s="22"/>
      <c r="BB2250" s="22"/>
      <c r="BC2250" s="22"/>
      <c r="BD2250" s="22"/>
      <c r="BE2250" s="22"/>
      <c r="BF2250" s="22"/>
      <c r="BG2250" s="22"/>
      <c r="BH2250" s="22"/>
      <c r="BI2250" s="22"/>
      <c r="BJ2250" s="22"/>
      <c r="BK2250" s="22"/>
      <c r="BL2250" s="22"/>
      <c r="BM2250" s="22"/>
      <c r="BN2250" s="22"/>
      <c r="BO2250" s="22"/>
      <c r="BP2250" s="22"/>
      <c r="BQ2250" s="22"/>
      <c r="BR2250" s="22"/>
      <c r="BS2250" s="22"/>
      <c r="BT2250" s="22"/>
      <c r="BU2250" s="22"/>
      <c r="BV2250" s="22"/>
      <c r="BW2250" s="22"/>
      <c r="BX2250" s="22"/>
      <c r="BY2250" s="22"/>
      <c r="BZ2250" s="22"/>
    </row>
    <row r="2251" spans="1:78" x14ac:dyDescent="0.25">
      <c r="A2251" s="21"/>
      <c r="B2251" s="22">
        <v>206.58</v>
      </c>
      <c r="C2251" s="22">
        <v>500</v>
      </c>
      <c r="D2251" s="22">
        <f t="shared" ca="1" si="67"/>
        <v>0.5</v>
      </c>
      <c r="E2251" s="22"/>
      <c r="F2251" s="22"/>
      <c r="G2251" s="22" t="e">
        <f ca="1"/>
        <v>#N/A</v>
      </c>
      <c r="H2251" s="22" t="e">
        <f ca="1"/>
        <v>#N/A</v>
      </c>
      <c r="I2251" s="22" t="e">
        <f ca="1"/>
        <v>#N/A</v>
      </c>
      <c r="J2251" s="22" t="e">
        <f ca="1"/>
        <v>#N/A</v>
      </c>
      <c r="K2251" s="22" t="e">
        <f ca="1"/>
        <v>#N/A</v>
      </c>
      <c r="L2251" s="22" t="e">
        <f ca="1"/>
        <v>#N/A</v>
      </c>
      <c r="M2251" s="22"/>
      <c r="N2251" s="22"/>
      <c r="O2251" s="22"/>
      <c r="P2251" s="22"/>
      <c r="Q2251" s="22"/>
      <c r="R2251" s="22"/>
      <c r="S2251" s="22"/>
      <c r="T2251" s="2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c r="AQ2251" s="22"/>
      <c r="AR2251" s="22"/>
      <c r="AS2251" s="22"/>
      <c r="AT2251" s="22"/>
      <c r="AU2251" s="22"/>
      <c r="AV2251" s="22"/>
      <c r="AW2251" s="22"/>
      <c r="AX2251" s="22"/>
      <c r="AY2251" s="22"/>
      <c r="AZ2251" s="22"/>
      <c r="BA2251" s="22"/>
      <c r="BB2251" s="22"/>
      <c r="BC2251" s="22"/>
      <c r="BD2251" s="22"/>
      <c r="BE2251" s="22"/>
      <c r="BF2251" s="22"/>
      <c r="BG2251" s="22"/>
      <c r="BH2251" s="22"/>
      <c r="BI2251" s="22"/>
      <c r="BJ2251" s="22"/>
      <c r="BK2251" s="22"/>
      <c r="BL2251" s="22"/>
      <c r="BM2251" s="22"/>
      <c r="BN2251" s="22"/>
      <c r="BO2251" s="22"/>
      <c r="BP2251" s="22"/>
      <c r="BQ2251" s="22"/>
      <c r="BR2251" s="22"/>
      <c r="BS2251" s="22"/>
      <c r="BT2251" s="22"/>
      <c r="BU2251" s="22"/>
      <c r="BV2251" s="22"/>
      <c r="BW2251" s="22"/>
      <c r="BX2251" s="22"/>
      <c r="BY2251" s="22"/>
      <c r="BZ2251" s="22"/>
    </row>
    <row r="2252" spans="1:78" x14ac:dyDescent="0.25">
      <c r="A2252" s="21"/>
      <c r="B2252" s="22">
        <v>236.75</v>
      </c>
      <c r="C2252" s="22">
        <v>600</v>
      </c>
      <c r="D2252" s="22">
        <f t="shared" ca="1" si="67"/>
        <v>0.6</v>
      </c>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2"/>
      <c r="AS2252" s="22"/>
      <c r="AT2252" s="22"/>
      <c r="AU2252" s="22"/>
      <c r="AV2252" s="22"/>
      <c r="AW2252" s="22"/>
      <c r="AX2252" s="22"/>
      <c r="AY2252" s="22"/>
      <c r="AZ2252" s="22"/>
      <c r="BA2252" s="22"/>
      <c r="BB2252" s="22"/>
      <c r="BC2252" s="22"/>
      <c r="BD2252" s="22"/>
      <c r="BE2252" s="22"/>
      <c r="BF2252" s="22"/>
      <c r="BG2252" s="22"/>
      <c r="BH2252" s="22"/>
      <c r="BI2252" s="22"/>
      <c r="BJ2252" s="22"/>
      <c r="BK2252" s="22"/>
      <c r="BL2252" s="22"/>
      <c r="BM2252" s="22"/>
      <c r="BN2252" s="22"/>
      <c r="BO2252" s="22"/>
      <c r="BP2252" s="22"/>
      <c r="BQ2252" s="22"/>
      <c r="BR2252" s="22"/>
      <c r="BS2252" s="22"/>
      <c r="BT2252" s="22"/>
      <c r="BU2252" s="22"/>
      <c r="BV2252" s="22"/>
      <c r="BW2252" s="22"/>
      <c r="BX2252" s="22"/>
      <c r="BY2252" s="22"/>
      <c r="BZ2252" s="22"/>
    </row>
    <row r="2253" spans="1:78" x14ac:dyDescent="0.25">
      <c r="A2253" s="21"/>
      <c r="B2253" s="22">
        <v>261.51</v>
      </c>
      <c r="C2253" s="22">
        <v>700</v>
      </c>
      <c r="D2253" s="22">
        <f t="shared" ca="1" si="67"/>
        <v>0.7</v>
      </c>
      <c r="E2253" s="22"/>
      <c r="F2253" s="25" t="s">
        <v>166</v>
      </c>
      <c r="G2253" s="42">
        <v>360</v>
      </c>
      <c r="H2253" s="22"/>
      <c r="I2253" s="22"/>
      <c r="J2253" s="22"/>
      <c r="K2253" s="22"/>
      <c r="L2253" s="22"/>
      <c r="M2253" s="22"/>
      <c r="N2253" s="22"/>
      <c r="O2253" s="22"/>
      <c r="P2253" s="22"/>
      <c r="Q2253" s="22"/>
      <c r="R2253" s="22"/>
      <c r="S2253" s="22"/>
      <c r="T2253" s="2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c r="AQ2253" s="22"/>
      <c r="AR2253" s="22"/>
      <c r="AS2253" s="22"/>
      <c r="AT2253" s="22"/>
      <c r="AU2253" s="22"/>
      <c r="AV2253" s="22"/>
      <c r="AW2253" s="22"/>
      <c r="AX2253" s="22"/>
      <c r="AY2253" s="22"/>
      <c r="AZ2253" s="22"/>
      <c r="BA2253" s="22"/>
      <c r="BB2253" s="22"/>
      <c r="BC2253" s="22"/>
      <c r="BD2253" s="22"/>
      <c r="BE2253" s="22"/>
      <c r="BF2253" s="22"/>
      <c r="BG2253" s="22"/>
      <c r="BH2253" s="22"/>
      <c r="BI2253" s="22"/>
      <c r="BJ2253" s="22"/>
      <c r="BK2253" s="22"/>
      <c r="BL2253" s="22"/>
      <c r="BM2253" s="22"/>
      <c r="BN2253" s="22"/>
      <c r="BO2253" s="22"/>
      <c r="BP2253" s="22"/>
      <c r="BQ2253" s="22"/>
      <c r="BR2253" s="22"/>
      <c r="BS2253" s="22"/>
      <c r="BT2253" s="22"/>
      <c r="BU2253" s="22"/>
      <c r="BV2253" s="22"/>
      <c r="BW2253" s="22"/>
      <c r="BX2253" s="22"/>
      <c r="BY2253" s="22"/>
      <c r="BZ2253" s="22"/>
    </row>
    <row r="2254" spans="1:78" x14ac:dyDescent="0.25">
      <c r="A2254" s="21"/>
      <c r="B2254" s="22">
        <v>282.08</v>
      </c>
      <c r="C2254" s="22">
        <v>800</v>
      </c>
      <c r="D2254" s="22">
        <f t="shared" ca="1" si="67"/>
        <v>0.8</v>
      </c>
      <c r="E2254" s="22"/>
      <c r="F2254" s="25" t="s">
        <v>167</v>
      </c>
      <c r="G2254" s="43">
        <f ca="1">I2241+J2241*(G2253/1000)+K2241*(G2253/1000)^2+L2241*(G2253/1000)^3+M2241/(G2253/1000)^2</f>
        <v>155.5530104915089</v>
      </c>
      <c r="H2254" s="22"/>
      <c r="I2254" s="22"/>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2"/>
      <c r="AS2254" s="22"/>
      <c r="AT2254" s="22"/>
      <c r="AU2254" s="22"/>
      <c r="AV2254" s="22"/>
      <c r="AW2254" s="22"/>
      <c r="AX2254" s="22"/>
      <c r="AY2254" s="22"/>
      <c r="AZ2254" s="22"/>
      <c r="BA2254" s="22"/>
      <c r="BB2254" s="22"/>
      <c r="BC2254" s="22"/>
      <c r="BD2254" s="22"/>
      <c r="BE2254" s="22"/>
      <c r="BF2254" s="22"/>
      <c r="BG2254" s="22"/>
      <c r="BH2254" s="22"/>
      <c r="BI2254" s="22"/>
      <c r="BJ2254" s="22"/>
      <c r="BK2254" s="22"/>
      <c r="BL2254" s="22"/>
      <c r="BM2254" s="22"/>
      <c r="BN2254" s="22"/>
      <c r="BO2254" s="22"/>
      <c r="BP2254" s="22"/>
      <c r="BQ2254" s="22"/>
      <c r="BR2254" s="22"/>
      <c r="BS2254" s="22"/>
      <c r="BT2254" s="22"/>
      <c r="BU2254" s="22"/>
      <c r="BV2254" s="22"/>
      <c r="BW2254" s="22"/>
      <c r="BX2254" s="22"/>
      <c r="BY2254" s="22"/>
      <c r="BZ2254" s="22"/>
    </row>
    <row r="2255" spans="1:78" x14ac:dyDescent="0.25">
      <c r="A2255" s="21"/>
      <c r="B2255" s="22">
        <v>299.37</v>
      </c>
      <c r="C2255" s="22">
        <v>900</v>
      </c>
      <c r="D2255" s="22">
        <f t="shared" ca="1" si="67"/>
        <v>0.9</v>
      </c>
      <c r="E2255" s="22"/>
      <c r="F2255" s="22" t="s">
        <v>46</v>
      </c>
      <c r="G2255" s="22"/>
      <c r="H2255" s="22"/>
      <c r="I2255" s="22"/>
      <c r="J2255" s="22"/>
      <c r="K2255" s="22"/>
      <c r="L2255" s="22"/>
      <c r="M2255" s="22"/>
      <c r="N2255" s="22"/>
      <c r="O2255" s="22"/>
      <c r="P2255" s="22"/>
      <c r="Q2255" s="22"/>
      <c r="R2255" s="22"/>
      <c r="S2255" s="22"/>
      <c r="T2255" s="2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c r="AQ2255" s="22"/>
      <c r="AR2255" s="22"/>
      <c r="AS2255" s="22"/>
      <c r="AT2255" s="22"/>
      <c r="AU2255" s="22"/>
      <c r="AV2255" s="22"/>
      <c r="AW2255" s="22"/>
      <c r="AX2255" s="22"/>
      <c r="AY2255" s="22"/>
      <c r="AZ2255" s="22"/>
      <c r="BA2255" s="22"/>
      <c r="BB2255" s="22"/>
      <c r="BC2255" s="22"/>
      <c r="BD2255" s="22"/>
      <c r="BE2255" s="22"/>
      <c r="BF2255" s="22"/>
      <c r="BG2255" s="22"/>
      <c r="BH2255" s="22"/>
      <c r="BI2255" s="22"/>
      <c r="BJ2255" s="22"/>
      <c r="BK2255" s="22"/>
      <c r="BL2255" s="22"/>
      <c r="BM2255" s="22"/>
      <c r="BN2255" s="22"/>
      <c r="BO2255" s="22"/>
      <c r="BP2255" s="22"/>
      <c r="BQ2255" s="22"/>
      <c r="BR2255" s="22"/>
      <c r="BS2255" s="22"/>
      <c r="BT2255" s="22"/>
      <c r="BU2255" s="22"/>
      <c r="BV2255" s="22"/>
      <c r="BW2255" s="22"/>
      <c r="BX2255" s="22"/>
      <c r="BY2255" s="22"/>
      <c r="BZ2255" s="22"/>
    </row>
    <row r="2256" spans="1:78" x14ac:dyDescent="0.25">
      <c r="A2256" s="21"/>
      <c r="B2256" s="22">
        <v>314.04000000000002</v>
      </c>
      <c r="C2256" s="22">
        <v>1000</v>
      </c>
      <c r="D2256" s="22">
        <f t="shared" ca="1" si="67"/>
        <v>1</v>
      </c>
      <c r="E2256" s="22"/>
      <c r="F2256" s="22"/>
      <c r="G2256" s="22"/>
      <c r="H2256" s="22"/>
      <c r="I2256" s="22"/>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2"/>
      <c r="AS2256" s="22"/>
      <c r="AT2256" s="22"/>
      <c r="AU2256" s="22"/>
      <c r="AV2256" s="22"/>
      <c r="AW2256" s="22"/>
      <c r="AX2256" s="22"/>
      <c r="AY2256" s="22"/>
      <c r="AZ2256" s="22"/>
      <c r="BA2256" s="22"/>
      <c r="BB2256" s="22"/>
      <c r="BC2256" s="22"/>
      <c r="BD2256" s="22"/>
      <c r="BE2256" s="22"/>
      <c r="BF2256" s="22"/>
      <c r="BG2256" s="22"/>
      <c r="BH2256" s="22"/>
      <c r="BI2256" s="22"/>
      <c r="BJ2256" s="22"/>
      <c r="BK2256" s="22"/>
      <c r="BL2256" s="22"/>
      <c r="BM2256" s="22"/>
      <c r="BN2256" s="22"/>
      <c r="BO2256" s="22"/>
      <c r="BP2256" s="22"/>
      <c r="BQ2256" s="22"/>
      <c r="BR2256" s="22"/>
      <c r="BS2256" s="22"/>
      <c r="BT2256" s="22"/>
      <c r="BU2256" s="22"/>
      <c r="BV2256" s="22"/>
      <c r="BW2256" s="22"/>
      <c r="BX2256" s="22"/>
      <c r="BY2256" s="22"/>
      <c r="BZ2256" s="22"/>
    </row>
    <row r="2257" spans="1:78" x14ac:dyDescent="0.25">
      <c r="A2257" s="21"/>
      <c r="B2257" s="22">
        <v>326.56</v>
      </c>
      <c r="C2257" s="22">
        <v>1100</v>
      </c>
      <c r="D2257" s="22">
        <f t="shared" ca="1" si="67"/>
        <v>1.1000000000000001</v>
      </c>
      <c r="E2257" s="22"/>
      <c r="F2257" s="22"/>
      <c r="G2257" s="22"/>
      <c r="H2257" s="22"/>
      <c r="I2257" s="22"/>
      <c r="J2257" s="22"/>
      <c r="K2257" s="22"/>
      <c r="L2257" s="22"/>
      <c r="M2257" s="22"/>
      <c r="N2257" s="22"/>
      <c r="O2257" s="22"/>
      <c r="P2257" s="22"/>
      <c r="Q2257" s="22"/>
      <c r="R2257" s="22"/>
      <c r="S2257" s="22"/>
      <c r="T2257" s="2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c r="AQ2257" s="22"/>
      <c r="AR2257" s="22"/>
      <c r="AS2257" s="22"/>
      <c r="AT2257" s="22"/>
      <c r="AU2257" s="22"/>
      <c r="AV2257" s="22"/>
      <c r="AW2257" s="22"/>
      <c r="AX2257" s="22"/>
      <c r="AY2257" s="22"/>
      <c r="AZ2257" s="22"/>
      <c r="BA2257" s="22"/>
      <c r="BB2257" s="22"/>
      <c r="BC2257" s="22"/>
      <c r="BD2257" s="22"/>
      <c r="BE2257" s="22"/>
      <c r="BF2257" s="22"/>
      <c r="BG2257" s="22"/>
      <c r="BH2257" s="22"/>
      <c r="BI2257" s="22"/>
      <c r="BJ2257" s="22"/>
      <c r="BK2257" s="22"/>
      <c r="BL2257" s="22"/>
      <c r="BM2257" s="22"/>
      <c r="BN2257" s="22"/>
      <c r="BO2257" s="22"/>
      <c r="BP2257" s="22"/>
      <c r="BQ2257" s="22"/>
      <c r="BR2257" s="22"/>
      <c r="BS2257" s="22"/>
      <c r="BT2257" s="22"/>
      <c r="BU2257" s="22"/>
      <c r="BV2257" s="22"/>
      <c r="BW2257" s="22"/>
      <c r="BX2257" s="22"/>
      <c r="BY2257" s="22"/>
      <c r="BZ2257" s="22"/>
    </row>
    <row r="2258" spans="1:78" x14ac:dyDescent="0.25">
      <c r="A2258" s="21"/>
      <c r="B2258" s="22">
        <v>337.27</v>
      </c>
      <c r="C2258" s="22">
        <v>1200</v>
      </c>
      <c r="D2258" s="22">
        <f t="shared" ca="1" si="67"/>
        <v>1.2</v>
      </c>
      <c r="E2258" s="22"/>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2"/>
      <c r="AS2258" s="22"/>
      <c r="AT2258" s="22"/>
      <c r="AU2258" s="22"/>
      <c r="AV2258" s="22"/>
      <c r="AW2258" s="22"/>
      <c r="AX2258" s="22"/>
      <c r="AY2258" s="22"/>
      <c r="AZ2258" s="22"/>
      <c r="BA2258" s="22"/>
      <c r="BB2258" s="22"/>
      <c r="BC2258" s="22"/>
      <c r="BD2258" s="22"/>
      <c r="BE2258" s="22"/>
      <c r="BF2258" s="22"/>
      <c r="BG2258" s="22"/>
      <c r="BH2258" s="22"/>
      <c r="BI2258" s="22"/>
      <c r="BJ2258" s="22"/>
      <c r="BK2258" s="22"/>
      <c r="BL2258" s="22"/>
      <c r="BM2258" s="22"/>
      <c r="BN2258" s="22"/>
      <c r="BO2258" s="22"/>
      <c r="BP2258" s="22"/>
      <c r="BQ2258" s="22"/>
      <c r="BR2258" s="22"/>
      <c r="BS2258" s="22"/>
      <c r="BT2258" s="22"/>
      <c r="BU2258" s="22"/>
      <c r="BV2258" s="22"/>
      <c r="BW2258" s="22"/>
      <c r="BX2258" s="22"/>
      <c r="BY2258" s="22"/>
      <c r="BZ2258" s="22"/>
    </row>
    <row r="2259" spans="1:78" x14ac:dyDescent="0.25">
      <c r="A2259" s="21"/>
      <c r="B2259" s="22">
        <v>346.48</v>
      </c>
      <c r="C2259" s="22">
        <v>1300</v>
      </c>
      <c r="D2259" s="22">
        <f t="shared" ca="1" si="67"/>
        <v>1.3</v>
      </c>
      <c r="E2259" s="22"/>
      <c r="F2259" s="22"/>
      <c r="G2259" s="22"/>
      <c r="H2259" s="22"/>
      <c r="I2259" s="22"/>
      <c r="J2259" s="22"/>
      <c r="K2259" s="22"/>
      <c r="L2259" s="22"/>
      <c r="M2259" s="22"/>
      <c r="N2259" s="22"/>
      <c r="O2259" s="22"/>
      <c r="P2259" s="22"/>
      <c r="Q2259" s="22"/>
      <c r="R2259" s="22"/>
      <c r="S2259" s="22"/>
      <c r="T2259" s="2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c r="AQ2259" s="22"/>
      <c r="AR2259" s="22"/>
      <c r="AS2259" s="22"/>
      <c r="AT2259" s="22"/>
      <c r="AU2259" s="22"/>
      <c r="AV2259" s="22"/>
      <c r="AW2259" s="22"/>
      <c r="AX2259" s="22"/>
      <c r="AY2259" s="22"/>
      <c r="AZ2259" s="22"/>
      <c r="BA2259" s="22"/>
      <c r="BB2259" s="22"/>
      <c r="BC2259" s="22"/>
      <c r="BD2259" s="22"/>
      <c r="BE2259" s="22"/>
      <c r="BF2259" s="22"/>
      <c r="BG2259" s="22"/>
      <c r="BH2259" s="22"/>
      <c r="BI2259" s="22"/>
      <c r="BJ2259" s="22"/>
      <c r="BK2259" s="22"/>
      <c r="BL2259" s="22"/>
      <c r="BM2259" s="22"/>
      <c r="BN2259" s="22"/>
      <c r="BO2259" s="22"/>
      <c r="BP2259" s="22"/>
      <c r="BQ2259" s="22"/>
      <c r="BR2259" s="22"/>
      <c r="BS2259" s="22"/>
      <c r="BT2259" s="22"/>
      <c r="BU2259" s="22"/>
      <c r="BV2259" s="22"/>
      <c r="BW2259" s="22"/>
      <c r="BX2259" s="22"/>
      <c r="BY2259" s="22"/>
      <c r="BZ2259" s="22"/>
    </row>
    <row r="2260" spans="1:78" x14ac:dyDescent="0.25">
      <c r="A2260" s="21"/>
      <c r="B2260" s="22">
        <v>354.41</v>
      </c>
      <c r="C2260" s="22">
        <v>1400</v>
      </c>
      <c r="D2260" s="22">
        <f t="shared" ca="1" si="67"/>
        <v>1.4</v>
      </c>
      <c r="E2260" s="22"/>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2"/>
      <c r="AS2260" s="22"/>
      <c r="AT2260" s="22"/>
      <c r="AU2260" s="22"/>
      <c r="AV2260" s="22"/>
      <c r="AW2260" s="22"/>
      <c r="AX2260" s="22"/>
      <c r="AY2260" s="22"/>
      <c r="AZ2260" s="22"/>
      <c r="BA2260" s="22"/>
      <c r="BB2260" s="22"/>
      <c r="BC2260" s="22"/>
      <c r="BD2260" s="22"/>
      <c r="BE2260" s="22"/>
      <c r="BF2260" s="22"/>
      <c r="BG2260" s="22"/>
      <c r="BH2260" s="22"/>
      <c r="BI2260" s="22"/>
      <c r="BJ2260" s="22"/>
      <c r="BK2260" s="22"/>
      <c r="BL2260" s="22"/>
      <c r="BM2260" s="22"/>
      <c r="BN2260" s="22"/>
      <c r="BO2260" s="22"/>
      <c r="BP2260" s="22"/>
      <c r="BQ2260" s="22"/>
      <c r="BR2260" s="22"/>
      <c r="BS2260" s="22"/>
      <c r="BT2260" s="22"/>
      <c r="BU2260" s="22"/>
      <c r="BV2260" s="22"/>
      <c r="BW2260" s="22"/>
      <c r="BX2260" s="22"/>
      <c r="BY2260" s="22"/>
      <c r="BZ2260" s="22"/>
    </row>
    <row r="2261" spans="1:78" x14ac:dyDescent="0.25">
      <c r="A2261" s="21"/>
      <c r="B2261" s="22">
        <v>361.27</v>
      </c>
      <c r="C2261" s="22">
        <v>1500</v>
      </c>
      <c r="D2261" s="22">
        <f t="shared" ca="1" si="67"/>
        <v>1.5</v>
      </c>
      <c r="E2261" s="22"/>
      <c r="F2261" s="22"/>
      <c r="G2261" s="22"/>
      <c r="H2261" s="22"/>
      <c r="I2261" s="22"/>
      <c r="J2261" s="22"/>
      <c r="K2261" s="22"/>
      <c r="L2261" s="22"/>
      <c r="M2261" s="22"/>
      <c r="N2261" s="22"/>
      <c r="O2261" s="22"/>
      <c r="P2261" s="22"/>
      <c r="Q2261" s="22"/>
      <c r="R2261" s="22"/>
      <c r="S2261" s="22"/>
      <c r="T2261" s="2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c r="AQ2261" s="22"/>
      <c r="AR2261" s="22"/>
      <c r="AS2261" s="22"/>
      <c r="AT2261" s="22"/>
      <c r="AU2261" s="22"/>
      <c r="AV2261" s="22"/>
      <c r="AW2261" s="22"/>
      <c r="AX2261" s="22"/>
      <c r="AY2261" s="22"/>
      <c r="AZ2261" s="22"/>
      <c r="BA2261" s="22"/>
      <c r="BB2261" s="22"/>
      <c r="BC2261" s="22"/>
      <c r="BD2261" s="22"/>
      <c r="BE2261" s="22"/>
      <c r="BF2261" s="22"/>
      <c r="BG2261" s="22"/>
      <c r="BH2261" s="22"/>
      <c r="BI2261" s="22"/>
      <c r="BJ2261" s="22"/>
      <c r="BK2261" s="22"/>
      <c r="BL2261" s="22"/>
      <c r="BM2261" s="22"/>
      <c r="BN2261" s="22"/>
      <c r="BO2261" s="22"/>
      <c r="BP2261" s="22"/>
      <c r="BQ2261" s="22"/>
      <c r="BR2261" s="22"/>
      <c r="BS2261" s="22"/>
      <c r="BT2261" s="22"/>
      <c r="BU2261" s="22"/>
      <c r="BV2261" s="22"/>
      <c r="BW2261" s="22"/>
      <c r="BX2261" s="22"/>
      <c r="BY2261" s="22"/>
      <c r="BZ2261" s="22"/>
    </row>
    <row r="2262" spans="1:78" x14ac:dyDescent="0.25">
      <c r="A2262" s="21"/>
      <c r="B2262" s="22" t="s">
        <v>155</v>
      </c>
      <c r="C2262" s="22" t="s">
        <v>157</v>
      </c>
      <c r="D2262" s="22"/>
      <c r="E2262" s="22"/>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2"/>
      <c r="AS2262" s="22"/>
      <c r="AT2262" s="22"/>
      <c r="AU2262" s="22"/>
      <c r="AV2262" s="22"/>
      <c r="AW2262" s="22"/>
      <c r="AX2262" s="22"/>
      <c r="AY2262" s="22"/>
      <c r="AZ2262" s="22"/>
      <c r="BA2262" s="22"/>
      <c r="BB2262" s="22"/>
      <c r="BC2262" s="22"/>
      <c r="BD2262" s="22"/>
      <c r="BE2262" s="22"/>
      <c r="BF2262" s="22"/>
      <c r="BG2262" s="22"/>
      <c r="BH2262" s="22"/>
      <c r="BI2262" s="22"/>
      <c r="BJ2262" s="22"/>
      <c r="BK2262" s="22"/>
      <c r="BL2262" s="22"/>
      <c r="BM2262" s="22"/>
      <c r="BN2262" s="22"/>
      <c r="BO2262" s="22"/>
      <c r="BP2262" s="22"/>
      <c r="BQ2262" s="22"/>
      <c r="BR2262" s="22"/>
      <c r="BS2262" s="22"/>
      <c r="BT2262" s="22"/>
      <c r="BU2262" s="22"/>
      <c r="BV2262" s="22"/>
      <c r="BW2262" s="22"/>
      <c r="BX2262" s="22"/>
      <c r="BY2262" s="22"/>
      <c r="BZ2262" s="22"/>
    </row>
    <row r="2263" spans="1:78" x14ac:dyDescent="0.25">
      <c r="A2263" s="21"/>
      <c r="B2263" s="22" t="s">
        <v>226</v>
      </c>
      <c r="C2263" s="22" t="s">
        <v>426</v>
      </c>
      <c r="D2263" s="22"/>
      <c r="E2263" s="22"/>
      <c r="F2263" s="22"/>
      <c r="G2263" s="22"/>
      <c r="H2263" s="22"/>
      <c r="I2263" s="22"/>
      <c r="J2263" s="22"/>
      <c r="K2263" s="22"/>
      <c r="L2263" s="22"/>
      <c r="M2263" s="22"/>
      <c r="N2263" s="22"/>
      <c r="O2263" s="22"/>
      <c r="P2263" s="22"/>
      <c r="Q2263" s="22"/>
      <c r="R2263" s="22"/>
      <c r="S2263" s="22"/>
      <c r="T2263" s="2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c r="AQ2263" s="22"/>
      <c r="AR2263" s="22"/>
      <c r="AS2263" s="22"/>
      <c r="AT2263" s="22"/>
      <c r="AU2263" s="22"/>
      <c r="AV2263" s="22"/>
      <c r="AW2263" s="22"/>
      <c r="AX2263" s="22"/>
      <c r="AY2263" s="22"/>
      <c r="AZ2263" s="22"/>
      <c r="BA2263" s="22"/>
      <c r="BB2263" s="22"/>
      <c r="BC2263" s="22"/>
      <c r="BD2263" s="22"/>
      <c r="BE2263" s="22"/>
      <c r="BF2263" s="22"/>
      <c r="BG2263" s="22"/>
      <c r="BH2263" s="22"/>
      <c r="BI2263" s="22"/>
      <c r="BJ2263" s="22"/>
      <c r="BK2263" s="22"/>
      <c r="BL2263" s="22"/>
      <c r="BM2263" s="22"/>
      <c r="BN2263" s="22"/>
      <c r="BO2263" s="22"/>
      <c r="BP2263" s="22"/>
      <c r="BQ2263" s="22"/>
      <c r="BR2263" s="22"/>
      <c r="BS2263" s="22"/>
      <c r="BT2263" s="22"/>
      <c r="BU2263" s="22"/>
      <c r="BV2263" s="22"/>
      <c r="BW2263" s="22"/>
      <c r="BX2263" s="22"/>
      <c r="BY2263" s="22"/>
      <c r="BZ2263" s="22"/>
    </row>
    <row r="2264" spans="1:78" x14ac:dyDescent="0.25">
      <c r="A2264" s="21"/>
      <c r="B2264" s="22" t="s">
        <v>427</v>
      </c>
      <c r="C2264" s="22"/>
      <c r="D2264" s="22"/>
      <c r="E2264" s="22"/>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2"/>
      <c r="AS2264" s="22"/>
      <c r="AT2264" s="22"/>
      <c r="AU2264" s="22"/>
      <c r="AV2264" s="22"/>
      <c r="AW2264" s="22"/>
      <c r="AX2264" s="22"/>
      <c r="AY2264" s="22"/>
      <c r="AZ2264" s="22"/>
      <c r="BA2264" s="22"/>
      <c r="BB2264" s="22"/>
      <c r="BC2264" s="22"/>
      <c r="BD2264" s="22"/>
      <c r="BE2264" s="22"/>
      <c r="BF2264" s="22"/>
      <c r="BG2264" s="22"/>
      <c r="BH2264" s="22"/>
      <c r="BI2264" s="22"/>
      <c r="BJ2264" s="22"/>
      <c r="BK2264" s="22"/>
      <c r="BL2264" s="22"/>
      <c r="BM2264" s="22"/>
      <c r="BN2264" s="22"/>
      <c r="BO2264" s="22"/>
      <c r="BP2264" s="22"/>
      <c r="BQ2264" s="22"/>
      <c r="BR2264" s="22"/>
      <c r="BS2264" s="22"/>
      <c r="BT2264" s="22"/>
      <c r="BU2264" s="22"/>
      <c r="BV2264" s="22"/>
      <c r="BW2264" s="22"/>
      <c r="BX2264" s="22"/>
      <c r="BY2264" s="22"/>
      <c r="BZ2264" s="22"/>
    </row>
    <row r="2265" spans="1:78" x14ac:dyDescent="0.25">
      <c r="A2265" s="21"/>
      <c r="B2265" s="22"/>
      <c r="C2265" s="22"/>
      <c r="D2265" s="22"/>
      <c r="E2265" s="22"/>
      <c r="F2265" s="22"/>
      <c r="G2265" s="22"/>
      <c r="H2265" s="22"/>
      <c r="I2265" s="22"/>
      <c r="J2265" s="22"/>
      <c r="K2265" s="22"/>
      <c r="L2265" s="22"/>
      <c r="M2265" s="22"/>
      <c r="N2265" s="22"/>
      <c r="O2265" s="22"/>
      <c r="P2265" s="22"/>
      <c r="Q2265" s="22"/>
      <c r="R2265" s="22"/>
      <c r="S2265" s="22"/>
      <c r="T2265" s="2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c r="AQ2265" s="22"/>
      <c r="AR2265" s="22"/>
      <c r="AS2265" s="22"/>
      <c r="AT2265" s="22"/>
      <c r="AU2265" s="22"/>
      <c r="AV2265" s="22"/>
      <c r="AW2265" s="22"/>
      <c r="AX2265" s="22"/>
      <c r="AY2265" s="22"/>
      <c r="AZ2265" s="22"/>
      <c r="BA2265" s="22"/>
      <c r="BB2265" s="22"/>
      <c r="BC2265" s="22"/>
      <c r="BD2265" s="22"/>
      <c r="BE2265" s="22"/>
      <c r="BF2265" s="22"/>
      <c r="BG2265" s="22"/>
      <c r="BH2265" s="22"/>
      <c r="BI2265" s="22"/>
      <c r="BJ2265" s="22"/>
      <c r="BK2265" s="22"/>
      <c r="BL2265" s="22"/>
      <c r="BM2265" s="22"/>
      <c r="BN2265" s="22"/>
      <c r="BO2265" s="22"/>
      <c r="BP2265" s="22"/>
      <c r="BQ2265" s="22"/>
      <c r="BR2265" s="22"/>
      <c r="BS2265" s="22"/>
      <c r="BT2265" s="22"/>
      <c r="BU2265" s="22"/>
      <c r="BV2265" s="22"/>
      <c r="BW2265" s="22"/>
      <c r="BX2265" s="22"/>
      <c r="BY2265" s="22"/>
      <c r="BZ2265" s="22"/>
    </row>
    <row r="2266" spans="1:78" x14ac:dyDescent="0.25">
      <c r="A2266" s="21"/>
      <c r="B2266" s="22"/>
      <c r="C2266" s="22"/>
      <c r="D2266" s="22"/>
      <c r="E2266" s="22"/>
      <c r="F2266" s="26" t="s">
        <v>70</v>
      </c>
      <c r="G2266" s="27" t="s">
        <v>71</v>
      </c>
      <c r="H2266" s="27" t="s">
        <v>72</v>
      </c>
      <c r="I2266" s="27" t="s">
        <v>73</v>
      </c>
      <c r="J2266" s="27" t="s">
        <v>74</v>
      </c>
      <c r="K2266" s="27" t="s">
        <v>75</v>
      </c>
      <c r="L2266" s="27" t="s">
        <v>76</v>
      </c>
      <c r="M2266" s="27" t="s">
        <v>77</v>
      </c>
      <c r="N2266" s="27" t="s">
        <v>78</v>
      </c>
      <c r="O2266" s="27" t="s">
        <v>79</v>
      </c>
      <c r="P2266" s="27" t="s">
        <v>80</v>
      </c>
      <c r="Q2266" s="27"/>
      <c r="R2266" s="27"/>
      <c r="S2266" s="27"/>
      <c r="T2266" s="27"/>
      <c r="U2266" s="27"/>
      <c r="V2266" s="27"/>
      <c r="W2266" s="27"/>
      <c r="X2266" s="27"/>
      <c r="Y2266" s="27"/>
      <c r="Z2266" s="27"/>
      <c r="AA2266" s="27"/>
      <c r="AB2266" s="27"/>
      <c r="AC2266" s="27"/>
      <c r="AD2266" s="27"/>
      <c r="AE2266" s="27"/>
      <c r="AF2266" s="27"/>
      <c r="AG2266" s="27"/>
      <c r="AH2266" s="27"/>
      <c r="AI2266" s="27"/>
      <c r="AJ2266" s="27"/>
      <c r="AK2266" s="27"/>
      <c r="AL2266" s="27"/>
      <c r="AM2266" s="27"/>
      <c r="AN2266" s="27"/>
      <c r="AO2266" s="27"/>
      <c r="AP2266" s="27"/>
      <c r="AQ2266" s="27"/>
      <c r="AR2266" s="27"/>
      <c r="AS2266" s="27"/>
      <c r="AT2266" s="27"/>
      <c r="AU2266" s="27"/>
      <c r="AV2266" s="27"/>
      <c r="AW2266" s="27"/>
      <c r="AX2266" s="27"/>
      <c r="AY2266" s="27"/>
      <c r="AZ2266" s="27"/>
      <c r="BA2266" s="27"/>
      <c r="BB2266" s="27"/>
      <c r="BC2266" s="27"/>
      <c r="BD2266" s="27"/>
      <c r="BE2266" s="27"/>
      <c r="BF2266" s="27"/>
      <c r="BG2266" s="27"/>
      <c r="BH2266" s="27"/>
      <c r="BI2266" s="27"/>
      <c r="BJ2266" s="27"/>
      <c r="BK2266" s="27"/>
      <c r="BL2266" s="27"/>
      <c r="BM2266" s="27"/>
      <c r="BN2266" s="27"/>
      <c r="BO2266" s="22"/>
      <c r="BP2266" s="22"/>
      <c r="BQ2266" s="22"/>
      <c r="BR2266" s="22"/>
      <c r="BS2266" s="22"/>
      <c r="BT2266" s="22"/>
      <c r="BU2266" s="22"/>
      <c r="BV2266" s="22"/>
      <c r="BW2266" s="22"/>
      <c r="BX2266" s="22"/>
      <c r="BY2266" s="22"/>
      <c r="BZ2266" s="22"/>
    </row>
    <row r="2267" spans="1:78" x14ac:dyDescent="0.25">
      <c r="A2267" s="21" t="s">
        <v>354</v>
      </c>
      <c r="B2267" s="21" t="s">
        <v>355</v>
      </c>
      <c r="C2267" s="22"/>
      <c r="D2267" s="22"/>
      <c r="E2267" s="22"/>
      <c r="F2267" s="40" t="s">
        <v>139</v>
      </c>
      <c r="G2267" s="40">
        <f ca="1">C2269</f>
        <v>250</v>
      </c>
      <c r="H2267" s="40">
        <f ca="1">C2292</f>
        <v>460</v>
      </c>
      <c r="I2267" s="40">
        <f ca="1">K2271</f>
        <v>-372.2348060957197</v>
      </c>
      <c r="J2267" s="40">
        <f ca="1">J2271</f>
        <v>3311.7770573069715</v>
      </c>
      <c r="K2267" s="40">
        <f ca="1">I2271</f>
        <v>-5853.0974133996842</v>
      </c>
      <c r="L2267" s="40">
        <f ca="1">H2271</f>
        <v>4745.8082995187851</v>
      </c>
      <c r="M2267" s="40">
        <f ca="1">G2271</f>
        <v>8.3350299541947521</v>
      </c>
      <c r="N2267" s="40"/>
      <c r="O2267" s="40"/>
      <c r="P2267" s="40"/>
      <c r="Q2267" s="40"/>
      <c r="R2267" s="40"/>
      <c r="S2267" s="40"/>
      <c r="T2267" s="40"/>
      <c r="U2267" s="40"/>
      <c r="V2267" s="40"/>
      <c r="W2267" s="40"/>
      <c r="X2267" s="40"/>
      <c r="Y2267" s="40"/>
      <c r="Z2267" s="40"/>
      <c r="AA2267" s="40"/>
      <c r="AB2267" s="40"/>
      <c r="AC2267" s="40"/>
      <c r="AD2267" s="40"/>
      <c r="AE2267" s="40"/>
      <c r="AF2267" s="40"/>
      <c r="AG2267" s="40"/>
      <c r="AH2267" s="40"/>
      <c r="AI2267" s="40"/>
      <c r="AJ2267" s="40"/>
      <c r="AK2267" s="40"/>
      <c r="AL2267" s="40"/>
      <c r="AM2267" s="40"/>
      <c r="AN2267" s="40"/>
      <c r="AO2267" s="40"/>
      <c r="AP2267" s="40"/>
      <c r="AQ2267" s="40"/>
      <c r="AR2267" s="40"/>
      <c r="AS2267" s="40"/>
      <c r="AT2267" s="40"/>
      <c r="AU2267" s="40"/>
      <c r="AV2267" s="40"/>
      <c r="AW2267" s="40"/>
      <c r="AX2267" s="40"/>
      <c r="AY2267" s="40"/>
      <c r="AZ2267" s="40"/>
      <c r="BA2267" s="40"/>
      <c r="BB2267" s="40"/>
      <c r="BC2267" s="40"/>
      <c r="BD2267" s="40"/>
      <c r="BE2267" s="40"/>
      <c r="BF2267" s="40"/>
      <c r="BG2267" s="40"/>
      <c r="BH2267" s="40"/>
      <c r="BI2267" s="40"/>
      <c r="BJ2267" s="40"/>
      <c r="BK2267" s="40"/>
      <c r="BL2267" s="40"/>
      <c r="BM2267" s="40"/>
      <c r="BN2267" s="40"/>
      <c r="BO2267" s="22"/>
      <c r="BP2267" s="22"/>
      <c r="BQ2267" s="22"/>
      <c r="BR2267" s="22"/>
      <c r="BS2267" s="22"/>
      <c r="BT2267" s="22"/>
      <c r="BU2267" s="22"/>
      <c r="BV2267" s="22"/>
      <c r="BW2267" s="22"/>
      <c r="BX2267" s="22"/>
      <c r="BY2267" s="22"/>
      <c r="BZ2267" s="22"/>
    </row>
    <row r="2268" spans="1:78" x14ac:dyDescent="0.25">
      <c r="A2268" s="21"/>
      <c r="B2268" s="42" t="s">
        <v>203</v>
      </c>
      <c r="C2268" s="42" t="s">
        <v>323</v>
      </c>
      <c r="D2268" s="42" t="s">
        <v>194</v>
      </c>
      <c r="E2268" s="22"/>
      <c r="F2268" s="41" t="s">
        <v>141</v>
      </c>
      <c r="G2268" s="41"/>
      <c r="H2268" s="41"/>
      <c r="I2268" s="41"/>
      <c r="J2268" s="41"/>
      <c r="K2268" s="41"/>
      <c r="L2268" s="41"/>
      <c r="M2268" s="41"/>
      <c r="N2268" s="41"/>
      <c r="O2268" s="41"/>
      <c r="P2268" s="41"/>
      <c r="Q2268" s="41"/>
      <c r="R2268" s="41"/>
      <c r="S2268" s="41"/>
      <c r="T2268" s="41"/>
      <c r="U2268" s="41"/>
      <c r="V2268" s="41"/>
      <c r="W2268" s="41"/>
      <c r="X2268" s="41"/>
      <c r="Y2268" s="41"/>
      <c r="Z2268" s="41"/>
      <c r="AA2268" s="41"/>
      <c r="AB2268" s="41"/>
      <c r="AC2268" s="41"/>
      <c r="AD2268" s="41"/>
      <c r="AE2268" s="41"/>
      <c r="AF2268" s="41"/>
      <c r="AG2268" s="41"/>
      <c r="AH2268" s="41"/>
      <c r="AI2268" s="41"/>
      <c r="AJ2268" s="41"/>
      <c r="AK2268" s="41"/>
      <c r="AL2268" s="41"/>
      <c r="AM2268" s="41"/>
      <c r="AN2268" s="41"/>
      <c r="AO2268" s="41"/>
      <c r="AP2268" s="41"/>
      <c r="AQ2268" s="41"/>
      <c r="AR2268" s="41"/>
      <c r="AS2268" s="41"/>
      <c r="AT2268" s="41"/>
      <c r="AU2268" s="41"/>
      <c r="AV2268" s="41"/>
      <c r="AW2268" s="41"/>
      <c r="AX2268" s="41"/>
      <c r="AY2268" s="41"/>
      <c r="AZ2268" s="41"/>
      <c r="BA2268" s="41"/>
      <c r="BB2268" s="41"/>
      <c r="BC2268" s="41"/>
      <c r="BD2268" s="41"/>
      <c r="BE2268" s="41"/>
      <c r="BF2268" s="41"/>
      <c r="BG2268" s="41"/>
      <c r="BH2268" s="41"/>
      <c r="BI2268" s="41"/>
      <c r="BJ2268" s="41"/>
      <c r="BK2268" s="41"/>
      <c r="BL2268" s="41"/>
      <c r="BM2268" s="41"/>
      <c r="BN2268" s="41"/>
      <c r="BO2268" s="22"/>
      <c r="BP2268" s="22"/>
      <c r="BQ2268" s="22"/>
      <c r="BR2268" s="22"/>
      <c r="BS2268" s="22"/>
      <c r="BT2268" s="22"/>
      <c r="BU2268" s="22"/>
      <c r="BV2268" s="22"/>
      <c r="BW2268" s="22"/>
      <c r="BX2268" s="22"/>
      <c r="BY2268" s="22"/>
      <c r="BZ2268" s="22"/>
    </row>
    <row r="2269" spans="1:78" x14ac:dyDescent="0.25">
      <c r="A2269" s="21"/>
      <c r="B2269" s="22">
        <v>297.47000000000003</v>
      </c>
      <c r="C2269" s="22">
        <v>250</v>
      </c>
      <c r="D2269" s="22">
        <f ca="1">C2269/1000</f>
        <v>0.25</v>
      </c>
      <c r="E2269" s="22"/>
      <c r="F2269" s="22"/>
      <c r="G2269" s="22"/>
      <c r="H2269" s="22"/>
      <c r="I2269" s="22"/>
      <c r="J2269" s="22"/>
      <c r="K2269" s="22"/>
      <c r="L2269" s="22"/>
      <c r="M2269" s="22"/>
      <c r="N2269" s="22"/>
      <c r="O2269" s="22"/>
      <c r="P2269" s="22"/>
      <c r="Q2269" s="22"/>
      <c r="R2269" s="22"/>
      <c r="S2269" s="22"/>
      <c r="T2269" s="2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c r="AQ2269" s="22"/>
      <c r="AR2269" s="22"/>
      <c r="AS2269" s="22"/>
      <c r="AT2269" s="22"/>
      <c r="AU2269" s="22"/>
      <c r="AV2269" s="22"/>
      <c r="AW2269" s="22"/>
      <c r="AX2269" s="22"/>
      <c r="AY2269" s="22"/>
      <c r="AZ2269" s="22"/>
      <c r="BA2269" s="22"/>
      <c r="BB2269" s="22"/>
      <c r="BC2269" s="22"/>
      <c r="BD2269" s="22"/>
      <c r="BE2269" s="22"/>
      <c r="BF2269" s="22"/>
      <c r="BG2269" s="22"/>
      <c r="BH2269" s="22"/>
      <c r="BI2269" s="22"/>
      <c r="BJ2269" s="22"/>
      <c r="BK2269" s="22"/>
      <c r="BL2269" s="22"/>
      <c r="BM2269" s="22"/>
      <c r="BN2269" s="22"/>
      <c r="BO2269" s="22"/>
      <c r="BP2269" s="22"/>
      <c r="BQ2269" s="22"/>
      <c r="BR2269" s="22"/>
      <c r="BS2269" s="22"/>
      <c r="BT2269" s="22"/>
      <c r="BU2269" s="22"/>
      <c r="BV2269" s="22"/>
      <c r="BW2269" s="22"/>
      <c r="BX2269" s="22"/>
      <c r="BY2269" s="22"/>
      <c r="BZ2269" s="22"/>
    </row>
    <row r="2270" spans="1:78" x14ac:dyDescent="0.25">
      <c r="A2270" s="21">
        <f ca="1">_xll.BP(B2267)</f>
        <v>174.14998779296877</v>
      </c>
      <c r="B2270" s="22">
        <v>299.87</v>
      </c>
      <c r="C2270" s="22">
        <v>260</v>
      </c>
      <c r="D2270" s="22">
        <f t="shared" ref="D2270:D2292" ca="1" si="68">C2270/1000</f>
        <v>0.26</v>
      </c>
      <c r="E2270" s="22"/>
      <c r="F2270" s="22"/>
      <c r="G2270" s="42" t="s">
        <v>184</v>
      </c>
      <c r="H2270" s="42" t="s">
        <v>185</v>
      </c>
      <c r="I2270" s="42" t="s">
        <v>186</v>
      </c>
      <c r="J2270" s="42" t="s">
        <v>187</v>
      </c>
      <c r="K2270" s="42" t="s">
        <v>188</v>
      </c>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2"/>
      <c r="AS2270" s="22"/>
      <c r="AT2270" s="22"/>
      <c r="AU2270" s="22"/>
      <c r="AV2270" s="22"/>
      <c r="AW2270" s="22"/>
      <c r="AX2270" s="22"/>
      <c r="AY2270" s="22"/>
      <c r="AZ2270" s="22"/>
      <c r="BA2270" s="22"/>
      <c r="BB2270" s="22"/>
      <c r="BC2270" s="22"/>
      <c r="BD2270" s="22"/>
      <c r="BE2270" s="22"/>
      <c r="BF2270" s="22"/>
      <c r="BG2270" s="22"/>
      <c r="BH2270" s="22"/>
      <c r="BI2270" s="22"/>
      <c r="BJ2270" s="22"/>
      <c r="BK2270" s="22"/>
      <c r="BL2270" s="22"/>
      <c r="BM2270" s="22"/>
      <c r="BN2270" s="22"/>
      <c r="BO2270" s="22"/>
      <c r="BP2270" s="22"/>
      <c r="BQ2270" s="22"/>
      <c r="BR2270" s="22"/>
      <c r="BS2270" s="22"/>
      <c r="BT2270" s="22"/>
      <c r="BU2270" s="22"/>
      <c r="BV2270" s="22"/>
      <c r="BW2270" s="22"/>
      <c r="BX2270" s="22"/>
      <c r="BY2270" s="22"/>
      <c r="BZ2270" s="22"/>
    </row>
    <row r="2271" spans="1:78" x14ac:dyDescent="0.25">
      <c r="A2271" s="21"/>
      <c r="B2271" s="22">
        <v>302.95</v>
      </c>
      <c r="C2271" s="22">
        <v>270</v>
      </c>
      <c r="D2271" s="22">
        <f t="shared" ca="1" si="68"/>
        <v>0.27</v>
      </c>
      <c r="E2271" s="22"/>
      <c r="F2271" s="22"/>
      <c r="G2271" s="22">
        <f t="array" aca="1" ref="G2271:L2277" ca="1">LINEST(B2269:B2292,D2269:D2292^{1,2,3,-2},1,1)</f>
        <v>8.3350299541947521</v>
      </c>
      <c r="H2271" s="22">
        <f ca="1"/>
        <v>4745.8082995187851</v>
      </c>
      <c r="I2271" s="22">
        <f ca="1"/>
        <v>-5853.0974133996842</v>
      </c>
      <c r="J2271" s="22">
        <f ca="1"/>
        <v>3311.7770573069715</v>
      </c>
      <c r="K2271" s="22">
        <f ca="1"/>
        <v>-372.2348060957197</v>
      </c>
      <c r="L2271" s="22" t="e">
        <f ca="1"/>
        <v>#N/A</v>
      </c>
      <c r="M2271" s="22"/>
      <c r="N2271" s="22"/>
      <c r="O2271" s="22"/>
      <c r="P2271" s="22"/>
      <c r="Q2271" s="22"/>
      <c r="R2271" s="22"/>
      <c r="S2271" s="22"/>
      <c r="T2271" s="2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c r="AQ2271" s="22"/>
      <c r="AR2271" s="22"/>
      <c r="AS2271" s="22"/>
      <c r="AT2271" s="22"/>
      <c r="AU2271" s="22"/>
      <c r="AV2271" s="22"/>
      <c r="AW2271" s="22"/>
      <c r="AX2271" s="22"/>
      <c r="AY2271" s="22"/>
      <c r="AZ2271" s="22"/>
      <c r="BA2271" s="22"/>
      <c r="BB2271" s="22"/>
      <c r="BC2271" s="22"/>
      <c r="BD2271" s="22"/>
      <c r="BE2271" s="22"/>
      <c r="BF2271" s="22"/>
      <c r="BG2271" s="22"/>
      <c r="BH2271" s="22"/>
      <c r="BI2271" s="22"/>
      <c r="BJ2271" s="22"/>
      <c r="BK2271" s="22"/>
      <c r="BL2271" s="22"/>
      <c r="BM2271" s="22"/>
      <c r="BN2271" s="22"/>
      <c r="BO2271" s="22"/>
      <c r="BP2271" s="22"/>
      <c r="BQ2271" s="22"/>
      <c r="BR2271" s="22"/>
      <c r="BS2271" s="22"/>
      <c r="BT2271" s="22"/>
      <c r="BU2271" s="22"/>
      <c r="BV2271" s="22"/>
      <c r="BW2271" s="22"/>
      <c r="BX2271" s="22"/>
      <c r="BY2271" s="22"/>
      <c r="BZ2271" s="22"/>
    </row>
    <row r="2272" spans="1:78" x14ac:dyDescent="0.25">
      <c r="A2272" s="21"/>
      <c r="B2272" s="22">
        <v>304.04000000000002</v>
      </c>
      <c r="C2272" s="22">
        <v>273.14999999999998</v>
      </c>
      <c r="D2272" s="22">
        <f t="shared" ca="1" si="68"/>
        <v>0.27315</v>
      </c>
      <c r="E2272" s="22"/>
      <c r="F2272" s="22"/>
      <c r="G2272" s="22">
        <f ca="1"/>
        <v>0.41072781263006897</v>
      </c>
      <c r="H2272" s="22">
        <f ca="1"/>
        <v>353.68252178646321</v>
      </c>
      <c r="I2272" s="22">
        <f ca="1"/>
        <v>464.56701747618632</v>
      </c>
      <c r="J2272" s="22">
        <f ca="1"/>
        <v>214.26132847427442</v>
      </c>
      <c r="K2272" s="22">
        <f ca="1"/>
        <v>36.586257513139167</v>
      </c>
      <c r="L2272" s="22" t="e">
        <f ca="1"/>
        <v>#N/A</v>
      </c>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2"/>
      <c r="AS2272" s="22"/>
      <c r="AT2272" s="22"/>
      <c r="AU2272" s="22"/>
      <c r="AV2272" s="22"/>
      <c r="AW2272" s="22"/>
      <c r="AX2272" s="22"/>
      <c r="AY2272" s="22"/>
      <c r="AZ2272" s="22"/>
      <c r="BA2272" s="22"/>
      <c r="BB2272" s="22"/>
      <c r="BC2272" s="22"/>
      <c r="BD2272" s="22"/>
      <c r="BE2272" s="22"/>
      <c r="BF2272" s="22"/>
      <c r="BG2272" s="22"/>
      <c r="BH2272" s="22"/>
      <c r="BI2272" s="22"/>
      <c r="BJ2272" s="22"/>
      <c r="BK2272" s="22"/>
      <c r="BL2272" s="22"/>
      <c r="BM2272" s="22"/>
      <c r="BN2272" s="22"/>
      <c r="BO2272" s="22"/>
      <c r="BP2272" s="22"/>
      <c r="BQ2272" s="22"/>
      <c r="BR2272" s="22"/>
      <c r="BS2272" s="22"/>
      <c r="BT2272" s="22"/>
      <c r="BU2272" s="22"/>
      <c r="BV2272" s="22"/>
      <c r="BW2272" s="22"/>
      <c r="BX2272" s="22"/>
      <c r="BY2272" s="22"/>
      <c r="BZ2272" s="22"/>
    </row>
    <row r="2273" spans="1:78" x14ac:dyDescent="0.25">
      <c r="A2273" s="21"/>
      <c r="B2273" s="22">
        <v>306.61</v>
      </c>
      <c r="C2273" s="22">
        <v>280</v>
      </c>
      <c r="D2273" s="22">
        <f t="shared" ca="1" si="68"/>
        <v>0.28000000000000003</v>
      </c>
      <c r="E2273" s="22"/>
      <c r="F2273" s="22"/>
      <c r="G2273" s="22">
        <f ca="1"/>
        <v>0.99999728995865833</v>
      </c>
      <c r="H2273" s="22">
        <f ca="1"/>
        <v>6.6844236470765969E-2</v>
      </c>
      <c r="I2273" s="22" t="e">
        <f ca="1"/>
        <v>#N/A</v>
      </c>
      <c r="J2273" s="22" t="e">
        <f ca="1"/>
        <v>#N/A</v>
      </c>
      <c r="K2273" s="22" t="e">
        <f ca="1"/>
        <v>#N/A</v>
      </c>
      <c r="L2273" s="22" t="e">
        <f ca="1"/>
        <v>#N/A</v>
      </c>
      <c r="M2273" s="22"/>
      <c r="N2273" s="22"/>
      <c r="O2273" s="22"/>
      <c r="P2273" s="22"/>
      <c r="Q2273" s="22"/>
      <c r="R2273" s="22"/>
      <c r="S2273" s="22"/>
      <c r="T2273" s="2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c r="AQ2273" s="22"/>
      <c r="AR2273" s="22"/>
      <c r="AS2273" s="22"/>
      <c r="AT2273" s="22"/>
      <c r="AU2273" s="22"/>
      <c r="AV2273" s="22"/>
      <c r="AW2273" s="22"/>
      <c r="AX2273" s="22"/>
      <c r="AY2273" s="22"/>
      <c r="AZ2273" s="22"/>
      <c r="BA2273" s="22"/>
      <c r="BB2273" s="22"/>
      <c r="BC2273" s="22"/>
      <c r="BD2273" s="22"/>
      <c r="BE2273" s="22"/>
      <c r="BF2273" s="22"/>
      <c r="BG2273" s="22"/>
      <c r="BH2273" s="22"/>
      <c r="BI2273" s="22"/>
      <c r="BJ2273" s="22"/>
      <c r="BK2273" s="22"/>
      <c r="BL2273" s="22"/>
      <c r="BM2273" s="22"/>
      <c r="BN2273" s="22"/>
      <c r="BO2273" s="22"/>
      <c r="BP2273" s="22"/>
      <c r="BQ2273" s="22"/>
      <c r="BR2273" s="22"/>
      <c r="BS2273" s="22"/>
      <c r="BT2273" s="22"/>
      <c r="BU2273" s="22"/>
      <c r="BV2273" s="22"/>
      <c r="BW2273" s="22"/>
      <c r="BX2273" s="22"/>
      <c r="BY2273" s="22"/>
      <c r="BZ2273" s="22"/>
    </row>
    <row r="2274" spans="1:78" x14ac:dyDescent="0.25">
      <c r="A2274" s="21"/>
      <c r="B2274" s="22">
        <v>310.75</v>
      </c>
      <c r="C2274" s="22">
        <v>290</v>
      </c>
      <c r="D2274" s="22">
        <f t="shared" ca="1" si="68"/>
        <v>0.28999999999999998</v>
      </c>
      <c r="E2274" s="22"/>
      <c r="F2274" s="22"/>
      <c r="G2274" s="22">
        <f ca="1"/>
        <v>1752736.039193762</v>
      </c>
      <c r="H2274" s="22">
        <f ca="1"/>
        <v>19</v>
      </c>
      <c r="I2274" s="22" t="e">
        <f ca="1"/>
        <v>#N/A</v>
      </c>
      <c r="J2274" s="22" t="e">
        <f ca="1"/>
        <v>#N/A</v>
      </c>
      <c r="K2274" s="22" t="e">
        <f ca="1"/>
        <v>#N/A</v>
      </c>
      <c r="L2274" s="22" t="e">
        <f ca="1"/>
        <v>#N/A</v>
      </c>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2"/>
      <c r="AS2274" s="22"/>
      <c r="AT2274" s="22"/>
      <c r="AU2274" s="22"/>
      <c r="AV2274" s="22"/>
      <c r="AW2274" s="22"/>
      <c r="AX2274" s="22"/>
      <c r="AY2274" s="22"/>
      <c r="AZ2274" s="22"/>
      <c r="BA2274" s="22"/>
      <c r="BB2274" s="22"/>
      <c r="BC2274" s="22"/>
      <c r="BD2274" s="22"/>
      <c r="BE2274" s="22"/>
      <c r="BF2274" s="22"/>
      <c r="BG2274" s="22"/>
      <c r="BH2274" s="22"/>
      <c r="BI2274" s="22"/>
      <c r="BJ2274" s="22"/>
      <c r="BK2274" s="22"/>
      <c r="BL2274" s="22"/>
      <c r="BM2274" s="22"/>
      <c r="BN2274" s="22"/>
      <c r="BO2274" s="22"/>
      <c r="BP2274" s="22"/>
      <c r="BQ2274" s="22"/>
      <c r="BR2274" s="22"/>
      <c r="BS2274" s="22"/>
      <c r="BT2274" s="22"/>
      <c r="BU2274" s="22"/>
      <c r="BV2274" s="22"/>
      <c r="BW2274" s="22"/>
      <c r="BX2274" s="22"/>
      <c r="BY2274" s="22"/>
      <c r="BZ2274" s="22"/>
    </row>
    <row r="2275" spans="1:78" x14ac:dyDescent="0.25">
      <c r="A2275" s="21"/>
      <c r="B2275" s="22">
        <v>314.43</v>
      </c>
      <c r="C2275" s="22">
        <v>298.14999999999998</v>
      </c>
      <c r="D2275" s="22">
        <f t="shared" ca="1" si="68"/>
        <v>0.29814999999999997</v>
      </c>
      <c r="E2275" s="22"/>
      <c r="F2275" s="22"/>
      <c r="G2275" s="22">
        <f ca="1"/>
        <v>31325.96380094628</v>
      </c>
      <c r="H2275" s="22">
        <f ca="1"/>
        <v>8.4894887037833891E-2</v>
      </c>
      <c r="I2275" s="22" t="e">
        <f ca="1"/>
        <v>#N/A</v>
      </c>
      <c r="J2275" s="22" t="e">
        <f ca="1"/>
        <v>#N/A</v>
      </c>
      <c r="K2275" s="22" t="e">
        <f ca="1"/>
        <v>#N/A</v>
      </c>
      <c r="L2275" s="22" t="e">
        <f ca="1"/>
        <v>#N/A</v>
      </c>
      <c r="M2275" s="22"/>
      <c r="N2275" s="22"/>
      <c r="O2275" s="22"/>
      <c r="P2275" s="22"/>
      <c r="Q2275" s="22"/>
      <c r="R2275" s="22"/>
      <c r="S2275" s="22"/>
      <c r="T2275" s="2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c r="AQ2275" s="22"/>
      <c r="AR2275" s="22"/>
      <c r="AS2275" s="22"/>
      <c r="AT2275" s="22"/>
      <c r="AU2275" s="22"/>
      <c r="AV2275" s="22"/>
      <c r="AW2275" s="22"/>
      <c r="AX2275" s="22"/>
      <c r="AY2275" s="22"/>
      <c r="AZ2275" s="22"/>
      <c r="BA2275" s="22"/>
      <c r="BB2275" s="22"/>
      <c r="BC2275" s="22"/>
      <c r="BD2275" s="22"/>
      <c r="BE2275" s="22"/>
      <c r="BF2275" s="22"/>
      <c r="BG2275" s="22"/>
      <c r="BH2275" s="22"/>
      <c r="BI2275" s="22"/>
      <c r="BJ2275" s="22"/>
      <c r="BK2275" s="22"/>
      <c r="BL2275" s="22"/>
      <c r="BM2275" s="22"/>
      <c r="BN2275" s="22"/>
      <c r="BO2275" s="22"/>
      <c r="BP2275" s="22"/>
      <c r="BQ2275" s="22"/>
      <c r="BR2275" s="22"/>
      <c r="BS2275" s="22"/>
      <c r="BT2275" s="22"/>
      <c r="BU2275" s="22"/>
      <c r="BV2275" s="22"/>
      <c r="BW2275" s="22"/>
      <c r="BX2275" s="22"/>
      <c r="BY2275" s="22"/>
      <c r="BZ2275" s="22"/>
    </row>
    <row r="2276" spans="1:78" x14ac:dyDescent="0.25">
      <c r="A2276" s="21"/>
      <c r="B2276" s="22">
        <v>315.29000000000002</v>
      </c>
      <c r="C2276" s="22">
        <v>300</v>
      </c>
      <c r="D2276" s="22">
        <f t="shared" ca="1" si="68"/>
        <v>0.3</v>
      </c>
      <c r="E2276" s="22"/>
      <c r="F2276" s="22"/>
      <c r="G2276" s="22" t="e">
        <f ca="1"/>
        <v>#N/A</v>
      </c>
      <c r="H2276" s="22" t="e">
        <f ca="1"/>
        <v>#N/A</v>
      </c>
      <c r="I2276" s="22" t="e">
        <f ca="1"/>
        <v>#N/A</v>
      </c>
      <c r="J2276" s="22" t="e">
        <f ca="1"/>
        <v>#N/A</v>
      </c>
      <c r="K2276" s="22" t="e">
        <f ca="1"/>
        <v>#N/A</v>
      </c>
      <c r="L2276" s="22" t="e">
        <f ca="1"/>
        <v>#N/A</v>
      </c>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2"/>
      <c r="AS2276" s="22"/>
      <c r="AT2276" s="22"/>
      <c r="AU2276" s="22"/>
      <c r="AV2276" s="22"/>
      <c r="AW2276" s="22"/>
      <c r="AX2276" s="22"/>
      <c r="AY2276" s="22"/>
      <c r="AZ2276" s="22"/>
      <c r="BA2276" s="22"/>
      <c r="BB2276" s="22"/>
      <c r="BC2276" s="22"/>
      <c r="BD2276" s="22"/>
      <c r="BE2276" s="22"/>
      <c r="BF2276" s="22"/>
      <c r="BG2276" s="22"/>
      <c r="BH2276" s="22"/>
      <c r="BI2276" s="22"/>
      <c r="BJ2276" s="22"/>
      <c r="BK2276" s="22"/>
      <c r="BL2276" s="22"/>
      <c r="BM2276" s="22"/>
      <c r="BN2276" s="22"/>
      <c r="BO2276" s="22"/>
      <c r="BP2276" s="22"/>
      <c r="BQ2276" s="22"/>
      <c r="BR2276" s="22"/>
      <c r="BS2276" s="22"/>
      <c r="BT2276" s="22"/>
      <c r="BU2276" s="22"/>
      <c r="BV2276" s="22"/>
      <c r="BW2276" s="22"/>
      <c r="BX2276" s="22"/>
      <c r="BY2276" s="22"/>
      <c r="BZ2276" s="22"/>
    </row>
    <row r="2277" spans="1:78" x14ac:dyDescent="0.25">
      <c r="A2277" s="21"/>
      <c r="B2277" s="22">
        <v>320.13</v>
      </c>
      <c r="C2277" s="22">
        <f ca="1">C2276+10</f>
        <v>310</v>
      </c>
      <c r="D2277" s="22">
        <f t="shared" ca="1" si="68"/>
        <v>0.31</v>
      </c>
      <c r="E2277" s="22"/>
      <c r="F2277" s="22"/>
      <c r="G2277" s="22" t="e">
        <f ca="1"/>
        <v>#N/A</v>
      </c>
      <c r="H2277" s="22" t="e">
        <f ca="1"/>
        <v>#N/A</v>
      </c>
      <c r="I2277" s="22" t="e">
        <f ca="1"/>
        <v>#N/A</v>
      </c>
      <c r="J2277" s="22" t="e">
        <f ca="1"/>
        <v>#N/A</v>
      </c>
      <c r="K2277" s="22" t="e">
        <f ca="1"/>
        <v>#N/A</v>
      </c>
      <c r="L2277" s="22" t="e">
        <f ca="1"/>
        <v>#N/A</v>
      </c>
      <c r="M2277" s="22"/>
      <c r="N2277" s="22"/>
      <c r="O2277" s="22"/>
      <c r="P2277" s="22"/>
      <c r="Q2277" s="22"/>
      <c r="R2277" s="22"/>
      <c r="S2277" s="22"/>
      <c r="T2277" s="2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c r="AQ2277" s="22"/>
      <c r="AR2277" s="22"/>
      <c r="AS2277" s="22"/>
      <c r="AT2277" s="22"/>
      <c r="AU2277" s="22"/>
      <c r="AV2277" s="22"/>
      <c r="AW2277" s="22"/>
      <c r="AX2277" s="22"/>
      <c r="AY2277" s="22"/>
      <c r="AZ2277" s="22"/>
      <c r="BA2277" s="22"/>
      <c r="BB2277" s="22"/>
      <c r="BC2277" s="22"/>
      <c r="BD2277" s="22"/>
      <c r="BE2277" s="22"/>
      <c r="BF2277" s="22"/>
      <c r="BG2277" s="22"/>
      <c r="BH2277" s="22"/>
      <c r="BI2277" s="22"/>
      <c r="BJ2277" s="22"/>
      <c r="BK2277" s="22"/>
      <c r="BL2277" s="22"/>
      <c r="BM2277" s="22"/>
      <c r="BN2277" s="22"/>
      <c r="BO2277" s="22"/>
      <c r="BP2277" s="22"/>
      <c r="BQ2277" s="22"/>
      <c r="BR2277" s="22"/>
      <c r="BS2277" s="22"/>
      <c r="BT2277" s="22"/>
      <c r="BU2277" s="22"/>
      <c r="BV2277" s="22"/>
      <c r="BW2277" s="22"/>
      <c r="BX2277" s="22"/>
      <c r="BY2277" s="22"/>
      <c r="BZ2277" s="22"/>
    </row>
    <row r="2278" spans="1:78" x14ac:dyDescent="0.25">
      <c r="A2278" s="21"/>
      <c r="B2278" s="22">
        <v>325.19</v>
      </c>
      <c r="C2278" s="22">
        <f t="shared" ref="C2278:C2292" ca="1" si="69">C2277+10</f>
        <v>320</v>
      </c>
      <c r="D2278" s="22">
        <f t="shared" ca="1" si="68"/>
        <v>0.32</v>
      </c>
      <c r="E2278" s="22"/>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2"/>
      <c r="AS2278" s="22"/>
      <c r="AT2278" s="22"/>
      <c r="AU2278" s="22"/>
      <c r="AV2278" s="22"/>
      <c r="AW2278" s="22"/>
      <c r="AX2278" s="22"/>
      <c r="AY2278" s="22"/>
      <c r="AZ2278" s="22"/>
      <c r="BA2278" s="22"/>
      <c r="BB2278" s="22"/>
      <c r="BC2278" s="22"/>
      <c r="BD2278" s="22"/>
      <c r="BE2278" s="22"/>
      <c r="BF2278" s="22"/>
      <c r="BG2278" s="22"/>
      <c r="BH2278" s="22"/>
      <c r="BI2278" s="22"/>
      <c r="BJ2278" s="22"/>
      <c r="BK2278" s="22"/>
      <c r="BL2278" s="22"/>
      <c r="BM2278" s="22"/>
      <c r="BN2278" s="22"/>
      <c r="BO2278" s="22"/>
      <c r="BP2278" s="22"/>
      <c r="BQ2278" s="22"/>
      <c r="BR2278" s="22"/>
      <c r="BS2278" s="22"/>
      <c r="BT2278" s="22"/>
      <c r="BU2278" s="22"/>
      <c r="BV2278" s="22"/>
      <c r="BW2278" s="22"/>
      <c r="BX2278" s="22"/>
      <c r="BY2278" s="22"/>
      <c r="BZ2278" s="22"/>
    </row>
    <row r="2279" spans="1:78" x14ac:dyDescent="0.25">
      <c r="A2279" s="21"/>
      <c r="B2279" s="22">
        <v>330.41</v>
      </c>
      <c r="C2279" s="22">
        <f t="shared" ca="1" si="69"/>
        <v>330</v>
      </c>
      <c r="D2279" s="22">
        <f t="shared" ca="1" si="68"/>
        <v>0.33</v>
      </c>
      <c r="E2279" s="22"/>
      <c r="F2279" s="25" t="s">
        <v>166</v>
      </c>
      <c r="G2279" s="42">
        <v>360</v>
      </c>
      <c r="H2279" s="22"/>
      <c r="I2279" s="22"/>
      <c r="J2279" s="22"/>
      <c r="K2279" s="22"/>
      <c r="L2279" s="22"/>
      <c r="M2279" s="22"/>
      <c r="N2279" s="22"/>
      <c r="O2279" s="22"/>
      <c r="P2279" s="22"/>
      <c r="Q2279" s="22"/>
      <c r="R2279" s="22"/>
      <c r="S2279" s="22"/>
      <c r="T2279" s="2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c r="AQ2279" s="22"/>
      <c r="AR2279" s="22"/>
      <c r="AS2279" s="22"/>
      <c r="AT2279" s="22"/>
      <c r="AU2279" s="22"/>
      <c r="AV2279" s="22"/>
      <c r="AW2279" s="22"/>
      <c r="AX2279" s="22"/>
      <c r="AY2279" s="22"/>
      <c r="AZ2279" s="22"/>
      <c r="BA2279" s="22"/>
      <c r="BB2279" s="22"/>
      <c r="BC2279" s="22"/>
      <c r="BD2279" s="22"/>
      <c r="BE2279" s="22"/>
      <c r="BF2279" s="22"/>
      <c r="BG2279" s="22"/>
      <c r="BH2279" s="22"/>
      <c r="BI2279" s="22"/>
      <c r="BJ2279" s="22"/>
      <c r="BK2279" s="22"/>
      <c r="BL2279" s="22"/>
      <c r="BM2279" s="22"/>
      <c r="BN2279" s="22"/>
      <c r="BO2279" s="22"/>
      <c r="BP2279" s="22"/>
      <c r="BQ2279" s="22"/>
      <c r="BR2279" s="22"/>
      <c r="BS2279" s="22"/>
      <c r="BT2279" s="22"/>
      <c r="BU2279" s="22"/>
      <c r="BV2279" s="22"/>
      <c r="BW2279" s="22"/>
      <c r="BX2279" s="22"/>
      <c r="BY2279" s="22"/>
      <c r="BZ2279" s="22"/>
    </row>
    <row r="2280" spans="1:78" x14ac:dyDescent="0.25">
      <c r="A2280" s="21"/>
      <c r="B2280" s="22">
        <v>335.81</v>
      </c>
      <c r="C2280" s="22">
        <f t="shared" ca="1" si="69"/>
        <v>340</v>
      </c>
      <c r="D2280" s="22">
        <f t="shared" ca="1" si="68"/>
        <v>0.34</v>
      </c>
      <c r="E2280" s="22"/>
      <c r="F2280" s="25" t="s">
        <v>167</v>
      </c>
      <c r="G2280" s="43">
        <f ca="1">I2267+J2267*(G2279/1000)+K2267*(G2279/1000)^2+L2267*(G2279/1000)^3+M2267/(G2279/1000)^2</f>
        <v>347.17744451352365</v>
      </c>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2"/>
      <c r="AS2280" s="22"/>
      <c r="AT2280" s="22"/>
      <c r="AU2280" s="22"/>
      <c r="AV2280" s="22"/>
      <c r="AW2280" s="22"/>
      <c r="AX2280" s="22"/>
      <c r="AY2280" s="22"/>
      <c r="AZ2280" s="22"/>
      <c r="BA2280" s="22"/>
      <c r="BB2280" s="22"/>
      <c r="BC2280" s="22"/>
      <c r="BD2280" s="22"/>
      <c r="BE2280" s="22"/>
      <c r="BF2280" s="22"/>
      <c r="BG2280" s="22"/>
      <c r="BH2280" s="22"/>
      <c r="BI2280" s="22"/>
      <c r="BJ2280" s="22"/>
      <c r="BK2280" s="22"/>
      <c r="BL2280" s="22"/>
      <c r="BM2280" s="22"/>
      <c r="BN2280" s="22"/>
      <c r="BO2280" s="22"/>
      <c r="BP2280" s="22"/>
      <c r="BQ2280" s="22"/>
      <c r="BR2280" s="22"/>
      <c r="BS2280" s="22"/>
      <c r="BT2280" s="22"/>
      <c r="BU2280" s="22"/>
      <c r="BV2280" s="22"/>
      <c r="BW2280" s="22"/>
      <c r="BX2280" s="22"/>
      <c r="BY2280" s="22"/>
      <c r="BZ2280" s="22"/>
    </row>
    <row r="2281" spans="1:78" x14ac:dyDescent="0.25">
      <c r="A2281" s="21"/>
      <c r="B2281" s="22">
        <v>341.38</v>
      </c>
      <c r="C2281" s="22">
        <f t="shared" ca="1" si="69"/>
        <v>350</v>
      </c>
      <c r="D2281" s="22">
        <f t="shared" ca="1" si="68"/>
        <v>0.35</v>
      </c>
      <c r="E2281" s="22"/>
      <c r="F2281" s="22" t="s">
        <v>46</v>
      </c>
      <c r="G2281" s="22"/>
      <c r="H2281" s="22"/>
      <c r="I2281" s="22"/>
      <c r="J2281" s="22"/>
      <c r="K2281" s="22"/>
      <c r="L2281" s="22"/>
      <c r="M2281" s="22"/>
      <c r="N2281" s="22"/>
      <c r="O2281" s="22"/>
      <c r="P2281" s="22"/>
      <c r="Q2281" s="22"/>
      <c r="R2281" s="22"/>
      <c r="S2281" s="22"/>
      <c r="T2281" s="2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c r="AQ2281" s="22"/>
      <c r="AR2281" s="22"/>
      <c r="AS2281" s="22"/>
      <c r="AT2281" s="22"/>
      <c r="AU2281" s="22"/>
      <c r="AV2281" s="22"/>
      <c r="AW2281" s="22"/>
      <c r="AX2281" s="22"/>
      <c r="AY2281" s="22"/>
      <c r="AZ2281" s="22"/>
      <c r="BA2281" s="22"/>
      <c r="BB2281" s="22"/>
      <c r="BC2281" s="22"/>
      <c r="BD2281" s="22"/>
      <c r="BE2281" s="22"/>
      <c r="BF2281" s="22"/>
      <c r="BG2281" s="22"/>
      <c r="BH2281" s="22"/>
      <c r="BI2281" s="22"/>
      <c r="BJ2281" s="22"/>
      <c r="BK2281" s="22"/>
      <c r="BL2281" s="22"/>
      <c r="BM2281" s="22"/>
      <c r="BN2281" s="22"/>
      <c r="BO2281" s="22"/>
      <c r="BP2281" s="22"/>
      <c r="BQ2281" s="22"/>
      <c r="BR2281" s="22"/>
      <c r="BS2281" s="22"/>
      <c r="BT2281" s="22"/>
      <c r="BU2281" s="22"/>
      <c r="BV2281" s="22"/>
      <c r="BW2281" s="22"/>
      <c r="BX2281" s="22"/>
      <c r="BY2281" s="22"/>
      <c r="BZ2281" s="22"/>
    </row>
    <row r="2282" spans="1:78" x14ac:dyDescent="0.25">
      <c r="A2282" s="21"/>
      <c r="B2282" s="22">
        <v>347.12</v>
      </c>
      <c r="C2282" s="22">
        <f t="shared" ca="1" si="69"/>
        <v>360</v>
      </c>
      <c r="D2282" s="22">
        <f t="shared" ca="1" si="68"/>
        <v>0.36</v>
      </c>
      <c r="E2282" s="22"/>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2"/>
      <c r="AS2282" s="22"/>
      <c r="AT2282" s="22"/>
      <c r="AU2282" s="22"/>
      <c r="AV2282" s="22"/>
      <c r="AW2282" s="22"/>
      <c r="AX2282" s="22"/>
      <c r="AY2282" s="22"/>
      <c r="AZ2282" s="22"/>
      <c r="BA2282" s="22"/>
      <c r="BB2282" s="22"/>
      <c r="BC2282" s="22"/>
      <c r="BD2282" s="22"/>
      <c r="BE2282" s="22"/>
      <c r="BF2282" s="22"/>
      <c r="BG2282" s="22"/>
      <c r="BH2282" s="22"/>
      <c r="BI2282" s="22"/>
      <c r="BJ2282" s="22"/>
      <c r="BK2282" s="22"/>
      <c r="BL2282" s="22"/>
      <c r="BM2282" s="22"/>
      <c r="BN2282" s="22"/>
      <c r="BO2282" s="22"/>
      <c r="BP2282" s="22"/>
      <c r="BQ2282" s="22"/>
      <c r="BR2282" s="22"/>
      <c r="BS2282" s="22"/>
      <c r="BT2282" s="22"/>
      <c r="BU2282" s="22"/>
      <c r="BV2282" s="22"/>
      <c r="BW2282" s="22"/>
      <c r="BX2282" s="22"/>
      <c r="BY2282" s="22"/>
      <c r="BZ2282" s="22"/>
    </row>
    <row r="2283" spans="1:78" x14ac:dyDescent="0.25">
      <c r="A2283" s="21"/>
      <c r="B2283" s="22">
        <v>353.03</v>
      </c>
      <c r="C2283" s="22">
        <f t="shared" ca="1" si="69"/>
        <v>370</v>
      </c>
      <c r="D2283" s="22">
        <f t="shared" ca="1" si="68"/>
        <v>0.37</v>
      </c>
      <c r="E2283" s="22"/>
      <c r="F2283" s="22"/>
      <c r="G2283" s="22"/>
      <c r="H2283" s="22"/>
      <c r="I2283" s="22"/>
      <c r="J2283" s="22"/>
      <c r="K2283" s="22"/>
      <c r="L2283" s="22"/>
      <c r="M2283" s="22"/>
      <c r="N2283" s="22"/>
      <c r="O2283" s="22"/>
      <c r="P2283" s="22"/>
      <c r="Q2283" s="22"/>
      <c r="R2283" s="22"/>
      <c r="S2283" s="22"/>
      <c r="T2283" s="2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c r="AQ2283" s="22"/>
      <c r="AR2283" s="22"/>
      <c r="AS2283" s="22"/>
      <c r="AT2283" s="22"/>
      <c r="AU2283" s="22"/>
      <c r="AV2283" s="22"/>
      <c r="AW2283" s="22"/>
      <c r="AX2283" s="22"/>
      <c r="AY2283" s="22"/>
      <c r="AZ2283" s="22"/>
      <c r="BA2283" s="22"/>
      <c r="BB2283" s="22"/>
      <c r="BC2283" s="22"/>
      <c r="BD2283" s="22"/>
      <c r="BE2283" s="22"/>
      <c r="BF2283" s="22"/>
      <c r="BG2283" s="22"/>
      <c r="BH2283" s="22"/>
      <c r="BI2283" s="22"/>
      <c r="BJ2283" s="22"/>
      <c r="BK2283" s="22"/>
      <c r="BL2283" s="22"/>
      <c r="BM2283" s="22"/>
      <c r="BN2283" s="22"/>
      <c r="BO2283" s="22"/>
      <c r="BP2283" s="22"/>
      <c r="BQ2283" s="22"/>
      <c r="BR2283" s="22"/>
      <c r="BS2283" s="22"/>
      <c r="BT2283" s="22"/>
      <c r="BU2283" s="22"/>
      <c r="BV2283" s="22"/>
      <c r="BW2283" s="22"/>
      <c r="BX2283" s="22"/>
      <c r="BY2283" s="22"/>
      <c r="BZ2283" s="22"/>
    </row>
    <row r="2284" spans="1:78" x14ac:dyDescent="0.25">
      <c r="A2284" s="21"/>
      <c r="B2284" s="22">
        <v>359.11</v>
      </c>
      <c r="C2284" s="22">
        <f t="shared" ca="1" si="69"/>
        <v>380</v>
      </c>
      <c r="D2284" s="22">
        <f t="shared" ca="1" si="68"/>
        <v>0.38</v>
      </c>
      <c r="E2284" s="22"/>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2"/>
      <c r="AS2284" s="22"/>
      <c r="AT2284" s="22"/>
      <c r="AU2284" s="22"/>
      <c r="AV2284" s="22"/>
      <c r="AW2284" s="22"/>
      <c r="AX2284" s="22"/>
      <c r="AY2284" s="22"/>
      <c r="AZ2284" s="22"/>
      <c r="BA2284" s="22"/>
      <c r="BB2284" s="22"/>
      <c r="BC2284" s="22"/>
      <c r="BD2284" s="22"/>
      <c r="BE2284" s="22"/>
      <c r="BF2284" s="22"/>
      <c r="BG2284" s="22"/>
      <c r="BH2284" s="22"/>
      <c r="BI2284" s="22"/>
      <c r="BJ2284" s="22"/>
      <c r="BK2284" s="22"/>
      <c r="BL2284" s="22"/>
      <c r="BM2284" s="22"/>
      <c r="BN2284" s="22"/>
      <c r="BO2284" s="22"/>
      <c r="BP2284" s="22"/>
      <c r="BQ2284" s="22"/>
      <c r="BR2284" s="22"/>
      <c r="BS2284" s="22"/>
      <c r="BT2284" s="22"/>
      <c r="BU2284" s="22"/>
      <c r="BV2284" s="22"/>
      <c r="BW2284" s="22"/>
      <c r="BX2284" s="22"/>
      <c r="BY2284" s="22"/>
      <c r="BZ2284" s="22"/>
    </row>
    <row r="2285" spans="1:78" x14ac:dyDescent="0.25">
      <c r="A2285" s="21"/>
      <c r="B2285" s="22">
        <v>365.36</v>
      </c>
      <c r="C2285" s="22">
        <f t="shared" ca="1" si="69"/>
        <v>390</v>
      </c>
      <c r="D2285" s="22">
        <f t="shared" ca="1" si="68"/>
        <v>0.39</v>
      </c>
      <c r="E2285" s="22"/>
      <c r="F2285" s="22"/>
      <c r="G2285" s="22"/>
      <c r="H2285" s="22"/>
      <c r="I2285" s="22"/>
      <c r="J2285" s="22"/>
      <c r="K2285" s="22"/>
      <c r="L2285" s="22"/>
      <c r="M2285" s="22"/>
      <c r="N2285" s="22"/>
      <c r="O2285" s="22"/>
      <c r="P2285" s="22"/>
      <c r="Q2285" s="22"/>
      <c r="R2285" s="22"/>
      <c r="S2285" s="22"/>
      <c r="T2285" s="2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c r="AQ2285" s="22"/>
      <c r="AR2285" s="22"/>
      <c r="AS2285" s="22"/>
      <c r="AT2285" s="22"/>
      <c r="AU2285" s="22"/>
      <c r="AV2285" s="22"/>
      <c r="AW2285" s="22"/>
      <c r="AX2285" s="22"/>
      <c r="AY2285" s="22"/>
      <c r="AZ2285" s="22"/>
      <c r="BA2285" s="22"/>
      <c r="BB2285" s="22"/>
      <c r="BC2285" s="22"/>
      <c r="BD2285" s="22"/>
      <c r="BE2285" s="22"/>
      <c r="BF2285" s="22"/>
      <c r="BG2285" s="22"/>
      <c r="BH2285" s="22"/>
      <c r="BI2285" s="22"/>
      <c r="BJ2285" s="22"/>
      <c r="BK2285" s="22"/>
      <c r="BL2285" s="22"/>
      <c r="BM2285" s="22"/>
      <c r="BN2285" s="22"/>
      <c r="BO2285" s="22"/>
      <c r="BP2285" s="22"/>
      <c r="BQ2285" s="22"/>
      <c r="BR2285" s="22"/>
      <c r="BS2285" s="22"/>
      <c r="BT2285" s="22"/>
      <c r="BU2285" s="22"/>
      <c r="BV2285" s="22"/>
      <c r="BW2285" s="22"/>
      <c r="BX2285" s="22"/>
      <c r="BY2285" s="22"/>
      <c r="BZ2285" s="22"/>
    </row>
    <row r="2286" spans="1:78" x14ac:dyDescent="0.25">
      <c r="A2286" s="21"/>
      <c r="B2286" s="22">
        <v>371.78</v>
      </c>
      <c r="C2286" s="22">
        <f t="shared" ca="1" si="69"/>
        <v>400</v>
      </c>
      <c r="D2286" s="22">
        <f t="shared" ca="1" si="68"/>
        <v>0.4</v>
      </c>
      <c r="E2286" s="22"/>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2"/>
      <c r="AS2286" s="22"/>
      <c r="AT2286" s="22"/>
      <c r="AU2286" s="22"/>
      <c r="AV2286" s="22"/>
      <c r="AW2286" s="22"/>
      <c r="AX2286" s="22"/>
      <c r="AY2286" s="22"/>
      <c r="AZ2286" s="22"/>
      <c r="BA2286" s="22"/>
      <c r="BB2286" s="22"/>
      <c r="BC2286" s="22"/>
      <c r="BD2286" s="22"/>
      <c r="BE2286" s="22"/>
      <c r="BF2286" s="22"/>
      <c r="BG2286" s="22"/>
      <c r="BH2286" s="22"/>
      <c r="BI2286" s="22"/>
      <c r="BJ2286" s="22"/>
      <c r="BK2286" s="22"/>
      <c r="BL2286" s="22"/>
      <c r="BM2286" s="22"/>
      <c r="BN2286" s="22"/>
      <c r="BO2286" s="22"/>
      <c r="BP2286" s="22"/>
      <c r="BQ2286" s="22"/>
      <c r="BR2286" s="22"/>
      <c r="BS2286" s="22"/>
      <c r="BT2286" s="22"/>
      <c r="BU2286" s="22"/>
      <c r="BV2286" s="22"/>
      <c r="BW2286" s="22"/>
      <c r="BX2286" s="22"/>
      <c r="BY2286" s="22"/>
      <c r="BZ2286" s="22"/>
    </row>
    <row r="2287" spans="1:78" x14ac:dyDescent="0.25">
      <c r="A2287" s="21"/>
      <c r="B2287" s="22">
        <v>378.38</v>
      </c>
      <c r="C2287" s="22">
        <f t="shared" ca="1" si="69"/>
        <v>410</v>
      </c>
      <c r="D2287" s="22">
        <f t="shared" ca="1" si="68"/>
        <v>0.41</v>
      </c>
      <c r="E2287" s="22"/>
      <c r="F2287" s="22"/>
      <c r="G2287" s="22"/>
      <c r="H2287" s="22"/>
      <c r="I2287" s="22"/>
      <c r="J2287" s="22"/>
      <c r="K2287" s="22"/>
      <c r="L2287" s="22"/>
      <c r="M2287" s="22"/>
      <c r="N2287" s="22"/>
      <c r="O2287" s="22"/>
      <c r="P2287" s="22"/>
      <c r="Q2287" s="22"/>
      <c r="R2287" s="22"/>
      <c r="S2287" s="22"/>
      <c r="T2287" s="2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c r="AQ2287" s="22"/>
      <c r="AR2287" s="22"/>
      <c r="AS2287" s="22"/>
      <c r="AT2287" s="22"/>
      <c r="AU2287" s="22"/>
      <c r="AV2287" s="22"/>
      <c r="AW2287" s="22"/>
      <c r="AX2287" s="22"/>
      <c r="AY2287" s="22"/>
      <c r="AZ2287" s="22"/>
      <c r="BA2287" s="22"/>
      <c r="BB2287" s="22"/>
      <c r="BC2287" s="22"/>
      <c r="BD2287" s="22"/>
      <c r="BE2287" s="22"/>
      <c r="BF2287" s="22"/>
      <c r="BG2287" s="22"/>
      <c r="BH2287" s="22"/>
      <c r="BI2287" s="22"/>
      <c r="BJ2287" s="22"/>
      <c r="BK2287" s="22"/>
      <c r="BL2287" s="22"/>
      <c r="BM2287" s="22"/>
      <c r="BN2287" s="22"/>
      <c r="BO2287" s="22"/>
      <c r="BP2287" s="22"/>
      <c r="BQ2287" s="22"/>
      <c r="BR2287" s="22"/>
      <c r="BS2287" s="22"/>
      <c r="BT2287" s="22"/>
      <c r="BU2287" s="22"/>
      <c r="BV2287" s="22"/>
      <c r="BW2287" s="22"/>
      <c r="BX2287" s="22"/>
      <c r="BY2287" s="22"/>
      <c r="BZ2287" s="22"/>
    </row>
    <row r="2288" spans="1:78" x14ac:dyDescent="0.25">
      <c r="A2288" s="21"/>
      <c r="B2288" s="22">
        <v>385.14</v>
      </c>
      <c r="C2288" s="22">
        <f t="shared" ca="1" si="69"/>
        <v>420</v>
      </c>
      <c r="D2288" s="22">
        <f t="shared" ca="1" si="68"/>
        <v>0.42</v>
      </c>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2"/>
      <c r="AS2288" s="22"/>
      <c r="AT2288" s="22"/>
      <c r="AU2288" s="22"/>
      <c r="AV2288" s="22"/>
      <c r="AW2288" s="22"/>
      <c r="AX2288" s="22"/>
      <c r="AY2288" s="22"/>
      <c r="AZ2288" s="22"/>
      <c r="BA2288" s="22"/>
      <c r="BB2288" s="22"/>
      <c r="BC2288" s="22"/>
      <c r="BD2288" s="22"/>
      <c r="BE2288" s="22"/>
      <c r="BF2288" s="22"/>
      <c r="BG2288" s="22"/>
      <c r="BH2288" s="22"/>
      <c r="BI2288" s="22"/>
      <c r="BJ2288" s="22"/>
      <c r="BK2288" s="22"/>
      <c r="BL2288" s="22"/>
      <c r="BM2288" s="22"/>
      <c r="BN2288" s="22"/>
      <c r="BO2288" s="22"/>
      <c r="BP2288" s="22"/>
      <c r="BQ2288" s="22"/>
      <c r="BR2288" s="22"/>
      <c r="BS2288" s="22"/>
      <c r="BT2288" s="22"/>
      <c r="BU2288" s="22"/>
      <c r="BV2288" s="22"/>
      <c r="BW2288" s="22"/>
      <c r="BX2288" s="22"/>
      <c r="BY2288" s="22"/>
      <c r="BZ2288" s="22"/>
    </row>
    <row r="2289" spans="1:78" x14ac:dyDescent="0.25">
      <c r="A2289" s="21"/>
      <c r="B2289" s="22">
        <v>392.07</v>
      </c>
      <c r="C2289" s="22">
        <f t="shared" ca="1" si="69"/>
        <v>430</v>
      </c>
      <c r="D2289" s="22">
        <f t="shared" ca="1" si="68"/>
        <v>0.43</v>
      </c>
      <c r="E2289" s="22"/>
      <c r="F2289" s="22"/>
      <c r="G2289" s="22"/>
      <c r="H2289" s="22"/>
      <c r="I2289" s="22"/>
      <c r="J2289" s="22"/>
      <c r="K2289" s="22"/>
      <c r="L2289" s="22"/>
      <c r="M2289" s="22"/>
      <c r="N2289" s="22"/>
      <c r="O2289" s="22"/>
      <c r="P2289" s="22"/>
      <c r="Q2289" s="22"/>
      <c r="R2289" s="22"/>
      <c r="S2289" s="22"/>
      <c r="T2289" s="2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c r="AQ2289" s="22"/>
      <c r="AR2289" s="22"/>
      <c r="AS2289" s="22"/>
      <c r="AT2289" s="22"/>
      <c r="AU2289" s="22"/>
      <c r="AV2289" s="22"/>
      <c r="AW2289" s="22"/>
      <c r="AX2289" s="22"/>
      <c r="AY2289" s="22"/>
      <c r="AZ2289" s="22"/>
      <c r="BA2289" s="22"/>
      <c r="BB2289" s="22"/>
      <c r="BC2289" s="22"/>
      <c r="BD2289" s="22"/>
      <c r="BE2289" s="22"/>
      <c r="BF2289" s="22"/>
      <c r="BG2289" s="22"/>
      <c r="BH2289" s="22"/>
      <c r="BI2289" s="22"/>
      <c r="BJ2289" s="22"/>
      <c r="BK2289" s="22"/>
      <c r="BL2289" s="22"/>
      <c r="BM2289" s="22"/>
      <c r="BN2289" s="22"/>
      <c r="BO2289" s="22"/>
      <c r="BP2289" s="22"/>
      <c r="BQ2289" s="22"/>
      <c r="BR2289" s="22"/>
      <c r="BS2289" s="22"/>
      <c r="BT2289" s="22"/>
      <c r="BU2289" s="22"/>
      <c r="BV2289" s="22"/>
      <c r="BW2289" s="22"/>
      <c r="BX2289" s="22"/>
      <c r="BY2289" s="22"/>
      <c r="BZ2289" s="22"/>
    </row>
    <row r="2290" spans="1:78" x14ac:dyDescent="0.25">
      <c r="A2290" s="23" t="s">
        <v>428</v>
      </c>
      <c r="B2290" s="22">
        <v>399.18</v>
      </c>
      <c r="C2290" s="22">
        <f t="shared" ca="1" si="69"/>
        <v>440</v>
      </c>
      <c r="D2290" s="22">
        <f t="shared" ca="1" si="68"/>
        <v>0.44</v>
      </c>
      <c r="E2290" s="22"/>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2"/>
      <c r="AS2290" s="22"/>
      <c r="AT2290" s="22"/>
      <c r="AU2290" s="22"/>
      <c r="AV2290" s="22"/>
      <c r="AW2290" s="22"/>
      <c r="AX2290" s="22"/>
      <c r="AY2290" s="22"/>
      <c r="AZ2290" s="22"/>
      <c r="BA2290" s="22"/>
      <c r="BB2290" s="22"/>
      <c r="BC2290" s="22"/>
      <c r="BD2290" s="22"/>
      <c r="BE2290" s="22"/>
      <c r="BF2290" s="22"/>
      <c r="BG2290" s="22"/>
      <c r="BH2290" s="22"/>
      <c r="BI2290" s="22"/>
      <c r="BJ2290" s="22"/>
      <c r="BK2290" s="22"/>
      <c r="BL2290" s="22"/>
      <c r="BM2290" s="22"/>
      <c r="BN2290" s="22"/>
      <c r="BO2290" s="22"/>
      <c r="BP2290" s="22"/>
      <c r="BQ2290" s="22"/>
      <c r="BR2290" s="22"/>
      <c r="BS2290" s="22"/>
      <c r="BT2290" s="22"/>
      <c r="BU2290" s="22"/>
      <c r="BV2290" s="22"/>
      <c r="BW2290" s="22"/>
      <c r="BX2290" s="22"/>
      <c r="BY2290" s="22"/>
      <c r="BZ2290" s="22"/>
    </row>
    <row r="2291" spans="1:78" x14ac:dyDescent="0.25">
      <c r="A2291" s="21"/>
      <c r="B2291" s="22">
        <v>406.45</v>
      </c>
      <c r="C2291" s="22">
        <f t="shared" ca="1" si="69"/>
        <v>450</v>
      </c>
      <c r="D2291" s="22">
        <f t="shared" ca="1" si="68"/>
        <v>0.45</v>
      </c>
      <c r="E2291" s="22"/>
      <c r="F2291" s="22"/>
      <c r="G2291" s="22"/>
      <c r="H2291" s="22"/>
      <c r="I2291" s="22"/>
      <c r="J2291" s="22"/>
      <c r="K2291" s="22"/>
      <c r="L2291" s="22"/>
      <c r="M2291" s="22"/>
      <c r="N2291" s="22"/>
      <c r="O2291" s="22"/>
      <c r="P2291" s="22"/>
      <c r="Q2291" s="22"/>
      <c r="R2291" s="22"/>
      <c r="S2291" s="22"/>
      <c r="T2291" s="2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c r="AQ2291" s="22"/>
      <c r="AR2291" s="22"/>
      <c r="AS2291" s="22"/>
      <c r="AT2291" s="22"/>
      <c r="AU2291" s="22"/>
      <c r="AV2291" s="22"/>
      <c r="AW2291" s="22"/>
      <c r="AX2291" s="22"/>
      <c r="AY2291" s="22"/>
      <c r="AZ2291" s="22"/>
      <c r="BA2291" s="22"/>
      <c r="BB2291" s="22"/>
      <c r="BC2291" s="22"/>
      <c r="BD2291" s="22"/>
      <c r="BE2291" s="22"/>
      <c r="BF2291" s="22"/>
      <c r="BG2291" s="22"/>
      <c r="BH2291" s="22"/>
      <c r="BI2291" s="22"/>
      <c r="BJ2291" s="22"/>
      <c r="BK2291" s="22"/>
      <c r="BL2291" s="22"/>
      <c r="BM2291" s="22"/>
      <c r="BN2291" s="22"/>
      <c r="BO2291" s="22"/>
      <c r="BP2291" s="22"/>
      <c r="BQ2291" s="22"/>
      <c r="BR2291" s="22"/>
      <c r="BS2291" s="22"/>
      <c r="BT2291" s="22"/>
      <c r="BU2291" s="22"/>
      <c r="BV2291" s="22"/>
      <c r="BW2291" s="22"/>
      <c r="BX2291" s="22"/>
      <c r="BY2291" s="22"/>
      <c r="BZ2291" s="22"/>
    </row>
    <row r="2292" spans="1:78" x14ac:dyDescent="0.25">
      <c r="A2292" s="21"/>
      <c r="B2292" s="22">
        <v>413.9</v>
      </c>
      <c r="C2292" s="22">
        <f t="shared" ca="1" si="69"/>
        <v>460</v>
      </c>
      <c r="D2292" s="22">
        <f t="shared" ca="1" si="68"/>
        <v>0.46</v>
      </c>
      <c r="E2292" s="22"/>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2"/>
      <c r="AS2292" s="22"/>
      <c r="AT2292" s="22"/>
      <c r="AU2292" s="22"/>
      <c r="AV2292" s="22"/>
      <c r="AW2292" s="22"/>
      <c r="AX2292" s="22"/>
      <c r="AY2292" s="22"/>
      <c r="AZ2292" s="22"/>
      <c r="BA2292" s="22"/>
      <c r="BB2292" s="22"/>
      <c r="BC2292" s="22"/>
      <c r="BD2292" s="22"/>
      <c r="BE2292" s="22"/>
      <c r="BF2292" s="22"/>
      <c r="BG2292" s="22"/>
      <c r="BH2292" s="22"/>
      <c r="BI2292" s="22"/>
      <c r="BJ2292" s="22"/>
      <c r="BK2292" s="22"/>
      <c r="BL2292" s="22"/>
      <c r="BM2292" s="22"/>
      <c r="BN2292" s="22"/>
      <c r="BO2292" s="22"/>
      <c r="BP2292" s="22"/>
      <c r="BQ2292" s="22"/>
      <c r="BR2292" s="22"/>
      <c r="BS2292" s="22"/>
      <c r="BT2292" s="22"/>
      <c r="BU2292" s="22"/>
      <c r="BV2292" s="22"/>
      <c r="BW2292" s="22"/>
      <c r="BX2292" s="22"/>
      <c r="BY2292" s="22"/>
      <c r="BZ2292" s="22"/>
    </row>
    <row r="2293" spans="1:78" x14ac:dyDescent="0.25">
      <c r="A2293" s="21"/>
      <c r="B2293" s="22"/>
      <c r="C2293" s="22"/>
      <c r="D2293" s="22"/>
      <c r="E2293" s="22"/>
      <c r="F2293" s="22"/>
      <c r="G2293" s="22"/>
      <c r="H2293" s="22"/>
      <c r="I2293" s="22"/>
      <c r="J2293" s="22"/>
      <c r="K2293" s="22"/>
      <c r="L2293" s="22"/>
      <c r="M2293" s="22"/>
      <c r="N2293" s="22"/>
      <c r="O2293" s="22"/>
      <c r="P2293" s="22"/>
      <c r="Q2293" s="22"/>
      <c r="R2293" s="22"/>
      <c r="S2293" s="22"/>
      <c r="T2293" s="2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c r="AQ2293" s="22"/>
      <c r="AR2293" s="22"/>
      <c r="AS2293" s="22"/>
      <c r="AT2293" s="22"/>
      <c r="AU2293" s="22"/>
      <c r="AV2293" s="22"/>
      <c r="AW2293" s="22"/>
      <c r="AX2293" s="22"/>
      <c r="AY2293" s="22"/>
      <c r="AZ2293" s="22"/>
      <c r="BA2293" s="22"/>
      <c r="BB2293" s="22"/>
      <c r="BC2293" s="22"/>
      <c r="BD2293" s="22"/>
      <c r="BE2293" s="22"/>
      <c r="BF2293" s="22"/>
      <c r="BG2293" s="22"/>
      <c r="BH2293" s="22"/>
      <c r="BI2293" s="22"/>
      <c r="BJ2293" s="22"/>
      <c r="BK2293" s="22"/>
      <c r="BL2293" s="22"/>
      <c r="BM2293" s="22"/>
      <c r="BN2293" s="22"/>
      <c r="BO2293" s="22"/>
      <c r="BP2293" s="22"/>
      <c r="BQ2293" s="22"/>
      <c r="BR2293" s="22"/>
      <c r="BS2293" s="22"/>
      <c r="BT2293" s="22"/>
      <c r="BU2293" s="22"/>
      <c r="BV2293" s="22"/>
      <c r="BW2293" s="22"/>
      <c r="BX2293" s="22"/>
      <c r="BY2293" s="22"/>
      <c r="BZ2293" s="22"/>
    </row>
    <row r="2294" spans="1:78" x14ac:dyDescent="0.25">
      <c r="A2294" s="21"/>
      <c r="B2294" s="22" t="s">
        <v>327</v>
      </c>
      <c r="C2294" s="22"/>
      <c r="D2294" s="22"/>
      <c r="E2294" s="22"/>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2"/>
      <c r="AS2294" s="22"/>
      <c r="AT2294" s="22"/>
      <c r="AU2294" s="22"/>
      <c r="AV2294" s="22"/>
      <c r="AW2294" s="22"/>
      <c r="AX2294" s="22"/>
      <c r="AY2294" s="22"/>
      <c r="AZ2294" s="22"/>
      <c r="BA2294" s="22"/>
      <c r="BB2294" s="22"/>
      <c r="BC2294" s="22"/>
      <c r="BD2294" s="22"/>
      <c r="BE2294" s="22"/>
      <c r="BF2294" s="22"/>
      <c r="BG2294" s="22"/>
      <c r="BH2294" s="22"/>
      <c r="BI2294" s="22"/>
      <c r="BJ2294" s="22"/>
      <c r="BK2294" s="22"/>
      <c r="BL2294" s="22"/>
      <c r="BM2294" s="22"/>
      <c r="BN2294" s="22"/>
      <c r="BO2294" s="22"/>
      <c r="BP2294" s="22"/>
      <c r="BQ2294" s="22"/>
      <c r="BR2294" s="22"/>
      <c r="BS2294" s="22"/>
      <c r="BT2294" s="22"/>
      <c r="BU2294" s="22"/>
      <c r="BV2294" s="22"/>
      <c r="BW2294" s="22"/>
      <c r="BX2294" s="22"/>
      <c r="BY2294" s="22"/>
      <c r="BZ2294" s="22"/>
    </row>
    <row r="2295" spans="1:78" x14ac:dyDescent="0.25">
      <c r="A2295" s="21"/>
      <c r="B2295" s="22"/>
      <c r="C2295" s="22"/>
      <c r="D2295" s="22"/>
      <c r="E2295" s="22"/>
      <c r="F2295" s="22"/>
      <c r="G2295" s="22"/>
      <c r="H2295" s="22"/>
      <c r="I2295" s="22"/>
      <c r="J2295" s="22"/>
      <c r="K2295" s="22"/>
      <c r="L2295" s="22"/>
      <c r="M2295" s="22"/>
      <c r="N2295" s="22"/>
      <c r="O2295" s="22"/>
      <c r="P2295" s="22"/>
      <c r="Q2295" s="22"/>
      <c r="R2295" s="22"/>
      <c r="S2295" s="22"/>
      <c r="T2295" s="2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c r="AQ2295" s="22"/>
      <c r="AR2295" s="22"/>
      <c r="AS2295" s="22"/>
      <c r="AT2295" s="22"/>
      <c r="AU2295" s="22"/>
      <c r="AV2295" s="22"/>
      <c r="AW2295" s="22"/>
      <c r="AX2295" s="22"/>
      <c r="AY2295" s="22"/>
      <c r="AZ2295" s="22"/>
      <c r="BA2295" s="22"/>
      <c r="BB2295" s="22"/>
      <c r="BC2295" s="22"/>
      <c r="BD2295" s="22"/>
      <c r="BE2295" s="22"/>
      <c r="BF2295" s="22"/>
      <c r="BG2295" s="22"/>
      <c r="BH2295" s="22"/>
      <c r="BI2295" s="22"/>
      <c r="BJ2295" s="22"/>
      <c r="BK2295" s="22"/>
      <c r="BL2295" s="22"/>
      <c r="BM2295" s="22"/>
      <c r="BN2295" s="22"/>
      <c r="BO2295" s="22"/>
      <c r="BP2295" s="22"/>
      <c r="BQ2295" s="22"/>
      <c r="BR2295" s="22"/>
      <c r="BS2295" s="22"/>
      <c r="BT2295" s="22"/>
      <c r="BU2295" s="22"/>
      <c r="BV2295" s="22"/>
      <c r="BW2295" s="22"/>
      <c r="BX2295" s="22"/>
      <c r="BY2295" s="22"/>
      <c r="BZ2295" s="22"/>
    </row>
    <row r="2296" spans="1:78" x14ac:dyDescent="0.25">
      <c r="A2296" s="21"/>
      <c r="B2296" s="22"/>
      <c r="C2296" s="22"/>
      <c r="D2296" s="22"/>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2"/>
      <c r="AS2296" s="22"/>
      <c r="AT2296" s="22"/>
      <c r="AU2296" s="22"/>
      <c r="AV2296" s="22"/>
      <c r="AW2296" s="22"/>
      <c r="AX2296" s="22"/>
      <c r="AY2296" s="22"/>
      <c r="AZ2296" s="22"/>
      <c r="BA2296" s="22"/>
      <c r="BB2296" s="22"/>
      <c r="BC2296" s="22"/>
      <c r="BD2296" s="22"/>
      <c r="BE2296" s="22"/>
      <c r="BF2296" s="22"/>
      <c r="BG2296" s="22"/>
      <c r="BH2296" s="22"/>
      <c r="BI2296" s="22"/>
      <c r="BJ2296" s="22"/>
      <c r="BK2296" s="22"/>
      <c r="BL2296" s="22"/>
      <c r="BM2296" s="22"/>
      <c r="BN2296" s="22"/>
      <c r="BO2296" s="22"/>
      <c r="BP2296" s="22"/>
      <c r="BQ2296" s="22"/>
      <c r="BR2296" s="22"/>
      <c r="BS2296" s="22"/>
      <c r="BT2296" s="22"/>
      <c r="BU2296" s="22"/>
      <c r="BV2296" s="22"/>
      <c r="BW2296" s="22"/>
      <c r="BX2296" s="22"/>
      <c r="BY2296" s="22"/>
      <c r="BZ2296" s="22"/>
    </row>
    <row r="2297" spans="1:78" x14ac:dyDescent="0.25">
      <c r="A2297" s="21"/>
      <c r="B2297" s="22"/>
      <c r="C2297" s="22"/>
      <c r="D2297" s="22"/>
      <c r="E2297" s="22"/>
      <c r="F2297" s="22"/>
      <c r="G2297" s="22"/>
      <c r="H2297" s="22"/>
      <c r="I2297" s="22"/>
      <c r="J2297" s="22"/>
      <c r="K2297" s="22"/>
      <c r="L2297" s="22"/>
      <c r="M2297" s="22"/>
      <c r="N2297" s="22"/>
      <c r="O2297" s="22"/>
      <c r="P2297" s="22"/>
      <c r="Q2297" s="22"/>
      <c r="R2297" s="22"/>
      <c r="S2297" s="22"/>
      <c r="T2297" s="2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c r="AQ2297" s="22"/>
      <c r="AR2297" s="22"/>
      <c r="AS2297" s="22"/>
      <c r="AT2297" s="22"/>
      <c r="AU2297" s="22"/>
      <c r="AV2297" s="22"/>
      <c r="AW2297" s="22"/>
      <c r="AX2297" s="22"/>
      <c r="AY2297" s="22"/>
      <c r="AZ2297" s="22"/>
      <c r="BA2297" s="22"/>
      <c r="BB2297" s="22"/>
      <c r="BC2297" s="22"/>
      <c r="BD2297" s="22"/>
      <c r="BE2297" s="22"/>
      <c r="BF2297" s="22"/>
      <c r="BG2297" s="22"/>
      <c r="BH2297" s="22"/>
      <c r="BI2297" s="22"/>
      <c r="BJ2297" s="22"/>
      <c r="BK2297" s="22"/>
      <c r="BL2297" s="22"/>
      <c r="BM2297" s="22"/>
      <c r="BN2297" s="22"/>
      <c r="BO2297" s="22"/>
      <c r="BP2297" s="22"/>
      <c r="BQ2297" s="22"/>
      <c r="BR2297" s="22"/>
      <c r="BS2297" s="22"/>
      <c r="BT2297" s="22"/>
      <c r="BU2297" s="22"/>
      <c r="BV2297" s="22"/>
      <c r="BW2297" s="22"/>
      <c r="BX2297" s="22"/>
      <c r="BY2297" s="22"/>
      <c r="BZ2297" s="22"/>
    </row>
    <row r="2298" spans="1:78" x14ac:dyDescent="0.25">
      <c r="A2298" s="21"/>
      <c r="B2298" s="22"/>
      <c r="C2298" s="22"/>
      <c r="D2298" s="22"/>
      <c r="E2298" s="22"/>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2"/>
      <c r="AS2298" s="22"/>
      <c r="AT2298" s="22"/>
      <c r="AU2298" s="22"/>
      <c r="AV2298" s="22"/>
      <c r="AW2298" s="22"/>
      <c r="AX2298" s="22"/>
      <c r="AY2298" s="22"/>
      <c r="AZ2298" s="22"/>
      <c r="BA2298" s="22"/>
      <c r="BB2298" s="22"/>
      <c r="BC2298" s="22"/>
      <c r="BD2298" s="22"/>
      <c r="BE2298" s="22"/>
      <c r="BF2298" s="22"/>
      <c r="BG2298" s="22"/>
      <c r="BH2298" s="22"/>
      <c r="BI2298" s="22"/>
      <c r="BJ2298" s="22"/>
      <c r="BK2298" s="22"/>
      <c r="BL2298" s="22"/>
      <c r="BM2298" s="22"/>
      <c r="BN2298" s="22"/>
      <c r="BO2298" s="22"/>
      <c r="BP2298" s="22"/>
      <c r="BQ2298" s="22"/>
      <c r="BR2298" s="22"/>
      <c r="BS2298" s="22"/>
      <c r="BT2298" s="22"/>
      <c r="BU2298" s="22"/>
      <c r="BV2298" s="22"/>
      <c r="BW2298" s="22"/>
      <c r="BX2298" s="22"/>
      <c r="BY2298" s="22"/>
      <c r="BZ2298" s="22"/>
    </row>
    <row r="2299" spans="1:78" x14ac:dyDescent="0.25">
      <c r="A2299" s="21"/>
      <c r="B2299" s="22"/>
      <c r="C2299" s="22"/>
      <c r="D2299" s="22"/>
      <c r="E2299" s="22"/>
      <c r="F2299" s="22"/>
      <c r="G2299" s="22"/>
      <c r="H2299" s="22"/>
      <c r="I2299" s="22"/>
      <c r="J2299" s="22"/>
      <c r="K2299" s="22"/>
      <c r="L2299" s="22"/>
      <c r="M2299" s="22"/>
      <c r="N2299" s="22"/>
      <c r="O2299" s="22"/>
      <c r="P2299" s="22"/>
      <c r="Q2299" s="22"/>
      <c r="R2299" s="22"/>
      <c r="S2299" s="22"/>
      <c r="T2299" s="2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c r="AQ2299" s="22"/>
      <c r="AR2299" s="22"/>
      <c r="AS2299" s="22"/>
      <c r="AT2299" s="22"/>
      <c r="AU2299" s="22"/>
      <c r="AV2299" s="22"/>
      <c r="AW2299" s="22"/>
      <c r="AX2299" s="22"/>
      <c r="AY2299" s="22"/>
      <c r="AZ2299" s="22"/>
      <c r="BA2299" s="22"/>
      <c r="BB2299" s="22"/>
      <c r="BC2299" s="22"/>
      <c r="BD2299" s="22"/>
      <c r="BE2299" s="22"/>
      <c r="BF2299" s="22"/>
      <c r="BG2299" s="22"/>
      <c r="BH2299" s="22"/>
      <c r="BI2299" s="22"/>
      <c r="BJ2299" s="22"/>
      <c r="BK2299" s="22"/>
      <c r="BL2299" s="22"/>
      <c r="BM2299" s="22"/>
      <c r="BN2299" s="22"/>
      <c r="BO2299" s="22"/>
      <c r="BP2299" s="22"/>
      <c r="BQ2299" s="22"/>
      <c r="BR2299" s="22"/>
      <c r="BS2299" s="22"/>
      <c r="BT2299" s="22"/>
      <c r="BU2299" s="22"/>
      <c r="BV2299" s="22"/>
      <c r="BW2299" s="22"/>
      <c r="BX2299" s="22"/>
      <c r="BY2299" s="22"/>
      <c r="BZ2299" s="22"/>
    </row>
    <row r="2300" spans="1:78" x14ac:dyDescent="0.25">
      <c r="A2300" s="21"/>
      <c r="B2300" s="22"/>
      <c r="C2300" s="22"/>
      <c r="D2300" s="22"/>
      <c r="E2300" s="22"/>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2"/>
      <c r="AS2300" s="22"/>
      <c r="AT2300" s="22"/>
      <c r="AU2300" s="22"/>
      <c r="AV2300" s="22"/>
      <c r="AW2300" s="22"/>
      <c r="AX2300" s="22"/>
      <c r="AY2300" s="22"/>
      <c r="AZ2300" s="22"/>
      <c r="BA2300" s="22"/>
      <c r="BB2300" s="22"/>
      <c r="BC2300" s="22"/>
      <c r="BD2300" s="22"/>
      <c r="BE2300" s="22"/>
      <c r="BF2300" s="22"/>
      <c r="BG2300" s="22"/>
      <c r="BH2300" s="22"/>
      <c r="BI2300" s="22"/>
      <c r="BJ2300" s="22"/>
      <c r="BK2300" s="22"/>
      <c r="BL2300" s="22"/>
      <c r="BM2300" s="22"/>
      <c r="BN2300" s="22"/>
      <c r="BO2300" s="22"/>
      <c r="BP2300" s="22"/>
      <c r="BQ2300" s="22"/>
      <c r="BR2300" s="22"/>
      <c r="BS2300" s="22"/>
      <c r="BT2300" s="22"/>
      <c r="BU2300" s="22"/>
      <c r="BV2300" s="22"/>
      <c r="BW2300" s="22"/>
      <c r="BX2300" s="22"/>
      <c r="BY2300" s="22"/>
      <c r="BZ2300" s="22"/>
    </row>
    <row r="2301" spans="1:78" x14ac:dyDescent="0.25">
      <c r="A2301" s="21"/>
      <c r="B2301" s="22"/>
      <c r="C2301" s="22"/>
      <c r="D2301" s="22"/>
      <c r="E2301" s="22"/>
      <c r="F2301" s="26" t="s">
        <v>70</v>
      </c>
      <c r="G2301" s="27" t="s">
        <v>71</v>
      </c>
      <c r="H2301" s="27" t="s">
        <v>72</v>
      </c>
      <c r="I2301" s="27" t="s">
        <v>73</v>
      </c>
      <c r="J2301" s="27" t="s">
        <v>74</v>
      </c>
      <c r="K2301" s="27" t="s">
        <v>75</v>
      </c>
      <c r="L2301" s="27" t="s">
        <v>76</v>
      </c>
      <c r="M2301" s="27" t="s">
        <v>77</v>
      </c>
      <c r="N2301" s="27" t="s">
        <v>78</v>
      </c>
      <c r="O2301" s="27" t="s">
        <v>79</v>
      </c>
      <c r="P2301" s="27" t="s">
        <v>80</v>
      </c>
      <c r="Q2301" s="27" t="s">
        <v>81</v>
      </c>
      <c r="R2301" s="27" t="s">
        <v>82</v>
      </c>
      <c r="S2301" s="27" t="s">
        <v>83</v>
      </c>
      <c r="T2301" s="27" t="s">
        <v>84</v>
      </c>
      <c r="U2301" s="27" t="s">
        <v>85</v>
      </c>
      <c r="V2301" s="27" t="s">
        <v>86</v>
      </c>
      <c r="W2301" s="27" t="s">
        <v>87</v>
      </c>
      <c r="X2301" s="27" t="s">
        <v>88</v>
      </c>
      <c r="Y2301" s="27" t="s">
        <v>89</v>
      </c>
      <c r="Z2301" s="27" t="s">
        <v>90</v>
      </c>
      <c r="AA2301" s="27" t="s">
        <v>91</v>
      </c>
      <c r="AB2301" s="27" t="s">
        <v>92</v>
      </c>
      <c r="AC2301" s="27" t="s">
        <v>93</v>
      </c>
      <c r="AD2301" s="27" t="s">
        <v>94</v>
      </c>
      <c r="AE2301" s="27" t="s">
        <v>95</v>
      </c>
      <c r="AF2301" s="27" t="s">
        <v>96</v>
      </c>
      <c r="AG2301" s="27" t="s">
        <v>97</v>
      </c>
      <c r="AH2301" s="27" t="s">
        <v>98</v>
      </c>
      <c r="AI2301" s="27" t="s">
        <v>99</v>
      </c>
      <c r="AJ2301" s="27" t="s">
        <v>100</v>
      </c>
      <c r="AK2301" s="27" t="s">
        <v>101</v>
      </c>
      <c r="AL2301" s="27" t="s">
        <v>102</v>
      </c>
      <c r="AM2301" s="27" t="s">
        <v>103</v>
      </c>
      <c r="AN2301" s="27" t="s">
        <v>104</v>
      </c>
      <c r="AO2301" s="27" t="s">
        <v>105</v>
      </c>
      <c r="AP2301" s="27" t="s">
        <v>106</v>
      </c>
      <c r="AQ2301" s="27" t="s">
        <v>107</v>
      </c>
      <c r="AR2301" s="27" t="s">
        <v>108</v>
      </c>
      <c r="AS2301" s="27" t="s">
        <v>109</v>
      </c>
      <c r="AT2301" s="27" t="s">
        <v>110</v>
      </c>
      <c r="AU2301" s="27" t="s">
        <v>111</v>
      </c>
      <c r="AV2301" s="27" t="s">
        <v>112</v>
      </c>
      <c r="AW2301" s="27" t="s">
        <v>113</v>
      </c>
      <c r="AX2301" s="27"/>
      <c r="AY2301" s="27"/>
      <c r="AZ2301" s="27"/>
      <c r="BA2301" s="27"/>
      <c r="BB2301" s="27"/>
      <c r="BC2301" s="27"/>
      <c r="BD2301" s="27"/>
      <c r="BE2301" s="27"/>
      <c r="BF2301" s="27"/>
      <c r="BG2301" s="27"/>
      <c r="BH2301" s="27"/>
      <c r="BI2301" s="27"/>
      <c r="BJ2301" s="27"/>
      <c r="BK2301" s="27"/>
      <c r="BL2301" s="27"/>
      <c r="BM2301" s="27"/>
      <c r="BN2301" s="27"/>
      <c r="BO2301" s="22"/>
      <c r="BP2301" s="22"/>
      <c r="BQ2301" s="22"/>
      <c r="BR2301" s="22"/>
      <c r="BS2301" s="22"/>
      <c r="BT2301" s="22"/>
      <c r="BU2301" s="22"/>
      <c r="BV2301" s="22"/>
      <c r="BW2301" s="22"/>
      <c r="BX2301" s="22"/>
      <c r="BY2301" s="22"/>
      <c r="BZ2301" s="22"/>
    </row>
    <row r="2302" spans="1:78" x14ac:dyDescent="0.25">
      <c r="A2302" s="21" t="s">
        <v>429</v>
      </c>
      <c r="B2302" s="21" t="s">
        <v>430</v>
      </c>
      <c r="C2302" s="22"/>
      <c r="D2302" s="22"/>
      <c r="E2302" s="22"/>
      <c r="F2302" s="40" t="s">
        <v>139</v>
      </c>
      <c r="G2302" s="40">
        <f ca="1">C2304</f>
        <v>200</v>
      </c>
      <c r="H2302" s="40">
        <v>400</v>
      </c>
      <c r="I2302" s="40">
        <f ca="1">K2306</f>
        <v>-814.62670243796629</v>
      </c>
      <c r="J2302" s="40">
        <f ca="1">J2306</f>
        <v>6231.3688589544136</v>
      </c>
      <c r="K2302" s="40">
        <f ca="1">I2306</f>
        <v>-15307.546156772833</v>
      </c>
      <c r="L2302" s="40">
        <f ca="1">H2306</f>
        <v>13834.965317908944</v>
      </c>
      <c r="M2302" s="40">
        <f ca="1">G2306</f>
        <v>6.1966021749890192</v>
      </c>
      <c r="N2302" s="40">
        <f ca="1">-(I2302*H2302+J2302*(H2302/1000)^2/2+K2302*(H2302/1000)^3/3+L2302*(H2302/1000)^4/4-M2302/(H2302/1000)-P2302)</f>
        <v>325605.68017855083</v>
      </c>
      <c r="O2302" s="40">
        <f ca="1">IFERROR(-(I2302*LN(H2302/1000)+J2302*H2302/1000+K2302*(H2302/1000)^2/2+L2302*(H2302/1000)^3/3-M2302/(2*(H2302/1000)^2)),0)</f>
        <v>-2290.1602934062694</v>
      </c>
      <c r="P2302" s="40"/>
      <c r="Q2302" s="40">
        <f ca="1">H2302</f>
        <v>400</v>
      </c>
      <c r="R2302" s="40">
        <v>800</v>
      </c>
      <c r="S2302" s="40">
        <f ca="1">V2306</f>
        <v>-117.54813817854169</v>
      </c>
      <c r="T2302" s="40">
        <f ca="1">U2306</f>
        <v>878.5669358456214</v>
      </c>
      <c r="U2302" s="40">
        <f ca="1">T2306</f>
        <v>-735.43449977561886</v>
      </c>
      <c r="V2302" s="40">
        <f ca="1">S2306</f>
        <v>260.75594436964252</v>
      </c>
      <c r="W2302" s="40">
        <f ca="1">R2306</f>
        <v>3.1972005383576181</v>
      </c>
      <c r="X2302" s="40">
        <f ca="1">(I2302*Q2302/1000+J2302*(Q2302/1000)^2/2+K2302*(Q2302/1000)^3/3+L2302*(Q2302/1000)^4/4-M2302/(Q2302/1000)-P2302+N2302)-(S2302*Q2302/1000+T2302*(Q2302/1000)^2/2+U2302*(Q2302/1000)^3/3+V2302*(Q2302/1000)^4/4-W2302/(Q2302/1000)-Z2302)</f>
        <v>325523.57762724557</v>
      </c>
      <c r="Y2302" s="40">
        <f ca="1">IFERROR((I2302*LN(H2302/1000)+J2302*H2302/1000+K2302*(H2302/1000)^2/2+L2302*(H2302/1000)^3/3-M2302/(2*(H2302/1000)^2)+O2302)-(S2302*LN(H2302/1000)+T2302*H2302/1000+U2302*(H2302/1000)^2/2+V2302*(H2302/1000)^3/3-W2302/(2*(H2302/1000)^2)),0)</f>
        <v>-395.8718257157775</v>
      </c>
      <c r="Z2302" s="40"/>
      <c r="AA2302" s="40">
        <f ca="1">R2302</f>
        <v>800</v>
      </c>
      <c r="AB2302" s="40">
        <v>1100</v>
      </c>
      <c r="AC2302" s="40">
        <f ca="1">AE2306</f>
        <v>201.63441466077998</v>
      </c>
      <c r="AD2302" s="40">
        <f ca="1">AD2306</f>
        <v>0</v>
      </c>
      <c r="AE2302" s="40">
        <f ca="1">AC2306</f>
        <v>179.22766564735443</v>
      </c>
      <c r="AF2302" s="40">
        <f ca="1">AB2306</f>
        <v>-80.64255574143094</v>
      </c>
      <c r="AG2302" s="40">
        <f ca="1">AA2306</f>
        <v>-14.029524566703483</v>
      </c>
      <c r="AH2302" s="40">
        <f ca="1">(S2302*AA2302/1000+T2302*(AA2302/1000)^2/2+U2302*(AA2302/1000)^3/3+V2302*(AA2302/1000)^4/4-W2302/(AA2302/1000)-Z2302+X2302)-(AC2302*AA2302/1000+AD2302*(AA2302/1000)^2/2+AE2302*(AA2302/1000)^3/3+AF2302*(AA2302/1000)^4/4-AG2302/(AA2302/1000)-AJ2302)</f>
        <v>325406.69646157592</v>
      </c>
      <c r="AI2302" s="40">
        <f ca="1">IFERROR((S2302*LN(R2302/1000)+T2302*R2302/1000+U2302*(R2302/1000)^2/2+V2302*(R2302/1000)^3/3-W2302/(2*(R2302/1000)^2)+Y2302)-(AC2302*LN(R2302/1000)+AD2302*R2302/1000+AE2302*(R2302/1000)^2/2+AF2302*(R2302/1000)^3/3-AG2302/(2*(R2302/1000)^2)),0)</f>
        <v>130.32032341409737</v>
      </c>
      <c r="AJ2302" s="40"/>
      <c r="AK2302" s="40">
        <f ca="1">AB2302</f>
        <v>1100</v>
      </c>
      <c r="AL2302" s="40">
        <v>1500</v>
      </c>
      <c r="AM2302" s="40">
        <f ca="1">AR2306</f>
        <v>-9886.1421946016362</v>
      </c>
      <c r="AN2302" s="40">
        <f ca="1">AQ2306</f>
        <v>15861.47316876818</v>
      </c>
      <c r="AO2302" s="40">
        <f ca="1">AP2306</f>
        <v>-9169.9170730172191</v>
      </c>
      <c r="AP2302" s="40">
        <f ca="1">AO2306</f>
        <v>1881.5577548232568</v>
      </c>
      <c r="AQ2302" s="40">
        <f ca="1">AN2306</f>
        <v>1608.4989747216407</v>
      </c>
      <c r="AR2302" s="40">
        <f ca="1">(AC2302*AK2302/1000+AD2302*(AK2302/1000)^2/2+AE2302*(AK2302/1000)^3/3+AF2302*(AK2302/1000)^4/4-AG2302/(AK2302/1000)-AJ2302+AH2302)-(AM2302*AK2302/1000+AN2302*(AK2302/1000)^2/2+AO2302*(AK2302/1000)^3/3+AP2302*(AK2302/1000)^4/4-AQ2302/(AK2302/1000)-AT2302)</f>
        <v>331811.77488681686</v>
      </c>
      <c r="AS2302" s="40">
        <f ca="1">IFERROR((AC2302*LN(AB2302/1000)+AD2302*AB2302/1000+AE2302*(AB2302/1000)^2/2+AF2302*(AB2302/1000)^3/3-AG2302/(2*(AB2302/1000)^2)+AI2302)-(AM2302*LN(AB2302/1000)+AN2302*AB2302/1000+AO2302*(AB2302/1000)^2/2+AP2302*(AB2302/1000)^3/3-AQ2302/(2*(AB2302/1000)^2)),0)</f>
        <v>-10899.696341984718</v>
      </c>
      <c r="AT2302" s="40"/>
      <c r="AU2302" s="40"/>
      <c r="AV2302" s="40"/>
      <c r="AW2302" s="40"/>
      <c r="AX2302" s="40"/>
      <c r="AY2302" s="40"/>
      <c r="AZ2302" s="40"/>
      <c r="BA2302" s="40"/>
      <c r="BB2302" s="40"/>
      <c r="BC2302" s="40"/>
      <c r="BD2302" s="40"/>
      <c r="BE2302" s="40"/>
      <c r="BF2302" s="40"/>
      <c r="BG2302" s="40"/>
      <c r="BH2302" s="40"/>
      <c r="BI2302" s="40"/>
      <c r="BJ2302" s="40"/>
      <c r="BK2302" s="40"/>
      <c r="BL2302" s="40"/>
      <c r="BM2302" s="40"/>
      <c r="BN2302" s="40"/>
      <c r="BO2302" s="22"/>
      <c r="BP2302" s="22"/>
      <c r="BQ2302" s="22"/>
      <c r="BR2302" s="22"/>
      <c r="BS2302" s="22"/>
      <c r="BT2302" s="22"/>
      <c r="BU2302" s="22"/>
      <c r="BV2302" s="22"/>
      <c r="BW2302" s="22"/>
      <c r="BX2302" s="22"/>
      <c r="BY2302" s="22"/>
      <c r="BZ2302" s="22"/>
    </row>
    <row r="2303" spans="1:78" x14ac:dyDescent="0.25">
      <c r="A2303" s="21"/>
      <c r="B2303" s="22" t="s">
        <v>203</v>
      </c>
      <c r="C2303" s="22" t="s">
        <v>323</v>
      </c>
      <c r="D2303" s="22" t="s">
        <v>194</v>
      </c>
      <c r="E2303" s="22"/>
      <c r="F2303" s="41" t="s">
        <v>141</v>
      </c>
      <c r="G2303" s="41"/>
      <c r="H2303" s="41"/>
      <c r="I2303" s="41"/>
      <c r="J2303" s="41"/>
      <c r="K2303" s="41"/>
      <c r="L2303" s="41"/>
      <c r="M2303" s="41"/>
      <c r="N2303" s="41"/>
      <c r="O2303" s="41"/>
      <c r="P2303" s="41"/>
      <c r="Q2303" s="41"/>
      <c r="R2303" s="41"/>
      <c r="S2303" s="41"/>
      <c r="T2303" s="41"/>
      <c r="U2303" s="41"/>
      <c r="V2303" s="41"/>
      <c r="W2303" s="41"/>
      <c r="X2303" s="41"/>
      <c r="Y2303" s="41"/>
      <c r="Z2303" s="41"/>
      <c r="AA2303" s="41"/>
      <c r="AB2303" s="41"/>
      <c r="AC2303" s="41"/>
      <c r="AD2303" s="41"/>
      <c r="AE2303" s="41"/>
      <c r="AF2303" s="41"/>
      <c r="AG2303" s="41"/>
      <c r="AH2303" s="41"/>
      <c r="AI2303" s="41"/>
      <c r="AJ2303" s="41"/>
      <c r="AK2303" s="41"/>
      <c r="AL2303" s="41"/>
      <c r="AM2303" s="41"/>
      <c r="AN2303" s="41"/>
      <c r="AO2303" s="41"/>
      <c r="AP2303" s="41"/>
      <c r="AQ2303" s="41"/>
      <c r="AR2303" s="41"/>
      <c r="AS2303" s="41"/>
      <c r="AT2303" s="41"/>
      <c r="AU2303" s="41"/>
      <c r="AV2303" s="41"/>
      <c r="AW2303" s="41"/>
      <c r="AX2303" s="41"/>
      <c r="AY2303" s="41"/>
      <c r="AZ2303" s="41"/>
      <c r="BA2303" s="41"/>
      <c r="BB2303" s="41"/>
      <c r="BC2303" s="41"/>
      <c r="BD2303" s="41"/>
      <c r="BE2303" s="41"/>
      <c r="BF2303" s="41"/>
      <c r="BG2303" s="41"/>
      <c r="BH2303" s="41"/>
      <c r="BI2303" s="41"/>
      <c r="BJ2303" s="41"/>
      <c r="BK2303" s="41"/>
      <c r="BL2303" s="41"/>
      <c r="BM2303" s="41"/>
      <c r="BN2303" s="41"/>
      <c r="BO2303" s="22"/>
      <c r="BP2303" s="22"/>
      <c r="BQ2303" s="22"/>
      <c r="BR2303" s="22"/>
      <c r="BS2303" s="22"/>
      <c r="BT2303" s="22"/>
      <c r="BU2303" s="22"/>
      <c r="BV2303" s="22"/>
      <c r="BW2303" s="22"/>
      <c r="BX2303" s="22"/>
      <c r="BY2303" s="22"/>
      <c r="BZ2303" s="22"/>
    </row>
    <row r="2304" spans="1:78" x14ac:dyDescent="0.25">
      <c r="A2304" s="21"/>
      <c r="B2304" s="22">
        <v>84.94</v>
      </c>
      <c r="C2304" s="22">
        <v>200</v>
      </c>
      <c r="D2304" s="22">
        <f ca="1">C2304/1000</f>
        <v>0.2</v>
      </c>
      <c r="E2304" s="22"/>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2"/>
      <c r="AS2304" s="22"/>
      <c r="AT2304" s="22"/>
      <c r="AU2304" s="22"/>
      <c r="AV2304" s="22"/>
      <c r="AW2304" s="22"/>
      <c r="AX2304" s="22"/>
      <c r="AY2304" s="22"/>
      <c r="AZ2304" s="22"/>
      <c r="BA2304" s="22"/>
      <c r="BB2304" s="22"/>
      <c r="BC2304" s="22"/>
      <c r="BD2304" s="22"/>
      <c r="BE2304" s="22"/>
      <c r="BF2304" s="22"/>
      <c r="BG2304" s="22"/>
      <c r="BH2304" s="22"/>
      <c r="BI2304" s="22"/>
      <c r="BJ2304" s="22"/>
      <c r="BK2304" s="22"/>
      <c r="BL2304" s="22"/>
      <c r="BM2304" s="22"/>
      <c r="BN2304" s="22"/>
      <c r="BO2304" s="22"/>
      <c r="BP2304" s="22"/>
      <c r="BQ2304" s="22"/>
      <c r="BR2304" s="22"/>
      <c r="BS2304" s="22"/>
      <c r="BT2304" s="22"/>
      <c r="BU2304" s="22"/>
      <c r="BV2304" s="22"/>
      <c r="BW2304" s="22"/>
      <c r="BX2304" s="22"/>
      <c r="BY2304" s="22"/>
      <c r="BZ2304" s="22"/>
    </row>
    <row r="2305" spans="1:78" x14ac:dyDescent="0.25">
      <c r="A2305" s="21"/>
      <c r="B2305" s="22">
        <v>110.37</v>
      </c>
      <c r="C2305" s="22">
        <v>273.14999999999998</v>
      </c>
      <c r="D2305" s="22">
        <f t="shared" ref="D2305:D2319" ca="1" si="70">C2305/1000</f>
        <v>0.27315</v>
      </c>
      <c r="E2305" s="22"/>
      <c r="F2305" s="22"/>
      <c r="G2305" s="42" t="s">
        <v>184</v>
      </c>
      <c r="H2305" s="42" t="s">
        <v>185</v>
      </c>
      <c r="I2305" s="42" t="s">
        <v>186</v>
      </c>
      <c r="J2305" s="42" t="s">
        <v>187</v>
      </c>
      <c r="K2305" s="42" t="s">
        <v>188</v>
      </c>
      <c r="L2305" s="22"/>
      <c r="M2305" s="22"/>
      <c r="N2305" s="22"/>
      <c r="O2305" s="22"/>
      <c r="P2305" s="22"/>
      <c r="Q2305" s="22"/>
      <c r="R2305" s="42" t="s">
        <v>184</v>
      </c>
      <c r="S2305" s="42" t="s">
        <v>185</v>
      </c>
      <c r="T2305" s="42" t="s">
        <v>186</v>
      </c>
      <c r="U2305" s="42" t="s">
        <v>187</v>
      </c>
      <c r="V2305" s="42" t="s">
        <v>188</v>
      </c>
      <c r="W2305" s="22"/>
      <c r="X2305" s="22"/>
      <c r="Y2305" s="22"/>
      <c r="Z2305" s="22"/>
      <c r="AA2305" s="42" t="s">
        <v>184</v>
      </c>
      <c r="AB2305" s="42" t="s">
        <v>185</v>
      </c>
      <c r="AC2305" s="42" t="s">
        <v>186</v>
      </c>
      <c r="AD2305" s="42" t="s">
        <v>187</v>
      </c>
      <c r="AE2305" s="42" t="s">
        <v>188</v>
      </c>
      <c r="AF2305" s="22"/>
      <c r="AG2305" s="22"/>
      <c r="AH2305" s="22"/>
      <c r="AI2305" s="22"/>
      <c r="AJ2305" s="22"/>
      <c r="AK2305" s="22"/>
      <c r="AL2305" s="22"/>
      <c r="AM2305" s="22"/>
      <c r="AN2305" s="42" t="s">
        <v>184</v>
      </c>
      <c r="AO2305" s="42" t="s">
        <v>185</v>
      </c>
      <c r="AP2305" s="42" t="s">
        <v>186</v>
      </c>
      <c r="AQ2305" s="42" t="s">
        <v>187</v>
      </c>
      <c r="AR2305" s="42" t="s">
        <v>188</v>
      </c>
      <c r="AS2305" s="22"/>
      <c r="AT2305" s="22"/>
      <c r="AU2305" s="22"/>
      <c r="AV2305" s="22"/>
      <c r="AW2305" s="22"/>
      <c r="AX2305" s="22"/>
      <c r="AY2305" s="22"/>
      <c r="AZ2305" s="22"/>
      <c r="BA2305" s="22"/>
      <c r="BB2305" s="22"/>
      <c r="BC2305" s="22"/>
      <c r="BD2305" s="22"/>
      <c r="BE2305" s="22"/>
      <c r="BF2305" s="22"/>
      <c r="BG2305" s="22"/>
      <c r="BH2305" s="22"/>
      <c r="BI2305" s="22"/>
      <c r="BJ2305" s="22"/>
      <c r="BK2305" s="22"/>
      <c r="BL2305" s="22"/>
      <c r="BM2305" s="22"/>
      <c r="BN2305" s="22"/>
      <c r="BO2305" s="22"/>
      <c r="BP2305" s="22"/>
      <c r="BQ2305" s="22"/>
      <c r="BR2305" s="22"/>
      <c r="BS2305" s="22"/>
      <c r="BT2305" s="22"/>
      <c r="BU2305" s="22"/>
      <c r="BV2305" s="22"/>
      <c r="BW2305" s="22"/>
      <c r="BX2305" s="22"/>
      <c r="BY2305" s="22"/>
      <c r="BZ2305" s="22"/>
    </row>
    <row r="2306" spans="1:78" x14ac:dyDescent="0.25">
      <c r="A2306" s="21"/>
      <c r="B2306" s="22">
        <v>118.9</v>
      </c>
      <c r="C2306" s="22">
        <v>298.14999999999998</v>
      </c>
      <c r="D2306" s="22">
        <f t="shared" ca="1" si="70"/>
        <v>0.29814999999999997</v>
      </c>
      <c r="E2306" s="22"/>
      <c r="F2306" s="22"/>
      <c r="G2306" s="22">
        <f t="array" aca="1" ref="G2306:L2312" ca="1">LINEST(B2304:B2308,D2304:D2308^{1,2,3,-2},1,1)</f>
        <v>6.1966021749890192</v>
      </c>
      <c r="H2306" s="22">
        <f ca="1"/>
        <v>13834.965317908944</v>
      </c>
      <c r="I2306" s="22">
        <f ca="1"/>
        <v>-15307.546156772833</v>
      </c>
      <c r="J2306" s="22">
        <f ca="1"/>
        <v>6231.3688589544136</v>
      </c>
      <c r="K2306" s="22">
        <f ca="1"/>
        <v>-814.62670243796629</v>
      </c>
      <c r="L2306" s="22" t="e">
        <f ca="1"/>
        <v>#N/A</v>
      </c>
      <c r="M2306" s="22"/>
      <c r="N2306" s="22"/>
      <c r="O2306" s="22"/>
      <c r="P2306" s="22"/>
      <c r="Q2306" s="22"/>
      <c r="R2306" s="22">
        <f t="array" aca="1" ref="R2306:W2312" ca="1">LINEST(B2308:B2312,D2308:D2312^{1,2,3,-2},1,1)</f>
        <v>3.1972005383576181</v>
      </c>
      <c r="S2306" s="22">
        <f ca="1"/>
        <v>260.75594436964252</v>
      </c>
      <c r="T2306" s="22">
        <f ca="1"/>
        <v>-735.43449977561886</v>
      </c>
      <c r="U2306" s="22">
        <f ca="1"/>
        <v>878.5669358456214</v>
      </c>
      <c r="V2306" s="22">
        <f ca="1"/>
        <v>-117.54813817854169</v>
      </c>
      <c r="W2306" s="22" t="e">
        <f ca="1"/>
        <v>#N/A</v>
      </c>
      <c r="X2306" s="22"/>
      <c r="Y2306" s="22"/>
      <c r="Z2306" s="22"/>
      <c r="AA2306" s="22">
        <f t="array" aca="1" ref="AA2306:AF2312" ca="1">LINEST(B2312:B2315,D2312:D2315^{1,2,3,-2},1,1)</f>
        <v>-14.029524566703483</v>
      </c>
      <c r="AB2306" s="22">
        <f ca="1"/>
        <v>-80.64255574143094</v>
      </c>
      <c r="AC2306" s="22">
        <f ca="1"/>
        <v>179.22766564735443</v>
      </c>
      <c r="AD2306" s="22">
        <f ca="1"/>
        <v>0</v>
      </c>
      <c r="AE2306" s="22">
        <f ca="1"/>
        <v>201.63441466077998</v>
      </c>
      <c r="AF2306" s="22" t="e">
        <f ca="1"/>
        <v>#N/A</v>
      </c>
      <c r="AG2306" s="22"/>
      <c r="AH2306" s="22"/>
      <c r="AI2306" s="22"/>
      <c r="AJ2306" s="22"/>
      <c r="AK2306" s="22"/>
      <c r="AL2306" s="22"/>
      <c r="AM2306" s="22"/>
      <c r="AN2306" s="22">
        <f t="array" aca="1" ref="AN2306:AS2312" ca="1">LINEST(B2315:B2319,D2315:D2319^{1,2,3,-2},1,1)</f>
        <v>1608.4989747216407</v>
      </c>
      <c r="AO2306" s="22">
        <f ca="1"/>
        <v>1881.5577548232568</v>
      </c>
      <c r="AP2306" s="22">
        <f ca="1"/>
        <v>-9169.9170730172191</v>
      </c>
      <c r="AQ2306" s="22">
        <f ca="1"/>
        <v>15861.47316876818</v>
      </c>
      <c r="AR2306" s="22">
        <f ca="1"/>
        <v>-9886.1421946016362</v>
      </c>
      <c r="AS2306" s="22" t="e">
        <f ca="1"/>
        <v>#N/A</v>
      </c>
      <c r="AT2306" s="22"/>
      <c r="AU2306" s="22"/>
      <c r="AV2306" s="22"/>
      <c r="AW2306" s="22"/>
      <c r="AX2306" s="22"/>
      <c r="AY2306" s="22"/>
      <c r="AZ2306" s="22"/>
      <c r="BA2306" s="22"/>
      <c r="BB2306" s="22"/>
      <c r="BC2306" s="22"/>
      <c r="BD2306" s="22"/>
      <c r="BE2306" s="22"/>
      <c r="BF2306" s="22"/>
      <c r="BG2306" s="22"/>
      <c r="BH2306" s="22"/>
      <c r="BI2306" s="22"/>
      <c r="BJ2306" s="22"/>
      <c r="BK2306" s="22"/>
      <c r="BL2306" s="22"/>
      <c r="BM2306" s="22"/>
      <c r="BN2306" s="22"/>
      <c r="BO2306" s="22"/>
      <c r="BP2306" s="22"/>
      <c r="BQ2306" s="22"/>
      <c r="BR2306" s="22"/>
      <c r="BS2306" s="22"/>
      <c r="BT2306" s="22"/>
      <c r="BU2306" s="22"/>
      <c r="BV2306" s="22"/>
      <c r="BW2306" s="22"/>
      <c r="BX2306" s="22"/>
      <c r="BY2306" s="22"/>
      <c r="BZ2306" s="22"/>
    </row>
    <row r="2307" spans="1:78" x14ac:dyDescent="0.25">
      <c r="A2307" s="22" t="s">
        <v>431</v>
      </c>
      <c r="B2307" s="22">
        <v>119.5</v>
      </c>
      <c r="C2307" s="22">
        <v>300</v>
      </c>
      <c r="D2307" s="22">
        <f t="shared" ca="1" si="70"/>
        <v>0.3</v>
      </c>
      <c r="E2307" s="22"/>
      <c r="F2307" s="22"/>
      <c r="G2307" s="22">
        <f ca="1"/>
        <v>0</v>
      </c>
      <c r="H2307" s="22">
        <f ca="1"/>
        <v>0</v>
      </c>
      <c r="I2307" s="22">
        <f ca="1"/>
        <v>0</v>
      </c>
      <c r="J2307" s="22">
        <f ca="1"/>
        <v>0</v>
      </c>
      <c r="K2307" s="22">
        <f ca="1"/>
        <v>0</v>
      </c>
      <c r="L2307" s="22" t="e">
        <f ca="1"/>
        <v>#N/A</v>
      </c>
      <c r="M2307" s="22"/>
      <c r="N2307" s="22"/>
      <c r="O2307" s="22"/>
      <c r="P2307" s="22"/>
      <c r="Q2307" s="22"/>
      <c r="R2307" s="22">
        <f ca="1"/>
        <v>0</v>
      </c>
      <c r="S2307" s="22">
        <f ca="1"/>
        <v>0</v>
      </c>
      <c r="T2307" s="22">
        <f ca="1"/>
        <v>0</v>
      </c>
      <c r="U2307" s="22">
        <f ca="1"/>
        <v>0</v>
      </c>
      <c r="V2307" s="22">
        <f ca="1"/>
        <v>0</v>
      </c>
      <c r="W2307" s="22" t="e">
        <f ca="1"/>
        <v>#N/A</v>
      </c>
      <c r="X2307" s="22"/>
      <c r="Y2307" s="22"/>
      <c r="Z2307" s="22"/>
      <c r="AA2307" s="22">
        <f ca="1"/>
        <v>0</v>
      </c>
      <c r="AB2307" s="22">
        <f ca="1"/>
        <v>0</v>
      </c>
      <c r="AC2307" s="22">
        <f ca="1"/>
        <v>0</v>
      </c>
      <c r="AD2307" s="22">
        <f ca="1"/>
        <v>0</v>
      </c>
      <c r="AE2307" s="22">
        <f ca="1"/>
        <v>0</v>
      </c>
      <c r="AF2307" s="22" t="e">
        <f ca="1"/>
        <v>#N/A</v>
      </c>
      <c r="AG2307" s="22"/>
      <c r="AH2307" s="22"/>
      <c r="AI2307" s="22"/>
      <c r="AJ2307" s="22"/>
      <c r="AK2307" s="22"/>
      <c r="AL2307" s="22"/>
      <c r="AM2307" s="22"/>
      <c r="AN2307" s="22">
        <f ca="1"/>
        <v>0</v>
      </c>
      <c r="AO2307" s="22">
        <f ca="1"/>
        <v>0</v>
      </c>
      <c r="AP2307" s="22">
        <f ca="1"/>
        <v>0</v>
      </c>
      <c r="AQ2307" s="22">
        <f ca="1"/>
        <v>0</v>
      </c>
      <c r="AR2307" s="22">
        <f ca="1"/>
        <v>0</v>
      </c>
      <c r="AS2307" s="22" t="e">
        <f ca="1"/>
        <v>#N/A</v>
      </c>
      <c r="AT2307" s="22"/>
      <c r="AU2307" s="22"/>
      <c r="AV2307" s="22"/>
      <c r="AW2307" s="22"/>
      <c r="AX2307" s="22"/>
      <c r="AY2307" s="22"/>
      <c r="AZ2307" s="22"/>
      <c r="BA2307" s="22"/>
      <c r="BB2307" s="22"/>
      <c r="BC2307" s="22"/>
      <c r="BD2307" s="22"/>
      <c r="BE2307" s="22"/>
      <c r="BF2307" s="22"/>
      <c r="BG2307" s="22"/>
      <c r="BH2307" s="22"/>
      <c r="BI2307" s="22"/>
      <c r="BJ2307" s="22"/>
      <c r="BK2307" s="22"/>
      <c r="BL2307" s="22"/>
      <c r="BM2307" s="22"/>
      <c r="BN2307" s="22"/>
      <c r="BO2307" s="22"/>
      <c r="BP2307" s="22"/>
      <c r="BQ2307" s="22"/>
      <c r="BR2307" s="22"/>
      <c r="BS2307" s="22"/>
      <c r="BT2307" s="22"/>
      <c r="BU2307" s="22"/>
      <c r="BV2307" s="22"/>
      <c r="BW2307" s="22"/>
      <c r="BX2307" s="22"/>
      <c r="BY2307" s="22"/>
      <c r="BZ2307" s="22"/>
    </row>
    <row r="2308" spans="1:78" x14ac:dyDescent="0.25">
      <c r="A2308" s="21"/>
      <c r="B2308" s="22">
        <v>152.88</v>
      </c>
      <c r="C2308" s="22">
        <v>400</v>
      </c>
      <c r="D2308" s="22">
        <f t="shared" ca="1" si="70"/>
        <v>0.4</v>
      </c>
      <c r="E2308" s="22"/>
      <c r="F2308" s="22"/>
      <c r="G2308" s="22">
        <f ca="1"/>
        <v>1</v>
      </c>
      <c r="H2308" s="22">
        <f ca="1"/>
        <v>0</v>
      </c>
      <c r="I2308" s="22" t="e">
        <f ca="1"/>
        <v>#N/A</v>
      </c>
      <c r="J2308" s="22" t="e">
        <f ca="1"/>
        <v>#N/A</v>
      </c>
      <c r="K2308" s="22" t="e">
        <f ca="1"/>
        <v>#N/A</v>
      </c>
      <c r="L2308" s="22" t="e">
        <f ca="1"/>
        <v>#N/A</v>
      </c>
      <c r="M2308" s="22"/>
      <c r="N2308" s="22"/>
      <c r="O2308" s="22"/>
      <c r="P2308" s="22"/>
      <c r="Q2308" s="22"/>
      <c r="R2308" s="22">
        <f ca="1"/>
        <v>1</v>
      </c>
      <c r="S2308" s="22">
        <f ca="1"/>
        <v>0</v>
      </c>
      <c r="T2308" s="22" t="e">
        <f ca="1"/>
        <v>#N/A</v>
      </c>
      <c r="U2308" s="22" t="e">
        <f ca="1"/>
        <v>#N/A</v>
      </c>
      <c r="V2308" s="22" t="e">
        <f ca="1"/>
        <v>#N/A</v>
      </c>
      <c r="W2308" s="22" t="e">
        <f ca="1"/>
        <v>#N/A</v>
      </c>
      <c r="X2308" s="22"/>
      <c r="Y2308" s="22"/>
      <c r="Z2308" s="22"/>
      <c r="AA2308" s="22">
        <f ca="1"/>
        <v>1</v>
      </c>
      <c r="AB2308" s="22">
        <f ca="1"/>
        <v>0</v>
      </c>
      <c r="AC2308" s="22" t="e">
        <f ca="1"/>
        <v>#N/A</v>
      </c>
      <c r="AD2308" s="22" t="e">
        <f ca="1"/>
        <v>#N/A</v>
      </c>
      <c r="AE2308" s="22" t="e">
        <f ca="1"/>
        <v>#N/A</v>
      </c>
      <c r="AF2308" s="22" t="e">
        <f ca="1"/>
        <v>#N/A</v>
      </c>
      <c r="AG2308" s="22"/>
      <c r="AH2308" s="22"/>
      <c r="AI2308" s="22"/>
      <c r="AJ2308" s="22"/>
      <c r="AK2308" s="22"/>
      <c r="AL2308" s="22"/>
      <c r="AM2308" s="22"/>
      <c r="AN2308" s="22">
        <f ca="1"/>
        <v>1</v>
      </c>
      <c r="AO2308" s="22">
        <f ca="1"/>
        <v>0</v>
      </c>
      <c r="AP2308" s="22" t="e">
        <f ca="1"/>
        <v>#N/A</v>
      </c>
      <c r="AQ2308" s="22" t="e">
        <f ca="1"/>
        <v>#N/A</v>
      </c>
      <c r="AR2308" s="22" t="e">
        <f ca="1"/>
        <v>#N/A</v>
      </c>
      <c r="AS2308" s="22" t="e">
        <f ca="1"/>
        <v>#N/A</v>
      </c>
      <c r="AT2308" s="22"/>
      <c r="AU2308" s="22"/>
      <c r="AV2308" s="22"/>
      <c r="AW2308" s="22"/>
      <c r="AX2308" s="22"/>
      <c r="AY2308" s="22"/>
      <c r="AZ2308" s="22"/>
      <c r="BA2308" s="22"/>
      <c r="BB2308" s="22"/>
      <c r="BC2308" s="22"/>
      <c r="BD2308" s="22"/>
      <c r="BE2308" s="22"/>
      <c r="BF2308" s="22"/>
      <c r="BG2308" s="22"/>
      <c r="BH2308" s="22"/>
      <c r="BI2308" s="22"/>
      <c r="BJ2308" s="22"/>
      <c r="BK2308" s="22"/>
      <c r="BL2308" s="22"/>
      <c r="BM2308" s="22"/>
      <c r="BN2308" s="22"/>
      <c r="BO2308" s="22"/>
      <c r="BP2308" s="22"/>
      <c r="BQ2308" s="22"/>
      <c r="BR2308" s="22"/>
      <c r="BS2308" s="22"/>
      <c r="BT2308" s="22"/>
      <c r="BU2308" s="22"/>
      <c r="BV2308" s="22"/>
      <c r="BW2308" s="22"/>
      <c r="BX2308" s="22"/>
      <c r="BY2308" s="22"/>
      <c r="BZ2308" s="22"/>
    </row>
    <row r="2309" spans="1:78" x14ac:dyDescent="0.25">
      <c r="A2309" s="21"/>
      <c r="B2309" s="22">
        <v>183.26</v>
      </c>
      <c r="C2309" s="22">
        <v>500</v>
      </c>
      <c r="D2309" s="22">
        <f t="shared" ca="1" si="70"/>
        <v>0.5</v>
      </c>
      <c r="E2309" s="22"/>
      <c r="F2309" s="22"/>
      <c r="G2309" s="22" t="e">
        <f ca="1"/>
        <v>#NUM!</v>
      </c>
      <c r="H2309" s="22">
        <f ca="1"/>
        <v>0</v>
      </c>
      <c r="I2309" s="22" t="e">
        <f ca="1"/>
        <v>#N/A</v>
      </c>
      <c r="J2309" s="22" t="e">
        <f ca="1"/>
        <v>#N/A</v>
      </c>
      <c r="K2309" s="22" t="e">
        <f ca="1"/>
        <v>#N/A</v>
      </c>
      <c r="L2309" s="22" t="e">
        <f ca="1"/>
        <v>#N/A</v>
      </c>
      <c r="M2309" s="22"/>
      <c r="N2309" s="22"/>
      <c r="O2309" s="22"/>
      <c r="P2309" s="22"/>
      <c r="Q2309" s="22"/>
      <c r="R2309" s="22" t="e">
        <f ca="1"/>
        <v>#NUM!</v>
      </c>
      <c r="S2309" s="22">
        <f ca="1"/>
        <v>0</v>
      </c>
      <c r="T2309" s="22" t="e">
        <f ca="1"/>
        <v>#N/A</v>
      </c>
      <c r="U2309" s="22" t="e">
        <f ca="1"/>
        <v>#N/A</v>
      </c>
      <c r="V2309" s="22" t="e">
        <f ca="1"/>
        <v>#N/A</v>
      </c>
      <c r="W2309" s="22" t="e">
        <f ca="1"/>
        <v>#N/A</v>
      </c>
      <c r="X2309" s="22"/>
      <c r="Y2309" s="22"/>
      <c r="Z2309" s="22"/>
      <c r="AA2309" s="22" t="e">
        <f ca="1"/>
        <v>#NUM!</v>
      </c>
      <c r="AB2309" s="22">
        <f ca="1"/>
        <v>0</v>
      </c>
      <c r="AC2309" s="22" t="e">
        <f ca="1"/>
        <v>#N/A</v>
      </c>
      <c r="AD2309" s="22" t="e">
        <f ca="1"/>
        <v>#N/A</v>
      </c>
      <c r="AE2309" s="22" t="e">
        <f ca="1"/>
        <v>#N/A</v>
      </c>
      <c r="AF2309" s="22" t="e">
        <f ca="1"/>
        <v>#N/A</v>
      </c>
      <c r="AG2309" s="22"/>
      <c r="AH2309" s="22"/>
      <c r="AI2309" s="22"/>
      <c r="AJ2309" s="22"/>
      <c r="AK2309" s="22"/>
      <c r="AL2309" s="22"/>
      <c r="AM2309" s="22"/>
      <c r="AN2309" s="22" t="e">
        <f ca="1"/>
        <v>#NUM!</v>
      </c>
      <c r="AO2309" s="22">
        <f ca="1"/>
        <v>0</v>
      </c>
      <c r="AP2309" s="22" t="e">
        <f ca="1"/>
        <v>#N/A</v>
      </c>
      <c r="AQ2309" s="22" t="e">
        <f ca="1"/>
        <v>#N/A</v>
      </c>
      <c r="AR2309" s="22" t="e">
        <f ca="1"/>
        <v>#N/A</v>
      </c>
      <c r="AS2309" s="22" t="e">
        <f ca="1"/>
        <v>#N/A</v>
      </c>
      <c r="AT2309" s="22"/>
      <c r="AU2309" s="22"/>
      <c r="AV2309" s="22"/>
      <c r="AW2309" s="22"/>
      <c r="AX2309" s="22"/>
      <c r="AY2309" s="22"/>
      <c r="AZ2309" s="22"/>
      <c r="BA2309" s="22"/>
      <c r="BB2309" s="22"/>
      <c r="BC2309" s="22"/>
      <c r="BD2309" s="22"/>
      <c r="BE2309" s="22"/>
      <c r="BF2309" s="22"/>
      <c r="BG2309" s="22"/>
      <c r="BH2309" s="22"/>
      <c r="BI2309" s="22"/>
      <c r="BJ2309" s="22"/>
      <c r="BK2309" s="22"/>
      <c r="BL2309" s="22"/>
      <c r="BM2309" s="22"/>
      <c r="BN2309" s="22"/>
      <c r="BO2309" s="22"/>
      <c r="BP2309" s="22"/>
      <c r="BQ2309" s="22"/>
      <c r="BR2309" s="22"/>
      <c r="BS2309" s="22"/>
      <c r="BT2309" s="22"/>
      <c r="BU2309" s="22"/>
      <c r="BV2309" s="22"/>
      <c r="BW2309" s="22"/>
      <c r="BX2309" s="22"/>
      <c r="BY2309" s="22"/>
      <c r="BZ2309" s="22"/>
    </row>
    <row r="2310" spans="1:78" x14ac:dyDescent="0.25">
      <c r="A2310" s="21"/>
      <c r="B2310" s="22">
        <v>210.04</v>
      </c>
      <c r="C2310" s="22">
        <v>600</v>
      </c>
      <c r="D2310" s="22">
        <f t="shared" ca="1" si="70"/>
        <v>0.6</v>
      </c>
      <c r="E2310" s="22"/>
      <c r="F2310" s="22"/>
      <c r="G2310" s="22">
        <f ca="1"/>
        <v>2368.5292799999997</v>
      </c>
      <c r="H2310" s="22">
        <f ca="1"/>
        <v>0</v>
      </c>
      <c r="I2310" s="22" t="e">
        <f ca="1"/>
        <v>#N/A</v>
      </c>
      <c r="J2310" s="22" t="e">
        <f ca="1"/>
        <v>#N/A</v>
      </c>
      <c r="K2310" s="22" t="e">
        <f ca="1"/>
        <v>#N/A</v>
      </c>
      <c r="L2310" s="22" t="e">
        <f ca="1"/>
        <v>#N/A</v>
      </c>
      <c r="M2310" s="22"/>
      <c r="N2310" s="22"/>
      <c r="O2310" s="22"/>
      <c r="P2310" s="22"/>
      <c r="Q2310" s="22"/>
      <c r="R2310" s="22">
        <f ca="1"/>
        <v>6306.9890800000012</v>
      </c>
      <c r="S2310" s="22">
        <f ca="1"/>
        <v>0</v>
      </c>
      <c r="T2310" s="22" t="e">
        <f ca="1"/>
        <v>#N/A</v>
      </c>
      <c r="U2310" s="22" t="e">
        <f ca="1"/>
        <v>#N/A</v>
      </c>
      <c r="V2310" s="22" t="e">
        <f ca="1"/>
        <v>#N/A</v>
      </c>
      <c r="W2310" s="22" t="e">
        <f ca="1"/>
        <v>#N/A</v>
      </c>
      <c r="X2310" s="22"/>
      <c r="Y2310" s="22"/>
      <c r="Z2310" s="22"/>
      <c r="AA2310" s="22">
        <f ca="1"/>
        <v>1202.6958749999999</v>
      </c>
      <c r="AB2310" s="22">
        <f ca="1"/>
        <v>0</v>
      </c>
      <c r="AC2310" s="22" t="e">
        <f ca="1"/>
        <v>#N/A</v>
      </c>
      <c r="AD2310" s="22" t="e">
        <f ca="1"/>
        <v>#N/A</v>
      </c>
      <c r="AE2310" s="22" t="e">
        <f ca="1"/>
        <v>#N/A</v>
      </c>
      <c r="AF2310" s="22" t="e">
        <f ca="1"/>
        <v>#N/A</v>
      </c>
      <c r="AG2310" s="22"/>
      <c r="AH2310" s="22"/>
      <c r="AI2310" s="22"/>
      <c r="AJ2310" s="22"/>
      <c r="AK2310" s="22"/>
      <c r="AL2310" s="22"/>
      <c r="AM2310" s="22"/>
      <c r="AN2310" s="22">
        <f ca="1"/>
        <v>965.03931999999941</v>
      </c>
      <c r="AO2310" s="22">
        <f ca="1"/>
        <v>0</v>
      </c>
      <c r="AP2310" s="22" t="e">
        <f ca="1"/>
        <v>#N/A</v>
      </c>
      <c r="AQ2310" s="22" t="e">
        <f ca="1"/>
        <v>#N/A</v>
      </c>
      <c r="AR2310" s="22" t="e">
        <f ca="1"/>
        <v>#N/A</v>
      </c>
      <c r="AS2310" s="22" t="e">
        <f ca="1"/>
        <v>#N/A</v>
      </c>
      <c r="AT2310" s="22"/>
      <c r="AU2310" s="22"/>
      <c r="AV2310" s="22"/>
      <c r="AW2310" s="22"/>
      <c r="AX2310" s="22"/>
      <c r="AY2310" s="22"/>
      <c r="AZ2310" s="22"/>
      <c r="BA2310" s="22"/>
      <c r="BB2310" s="22"/>
      <c r="BC2310" s="22"/>
      <c r="BD2310" s="22"/>
      <c r="BE2310" s="22"/>
      <c r="BF2310" s="22"/>
      <c r="BG2310" s="22"/>
      <c r="BH2310" s="22"/>
      <c r="BI2310" s="22"/>
      <c r="BJ2310" s="22"/>
      <c r="BK2310" s="22"/>
      <c r="BL2310" s="22"/>
      <c r="BM2310" s="22"/>
      <c r="BN2310" s="22"/>
      <c r="BO2310" s="22"/>
      <c r="BP2310" s="22"/>
      <c r="BQ2310" s="22"/>
      <c r="BR2310" s="22"/>
      <c r="BS2310" s="22"/>
      <c r="BT2310" s="22"/>
      <c r="BU2310" s="22"/>
      <c r="BV2310" s="22"/>
      <c r="BW2310" s="22"/>
      <c r="BX2310" s="22"/>
      <c r="BY2310" s="22"/>
      <c r="BZ2310" s="22"/>
    </row>
    <row r="2311" spans="1:78" x14ac:dyDescent="0.25">
      <c r="A2311" s="21"/>
      <c r="B2311" s="22">
        <v>233.05</v>
      </c>
      <c r="C2311" s="22">
        <v>700</v>
      </c>
      <c r="D2311" s="22">
        <f t="shared" ca="1" si="70"/>
        <v>0.7</v>
      </c>
      <c r="E2311" s="22"/>
      <c r="F2311" s="22"/>
      <c r="G2311" s="22" t="e">
        <f ca="1"/>
        <v>#N/A</v>
      </c>
      <c r="H2311" s="22" t="e">
        <f ca="1"/>
        <v>#N/A</v>
      </c>
      <c r="I2311" s="22" t="e">
        <f ca="1"/>
        <v>#N/A</v>
      </c>
      <c r="J2311" s="22" t="e">
        <f ca="1"/>
        <v>#N/A</v>
      </c>
      <c r="K2311" s="22" t="e">
        <f ca="1"/>
        <v>#N/A</v>
      </c>
      <c r="L2311" s="22" t="e">
        <f ca="1"/>
        <v>#N/A</v>
      </c>
      <c r="M2311" s="22"/>
      <c r="N2311" s="22"/>
      <c r="O2311" s="22"/>
      <c r="P2311" s="22"/>
      <c r="Q2311" s="22"/>
      <c r="R2311" s="22" t="e">
        <f ca="1"/>
        <v>#N/A</v>
      </c>
      <c r="S2311" s="22" t="e">
        <f ca="1"/>
        <v>#N/A</v>
      </c>
      <c r="T2311" s="22" t="e">
        <f ca="1"/>
        <v>#N/A</v>
      </c>
      <c r="U2311" s="22" t="e">
        <f ca="1"/>
        <v>#N/A</v>
      </c>
      <c r="V2311" s="22" t="e">
        <f ca="1"/>
        <v>#N/A</v>
      </c>
      <c r="W2311" s="22" t="e">
        <f ca="1"/>
        <v>#N/A</v>
      </c>
      <c r="X2311" s="22"/>
      <c r="Y2311" s="22"/>
      <c r="Z2311" s="22"/>
      <c r="AA2311" s="22" t="e">
        <f ca="1"/>
        <v>#N/A</v>
      </c>
      <c r="AB2311" s="22" t="e">
        <f ca="1"/>
        <v>#N/A</v>
      </c>
      <c r="AC2311" s="22" t="e">
        <f ca="1"/>
        <v>#N/A</v>
      </c>
      <c r="AD2311" s="22" t="e">
        <f ca="1"/>
        <v>#N/A</v>
      </c>
      <c r="AE2311" s="22" t="e">
        <f ca="1"/>
        <v>#N/A</v>
      </c>
      <c r="AF2311" s="22" t="e">
        <f ca="1"/>
        <v>#N/A</v>
      </c>
      <c r="AG2311" s="22"/>
      <c r="AH2311" s="22"/>
      <c r="AI2311" s="22"/>
      <c r="AJ2311" s="22"/>
      <c r="AK2311" s="22"/>
      <c r="AL2311" s="22"/>
      <c r="AM2311" s="22"/>
      <c r="AN2311" s="22" t="e">
        <f ca="1"/>
        <v>#N/A</v>
      </c>
      <c r="AO2311" s="22" t="e">
        <f ca="1"/>
        <v>#N/A</v>
      </c>
      <c r="AP2311" s="22" t="e">
        <f ca="1"/>
        <v>#N/A</v>
      </c>
      <c r="AQ2311" s="22" t="e">
        <f ca="1"/>
        <v>#N/A</v>
      </c>
      <c r="AR2311" s="22" t="e">
        <f ca="1"/>
        <v>#N/A</v>
      </c>
      <c r="AS2311" s="22" t="e">
        <f ca="1"/>
        <v>#N/A</v>
      </c>
      <c r="AT2311" s="22"/>
      <c r="AU2311" s="22"/>
      <c r="AV2311" s="22"/>
      <c r="AW2311" s="22"/>
      <c r="AX2311" s="22"/>
      <c r="AY2311" s="22"/>
      <c r="AZ2311" s="22"/>
      <c r="BA2311" s="22"/>
      <c r="BB2311" s="22"/>
      <c r="BC2311" s="22"/>
      <c r="BD2311" s="22"/>
      <c r="BE2311" s="22"/>
      <c r="BF2311" s="22"/>
      <c r="BG2311" s="22"/>
      <c r="BH2311" s="22"/>
      <c r="BI2311" s="22"/>
      <c r="BJ2311" s="22"/>
      <c r="BK2311" s="22"/>
      <c r="BL2311" s="22"/>
      <c r="BM2311" s="22"/>
      <c r="BN2311" s="22"/>
      <c r="BO2311" s="22"/>
      <c r="BP2311" s="22"/>
      <c r="BQ2311" s="22"/>
      <c r="BR2311" s="22"/>
      <c r="BS2311" s="22"/>
      <c r="BT2311" s="22"/>
      <c r="BU2311" s="22"/>
      <c r="BV2311" s="22"/>
      <c r="BW2311" s="22"/>
      <c r="BX2311" s="22"/>
      <c r="BY2311" s="22"/>
      <c r="BZ2311" s="22"/>
    </row>
    <row r="2312" spans="1:78" x14ac:dyDescent="0.25">
      <c r="A2312" s="21"/>
      <c r="B2312" s="22">
        <v>253.13</v>
      </c>
      <c r="C2312" s="22">
        <v>800</v>
      </c>
      <c r="D2312" s="22">
        <f t="shared" ca="1" si="70"/>
        <v>0.8</v>
      </c>
      <c r="E2312" s="22"/>
      <c r="F2312" s="22"/>
      <c r="G2312" s="22" t="e">
        <f ca="1"/>
        <v>#N/A</v>
      </c>
      <c r="H2312" s="22" t="e">
        <f ca="1"/>
        <v>#N/A</v>
      </c>
      <c r="I2312" s="22" t="e">
        <f ca="1"/>
        <v>#N/A</v>
      </c>
      <c r="J2312" s="22" t="e">
        <f ca="1"/>
        <v>#N/A</v>
      </c>
      <c r="K2312" s="22" t="e">
        <f ca="1"/>
        <v>#N/A</v>
      </c>
      <c r="L2312" s="22" t="e">
        <f ca="1"/>
        <v>#N/A</v>
      </c>
      <c r="M2312" s="22"/>
      <c r="N2312" s="22"/>
      <c r="O2312" s="22"/>
      <c r="P2312" s="22"/>
      <c r="Q2312" s="22"/>
      <c r="R2312" s="22" t="e">
        <f ca="1"/>
        <v>#N/A</v>
      </c>
      <c r="S2312" s="22" t="e">
        <f ca="1"/>
        <v>#N/A</v>
      </c>
      <c r="T2312" s="22" t="e">
        <f ca="1"/>
        <v>#N/A</v>
      </c>
      <c r="U2312" s="22" t="e">
        <f ca="1"/>
        <v>#N/A</v>
      </c>
      <c r="V2312" s="22" t="e">
        <f ca="1"/>
        <v>#N/A</v>
      </c>
      <c r="W2312" s="22" t="e">
        <f ca="1"/>
        <v>#N/A</v>
      </c>
      <c r="X2312" s="22"/>
      <c r="Y2312" s="22"/>
      <c r="Z2312" s="22"/>
      <c r="AA2312" s="22" t="e">
        <f ca="1"/>
        <v>#N/A</v>
      </c>
      <c r="AB2312" s="22" t="e">
        <f ca="1"/>
        <v>#N/A</v>
      </c>
      <c r="AC2312" s="22" t="e">
        <f ca="1"/>
        <v>#N/A</v>
      </c>
      <c r="AD2312" s="22" t="e">
        <f ca="1"/>
        <v>#N/A</v>
      </c>
      <c r="AE2312" s="22" t="e">
        <f ca="1"/>
        <v>#N/A</v>
      </c>
      <c r="AF2312" s="22" t="e">
        <f ca="1"/>
        <v>#N/A</v>
      </c>
      <c r="AG2312" s="22"/>
      <c r="AH2312" s="22"/>
      <c r="AI2312" s="22"/>
      <c r="AJ2312" s="22"/>
      <c r="AK2312" s="22"/>
      <c r="AL2312" s="22"/>
      <c r="AM2312" s="22"/>
      <c r="AN2312" s="22" t="e">
        <f ca="1"/>
        <v>#N/A</v>
      </c>
      <c r="AO2312" s="22" t="e">
        <f ca="1"/>
        <v>#N/A</v>
      </c>
      <c r="AP2312" s="22" t="e">
        <f ca="1"/>
        <v>#N/A</v>
      </c>
      <c r="AQ2312" s="22" t="e">
        <f ca="1"/>
        <v>#N/A</v>
      </c>
      <c r="AR2312" s="22" t="e">
        <f ca="1"/>
        <v>#N/A</v>
      </c>
      <c r="AS2312" s="22" t="e">
        <f ca="1"/>
        <v>#N/A</v>
      </c>
      <c r="AT2312" s="22"/>
      <c r="AU2312" s="22"/>
      <c r="AV2312" s="22"/>
      <c r="AW2312" s="22"/>
      <c r="AX2312" s="22"/>
      <c r="AY2312" s="22"/>
      <c r="AZ2312" s="22"/>
      <c r="BA2312" s="22"/>
      <c r="BB2312" s="22"/>
      <c r="BC2312" s="22"/>
      <c r="BD2312" s="22"/>
      <c r="BE2312" s="22"/>
      <c r="BF2312" s="22"/>
      <c r="BG2312" s="22"/>
      <c r="BH2312" s="22"/>
      <c r="BI2312" s="22"/>
      <c r="BJ2312" s="22"/>
      <c r="BK2312" s="22"/>
      <c r="BL2312" s="22"/>
      <c r="BM2312" s="22"/>
      <c r="BN2312" s="22"/>
      <c r="BO2312" s="22"/>
      <c r="BP2312" s="22"/>
      <c r="BQ2312" s="22"/>
      <c r="BR2312" s="22"/>
      <c r="BS2312" s="22"/>
      <c r="BT2312" s="22"/>
      <c r="BU2312" s="22"/>
      <c r="BV2312" s="22"/>
      <c r="BW2312" s="22"/>
      <c r="BX2312" s="22"/>
      <c r="BY2312" s="22"/>
      <c r="BZ2312" s="22"/>
    </row>
    <row r="2313" spans="1:78" x14ac:dyDescent="0.25">
      <c r="A2313" s="21"/>
      <c r="B2313" s="22">
        <v>270.7</v>
      </c>
      <c r="C2313" s="22">
        <v>900</v>
      </c>
      <c r="D2313" s="22">
        <f t="shared" ca="1" si="70"/>
        <v>0.9</v>
      </c>
      <c r="E2313" s="22"/>
      <c r="F2313" s="22"/>
      <c r="G2313" s="22"/>
      <c r="H2313" s="22"/>
      <c r="I2313" s="22"/>
      <c r="J2313" s="22"/>
      <c r="K2313" s="22"/>
      <c r="L2313" s="22"/>
      <c r="M2313" s="22"/>
      <c r="N2313" s="22"/>
      <c r="O2313" s="22"/>
      <c r="P2313" s="22"/>
      <c r="Q2313" s="22"/>
      <c r="R2313" s="22"/>
      <c r="S2313" s="22"/>
      <c r="T2313" s="2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c r="AQ2313" s="22"/>
      <c r="AR2313" s="22"/>
      <c r="AS2313" s="22"/>
      <c r="AT2313" s="22"/>
      <c r="AU2313" s="22"/>
      <c r="AV2313" s="22"/>
      <c r="AW2313" s="22"/>
      <c r="AX2313" s="22"/>
      <c r="AY2313" s="22"/>
      <c r="AZ2313" s="22"/>
      <c r="BA2313" s="22"/>
      <c r="BB2313" s="22"/>
      <c r="BC2313" s="22"/>
      <c r="BD2313" s="22"/>
      <c r="BE2313" s="22"/>
      <c r="BF2313" s="22"/>
      <c r="BG2313" s="22"/>
      <c r="BH2313" s="22"/>
      <c r="BI2313" s="22"/>
      <c r="BJ2313" s="22"/>
      <c r="BK2313" s="22"/>
      <c r="BL2313" s="22"/>
      <c r="BM2313" s="22"/>
      <c r="BN2313" s="22"/>
      <c r="BO2313" s="22"/>
      <c r="BP2313" s="22"/>
      <c r="BQ2313" s="22"/>
      <c r="BR2313" s="22"/>
      <c r="BS2313" s="22"/>
      <c r="BT2313" s="22"/>
      <c r="BU2313" s="22"/>
      <c r="BV2313" s="22"/>
      <c r="BW2313" s="22"/>
      <c r="BX2313" s="22"/>
      <c r="BY2313" s="22"/>
      <c r="BZ2313" s="22"/>
    </row>
    <row r="2314" spans="1:78" x14ac:dyDescent="0.25">
      <c r="A2314" s="21"/>
      <c r="B2314" s="22">
        <v>286.19</v>
      </c>
      <c r="C2314" s="22">
        <v>1000</v>
      </c>
      <c r="D2314" s="22">
        <f t="shared" ca="1" si="70"/>
        <v>1</v>
      </c>
      <c r="E2314" s="22"/>
      <c r="F2314" s="25" t="s">
        <v>166</v>
      </c>
      <c r="G2314" s="42">
        <v>277.14999999999998</v>
      </c>
      <c r="H2314" s="22"/>
      <c r="I2314" s="22"/>
      <c r="J2314" s="22"/>
      <c r="K2314" s="22"/>
      <c r="L2314" s="22"/>
      <c r="M2314" s="22"/>
      <c r="N2314" s="22"/>
      <c r="O2314" s="22"/>
      <c r="P2314" s="22"/>
      <c r="Q2314" s="25" t="s">
        <v>166</v>
      </c>
      <c r="R2314" s="42">
        <v>323.14999999999998</v>
      </c>
      <c r="S2314" s="22"/>
      <c r="T2314" s="22"/>
      <c r="U2314" s="22"/>
      <c r="V2314" s="22"/>
      <c r="W2314" s="22"/>
      <c r="X2314" s="22"/>
      <c r="Y2314" s="22"/>
      <c r="Z2314" s="25" t="s">
        <v>166</v>
      </c>
      <c r="AA2314" s="42">
        <v>900</v>
      </c>
      <c r="AB2314" s="22"/>
      <c r="AC2314" s="22"/>
      <c r="AD2314" s="22"/>
      <c r="AE2314" s="22"/>
      <c r="AF2314" s="22"/>
      <c r="AG2314" s="22"/>
      <c r="AH2314" s="22"/>
      <c r="AI2314" s="22"/>
      <c r="AJ2314" s="22"/>
      <c r="AK2314" s="22"/>
      <c r="AL2314" s="22"/>
      <c r="AM2314" s="25" t="s">
        <v>166</v>
      </c>
      <c r="AN2314" s="42">
        <v>1200</v>
      </c>
      <c r="AO2314" s="22"/>
      <c r="AP2314" s="22"/>
      <c r="AQ2314" s="22"/>
      <c r="AR2314" s="22"/>
      <c r="AS2314" s="22"/>
      <c r="AT2314" s="22"/>
      <c r="AU2314" s="22"/>
      <c r="AV2314" s="22"/>
      <c r="AW2314" s="22"/>
      <c r="AX2314" s="22"/>
      <c r="AY2314" s="22"/>
      <c r="AZ2314" s="22"/>
      <c r="BA2314" s="22"/>
      <c r="BB2314" s="22"/>
      <c r="BC2314" s="22"/>
      <c r="BD2314" s="22"/>
      <c r="BE2314" s="22"/>
      <c r="BF2314" s="22"/>
      <c r="BG2314" s="22"/>
      <c r="BH2314" s="22"/>
      <c r="BI2314" s="22"/>
      <c r="BJ2314" s="22"/>
      <c r="BK2314" s="22"/>
      <c r="BL2314" s="22"/>
      <c r="BM2314" s="22"/>
      <c r="BN2314" s="22"/>
      <c r="BO2314" s="22"/>
      <c r="BP2314" s="22"/>
      <c r="BQ2314" s="22"/>
      <c r="BR2314" s="22"/>
      <c r="BS2314" s="22"/>
      <c r="BT2314" s="22"/>
      <c r="BU2314" s="22"/>
      <c r="BV2314" s="22"/>
      <c r="BW2314" s="22"/>
      <c r="BX2314" s="22"/>
      <c r="BY2314" s="22"/>
      <c r="BZ2314" s="22"/>
    </row>
    <row r="2315" spans="1:78" x14ac:dyDescent="0.25">
      <c r="A2315" s="21"/>
      <c r="B2315" s="22">
        <v>299.57</v>
      </c>
      <c r="C2315" s="22">
        <v>1100</v>
      </c>
      <c r="D2315" s="22">
        <f t="shared" ca="1" si="70"/>
        <v>1.1000000000000001</v>
      </c>
      <c r="E2315" s="22"/>
      <c r="F2315" s="25" t="s">
        <v>167</v>
      </c>
      <c r="G2315" s="89">
        <f ca="1">I2302+J2302*(G2314/1000)+K2302*(G2314/1000)^2+L2302*(G2314/1000)^3+M2302/(G2314/1000)^2</f>
        <v>111.7896357245729</v>
      </c>
      <c r="H2315" s="22"/>
      <c r="I2315" s="22"/>
      <c r="J2315" s="22"/>
      <c r="K2315" s="22"/>
      <c r="L2315" s="22"/>
      <c r="M2315" s="22"/>
      <c r="N2315" s="22"/>
      <c r="O2315" s="22"/>
      <c r="P2315" s="22"/>
      <c r="Q2315" s="25" t="s">
        <v>167</v>
      </c>
      <c r="R2315" s="89">
        <f ca="1">S2302+T2302*(R2314/1000)+U2302*(R2314/1000)^2+V2302*(R2314/1000)^3+W2302/(R2314/1000)^2</f>
        <v>128.97853622000881</v>
      </c>
      <c r="S2315" s="22"/>
      <c r="T2315" s="22"/>
      <c r="U2315" s="22"/>
      <c r="V2315" s="22"/>
      <c r="W2315" s="22"/>
      <c r="X2315" s="22"/>
      <c r="Y2315" s="22"/>
      <c r="Z2315" s="25" t="s">
        <v>167</v>
      </c>
      <c r="AA2315" s="89">
        <f ca="1">AC2302+AD2302*(AA2314/1000)+AE2302*(AA2314/1000)^2+AF2302*(AA2314/1000)^3+AG2302/(AA2314/1000)^2</f>
        <v>270.7</v>
      </c>
      <c r="AB2315" s="22"/>
      <c r="AC2315" s="22"/>
      <c r="AD2315" s="22"/>
      <c r="AE2315" s="22"/>
      <c r="AF2315" s="22"/>
      <c r="AG2315" s="22"/>
      <c r="AH2315" s="22"/>
      <c r="AI2315" s="22"/>
      <c r="AJ2315" s="22"/>
      <c r="AK2315" s="22"/>
      <c r="AL2315" s="22"/>
      <c r="AM2315" s="25" t="s">
        <v>167</v>
      </c>
      <c r="AN2315" s="43">
        <f ca="1">AM2302+AN2302*(AN2314/1000)+AO2302*(AN2314/1000)^2+AP2302*(AN2314/1000)^3+AQ2302/(AN2314/1000)^2</f>
        <v>311.28999999999996</v>
      </c>
      <c r="AO2315" s="22"/>
      <c r="AP2315" s="22"/>
      <c r="AQ2315" s="22"/>
      <c r="AR2315" s="22"/>
      <c r="AS2315" s="22"/>
      <c r="AT2315" s="22"/>
      <c r="AU2315" s="22"/>
      <c r="AV2315" s="22"/>
      <c r="AW2315" s="22"/>
      <c r="AX2315" s="22"/>
      <c r="AY2315" s="22"/>
      <c r="AZ2315" s="22"/>
      <c r="BA2315" s="22"/>
      <c r="BB2315" s="22"/>
      <c r="BC2315" s="22"/>
      <c r="BD2315" s="22"/>
      <c r="BE2315" s="22"/>
      <c r="BF2315" s="22"/>
      <c r="BG2315" s="22"/>
      <c r="BH2315" s="22"/>
      <c r="BI2315" s="22"/>
      <c r="BJ2315" s="22"/>
      <c r="BK2315" s="22"/>
      <c r="BL2315" s="22"/>
      <c r="BM2315" s="22"/>
      <c r="BN2315" s="22"/>
      <c r="BO2315" s="22"/>
      <c r="BP2315" s="22"/>
      <c r="BQ2315" s="22"/>
      <c r="BR2315" s="22"/>
      <c r="BS2315" s="22"/>
      <c r="BT2315" s="22"/>
      <c r="BU2315" s="22"/>
      <c r="BV2315" s="22"/>
      <c r="BW2315" s="22"/>
      <c r="BX2315" s="22"/>
      <c r="BY2315" s="22"/>
      <c r="BZ2315" s="22"/>
    </row>
    <row r="2316" spans="1:78" x14ac:dyDescent="0.25">
      <c r="A2316" s="21"/>
      <c r="B2316" s="22">
        <v>311.29000000000002</v>
      </c>
      <c r="C2316" s="22">
        <v>1200</v>
      </c>
      <c r="D2316" s="22">
        <f t="shared" ca="1" si="70"/>
        <v>1.2</v>
      </c>
      <c r="E2316" s="22"/>
      <c r="F2316" s="22" t="s">
        <v>46</v>
      </c>
      <c r="G2316" s="22"/>
      <c r="H2316" s="22"/>
      <c r="I2316" s="22"/>
      <c r="J2316" s="22" t="s">
        <v>189</v>
      </c>
      <c r="K2316" s="22"/>
      <c r="L2316" s="22"/>
      <c r="M2316" s="22"/>
      <c r="N2316" s="22"/>
      <c r="O2316" s="22"/>
      <c r="P2316" s="22"/>
      <c r="Q2316" s="22" t="s">
        <v>46</v>
      </c>
      <c r="R2316" s="22"/>
      <c r="S2316" s="22"/>
      <c r="T2316" s="22"/>
      <c r="U2316" s="22" t="s">
        <v>189</v>
      </c>
      <c r="V2316" s="22"/>
      <c r="W2316" s="22"/>
      <c r="X2316" s="22"/>
      <c r="Y2316" s="22"/>
      <c r="Z2316" s="22" t="s">
        <v>46</v>
      </c>
      <c r="AA2316" s="22"/>
      <c r="AB2316" s="22"/>
      <c r="AC2316" s="22"/>
      <c r="AD2316" s="22" t="s">
        <v>189</v>
      </c>
      <c r="AE2316" s="22"/>
      <c r="AF2316" s="22"/>
      <c r="AG2316" s="22"/>
      <c r="AH2316" s="22"/>
      <c r="AI2316" s="22"/>
      <c r="AJ2316" s="22"/>
      <c r="AK2316" s="22"/>
      <c r="AL2316" s="22"/>
      <c r="AM2316" s="22" t="s">
        <v>46</v>
      </c>
      <c r="AN2316" s="22"/>
      <c r="AO2316" s="22"/>
      <c r="AP2316" s="22"/>
      <c r="AQ2316" s="22" t="s">
        <v>189</v>
      </c>
      <c r="AR2316" s="22"/>
      <c r="AS2316" s="22"/>
      <c r="AT2316" s="22"/>
      <c r="AU2316" s="22"/>
      <c r="AV2316" s="22"/>
      <c r="AW2316" s="22"/>
      <c r="AX2316" s="22"/>
      <c r="AY2316" s="22"/>
      <c r="AZ2316" s="22"/>
      <c r="BA2316" s="22"/>
      <c r="BB2316" s="22"/>
      <c r="BC2316" s="22"/>
      <c r="BD2316" s="22"/>
      <c r="BE2316" s="22"/>
      <c r="BF2316" s="22"/>
      <c r="BG2316" s="22"/>
      <c r="BH2316" s="22"/>
      <c r="BI2316" s="22"/>
      <c r="BJ2316" s="22"/>
      <c r="BK2316" s="22"/>
      <c r="BL2316" s="22"/>
      <c r="BM2316" s="22"/>
      <c r="BN2316" s="22"/>
      <c r="BO2316" s="22"/>
      <c r="BP2316" s="22"/>
      <c r="BQ2316" s="22"/>
      <c r="BR2316" s="22"/>
      <c r="BS2316" s="22"/>
      <c r="BT2316" s="22"/>
      <c r="BU2316" s="22"/>
      <c r="BV2316" s="22"/>
      <c r="BW2316" s="22"/>
      <c r="BX2316" s="22"/>
      <c r="BY2316" s="22"/>
      <c r="BZ2316" s="22"/>
    </row>
    <row r="2317" spans="1:78" x14ac:dyDescent="0.25">
      <c r="A2317" s="21"/>
      <c r="B2317" s="22">
        <v>322.17</v>
      </c>
      <c r="C2317" s="22">
        <v>1300</v>
      </c>
      <c r="D2317" s="22">
        <f t="shared" ca="1" si="70"/>
        <v>1.3</v>
      </c>
      <c r="E2317" s="22"/>
      <c r="F2317" s="22"/>
      <c r="G2317" s="22"/>
      <c r="H2317" s="22"/>
      <c r="I2317" s="22"/>
      <c r="J2317" s="22"/>
      <c r="K2317" s="22"/>
      <c r="L2317" s="22"/>
      <c r="M2317" s="22"/>
      <c r="N2317" s="22"/>
      <c r="O2317" s="22"/>
      <c r="P2317" s="22"/>
      <c r="Q2317" s="22"/>
      <c r="R2317" s="22"/>
      <c r="S2317" s="22"/>
      <c r="T2317" s="2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c r="AQ2317" s="22"/>
      <c r="AR2317" s="22"/>
      <c r="AS2317" s="22"/>
      <c r="AT2317" s="22"/>
      <c r="AU2317" s="22"/>
      <c r="AV2317" s="22"/>
      <c r="AW2317" s="22"/>
      <c r="AX2317" s="22"/>
      <c r="AY2317" s="22"/>
      <c r="AZ2317" s="22"/>
      <c r="BA2317" s="22"/>
      <c r="BB2317" s="22"/>
      <c r="BC2317" s="22"/>
      <c r="BD2317" s="22"/>
      <c r="BE2317" s="22"/>
      <c r="BF2317" s="22"/>
      <c r="BG2317" s="22"/>
      <c r="BH2317" s="22"/>
      <c r="BI2317" s="22"/>
      <c r="BJ2317" s="22"/>
      <c r="BK2317" s="22"/>
      <c r="BL2317" s="22"/>
      <c r="BM2317" s="22"/>
      <c r="BN2317" s="22"/>
      <c r="BO2317" s="22"/>
      <c r="BP2317" s="22"/>
      <c r="BQ2317" s="22"/>
      <c r="BR2317" s="22"/>
      <c r="BS2317" s="22"/>
      <c r="BT2317" s="22"/>
      <c r="BU2317" s="22"/>
      <c r="BV2317" s="22"/>
      <c r="BW2317" s="22"/>
      <c r="BX2317" s="22"/>
      <c r="BY2317" s="22"/>
      <c r="BZ2317" s="22"/>
    </row>
    <row r="2318" spans="1:78" x14ac:dyDescent="0.25">
      <c r="A2318" s="21"/>
      <c r="B2318" s="22">
        <v>330.54</v>
      </c>
      <c r="C2318" s="22">
        <v>1400</v>
      </c>
      <c r="D2318" s="22">
        <f t="shared" ca="1" si="70"/>
        <v>1.4</v>
      </c>
      <c r="E2318" s="22"/>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2"/>
      <c r="AS2318" s="22"/>
      <c r="AT2318" s="22"/>
      <c r="AU2318" s="22"/>
      <c r="AV2318" s="22"/>
      <c r="AW2318" s="22"/>
      <c r="AX2318" s="22"/>
      <c r="AY2318" s="22"/>
      <c r="AZ2318" s="22"/>
      <c r="BA2318" s="22"/>
      <c r="BB2318" s="22"/>
      <c r="BC2318" s="22"/>
      <c r="BD2318" s="22"/>
      <c r="BE2318" s="22"/>
      <c r="BF2318" s="22"/>
      <c r="BG2318" s="22"/>
      <c r="BH2318" s="22"/>
      <c r="BI2318" s="22"/>
      <c r="BJ2318" s="22"/>
      <c r="BK2318" s="22"/>
      <c r="BL2318" s="22"/>
      <c r="BM2318" s="22"/>
      <c r="BN2318" s="22"/>
      <c r="BO2318" s="22"/>
      <c r="BP2318" s="22"/>
      <c r="BQ2318" s="22"/>
      <c r="BR2318" s="22"/>
      <c r="BS2318" s="22"/>
      <c r="BT2318" s="22"/>
      <c r="BU2318" s="22"/>
      <c r="BV2318" s="22"/>
      <c r="BW2318" s="22"/>
      <c r="BX2318" s="22"/>
      <c r="BY2318" s="22"/>
      <c r="BZ2318" s="22"/>
    </row>
    <row r="2319" spans="1:78" x14ac:dyDescent="0.25">
      <c r="A2319" s="21"/>
      <c r="B2319" s="22">
        <v>338.9</v>
      </c>
      <c r="C2319" s="22">
        <v>1500</v>
      </c>
      <c r="D2319" s="22">
        <f t="shared" ca="1" si="70"/>
        <v>1.5</v>
      </c>
      <c r="E2319" s="22"/>
      <c r="F2319" s="22"/>
      <c r="G2319" s="22"/>
      <c r="H2319" s="22"/>
      <c r="I2319" s="22"/>
      <c r="J2319" s="22"/>
      <c r="K2319" s="22"/>
      <c r="L2319" s="22"/>
      <c r="M2319" s="22"/>
      <c r="N2319" s="22"/>
      <c r="O2319" s="22"/>
      <c r="P2319" s="22"/>
      <c r="Q2319" s="22"/>
      <c r="R2319" s="22"/>
      <c r="S2319" s="22"/>
      <c r="T2319" s="2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c r="AQ2319" s="22"/>
      <c r="AR2319" s="22"/>
      <c r="AS2319" s="22"/>
      <c r="AT2319" s="22"/>
      <c r="AU2319" s="22"/>
      <c r="AV2319" s="22"/>
      <c r="AW2319" s="22"/>
      <c r="AX2319" s="22"/>
      <c r="AY2319" s="22"/>
      <c r="AZ2319" s="22"/>
      <c r="BA2319" s="22"/>
      <c r="BB2319" s="22"/>
      <c r="BC2319" s="22"/>
      <c r="BD2319" s="22"/>
      <c r="BE2319" s="22"/>
      <c r="BF2319" s="22"/>
      <c r="BG2319" s="22"/>
      <c r="BH2319" s="22"/>
      <c r="BI2319" s="22"/>
      <c r="BJ2319" s="22"/>
      <c r="BK2319" s="22"/>
      <c r="BL2319" s="22"/>
      <c r="BM2319" s="22"/>
      <c r="BN2319" s="22"/>
      <c r="BO2319" s="22"/>
      <c r="BP2319" s="22"/>
      <c r="BQ2319" s="22"/>
      <c r="BR2319" s="22"/>
      <c r="BS2319" s="22"/>
      <c r="BT2319" s="22"/>
      <c r="BU2319" s="22"/>
      <c r="BV2319" s="22"/>
      <c r="BW2319" s="22"/>
      <c r="BX2319" s="22"/>
      <c r="BY2319" s="22"/>
      <c r="BZ2319" s="22"/>
    </row>
    <row r="2320" spans="1:78" x14ac:dyDescent="0.25">
      <c r="A2320" s="21"/>
      <c r="B2320" s="22" t="s">
        <v>432</v>
      </c>
      <c r="C2320" s="22" t="s">
        <v>433</v>
      </c>
      <c r="D2320" s="22"/>
      <c r="E2320" s="22"/>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2"/>
      <c r="AS2320" s="22"/>
      <c r="AT2320" s="22"/>
      <c r="AU2320" s="22"/>
      <c r="AV2320" s="22"/>
      <c r="AW2320" s="22"/>
      <c r="AX2320" s="22"/>
      <c r="AY2320" s="22"/>
      <c r="AZ2320" s="22"/>
      <c r="BA2320" s="22"/>
      <c r="BB2320" s="22"/>
      <c r="BC2320" s="22"/>
      <c r="BD2320" s="22"/>
      <c r="BE2320" s="22"/>
      <c r="BF2320" s="22"/>
      <c r="BG2320" s="22"/>
      <c r="BH2320" s="22"/>
      <c r="BI2320" s="22"/>
      <c r="BJ2320" s="22"/>
      <c r="BK2320" s="22"/>
      <c r="BL2320" s="22"/>
      <c r="BM2320" s="22"/>
      <c r="BN2320" s="22"/>
      <c r="BO2320" s="22"/>
      <c r="BP2320" s="22"/>
      <c r="BQ2320" s="22"/>
      <c r="BR2320" s="22"/>
      <c r="BS2320" s="22"/>
      <c r="BT2320" s="22"/>
      <c r="BU2320" s="22"/>
      <c r="BV2320" s="22"/>
      <c r="BW2320" s="22"/>
      <c r="BX2320" s="22"/>
      <c r="BY2320" s="22"/>
      <c r="BZ2320" s="22"/>
    </row>
    <row r="2321" spans="1:78" x14ac:dyDescent="0.25">
      <c r="A2321" s="38"/>
      <c r="B2321" s="39" t="s">
        <v>434</v>
      </c>
      <c r="C2321" s="39"/>
      <c r="D2321" s="39"/>
      <c r="E2321" s="39"/>
      <c r="F2321" s="26" t="s">
        <v>70</v>
      </c>
      <c r="G2321" s="27" t="s">
        <v>71</v>
      </c>
      <c r="H2321" s="27" t="s">
        <v>72</v>
      </c>
      <c r="I2321" s="27" t="s">
        <v>73</v>
      </c>
      <c r="J2321" s="27" t="s">
        <v>74</v>
      </c>
      <c r="K2321" s="27" t="s">
        <v>75</v>
      </c>
      <c r="L2321" s="27" t="s">
        <v>76</v>
      </c>
      <c r="M2321" s="27" t="s">
        <v>77</v>
      </c>
      <c r="N2321" s="27" t="s">
        <v>78</v>
      </c>
      <c r="O2321" s="27" t="s">
        <v>79</v>
      </c>
      <c r="P2321" s="27" t="s">
        <v>80</v>
      </c>
      <c r="Q2321" s="27" t="s">
        <v>81</v>
      </c>
      <c r="R2321" s="27" t="s">
        <v>82</v>
      </c>
      <c r="S2321" s="27" t="s">
        <v>83</v>
      </c>
      <c r="T2321" s="27" t="s">
        <v>84</v>
      </c>
      <c r="U2321" s="27" t="s">
        <v>85</v>
      </c>
      <c r="V2321" s="27" t="s">
        <v>86</v>
      </c>
      <c r="W2321" s="27" t="s">
        <v>87</v>
      </c>
      <c r="X2321" s="27" t="s">
        <v>88</v>
      </c>
      <c r="Y2321" s="27" t="s">
        <v>89</v>
      </c>
      <c r="Z2321" s="27" t="s">
        <v>90</v>
      </c>
      <c r="AA2321" s="27" t="s">
        <v>91</v>
      </c>
      <c r="AB2321" s="27" t="s">
        <v>92</v>
      </c>
      <c r="AC2321" s="27" t="s">
        <v>93</v>
      </c>
      <c r="AD2321" s="27" t="s">
        <v>94</v>
      </c>
      <c r="AE2321" s="27" t="s">
        <v>95</v>
      </c>
      <c r="AF2321" s="27" t="s">
        <v>96</v>
      </c>
      <c r="AG2321" s="27" t="s">
        <v>97</v>
      </c>
      <c r="AH2321" s="27" t="s">
        <v>98</v>
      </c>
      <c r="AI2321" s="27" t="s">
        <v>99</v>
      </c>
      <c r="AJ2321" s="27" t="s">
        <v>100</v>
      </c>
      <c r="AK2321" s="27" t="s">
        <v>101</v>
      </c>
      <c r="AL2321" s="27" t="s">
        <v>102</v>
      </c>
      <c r="AM2321" s="27" t="s">
        <v>103</v>
      </c>
      <c r="AN2321" s="27" t="s">
        <v>104</v>
      </c>
      <c r="AO2321" s="27" t="s">
        <v>105</v>
      </c>
      <c r="AP2321" s="27" t="s">
        <v>106</v>
      </c>
      <c r="AQ2321" s="27" t="s">
        <v>107</v>
      </c>
      <c r="AR2321" s="27" t="s">
        <v>108</v>
      </c>
      <c r="AS2321" s="27" t="s">
        <v>109</v>
      </c>
      <c r="AT2321" s="27" t="s">
        <v>110</v>
      </c>
      <c r="AU2321" s="27"/>
      <c r="AV2321" s="27"/>
      <c r="AW2321" s="27"/>
      <c r="AX2321" s="27"/>
      <c r="AY2321" s="27"/>
      <c r="AZ2321" s="27"/>
      <c r="BA2321" s="27"/>
      <c r="BB2321" s="27"/>
      <c r="BC2321" s="27"/>
      <c r="BD2321" s="27"/>
      <c r="BE2321" s="27"/>
      <c r="BF2321" s="27"/>
      <c r="BG2321" s="27"/>
      <c r="BH2321" s="27"/>
      <c r="BI2321" s="27"/>
      <c r="BJ2321" s="27"/>
      <c r="BK2321" s="27"/>
      <c r="BL2321" s="27"/>
      <c r="BM2321" s="27"/>
      <c r="BN2321" s="27"/>
      <c r="BO2321" s="22"/>
      <c r="BP2321" s="22"/>
      <c r="BQ2321" s="22"/>
      <c r="BR2321" s="22"/>
      <c r="BS2321" s="22"/>
      <c r="BT2321" s="22"/>
      <c r="BU2321" s="22"/>
      <c r="BV2321" s="22"/>
      <c r="BW2321" s="22"/>
      <c r="BX2321" s="22"/>
      <c r="BY2321" s="22"/>
      <c r="BZ2321" s="22"/>
    </row>
    <row r="2322" spans="1:78" x14ac:dyDescent="0.25">
      <c r="A2322" s="21" t="s">
        <v>435</v>
      </c>
      <c r="B2322" s="21" t="str">
        <f ca="1">A2322</f>
        <v>H2O(l)</v>
      </c>
      <c r="C2322" s="22"/>
      <c r="D2322" s="22"/>
      <c r="E2322" s="22"/>
      <c r="F2322" s="40" t="s">
        <v>139</v>
      </c>
      <c r="G2322" s="40">
        <f ca="1">E2348</f>
        <v>277.14999999999998</v>
      </c>
      <c r="H2322" s="40">
        <f ca="1">E2360</f>
        <v>333.15</v>
      </c>
      <c r="I2322" s="40">
        <f ca="1">K2326</f>
        <v>-1429.1653818879752</v>
      </c>
      <c r="J2322" s="40">
        <f ca="1">J2326</f>
        <v>9127.2976534385089</v>
      </c>
      <c r="K2322" s="40">
        <f ca="1">I2326</f>
        <v>-20780.013717156657</v>
      </c>
      <c r="L2322" s="40">
        <f ca="1">H2326</f>
        <v>16844.703878165299</v>
      </c>
      <c r="M2322" s="40">
        <f ca="1">G2326</f>
        <v>16.348815284314089</v>
      </c>
      <c r="N2322" s="40">
        <f ca="1">-(I2322*H2322+J2322*(H2322/1000)^2/2+K2322*(H2322/1000)^3/3+L2322*(H2322/1000)^4/4-M2322/(H2322/1000)-P2322)</f>
        <v>476206.40071820223</v>
      </c>
      <c r="O2322" s="40">
        <f ca="1">IFERROR(-(I2322*LN(H2322/1000)+J2322*H2322/1000+K2322*(H2322/1000)^2/2+L2322*(H2322/1000)^3/3-M2322/(2*(H2322/1000)^2)),0)</f>
        <v>-3592.4341562645936</v>
      </c>
      <c r="P2322" s="40">
        <f ca="1">H2322</f>
        <v>333.15</v>
      </c>
      <c r="Q2322" s="40">
        <f ca="1">H2322</f>
        <v>333.15</v>
      </c>
      <c r="R2322" s="40">
        <f ca="1">AA2322</f>
        <v>403.15</v>
      </c>
      <c r="S2322" s="40">
        <f ca="1">V2326</f>
        <v>-1251.9625966617646</v>
      </c>
      <c r="T2322" s="40">
        <f ca="1">U2326</f>
        <v>7400.6622952922507</v>
      </c>
      <c r="U2322" s="40">
        <f ca="1">T2326</f>
        <v>-15542.795280632836</v>
      </c>
      <c r="V2322" s="40">
        <f ca="1">S2326</f>
        <v>11687.369686064661</v>
      </c>
      <c r="W2322" s="40">
        <f ca="1">R2326</f>
        <v>17.176335966821227</v>
      </c>
      <c r="X2322" s="40">
        <f ca="1">(I2322*Q2322/1000+J2322*(Q2322/1000)^2/2+K2322*(Q2322/1000)^3/3+L2322*(Q2322/1000)^4/4-M2322/(Q2322/1000)-P2322+N2322)-(S2322*Q2322/1000+T2322*(Q2322/1000)^2/2+U2322*(Q2322/1000)^3/3+V2322*(Q2322/1000)^4/4-W2322/(Q2322/1000)-Z2322)</f>
        <v>475863.85055323452</v>
      </c>
      <c r="Y2322" s="40">
        <f ca="1">IFERROR((I2322*LN(H2322/1000)+J2322*H2322/1000+K2322*(H2322/1000)^2/2+L2322*(H2322/1000)^3/3-M2322/(2*(H2322/1000)^2)+O2322)-(S2322*LN(H2322/1000)+T2322*H2322/1000+U2322*(H2322/1000)^2/2+V2322*(H2322/1000)^3/3-W2322/(2*(H2322/1000)^2)),0)</f>
        <v>-3045.7738203636354</v>
      </c>
      <c r="Z2322" s="40"/>
      <c r="AA2322" s="40">
        <f ca="1">E2374</f>
        <v>403.15</v>
      </c>
      <c r="AB2322" s="40">
        <f ca="1">E2385</f>
        <v>458.15</v>
      </c>
      <c r="AC2322" s="40">
        <f ca="1">AE2326</f>
        <v>-76594.919977174344</v>
      </c>
      <c r="AD2322" s="40">
        <f ca="1">AD2326</f>
        <v>358615.87161110499</v>
      </c>
      <c r="AE2322" s="40">
        <f ca="1">AC2326</f>
        <v>-628762.02700426604</v>
      </c>
      <c r="AF2322" s="40">
        <f ca="1">AB2326</f>
        <v>391879.63793603086</v>
      </c>
      <c r="AG2322" s="40">
        <f ca="1">AA2326</f>
        <v>1399.5494804994537</v>
      </c>
      <c r="AH2322" s="40">
        <f ca="1">(S2322*AA2322/1000+T2322*(AA2322/1000)^2/2+U2322*(AA2322/1000)^3/3+V2322*(AA2322/1000)^4/4-W2322/(AA2322/1000)-Z2322+X2322)-(AC2322*AA2322/1000+AD2322*(AA2322/1000)^2/2+AE2322*(AA2322/1000)^3/3+AF2322*(AA2322/1000)^4/4-AG2322/(AA2322/1000)-AJ2322)</f>
        <v>492008.52907800599</v>
      </c>
      <c r="AI2322" s="40">
        <f ca="1">IFERROR((S2322*LN(R2322/1000)+T2322*R2322/1000+U2322*(R2322/1000)^2/2+V2322*(R2322/1000)^3/3-W2322/(2*(R2322/1000)^2)+Y2322)-(AC2322*LN(R2322/1000)+AD2322*R2322/1000+AE2322*(R2322/1000)^2/2+AF2322*(R2322/1000)^3/3-AG2322/(2*(R2322/1000)^2)),0)</f>
        <v>-167301.22563777622</v>
      </c>
      <c r="AJ2322" s="40"/>
      <c r="AK2322" s="40">
        <f ca="1">AB2322</f>
        <v>458.15</v>
      </c>
      <c r="AL2322" s="40">
        <f ca="1">E2393</f>
        <v>623.15</v>
      </c>
      <c r="AM2322" s="40">
        <f ca="1">AR2326</f>
        <v>-118311.34114298546</v>
      </c>
      <c r="AN2322" s="40">
        <f ca="1">AQ2326</f>
        <v>460985.18379593</v>
      </c>
      <c r="AO2322" s="40">
        <f ca="1">AP2326</f>
        <v>-672115.53723970545</v>
      </c>
      <c r="AP2322" s="40">
        <f ca="1">AO2326</f>
        <v>348063.30244678439</v>
      </c>
      <c r="AQ2322" s="40">
        <f ca="1">AN2326</f>
        <v>3106.1428013079958</v>
      </c>
      <c r="AR2322" s="40">
        <f ca="1">(AC2322*AK2322/1000+AD2322*(AK2322/1000)^2/2+AE2322*(AK2322/1000)^3/3+AF2322*(AK2322/1000)^4/4-AG2322/(AK2322/1000)-AJ2322+AH2322)-(AM2322*AK2322/1000+AN2322*(AK2322/1000)^2/2+AO2322*(AK2322/1000)^3/3+AP2322*(AK2322/1000)^4/4-AQ2322/(AK2322/1000)-AT2322)</f>
        <v>505974.47939994227</v>
      </c>
      <c r="AS2322" s="40">
        <f ca="1">IFERROR((AC2322*LN(AB2322/1000)+AD2322*AB2322/1000+AE2322*(AB2322/1000)^2/2+AF2322*(AB2322/1000)^3/3-AG2322/(2*(AB2322/1000)^2)+AI2322)-(AM2322*LN(AB2322/1000)+AN2322*AB2322/1000+AO2322*(AB2322/1000)^2/2+AP2322*(AB2322/1000)^3/3-AQ2322/(2*(AB2322/1000)^2)),0)</f>
        <v>-236744.07927770464</v>
      </c>
      <c r="AT2322" s="40"/>
      <c r="AU2322" s="40"/>
      <c r="AV2322" s="40"/>
      <c r="AW2322" s="40"/>
      <c r="AX2322" s="40"/>
      <c r="AY2322" s="40"/>
      <c r="AZ2322" s="40"/>
      <c r="BA2322" s="40"/>
      <c r="BB2322" s="40"/>
      <c r="BC2322" s="40"/>
      <c r="BD2322" s="40"/>
      <c r="BE2322" s="40"/>
      <c r="BF2322" s="40"/>
      <c r="BG2322" s="40"/>
      <c r="BH2322" s="40"/>
      <c r="BI2322" s="40"/>
      <c r="BJ2322" s="40"/>
      <c r="BK2322" s="40"/>
      <c r="BL2322" s="40"/>
      <c r="BM2322" s="40"/>
      <c r="BN2322" s="40"/>
      <c r="BO2322" s="22"/>
      <c r="BP2322" s="22"/>
      <c r="BQ2322" s="22"/>
      <c r="BR2322" s="22"/>
      <c r="BS2322" s="22"/>
      <c r="BT2322" s="22"/>
      <c r="BU2322" s="22"/>
      <c r="BV2322" s="22"/>
      <c r="BW2322" s="22"/>
      <c r="BX2322" s="22"/>
      <c r="BY2322" s="22"/>
      <c r="BZ2322" s="22"/>
    </row>
    <row r="2323" spans="1:78" x14ac:dyDescent="0.25">
      <c r="A2323" s="21"/>
      <c r="B2323" s="22"/>
      <c r="C2323" s="22"/>
      <c r="D2323" s="22"/>
      <c r="E2323" s="22"/>
      <c r="F2323" s="41" t="s">
        <v>141</v>
      </c>
      <c r="G2323" s="41"/>
      <c r="H2323" s="41"/>
      <c r="I2323" s="41"/>
      <c r="J2323" s="41"/>
      <c r="K2323" s="41"/>
      <c r="L2323" s="41"/>
      <c r="M2323" s="41"/>
      <c r="N2323" s="41"/>
      <c r="O2323" s="41"/>
      <c r="P2323" s="41"/>
      <c r="Q2323" s="41"/>
      <c r="R2323" s="41"/>
      <c r="S2323" s="41"/>
      <c r="T2323" s="41"/>
      <c r="U2323" s="41"/>
      <c r="V2323" s="41"/>
      <c r="W2323" s="41"/>
      <c r="X2323" s="41"/>
      <c r="Y2323" s="41"/>
      <c r="Z2323" s="41"/>
      <c r="AA2323" s="41"/>
      <c r="AB2323" s="41"/>
      <c r="AC2323" s="41"/>
      <c r="AD2323" s="41"/>
      <c r="AE2323" s="41"/>
      <c r="AF2323" s="41"/>
      <c r="AG2323" s="41"/>
      <c r="AH2323" s="41"/>
      <c r="AI2323" s="41"/>
      <c r="AJ2323" s="41"/>
      <c r="AK2323" s="41"/>
      <c r="AL2323" s="41"/>
      <c r="AM2323" s="41"/>
      <c r="AN2323" s="41"/>
      <c r="AO2323" s="41"/>
      <c r="AP2323" s="41"/>
      <c r="AQ2323" s="41"/>
      <c r="AR2323" s="41"/>
      <c r="AS2323" s="41"/>
      <c r="AT2323" s="41"/>
      <c r="AU2323" s="41"/>
      <c r="AV2323" s="41"/>
      <c r="AW2323" s="41"/>
      <c r="AX2323" s="41"/>
      <c r="AY2323" s="41"/>
      <c r="AZ2323" s="41"/>
      <c r="BA2323" s="41"/>
      <c r="BB2323" s="41"/>
      <c r="BC2323" s="41"/>
      <c r="BD2323" s="41"/>
      <c r="BE2323" s="41"/>
      <c r="BF2323" s="41"/>
      <c r="BG2323" s="41"/>
      <c r="BH2323" s="41"/>
      <c r="BI2323" s="41"/>
      <c r="BJ2323" s="41"/>
      <c r="BK2323" s="41"/>
      <c r="BL2323" s="41"/>
      <c r="BM2323" s="41"/>
      <c r="BN2323" s="41"/>
      <c r="BO2323" s="22"/>
      <c r="BP2323" s="22"/>
      <c r="BQ2323" s="22"/>
      <c r="BR2323" s="22"/>
      <c r="BS2323" s="22"/>
      <c r="BT2323" s="22"/>
      <c r="BU2323" s="22"/>
      <c r="BV2323" s="22"/>
      <c r="BW2323" s="22"/>
      <c r="BX2323" s="22"/>
      <c r="BY2323" s="22"/>
      <c r="BZ2323" s="22"/>
    </row>
    <row r="2324" spans="1:78" x14ac:dyDescent="0.25">
      <c r="A2324" s="52" t="s">
        <v>324</v>
      </c>
      <c r="B2324" s="22"/>
      <c r="C2324" s="22"/>
      <c r="D2324" s="22"/>
      <c r="E2324" s="22"/>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2"/>
      <c r="AS2324" s="22"/>
      <c r="AT2324" s="22"/>
      <c r="AU2324" s="22"/>
      <c r="AV2324" s="22"/>
      <c r="AW2324" s="22"/>
      <c r="AX2324" s="22"/>
      <c r="AY2324" s="22"/>
      <c r="AZ2324" s="22"/>
      <c r="BA2324" s="22"/>
      <c r="BB2324" s="22"/>
      <c r="BC2324" s="22"/>
      <c r="BD2324" s="22"/>
      <c r="BE2324" s="22"/>
      <c r="BF2324" s="22"/>
      <c r="BG2324" s="22"/>
      <c r="BH2324" s="22"/>
      <c r="BI2324" s="22"/>
      <c r="BJ2324" s="22"/>
      <c r="BK2324" s="22"/>
      <c r="BL2324" s="22"/>
      <c r="BM2324" s="22"/>
      <c r="BN2324" s="22"/>
      <c r="BO2324" s="22"/>
      <c r="BP2324" s="22"/>
      <c r="BQ2324" s="22"/>
      <c r="BR2324" s="22"/>
      <c r="BS2324" s="22"/>
      <c r="BT2324" s="22"/>
      <c r="BU2324" s="22"/>
      <c r="BV2324" s="22"/>
      <c r="BW2324" s="22"/>
      <c r="BX2324" s="22"/>
      <c r="BY2324" s="22"/>
      <c r="BZ2324" s="22"/>
    </row>
    <row r="2325" spans="1:78" x14ac:dyDescent="0.25">
      <c r="A2325" s="21">
        <f ca="1">_xll.BP(B2322)</f>
        <v>99.999993896484398</v>
      </c>
      <c r="B2325" s="22"/>
      <c r="C2325" s="22"/>
      <c r="D2325" s="22"/>
      <c r="E2325" s="22"/>
      <c r="F2325" s="22"/>
      <c r="G2325" s="42" t="s">
        <v>184</v>
      </c>
      <c r="H2325" s="42" t="s">
        <v>185</v>
      </c>
      <c r="I2325" s="42" t="s">
        <v>186</v>
      </c>
      <c r="J2325" s="42" t="s">
        <v>187</v>
      </c>
      <c r="K2325" s="42" t="s">
        <v>188</v>
      </c>
      <c r="L2325" s="22"/>
      <c r="M2325" s="22"/>
      <c r="N2325" s="22"/>
      <c r="O2325" s="22"/>
      <c r="P2325" s="22"/>
      <c r="Q2325" s="22"/>
      <c r="R2325" s="42" t="s">
        <v>184</v>
      </c>
      <c r="S2325" s="42" t="s">
        <v>185</v>
      </c>
      <c r="T2325" s="42" t="s">
        <v>186</v>
      </c>
      <c r="U2325" s="42" t="s">
        <v>187</v>
      </c>
      <c r="V2325" s="42" t="s">
        <v>188</v>
      </c>
      <c r="W2325" s="22"/>
      <c r="X2325" s="22"/>
      <c r="Y2325" s="22"/>
      <c r="Z2325" s="22"/>
      <c r="AA2325" s="42" t="s">
        <v>184</v>
      </c>
      <c r="AB2325" s="42" t="s">
        <v>185</v>
      </c>
      <c r="AC2325" s="42" t="s">
        <v>186</v>
      </c>
      <c r="AD2325" s="42" t="s">
        <v>187</v>
      </c>
      <c r="AE2325" s="42" t="s">
        <v>188</v>
      </c>
      <c r="AF2325" s="22"/>
      <c r="AG2325" s="22"/>
      <c r="AH2325" s="22"/>
      <c r="AI2325" s="22"/>
      <c r="AJ2325" s="22"/>
      <c r="AK2325" s="22"/>
      <c r="AL2325" s="22"/>
      <c r="AM2325" s="22"/>
      <c r="AN2325" s="42" t="s">
        <v>184</v>
      </c>
      <c r="AO2325" s="42" t="s">
        <v>185</v>
      </c>
      <c r="AP2325" s="42" t="s">
        <v>186</v>
      </c>
      <c r="AQ2325" s="42" t="s">
        <v>187</v>
      </c>
      <c r="AR2325" s="42" t="s">
        <v>188</v>
      </c>
      <c r="AS2325" s="22"/>
      <c r="AT2325" s="22"/>
      <c r="AU2325" s="22"/>
      <c r="AV2325" s="22"/>
      <c r="AW2325" s="22"/>
      <c r="AX2325" s="22"/>
      <c r="AY2325" s="22"/>
      <c r="AZ2325" s="22"/>
      <c r="BA2325" s="22"/>
      <c r="BB2325" s="22"/>
      <c r="BC2325" s="22"/>
      <c r="BD2325" s="22"/>
      <c r="BE2325" s="22"/>
      <c r="BF2325" s="22"/>
      <c r="BG2325" s="22"/>
      <c r="BH2325" s="22"/>
      <c r="BI2325" s="22"/>
      <c r="BJ2325" s="22"/>
      <c r="BK2325" s="22"/>
      <c r="BL2325" s="22"/>
      <c r="BM2325" s="22"/>
      <c r="BN2325" s="22"/>
      <c r="BO2325" s="22"/>
      <c r="BP2325" s="22"/>
      <c r="BQ2325" s="22"/>
      <c r="BR2325" s="22"/>
      <c r="BS2325" s="22"/>
      <c r="BT2325" s="22"/>
      <c r="BU2325" s="22"/>
      <c r="BV2325" s="22"/>
      <c r="BW2325" s="22"/>
      <c r="BX2325" s="22"/>
      <c r="BY2325" s="22"/>
      <c r="BZ2325" s="22"/>
    </row>
    <row r="2326" spans="1:78" x14ac:dyDescent="0.25">
      <c r="A2326" s="21">
        <f ca="1">A2325/1000</f>
        <v>9.9999993896484396E-2</v>
      </c>
      <c r="B2326" s="22"/>
      <c r="C2326" s="22"/>
      <c r="D2326" s="22"/>
      <c r="E2326" s="22"/>
      <c r="F2326" s="22"/>
      <c r="G2326" s="22">
        <f t="array" aca="1" ref="G2326:L2332" ca="1">LINEST(D2348:D2360,C2348:C2360^{1,2,3,-2},1,1)</f>
        <v>16.348815284314089</v>
      </c>
      <c r="H2326" s="22">
        <f ca="1"/>
        <v>16844.703878165299</v>
      </c>
      <c r="I2326" s="22">
        <f ca="1"/>
        <v>-20780.013717156657</v>
      </c>
      <c r="J2326" s="22">
        <f ca="1"/>
        <v>9127.2976534385089</v>
      </c>
      <c r="K2326" s="22">
        <f ca="1"/>
        <v>-1429.1653818879752</v>
      </c>
      <c r="L2326" s="22" t="e">
        <f ca="1"/>
        <v>#N/A</v>
      </c>
      <c r="M2326" s="22"/>
      <c r="N2326" s="22"/>
      <c r="O2326" s="22"/>
      <c r="P2326" s="22"/>
      <c r="Q2326" s="22"/>
      <c r="R2326" s="22">
        <f t="array" aca="1" ref="R2326:W2332" ca="1">LINEST(D2360:D2374,C2360:C2374^{1,2,3,-2},1,1)</f>
        <v>17.176335966821227</v>
      </c>
      <c r="S2326" s="22">
        <f ca="1"/>
        <v>11687.369686064661</v>
      </c>
      <c r="T2326" s="22">
        <f ca="1"/>
        <v>-15542.795280632836</v>
      </c>
      <c r="U2326" s="22">
        <f ca="1"/>
        <v>7400.6622952922507</v>
      </c>
      <c r="V2326" s="22">
        <f ca="1"/>
        <v>-1251.9625966617646</v>
      </c>
      <c r="W2326" s="22" t="e">
        <f ca="1"/>
        <v>#N/A</v>
      </c>
      <c r="X2326" s="22"/>
      <c r="Y2326" s="22"/>
      <c r="Z2326" s="22"/>
      <c r="AA2326" s="22">
        <f t="array" aca="1" ref="AA2326:AF2332" ca="1">LINEST(D2374:D2385,C2374:C2385^{1,2,3,-2},1,1)</f>
        <v>1399.5494804994537</v>
      </c>
      <c r="AB2326" s="22">
        <f ca="1"/>
        <v>391879.63793603086</v>
      </c>
      <c r="AC2326" s="22">
        <f ca="1"/>
        <v>-628762.02700426604</v>
      </c>
      <c r="AD2326" s="22">
        <f ca="1"/>
        <v>358615.87161110499</v>
      </c>
      <c r="AE2326" s="22">
        <f ca="1"/>
        <v>-76594.919977174344</v>
      </c>
      <c r="AF2326" s="22" t="e">
        <f ca="1"/>
        <v>#N/A</v>
      </c>
      <c r="AG2326" s="22"/>
      <c r="AH2326" s="22"/>
      <c r="AI2326" s="22"/>
      <c r="AJ2326" s="22"/>
      <c r="AK2326" s="22"/>
      <c r="AL2326" s="22"/>
      <c r="AM2326" s="22"/>
      <c r="AN2326" s="22">
        <f t="array" aca="1" ref="AN2326:AS2332" ca="1">LINEST(D2385:D2393,C2385:C2393^{1,2,3,-2},1,1)</f>
        <v>3106.1428013079958</v>
      </c>
      <c r="AO2326" s="22">
        <f ca="1"/>
        <v>348063.30244678439</v>
      </c>
      <c r="AP2326" s="22">
        <f ca="1"/>
        <v>-672115.53723970545</v>
      </c>
      <c r="AQ2326" s="22">
        <f ca="1"/>
        <v>460985.18379593</v>
      </c>
      <c r="AR2326" s="22">
        <f ca="1"/>
        <v>-118311.34114298546</v>
      </c>
      <c r="AS2326" s="22" t="e">
        <f ca="1"/>
        <v>#N/A</v>
      </c>
      <c r="AT2326" s="22"/>
      <c r="AU2326" s="22"/>
      <c r="AV2326" s="22"/>
      <c r="AW2326" s="22"/>
      <c r="AX2326" s="22"/>
      <c r="AY2326" s="22"/>
      <c r="AZ2326" s="22"/>
      <c r="BA2326" s="22"/>
      <c r="BB2326" s="22"/>
      <c r="BC2326" s="22"/>
      <c r="BD2326" s="22"/>
      <c r="BE2326" s="22"/>
      <c r="BF2326" s="22"/>
      <c r="BG2326" s="22"/>
      <c r="BH2326" s="22"/>
      <c r="BI2326" s="22"/>
      <c r="BJ2326" s="22"/>
      <c r="BK2326" s="22"/>
      <c r="BL2326" s="22"/>
      <c r="BM2326" s="22"/>
      <c r="BN2326" s="22"/>
      <c r="BO2326" s="22"/>
      <c r="BP2326" s="22"/>
      <c r="BQ2326" s="22"/>
      <c r="BR2326" s="22"/>
      <c r="BS2326" s="22"/>
      <c r="BT2326" s="22"/>
      <c r="BU2326" s="22"/>
      <c r="BV2326" s="22"/>
      <c r="BW2326" s="22"/>
      <c r="BX2326" s="22"/>
      <c r="BY2326" s="22"/>
      <c r="BZ2326" s="22"/>
    </row>
    <row r="2327" spans="1:78" x14ac:dyDescent="0.25">
      <c r="A2327" s="21"/>
      <c r="B2327" s="22"/>
      <c r="C2327" s="22"/>
      <c r="D2327" s="22"/>
      <c r="E2327" s="22"/>
      <c r="F2327" s="22"/>
      <c r="G2327" s="22">
        <f ca="1"/>
        <v>6.862430773182508</v>
      </c>
      <c r="H2327" s="22">
        <f ca="1"/>
        <v>10584.847992651859</v>
      </c>
      <c r="I2327" s="22">
        <f ca="1"/>
        <v>12094.849798729874</v>
      </c>
      <c r="J2327" s="22">
        <f ca="1"/>
        <v>4907.5975422554302</v>
      </c>
      <c r="K2327" s="22">
        <f ca="1"/>
        <v>745.78113275133296</v>
      </c>
      <c r="L2327" s="22" t="e">
        <f ca="1"/>
        <v>#N/A</v>
      </c>
      <c r="M2327" s="22"/>
      <c r="N2327" s="22"/>
      <c r="O2327" s="22"/>
      <c r="P2327" s="22"/>
      <c r="Q2327" s="22"/>
      <c r="R2327" s="22">
        <f ca="1"/>
        <v>9.662148812537378</v>
      </c>
      <c r="S2327" s="22">
        <f ca="1"/>
        <v>5823.0861222196845</v>
      </c>
      <c r="T2327" s="22">
        <f ca="1"/>
        <v>8030.0179936053446</v>
      </c>
      <c r="U2327" s="22">
        <f ca="1"/>
        <v>3932.0640921388108</v>
      </c>
      <c r="V2327" s="22">
        <f ca="1"/>
        <v>721.08684687832897</v>
      </c>
      <c r="W2327" s="22" t="e">
        <f ca="1"/>
        <v>#N/A</v>
      </c>
      <c r="X2327" s="22"/>
      <c r="Y2327" s="22"/>
      <c r="Z2327" s="22"/>
      <c r="AA2327" s="22">
        <f ca="1"/>
        <v>434.51439390191695</v>
      </c>
      <c r="AB2327" s="22">
        <f ca="1"/>
        <v>118348.55478795525</v>
      </c>
      <c r="AC2327" s="22">
        <f ca="1"/>
        <v>191029.45424891336</v>
      </c>
      <c r="AD2327" s="22">
        <f ca="1"/>
        <v>109567.69448472129</v>
      </c>
      <c r="AE2327" s="22">
        <f ca="1"/>
        <v>23552.280502526195</v>
      </c>
      <c r="AF2327" s="22" t="e">
        <f ca="1"/>
        <v>#N/A</v>
      </c>
      <c r="AG2327" s="22"/>
      <c r="AH2327" s="22"/>
      <c r="AI2327" s="22"/>
      <c r="AJ2327" s="22"/>
      <c r="AK2327" s="22"/>
      <c r="AL2327" s="22"/>
      <c r="AM2327" s="22"/>
      <c r="AN2327" s="22">
        <f ca="1"/>
        <v>594.62244233735908</v>
      </c>
      <c r="AO2327" s="22">
        <f ca="1"/>
        <v>53941.428910316405</v>
      </c>
      <c r="AP2327" s="22">
        <f ca="1"/>
        <v>109152.5199389414</v>
      </c>
      <c r="AQ2327" s="22">
        <f ca="1"/>
        <v>78245.659522064438</v>
      </c>
      <c r="AR2327" s="22">
        <f ca="1"/>
        <v>20956.244747445206</v>
      </c>
      <c r="AS2327" s="22" t="e">
        <f ca="1"/>
        <v>#N/A</v>
      </c>
      <c r="AT2327" s="22"/>
      <c r="AU2327" s="22"/>
      <c r="AV2327" s="22"/>
      <c r="AW2327" s="22"/>
      <c r="AX2327" s="22"/>
      <c r="AY2327" s="22"/>
      <c r="AZ2327" s="22"/>
      <c r="BA2327" s="22"/>
      <c r="BB2327" s="22"/>
      <c r="BC2327" s="22"/>
      <c r="BD2327" s="22"/>
      <c r="BE2327" s="22"/>
      <c r="BF2327" s="22"/>
      <c r="BG2327" s="22"/>
      <c r="BH2327" s="22"/>
      <c r="BI2327" s="22"/>
      <c r="BJ2327" s="22"/>
      <c r="BK2327" s="22"/>
      <c r="BL2327" s="22"/>
      <c r="BM2327" s="22"/>
      <c r="BN2327" s="22"/>
      <c r="BO2327" s="22"/>
      <c r="BP2327" s="22"/>
      <c r="BQ2327" s="22"/>
      <c r="BR2327" s="22"/>
      <c r="BS2327" s="22"/>
      <c r="BT2327" s="22"/>
      <c r="BU2327" s="22"/>
      <c r="BV2327" s="22"/>
      <c r="BW2327" s="22"/>
      <c r="BX2327" s="22"/>
      <c r="BY2327" s="22"/>
      <c r="BZ2327" s="22"/>
    </row>
    <row r="2328" spans="1:78" x14ac:dyDescent="0.25">
      <c r="A2328" s="21"/>
      <c r="B2328" s="22"/>
      <c r="C2328" s="22"/>
      <c r="D2328" s="22"/>
      <c r="E2328" s="22"/>
      <c r="F2328" s="22"/>
      <c r="G2328" s="22">
        <f ca="1"/>
        <v>0.99783545539758267</v>
      </c>
      <c r="H2328" s="22">
        <f ca="1"/>
        <v>9.0414035426272642E-3</v>
      </c>
      <c r="I2328" s="22" t="e">
        <f ca="1"/>
        <v>#N/A</v>
      </c>
      <c r="J2328" s="22" t="e">
        <f ca="1"/>
        <v>#N/A</v>
      </c>
      <c r="K2328" s="22" t="e">
        <f ca="1"/>
        <v>#N/A</v>
      </c>
      <c r="L2328" s="22" t="e">
        <f ca="1"/>
        <v>#N/A</v>
      </c>
      <c r="M2328" s="22"/>
      <c r="N2328" s="22"/>
      <c r="O2328" s="22"/>
      <c r="P2328" s="22"/>
      <c r="Q2328" s="22"/>
      <c r="R2328" s="22">
        <f ca="1"/>
        <v>0.99964746057803433</v>
      </c>
      <c r="S2328" s="22">
        <f ca="1"/>
        <v>1.0794325916501198E-2</v>
      </c>
      <c r="T2328" s="22" t="e">
        <f ca="1"/>
        <v>#N/A</v>
      </c>
      <c r="U2328" s="22" t="e">
        <f ca="1"/>
        <v>#N/A</v>
      </c>
      <c r="V2328" s="22" t="e">
        <f ca="1"/>
        <v>#N/A</v>
      </c>
      <c r="W2328" s="22" t="e">
        <f ca="1"/>
        <v>#N/A</v>
      </c>
      <c r="X2328" s="22"/>
      <c r="Y2328" s="22"/>
      <c r="Z2328" s="22"/>
      <c r="AA2328" s="22">
        <f ca="1"/>
        <v>0.99737376861021965</v>
      </c>
      <c r="AB2328" s="22">
        <f ca="1"/>
        <v>6.592375012604354E-2</v>
      </c>
      <c r="AC2328" s="22" t="e">
        <f ca="1"/>
        <v>#N/A</v>
      </c>
      <c r="AD2328" s="22" t="e">
        <f ca="1"/>
        <v>#N/A</v>
      </c>
      <c r="AE2328" s="22" t="e">
        <f ca="1"/>
        <v>#N/A</v>
      </c>
      <c r="AF2328" s="22" t="e">
        <f ca="1"/>
        <v>#N/A</v>
      </c>
      <c r="AG2328" s="22"/>
      <c r="AH2328" s="22"/>
      <c r="AI2328" s="22"/>
      <c r="AJ2328" s="22"/>
      <c r="AK2328" s="22"/>
      <c r="AL2328" s="22"/>
      <c r="AM2328" s="22"/>
      <c r="AN2328" s="22">
        <f ca="1"/>
        <v>0.9988078629996755</v>
      </c>
      <c r="AO2328" s="22">
        <f ca="1"/>
        <v>1.6229852858794898</v>
      </c>
      <c r="AP2328" s="22" t="e">
        <f ca="1"/>
        <v>#N/A</v>
      </c>
      <c r="AQ2328" s="22" t="e">
        <f ca="1"/>
        <v>#N/A</v>
      </c>
      <c r="AR2328" s="22" t="e">
        <f ca="1"/>
        <v>#N/A</v>
      </c>
      <c r="AS2328" s="22" t="e">
        <f ca="1"/>
        <v>#N/A</v>
      </c>
      <c r="AT2328" s="22"/>
      <c r="AU2328" s="22"/>
      <c r="AV2328" s="22"/>
      <c r="AW2328" s="22"/>
      <c r="AX2328" s="22"/>
      <c r="AY2328" s="22"/>
      <c r="AZ2328" s="22"/>
      <c r="BA2328" s="22"/>
      <c r="BB2328" s="22"/>
      <c r="BC2328" s="22"/>
      <c r="BD2328" s="22"/>
      <c r="BE2328" s="22"/>
      <c r="BF2328" s="22"/>
      <c r="BG2328" s="22"/>
      <c r="BH2328" s="22"/>
      <c r="BI2328" s="22"/>
      <c r="BJ2328" s="22"/>
      <c r="BK2328" s="22"/>
      <c r="BL2328" s="22"/>
      <c r="BM2328" s="22"/>
      <c r="BN2328" s="22"/>
      <c r="BO2328" s="22"/>
      <c r="BP2328" s="22"/>
      <c r="BQ2328" s="22"/>
      <c r="BR2328" s="22"/>
      <c r="BS2328" s="22"/>
      <c r="BT2328" s="22"/>
      <c r="BU2328" s="22"/>
      <c r="BV2328" s="22"/>
      <c r="BW2328" s="22"/>
      <c r="BX2328" s="22"/>
      <c r="BY2328" s="22"/>
      <c r="BZ2328" s="22"/>
    </row>
    <row r="2329" spans="1:78" x14ac:dyDescent="0.25">
      <c r="A2329" s="21"/>
      <c r="B2329" s="22"/>
      <c r="C2329" s="22"/>
      <c r="D2329" s="22"/>
      <c r="E2329" s="22"/>
      <c r="F2329" s="22"/>
      <c r="G2329" s="22">
        <f ca="1"/>
        <v>921.9818841184325</v>
      </c>
      <c r="H2329" s="22">
        <f ca="1"/>
        <v>8</v>
      </c>
      <c r="I2329" s="22" t="e">
        <f ca="1"/>
        <v>#N/A</v>
      </c>
      <c r="J2329" s="22" t="e">
        <f ca="1"/>
        <v>#N/A</v>
      </c>
      <c r="K2329" s="22" t="e">
        <f ca="1"/>
        <v>#N/A</v>
      </c>
      <c r="L2329" s="22" t="e">
        <f ca="1"/>
        <v>#N/A</v>
      </c>
      <c r="M2329" s="22"/>
      <c r="N2329" s="22"/>
      <c r="O2329" s="22"/>
      <c r="P2329" s="22"/>
      <c r="Q2329" s="22"/>
      <c r="R2329" s="22">
        <f ca="1"/>
        <v>7088.9055116461386</v>
      </c>
      <c r="S2329" s="22">
        <f ca="1"/>
        <v>10</v>
      </c>
      <c r="T2329" s="22" t="e">
        <f ca="1"/>
        <v>#N/A</v>
      </c>
      <c r="U2329" s="22" t="e">
        <f ca="1"/>
        <v>#N/A</v>
      </c>
      <c r="V2329" s="22" t="e">
        <f ca="1"/>
        <v>#N/A</v>
      </c>
      <c r="W2329" s="22" t="e">
        <f ca="1"/>
        <v>#N/A</v>
      </c>
      <c r="X2329" s="22"/>
      <c r="Y2329" s="22"/>
      <c r="Z2329" s="22"/>
      <c r="AA2329" s="22">
        <f ca="1"/>
        <v>664.60407938917888</v>
      </c>
      <c r="AB2329" s="22">
        <f ca="1"/>
        <v>7</v>
      </c>
      <c r="AC2329" s="22" t="e">
        <f ca="1"/>
        <v>#N/A</v>
      </c>
      <c r="AD2329" s="22" t="e">
        <f ca="1"/>
        <v>#N/A</v>
      </c>
      <c r="AE2329" s="22" t="e">
        <f ca="1"/>
        <v>#N/A</v>
      </c>
      <c r="AF2329" s="22" t="e">
        <f ca="1"/>
        <v>#N/A</v>
      </c>
      <c r="AG2329" s="22"/>
      <c r="AH2329" s="22"/>
      <c r="AI2329" s="22"/>
      <c r="AJ2329" s="22"/>
      <c r="AK2329" s="22"/>
      <c r="AL2329" s="22"/>
      <c r="AM2329" s="22"/>
      <c r="AN2329" s="22">
        <f ca="1"/>
        <v>837.82976514258564</v>
      </c>
      <c r="AO2329" s="22">
        <f ca="1"/>
        <v>4</v>
      </c>
      <c r="AP2329" s="22" t="e">
        <f ca="1"/>
        <v>#N/A</v>
      </c>
      <c r="AQ2329" s="22" t="e">
        <f ca="1"/>
        <v>#N/A</v>
      </c>
      <c r="AR2329" s="22" t="e">
        <f ca="1"/>
        <v>#N/A</v>
      </c>
      <c r="AS2329" s="22" t="e">
        <f ca="1"/>
        <v>#N/A</v>
      </c>
      <c r="AT2329" s="22"/>
      <c r="AU2329" s="22"/>
      <c r="AV2329" s="22"/>
      <c r="AW2329" s="22"/>
      <c r="AX2329" s="22"/>
      <c r="AY2329" s="22"/>
      <c r="AZ2329" s="22"/>
      <c r="BA2329" s="22"/>
      <c r="BB2329" s="22"/>
      <c r="BC2329" s="22"/>
      <c r="BD2329" s="22"/>
      <c r="BE2329" s="22"/>
      <c r="BF2329" s="22"/>
      <c r="BG2329" s="22"/>
      <c r="BH2329" s="22"/>
      <c r="BI2329" s="22"/>
      <c r="BJ2329" s="22"/>
      <c r="BK2329" s="22"/>
      <c r="BL2329" s="22"/>
      <c r="BM2329" s="22"/>
      <c r="BN2329" s="22"/>
      <c r="BO2329" s="22"/>
      <c r="BP2329" s="22"/>
      <c r="BQ2329" s="22"/>
      <c r="BR2329" s="22"/>
      <c r="BS2329" s="22"/>
      <c r="BT2329" s="22"/>
      <c r="BU2329" s="22"/>
      <c r="BV2329" s="22"/>
      <c r="BW2329" s="22"/>
      <c r="BX2329" s="22"/>
      <c r="BY2329" s="22"/>
      <c r="BZ2329" s="22"/>
    </row>
    <row r="2330" spans="1:78" x14ac:dyDescent="0.25">
      <c r="A2330" s="21"/>
      <c r="B2330" s="22"/>
      <c r="C2330" s="22"/>
      <c r="D2330" s="22"/>
      <c r="E2330" s="22"/>
      <c r="F2330" s="22"/>
      <c r="G2330" s="22">
        <f ca="1"/>
        <v>0.3014769312658046</v>
      </c>
      <c r="H2330" s="22">
        <f ca="1"/>
        <v>6.5397582416506269E-4</v>
      </c>
      <c r="I2330" s="22" t="e">
        <f ca="1"/>
        <v>#N/A</v>
      </c>
      <c r="J2330" s="22" t="e">
        <f ca="1"/>
        <v>#N/A</v>
      </c>
      <c r="K2330" s="22" t="e">
        <f ca="1"/>
        <v>#N/A</v>
      </c>
      <c r="L2330" s="22" t="e">
        <f ca="1"/>
        <v>#N/A</v>
      </c>
      <c r="M2330" s="22"/>
      <c r="N2330" s="22"/>
      <c r="O2330" s="22"/>
      <c r="P2330" s="22"/>
      <c r="Q2330" s="22"/>
      <c r="R2330" s="22">
        <f ca="1"/>
        <v>3.3039253976187131</v>
      </c>
      <c r="S2330" s="22">
        <f ca="1"/>
        <v>1.1651747199164944E-3</v>
      </c>
      <c r="T2330" s="22" t="e">
        <f ca="1"/>
        <v>#N/A</v>
      </c>
      <c r="U2330" s="22" t="e">
        <f ca="1"/>
        <v>#N/A</v>
      </c>
      <c r="V2330" s="22" t="e">
        <f ca="1"/>
        <v>#N/A</v>
      </c>
      <c r="W2330" s="22" t="e">
        <f ca="1"/>
        <v>#N/A</v>
      </c>
      <c r="X2330" s="22"/>
      <c r="Y2330" s="22"/>
      <c r="Z2330" s="22"/>
      <c r="AA2330" s="22">
        <f ca="1"/>
        <v>11.553320019418424</v>
      </c>
      <c r="AB2330" s="22">
        <f ca="1"/>
        <v>3.0421585814767175E-2</v>
      </c>
      <c r="AC2330" s="22" t="e">
        <f ca="1"/>
        <v>#N/A</v>
      </c>
      <c r="AD2330" s="22" t="e">
        <f ca="1"/>
        <v>#N/A</v>
      </c>
      <c r="AE2330" s="22" t="e">
        <f ca="1"/>
        <v>#N/A</v>
      </c>
      <c r="AF2330" s="22" t="e">
        <f ca="1"/>
        <v>#N/A</v>
      </c>
      <c r="AG2330" s="22"/>
      <c r="AH2330" s="22"/>
      <c r="AI2330" s="22"/>
      <c r="AJ2330" s="22"/>
      <c r="AK2330" s="22"/>
      <c r="AL2330" s="22"/>
      <c r="AM2330" s="22"/>
      <c r="AN2330" s="22">
        <f ca="1"/>
        <v>8827.6466606078175</v>
      </c>
      <c r="AO2330" s="22">
        <f ca="1"/>
        <v>10.536324952725318</v>
      </c>
      <c r="AP2330" s="22" t="e">
        <f ca="1"/>
        <v>#N/A</v>
      </c>
      <c r="AQ2330" s="22" t="e">
        <f ca="1"/>
        <v>#N/A</v>
      </c>
      <c r="AR2330" s="22" t="e">
        <f ca="1"/>
        <v>#N/A</v>
      </c>
      <c r="AS2330" s="22" t="e">
        <f ca="1"/>
        <v>#N/A</v>
      </c>
      <c r="AT2330" s="22"/>
      <c r="AU2330" s="22"/>
      <c r="AV2330" s="22"/>
      <c r="AW2330" s="22"/>
      <c r="AX2330" s="22"/>
      <c r="AY2330" s="22"/>
      <c r="AZ2330" s="22"/>
      <c r="BA2330" s="22"/>
      <c r="BB2330" s="22"/>
      <c r="BC2330" s="22"/>
      <c r="BD2330" s="22"/>
      <c r="BE2330" s="22"/>
      <c r="BF2330" s="22"/>
      <c r="BG2330" s="22"/>
      <c r="BH2330" s="22"/>
      <c r="BI2330" s="22"/>
      <c r="BJ2330" s="22"/>
      <c r="BK2330" s="22"/>
      <c r="BL2330" s="22"/>
      <c r="BM2330" s="22"/>
      <c r="BN2330" s="22"/>
      <c r="BO2330" s="22"/>
      <c r="BP2330" s="22"/>
      <c r="BQ2330" s="22"/>
      <c r="BR2330" s="22"/>
      <c r="BS2330" s="22"/>
      <c r="BT2330" s="22"/>
      <c r="BU2330" s="22"/>
      <c r="BV2330" s="22"/>
      <c r="BW2330" s="22"/>
      <c r="BX2330" s="22"/>
      <c r="BY2330" s="22"/>
      <c r="BZ2330" s="22"/>
    </row>
    <row r="2331" spans="1:78" x14ac:dyDescent="0.25">
      <c r="A2331" s="21"/>
      <c r="B2331" s="22"/>
      <c r="C2331" s="22"/>
      <c r="D2331" s="22"/>
      <c r="E2331" s="22"/>
      <c r="F2331" s="22"/>
      <c r="G2331" s="22" t="e">
        <f ca="1"/>
        <v>#N/A</v>
      </c>
      <c r="H2331" s="22" t="e">
        <f ca="1"/>
        <v>#N/A</v>
      </c>
      <c r="I2331" s="22" t="e">
        <f ca="1"/>
        <v>#N/A</v>
      </c>
      <c r="J2331" s="22" t="e">
        <f ca="1"/>
        <v>#N/A</v>
      </c>
      <c r="K2331" s="22" t="e">
        <f ca="1"/>
        <v>#N/A</v>
      </c>
      <c r="L2331" s="22" t="e">
        <f ca="1"/>
        <v>#N/A</v>
      </c>
      <c r="M2331" s="22"/>
      <c r="N2331" s="22"/>
      <c r="O2331" s="22"/>
      <c r="P2331" s="22"/>
      <c r="Q2331" s="22"/>
      <c r="R2331" s="22" t="e">
        <f ca="1"/>
        <v>#N/A</v>
      </c>
      <c r="S2331" s="22" t="e">
        <f ca="1"/>
        <v>#N/A</v>
      </c>
      <c r="T2331" s="22" t="e">
        <f ca="1"/>
        <v>#N/A</v>
      </c>
      <c r="U2331" s="22" t="e">
        <f ca="1"/>
        <v>#N/A</v>
      </c>
      <c r="V2331" s="22" t="e">
        <f ca="1"/>
        <v>#N/A</v>
      </c>
      <c r="W2331" s="22" t="e">
        <f ca="1"/>
        <v>#N/A</v>
      </c>
      <c r="X2331" s="22"/>
      <c r="Y2331" s="22"/>
      <c r="Z2331" s="22"/>
      <c r="AA2331" s="22" t="e">
        <f ca="1"/>
        <v>#N/A</v>
      </c>
      <c r="AB2331" s="22" t="e">
        <f ca="1"/>
        <v>#N/A</v>
      </c>
      <c r="AC2331" s="22" t="e">
        <f ca="1"/>
        <v>#N/A</v>
      </c>
      <c r="AD2331" s="22" t="e">
        <f ca="1"/>
        <v>#N/A</v>
      </c>
      <c r="AE2331" s="22" t="e">
        <f ca="1"/>
        <v>#N/A</v>
      </c>
      <c r="AF2331" s="22" t="e">
        <f ca="1"/>
        <v>#N/A</v>
      </c>
      <c r="AG2331" s="22"/>
      <c r="AH2331" s="22"/>
      <c r="AI2331" s="22"/>
      <c r="AJ2331" s="22"/>
      <c r="AK2331" s="22"/>
      <c r="AL2331" s="22"/>
      <c r="AM2331" s="22"/>
      <c r="AN2331" s="22" t="e">
        <f ca="1"/>
        <v>#N/A</v>
      </c>
      <c r="AO2331" s="22" t="e">
        <f ca="1"/>
        <v>#N/A</v>
      </c>
      <c r="AP2331" s="22" t="e">
        <f ca="1"/>
        <v>#N/A</v>
      </c>
      <c r="AQ2331" s="22" t="e">
        <f ca="1"/>
        <v>#N/A</v>
      </c>
      <c r="AR2331" s="22" t="e">
        <f ca="1"/>
        <v>#N/A</v>
      </c>
      <c r="AS2331" s="22" t="e">
        <f ca="1"/>
        <v>#N/A</v>
      </c>
      <c r="AT2331" s="22"/>
      <c r="AU2331" s="22"/>
      <c r="AV2331" s="22"/>
      <c r="AW2331" s="22"/>
      <c r="AX2331" s="22"/>
      <c r="AY2331" s="22"/>
      <c r="AZ2331" s="22"/>
      <c r="BA2331" s="22"/>
      <c r="BB2331" s="22"/>
      <c r="BC2331" s="22"/>
      <c r="BD2331" s="22"/>
      <c r="BE2331" s="22"/>
      <c r="BF2331" s="22"/>
      <c r="BG2331" s="22"/>
      <c r="BH2331" s="22"/>
      <c r="BI2331" s="22"/>
      <c r="BJ2331" s="22"/>
      <c r="BK2331" s="22"/>
      <c r="BL2331" s="22"/>
      <c r="BM2331" s="22"/>
      <c r="BN2331" s="22"/>
      <c r="BO2331" s="22"/>
      <c r="BP2331" s="22"/>
      <c r="BQ2331" s="22"/>
      <c r="BR2331" s="22"/>
      <c r="BS2331" s="22"/>
      <c r="BT2331" s="22"/>
      <c r="BU2331" s="22"/>
      <c r="BV2331" s="22"/>
      <c r="BW2331" s="22"/>
      <c r="BX2331" s="22"/>
      <c r="BY2331" s="22"/>
      <c r="BZ2331" s="22"/>
    </row>
    <row r="2332" spans="1:78" x14ac:dyDescent="0.25">
      <c r="A2332" s="21"/>
      <c r="B2332" s="22"/>
      <c r="C2332" s="22"/>
      <c r="D2332" s="22"/>
      <c r="E2332" s="22"/>
      <c r="F2332" s="22"/>
      <c r="G2332" s="22" t="e">
        <f ca="1"/>
        <v>#N/A</v>
      </c>
      <c r="H2332" s="22" t="e">
        <f ca="1"/>
        <v>#N/A</v>
      </c>
      <c r="I2332" s="22" t="e">
        <f ca="1"/>
        <v>#N/A</v>
      </c>
      <c r="J2332" s="22" t="e">
        <f ca="1"/>
        <v>#N/A</v>
      </c>
      <c r="K2332" s="22" t="e">
        <f ca="1"/>
        <v>#N/A</v>
      </c>
      <c r="L2332" s="22" t="e">
        <f ca="1"/>
        <v>#N/A</v>
      </c>
      <c r="M2332" s="22"/>
      <c r="N2332" s="22"/>
      <c r="O2332" s="22"/>
      <c r="P2332" s="22"/>
      <c r="Q2332" s="22"/>
      <c r="R2332" s="22" t="e">
        <f ca="1"/>
        <v>#N/A</v>
      </c>
      <c r="S2332" s="22" t="e">
        <f ca="1"/>
        <v>#N/A</v>
      </c>
      <c r="T2332" s="22" t="e">
        <f ca="1"/>
        <v>#N/A</v>
      </c>
      <c r="U2332" s="22" t="e">
        <f ca="1"/>
        <v>#N/A</v>
      </c>
      <c r="V2332" s="22" t="e">
        <f ca="1"/>
        <v>#N/A</v>
      </c>
      <c r="W2332" s="22" t="e">
        <f ca="1"/>
        <v>#N/A</v>
      </c>
      <c r="X2332" s="22"/>
      <c r="Y2332" s="22"/>
      <c r="Z2332" s="22"/>
      <c r="AA2332" s="22" t="e">
        <f ca="1"/>
        <v>#N/A</v>
      </c>
      <c r="AB2332" s="22" t="e">
        <f ca="1"/>
        <v>#N/A</v>
      </c>
      <c r="AC2332" s="22" t="e">
        <f ca="1"/>
        <v>#N/A</v>
      </c>
      <c r="AD2332" s="22" t="e">
        <f ca="1"/>
        <v>#N/A</v>
      </c>
      <c r="AE2332" s="22" t="e">
        <f ca="1"/>
        <v>#N/A</v>
      </c>
      <c r="AF2332" s="22" t="e">
        <f ca="1"/>
        <v>#N/A</v>
      </c>
      <c r="AG2332" s="22"/>
      <c r="AH2332" s="22"/>
      <c r="AI2332" s="22"/>
      <c r="AJ2332" s="22"/>
      <c r="AK2332" s="22"/>
      <c r="AL2332" s="22"/>
      <c r="AM2332" s="22"/>
      <c r="AN2332" s="22" t="e">
        <f ca="1"/>
        <v>#N/A</v>
      </c>
      <c r="AO2332" s="22" t="e">
        <f ca="1"/>
        <v>#N/A</v>
      </c>
      <c r="AP2332" s="22" t="e">
        <f ca="1"/>
        <v>#N/A</v>
      </c>
      <c r="AQ2332" s="22" t="e">
        <f ca="1"/>
        <v>#N/A</v>
      </c>
      <c r="AR2332" s="22" t="e">
        <f ca="1"/>
        <v>#N/A</v>
      </c>
      <c r="AS2332" s="22" t="e">
        <f ca="1"/>
        <v>#N/A</v>
      </c>
      <c r="AT2332" s="22"/>
      <c r="AU2332" s="22"/>
      <c r="AV2332" s="22"/>
      <c r="AW2332" s="22"/>
      <c r="AX2332" s="22"/>
      <c r="AY2332" s="22"/>
      <c r="AZ2332" s="22"/>
      <c r="BA2332" s="22"/>
      <c r="BB2332" s="22"/>
      <c r="BC2332" s="22"/>
      <c r="BD2332" s="22"/>
      <c r="BE2332" s="22"/>
      <c r="BF2332" s="22"/>
      <c r="BG2332" s="22"/>
      <c r="BH2332" s="22"/>
      <c r="BI2332" s="22"/>
      <c r="BJ2332" s="22"/>
      <c r="BK2332" s="22"/>
      <c r="BL2332" s="22"/>
      <c r="BM2332" s="22"/>
      <c r="BN2332" s="22"/>
      <c r="BO2332" s="22"/>
      <c r="BP2332" s="22"/>
      <c r="BQ2332" s="22"/>
      <c r="BR2332" s="22"/>
      <c r="BS2332" s="22"/>
      <c r="BT2332" s="22"/>
      <c r="BU2332" s="22"/>
      <c r="BV2332" s="22"/>
      <c r="BW2332" s="22"/>
      <c r="BX2332" s="22"/>
      <c r="BY2332" s="22"/>
      <c r="BZ2332" s="22"/>
    </row>
    <row r="2333" spans="1:78" x14ac:dyDescent="0.25">
      <c r="A2333" s="21"/>
      <c r="B2333" s="22"/>
      <c r="C2333" s="22">
        <f ca="1">_xll.MW("H2O(g)")</f>
        <v>18.015280000000001</v>
      </c>
      <c r="D2333" s="22"/>
      <c r="E2333" s="22"/>
      <c r="F2333" s="22"/>
      <c r="G2333" s="22"/>
      <c r="H2333" s="22"/>
      <c r="I2333" s="22"/>
      <c r="J2333" s="22"/>
      <c r="K2333" s="22"/>
      <c r="L2333" s="22"/>
      <c r="M2333" s="22"/>
      <c r="N2333" s="22"/>
      <c r="O2333" s="22"/>
      <c r="P2333" s="22"/>
      <c r="Q2333" s="22"/>
      <c r="R2333" s="22"/>
      <c r="S2333" s="22"/>
      <c r="T2333" s="2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c r="AQ2333" s="22"/>
      <c r="AR2333" s="22"/>
      <c r="AS2333" s="22"/>
      <c r="AT2333" s="22"/>
      <c r="AU2333" s="22"/>
      <c r="AV2333" s="22"/>
      <c r="AW2333" s="22"/>
      <c r="AX2333" s="22"/>
      <c r="AY2333" s="22"/>
      <c r="AZ2333" s="22"/>
      <c r="BA2333" s="22"/>
      <c r="BB2333" s="22"/>
      <c r="BC2333" s="22"/>
      <c r="BD2333" s="22"/>
      <c r="BE2333" s="22"/>
      <c r="BF2333" s="22"/>
      <c r="BG2333" s="22"/>
      <c r="BH2333" s="22"/>
      <c r="BI2333" s="22"/>
      <c r="BJ2333" s="22"/>
      <c r="BK2333" s="22"/>
      <c r="BL2333" s="22"/>
      <c r="BM2333" s="22"/>
      <c r="BN2333" s="22"/>
      <c r="BO2333" s="22"/>
      <c r="BP2333" s="22"/>
      <c r="BQ2333" s="22"/>
      <c r="BR2333" s="22"/>
      <c r="BS2333" s="22"/>
      <c r="BT2333" s="22"/>
      <c r="BU2333" s="22"/>
      <c r="BV2333" s="22"/>
      <c r="BW2333" s="22"/>
      <c r="BX2333" s="22"/>
      <c r="BY2333" s="22"/>
      <c r="BZ2333" s="22"/>
    </row>
    <row r="2334" spans="1:78" x14ac:dyDescent="0.25">
      <c r="A2334" s="21"/>
      <c r="B2334" s="22"/>
      <c r="C2334" s="22"/>
      <c r="D2334" s="22"/>
      <c r="E2334" s="22"/>
      <c r="F2334" s="25" t="s">
        <v>166</v>
      </c>
      <c r="G2334" s="42">
        <f ca="1">L2356</f>
        <v>286.84399999999999</v>
      </c>
      <c r="H2334" s="22"/>
      <c r="I2334" s="22"/>
      <c r="J2334" s="22"/>
      <c r="K2334" s="22"/>
      <c r="L2334" s="22"/>
      <c r="M2334" s="22"/>
      <c r="N2334" s="22"/>
      <c r="O2334" s="22"/>
      <c r="P2334" s="22"/>
      <c r="Q2334" s="25" t="s">
        <v>166</v>
      </c>
      <c r="R2334" s="42">
        <v>323.14999999999998</v>
      </c>
      <c r="S2334" s="22"/>
      <c r="T2334" s="22"/>
      <c r="U2334" s="22"/>
      <c r="V2334" s="22"/>
      <c r="W2334" s="22"/>
      <c r="X2334" s="22"/>
      <c r="Y2334" s="22"/>
      <c r="Z2334" s="25" t="s">
        <v>166</v>
      </c>
      <c r="AA2334" s="42">
        <v>360</v>
      </c>
      <c r="AB2334" s="22"/>
      <c r="AC2334" s="22"/>
      <c r="AD2334" s="22"/>
      <c r="AE2334" s="22"/>
      <c r="AF2334" s="22"/>
      <c r="AG2334" s="22"/>
      <c r="AH2334" s="22"/>
      <c r="AI2334" s="22"/>
      <c r="AJ2334" s="22"/>
      <c r="AK2334" s="22"/>
      <c r="AL2334" s="22"/>
      <c r="AM2334" s="25" t="s">
        <v>166</v>
      </c>
      <c r="AN2334" s="42">
        <v>550</v>
      </c>
      <c r="AO2334" s="22"/>
      <c r="AP2334" s="22"/>
      <c r="AQ2334" s="22"/>
      <c r="AR2334" s="22"/>
      <c r="AS2334" s="22"/>
      <c r="AT2334" s="22"/>
      <c r="AU2334" s="22"/>
      <c r="AV2334" s="22"/>
      <c r="AW2334" s="22"/>
      <c r="AX2334" s="22"/>
      <c r="AY2334" s="22"/>
      <c r="AZ2334" s="22"/>
      <c r="BA2334" s="22"/>
      <c r="BB2334" s="22"/>
      <c r="BC2334" s="22"/>
      <c r="BD2334" s="22"/>
      <c r="BE2334" s="22"/>
      <c r="BF2334" s="22"/>
      <c r="BG2334" s="22"/>
      <c r="BH2334" s="22"/>
      <c r="BI2334" s="22"/>
      <c r="BJ2334" s="22"/>
      <c r="BK2334" s="22"/>
      <c r="BL2334" s="22"/>
      <c r="BM2334" s="22"/>
      <c r="BN2334" s="22"/>
      <c r="BO2334" s="22"/>
      <c r="BP2334" s="22"/>
      <c r="BQ2334" s="22"/>
      <c r="BR2334" s="22"/>
      <c r="BS2334" s="22"/>
      <c r="BT2334" s="22"/>
      <c r="BU2334" s="22"/>
      <c r="BV2334" s="22"/>
      <c r="BW2334" s="22"/>
      <c r="BX2334" s="22"/>
      <c r="BY2334" s="22"/>
      <c r="BZ2334" s="22"/>
    </row>
    <row r="2335" spans="1:78" x14ac:dyDescent="0.25">
      <c r="A2335" s="21"/>
      <c r="B2335" s="22"/>
      <c r="C2335" s="22"/>
      <c r="D2335" s="22"/>
      <c r="E2335" s="22"/>
      <c r="F2335" s="25" t="s">
        <v>167</v>
      </c>
      <c r="G2335" s="89">
        <f ca="1">I2322+J2322*(G2334/1000)+K2322*(G2334/1000)^2+L2322*(G2334/1000)^3+M2322/(G2334/1000)^2</f>
        <v>75.433205967795715</v>
      </c>
      <c r="H2335" s="22"/>
      <c r="I2335" s="22"/>
      <c r="J2335" s="22"/>
      <c r="K2335" s="22"/>
      <c r="L2335" s="22"/>
      <c r="M2335" s="22"/>
      <c r="N2335" s="22"/>
      <c r="O2335" s="22"/>
      <c r="P2335" s="22"/>
      <c r="Q2335" s="25" t="s">
        <v>167</v>
      </c>
      <c r="R2335" s="89">
        <f ca="1">S2322+T2322*(R2334/1000)+U2322*(R2334/1000)^2+V2322*(R2334/1000)^3+W2322/(R2334/1000)^2</f>
        <v>75.367196592515967</v>
      </c>
      <c r="S2335" s="22"/>
      <c r="T2335" s="22"/>
      <c r="U2335" s="22"/>
      <c r="V2335" s="22"/>
      <c r="W2335" s="22"/>
      <c r="X2335" s="22"/>
      <c r="Y2335" s="22"/>
      <c r="Z2335" s="25" t="s">
        <v>167</v>
      </c>
      <c r="AA2335" s="89">
        <f ca="1">AC2322+AD2322*(AA2334/1000)+AE2322*(AA2334/1000)^2+AF2322*(AA2334/1000)^3+AG2322/(AA2334/1000)^2</f>
        <v>101.76439570241018</v>
      </c>
      <c r="AB2335" s="22"/>
      <c r="AC2335" s="22"/>
      <c r="AD2335" s="22"/>
      <c r="AE2335" s="22"/>
      <c r="AF2335" s="22"/>
      <c r="AG2335" s="22"/>
      <c r="AH2335" s="22"/>
      <c r="AI2335" s="22"/>
      <c r="AJ2335" s="22"/>
      <c r="AK2335" s="22"/>
      <c r="AL2335" s="22"/>
      <c r="AM2335" s="25" t="s">
        <v>167</v>
      </c>
      <c r="AN2335" s="43">
        <f ca="1">AM2322+AN2322*(AN2334/1000)+AO2322*(AN2334/1000)^2+AP2322*(AN2334/1000)^3+AQ2322/(AN2334/1000)^2</f>
        <v>92.83253982990027</v>
      </c>
      <c r="AO2335" s="22"/>
      <c r="AP2335" s="22"/>
      <c r="AQ2335" s="22"/>
      <c r="AR2335" s="22"/>
      <c r="AS2335" s="22"/>
      <c r="AT2335" s="22"/>
      <c r="AU2335" s="22"/>
      <c r="AV2335" s="22"/>
      <c r="AW2335" s="22"/>
      <c r="AX2335" s="22"/>
      <c r="AY2335" s="22"/>
      <c r="AZ2335" s="22"/>
      <c r="BA2335" s="22"/>
      <c r="BB2335" s="22"/>
      <c r="BC2335" s="22"/>
      <c r="BD2335" s="22"/>
      <c r="BE2335" s="22"/>
      <c r="BF2335" s="22"/>
      <c r="BG2335" s="22"/>
      <c r="BH2335" s="22"/>
      <c r="BI2335" s="22"/>
      <c r="BJ2335" s="22"/>
      <c r="BK2335" s="22"/>
      <c r="BL2335" s="22"/>
      <c r="BM2335" s="22"/>
      <c r="BN2335" s="22"/>
      <c r="BO2335" s="22"/>
      <c r="BP2335" s="22"/>
      <c r="BQ2335" s="22"/>
      <c r="BR2335" s="22"/>
      <c r="BS2335" s="22"/>
      <c r="BT2335" s="22"/>
      <c r="BU2335" s="22"/>
      <c r="BV2335" s="22"/>
      <c r="BW2335" s="22"/>
      <c r="BX2335" s="22"/>
      <c r="BY2335" s="22"/>
      <c r="BZ2335" s="22"/>
    </row>
    <row r="2336" spans="1:78" x14ac:dyDescent="0.25">
      <c r="A2336" s="21"/>
      <c r="B2336" s="22"/>
      <c r="C2336" s="22"/>
      <c r="D2336" s="22"/>
      <c r="E2336" s="22"/>
      <c r="F2336" s="22" t="s">
        <v>46</v>
      </c>
      <c r="G2336" s="22"/>
      <c r="H2336" s="22"/>
      <c r="I2336" s="22"/>
      <c r="J2336" s="22" t="s">
        <v>189</v>
      </c>
      <c r="K2336" s="22"/>
      <c r="L2336" s="22"/>
      <c r="M2336" s="22"/>
      <c r="N2336" s="22"/>
      <c r="O2336" s="22"/>
      <c r="P2336" s="22"/>
      <c r="Q2336" s="22" t="s">
        <v>46</v>
      </c>
      <c r="R2336" s="22"/>
      <c r="S2336" s="22"/>
      <c r="T2336" s="22"/>
      <c r="U2336" s="22" t="s">
        <v>189</v>
      </c>
      <c r="V2336" s="22"/>
      <c r="W2336" s="22"/>
      <c r="X2336" s="22"/>
      <c r="Y2336" s="22"/>
      <c r="Z2336" s="22" t="s">
        <v>46</v>
      </c>
      <c r="AA2336" s="22"/>
      <c r="AB2336" s="22"/>
      <c r="AC2336" s="22"/>
      <c r="AD2336" s="22" t="s">
        <v>189</v>
      </c>
      <c r="AE2336" s="22"/>
      <c r="AF2336" s="22"/>
      <c r="AG2336" s="22"/>
      <c r="AH2336" s="22"/>
      <c r="AI2336" s="22"/>
      <c r="AJ2336" s="22"/>
      <c r="AK2336" s="22"/>
      <c r="AL2336" s="22"/>
      <c r="AM2336" s="22" t="s">
        <v>46</v>
      </c>
      <c r="AN2336" s="22"/>
      <c r="AO2336" s="22"/>
      <c r="AP2336" s="22"/>
      <c r="AQ2336" s="22" t="s">
        <v>189</v>
      </c>
      <c r="AR2336" s="22"/>
      <c r="AS2336" s="22"/>
      <c r="AT2336" s="22"/>
      <c r="AU2336" s="22"/>
      <c r="AV2336" s="22"/>
      <c r="AW2336" s="22"/>
      <c r="AX2336" s="22"/>
      <c r="AY2336" s="22"/>
      <c r="AZ2336" s="22"/>
      <c r="BA2336" s="22"/>
      <c r="BB2336" s="22"/>
      <c r="BC2336" s="22"/>
      <c r="BD2336" s="22"/>
      <c r="BE2336" s="22"/>
      <c r="BF2336" s="22"/>
      <c r="BG2336" s="22"/>
      <c r="BH2336" s="22"/>
      <c r="BI2336" s="22"/>
      <c r="BJ2336" s="22"/>
      <c r="BK2336" s="22"/>
      <c r="BL2336" s="22"/>
      <c r="BM2336" s="22"/>
      <c r="BN2336" s="22"/>
      <c r="BO2336" s="22"/>
      <c r="BP2336" s="22"/>
      <c r="BQ2336" s="22"/>
      <c r="BR2336" s="22"/>
      <c r="BS2336" s="22"/>
      <c r="BT2336" s="22"/>
      <c r="BU2336" s="22"/>
      <c r="BV2336" s="22"/>
      <c r="BW2336" s="22"/>
      <c r="BX2336" s="22"/>
      <c r="BY2336" s="22"/>
      <c r="BZ2336" s="22"/>
    </row>
    <row r="2337" spans="1:78" x14ac:dyDescent="0.25">
      <c r="A2337" s="21"/>
      <c r="B2337" s="22"/>
      <c r="C2337" s="22"/>
      <c r="D2337" s="22"/>
      <c r="E2337" s="22"/>
      <c r="F2337" s="22"/>
      <c r="G2337" s="22"/>
      <c r="H2337" s="22"/>
      <c r="I2337" s="22"/>
      <c r="J2337" s="22"/>
      <c r="K2337" s="22"/>
      <c r="L2337" s="22"/>
      <c r="M2337" s="22"/>
      <c r="N2337" s="22"/>
      <c r="O2337" s="22"/>
      <c r="P2337" s="22"/>
      <c r="Q2337" s="22"/>
      <c r="R2337" s="22"/>
      <c r="S2337" s="22"/>
      <c r="T2337" s="2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c r="AQ2337" s="22"/>
      <c r="AR2337" s="22"/>
      <c r="AS2337" s="22"/>
      <c r="AT2337" s="22"/>
      <c r="AU2337" s="22"/>
      <c r="AV2337" s="22"/>
      <c r="AW2337" s="22"/>
      <c r="AX2337" s="22"/>
      <c r="AY2337" s="22"/>
      <c r="AZ2337" s="22"/>
      <c r="BA2337" s="22"/>
      <c r="BB2337" s="22"/>
      <c r="BC2337" s="22"/>
      <c r="BD2337" s="22"/>
      <c r="BE2337" s="22"/>
      <c r="BF2337" s="22"/>
      <c r="BG2337" s="22"/>
      <c r="BH2337" s="22"/>
      <c r="BI2337" s="22"/>
      <c r="BJ2337" s="22"/>
      <c r="BK2337" s="22"/>
      <c r="BL2337" s="22"/>
      <c r="BM2337" s="22"/>
      <c r="BN2337" s="22"/>
      <c r="BO2337" s="22"/>
      <c r="BP2337" s="22"/>
      <c r="BQ2337" s="22"/>
      <c r="BR2337" s="22"/>
      <c r="BS2337" s="22"/>
      <c r="BT2337" s="22"/>
      <c r="BU2337" s="22"/>
      <c r="BV2337" s="22"/>
      <c r="BW2337" s="22"/>
      <c r="BX2337" s="22"/>
      <c r="BY2337" s="22"/>
      <c r="BZ2337" s="22"/>
    </row>
    <row r="2338" spans="1:78" x14ac:dyDescent="0.25">
      <c r="A2338" s="21"/>
      <c r="B2338" s="22"/>
      <c r="C2338" s="22"/>
      <c r="D2338" s="22"/>
      <c r="E2338" s="22"/>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2"/>
      <c r="AS2338" s="22"/>
      <c r="AT2338" s="22"/>
      <c r="AU2338" s="22"/>
      <c r="AV2338" s="22"/>
      <c r="AW2338" s="22"/>
      <c r="AX2338" s="22"/>
      <c r="AY2338" s="22"/>
      <c r="AZ2338" s="22"/>
      <c r="BA2338" s="22"/>
      <c r="BB2338" s="22"/>
      <c r="BC2338" s="22"/>
      <c r="BD2338" s="22"/>
      <c r="BE2338" s="22"/>
      <c r="BF2338" s="22"/>
      <c r="BG2338" s="22"/>
      <c r="BH2338" s="22"/>
      <c r="BI2338" s="22"/>
      <c r="BJ2338" s="22"/>
      <c r="BK2338" s="22"/>
      <c r="BL2338" s="22"/>
      <c r="BM2338" s="22"/>
      <c r="BN2338" s="22"/>
      <c r="BO2338" s="22"/>
      <c r="BP2338" s="22"/>
      <c r="BQ2338" s="22"/>
      <c r="BR2338" s="22"/>
      <c r="BS2338" s="22"/>
      <c r="BT2338" s="22"/>
      <c r="BU2338" s="22"/>
      <c r="BV2338" s="22"/>
      <c r="BW2338" s="22"/>
      <c r="BX2338" s="22"/>
      <c r="BY2338" s="22"/>
      <c r="BZ2338" s="22"/>
    </row>
    <row r="2339" spans="1:78" x14ac:dyDescent="0.25">
      <c r="A2339" s="21"/>
      <c r="B2339" s="22"/>
      <c r="C2339" s="22"/>
      <c r="D2339" s="22"/>
      <c r="E2339" s="22"/>
      <c r="F2339" s="22"/>
      <c r="G2339" s="22"/>
      <c r="H2339" s="22"/>
      <c r="I2339" s="22"/>
      <c r="J2339" s="22"/>
      <c r="K2339" s="22"/>
      <c r="L2339" s="22"/>
      <c r="M2339" s="22"/>
      <c r="N2339" s="22"/>
      <c r="O2339" s="22"/>
      <c r="P2339" s="22"/>
      <c r="Q2339" s="22"/>
      <c r="R2339" s="22"/>
      <c r="S2339" s="22"/>
      <c r="T2339" s="2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c r="AQ2339" s="22"/>
      <c r="AR2339" s="22"/>
      <c r="AS2339" s="22"/>
      <c r="AT2339" s="22"/>
      <c r="AU2339" s="22"/>
      <c r="AV2339" s="22"/>
      <c r="AW2339" s="22"/>
      <c r="AX2339" s="22"/>
      <c r="AY2339" s="22"/>
      <c r="AZ2339" s="22"/>
      <c r="BA2339" s="22"/>
      <c r="BB2339" s="22"/>
      <c r="BC2339" s="22"/>
      <c r="BD2339" s="22"/>
      <c r="BE2339" s="22"/>
      <c r="BF2339" s="22"/>
      <c r="BG2339" s="22"/>
      <c r="BH2339" s="22"/>
      <c r="BI2339" s="22"/>
      <c r="BJ2339" s="22"/>
      <c r="BK2339" s="22"/>
      <c r="BL2339" s="22"/>
      <c r="BM2339" s="22"/>
      <c r="BN2339" s="22"/>
      <c r="BO2339" s="22"/>
      <c r="BP2339" s="22"/>
      <c r="BQ2339" s="22"/>
      <c r="BR2339" s="22"/>
      <c r="BS2339" s="22"/>
      <c r="BT2339" s="22"/>
      <c r="BU2339" s="22"/>
      <c r="BV2339" s="22"/>
      <c r="BW2339" s="22"/>
      <c r="BX2339" s="22"/>
      <c r="BY2339" s="22"/>
      <c r="BZ2339" s="22"/>
    </row>
    <row r="2340" spans="1:78" x14ac:dyDescent="0.25">
      <c r="A2340" s="21"/>
      <c r="B2340" s="22"/>
      <c r="C2340" s="22"/>
      <c r="D2340" s="22"/>
      <c r="E2340" s="22"/>
      <c r="F2340" s="22"/>
      <c r="G2340" s="22"/>
      <c r="H2340" s="22"/>
      <c r="I2340" s="22"/>
      <c r="J2340" s="22"/>
      <c r="K2340" s="22"/>
      <c r="L2340" s="22"/>
      <c r="M2340" s="22"/>
      <c r="N2340" s="22"/>
      <c r="O2340" s="22"/>
      <c r="P2340" s="22"/>
      <c r="Q2340" s="22"/>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2"/>
      <c r="AS2340" s="22"/>
      <c r="AT2340" s="22"/>
      <c r="AU2340" s="22"/>
      <c r="AV2340" s="22"/>
      <c r="AW2340" s="22"/>
      <c r="AX2340" s="22"/>
      <c r="AY2340" s="22"/>
      <c r="AZ2340" s="22"/>
      <c r="BA2340" s="22"/>
      <c r="BB2340" s="22"/>
      <c r="BC2340" s="22"/>
      <c r="BD2340" s="22"/>
      <c r="BE2340" s="22"/>
      <c r="BF2340" s="22"/>
      <c r="BG2340" s="22"/>
      <c r="BH2340" s="22"/>
      <c r="BI2340" s="22"/>
      <c r="BJ2340" s="22"/>
      <c r="BK2340" s="22"/>
      <c r="BL2340" s="22"/>
      <c r="BM2340" s="22"/>
      <c r="BN2340" s="22"/>
      <c r="BO2340" s="22"/>
      <c r="BP2340" s="22"/>
      <c r="BQ2340" s="22"/>
      <c r="BR2340" s="22"/>
      <c r="BS2340" s="22"/>
      <c r="BT2340" s="22"/>
      <c r="BU2340" s="22"/>
      <c r="BV2340" s="22"/>
      <c r="BW2340" s="22"/>
      <c r="BX2340" s="22"/>
      <c r="BY2340" s="22"/>
      <c r="BZ2340" s="22"/>
    </row>
    <row r="2341" spans="1:78" x14ac:dyDescent="0.25">
      <c r="A2341" s="21"/>
      <c r="B2341" s="22"/>
      <c r="C2341" s="22"/>
      <c r="D2341" s="22"/>
      <c r="E2341" s="22"/>
      <c r="F2341" s="22"/>
      <c r="G2341" s="22"/>
      <c r="H2341" s="22"/>
      <c r="I2341" s="22"/>
      <c r="J2341" s="22"/>
      <c r="K2341" s="22"/>
      <c r="L2341" s="22"/>
      <c r="M2341" s="22"/>
      <c r="N2341" s="22"/>
      <c r="O2341" s="22"/>
      <c r="P2341" s="22"/>
      <c r="Q2341" s="22"/>
      <c r="R2341" s="22"/>
      <c r="S2341" s="22"/>
      <c r="T2341" s="2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c r="AQ2341" s="22"/>
      <c r="AR2341" s="22"/>
      <c r="AS2341" s="22"/>
      <c r="AT2341" s="22"/>
      <c r="AU2341" s="22"/>
      <c r="AV2341" s="22"/>
      <c r="AW2341" s="22"/>
      <c r="AX2341" s="22"/>
      <c r="AY2341" s="22"/>
      <c r="AZ2341" s="22"/>
      <c r="BA2341" s="22"/>
      <c r="BB2341" s="22"/>
      <c r="BC2341" s="22"/>
      <c r="BD2341" s="22"/>
      <c r="BE2341" s="22"/>
      <c r="BF2341" s="22"/>
      <c r="BG2341" s="22"/>
      <c r="BH2341" s="22"/>
      <c r="BI2341" s="22"/>
      <c r="BJ2341" s="22"/>
      <c r="BK2341" s="22"/>
      <c r="BL2341" s="22"/>
      <c r="BM2341" s="22"/>
      <c r="BN2341" s="22"/>
      <c r="BO2341" s="22"/>
      <c r="BP2341" s="22"/>
      <c r="BQ2341" s="22"/>
      <c r="BR2341" s="22"/>
      <c r="BS2341" s="22"/>
      <c r="BT2341" s="22"/>
      <c r="BU2341" s="22"/>
      <c r="BV2341" s="22"/>
      <c r="BW2341" s="22"/>
      <c r="BX2341" s="22"/>
      <c r="BY2341" s="22"/>
      <c r="BZ2341" s="22"/>
    </row>
    <row r="2342" spans="1:78" x14ac:dyDescent="0.25">
      <c r="A2342" s="21"/>
      <c r="B2342" s="22"/>
      <c r="C2342" s="22"/>
      <c r="D2342" s="22"/>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2"/>
      <c r="AS2342" s="22"/>
      <c r="AT2342" s="22"/>
      <c r="AU2342" s="22"/>
      <c r="AV2342" s="22"/>
      <c r="AW2342" s="22"/>
      <c r="AX2342" s="22"/>
      <c r="AY2342" s="22"/>
      <c r="AZ2342" s="22"/>
      <c r="BA2342" s="22"/>
      <c r="BB2342" s="22"/>
      <c r="BC2342" s="22"/>
      <c r="BD2342" s="22"/>
      <c r="BE2342" s="22"/>
      <c r="BF2342" s="22"/>
      <c r="BG2342" s="22"/>
      <c r="BH2342" s="22"/>
      <c r="BI2342" s="22"/>
      <c r="BJ2342" s="22"/>
      <c r="BK2342" s="22"/>
      <c r="BL2342" s="22"/>
      <c r="BM2342" s="22"/>
      <c r="BN2342" s="22"/>
      <c r="BO2342" s="22"/>
      <c r="BP2342" s="22"/>
      <c r="BQ2342" s="22"/>
      <c r="BR2342" s="22"/>
      <c r="BS2342" s="22"/>
      <c r="BT2342" s="22"/>
      <c r="BU2342" s="22"/>
      <c r="BV2342" s="22"/>
      <c r="BW2342" s="22"/>
      <c r="BX2342" s="22"/>
      <c r="BY2342" s="22"/>
      <c r="BZ2342" s="22"/>
    </row>
    <row r="2343" spans="1:78" x14ac:dyDescent="0.25">
      <c r="A2343" s="21"/>
      <c r="B2343" s="22"/>
      <c r="C2343" s="22"/>
      <c r="D2343" s="22"/>
      <c r="E2343" s="22"/>
      <c r="F2343" s="22"/>
      <c r="G2343" s="22"/>
      <c r="H2343" s="22"/>
      <c r="I2343" s="22"/>
      <c r="J2343" s="22"/>
      <c r="K2343" s="22"/>
      <c r="L2343" s="22"/>
      <c r="M2343" s="22"/>
      <c r="N2343" s="22"/>
      <c r="O2343" s="22"/>
      <c r="P2343" s="22"/>
      <c r="Q2343" s="22"/>
      <c r="R2343" s="22"/>
      <c r="S2343" s="22"/>
      <c r="T2343" s="2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c r="AQ2343" s="22"/>
      <c r="AR2343" s="22"/>
      <c r="AS2343" s="22"/>
      <c r="AT2343" s="22"/>
      <c r="AU2343" s="22"/>
      <c r="AV2343" s="22"/>
      <c r="AW2343" s="22"/>
      <c r="AX2343" s="22"/>
      <c r="AY2343" s="22"/>
      <c r="AZ2343" s="22"/>
      <c r="BA2343" s="22"/>
      <c r="BB2343" s="22"/>
      <c r="BC2343" s="22"/>
      <c r="BD2343" s="22"/>
      <c r="BE2343" s="22"/>
      <c r="BF2343" s="22"/>
      <c r="BG2343" s="22"/>
      <c r="BH2343" s="22"/>
      <c r="BI2343" s="22"/>
      <c r="BJ2343" s="22"/>
      <c r="BK2343" s="22"/>
      <c r="BL2343" s="22"/>
      <c r="BM2343" s="22"/>
      <c r="BN2343" s="22"/>
      <c r="BO2343" s="22"/>
      <c r="BP2343" s="22"/>
      <c r="BQ2343" s="22"/>
      <c r="BR2343" s="22"/>
      <c r="BS2343" s="22"/>
      <c r="BT2343" s="22"/>
      <c r="BU2343" s="22"/>
      <c r="BV2343" s="22"/>
      <c r="BW2343" s="22"/>
      <c r="BX2343" s="22"/>
      <c r="BY2343" s="22"/>
      <c r="BZ2343" s="22"/>
    </row>
    <row r="2344" spans="1:78" x14ac:dyDescent="0.25">
      <c r="A2344" s="21"/>
      <c r="B2344" s="22"/>
      <c r="C2344" s="22"/>
      <c r="D2344" s="22"/>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2"/>
      <c r="AS2344" s="22"/>
      <c r="AT2344" s="22"/>
      <c r="AU2344" s="22"/>
      <c r="AV2344" s="22"/>
      <c r="AW2344" s="22"/>
      <c r="AX2344" s="22"/>
      <c r="AY2344" s="22"/>
      <c r="AZ2344" s="22"/>
      <c r="BA2344" s="22"/>
      <c r="BB2344" s="22"/>
      <c r="BC2344" s="22"/>
      <c r="BD2344" s="22"/>
      <c r="BE2344" s="22"/>
      <c r="BF2344" s="22"/>
      <c r="BG2344" s="22"/>
      <c r="BH2344" s="22"/>
      <c r="BI2344" s="22"/>
      <c r="BJ2344" s="22"/>
      <c r="BK2344" s="22"/>
      <c r="BL2344" s="22"/>
      <c r="BM2344" s="22"/>
      <c r="BN2344" s="22"/>
      <c r="BO2344" s="22"/>
      <c r="BP2344" s="22"/>
      <c r="BQ2344" s="22"/>
      <c r="BR2344" s="22"/>
      <c r="BS2344" s="22"/>
      <c r="BT2344" s="22"/>
      <c r="BU2344" s="22"/>
      <c r="BV2344" s="22"/>
      <c r="BW2344" s="22"/>
      <c r="BX2344" s="22"/>
      <c r="BY2344" s="22"/>
      <c r="BZ2344" s="22"/>
    </row>
    <row r="2345" spans="1:78" x14ac:dyDescent="0.25">
      <c r="A2345" s="21"/>
      <c r="B2345" s="22"/>
      <c r="C2345" s="22"/>
      <c r="D2345" s="22"/>
      <c r="E2345" s="22"/>
      <c r="F2345" s="22"/>
      <c r="G2345" s="22"/>
      <c r="H2345" s="22"/>
      <c r="I2345" s="22"/>
      <c r="J2345" s="22"/>
      <c r="K2345" s="22"/>
      <c r="L2345" s="22"/>
      <c r="M2345" s="22"/>
      <c r="N2345" s="22"/>
      <c r="O2345" s="22"/>
      <c r="P2345" s="22"/>
      <c r="Q2345" s="22"/>
      <c r="R2345" s="22"/>
      <c r="S2345" s="22"/>
      <c r="T2345" s="2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c r="AQ2345" s="22"/>
      <c r="AR2345" s="22"/>
      <c r="AS2345" s="22"/>
      <c r="AT2345" s="22"/>
      <c r="AU2345" s="22"/>
      <c r="AV2345" s="22"/>
      <c r="AW2345" s="22"/>
      <c r="AX2345" s="22"/>
      <c r="AY2345" s="22"/>
      <c r="AZ2345" s="22"/>
      <c r="BA2345" s="22"/>
      <c r="BB2345" s="22"/>
      <c r="BC2345" s="22"/>
      <c r="BD2345" s="22"/>
      <c r="BE2345" s="22"/>
      <c r="BF2345" s="22"/>
      <c r="BG2345" s="22"/>
      <c r="BH2345" s="22"/>
      <c r="BI2345" s="22"/>
      <c r="BJ2345" s="22"/>
      <c r="BK2345" s="22"/>
      <c r="BL2345" s="22"/>
      <c r="BM2345" s="22"/>
      <c r="BN2345" s="22"/>
      <c r="BO2345" s="22"/>
      <c r="BP2345" s="22"/>
      <c r="BQ2345" s="22"/>
      <c r="BR2345" s="22"/>
      <c r="BS2345" s="22"/>
      <c r="BT2345" s="22"/>
      <c r="BU2345" s="22"/>
      <c r="BV2345" s="22"/>
      <c r="BW2345" s="22"/>
      <c r="BX2345" s="22"/>
      <c r="BY2345" s="22"/>
      <c r="BZ2345" s="22"/>
    </row>
    <row r="2346" spans="1:78" x14ac:dyDescent="0.25">
      <c r="A2346" s="21"/>
      <c r="B2346" s="22" t="s">
        <v>436</v>
      </c>
      <c r="C2346" s="22" t="s">
        <v>437</v>
      </c>
      <c r="D2346" s="22"/>
      <c r="E2346" s="22" t="s">
        <v>323</v>
      </c>
      <c r="F2346" s="22" t="s">
        <v>438</v>
      </c>
      <c r="G2346" s="22" t="s">
        <v>439</v>
      </c>
      <c r="H2346" s="22" t="s">
        <v>440</v>
      </c>
      <c r="I2346" s="22" t="s">
        <v>441</v>
      </c>
      <c r="J2346" s="22" t="s">
        <v>442</v>
      </c>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2"/>
      <c r="AS2346" s="22"/>
      <c r="AT2346" s="22"/>
      <c r="AU2346" s="22"/>
      <c r="AV2346" s="22"/>
      <c r="AW2346" s="22"/>
      <c r="AX2346" s="22"/>
      <c r="AY2346" s="22"/>
      <c r="AZ2346" s="22"/>
      <c r="BA2346" s="22"/>
      <c r="BB2346" s="22"/>
      <c r="BC2346" s="22"/>
      <c r="BD2346" s="22"/>
      <c r="BE2346" s="22"/>
      <c r="BF2346" s="22"/>
      <c r="BG2346" s="22"/>
      <c r="BH2346" s="22"/>
      <c r="BI2346" s="22"/>
      <c r="BJ2346" s="22"/>
      <c r="BK2346" s="22"/>
      <c r="BL2346" s="22"/>
      <c r="BM2346" s="22"/>
      <c r="BN2346" s="22"/>
      <c r="BO2346" s="22"/>
      <c r="BP2346" s="22"/>
      <c r="BQ2346" s="22"/>
      <c r="BR2346" s="22"/>
      <c r="BS2346" s="22"/>
      <c r="BT2346" s="22"/>
      <c r="BU2346" s="22"/>
      <c r="BV2346" s="22"/>
      <c r="BW2346" s="22"/>
      <c r="BX2346" s="22"/>
      <c r="BY2346" s="22"/>
      <c r="BZ2346" s="22"/>
    </row>
    <row r="2347" spans="1:78" x14ac:dyDescent="0.25">
      <c r="A2347" s="21"/>
      <c r="B2347" s="22" t="s">
        <v>443</v>
      </c>
      <c r="C2347" s="22"/>
      <c r="D2347" s="42" t="s">
        <v>203</v>
      </c>
      <c r="E2347" s="22"/>
      <c r="F2347" s="22" t="s">
        <v>444</v>
      </c>
      <c r="G2347" s="22" t="s">
        <v>445</v>
      </c>
      <c r="H2347" s="22" t="s">
        <v>446</v>
      </c>
      <c r="I2347" s="22" t="s">
        <v>447</v>
      </c>
      <c r="J2347" s="22" t="s">
        <v>444</v>
      </c>
      <c r="K2347" s="22"/>
      <c r="L2347" s="22"/>
      <c r="M2347" s="22"/>
      <c r="N2347" s="22"/>
      <c r="O2347" s="22"/>
      <c r="P2347" s="22"/>
      <c r="Q2347" s="22"/>
      <c r="R2347" s="22"/>
      <c r="S2347" s="22"/>
      <c r="T2347" s="2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c r="AQ2347" s="22"/>
      <c r="AR2347" s="22"/>
      <c r="AS2347" s="22"/>
      <c r="AT2347" s="22"/>
      <c r="AU2347" s="22"/>
      <c r="AV2347" s="22"/>
      <c r="AW2347" s="22"/>
      <c r="AX2347" s="22"/>
      <c r="AY2347" s="22"/>
      <c r="AZ2347" s="22"/>
      <c r="BA2347" s="22"/>
      <c r="BB2347" s="22"/>
      <c r="BC2347" s="22"/>
      <c r="BD2347" s="22"/>
      <c r="BE2347" s="22"/>
      <c r="BF2347" s="22"/>
      <c r="BG2347" s="22"/>
      <c r="BH2347" s="22"/>
      <c r="BI2347" s="22"/>
      <c r="BJ2347" s="22"/>
      <c r="BK2347" s="22"/>
      <c r="BL2347" s="22"/>
      <c r="BM2347" s="22"/>
      <c r="BN2347" s="22"/>
      <c r="BO2347" s="22"/>
      <c r="BP2347" s="22"/>
      <c r="BQ2347" s="22"/>
      <c r="BR2347" s="22"/>
      <c r="BS2347" s="22"/>
      <c r="BT2347" s="22"/>
      <c r="BU2347" s="22"/>
      <c r="BV2347" s="22"/>
      <c r="BW2347" s="22"/>
      <c r="BX2347" s="22"/>
      <c r="BY2347" s="22"/>
      <c r="BZ2347" s="22"/>
    </row>
    <row r="2348" spans="1:78" x14ac:dyDescent="0.25">
      <c r="A2348" s="21"/>
      <c r="B2348" s="25">
        <v>4</v>
      </c>
      <c r="C2348" s="22">
        <f t="shared" ref="C2348:C2393" ca="1" si="71">E2348/1000</f>
        <v>0.27714999999999995</v>
      </c>
      <c r="D2348" s="22">
        <f ca="1">F2348*18.01528</f>
        <v>75.754252399999999</v>
      </c>
      <c r="E2348" s="22">
        <f t="shared" ref="E2348:E2393" ca="1" si="72">B2348+273.15</f>
        <v>277.14999999999998</v>
      </c>
      <c r="F2348" s="22">
        <v>4.2050000000000001</v>
      </c>
      <c r="G2348" s="22">
        <v>0.9</v>
      </c>
      <c r="H2348" s="22">
        <v>1000</v>
      </c>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2"/>
      <c r="AS2348" s="22"/>
      <c r="AT2348" s="22"/>
      <c r="AU2348" s="22"/>
      <c r="AV2348" s="22"/>
      <c r="AW2348" s="22"/>
      <c r="AX2348" s="22"/>
      <c r="AY2348" s="22"/>
      <c r="AZ2348" s="22"/>
      <c r="BA2348" s="22"/>
      <c r="BB2348" s="22"/>
      <c r="BC2348" s="22"/>
      <c r="BD2348" s="22"/>
      <c r="BE2348" s="22"/>
      <c r="BF2348" s="22"/>
      <c r="BG2348" s="22"/>
      <c r="BH2348" s="22"/>
      <c r="BI2348" s="22"/>
      <c r="BJ2348" s="22"/>
      <c r="BK2348" s="22"/>
      <c r="BL2348" s="22"/>
      <c r="BM2348" s="22"/>
      <c r="BN2348" s="22"/>
      <c r="BO2348" s="22"/>
      <c r="BP2348" s="22"/>
      <c r="BQ2348" s="22"/>
      <c r="BR2348" s="22"/>
      <c r="BS2348" s="22"/>
      <c r="BT2348" s="22"/>
      <c r="BU2348" s="22"/>
      <c r="BV2348" s="22"/>
      <c r="BW2348" s="22"/>
      <c r="BX2348" s="22"/>
      <c r="BY2348" s="22"/>
      <c r="BZ2348" s="22"/>
    </row>
    <row r="2349" spans="1:78" x14ac:dyDescent="0.25">
      <c r="A2349" s="21"/>
      <c r="B2349" s="22">
        <v>5</v>
      </c>
      <c r="C2349" s="22">
        <f t="shared" ca="1" si="71"/>
        <v>0.27814999999999995</v>
      </c>
      <c r="D2349" s="22">
        <f t="shared" ref="D2349:D2393" ca="1" si="73">F2349*18.01528</f>
        <v>75.700206559999998</v>
      </c>
      <c r="E2349" s="22">
        <f t="shared" ca="1" si="72"/>
        <v>278.14999999999998</v>
      </c>
      <c r="F2349" s="22">
        <v>4.202</v>
      </c>
      <c r="G2349" s="22">
        <v>0.9</v>
      </c>
      <c r="H2349" s="22">
        <v>1000</v>
      </c>
      <c r="I2349" s="22">
        <v>1</v>
      </c>
      <c r="J2349" s="22">
        <v>7.4999999999999997E-2</v>
      </c>
      <c r="K2349" s="22"/>
      <c r="L2349" s="22"/>
      <c r="M2349" s="22"/>
      <c r="N2349" s="22"/>
      <c r="O2349" s="22"/>
      <c r="P2349" s="22"/>
      <c r="Q2349" s="22"/>
      <c r="R2349" s="22"/>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c r="AQ2349" s="22"/>
      <c r="AR2349" s="22"/>
      <c r="AS2349" s="22"/>
      <c r="AT2349" s="22"/>
      <c r="AU2349" s="22"/>
      <c r="AV2349" s="22"/>
      <c r="AW2349" s="22"/>
      <c r="AX2349" s="22"/>
      <c r="AY2349" s="22"/>
      <c r="AZ2349" s="22"/>
      <c r="BA2349" s="22"/>
      <c r="BB2349" s="22"/>
      <c r="BC2349" s="22"/>
      <c r="BD2349" s="22"/>
      <c r="BE2349" s="22"/>
      <c r="BF2349" s="22"/>
      <c r="BG2349" s="22"/>
      <c r="BH2349" s="22"/>
      <c r="BI2349" s="22"/>
      <c r="BJ2349" s="22"/>
      <c r="BK2349" s="22"/>
      <c r="BL2349" s="22"/>
      <c r="BM2349" s="22"/>
      <c r="BN2349" s="22"/>
      <c r="BO2349" s="22"/>
      <c r="BP2349" s="22"/>
      <c r="BQ2349" s="22"/>
      <c r="BR2349" s="22"/>
      <c r="BS2349" s="22"/>
      <c r="BT2349" s="22"/>
      <c r="BU2349" s="22"/>
      <c r="BV2349" s="22"/>
      <c r="BW2349" s="22"/>
      <c r="BX2349" s="22"/>
      <c r="BY2349" s="22"/>
      <c r="BZ2349" s="22"/>
    </row>
    <row r="2350" spans="1:78" x14ac:dyDescent="0.25">
      <c r="A2350" s="21"/>
      <c r="B2350" s="22">
        <v>10</v>
      </c>
      <c r="C2350" s="22">
        <f t="shared" ca="1" si="71"/>
        <v>0.28314999999999996</v>
      </c>
      <c r="D2350" s="22">
        <f t="shared" ca="1" si="73"/>
        <v>75.52005376000001</v>
      </c>
      <c r="E2350" s="22">
        <f t="shared" ca="1" si="72"/>
        <v>283.14999999999998</v>
      </c>
      <c r="F2350" s="22">
        <v>4.1920000000000002</v>
      </c>
      <c r="G2350" s="22">
        <v>1.2</v>
      </c>
      <c r="H2350" s="22">
        <v>999.8</v>
      </c>
      <c r="I2350" s="22">
        <v>1</v>
      </c>
      <c r="J2350" s="22">
        <v>0.15</v>
      </c>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2"/>
      <c r="AS2350" s="22"/>
      <c r="AT2350" s="22"/>
      <c r="AU2350" s="22"/>
      <c r="AV2350" s="22"/>
      <c r="AW2350" s="22"/>
      <c r="AX2350" s="22"/>
      <c r="AY2350" s="22"/>
      <c r="AZ2350" s="22"/>
      <c r="BA2350" s="22"/>
      <c r="BB2350" s="22"/>
      <c r="BC2350" s="22"/>
      <c r="BD2350" s="22"/>
      <c r="BE2350" s="22"/>
      <c r="BF2350" s="22"/>
      <c r="BG2350" s="22"/>
      <c r="BH2350" s="22"/>
      <c r="BI2350" s="22"/>
      <c r="BJ2350" s="22"/>
      <c r="BK2350" s="22"/>
      <c r="BL2350" s="22"/>
      <c r="BM2350" s="22"/>
      <c r="BN2350" s="22"/>
      <c r="BO2350" s="22"/>
      <c r="BP2350" s="22"/>
      <c r="BQ2350" s="22"/>
      <c r="BR2350" s="22"/>
      <c r="BS2350" s="22"/>
      <c r="BT2350" s="22"/>
      <c r="BU2350" s="22"/>
      <c r="BV2350" s="22"/>
      <c r="BW2350" s="22"/>
      <c r="BX2350" s="22"/>
      <c r="BY2350" s="22"/>
      <c r="BZ2350" s="22"/>
    </row>
    <row r="2351" spans="1:78" x14ac:dyDescent="0.25">
      <c r="A2351" s="21"/>
      <c r="B2351" s="22">
        <v>15</v>
      </c>
      <c r="C2351" s="22">
        <f t="shared" ca="1" si="71"/>
        <v>0.28814999999999996</v>
      </c>
      <c r="D2351" s="22">
        <f t="shared" ca="1" si="73"/>
        <v>75.403134592800001</v>
      </c>
      <c r="E2351" s="22">
        <f t="shared" ca="1" si="72"/>
        <v>288.14999999999998</v>
      </c>
      <c r="F2351" s="22">
        <v>4.1855099999999998</v>
      </c>
      <c r="G2351" s="22">
        <v>1.7</v>
      </c>
      <c r="H2351" s="22">
        <v>999.2</v>
      </c>
      <c r="I2351" s="22">
        <v>1</v>
      </c>
      <c r="J2351" s="22">
        <v>0.223</v>
      </c>
      <c r="K2351" s="22"/>
      <c r="L2351" s="22"/>
      <c r="M2351" s="22"/>
      <c r="N2351" s="22"/>
      <c r="O2351" s="22"/>
      <c r="P2351" s="22"/>
      <c r="Q2351" s="22"/>
      <c r="R2351" s="22"/>
      <c r="S2351" s="22"/>
      <c r="T2351" s="2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c r="BA2351" s="22"/>
      <c r="BB2351" s="22"/>
      <c r="BC2351" s="22"/>
      <c r="BD2351" s="22"/>
      <c r="BE2351" s="22"/>
      <c r="BF2351" s="22"/>
      <c r="BG2351" s="22"/>
      <c r="BH2351" s="22"/>
      <c r="BI2351" s="22"/>
      <c r="BJ2351" s="22"/>
      <c r="BK2351" s="22"/>
      <c r="BL2351" s="22"/>
      <c r="BM2351" s="22"/>
      <c r="BN2351" s="22"/>
      <c r="BO2351" s="22"/>
      <c r="BP2351" s="22"/>
      <c r="BQ2351" s="22"/>
      <c r="BR2351" s="22"/>
      <c r="BS2351" s="22"/>
      <c r="BT2351" s="22"/>
      <c r="BU2351" s="22"/>
      <c r="BV2351" s="22"/>
      <c r="BW2351" s="22"/>
      <c r="BX2351" s="22"/>
      <c r="BY2351" s="22"/>
      <c r="BZ2351" s="22"/>
    </row>
    <row r="2352" spans="1:78" x14ac:dyDescent="0.25">
      <c r="A2352" s="21"/>
      <c r="B2352" s="22">
        <v>20</v>
      </c>
      <c r="C2352" s="22">
        <f t="shared" ca="1" si="71"/>
        <v>0.29314999999999997</v>
      </c>
      <c r="D2352" s="22">
        <f t="shared" ca="1" si="73"/>
        <v>75.339900960000008</v>
      </c>
      <c r="E2352" s="22">
        <f t="shared" ca="1" si="72"/>
        <v>293.14999999999998</v>
      </c>
      <c r="F2352" s="22">
        <v>4.1820000000000004</v>
      </c>
      <c r="G2352" s="22">
        <v>2.2999999999999998</v>
      </c>
      <c r="H2352" s="22">
        <v>998.3</v>
      </c>
      <c r="I2352" s="22">
        <v>1</v>
      </c>
      <c r="J2352" s="22">
        <v>0.29599999999999999</v>
      </c>
      <c r="K2352" s="22"/>
      <c r="L2352" s="22"/>
      <c r="M2352" s="22"/>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2"/>
      <c r="AS2352" s="22"/>
      <c r="AT2352" s="22"/>
      <c r="AU2352" s="22"/>
      <c r="AV2352" s="22"/>
      <c r="AW2352" s="22"/>
      <c r="AX2352" s="22"/>
      <c r="AY2352" s="22"/>
      <c r="AZ2352" s="22"/>
      <c r="BA2352" s="22"/>
      <c r="BB2352" s="22"/>
      <c r="BC2352" s="22"/>
      <c r="BD2352" s="22"/>
      <c r="BE2352" s="22"/>
      <c r="BF2352" s="22"/>
      <c r="BG2352" s="22"/>
      <c r="BH2352" s="22"/>
      <c r="BI2352" s="22"/>
      <c r="BJ2352" s="22"/>
      <c r="BK2352" s="22"/>
      <c r="BL2352" s="22"/>
      <c r="BM2352" s="22"/>
      <c r="BN2352" s="22"/>
      <c r="BO2352" s="22"/>
      <c r="BP2352" s="22"/>
      <c r="BQ2352" s="22"/>
      <c r="BR2352" s="22"/>
      <c r="BS2352" s="22"/>
      <c r="BT2352" s="22"/>
      <c r="BU2352" s="22"/>
      <c r="BV2352" s="22"/>
      <c r="BW2352" s="22"/>
      <c r="BX2352" s="22"/>
      <c r="BY2352" s="22"/>
      <c r="BZ2352" s="22"/>
    </row>
    <row r="2353" spans="1:78" x14ac:dyDescent="0.25">
      <c r="A2353" s="21"/>
      <c r="B2353" s="22">
        <v>25</v>
      </c>
      <c r="C2353" s="22">
        <f t="shared" ca="1" si="71"/>
        <v>0.29814999999999997</v>
      </c>
      <c r="D2353" s="22">
        <f t="shared" ca="1" si="73"/>
        <v>75.303870399999994</v>
      </c>
      <c r="E2353" s="22">
        <f t="shared" ca="1" si="72"/>
        <v>298.14999999999998</v>
      </c>
      <c r="F2353" s="22">
        <v>4.18</v>
      </c>
      <c r="G2353" s="22">
        <v>3.2</v>
      </c>
      <c r="H2353" s="22">
        <v>997.1</v>
      </c>
      <c r="I2353" s="22">
        <v>1</v>
      </c>
      <c r="J2353" s="22">
        <v>0.36699999999999999</v>
      </c>
      <c r="K2353" s="22"/>
      <c r="L2353" s="22"/>
      <c r="M2353" s="22"/>
      <c r="N2353" s="22"/>
      <c r="O2353" s="22"/>
      <c r="P2353" s="22"/>
      <c r="Q2353" s="22"/>
      <c r="R2353" s="22"/>
      <c r="S2353" s="22"/>
      <c r="T2353" s="2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c r="AQ2353" s="22"/>
      <c r="AR2353" s="22"/>
      <c r="AS2353" s="22"/>
      <c r="AT2353" s="22"/>
      <c r="AU2353" s="22"/>
      <c r="AV2353" s="22"/>
      <c r="AW2353" s="22"/>
      <c r="AX2353" s="22"/>
      <c r="AY2353" s="22"/>
      <c r="AZ2353" s="22"/>
      <c r="BA2353" s="22"/>
      <c r="BB2353" s="22"/>
      <c r="BC2353" s="22"/>
      <c r="BD2353" s="22"/>
      <c r="BE2353" s="22"/>
      <c r="BF2353" s="22"/>
      <c r="BG2353" s="22"/>
      <c r="BH2353" s="22"/>
      <c r="BI2353" s="22"/>
      <c r="BJ2353" s="22"/>
      <c r="BK2353" s="22"/>
      <c r="BL2353" s="22"/>
      <c r="BM2353" s="22"/>
      <c r="BN2353" s="22"/>
      <c r="BO2353" s="22"/>
      <c r="BP2353" s="22"/>
      <c r="BQ2353" s="22"/>
      <c r="BR2353" s="22"/>
      <c r="BS2353" s="22"/>
      <c r="BT2353" s="22"/>
      <c r="BU2353" s="22"/>
      <c r="BV2353" s="22"/>
      <c r="BW2353" s="22"/>
      <c r="BX2353" s="22"/>
      <c r="BY2353" s="22"/>
      <c r="BZ2353" s="22"/>
    </row>
    <row r="2354" spans="1:78" x14ac:dyDescent="0.25">
      <c r="A2354" s="21"/>
      <c r="B2354" s="22">
        <v>30</v>
      </c>
      <c r="C2354" s="22">
        <f t="shared" ca="1" si="71"/>
        <v>0.30314999999999998</v>
      </c>
      <c r="D2354" s="22">
        <f t="shared" ca="1" si="73"/>
        <v>75.267839840000008</v>
      </c>
      <c r="E2354" s="22">
        <f t="shared" ca="1" si="72"/>
        <v>303.14999999999998</v>
      </c>
      <c r="F2354" s="22">
        <v>4.1779999999999999</v>
      </c>
      <c r="G2354" s="22">
        <v>4.3</v>
      </c>
      <c r="H2354" s="22">
        <v>995.7</v>
      </c>
      <c r="I2354" s="22">
        <v>1</v>
      </c>
      <c r="J2354" s="22">
        <v>0.438</v>
      </c>
      <c r="K2354" s="22"/>
      <c r="L2354" s="22" t="s">
        <v>152</v>
      </c>
      <c r="M2354" s="22" t="s">
        <v>448</v>
      </c>
      <c r="N2354" s="22"/>
      <c r="O2354" s="22" t="s">
        <v>203</v>
      </c>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c r="BA2354" s="22"/>
      <c r="BB2354" s="22"/>
      <c r="BC2354" s="22"/>
      <c r="BD2354" s="22"/>
      <c r="BE2354" s="22"/>
      <c r="BF2354" s="22"/>
      <c r="BG2354" s="22"/>
      <c r="BH2354" s="22"/>
      <c r="BI2354" s="22"/>
      <c r="BJ2354" s="22"/>
      <c r="BK2354" s="22"/>
      <c r="BL2354" s="22"/>
      <c r="BM2354" s="22"/>
      <c r="BN2354" s="22"/>
      <c r="BO2354" s="22"/>
      <c r="BP2354" s="22"/>
      <c r="BQ2354" s="22"/>
      <c r="BR2354" s="22"/>
      <c r="BS2354" s="22"/>
      <c r="BT2354" s="22"/>
      <c r="BU2354" s="22"/>
      <c r="BV2354" s="22"/>
      <c r="BW2354" s="22"/>
      <c r="BX2354" s="22"/>
      <c r="BY2354" s="22"/>
      <c r="BZ2354" s="22"/>
    </row>
    <row r="2355" spans="1:78" x14ac:dyDescent="0.25">
      <c r="A2355" s="21"/>
      <c r="B2355" s="22">
        <v>35</v>
      </c>
      <c r="C2355" s="22">
        <f t="shared" ca="1" si="71"/>
        <v>0.30814999999999998</v>
      </c>
      <c r="D2355" s="22">
        <f t="shared" ca="1" si="73"/>
        <v>75.267839840000008</v>
      </c>
      <c r="E2355" s="22">
        <f t="shared" ca="1" si="72"/>
        <v>308.14999999999998</v>
      </c>
      <c r="F2355" s="22">
        <v>4.1779999999999999</v>
      </c>
      <c r="G2355" s="22">
        <v>5.6</v>
      </c>
      <c r="H2355" s="22">
        <v>994.1</v>
      </c>
      <c r="I2355" s="22">
        <v>1.01</v>
      </c>
      <c r="J2355" s="22">
        <v>0.505</v>
      </c>
      <c r="K2355" s="22"/>
      <c r="L2355" s="22">
        <v>273.16000000000003</v>
      </c>
      <c r="M2355" s="22">
        <v>18.200299999999999</v>
      </c>
      <c r="N2355" s="22"/>
      <c r="O2355" s="22">
        <v>76.150055199999997</v>
      </c>
      <c r="P2355" s="22"/>
      <c r="Q2355" s="22"/>
      <c r="R2355" s="22"/>
      <c r="S2355" s="22"/>
      <c r="T2355" s="2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c r="AQ2355" s="22"/>
      <c r="AR2355" s="22"/>
      <c r="AS2355" s="22"/>
      <c r="AT2355" s="22"/>
      <c r="AU2355" s="22"/>
      <c r="AV2355" s="22"/>
      <c r="AW2355" s="22"/>
      <c r="AX2355" s="22"/>
      <c r="AY2355" s="22"/>
      <c r="AZ2355" s="22"/>
      <c r="BA2355" s="22"/>
      <c r="BB2355" s="22"/>
      <c r="BC2355" s="22"/>
      <c r="BD2355" s="22"/>
      <c r="BE2355" s="22"/>
      <c r="BF2355" s="22"/>
      <c r="BG2355" s="22"/>
      <c r="BH2355" s="22"/>
      <c r="BI2355" s="22"/>
      <c r="BJ2355" s="22"/>
      <c r="BK2355" s="22"/>
      <c r="BL2355" s="22"/>
      <c r="BM2355" s="22"/>
      <c r="BN2355" s="22"/>
      <c r="BO2355" s="22"/>
      <c r="BP2355" s="22"/>
      <c r="BQ2355" s="22"/>
      <c r="BR2355" s="22"/>
      <c r="BS2355" s="22"/>
      <c r="BT2355" s="22"/>
      <c r="BU2355" s="22"/>
      <c r="BV2355" s="22"/>
      <c r="BW2355" s="22"/>
      <c r="BX2355" s="22"/>
      <c r="BY2355" s="22"/>
      <c r="BZ2355" s="22"/>
    </row>
    <row r="2356" spans="1:78" x14ac:dyDescent="0.25">
      <c r="A2356" s="21"/>
      <c r="B2356" s="22">
        <v>40</v>
      </c>
      <c r="C2356" s="22">
        <f t="shared" ca="1" si="71"/>
        <v>0.31314999999999998</v>
      </c>
      <c r="D2356" s="22">
        <f t="shared" ca="1" si="73"/>
        <v>75.285855120000008</v>
      </c>
      <c r="E2356" s="22">
        <f t="shared" ca="1" si="72"/>
        <v>313.14999999999998</v>
      </c>
      <c r="F2356" s="22">
        <v>4.1790000000000003</v>
      </c>
      <c r="G2356" s="22">
        <v>7.7</v>
      </c>
      <c r="H2356" s="22">
        <v>992.3</v>
      </c>
      <c r="I2356" s="22">
        <v>1.01</v>
      </c>
      <c r="J2356" s="22">
        <v>0.58099999999999996</v>
      </c>
      <c r="K2356" s="22"/>
      <c r="L2356" s="22">
        <v>286.84399999999999</v>
      </c>
      <c r="M2356" s="22">
        <v>18.077400000000001</v>
      </c>
      <c r="N2356" s="22"/>
      <c r="O2356" s="22">
        <v>75.635841600000006</v>
      </c>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2"/>
      <c r="AS2356" s="22"/>
      <c r="AT2356" s="22"/>
      <c r="AU2356" s="22"/>
      <c r="AV2356" s="22"/>
      <c r="AW2356" s="22"/>
      <c r="AX2356" s="22"/>
      <c r="AY2356" s="22"/>
      <c r="AZ2356" s="22"/>
      <c r="BA2356" s="22"/>
      <c r="BB2356" s="22"/>
      <c r="BC2356" s="22"/>
      <c r="BD2356" s="22"/>
      <c r="BE2356" s="22"/>
      <c r="BF2356" s="22"/>
      <c r="BG2356" s="22"/>
      <c r="BH2356" s="22"/>
      <c r="BI2356" s="22"/>
      <c r="BJ2356" s="22"/>
      <c r="BK2356" s="22"/>
      <c r="BL2356" s="22"/>
      <c r="BM2356" s="22"/>
      <c r="BN2356" s="22"/>
      <c r="BO2356" s="22"/>
      <c r="BP2356" s="22"/>
      <c r="BQ2356" s="22"/>
      <c r="BR2356" s="22"/>
      <c r="BS2356" s="22"/>
      <c r="BT2356" s="22"/>
      <c r="BU2356" s="22"/>
      <c r="BV2356" s="22"/>
      <c r="BW2356" s="22"/>
      <c r="BX2356" s="22"/>
      <c r="BY2356" s="22"/>
      <c r="BZ2356" s="22"/>
    </row>
    <row r="2357" spans="1:78" x14ac:dyDescent="0.25">
      <c r="A2357" s="21"/>
      <c r="B2357" s="22">
        <v>45</v>
      </c>
      <c r="C2357" s="22">
        <f t="shared" ca="1" si="71"/>
        <v>0.31814999999999999</v>
      </c>
      <c r="D2357" s="22">
        <f t="shared" ca="1" si="73"/>
        <v>75.321885680000008</v>
      </c>
      <c r="E2357" s="22">
        <f t="shared" ca="1" si="72"/>
        <v>318.14999999999998</v>
      </c>
      <c r="F2357" s="22">
        <v>4.181</v>
      </c>
      <c r="G2357" s="22">
        <v>9.6</v>
      </c>
      <c r="H2357" s="22">
        <v>990.2</v>
      </c>
      <c r="I2357" s="22">
        <v>1.01</v>
      </c>
      <c r="J2357" s="22">
        <v>0.63700000000000001</v>
      </c>
      <c r="K2357" s="22"/>
      <c r="L2357" s="22">
        <v>300.52699999999999</v>
      </c>
      <c r="M2357" s="22">
        <v>18.008700000000001</v>
      </c>
      <c r="N2357" s="22"/>
      <c r="O2357" s="22">
        <v>75.348400800000007</v>
      </c>
      <c r="P2357" s="22"/>
      <c r="Q2357" s="22"/>
      <c r="R2357" s="22"/>
      <c r="S2357" s="22"/>
      <c r="T2357" s="2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c r="AQ2357" s="22"/>
      <c r="AR2357" s="22"/>
      <c r="AS2357" s="22"/>
      <c r="AT2357" s="22"/>
      <c r="AU2357" s="22"/>
      <c r="AV2357" s="22"/>
      <c r="AW2357" s="22"/>
      <c r="AX2357" s="22"/>
      <c r="AY2357" s="22"/>
      <c r="AZ2357" s="22"/>
      <c r="BA2357" s="22"/>
      <c r="BB2357" s="22"/>
      <c r="BC2357" s="22"/>
      <c r="BD2357" s="22"/>
      <c r="BE2357" s="22"/>
      <c r="BF2357" s="22"/>
      <c r="BG2357" s="22"/>
      <c r="BH2357" s="22"/>
      <c r="BI2357" s="22"/>
      <c r="BJ2357" s="22"/>
      <c r="BK2357" s="22"/>
      <c r="BL2357" s="22"/>
      <c r="BM2357" s="22"/>
      <c r="BN2357" s="22"/>
      <c r="BO2357" s="22"/>
      <c r="BP2357" s="22"/>
      <c r="BQ2357" s="22"/>
      <c r="BR2357" s="22"/>
      <c r="BS2357" s="22"/>
      <c r="BT2357" s="22"/>
      <c r="BU2357" s="22"/>
      <c r="BV2357" s="22"/>
      <c r="BW2357" s="22"/>
      <c r="BX2357" s="22"/>
      <c r="BY2357" s="22"/>
      <c r="BZ2357" s="22"/>
    </row>
    <row r="2358" spans="1:78" x14ac:dyDescent="0.25">
      <c r="A2358" s="21"/>
      <c r="B2358" s="22">
        <v>50</v>
      </c>
      <c r="C2358" s="22">
        <f t="shared" ca="1" si="71"/>
        <v>0.32314999999999999</v>
      </c>
      <c r="D2358" s="22">
        <f t="shared" ca="1" si="73"/>
        <v>75.339900960000008</v>
      </c>
      <c r="E2358" s="22">
        <f t="shared" ca="1" si="72"/>
        <v>323.14999999999998</v>
      </c>
      <c r="F2358" s="22">
        <v>4.1820000000000004</v>
      </c>
      <c r="G2358" s="22">
        <v>12.5</v>
      </c>
      <c r="H2358" s="22">
        <v>988</v>
      </c>
      <c r="I2358" s="22">
        <v>1.01</v>
      </c>
      <c r="J2358" s="22">
        <v>0.70699999999999996</v>
      </c>
      <c r="K2358" s="22"/>
      <c r="L2358" s="22">
        <v>314.21100000000001</v>
      </c>
      <c r="M2358" s="22">
        <v>17.982700000000001</v>
      </c>
      <c r="N2358" s="22"/>
      <c r="O2358" s="22">
        <v>75.239616800000007</v>
      </c>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2"/>
      <c r="AS2358" s="22"/>
      <c r="AT2358" s="22"/>
      <c r="AU2358" s="22"/>
      <c r="AV2358" s="22"/>
      <c r="AW2358" s="22"/>
      <c r="AX2358" s="22"/>
      <c r="AY2358" s="22"/>
      <c r="AZ2358" s="22"/>
      <c r="BA2358" s="22"/>
      <c r="BB2358" s="22"/>
      <c r="BC2358" s="22"/>
      <c r="BD2358" s="22"/>
      <c r="BE2358" s="22"/>
      <c r="BF2358" s="22"/>
      <c r="BG2358" s="22"/>
      <c r="BH2358" s="22"/>
      <c r="BI2358" s="22"/>
      <c r="BJ2358" s="22"/>
      <c r="BK2358" s="22"/>
      <c r="BL2358" s="22"/>
      <c r="BM2358" s="22"/>
      <c r="BN2358" s="22"/>
      <c r="BO2358" s="22"/>
      <c r="BP2358" s="22"/>
      <c r="BQ2358" s="22"/>
      <c r="BR2358" s="22"/>
      <c r="BS2358" s="22"/>
      <c r="BT2358" s="22"/>
      <c r="BU2358" s="22"/>
      <c r="BV2358" s="22"/>
      <c r="BW2358" s="22"/>
      <c r="BX2358" s="22"/>
      <c r="BY2358" s="22"/>
      <c r="BZ2358" s="22"/>
    </row>
    <row r="2359" spans="1:78" x14ac:dyDescent="0.25">
      <c r="A2359" s="21"/>
      <c r="B2359" s="22">
        <v>55</v>
      </c>
      <c r="C2359" s="22">
        <f t="shared" ca="1" si="71"/>
        <v>0.32815</v>
      </c>
      <c r="D2359" s="22">
        <f t="shared" ca="1" si="73"/>
        <v>75.357916239999994</v>
      </c>
      <c r="E2359" s="22">
        <f t="shared" ca="1" si="72"/>
        <v>328.15</v>
      </c>
      <c r="F2359" s="22">
        <v>4.1829999999999998</v>
      </c>
      <c r="G2359" s="22">
        <v>15.7</v>
      </c>
      <c r="H2359" s="22">
        <v>986</v>
      </c>
      <c r="I2359" s="22">
        <v>1.01</v>
      </c>
      <c r="J2359" s="22">
        <v>0.76700000000000002</v>
      </c>
      <c r="K2359" s="22"/>
      <c r="L2359" s="22">
        <v>327.89499999999998</v>
      </c>
      <c r="M2359" s="22">
        <v>17.989899999999999</v>
      </c>
      <c r="N2359" s="22"/>
      <c r="O2359" s="22">
        <v>75.269741600000003</v>
      </c>
      <c r="P2359" s="22"/>
      <c r="Q2359" s="22"/>
      <c r="R2359" s="22"/>
      <c r="S2359" s="22"/>
      <c r="T2359" s="2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c r="AQ2359" s="22"/>
      <c r="AR2359" s="22"/>
      <c r="AS2359" s="22"/>
      <c r="AT2359" s="22"/>
      <c r="AU2359" s="22"/>
      <c r="AV2359" s="22"/>
      <c r="AW2359" s="22"/>
      <c r="AX2359" s="22"/>
      <c r="AY2359" s="22"/>
      <c r="AZ2359" s="22"/>
      <c r="BA2359" s="22"/>
      <c r="BB2359" s="22"/>
      <c r="BC2359" s="22"/>
      <c r="BD2359" s="22"/>
      <c r="BE2359" s="22"/>
      <c r="BF2359" s="22"/>
      <c r="BG2359" s="22"/>
      <c r="BH2359" s="22"/>
      <c r="BI2359" s="22"/>
      <c r="BJ2359" s="22"/>
      <c r="BK2359" s="22"/>
      <c r="BL2359" s="22"/>
      <c r="BM2359" s="22"/>
      <c r="BN2359" s="22"/>
      <c r="BO2359" s="22"/>
      <c r="BP2359" s="22"/>
      <c r="BQ2359" s="22"/>
      <c r="BR2359" s="22"/>
      <c r="BS2359" s="22"/>
      <c r="BT2359" s="22"/>
      <c r="BU2359" s="22"/>
      <c r="BV2359" s="22"/>
      <c r="BW2359" s="22"/>
      <c r="BX2359" s="22"/>
      <c r="BY2359" s="22"/>
      <c r="BZ2359" s="22"/>
    </row>
    <row r="2360" spans="1:78" x14ac:dyDescent="0.25">
      <c r="A2360" s="21"/>
      <c r="B2360" s="22">
        <v>60</v>
      </c>
      <c r="C2360" s="22">
        <f t="shared" ca="1" si="71"/>
        <v>0.33315</v>
      </c>
      <c r="D2360" s="22">
        <f t="shared" ca="1" si="73"/>
        <v>75.393946799999995</v>
      </c>
      <c r="E2360" s="22">
        <f t="shared" ca="1" si="72"/>
        <v>333.15</v>
      </c>
      <c r="F2360" s="22">
        <v>4.1849999999999996</v>
      </c>
      <c r="G2360" s="22">
        <v>20</v>
      </c>
      <c r="H2360" s="22">
        <v>983</v>
      </c>
      <c r="I2360" s="22">
        <v>1.02</v>
      </c>
      <c r="J2360" s="22">
        <v>0.83199999999999996</v>
      </c>
      <c r="K2360" s="22"/>
      <c r="L2360" s="22">
        <v>341.57799999999997</v>
      </c>
      <c r="M2360" s="22">
        <v>18.0228</v>
      </c>
      <c r="N2360" s="22"/>
      <c r="O2360" s="22">
        <v>75.407395200000011</v>
      </c>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2"/>
      <c r="AS2360" s="22"/>
      <c r="AT2360" s="22"/>
      <c r="AU2360" s="22"/>
      <c r="AV2360" s="22"/>
      <c r="AW2360" s="22"/>
      <c r="AX2360" s="22"/>
      <c r="AY2360" s="22"/>
      <c r="AZ2360" s="22"/>
      <c r="BA2360" s="22"/>
      <c r="BB2360" s="22"/>
      <c r="BC2360" s="22"/>
      <c r="BD2360" s="22"/>
      <c r="BE2360" s="22"/>
      <c r="BF2360" s="22"/>
      <c r="BG2360" s="22"/>
      <c r="BH2360" s="22"/>
      <c r="BI2360" s="22"/>
      <c r="BJ2360" s="22"/>
      <c r="BK2360" s="22"/>
      <c r="BL2360" s="22"/>
      <c r="BM2360" s="22"/>
      <c r="BN2360" s="22"/>
      <c r="BO2360" s="22"/>
      <c r="BP2360" s="22"/>
      <c r="BQ2360" s="22"/>
      <c r="BR2360" s="22"/>
      <c r="BS2360" s="22"/>
      <c r="BT2360" s="22"/>
      <c r="BU2360" s="22"/>
      <c r="BV2360" s="22"/>
      <c r="BW2360" s="22"/>
      <c r="BX2360" s="22"/>
      <c r="BY2360" s="22"/>
      <c r="BZ2360" s="22"/>
    </row>
    <row r="2361" spans="1:78" x14ac:dyDescent="0.25">
      <c r="A2361" s="21"/>
      <c r="B2361" s="22">
        <v>65</v>
      </c>
      <c r="C2361" s="22">
        <f t="shared" ca="1" si="71"/>
        <v>0.33814999999999995</v>
      </c>
      <c r="D2361" s="22">
        <f t="shared" ca="1" si="73"/>
        <v>75.447992639999995</v>
      </c>
      <c r="E2361" s="22">
        <f t="shared" ca="1" si="72"/>
        <v>338.15</v>
      </c>
      <c r="F2361" s="22">
        <v>4.1879999999999997</v>
      </c>
      <c r="G2361" s="22">
        <v>25</v>
      </c>
      <c r="H2361" s="22">
        <v>980</v>
      </c>
      <c r="I2361" s="22">
        <v>1.02</v>
      </c>
      <c r="J2361" s="22">
        <v>0.89300000000000002</v>
      </c>
      <c r="K2361" s="22"/>
      <c r="L2361" s="22">
        <v>355.262</v>
      </c>
      <c r="M2361" s="22">
        <v>18.075399999999998</v>
      </c>
      <c r="N2361" s="22"/>
      <c r="O2361" s="22">
        <v>75.627473600000002</v>
      </c>
      <c r="P2361" s="22"/>
      <c r="Q2361" s="22"/>
      <c r="R2361" s="22"/>
      <c r="S2361" s="22"/>
      <c r="T2361" s="2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c r="AQ2361" s="22"/>
      <c r="AR2361" s="22"/>
      <c r="AS2361" s="22"/>
      <c r="AT2361" s="22"/>
      <c r="AU2361" s="22"/>
      <c r="AV2361" s="22"/>
      <c r="AW2361" s="22"/>
      <c r="AX2361" s="22"/>
      <c r="AY2361" s="22"/>
      <c r="AZ2361" s="22"/>
      <c r="BA2361" s="22"/>
      <c r="BB2361" s="22"/>
      <c r="BC2361" s="22"/>
      <c r="BD2361" s="22"/>
      <c r="BE2361" s="22"/>
      <c r="BF2361" s="22"/>
      <c r="BG2361" s="22"/>
      <c r="BH2361" s="22"/>
      <c r="BI2361" s="22"/>
      <c r="BJ2361" s="22"/>
      <c r="BK2361" s="22"/>
      <c r="BL2361" s="22"/>
      <c r="BM2361" s="22"/>
      <c r="BN2361" s="22"/>
      <c r="BO2361" s="22"/>
      <c r="BP2361" s="22"/>
      <c r="BQ2361" s="22"/>
      <c r="BR2361" s="22"/>
      <c r="BS2361" s="22"/>
      <c r="BT2361" s="22"/>
      <c r="BU2361" s="22"/>
      <c r="BV2361" s="22"/>
      <c r="BW2361" s="22"/>
      <c r="BX2361" s="22"/>
      <c r="BY2361" s="22"/>
      <c r="BZ2361" s="22"/>
    </row>
    <row r="2362" spans="1:78" x14ac:dyDescent="0.25">
      <c r="A2362" s="21"/>
      <c r="B2362" s="22">
        <v>70</v>
      </c>
      <c r="C2362" s="22">
        <f t="shared" ca="1" si="71"/>
        <v>0.34314999999999996</v>
      </c>
      <c r="D2362" s="22">
        <f t="shared" ca="1" si="73"/>
        <v>75.502038479999996</v>
      </c>
      <c r="E2362" s="22">
        <f t="shared" ca="1" si="72"/>
        <v>343.15</v>
      </c>
      <c r="F2362" s="22">
        <v>4.1909999999999998</v>
      </c>
      <c r="G2362" s="22">
        <v>31.3</v>
      </c>
      <c r="H2362" s="22">
        <v>978</v>
      </c>
      <c r="I2362" s="22">
        <v>1.02</v>
      </c>
      <c r="J2362" s="22">
        <v>0.96599999999999997</v>
      </c>
      <c r="K2362" s="22"/>
      <c r="L2362" s="22">
        <v>368.94600000000003</v>
      </c>
      <c r="M2362" s="22">
        <v>18.143899999999999</v>
      </c>
      <c r="N2362" s="22"/>
      <c r="O2362" s="22">
        <v>75.914077599999999</v>
      </c>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2"/>
      <c r="AS2362" s="22"/>
      <c r="AT2362" s="22"/>
      <c r="AU2362" s="22"/>
      <c r="AV2362" s="22"/>
      <c r="AW2362" s="22"/>
      <c r="AX2362" s="22"/>
      <c r="AY2362" s="22"/>
      <c r="AZ2362" s="22"/>
      <c r="BA2362" s="22"/>
      <c r="BB2362" s="22"/>
      <c r="BC2362" s="22"/>
      <c r="BD2362" s="22"/>
      <c r="BE2362" s="22"/>
      <c r="BF2362" s="22"/>
      <c r="BG2362" s="22"/>
      <c r="BH2362" s="22"/>
      <c r="BI2362" s="22"/>
      <c r="BJ2362" s="22"/>
      <c r="BK2362" s="22"/>
      <c r="BL2362" s="22"/>
      <c r="BM2362" s="22"/>
      <c r="BN2362" s="22"/>
      <c r="BO2362" s="22"/>
      <c r="BP2362" s="22"/>
      <c r="BQ2362" s="22"/>
      <c r="BR2362" s="22"/>
      <c r="BS2362" s="22"/>
      <c r="BT2362" s="22"/>
      <c r="BU2362" s="22"/>
      <c r="BV2362" s="22"/>
      <c r="BW2362" s="22"/>
      <c r="BX2362" s="22"/>
      <c r="BY2362" s="22"/>
      <c r="BZ2362" s="22"/>
    </row>
    <row r="2363" spans="1:78" x14ac:dyDescent="0.25">
      <c r="A2363" s="21"/>
      <c r="B2363" s="22">
        <v>75</v>
      </c>
      <c r="C2363" s="22">
        <f t="shared" ca="1" si="71"/>
        <v>0.34814999999999996</v>
      </c>
      <c r="D2363" s="22">
        <f t="shared" ca="1" si="73"/>
        <v>75.556084319999997</v>
      </c>
      <c r="E2363" s="22">
        <f t="shared" ca="1" si="72"/>
        <v>348.15</v>
      </c>
      <c r="F2363" s="22">
        <v>4.194</v>
      </c>
      <c r="G2363" s="22">
        <v>38.6</v>
      </c>
      <c r="H2363" s="22">
        <v>975</v>
      </c>
      <c r="I2363" s="22">
        <v>1.03</v>
      </c>
      <c r="J2363" s="22">
        <v>1.016</v>
      </c>
      <c r="K2363" s="22"/>
      <c r="L2363" s="22">
        <v>382.62900000000002</v>
      </c>
      <c r="M2363" s="22">
        <v>18.226299999999998</v>
      </c>
      <c r="N2363" s="22"/>
      <c r="O2363" s="22">
        <v>76.258839199999997</v>
      </c>
      <c r="P2363" s="22"/>
      <c r="Q2363" s="22"/>
      <c r="R2363" s="22"/>
      <c r="S2363" s="22"/>
      <c r="T2363" s="2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c r="AQ2363" s="22"/>
      <c r="AR2363" s="22"/>
      <c r="AS2363" s="22"/>
      <c r="AT2363" s="22"/>
      <c r="AU2363" s="22"/>
      <c r="AV2363" s="22"/>
      <c r="AW2363" s="22"/>
      <c r="AX2363" s="22"/>
      <c r="AY2363" s="22"/>
      <c r="AZ2363" s="22"/>
      <c r="BA2363" s="22"/>
      <c r="BB2363" s="22"/>
      <c r="BC2363" s="22"/>
      <c r="BD2363" s="22"/>
      <c r="BE2363" s="22"/>
      <c r="BF2363" s="22"/>
      <c r="BG2363" s="22"/>
      <c r="BH2363" s="22"/>
      <c r="BI2363" s="22"/>
      <c r="BJ2363" s="22"/>
      <c r="BK2363" s="22"/>
      <c r="BL2363" s="22"/>
      <c r="BM2363" s="22"/>
      <c r="BN2363" s="22"/>
      <c r="BO2363" s="22"/>
      <c r="BP2363" s="22"/>
      <c r="BQ2363" s="22"/>
      <c r="BR2363" s="22"/>
      <c r="BS2363" s="22"/>
      <c r="BT2363" s="22"/>
      <c r="BU2363" s="22"/>
      <c r="BV2363" s="22"/>
      <c r="BW2363" s="22"/>
      <c r="BX2363" s="22"/>
      <c r="BY2363" s="22"/>
      <c r="BZ2363" s="22"/>
    </row>
    <row r="2364" spans="1:78" x14ac:dyDescent="0.25">
      <c r="A2364" s="21"/>
      <c r="B2364" s="22">
        <v>80</v>
      </c>
      <c r="C2364" s="22">
        <f t="shared" ca="1" si="71"/>
        <v>0.35314999999999996</v>
      </c>
      <c r="D2364" s="22">
        <f t="shared" ca="1" si="73"/>
        <v>75.628145440000011</v>
      </c>
      <c r="E2364" s="22">
        <f t="shared" ca="1" si="72"/>
        <v>353.15</v>
      </c>
      <c r="F2364" s="22">
        <v>4.1980000000000004</v>
      </c>
      <c r="G2364" s="22">
        <v>47.5</v>
      </c>
      <c r="H2364" s="22">
        <v>972</v>
      </c>
      <c r="I2364" s="22">
        <v>1.03</v>
      </c>
      <c r="J2364" s="22">
        <v>1.0760000000000001</v>
      </c>
      <c r="K2364" s="22"/>
      <c r="L2364" s="22">
        <v>396.31299999999999</v>
      </c>
      <c r="M2364" s="22">
        <v>18.322500000000002</v>
      </c>
      <c r="N2364" s="22"/>
      <c r="O2364" s="22">
        <v>76.66134000000001</v>
      </c>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2"/>
      <c r="AS2364" s="22"/>
      <c r="AT2364" s="22"/>
      <c r="AU2364" s="22"/>
      <c r="AV2364" s="22"/>
      <c r="AW2364" s="22"/>
      <c r="AX2364" s="22"/>
      <c r="AY2364" s="22"/>
      <c r="AZ2364" s="22"/>
      <c r="BA2364" s="22"/>
      <c r="BB2364" s="22"/>
      <c r="BC2364" s="22"/>
      <c r="BD2364" s="22"/>
      <c r="BE2364" s="22"/>
      <c r="BF2364" s="22"/>
      <c r="BG2364" s="22"/>
      <c r="BH2364" s="22"/>
      <c r="BI2364" s="22"/>
      <c r="BJ2364" s="22"/>
      <c r="BK2364" s="22"/>
      <c r="BL2364" s="22"/>
      <c r="BM2364" s="22"/>
      <c r="BN2364" s="22"/>
      <c r="BO2364" s="22"/>
      <c r="BP2364" s="22"/>
      <c r="BQ2364" s="22"/>
      <c r="BR2364" s="22"/>
      <c r="BS2364" s="22"/>
      <c r="BT2364" s="22"/>
      <c r="BU2364" s="22"/>
      <c r="BV2364" s="22"/>
      <c r="BW2364" s="22"/>
      <c r="BX2364" s="22"/>
      <c r="BY2364" s="22"/>
      <c r="BZ2364" s="22"/>
    </row>
    <row r="2365" spans="1:78" x14ac:dyDescent="0.25">
      <c r="A2365" s="21"/>
      <c r="B2365" s="22">
        <v>85</v>
      </c>
      <c r="C2365" s="22">
        <f t="shared" ca="1" si="71"/>
        <v>0.35814999999999997</v>
      </c>
      <c r="D2365" s="22">
        <f t="shared" ca="1" si="73"/>
        <v>75.718221840000012</v>
      </c>
      <c r="E2365" s="22">
        <f t="shared" ca="1" si="72"/>
        <v>358.15</v>
      </c>
      <c r="F2365" s="22">
        <v>4.2030000000000003</v>
      </c>
      <c r="G2365" s="22">
        <v>57.8</v>
      </c>
      <c r="H2365" s="22">
        <v>968</v>
      </c>
      <c r="I2365" s="22">
        <v>1.03</v>
      </c>
      <c r="J2365" s="22">
        <v>1.1339999999999999</v>
      </c>
      <c r="K2365" s="22"/>
      <c r="L2365" s="22">
        <v>409.99700000000001</v>
      </c>
      <c r="M2365" s="22">
        <v>18.4343</v>
      </c>
      <c r="N2365" s="22"/>
      <c r="O2365" s="22">
        <v>77.129111200000011</v>
      </c>
      <c r="P2365" s="22"/>
      <c r="Q2365" s="22"/>
      <c r="R2365" s="22"/>
      <c r="S2365" s="22"/>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c r="AQ2365" s="22"/>
      <c r="AR2365" s="22"/>
      <c r="AS2365" s="22"/>
      <c r="AT2365" s="22"/>
      <c r="AU2365" s="22"/>
      <c r="AV2365" s="22"/>
      <c r="AW2365" s="22"/>
      <c r="AX2365" s="22"/>
      <c r="AY2365" s="22"/>
      <c r="AZ2365" s="22"/>
      <c r="BA2365" s="22"/>
      <c r="BB2365" s="22"/>
      <c r="BC2365" s="22"/>
      <c r="BD2365" s="22"/>
      <c r="BE2365" s="22"/>
      <c r="BF2365" s="22"/>
      <c r="BG2365" s="22"/>
      <c r="BH2365" s="22"/>
      <c r="BI2365" s="22"/>
      <c r="BJ2365" s="22"/>
      <c r="BK2365" s="22"/>
      <c r="BL2365" s="22"/>
      <c r="BM2365" s="22"/>
      <c r="BN2365" s="22"/>
      <c r="BO2365" s="22"/>
      <c r="BP2365" s="22"/>
      <c r="BQ2365" s="22"/>
      <c r="BR2365" s="22"/>
      <c r="BS2365" s="22"/>
      <c r="BT2365" s="22"/>
      <c r="BU2365" s="22"/>
      <c r="BV2365" s="22"/>
      <c r="BW2365" s="22"/>
      <c r="BX2365" s="22"/>
      <c r="BY2365" s="22"/>
      <c r="BZ2365" s="22"/>
    </row>
    <row r="2366" spans="1:78" x14ac:dyDescent="0.25">
      <c r="A2366" s="21"/>
      <c r="B2366" s="22">
        <v>90</v>
      </c>
      <c r="C2366" s="22">
        <f t="shared" ca="1" si="71"/>
        <v>0.36314999999999997</v>
      </c>
      <c r="D2366" s="22">
        <f t="shared" ca="1" si="73"/>
        <v>75.808298239999999</v>
      </c>
      <c r="E2366" s="22">
        <f t="shared" ca="1" si="72"/>
        <v>363.15</v>
      </c>
      <c r="F2366" s="22">
        <v>4.2080000000000002</v>
      </c>
      <c r="G2366" s="22">
        <v>70</v>
      </c>
      <c r="H2366" s="22">
        <v>965</v>
      </c>
      <c r="I2366" s="22">
        <v>1.04</v>
      </c>
      <c r="J2366" s="22">
        <v>1.1919999999999999</v>
      </c>
      <c r="K2366" s="22"/>
      <c r="L2366" s="22">
        <v>423.68099999999998</v>
      </c>
      <c r="M2366" s="22">
        <v>18.565300000000001</v>
      </c>
      <c r="N2366" s="22"/>
      <c r="O2366" s="22">
        <v>77.677215200000006</v>
      </c>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2"/>
      <c r="AS2366" s="22"/>
      <c r="AT2366" s="22"/>
      <c r="AU2366" s="22"/>
      <c r="AV2366" s="22"/>
      <c r="AW2366" s="22"/>
      <c r="AX2366" s="22"/>
      <c r="AY2366" s="22"/>
      <c r="AZ2366" s="22"/>
      <c r="BA2366" s="22"/>
      <c r="BB2366" s="22"/>
      <c r="BC2366" s="22"/>
      <c r="BD2366" s="22"/>
      <c r="BE2366" s="22"/>
      <c r="BF2366" s="22"/>
      <c r="BG2366" s="22"/>
      <c r="BH2366" s="22"/>
      <c r="BI2366" s="22"/>
      <c r="BJ2366" s="22"/>
      <c r="BK2366" s="22"/>
      <c r="BL2366" s="22"/>
      <c r="BM2366" s="22"/>
      <c r="BN2366" s="22"/>
      <c r="BO2366" s="22"/>
      <c r="BP2366" s="22"/>
      <c r="BQ2366" s="22"/>
      <c r="BR2366" s="22"/>
      <c r="BS2366" s="22"/>
      <c r="BT2366" s="22"/>
      <c r="BU2366" s="22"/>
      <c r="BV2366" s="22"/>
      <c r="BW2366" s="22"/>
      <c r="BX2366" s="22"/>
      <c r="BY2366" s="22"/>
      <c r="BZ2366" s="22"/>
    </row>
    <row r="2367" spans="1:78" x14ac:dyDescent="0.25">
      <c r="A2367" s="21"/>
      <c r="B2367" s="22">
        <v>95</v>
      </c>
      <c r="C2367" s="22">
        <f t="shared" ca="1" si="71"/>
        <v>0.36814999999999998</v>
      </c>
      <c r="D2367" s="22">
        <f t="shared" ca="1" si="73"/>
        <v>75.89837464</v>
      </c>
      <c r="E2367" s="22">
        <f t="shared" ca="1" si="72"/>
        <v>368.15</v>
      </c>
      <c r="F2367" s="22">
        <v>4.2130000000000001</v>
      </c>
      <c r="G2367" s="22">
        <v>84.5</v>
      </c>
      <c r="H2367" s="22">
        <v>962</v>
      </c>
      <c r="I2367" s="22">
        <v>1.04</v>
      </c>
      <c r="J2367" s="22">
        <v>1.25</v>
      </c>
      <c r="K2367" s="22"/>
      <c r="L2367" s="22">
        <v>437.36399999999998</v>
      </c>
      <c r="M2367" s="22">
        <v>18.7211</v>
      </c>
      <c r="N2367" s="22"/>
      <c r="O2367" s="22">
        <v>78.329082400000004</v>
      </c>
      <c r="P2367" s="22"/>
      <c r="Q2367" s="22"/>
      <c r="R2367" s="22"/>
      <c r="S2367" s="22"/>
      <c r="T2367" s="2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c r="AQ2367" s="22"/>
      <c r="AR2367" s="22"/>
      <c r="AS2367" s="22"/>
      <c r="AT2367" s="22"/>
      <c r="AU2367" s="22"/>
      <c r="AV2367" s="22"/>
      <c r="AW2367" s="22"/>
      <c r="AX2367" s="22"/>
      <c r="AY2367" s="22"/>
      <c r="AZ2367" s="22"/>
      <c r="BA2367" s="22"/>
      <c r="BB2367" s="22"/>
      <c r="BC2367" s="22"/>
      <c r="BD2367" s="22"/>
      <c r="BE2367" s="22"/>
      <c r="BF2367" s="22"/>
      <c r="BG2367" s="22"/>
      <c r="BH2367" s="22"/>
      <c r="BI2367" s="22"/>
      <c r="BJ2367" s="22"/>
      <c r="BK2367" s="22"/>
      <c r="BL2367" s="22"/>
      <c r="BM2367" s="22"/>
      <c r="BN2367" s="22"/>
      <c r="BO2367" s="22"/>
      <c r="BP2367" s="22"/>
      <c r="BQ2367" s="22"/>
      <c r="BR2367" s="22"/>
      <c r="BS2367" s="22"/>
      <c r="BT2367" s="22"/>
      <c r="BU2367" s="22"/>
      <c r="BV2367" s="22"/>
      <c r="BW2367" s="22"/>
      <c r="BX2367" s="22"/>
      <c r="BY2367" s="22"/>
      <c r="BZ2367" s="22"/>
    </row>
    <row r="2368" spans="1:78" x14ac:dyDescent="0.25">
      <c r="A2368" s="21"/>
      <c r="B2368" s="22">
        <v>100</v>
      </c>
      <c r="C2368" s="22">
        <f t="shared" ca="1" si="71"/>
        <v>0.37314999999999998</v>
      </c>
      <c r="D2368" s="22">
        <f t="shared" ca="1" si="73"/>
        <v>76.006466320000001</v>
      </c>
      <c r="E2368" s="22">
        <f t="shared" ca="1" si="72"/>
        <v>373.15</v>
      </c>
      <c r="F2368" s="22">
        <v>4.2190000000000003</v>
      </c>
      <c r="G2368" s="22">
        <v>101.33</v>
      </c>
      <c r="H2368" s="22">
        <v>958</v>
      </c>
      <c r="I2368" s="22">
        <v>1.04</v>
      </c>
      <c r="J2368" s="22">
        <v>1.3069999999999999</v>
      </c>
      <c r="K2368" s="22"/>
      <c r="L2368" s="22">
        <v>451.048</v>
      </c>
      <c r="M2368" s="22">
        <v>18.909099999999999</v>
      </c>
      <c r="N2368" s="22"/>
      <c r="O2368" s="22">
        <v>79.115674400000003</v>
      </c>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2"/>
      <c r="AS2368" s="22"/>
      <c r="AT2368" s="22"/>
      <c r="AU2368" s="22"/>
      <c r="AV2368" s="22"/>
      <c r="AW2368" s="22"/>
      <c r="AX2368" s="22"/>
      <c r="AY2368" s="22"/>
      <c r="AZ2368" s="22"/>
      <c r="BA2368" s="22"/>
      <c r="BB2368" s="22"/>
      <c r="BC2368" s="22"/>
      <c r="BD2368" s="22"/>
      <c r="BE2368" s="22"/>
      <c r="BF2368" s="22"/>
      <c r="BG2368" s="22"/>
      <c r="BH2368" s="22"/>
      <c r="BI2368" s="22"/>
      <c r="BJ2368" s="22"/>
      <c r="BK2368" s="22"/>
      <c r="BL2368" s="22"/>
      <c r="BM2368" s="22"/>
      <c r="BN2368" s="22"/>
      <c r="BO2368" s="22"/>
      <c r="BP2368" s="22"/>
      <c r="BQ2368" s="22"/>
      <c r="BR2368" s="22"/>
      <c r="BS2368" s="22"/>
      <c r="BT2368" s="22"/>
      <c r="BU2368" s="22"/>
      <c r="BV2368" s="22"/>
      <c r="BW2368" s="22"/>
      <c r="BX2368" s="22"/>
      <c r="BY2368" s="22"/>
      <c r="BZ2368" s="22"/>
    </row>
    <row r="2369" spans="1:78" x14ac:dyDescent="0.25">
      <c r="A2369" s="21"/>
      <c r="B2369" s="22">
        <v>105</v>
      </c>
      <c r="C2369" s="22">
        <f t="shared" ca="1" si="71"/>
        <v>0.37814999999999999</v>
      </c>
      <c r="D2369" s="22">
        <f t="shared" ca="1" si="73"/>
        <v>76.132573280000003</v>
      </c>
      <c r="E2369" s="22">
        <f t="shared" ca="1" si="72"/>
        <v>378.15</v>
      </c>
      <c r="F2369" s="22">
        <v>4.226</v>
      </c>
      <c r="G2369" s="22">
        <v>121</v>
      </c>
      <c r="H2369" s="22">
        <v>954</v>
      </c>
      <c r="I2369" s="22">
        <v>1.05</v>
      </c>
      <c r="J2369" s="22">
        <v>1.3819999999999999</v>
      </c>
      <c r="K2369" s="22"/>
      <c r="L2369" s="22">
        <v>464.73200000000003</v>
      </c>
      <c r="M2369" s="22">
        <v>19.138500000000001</v>
      </c>
      <c r="N2369" s="22"/>
      <c r="O2369" s="22">
        <v>80.075484000000003</v>
      </c>
      <c r="P2369" s="22"/>
      <c r="Q2369" s="22"/>
      <c r="R2369" s="22"/>
      <c r="S2369" s="22"/>
      <c r="T2369" s="2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c r="AQ2369" s="22"/>
      <c r="AR2369" s="22"/>
      <c r="AS2369" s="22"/>
      <c r="AT2369" s="22"/>
      <c r="AU2369" s="22"/>
      <c r="AV2369" s="22"/>
      <c r="AW2369" s="22"/>
      <c r="AX2369" s="22"/>
      <c r="AY2369" s="22"/>
      <c r="AZ2369" s="22"/>
      <c r="BA2369" s="22"/>
      <c r="BB2369" s="22"/>
      <c r="BC2369" s="22"/>
      <c r="BD2369" s="22"/>
      <c r="BE2369" s="22"/>
      <c r="BF2369" s="22"/>
      <c r="BG2369" s="22"/>
      <c r="BH2369" s="22"/>
      <c r="BI2369" s="22"/>
      <c r="BJ2369" s="22"/>
      <c r="BK2369" s="22"/>
      <c r="BL2369" s="22"/>
      <c r="BM2369" s="22"/>
      <c r="BN2369" s="22"/>
      <c r="BO2369" s="22"/>
      <c r="BP2369" s="22"/>
      <c r="BQ2369" s="22"/>
      <c r="BR2369" s="22"/>
      <c r="BS2369" s="22"/>
      <c r="BT2369" s="22"/>
      <c r="BU2369" s="22"/>
      <c r="BV2369" s="22"/>
      <c r="BW2369" s="22"/>
      <c r="BX2369" s="22"/>
      <c r="BY2369" s="22"/>
      <c r="BZ2369" s="22"/>
    </row>
    <row r="2370" spans="1:78" x14ac:dyDescent="0.25">
      <c r="A2370" s="21"/>
      <c r="B2370" s="22">
        <v>110</v>
      </c>
      <c r="C2370" s="22">
        <f t="shared" ca="1" si="71"/>
        <v>0.38314999999999999</v>
      </c>
      <c r="D2370" s="22">
        <f t="shared" ca="1" si="73"/>
        <v>76.25868023999999</v>
      </c>
      <c r="E2370" s="22">
        <f t="shared" ca="1" si="72"/>
        <v>383.15</v>
      </c>
      <c r="F2370" s="22">
        <v>4.2329999999999997</v>
      </c>
      <c r="G2370" s="22">
        <v>143</v>
      </c>
      <c r="H2370" s="22">
        <v>951</v>
      </c>
      <c r="I2370" s="22">
        <v>1.05</v>
      </c>
      <c r="J2370" s="22">
        <v>1.4179999999999999</v>
      </c>
      <c r="K2370" s="22"/>
      <c r="L2370" s="22">
        <v>478.41500000000002</v>
      </c>
      <c r="M2370" s="22">
        <v>19.4206</v>
      </c>
      <c r="N2370" s="22"/>
      <c r="O2370" s="22">
        <v>81.255790400000009</v>
      </c>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2"/>
      <c r="AS2370" s="22"/>
      <c r="AT2370" s="22"/>
      <c r="AU2370" s="22"/>
      <c r="AV2370" s="22"/>
      <c r="AW2370" s="22"/>
      <c r="AX2370" s="22"/>
      <c r="AY2370" s="22"/>
      <c r="AZ2370" s="22"/>
      <c r="BA2370" s="22"/>
      <c r="BB2370" s="22"/>
      <c r="BC2370" s="22"/>
      <c r="BD2370" s="22"/>
      <c r="BE2370" s="22"/>
      <c r="BF2370" s="22"/>
      <c r="BG2370" s="22"/>
      <c r="BH2370" s="22"/>
      <c r="BI2370" s="22"/>
      <c r="BJ2370" s="22"/>
      <c r="BK2370" s="22"/>
      <c r="BL2370" s="22"/>
      <c r="BM2370" s="22"/>
      <c r="BN2370" s="22"/>
      <c r="BO2370" s="22"/>
      <c r="BP2370" s="22"/>
      <c r="BQ2370" s="22"/>
      <c r="BR2370" s="22"/>
      <c r="BS2370" s="22"/>
      <c r="BT2370" s="22"/>
      <c r="BU2370" s="22"/>
      <c r="BV2370" s="22"/>
      <c r="BW2370" s="22"/>
      <c r="BX2370" s="22"/>
      <c r="BY2370" s="22"/>
      <c r="BZ2370" s="22"/>
    </row>
    <row r="2371" spans="1:78" x14ac:dyDescent="0.25">
      <c r="A2371" s="21"/>
      <c r="B2371" s="22">
        <v>115</v>
      </c>
      <c r="C2371" s="22">
        <f t="shared" ca="1" si="71"/>
        <v>0.38815</v>
      </c>
      <c r="D2371" s="22">
        <f t="shared" ca="1" si="73"/>
        <v>76.384787200000005</v>
      </c>
      <c r="E2371" s="22">
        <f t="shared" ca="1" si="72"/>
        <v>388.15</v>
      </c>
      <c r="F2371" s="22">
        <v>4.24</v>
      </c>
      <c r="G2371" s="22">
        <v>169</v>
      </c>
      <c r="H2371" s="22">
        <v>947</v>
      </c>
      <c r="I2371" s="22">
        <v>1.06</v>
      </c>
      <c r="J2371" s="22">
        <v>1.4730000000000001</v>
      </c>
      <c r="K2371" s="22"/>
      <c r="L2371" s="22">
        <v>492.09899999999999</v>
      </c>
      <c r="M2371" s="22">
        <v>19.7685</v>
      </c>
      <c r="N2371" s="22"/>
      <c r="O2371" s="22">
        <v>82.711404000000002</v>
      </c>
      <c r="P2371" s="22"/>
      <c r="Q2371" s="22"/>
      <c r="R2371" s="22"/>
      <c r="S2371" s="22"/>
      <c r="T2371" s="2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c r="AQ2371" s="22"/>
      <c r="AR2371" s="22"/>
      <c r="AS2371" s="22"/>
      <c r="AT2371" s="22"/>
      <c r="AU2371" s="22"/>
      <c r="AV2371" s="22"/>
      <c r="AW2371" s="22"/>
      <c r="AX2371" s="22"/>
      <c r="AY2371" s="22"/>
      <c r="AZ2371" s="22"/>
      <c r="BA2371" s="22"/>
      <c r="BB2371" s="22"/>
      <c r="BC2371" s="22"/>
      <c r="BD2371" s="22"/>
      <c r="BE2371" s="22"/>
      <c r="BF2371" s="22"/>
      <c r="BG2371" s="22"/>
      <c r="BH2371" s="22"/>
      <c r="BI2371" s="22"/>
      <c r="BJ2371" s="22"/>
      <c r="BK2371" s="22"/>
      <c r="BL2371" s="22"/>
      <c r="BM2371" s="22"/>
      <c r="BN2371" s="22"/>
      <c r="BO2371" s="22"/>
      <c r="BP2371" s="22"/>
      <c r="BQ2371" s="22"/>
      <c r="BR2371" s="22"/>
      <c r="BS2371" s="22"/>
      <c r="BT2371" s="22"/>
      <c r="BU2371" s="22"/>
      <c r="BV2371" s="22"/>
      <c r="BW2371" s="22"/>
      <c r="BX2371" s="22"/>
      <c r="BY2371" s="22"/>
      <c r="BZ2371" s="22"/>
    </row>
    <row r="2372" spans="1:78" x14ac:dyDescent="0.25">
      <c r="A2372" s="21"/>
      <c r="B2372" s="22">
        <v>120</v>
      </c>
      <c r="C2372" s="22">
        <f t="shared" ca="1" si="71"/>
        <v>0.39315</v>
      </c>
      <c r="D2372" s="22">
        <f t="shared" ca="1" si="73"/>
        <v>76.528909440000007</v>
      </c>
      <c r="E2372" s="22">
        <f t="shared" ca="1" si="72"/>
        <v>393.15</v>
      </c>
      <c r="F2372" s="22">
        <v>4.2480000000000002</v>
      </c>
      <c r="G2372" s="22">
        <v>199</v>
      </c>
      <c r="H2372" s="22">
        <v>943</v>
      </c>
      <c r="I2372" s="22">
        <v>1.06</v>
      </c>
      <c r="J2372" s="22">
        <v>1.5269999999999999</v>
      </c>
      <c r="K2372" s="22"/>
      <c r="L2372" s="22">
        <v>505.78300000000002</v>
      </c>
      <c r="M2372" s="22">
        <v>20.197099999999999</v>
      </c>
      <c r="N2372" s="22"/>
      <c r="O2372" s="22">
        <v>84.504666400000005</v>
      </c>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2"/>
      <c r="AS2372" s="22"/>
      <c r="AT2372" s="22"/>
      <c r="AU2372" s="22"/>
      <c r="AV2372" s="22"/>
      <c r="AW2372" s="22"/>
      <c r="AX2372" s="22"/>
      <c r="AY2372" s="22"/>
      <c r="AZ2372" s="22"/>
      <c r="BA2372" s="22"/>
      <c r="BB2372" s="22"/>
      <c r="BC2372" s="22"/>
      <c r="BD2372" s="22"/>
      <c r="BE2372" s="22"/>
      <c r="BF2372" s="22"/>
      <c r="BG2372" s="22"/>
      <c r="BH2372" s="22"/>
      <c r="BI2372" s="22"/>
      <c r="BJ2372" s="22"/>
      <c r="BK2372" s="22"/>
      <c r="BL2372" s="22"/>
      <c r="BM2372" s="22"/>
      <c r="BN2372" s="22"/>
      <c r="BO2372" s="22"/>
      <c r="BP2372" s="22"/>
      <c r="BQ2372" s="22"/>
      <c r="BR2372" s="22"/>
      <c r="BS2372" s="22"/>
      <c r="BT2372" s="22"/>
      <c r="BU2372" s="22"/>
      <c r="BV2372" s="22"/>
      <c r="BW2372" s="22"/>
      <c r="BX2372" s="22"/>
      <c r="BY2372" s="22"/>
      <c r="BZ2372" s="22"/>
    </row>
    <row r="2373" spans="1:78" x14ac:dyDescent="0.25">
      <c r="A2373" s="21"/>
      <c r="B2373" s="22">
        <v>125</v>
      </c>
      <c r="C2373" s="22">
        <f t="shared" ca="1" si="71"/>
        <v>0.39815</v>
      </c>
      <c r="D2373" s="22">
        <f t="shared" ca="1" si="73"/>
        <v>76.745092799999995</v>
      </c>
      <c r="E2373" s="22">
        <f t="shared" ca="1" si="72"/>
        <v>398.15</v>
      </c>
      <c r="F2373" s="22">
        <v>4.26</v>
      </c>
      <c r="G2373" s="22">
        <v>228</v>
      </c>
      <c r="H2373" s="22">
        <v>939</v>
      </c>
      <c r="I2373" s="22">
        <v>1.06</v>
      </c>
      <c r="J2373" s="22">
        <v>1.5649999999999999</v>
      </c>
      <c r="K2373" s="22"/>
      <c r="L2373" s="22">
        <v>519.46600000000001</v>
      </c>
      <c r="M2373" s="22">
        <v>20.723199999999999</v>
      </c>
      <c r="N2373" s="22"/>
      <c r="O2373" s="22">
        <v>86.70586879999999</v>
      </c>
      <c r="P2373" s="22"/>
      <c r="Q2373" s="22"/>
      <c r="R2373" s="22"/>
      <c r="S2373" s="22"/>
      <c r="T2373" s="2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c r="AQ2373" s="22"/>
      <c r="AR2373" s="22"/>
      <c r="AS2373" s="22"/>
      <c r="AT2373" s="22"/>
      <c r="AU2373" s="22"/>
      <c r="AV2373" s="22"/>
      <c r="AW2373" s="22"/>
      <c r="AX2373" s="22"/>
      <c r="AY2373" s="22"/>
      <c r="AZ2373" s="22"/>
      <c r="BA2373" s="22"/>
      <c r="BB2373" s="22"/>
      <c r="BC2373" s="22"/>
      <c r="BD2373" s="22"/>
      <c r="BE2373" s="22"/>
      <c r="BF2373" s="22"/>
      <c r="BG2373" s="22"/>
      <c r="BH2373" s="22"/>
      <c r="BI2373" s="22"/>
      <c r="BJ2373" s="22"/>
      <c r="BK2373" s="22"/>
      <c r="BL2373" s="22"/>
      <c r="BM2373" s="22"/>
      <c r="BN2373" s="22"/>
      <c r="BO2373" s="22"/>
      <c r="BP2373" s="22"/>
      <c r="BQ2373" s="22"/>
      <c r="BR2373" s="22"/>
      <c r="BS2373" s="22"/>
      <c r="BT2373" s="22"/>
      <c r="BU2373" s="22"/>
      <c r="BV2373" s="22"/>
      <c r="BW2373" s="22"/>
      <c r="BX2373" s="22"/>
      <c r="BY2373" s="22"/>
      <c r="BZ2373" s="22"/>
    </row>
    <row r="2374" spans="1:78" x14ac:dyDescent="0.25">
      <c r="A2374" s="21"/>
      <c r="B2374" s="22">
        <v>130</v>
      </c>
      <c r="C2374" s="22">
        <f t="shared" ca="1" si="71"/>
        <v>0.40314999999999995</v>
      </c>
      <c r="D2374" s="22">
        <f t="shared" ca="1" si="73"/>
        <v>76.925245599999997</v>
      </c>
      <c r="E2374" s="22">
        <f t="shared" ca="1" si="72"/>
        <v>403.15</v>
      </c>
      <c r="F2374" s="22">
        <v>4.2699999999999996</v>
      </c>
      <c r="G2374" s="22">
        <v>270</v>
      </c>
      <c r="H2374" s="22">
        <v>935</v>
      </c>
      <c r="I2374" s="22">
        <v>1.07</v>
      </c>
      <c r="J2374" s="22">
        <v>1.635</v>
      </c>
      <c r="K2374" s="22"/>
      <c r="L2374" s="22">
        <v>533.15</v>
      </c>
      <c r="M2374" s="22">
        <v>21.3657</v>
      </c>
      <c r="N2374" s="22"/>
      <c r="O2374" s="22">
        <v>89.394088800000006</v>
      </c>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2"/>
      <c r="AS2374" s="22"/>
      <c r="AT2374" s="22"/>
      <c r="AU2374" s="22"/>
      <c r="AV2374" s="22"/>
      <c r="AW2374" s="22"/>
      <c r="AX2374" s="22"/>
      <c r="AY2374" s="22"/>
      <c r="AZ2374" s="22"/>
      <c r="BA2374" s="22"/>
      <c r="BB2374" s="22"/>
      <c r="BC2374" s="22"/>
      <c r="BD2374" s="22"/>
      <c r="BE2374" s="22"/>
      <c r="BF2374" s="22"/>
      <c r="BG2374" s="22"/>
      <c r="BH2374" s="22"/>
      <c r="BI2374" s="22"/>
      <c r="BJ2374" s="22"/>
      <c r="BK2374" s="22"/>
      <c r="BL2374" s="22"/>
      <c r="BM2374" s="22"/>
      <c r="BN2374" s="22"/>
      <c r="BO2374" s="22"/>
      <c r="BP2374" s="22"/>
      <c r="BQ2374" s="22"/>
      <c r="BR2374" s="22"/>
      <c r="BS2374" s="22"/>
      <c r="BT2374" s="22"/>
      <c r="BU2374" s="22"/>
      <c r="BV2374" s="22"/>
      <c r="BW2374" s="22"/>
      <c r="BX2374" s="22"/>
      <c r="BY2374" s="22"/>
      <c r="BZ2374" s="22"/>
    </row>
    <row r="2375" spans="1:78" x14ac:dyDescent="0.25">
      <c r="A2375" s="21"/>
      <c r="B2375" s="22">
        <v>135</v>
      </c>
      <c r="C2375" s="22">
        <f t="shared" ca="1" si="71"/>
        <v>0.40814999999999996</v>
      </c>
      <c r="D2375" s="22">
        <f t="shared" ca="1" si="73"/>
        <v>77.105398400000013</v>
      </c>
      <c r="E2375" s="22">
        <f t="shared" ca="1" si="72"/>
        <v>408.15</v>
      </c>
      <c r="F2375" s="22">
        <v>4.28</v>
      </c>
      <c r="G2375" s="22">
        <v>313</v>
      </c>
      <c r="H2375" s="22">
        <v>931</v>
      </c>
      <c r="I2375" s="22">
        <v>1.07</v>
      </c>
      <c r="J2375" s="22">
        <v>1.6870000000000001</v>
      </c>
      <c r="K2375" s="22"/>
      <c r="L2375" s="22"/>
      <c r="M2375" s="22"/>
      <c r="N2375" s="22"/>
      <c r="O2375" s="22"/>
      <c r="P2375" s="22"/>
      <c r="Q2375" s="22"/>
      <c r="R2375" s="22"/>
      <c r="S2375" s="22"/>
      <c r="T2375" s="2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c r="AQ2375" s="22"/>
      <c r="AR2375" s="22"/>
      <c r="AS2375" s="22"/>
      <c r="AT2375" s="22"/>
      <c r="AU2375" s="22"/>
      <c r="AV2375" s="22"/>
      <c r="AW2375" s="22"/>
      <c r="AX2375" s="22"/>
      <c r="AY2375" s="22"/>
      <c r="AZ2375" s="22"/>
      <c r="BA2375" s="22"/>
      <c r="BB2375" s="22"/>
      <c r="BC2375" s="22"/>
      <c r="BD2375" s="22"/>
      <c r="BE2375" s="22"/>
      <c r="BF2375" s="22"/>
      <c r="BG2375" s="22"/>
      <c r="BH2375" s="22"/>
      <c r="BI2375" s="22"/>
      <c r="BJ2375" s="22"/>
      <c r="BK2375" s="22"/>
      <c r="BL2375" s="22"/>
      <c r="BM2375" s="22"/>
      <c r="BN2375" s="22"/>
      <c r="BO2375" s="22"/>
      <c r="BP2375" s="22"/>
      <c r="BQ2375" s="22"/>
      <c r="BR2375" s="22"/>
      <c r="BS2375" s="22"/>
      <c r="BT2375" s="22"/>
      <c r="BU2375" s="22"/>
      <c r="BV2375" s="22"/>
      <c r="BW2375" s="22"/>
      <c r="BX2375" s="22"/>
      <c r="BY2375" s="22"/>
      <c r="BZ2375" s="22"/>
    </row>
    <row r="2376" spans="1:78" x14ac:dyDescent="0.25">
      <c r="A2376" s="21"/>
      <c r="B2376" s="22">
        <v>140</v>
      </c>
      <c r="C2376" s="22">
        <f t="shared" ca="1" si="71"/>
        <v>0.41314999999999996</v>
      </c>
      <c r="D2376" s="22">
        <f t="shared" ca="1" si="73"/>
        <v>77.2855512</v>
      </c>
      <c r="E2376" s="22">
        <f t="shared" ca="1" si="72"/>
        <v>413.15</v>
      </c>
      <c r="F2376" s="22">
        <v>4.29</v>
      </c>
      <c r="G2376" s="22">
        <v>361</v>
      </c>
      <c r="H2376" s="22">
        <v>926</v>
      </c>
      <c r="I2376" s="22">
        <v>1.08</v>
      </c>
      <c r="J2376" s="22">
        <v>1.7390000000000001</v>
      </c>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2"/>
      <c r="AS2376" s="22"/>
      <c r="AT2376" s="22"/>
      <c r="AU2376" s="22"/>
      <c r="AV2376" s="22"/>
      <c r="AW2376" s="22"/>
      <c r="AX2376" s="22"/>
      <c r="AY2376" s="22"/>
      <c r="AZ2376" s="22"/>
      <c r="BA2376" s="22"/>
      <c r="BB2376" s="22"/>
      <c r="BC2376" s="22"/>
      <c r="BD2376" s="22"/>
      <c r="BE2376" s="22"/>
      <c r="BF2376" s="22"/>
      <c r="BG2376" s="22"/>
      <c r="BH2376" s="22"/>
      <c r="BI2376" s="22"/>
      <c r="BJ2376" s="22"/>
      <c r="BK2376" s="22"/>
      <c r="BL2376" s="22"/>
      <c r="BM2376" s="22"/>
      <c r="BN2376" s="22"/>
      <c r="BO2376" s="22"/>
      <c r="BP2376" s="22"/>
      <c r="BQ2376" s="22"/>
      <c r="BR2376" s="22"/>
      <c r="BS2376" s="22"/>
      <c r="BT2376" s="22"/>
      <c r="BU2376" s="22"/>
      <c r="BV2376" s="22"/>
      <c r="BW2376" s="22"/>
      <c r="BX2376" s="22"/>
      <c r="BY2376" s="22"/>
      <c r="BZ2376" s="22"/>
    </row>
    <row r="2377" spans="1:78" x14ac:dyDescent="0.25">
      <c r="A2377" s="21"/>
      <c r="B2377" s="22">
        <v>145</v>
      </c>
      <c r="C2377" s="22">
        <f t="shared" ca="1" si="71"/>
        <v>0.41814999999999997</v>
      </c>
      <c r="D2377" s="22">
        <f t="shared" ca="1" si="73"/>
        <v>77.465704000000002</v>
      </c>
      <c r="E2377" s="22">
        <f t="shared" ca="1" si="72"/>
        <v>418.15</v>
      </c>
      <c r="F2377" s="22">
        <v>4.3</v>
      </c>
      <c r="G2377" s="22">
        <v>416</v>
      </c>
      <c r="H2377" s="22">
        <v>922</v>
      </c>
      <c r="I2377" s="22">
        <v>1.08</v>
      </c>
      <c r="J2377" s="22">
        <v>1.79</v>
      </c>
      <c r="K2377" s="22"/>
      <c r="L2377" s="22"/>
      <c r="M2377" s="22"/>
      <c r="N2377" s="22"/>
      <c r="O2377" s="22"/>
      <c r="P2377" s="22"/>
      <c r="Q2377" s="22"/>
      <c r="R2377" s="22"/>
      <c r="S2377" s="22"/>
      <c r="T2377" s="2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c r="AQ2377" s="22"/>
      <c r="AR2377" s="22"/>
      <c r="AS2377" s="22"/>
      <c r="AT2377" s="22"/>
      <c r="AU2377" s="22"/>
      <c r="AV2377" s="22"/>
      <c r="AW2377" s="22"/>
      <c r="AX2377" s="22"/>
      <c r="AY2377" s="22"/>
      <c r="AZ2377" s="22"/>
      <c r="BA2377" s="22"/>
      <c r="BB2377" s="22"/>
      <c r="BC2377" s="22"/>
      <c r="BD2377" s="22"/>
      <c r="BE2377" s="22"/>
      <c r="BF2377" s="22"/>
      <c r="BG2377" s="22"/>
      <c r="BH2377" s="22"/>
      <c r="BI2377" s="22"/>
      <c r="BJ2377" s="22"/>
      <c r="BK2377" s="22"/>
      <c r="BL2377" s="22"/>
      <c r="BM2377" s="22"/>
      <c r="BN2377" s="22"/>
      <c r="BO2377" s="22"/>
      <c r="BP2377" s="22"/>
      <c r="BQ2377" s="22"/>
      <c r="BR2377" s="22"/>
      <c r="BS2377" s="22"/>
      <c r="BT2377" s="22"/>
      <c r="BU2377" s="22"/>
      <c r="BV2377" s="22"/>
      <c r="BW2377" s="22"/>
      <c r="BX2377" s="22"/>
      <c r="BY2377" s="22"/>
      <c r="BZ2377" s="22"/>
    </row>
    <row r="2378" spans="1:78" x14ac:dyDescent="0.25">
      <c r="A2378" s="21"/>
      <c r="B2378" s="22">
        <v>150</v>
      </c>
      <c r="C2378" s="22">
        <f t="shared" ca="1" si="71"/>
        <v>0.42314999999999997</v>
      </c>
      <c r="D2378" s="22">
        <f t="shared" ca="1" si="73"/>
        <v>77.826009600000006</v>
      </c>
      <c r="E2378" s="22">
        <f t="shared" ca="1" si="72"/>
        <v>423.15</v>
      </c>
      <c r="F2378" s="22">
        <v>4.32</v>
      </c>
      <c r="G2378" s="22">
        <v>477</v>
      </c>
      <c r="H2378" s="22">
        <v>918</v>
      </c>
      <c r="I2378" s="22">
        <v>1.0900000000000001</v>
      </c>
      <c r="J2378" s="22">
        <v>1.8420000000000001</v>
      </c>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2"/>
      <c r="AS2378" s="22"/>
      <c r="AT2378" s="22"/>
      <c r="AU2378" s="22"/>
      <c r="AV2378" s="22"/>
      <c r="AW2378" s="22"/>
      <c r="AX2378" s="22"/>
      <c r="AY2378" s="22"/>
      <c r="AZ2378" s="22"/>
      <c r="BA2378" s="22"/>
      <c r="BB2378" s="22"/>
      <c r="BC2378" s="22"/>
      <c r="BD2378" s="22"/>
      <c r="BE2378" s="22"/>
      <c r="BF2378" s="22"/>
      <c r="BG2378" s="22"/>
      <c r="BH2378" s="22"/>
      <c r="BI2378" s="22"/>
      <c r="BJ2378" s="22"/>
      <c r="BK2378" s="22"/>
      <c r="BL2378" s="22"/>
      <c r="BM2378" s="22"/>
      <c r="BN2378" s="22"/>
      <c r="BO2378" s="22"/>
      <c r="BP2378" s="22"/>
      <c r="BQ2378" s="22"/>
      <c r="BR2378" s="22"/>
      <c r="BS2378" s="22"/>
      <c r="BT2378" s="22"/>
      <c r="BU2378" s="22"/>
      <c r="BV2378" s="22"/>
      <c r="BW2378" s="22"/>
      <c r="BX2378" s="22"/>
      <c r="BY2378" s="22"/>
      <c r="BZ2378" s="22"/>
    </row>
    <row r="2379" spans="1:78" x14ac:dyDescent="0.25">
      <c r="A2379" s="21"/>
      <c r="B2379" s="22">
        <v>155</v>
      </c>
      <c r="C2379" s="22">
        <f t="shared" ca="1" si="71"/>
        <v>0.42814999999999998</v>
      </c>
      <c r="D2379" s="22">
        <f t="shared" ca="1" si="73"/>
        <v>78.186315199999996</v>
      </c>
      <c r="E2379" s="22">
        <f t="shared" ca="1" si="72"/>
        <v>428.15</v>
      </c>
      <c r="F2379" s="22">
        <v>4.34</v>
      </c>
      <c r="G2379" s="22">
        <v>543</v>
      </c>
      <c r="H2379" s="22">
        <v>912</v>
      </c>
      <c r="I2379" s="22">
        <v>1.1000000000000001</v>
      </c>
      <c r="J2379" s="22">
        <v>1.8919999999999999</v>
      </c>
      <c r="K2379" s="22"/>
      <c r="L2379" s="22"/>
      <c r="M2379" s="22"/>
      <c r="N2379" s="22"/>
      <c r="O2379" s="22"/>
      <c r="P2379" s="22"/>
      <c r="Q2379" s="22"/>
      <c r="R2379" s="22"/>
      <c r="S2379" s="22"/>
      <c r="T2379" s="2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c r="AQ2379" s="22"/>
      <c r="AR2379" s="22"/>
      <c r="AS2379" s="22"/>
      <c r="AT2379" s="22"/>
      <c r="AU2379" s="22"/>
      <c r="AV2379" s="22"/>
      <c r="AW2379" s="22"/>
      <c r="AX2379" s="22"/>
      <c r="AY2379" s="22"/>
      <c r="AZ2379" s="22"/>
      <c r="BA2379" s="22"/>
      <c r="BB2379" s="22"/>
      <c r="BC2379" s="22"/>
      <c r="BD2379" s="22"/>
      <c r="BE2379" s="22"/>
      <c r="BF2379" s="22"/>
      <c r="BG2379" s="22"/>
      <c r="BH2379" s="22"/>
      <c r="BI2379" s="22"/>
      <c r="BJ2379" s="22"/>
      <c r="BK2379" s="22"/>
      <c r="BL2379" s="22"/>
      <c r="BM2379" s="22"/>
      <c r="BN2379" s="22"/>
      <c r="BO2379" s="22"/>
      <c r="BP2379" s="22"/>
      <c r="BQ2379" s="22"/>
      <c r="BR2379" s="22"/>
      <c r="BS2379" s="22"/>
      <c r="BT2379" s="22"/>
      <c r="BU2379" s="22"/>
      <c r="BV2379" s="22"/>
      <c r="BW2379" s="22"/>
      <c r="BX2379" s="22"/>
      <c r="BY2379" s="22"/>
      <c r="BZ2379" s="22"/>
    </row>
    <row r="2380" spans="1:78" x14ac:dyDescent="0.25">
      <c r="A2380" s="21"/>
      <c r="B2380" s="22">
        <v>160</v>
      </c>
      <c r="C2380" s="22">
        <f t="shared" ca="1" si="71"/>
        <v>0.43314999999999998</v>
      </c>
      <c r="D2380" s="22">
        <f t="shared" ca="1" si="73"/>
        <v>78.366467999999998</v>
      </c>
      <c r="E2380" s="22">
        <f t="shared" ca="1" si="72"/>
        <v>433.15</v>
      </c>
      <c r="F2380" s="22">
        <v>4.3499999999999996</v>
      </c>
      <c r="G2380" s="22">
        <v>618</v>
      </c>
      <c r="H2380" s="22">
        <v>907</v>
      </c>
      <c r="I2380" s="22">
        <v>1.1000000000000001</v>
      </c>
      <c r="J2380" s="22">
        <v>1.9419999999999999</v>
      </c>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2"/>
      <c r="AS2380" s="22"/>
      <c r="AT2380" s="22"/>
      <c r="AU2380" s="22"/>
      <c r="AV2380" s="22"/>
      <c r="AW2380" s="22"/>
      <c r="AX2380" s="22"/>
      <c r="AY2380" s="22"/>
      <c r="AZ2380" s="22"/>
      <c r="BA2380" s="22"/>
      <c r="BB2380" s="22"/>
      <c r="BC2380" s="22"/>
      <c r="BD2380" s="22"/>
      <c r="BE2380" s="22"/>
      <c r="BF2380" s="22"/>
      <c r="BG2380" s="22"/>
      <c r="BH2380" s="22"/>
      <c r="BI2380" s="22"/>
      <c r="BJ2380" s="22"/>
      <c r="BK2380" s="22"/>
      <c r="BL2380" s="22"/>
      <c r="BM2380" s="22"/>
      <c r="BN2380" s="22"/>
      <c r="BO2380" s="22"/>
      <c r="BP2380" s="22"/>
      <c r="BQ2380" s="22"/>
      <c r="BR2380" s="22"/>
      <c r="BS2380" s="22"/>
      <c r="BT2380" s="22"/>
      <c r="BU2380" s="22"/>
      <c r="BV2380" s="22"/>
      <c r="BW2380" s="22"/>
      <c r="BX2380" s="22"/>
      <c r="BY2380" s="22"/>
      <c r="BZ2380" s="22"/>
    </row>
    <row r="2381" spans="1:78" x14ac:dyDescent="0.25">
      <c r="A2381" s="21"/>
      <c r="B2381" s="22">
        <v>165</v>
      </c>
      <c r="C2381" s="22">
        <f t="shared" ca="1" si="71"/>
        <v>0.43814999999999998</v>
      </c>
      <c r="D2381" s="22">
        <f t="shared" ca="1" si="73"/>
        <v>78.546620800000014</v>
      </c>
      <c r="E2381" s="22">
        <f t="shared" ca="1" si="72"/>
        <v>438.15</v>
      </c>
      <c r="F2381" s="22">
        <v>4.3600000000000003</v>
      </c>
      <c r="G2381" s="22">
        <v>701</v>
      </c>
      <c r="H2381" s="22">
        <v>902</v>
      </c>
      <c r="I2381" s="22">
        <v>1.1100000000000001</v>
      </c>
      <c r="J2381" s="22">
        <v>1.992</v>
      </c>
      <c r="K2381" s="22"/>
      <c r="L2381" s="22"/>
      <c r="M2381" s="22"/>
      <c r="N2381" s="22"/>
      <c r="O2381" s="22"/>
      <c r="P2381" s="22"/>
      <c r="Q2381" s="22"/>
      <c r="R2381" s="22"/>
      <c r="S2381" s="22"/>
      <c r="T2381" s="2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c r="AQ2381" s="22"/>
      <c r="AR2381" s="22"/>
      <c r="AS2381" s="22"/>
      <c r="AT2381" s="22"/>
      <c r="AU2381" s="22"/>
      <c r="AV2381" s="22"/>
      <c r="AW2381" s="22"/>
      <c r="AX2381" s="22"/>
      <c r="AY2381" s="22"/>
      <c r="AZ2381" s="22"/>
      <c r="BA2381" s="22"/>
      <c r="BB2381" s="22"/>
      <c r="BC2381" s="22"/>
      <c r="BD2381" s="22"/>
      <c r="BE2381" s="22"/>
      <c r="BF2381" s="22"/>
      <c r="BG2381" s="22"/>
      <c r="BH2381" s="22"/>
      <c r="BI2381" s="22"/>
      <c r="BJ2381" s="22"/>
      <c r="BK2381" s="22"/>
      <c r="BL2381" s="22"/>
      <c r="BM2381" s="22"/>
      <c r="BN2381" s="22"/>
      <c r="BO2381" s="22"/>
      <c r="BP2381" s="22"/>
      <c r="BQ2381" s="22"/>
      <c r="BR2381" s="22"/>
      <c r="BS2381" s="22"/>
      <c r="BT2381" s="22"/>
      <c r="BU2381" s="22"/>
      <c r="BV2381" s="22"/>
      <c r="BW2381" s="22"/>
      <c r="BX2381" s="22"/>
      <c r="BY2381" s="22"/>
      <c r="BZ2381" s="22"/>
    </row>
    <row r="2382" spans="1:78" x14ac:dyDescent="0.25">
      <c r="A2382" s="21"/>
      <c r="B2382" s="22">
        <v>170</v>
      </c>
      <c r="C2382" s="22">
        <f t="shared" ca="1" si="71"/>
        <v>0.44314999999999999</v>
      </c>
      <c r="D2382" s="22">
        <f t="shared" ca="1" si="73"/>
        <v>78.906926400000003</v>
      </c>
      <c r="E2382" s="22">
        <f t="shared" ca="1" si="72"/>
        <v>443.15</v>
      </c>
      <c r="F2382" s="22">
        <v>4.38</v>
      </c>
      <c r="G2382" s="22">
        <v>792</v>
      </c>
      <c r="H2382" s="22">
        <v>897</v>
      </c>
      <c r="I2382" s="22">
        <v>1.1100000000000001</v>
      </c>
      <c r="J2382" s="22">
        <v>2.0409999999999999</v>
      </c>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2"/>
      <c r="AS2382" s="22"/>
      <c r="AT2382" s="22"/>
      <c r="AU2382" s="22"/>
      <c r="AV2382" s="22"/>
      <c r="AW2382" s="22"/>
      <c r="AX2382" s="22"/>
      <c r="AY2382" s="22"/>
      <c r="AZ2382" s="22"/>
      <c r="BA2382" s="22"/>
      <c r="BB2382" s="22"/>
      <c r="BC2382" s="22"/>
      <c r="BD2382" s="22"/>
      <c r="BE2382" s="22"/>
      <c r="BF2382" s="22"/>
      <c r="BG2382" s="22"/>
      <c r="BH2382" s="22"/>
      <c r="BI2382" s="22"/>
      <c r="BJ2382" s="22"/>
      <c r="BK2382" s="22"/>
      <c r="BL2382" s="22"/>
      <c r="BM2382" s="22"/>
      <c r="BN2382" s="22"/>
      <c r="BO2382" s="22"/>
      <c r="BP2382" s="22"/>
      <c r="BQ2382" s="22"/>
      <c r="BR2382" s="22"/>
      <c r="BS2382" s="22"/>
      <c r="BT2382" s="22"/>
      <c r="BU2382" s="22"/>
      <c r="BV2382" s="22"/>
      <c r="BW2382" s="22"/>
      <c r="BX2382" s="22"/>
      <c r="BY2382" s="22"/>
      <c r="BZ2382" s="22"/>
    </row>
    <row r="2383" spans="1:78" x14ac:dyDescent="0.25">
      <c r="A2383" s="21"/>
      <c r="B2383" s="22">
        <v>175</v>
      </c>
      <c r="C2383" s="22">
        <f t="shared" ca="1" si="71"/>
        <v>0.44814999999999999</v>
      </c>
      <c r="D2383" s="22">
        <f t="shared" ca="1" si="73"/>
        <v>79.087079199999991</v>
      </c>
      <c r="E2383" s="22">
        <f t="shared" ca="1" si="72"/>
        <v>448.15</v>
      </c>
      <c r="F2383" s="22">
        <v>4.3899999999999997</v>
      </c>
      <c r="G2383" s="22">
        <v>890</v>
      </c>
      <c r="H2383" s="22">
        <v>893</v>
      </c>
      <c r="I2383" s="22">
        <v>1.1200000000000001</v>
      </c>
      <c r="J2383" s="22">
        <v>2.09</v>
      </c>
      <c r="K2383" s="22"/>
      <c r="L2383" s="22"/>
      <c r="M2383" s="22"/>
      <c r="N2383" s="22"/>
      <c r="O2383" s="22"/>
      <c r="P2383" s="22"/>
      <c r="Q2383" s="22"/>
      <c r="R2383" s="22"/>
      <c r="S2383" s="22"/>
      <c r="T2383" s="2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c r="AQ2383" s="22"/>
      <c r="AR2383" s="22"/>
      <c r="AS2383" s="22"/>
      <c r="AT2383" s="22"/>
      <c r="AU2383" s="22"/>
      <c r="AV2383" s="22"/>
      <c r="AW2383" s="22"/>
      <c r="AX2383" s="22"/>
      <c r="AY2383" s="22"/>
      <c r="AZ2383" s="22"/>
      <c r="BA2383" s="22"/>
      <c r="BB2383" s="22"/>
      <c r="BC2383" s="22"/>
      <c r="BD2383" s="22"/>
      <c r="BE2383" s="22"/>
      <c r="BF2383" s="22"/>
      <c r="BG2383" s="22"/>
      <c r="BH2383" s="22"/>
      <c r="BI2383" s="22"/>
      <c r="BJ2383" s="22"/>
      <c r="BK2383" s="22"/>
      <c r="BL2383" s="22"/>
      <c r="BM2383" s="22"/>
      <c r="BN2383" s="22"/>
      <c r="BO2383" s="22"/>
      <c r="BP2383" s="22"/>
      <c r="BQ2383" s="22"/>
      <c r="BR2383" s="22"/>
      <c r="BS2383" s="22"/>
      <c r="BT2383" s="22"/>
      <c r="BU2383" s="22"/>
      <c r="BV2383" s="22"/>
      <c r="BW2383" s="22"/>
      <c r="BX2383" s="22"/>
      <c r="BY2383" s="22"/>
      <c r="BZ2383" s="22"/>
    </row>
    <row r="2384" spans="1:78" x14ac:dyDescent="0.25">
      <c r="A2384" s="21"/>
      <c r="B2384" s="22">
        <v>180</v>
      </c>
      <c r="C2384" s="22">
        <f t="shared" ca="1" si="71"/>
        <v>0.45315</v>
      </c>
      <c r="D2384" s="22">
        <f t="shared" ca="1" si="73"/>
        <v>79.627537599999997</v>
      </c>
      <c r="E2384" s="22">
        <f t="shared" ca="1" si="72"/>
        <v>453.15</v>
      </c>
      <c r="F2384" s="22">
        <v>4.42</v>
      </c>
      <c r="G2384" s="22">
        <v>1000</v>
      </c>
      <c r="H2384" s="22">
        <v>887</v>
      </c>
      <c r="I2384" s="22">
        <v>1.1299999999999999</v>
      </c>
      <c r="J2384" s="22">
        <v>2.1379999999999999</v>
      </c>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2"/>
      <c r="AS2384" s="22"/>
      <c r="AT2384" s="22"/>
      <c r="AU2384" s="22"/>
      <c r="AV2384" s="22"/>
      <c r="AW2384" s="22"/>
      <c r="AX2384" s="22"/>
      <c r="AY2384" s="22"/>
      <c r="AZ2384" s="22"/>
      <c r="BA2384" s="22"/>
      <c r="BB2384" s="22"/>
      <c r="BC2384" s="22"/>
      <c r="BD2384" s="22"/>
      <c r="BE2384" s="22"/>
      <c r="BF2384" s="22"/>
      <c r="BG2384" s="22"/>
      <c r="BH2384" s="22"/>
      <c r="BI2384" s="22"/>
      <c r="BJ2384" s="22"/>
      <c r="BK2384" s="22"/>
      <c r="BL2384" s="22"/>
      <c r="BM2384" s="22"/>
      <c r="BN2384" s="22"/>
      <c r="BO2384" s="22"/>
      <c r="BP2384" s="22"/>
      <c r="BQ2384" s="22"/>
      <c r="BR2384" s="22"/>
      <c r="BS2384" s="22"/>
      <c r="BT2384" s="22"/>
      <c r="BU2384" s="22"/>
      <c r="BV2384" s="22"/>
      <c r="BW2384" s="22"/>
      <c r="BX2384" s="22"/>
      <c r="BY2384" s="22"/>
      <c r="BZ2384" s="22"/>
    </row>
    <row r="2385" spans="1:78" x14ac:dyDescent="0.25">
      <c r="A2385" s="21"/>
      <c r="B2385" s="22">
        <v>185</v>
      </c>
      <c r="C2385" s="22">
        <f t="shared" ca="1" si="71"/>
        <v>0.45815</v>
      </c>
      <c r="D2385" s="22">
        <f t="shared" ca="1" si="73"/>
        <v>80.167996000000002</v>
      </c>
      <c r="E2385" s="22">
        <f t="shared" ca="1" si="72"/>
        <v>458.15</v>
      </c>
      <c r="F2385" s="22">
        <v>4.45</v>
      </c>
      <c r="G2385" s="22">
        <v>1120</v>
      </c>
      <c r="H2385" s="22">
        <v>882</v>
      </c>
      <c r="I2385" s="22">
        <v>1.1299999999999999</v>
      </c>
      <c r="J2385" s="22">
        <v>2.1869999999999998</v>
      </c>
      <c r="K2385" s="22"/>
      <c r="L2385" s="22"/>
      <c r="M2385" s="22"/>
      <c r="N2385" s="22"/>
      <c r="O2385" s="22"/>
      <c r="P2385" s="22"/>
      <c r="Q2385" s="22"/>
      <c r="R2385" s="22"/>
      <c r="S2385" s="22"/>
      <c r="T2385" s="2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c r="AQ2385" s="22"/>
      <c r="AR2385" s="22"/>
      <c r="AS2385" s="22"/>
      <c r="AT2385" s="22"/>
      <c r="AU2385" s="22"/>
      <c r="AV2385" s="22"/>
      <c r="AW2385" s="22"/>
      <c r="AX2385" s="22"/>
      <c r="AY2385" s="22"/>
      <c r="AZ2385" s="22"/>
      <c r="BA2385" s="22"/>
      <c r="BB2385" s="22"/>
      <c r="BC2385" s="22"/>
      <c r="BD2385" s="22"/>
      <c r="BE2385" s="22"/>
      <c r="BF2385" s="22"/>
      <c r="BG2385" s="22"/>
      <c r="BH2385" s="22"/>
      <c r="BI2385" s="22"/>
      <c r="BJ2385" s="22"/>
      <c r="BK2385" s="22"/>
      <c r="BL2385" s="22"/>
      <c r="BM2385" s="22"/>
      <c r="BN2385" s="22"/>
      <c r="BO2385" s="22"/>
      <c r="BP2385" s="22"/>
      <c r="BQ2385" s="22"/>
      <c r="BR2385" s="22"/>
      <c r="BS2385" s="22"/>
      <c r="BT2385" s="22"/>
      <c r="BU2385" s="22"/>
      <c r="BV2385" s="22"/>
      <c r="BW2385" s="22"/>
      <c r="BX2385" s="22"/>
      <c r="BY2385" s="22"/>
      <c r="BZ2385" s="22"/>
    </row>
    <row r="2386" spans="1:78" x14ac:dyDescent="0.25">
      <c r="A2386" s="21"/>
      <c r="B2386" s="22">
        <v>190</v>
      </c>
      <c r="C2386" s="22">
        <f t="shared" ca="1" si="71"/>
        <v>0.46314999999999995</v>
      </c>
      <c r="D2386" s="22">
        <f t="shared" ca="1" si="73"/>
        <v>80.348148800000004</v>
      </c>
      <c r="E2386" s="22">
        <f t="shared" ca="1" si="72"/>
        <v>463.15</v>
      </c>
      <c r="F2386" s="22">
        <v>4.46</v>
      </c>
      <c r="G2386" s="22">
        <v>1260</v>
      </c>
      <c r="H2386" s="22">
        <v>876</v>
      </c>
      <c r="I2386" s="22">
        <v>1.1399999999999999</v>
      </c>
      <c r="J2386" s="22">
        <v>2.2360000000000002</v>
      </c>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2"/>
      <c r="AS2386" s="22"/>
      <c r="AT2386" s="22"/>
      <c r="AU2386" s="22"/>
      <c r="AV2386" s="22"/>
      <c r="AW2386" s="22"/>
      <c r="AX2386" s="22"/>
      <c r="AY2386" s="22"/>
      <c r="AZ2386" s="22"/>
      <c r="BA2386" s="22"/>
      <c r="BB2386" s="22"/>
      <c r="BC2386" s="22"/>
      <c r="BD2386" s="22"/>
      <c r="BE2386" s="22"/>
      <c r="BF2386" s="22"/>
      <c r="BG2386" s="22"/>
      <c r="BH2386" s="22"/>
      <c r="BI2386" s="22"/>
      <c r="BJ2386" s="22"/>
      <c r="BK2386" s="22"/>
      <c r="BL2386" s="22"/>
      <c r="BM2386" s="22"/>
      <c r="BN2386" s="22"/>
      <c r="BO2386" s="22"/>
      <c r="BP2386" s="22"/>
      <c r="BQ2386" s="22"/>
      <c r="BR2386" s="22"/>
      <c r="BS2386" s="22"/>
      <c r="BT2386" s="22"/>
      <c r="BU2386" s="22"/>
      <c r="BV2386" s="22"/>
      <c r="BW2386" s="22"/>
      <c r="BX2386" s="22"/>
      <c r="BY2386" s="22"/>
      <c r="BZ2386" s="22"/>
    </row>
    <row r="2387" spans="1:78" x14ac:dyDescent="0.25">
      <c r="A2387" s="21"/>
      <c r="B2387" s="22">
        <v>200</v>
      </c>
      <c r="C2387" s="22">
        <f t="shared" ca="1" si="71"/>
        <v>0.47314999999999996</v>
      </c>
      <c r="D2387" s="22">
        <f t="shared" ca="1" si="73"/>
        <v>81.248912799999999</v>
      </c>
      <c r="E2387" s="22">
        <f t="shared" ca="1" si="72"/>
        <v>473.15</v>
      </c>
      <c r="F2387" s="22">
        <v>4.51</v>
      </c>
      <c r="G2387" s="22">
        <v>1550</v>
      </c>
      <c r="H2387" s="22">
        <v>864</v>
      </c>
      <c r="I2387" s="22">
        <v>1.1599999999999999</v>
      </c>
      <c r="J2387" s="22">
        <v>2.3290000000000002</v>
      </c>
      <c r="K2387" s="22"/>
      <c r="L2387" s="22"/>
      <c r="M2387" s="22"/>
      <c r="N2387" s="22"/>
      <c r="O2387" s="22"/>
      <c r="P2387" s="22"/>
      <c r="Q2387" s="22"/>
      <c r="R2387" s="22"/>
      <c r="S2387" s="22"/>
      <c r="T2387" s="2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c r="AQ2387" s="22"/>
      <c r="AR2387" s="22"/>
      <c r="AS2387" s="22"/>
      <c r="AT2387" s="22"/>
      <c r="AU2387" s="22"/>
      <c r="AV2387" s="22"/>
      <c r="AW2387" s="22"/>
      <c r="AX2387" s="22"/>
      <c r="AY2387" s="22"/>
      <c r="AZ2387" s="22"/>
      <c r="BA2387" s="22"/>
      <c r="BB2387" s="22"/>
      <c r="BC2387" s="22"/>
      <c r="BD2387" s="22"/>
      <c r="BE2387" s="22"/>
      <c r="BF2387" s="22"/>
      <c r="BG2387" s="22"/>
      <c r="BH2387" s="22"/>
      <c r="BI2387" s="22"/>
      <c r="BJ2387" s="22"/>
      <c r="BK2387" s="22"/>
      <c r="BL2387" s="22"/>
      <c r="BM2387" s="22"/>
      <c r="BN2387" s="22"/>
      <c r="BO2387" s="22"/>
      <c r="BP2387" s="22"/>
      <c r="BQ2387" s="22"/>
      <c r="BR2387" s="22"/>
      <c r="BS2387" s="22"/>
      <c r="BT2387" s="22"/>
      <c r="BU2387" s="22"/>
      <c r="BV2387" s="22"/>
      <c r="BW2387" s="22"/>
      <c r="BX2387" s="22"/>
      <c r="BY2387" s="22"/>
      <c r="BZ2387" s="22"/>
    </row>
    <row r="2388" spans="1:78" x14ac:dyDescent="0.25">
      <c r="A2388" s="21"/>
      <c r="B2388" s="22">
        <v>225</v>
      </c>
      <c r="C2388" s="22">
        <f t="shared" ca="1" si="71"/>
        <v>0.49814999999999998</v>
      </c>
      <c r="D2388" s="22">
        <f t="shared" ca="1" si="73"/>
        <v>83.771052000000012</v>
      </c>
      <c r="E2388" s="22">
        <f t="shared" ca="1" si="72"/>
        <v>498.15</v>
      </c>
      <c r="F2388" s="22">
        <v>4.6500000000000004</v>
      </c>
      <c r="G2388" s="22">
        <v>2550</v>
      </c>
      <c r="H2388" s="22">
        <v>834</v>
      </c>
      <c r="I2388" s="22">
        <v>1.2</v>
      </c>
      <c r="J2388" s="22">
        <v>2.569</v>
      </c>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2"/>
      <c r="AS2388" s="22"/>
      <c r="AT2388" s="22"/>
      <c r="AU2388" s="22"/>
      <c r="AV2388" s="22"/>
      <c r="AW2388" s="22"/>
      <c r="AX2388" s="22"/>
      <c r="AY2388" s="22"/>
      <c r="AZ2388" s="22"/>
      <c r="BA2388" s="22"/>
      <c r="BB2388" s="22"/>
      <c r="BC2388" s="22"/>
      <c r="BD2388" s="22"/>
      <c r="BE2388" s="22"/>
      <c r="BF2388" s="22"/>
      <c r="BG2388" s="22"/>
      <c r="BH2388" s="22"/>
      <c r="BI2388" s="22"/>
      <c r="BJ2388" s="22"/>
      <c r="BK2388" s="22"/>
      <c r="BL2388" s="22"/>
      <c r="BM2388" s="22"/>
      <c r="BN2388" s="22"/>
      <c r="BO2388" s="22"/>
      <c r="BP2388" s="22"/>
      <c r="BQ2388" s="22"/>
      <c r="BR2388" s="22"/>
      <c r="BS2388" s="22"/>
      <c r="BT2388" s="22"/>
      <c r="BU2388" s="22"/>
      <c r="BV2388" s="22"/>
      <c r="BW2388" s="22"/>
      <c r="BX2388" s="22"/>
      <c r="BY2388" s="22"/>
      <c r="BZ2388" s="22"/>
    </row>
    <row r="2389" spans="1:78" x14ac:dyDescent="0.25">
      <c r="A2389" s="21"/>
      <c r="B2389" s="22">
        <v>250</v>
      </c>
      <c r="C2389" s="22">
        <f t="shared" ca="1" si="71"/>
        <v>0.52315</v>
      </c>
      <c r="D2389" s="22">
        <f t="shared" ca="1" si="73"/>
        <v>87.734413600000011</v>
      </c>
      <c r="E2389" s="22">
        <f t="shared" ca="1" si="72"/>
        <v>523.15</v>
      </c>
      <c r="F2389" s="22">
        <v>4.87</v>
      </c>
      <c r="G2389" s="22">
        <v>3990</v>
      </c>
      <c r="H2389" s="22">
        <v>799</v>
      </c>
      <c r="I2389" s="22">
        <v>1.25</v>
      </c>
      <c r="J2389" s="22">
        <v>2.7970000000000002</v>
      </c>
      <c r="K2389" s="22"/>
      <c r="L2389" s="22"/>
      <c r="M2389" s="22"/>
      <c r="N2389" s="22"/>
      <c r="O2389" s="22"/>
      <c r="P2389" s="22"/>
      <c r="Q2389" s="22"/>
      <c r="R2389" s="22"/>
      <c r="S2389" s="22"/>
      <c r="T2389" s="2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c r="AQ2389" s="22"/>
      <c r="AR2389" s="22"/>
      <c r="AS2389" s="22"/>
      <c r="AT2389" s="22"/>
      <c r="AU2389" s="22"/>
      <c r="AV2389" s="22"/>
      <c r="AW2389" s="22"/>
      <c r="AX2389" s="22"/>
      <c r="AY2389" s="22"/>
      <c r="AZ2389" s="22"/>
      <c r="BA2389" s="22"/>
      <c r="BB2389" s="22"/>
      <c r="BC2389" s="22"/>
      <c r="BD2389" s="22"/>
      <c r="BE2389" s="22"/>
      <c r="BF2389" s="22"/>
      <c r="BG2389" s="22"/>
      <c r="BH2389" s="22"/>
      <c r="BI2389" s="22"/>
      <c r="BJ2389" s="22"/>
      <c r="BK2389" s="22"/>
      <c r="BL2389" s="22"/>
      <c r="BM2389" s="22"/>
      <c r="BN2389" s="22"/>
      <c r="BO2389" s="22"/>
      <c r="BP2389" s="22"/>
      <c r="BQ2389" s="22"/>
      <c r="BR2389" s="22"/>
      <c r="BS2389" s="22"/>
      <c r="BT2389" s="22"/>
      <c r="BU2389" s="22"/>
      <c r="BV2389" s="22"/>
      <c r="BW2389" s="22"/>
      <c r="BX2389" s="22"/>
      <c r="BY2389" s="22"/>
      <c r="BZ2389" s="22"/>
    </row>
    <row r="2390" spans="1:78" x14ac:dyDescent="0.25">
      <c r="A2390" s="21"/>
      <c r="B2390" s="22">
        <v>275</v>
      </c>
      <c r="C2390" s="22">
        <f t="shared" ca="1" si="71"/>
        <v>0.54815000000000003</v>
      </c>
      <c r="D2390" s="22">
        <f t="shared" ca="1" si="73"/>
        <v>93.679456000000002</v>
      </c>
      <c r="E2390" s="22">
        <f t="shared" ca="1" si="72"/>
        <v>548.15</v>
      </c>
      <c r="F2390" s="22">
        <v>5.2</v>
      </c>
      <c r="G2390" s="22">
        <v>5950</v>
      </c>
      <c r="H2390" s="22">
        <v>756</v>
      </c>
      <c r="I2390" s="22">
        <v>1.32</v>
      </c>
      <c r="J2390" s="22">
        <v>3.0219999999999998</v>
      </c>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2"/>
      <c r="AS2390" s="22"/>
      <c r="AT2390" s="22"/>
      <c r="AU2390" s="22"/>
      <c r="AV2390" s="22"/>
      <c r="AW2390" s="22"/>
      <c r="AX2390" s="22"/>
      <c r="AY2390" s="22"/>
      <c r="AZ2390" s="22"/>
      <c r="BA2390" s="22"/>
      <c r="BB2390" s="22"/>
      <c r="BC2390" s="22"/>
      <c r="BD2390" s="22"/>
      <c r="BE2390" s="22"/>
      <c r="BF2390" s="22"/>
      <c r="BG2390" s="22"/>
      <c r="BH2390" s="22"/>
      <c r="BI2390" s="22"/>
      <c r="BJ2390" s="22"/>
      <c r="BK2390" s="22"/>
      <c r="BL2390" s="22"/>
      <c r="BM2390" s="22"/>
      <c r="BN2390" s="22"/>
      <c r="BO2390" s="22"/>
      <c r="BP2390" s="22"/>
      <c r="BQ2390" s="22"/>
      <c r="BR2390" s="22"/>
      <c r="BS2390" s="22"/>
      <c r="BT2390" s="22"/>
      <c r="BU2390" s="22"/>
      <c r="BV2390" s="22"/>
      <c r="BW2390" s="22"/>
      <c r="BX2390" s="22"/>
      <c r="BY2390" s="22"/>
      <c r="BZ2390" s="22"/>
    </row>
    <row r="2391" spans="1:78" x14ac:dyDescent="0.25">
      <c r="A2391" s="21"/>
      <c r="B2391" s="22">
        <v>300</v>
      </c>
      <c r="C2391" s="22">
        <f t="shared" ca="1" si="71"/>
        <v>0.57314999999999994</v>
      </c>
      <c r="D2391" s="22">
        <f t="shared" ca="1" si="73"/>
        <v>101.78633200000002</v>
      </c>
      <c r="E2391" s="22">
        <f t="shared" ca="1" si="72"/>
        <v>573.15</v>
      </c>
      <c r="F2391" s="22">
        <v>5.65</v>
      </c>
      <c r="G2391" s="22">
        <v>8600</v>
      </c>
      <c r="H2391" s="22">
        <v>714</v>
      </c>
      <c r="I2391" s="22">
        <v>1.4</v>
      </c>
      <c r="J2391" s="22">
        <v>3.2559999999999998</v>
      </c>
      <c r="K2391" s="22"/>
      <c r="L2391" s="22"/>
      <c r="M2391" s="22"/>
      <c r="N2391" s="22"/>
      <c r="O2391" s="22"/>
      <c r="P2391" s="22"/>
      <c r="Q2391" s="22"/>
      <c r="R2391" s="22"/>
      <c r="S2391" s="22"/>
      <c r="T2391" s="2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c r="AQ2391" s="22"/>
      <c r="AR2391" s="22"/>
      <c r="AS2391" s="22"/>
      <c r="AT2391" s="22"/>
      <c r="AU2391" s="22"/>
      <c r="AV2391" s="22"/>
      <c r="AW2391" s="22"/>
      <c r="AX2391" s="22"/>
      <c r="AY2391" s="22"/>
      <c r="AZ2391" s="22"/>
      <c r="BA2391" s="22"/>
      <c r="BB2391" s="22"/>
      <c r="BC2391" s="22"/>
      <c r="BD2391" s="22"/>
      <c r="BE2391" s="22"/>
      <c r="BF2391" s="22"/>
      <c r="BG2391" s="22"/>
      <c r="BH2391" s="22"/>
      <c r="BI2391" s="22"/>
      <c r="BJ2391" s="22"/>
      <c r="BK2391" s="22"/>
      <c r="BL2391" s="22"/>
      <c r="BM2391" s="22"/>
      <c r="BN2391" s="22"/>
      <c r="BO2391" s="22"/>
      <c r="BP2391" s="22"/>
      <c r="BQ2391" s="22"/>
      <c r="BR2391" s="22"/>
      <c r="BS2391" s="22"/>
      <c r="BT2391" s="22"/>
      <c r="BU2391" s="22"/>
      <c r="BV2391" s="22"/>
      <c r="BW2391" s="22"/>
      <c r="BX2391" s="22"/>
      <c r="BY2391" s="22"/>
      <c r="BZ2391" s="22"/>
    </row>
    <row r="2392" spans="1:78" x14ac:dyDescent="0.25">
      <c r="A2392" s="21"/>
      <c r="B2392" s="22">
        <v>325</v>
      </c>
      <c r="C2392" s="22">
        <f t="shared" ca="1" si="71"/>
        <v>0.59814999999999996</v>
      </c>
      <c r="D2392" s="22">
        <f t="shared" ca="1" si="73"/>
        <v>123.58482080000002</v>
      </c>
      <c r="E2392" s="22">
        <f t="shared" ca="1" si="72"/>
        <v>598.15</v>
      </c>
      <c r="F2392" s="22">
        <v>6.86</v>
      </c>
      <c r="G2392" s="22">
        <v>12130</v>
      </c>
      <c r="H2392" s="22">
        <v>654</v>
      </c>
      <c r="I2392" s="22">
        <v>1.53</v>
      </c>
      <c r="J2392" s="22">
        <v>3.5009999999999999</v>
      </c>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2"/>
      <c r="AS2392" s="22"/>
      <c r="AT2392" s="22"/>
      <c r="AU2392" s="22"/>
      <c r="AV2392" s="22"/>
      <c r="AW2392" s="22"/>
      <c r="AX2392" s="22"/>
      <c r="AY2392" s="22"/>
      <c r="AZ2392" s="22"/>
      <c r="BA2392" s="22"/>
      <c r="BB2392" s="22"/>
      <c r="BC2392" s="22"/>
      <c r="BD2392" s="22"/>
      <c r="BE2392" s="22"/>
      <c r="BF2392" s="22"/>
      <c r="BG2392" s="22"/>
      <c r="BH2392" s="22"/>
      <c r="BI2392" s="22"/>
      <c r="BJ2392" s="22"/>
      <c r="BK2392" s="22"/>
      <c r="BL2392" s="22"/>
      <c r="BM2392" s="22"/>
      <c r="BN2392" s="22"/>
      <c r="BO2392" s="22"/>
      <c r="BP2392" s="22"/>
      <c r="BQ2392" s="22"/>
      <c r="BR2392" s="22"/>
      <c r="BS2392" s="22"/>
      <c r="BT2392" s="22"/>
      <c r="BU2392" s="22"/>
      <c r="BV2392" s="22"/>
      <c r="BW2392" s="22"/>
      <c r="BX2392" s="22"/>
      <c r="BY2392" s="22"/>
      <c r="BZ2392" s="22"/>
    </row>
    <row r="2393" spans="1:78" x14ac:dyDescent="0.25">
      <c r="A2393" s="21"/>
      <c r="B2393" s="22">
        <v>350</v>
      </c>
      <c r="C2393" s="22">
        <f t="shared" ca="1" si="71"/>
        <v>0.62314999999999998</v>
      </c>
      <c r="D2393" s="22">
        <f t="shared" ca="1" si="73"/>
        <v>181.954328</v>
      </c>
      <c r="E2393" s="22">
        <f t="shared" ca="1" si="72"/>
        <v>623.15</v>
      </c>
      <c r="F2393" s="22">
        <v>10.1</v>
      </c>
      <c r="G2393" s="22">
        <v>16540</v>
      </c>
      <c r="H2393" s="22">
        <v>575</v>
      </c>
      <c r="I2393" s="22">
        <v>1.74</v>
      </c>
      <c r="J2393" s="22">
        <v>3.7810000000000001</v>
      </c>
      <c r="K2393" s="22"/>
      <c r="L2393" s="22"/>
      <c r="M2393" s="22"/>
      <c r="N2393" s="22"/>
      <c r="O2393" s="22"/>
      <c r="P2393" s="22"/>
      <c r="Q2393" s="22"/>
      <c r="R2393" s="22"/>
      <c r="S2393" s="22"/>
      <c r="T2393" s="2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c r="AQ2393" s="22"/>
      <c r="AR2393" s="22"/>
      <c r="AS2393" s="22"/>
      <c r="AT2393" s="22"/>
      <c r="AU2393" s="22"/>
      <c r="AV2393" s="22"/>
      <c r="AW2393" s="22"/>
      <c r="AX2393" s="22"/>
      <c r="AY2393" s="22"/>
      <c r="AZ2393" s="22"/>
      <c r="BA2393" s="22"/>
      <c r="BB2393" s="22"/>
      <c r="BC2393" s="22"/>
      <c r="BD2393" s="22"/>
      <c r="BE2393" s="22"/>
      <c r="BF2393" s="22"/>
      <c r="BG2393" s="22"/>
      <c r="BH2393" s="22"/>
      <c r="BI2393" s="22"/>
      <c r="BJ2393" s="22"/>
      <c r="BK2393" s="22"/>
      <c r="BL2393" s="22"/>
      <c r="BM2393" s="22"/>
      <c r="BN2393" s="22"/>
      <c r="BO2393" s="22"/>
      <c r="BP2393" s="22"/>
      <c r="BQ2393" s="22"/>
      <c r="BR2393" s="22"/>
      <c r="BS2393" s="22"/>
      <c r="BT2393" s="22"/>
      <c r="BU2393" s="22"/>
      <c r="BV2393" s="22"/>
      <c r="BW2393" s="22"/>
      <c r="BX2393" s="22"/>
      <c r="BY2393" s="22"/>
      <c r="BZ2393" s="22"/>
    </row>
    <row r="2394" spans="1:78" x14ac:dyDescent="0.25">
      <c r="A2394" s="21"/>
      <c r="B2394" s="22"/>
      <c r="C2394" s="22"/>
      <c r="D2394" s="22"/>
      <c r="E2394" s="22"/>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2"/>
      <c r="AS2394" s="22"/>
      <c r="AT2394" s="22"/>
      <c r="AU2394" s="22"/>
      <c r="AV2394" s="22"/>
      <c r="AW2394" s="22"/>
      <c r="AX2394" s="22"/>
      <c r="AY2394" s="22"/>
      <c r="AZ2394" s="22"/>
      <c r="BA2394" s="22"/>
      <c r="BB2394" s="22"/>
      <c r="BC2394" s="22"/>
      <c r="BD2394" s="22"/>
      <c r="BE2394" s="22"/>
      <c r="BF2394" s="22"/>
      <c r="BG2394" s="22"/>
      <c r="BH2394" s="22"/>
      <c r="BI2394" s="22"/>
      <c r="BJ2394" s="22"/>
      <c r="BK2394" s="22"/>
      <c r="BL2394" s="22"/>
      <c r="BM2394" s="22"/>
      <c r="BN2394" s="22"/>
      <c r="BO2394" s="22"/>
      <c r="BP2394" s="22"/>
      <c r="BQ2394" s="22"/>
      <c r="BR2394" s="22"/>
      <c r="BS2394" s="22"/>
      <c r="BT2394" s="22"/>
      <c r="BU2394" s="22"/>
      <c r="BV2394" s="22"/>
      <c r="BW2394" s="22"/>
      <c r="BX2394" s="22"/>
      <c r="BY2394" s="22"/>
      <c r="BZ2394" s="22"/>
    </row>
    <row r="2395" spans="1:78" x14ac:dyDescent="0.25">
      <c r="A2395" s="21"/>
      <c r="B2395" s="22"/>
      <c r="C2395" s="22" t="s">
        <v>449</v>
      </c>
      <c r="D2395" s="22"/>
      <c r="E2395" s="22"/>
      <c r="F2395" s="22"/>
      <c r="G2395" s="22"/>
      <c r="H2395" s="22"/>
      <c r="I2395" s="22"/>
      <c r="J2395" s="22"/>
      <c r="K2395" s="22"/>
      <c r="L2395" s="22"/>
      <c r="M2395" s="22"/>
      <c r="N2395" s="22"/>
      <c r="O2395" s="22"/>
      <c r="P2395" s="22"/>
      <c r="Q2395" s="22"/>
      <c r="R2395" s="22"/>
      <c r="S2395" s="22"/>
      <c r="T2395" s="2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c r="AQ2395" s="22"/>
      <c r="AR2395" s="22"/>
      <c r="AS2395" s="22"/>
      <c r="AT2395" s="22"/>
      <c r="AU2395" s="22"/>
      <c r="AV2395" s="22"/>
      <c r="AW2395" s="22"/>
      <c r="AX2395" s="22"/>
      <c r="AY2395" s="22"/>
      <c r="AZ2395" s="22"/>
      <c r="BA2395" s="22"/>
      <c r="BB2395" s="22"/>
      <c r="BC2395" s="22"/>
      <c r="BD2395" s="22"/>
      <c r="BE2395" s="22"/>
      <c r="BF2395" s="22"/>
      <c r="BG2395" s="22"/>
      <c r="BH2395" s="22"/>
      <c r="BI2395" s="22"/>
      <c r="BJ2395" s="22"/>
      <c r="BK2395" s="22"/>
      <c r="BL2395" s="22"/>
      <c r="BM2395" s="22"/>
      <c r="BN2395" s="22"/>
      <c r="BO2395" s="22"/>
      <c r="BP2395" s="22"/>
      <c r="BQ2395" s="22"/>
      <c r="BR2395" s="22"/>
      <c r="BS2395" s="22"/>
      <c r="BT2395" s="22"/>
      <c r="BU2395" s="22"/>
      <c r="BV2395" s="22"/>
      <c r="BW2395" s="22"/>
      <c r="BX2395" s="22"/>
      <c r="BY2395" s="22"/>
      <c r="BZ2395" s="22"/>
    </row>
    <row r="2396" spans="1:78" x14ac:dyDescent="0.25">
      <c r="A2396" s="21"/>
      <c r="B2396" s="22"/>
      <c r="C2396" s="22"/>
      <c r="D2396" s="22"/>
      <c r="E2396" s="22"/>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2"/>
      <c r="AS2396" s="22"/>
      <c r="AT2396" s="22"/>
      <c r="AU2396" s="22"/>
      <c r="AV2396" s="22"/>
      <c r="AW2396" s="22"/>
      <c r="AX2396" s="22"/>
      <c r="AY2396" s="22"/>
      <c r="AZ2396" s="22"/>
      <c r="BA2396" s="22"/>
      <c r="BB2396" s="22"/>
      <c r="BC2396" s="22"/>
      <c r="BD2396" s="22"/>
      <c r="BE2396" s="22"/>
      <c r="BF2396" s="22"/>
      <c r="BG2396" s="22"/>
      <c r="BH2396" s="22"/>
      <c r="BI2396" s="22"/>
      <c r="BJ2396" s="22"/>
      <c r="BK2396" s="22"/>
      <c r="BL2396" s="22"/>
      <c r="BM2396" s="22"/>
      <c r="BN2396" s="22"/>
      <c r="BO2396" s="22"/>
      <c r="BP2396" s="22"/>
      <c r="BQ2396" s="22"/>
      <c r="BR2396" s="22"/>
      <c r="BS2396" s="22"/>
      <c r="BT2396" s="22"/>
      <c r="BU2396" s="22"/>
      <c r="BV2396" s="22"/>
      <c r="BW2396" s="22"/>
      <c r="BX2396" s="22"/>
      <c r="BY2396" s="22"/>
      <c r="BZ2396" s="22"/>
    </row>
    <row r="2397" spans="1:78" x14ac:dyDescent="0.25">
      <c r="A2397" s="21"/>
      <c r="B2397" s="22"/>
      <c r="C2397" s="22"/>
      <c r="D2397" s="22"/>
      <c r="E2397" s="22"/>
      <c r="F2397" s="22"/>
      <c r="G2397" s="22"/>
      <c r="H2397" s="22"/>
      <c r="I2397" s="22"/>
      <c r="J2397" s="22"/>
      <c r="K2397" s="22"/>
      <c r="L2397" s="22"/>
      <c r="M2397" s="22"/>
      <c r="N2397" s="22"/>
      <c r="O2397" s="22"/>
      <c r="P2397" s="22"/>
      <c r="Q2397" s="22"/>
      <c r="R2397" s="22"/>
      <c r="S2397" s="22"/>
      <c r="T2397" s="2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c r="AQ2397" s="22"/>
      <c r="AR2397" s="22"/>
      <c r="AS2397" s="22"/>
      <c r="AT2397" s="22"/>
      <c r="AU2397" s="22"/>
      <c r="AV2397" s="22"/>
      <c r="AW2397" s="22"/>
      <c r="AX2397" s="22"/>
      <c r="AY2397" s="22"/>
      <c r="AZ2397" s="22"/>
      <c r="BA2397" s="22"/>
      <c r="BB2397" s="22"/>
      <c r="BC2397" s="22"/>
      <c r="BD2397" s="22"/>
      <c r="BE2397" s="22"/>
      <c r="BF2397" s="22"/>
      <c r="BG2397" s="22"/>
      <c r="BH2397" s="22"/>
      <c r="BI2397" s="22"/>
      <c r="BJ2397" s="22"/>
      <c r="BK2397" s="22"/>
      <c r="BL2397" s="22"/>
      <c r="BM2397" s="22"/>
      <c r="BN2397" s="22"/>
      <c r="BO2397" s="22"/>
      <c r="BP2397" s="22"/>
      <c r="BQ2397" s="22"/>
      <c r="BR2397" s="22"/>
      <c r="BS2397" s="22"/>
      <c r="BT2397" s="22"/>
      <c r="BU2397" s="22"/>
      <c r="BV2397" s="22"/>
      <c r="BW2397" s="22"/>
      <c r="BX2397" s="22"/>
      <c r="BY2397" s="22"/>
      <c r="BZ2397" s="22"/>
    </row>
    <row r="2398" spans="1:78" x14ac:dyDescent="0.25">
      <c r="A2398" s="21"/>
      <c r="B2398" s="22"/>
      <c r="C2398" s="22"/>
      <c r="D2398" s="22"/>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2"/>
      <c r="AS2398" s="22"/>
      <c r="AT2398" s="22"/>
      <c r="AU2398" s="22"/>
      <c r="AV2398" s="22"/>
      <c r="AW2398" s="22"/>
      <c r="AX2398" s="22"/>
      <c r="AY2398" s="22"/>
      <c r="AZ2398" s="22"/>
      <c r="BA2398" s="22"/>
      <c r="BB2398" s="22"/>
      <c r="BC2398" s="22"/>
      <c r="BD2398" s="22"/>
      <c r="BE2398" s="22"/>
      <c r="BF2398" s="22"/>
      <c r="BG2398" s="22"/>
      <c r="BH2398" s="22"/>
      <c r="BI2398" s="22"/>
      <c r="BJ2398" s="22"/>
      <c r="BK2398" s="22"/>
      <c r="BL2398" s="22"/>
      <c r="BM2398" s="22"/>
      <c r="BN2398" s="22"/>
      <c r="BO2398" s="22"/>
      <c r="BP2398" s="22"/>
      <c r="BQ2398" s="22"/>
      <c r="BR2398" s="22"/>
      <c r="BS2398" s="22"/>
      <c r="BT2398" s="22"/>
      <c r="BU2398" s="22"/>
      <c r="BV2398" s="22"/>
      <c r="BW2398" s="22"/>
      <c r="BX2398" s="22"/>
      <c r="BY2398" s="22"/>
      <c r="BZ2398" s="22"/>
    </row>
    <row r="2399" spans="1:78" x14ac:dyDescent="0.25">
      <c r="A2399" s="38"/>
      <c r="B2399" s="39" t="s">
        <v>434</v>
      </c>
      <c r="C2399" s="39"/>
      <c r="D2399" s="39"/>
      <c r="E2399" s="39"/>
      <c r="F2399" s="26" t="s">
        <v>70</v>
      </c>
      <c r="G2399" s="27" t="s">
        <v>71</v>
      </c>
      <c r="H2399" s="27" t="s">
        <v>72</v>
      </c>
      <c r="I2399" s="27" t="s">
        <v>73</v>
      </c>
      <c r="J2399" s="27" t="s">
        <v>74</v>
      </c>
      <c r="K2399" s="27" t="s">
        <v>75</v>
      </c>
      <c r="L2399" s="27" t="s">
        <v>76</v>
      </c>
      <c r="M2399" s="27" t="s">
        <v>77</v>
      </c>
      <c r="N2399" s="27" t="s">
        <v>78</v>
      </c>
      <c r="O2399" s="27" t="s">
        <v>79</v>
      </c>
      <c r="P2399" s="27" t="s">
        <v>80</v>
      </c>
      <c r="Q2399" s="27" t="s">
        <v>81</v>
      </c>
      <c r="R2399" s="27" t="s">
        <v>82</v>
      </c>
      <c r="S2399" s="27" t="s">
        <v>83</v>
      </c>
      <c r="T2399" s="27" t="s">
        <v>84</v>
      </c>
      <c r="U2399" s="27" t="s">
        <v>85</v>
      </c>
      <c r="V2399" s="27" t="s">
        <v>86</v>
      </c>
      <c r="W2399" s="27" t="s">
        <v>87</v>
      </c>
      <c r="X2399" s="27" t="s">
        <v>88</v>
      </c>
      <c r="Y2399" s="27" t="s">
        <v>89</v>
      </c>
      <c r="Z2399" s="27" t="s">
        <v>90</v>
      </c>
      <c r="AA2399" s="27" t="s">
        <v>91</v>
      </c>
      <c r="AB2399" s="27" t="s">
        <v>92</v>
      </c>
      <c r="AC2399" s="27" t="s">
        <v>93</v>
      </c>
      <c r="AD2399" s="27" t="s">
        <v>94</v>
      </c>
      <c r="AE2399" s="27" t="s">
        <v>95</v>
      </c>
      <c r="AF2399" s="27" t="s">
        <v>96</v>
      </c>
      <c r="AG2399" s="27" t="s">
        <v>97</v>
      </c>
      <c r="AH2399" s="27" t="s">
        <v>98</v>
      </c>
      <c r="AI2399" s="27" t="s">
        <v>99</v>
      </c>
      <c r="AJ2399" s="27" t="s">
        <v>100</v>
      </c>
      <c r="AK2399" s="27" t="s">
        <v>101</v>
      </c>
      <c r="AL2399" s="27" t="s">
        <v>102</v>
      </c>
      <c r="AM2399" s="27" t="s">
        <v>103</v>
      </c>
      <c r="AN2399" s="27" t="s">
        <v>104</v>
      </c>
      <c r="AO2399" s="27" t="s">
        <v>105</v>
      </c>
      <c r="AP2399" s="27" t="s">
        <v>106</v>
      </c>
      <c r="AQ2399" s="27" t="s">
        <v>107</v>
      </c>
      <c r="AR2399" s="27" t="s">
        <v>108</v>
      </c>
      <c r="AS2399" s="27" t="s">
        <v>109</v>
      </c>
      <c r="AT2399" s="27" t="s">
        <v>110</v>
      </c>
      <c r="AU2399" s="27" t="s">
        <v>111</v>
      </c>
      <c r="AV2399" s="27" t="s">
        <v>112</v>
      </c>
      <c r="AW2399" s="27" t="s">
        <v>113</v>
      </c>
      <c r="AX2399" s="27" t="s">
        <v>114</v>
      </c>
      <c r="AY2399" s="27" t="s">
        <v>115</v>
      </c>
      <c r="AZ2399" s="27" t="s">
        <v>116</v>
      </c>
      <c r="BA2399" s="27" t="s">
        <v>117</v>
      </c>
      <c r="BB2399" s="27" t="s">
        <v>118</v>
      </c>
      <c r="BC2399" s="27" t="s">
        <v>119</v>
      </c>
      <c r="BD2399" s="27" t="s">
        <v>120</v>
      </c>
      <c r="BE2399" s="27" t="s">
        <v>121</v>
      </c>
      <c r="BF2399" s="27" t="s">
        <v>122</v>
      </c>
      <c r="BG2399" s="27" t="s">
        <v>123</v>
      </c>
      <c r="BH2399" s="27" t="s">
        <v>124</v>
      </c>
      <c r="BI2399" s="27" t="s">
        <v>125</v>
      </c>
      <c r="BJ2399" s="27" t="s">
        <v>126</v>
      </c>
      <c r="BK2399" s="27" t="s">
        <v>127</v>
      </c>
      <c r="BL2399" s="27" t="s">
        <v>128</v>
      </c>
      <c r="BM2399" s="27" t="s">
        <v>129</v>
      </c>
      <c r="BN2399" s="27" t="s">
        <v>130</v>
      </c>
      <c r="BO2399" s="22"/>
      <c r="BP2399" s="22"/>
      <c r="BQ2399" s="22"/>
      <c r="BR2399" s="22"/>
      <c r="BS2399" s="22"/>
      <c r="BT2399" s="22"/>
      <c r="BU2399" s="22"/>
      <c r="BV2399" s="22"/>
      <c r="BW2399" s="22"/>
      <c r="BX2399" s="22"/>
      <c r="BY2399" s="22"/>
      <c r="BZ2399" s="22"/>
    </row>
    <row r="2400" spans="1:78" x14ac:dyDescent="0.25">
      <c r="A2400" s="21" t="s">
        <v>143</v>
      </c>
      <c r="B2400" s="21" t="s">
        <v>143</v>
      </c>
      <c r="C2400" s="22"/>
      <c r="D2400" s="22"/>
      <c r="E2400" s="22"/>
      <c r="F2400" s="40" t="s">
        <v>139</v>
      </c>
      <c r="G2400" s="40">
        <f ca="1">B2410+273.15</f>
        <v>298.14999999999998</v>
      </c>
      <c r="H2400" s="40">
        <f ca="1">B2429+273.15</f>
        <v>660</v>
      </c>
      <c r="I2400" s="40">
        <f ca="1">M2406</f>
        <v>-7.9857728219276378</v>
      </c>
      <c r="J2400" s="40">
        <f ca="1">L2406</f>
        <v>69.098566321046263</v>
      </c>
      <c r="K2400" s="40">
        <f ca="1">K2406</f>
        <v>-58.161985957372387</v>
      </c>
      <c r="L2400" s="40">
        <f ca="1">J2406</f>
        <v>19.153256726548619</v>
      </c>
      <c r="M2400" s="40">
        <f ca="1">I2406</f>
        <v>4.9172515940065289E-2</v>
      </c>
      <c r="N2400" s="40">
        <f ca="1">-(I2400*H2400+J2400*(H2400/1000)^2/2+K2400*(H2400/1000)^3/3+L2400*(H2400/1000)^4/4-M2400/(H2400/1000)-P2400)</f>
        <v>5260.3001080029981</v>
      </c>
      <c r="O2400" s="40">
        <f ca="1">IFERROR(-(I2400*LN(H2400/1000)+J2400*H2400/1000+K2400*(H2400/1000)^2/2+L2400*(H2400/1000)^3/3-M2400/(2*(H2400/1000)^2)),0)</f>
        <v>-38.03463778663248</v>
      </c>
      <c r="P2400" s="40"/>
      <c r="Q2400" s="40">
        <f ca="1">H2400</f>
        <v>660</v>
      </c>
      <c r="R2400" s="40">
        <f ca="1">B2454+273.15</f>
        <v>1160</v>
      </c>
      <c r="S2400" s="40">
        <f ca="1">W2406</f>
        <v>-5.6930718000062539</v>
      </c>
      <c r="T2400" s="40">
        <f ca="1">V2406</f>
        <v>59.49139924001318</v>
      </c>
      <c r="U2400" s="40">
        <f ca="1">U2406</f>
        <v>-43.350219510010326</v>
      </c>
      <c r="V2400" s="40">
        <f ca="1">T2406</f>
        <v>11.178118276002841</v>
      </c>
      <c r="W2400" s="40">
        <f ca="1">S2406</f>
        <v>5.4249070473084559E-13</v>
      </c>
      <c r="X2400" s="40">
        <f ca="1">(I2400*Q2400/1000+J2400*(Q2400/1000)^2/2+K2400*(Q2400/1000)^3/3+L2400*(Q2400/1000)^4/4-M2400/(Q2400/1000)-P2400+N2400)-(S2400*Q2400/1000+T2400*(Q2400/1000)^2/2+U2400*(Q2400/1000)^3/3+V2400*(Q2400/1000)^4/4-W2400/(Q2400/1000)-Z2400)</f>
        <v>5259.7637366712224</v>
      </c>
      <c r="Y2400" s="40">
        <f ca="1">IFERROR((I2400*LN(H2400/1000)+J2400*H2400/1000+K2400*(H2400/1000)^2/2+L2400*(H2400/1000)^3/3-M2400/(2*(H2400/1000)^2)+O2400)-(S2400*LN(H2400/1000)+T2400*H2400/1000+U2400*(H2400/1000)^2/2+V2400*(H2400/1000)^3/3-W2400/(2*(H2400/1000)^2)),0)</f>
        <v>-33.259426376238963</v>
      </c>
      <c r="Z2400" s="40"/>
      <c r="AA2400" s="40">
        <f ca="1">R2400</f>
        <v>1160</v>
      </c>
      <c r="AB2400" s="40">
        <f ca="1">B2478+273.15</f>
        <v>1640</v>
      </c>
      <c r="AC2400" s="40">
        <f ca="1">AF2406</f>
        <v>356.92889746930427</v>
      </c>
      <c r="AD2400" s="40">
        <f ca="1">AE2406</f>
        <v>-489.56979492301508</v>
      </c>
      <c r="AE2400" s="40">
        <f ca="1">AD2406</f>
        <v>267.48946658526035</v>
      </c>
      <c r="AF2400" s="40">
        <f ca="1">AC2406</f>
        <v>-51.204943322230761</v>
      </c>
      <c r="AG2400" s="40">
        <f ca="1">AB2406</f>
        <v>-62.718009211310019</v>
      </c>
      <c r="AH2400" s="40">
        <f ca="1">(S2400*AA2400/1000+T2400*(AA2400/1000)^2/2+U2400*(AA2400/1000)^3/3+V2400*(AA2400/1000)^4/4-W2400/(AA2400/1000)-Z2400+X2400)-(AC2400*AA2400/1000+AD2400*(AA2400/1000)^2/2+AE2400*(AA2400/1000)^3/3+AF2400*(AA2400/1000)^4/4-AG2400/(AA2400/1000)-AJ2400)</f>
        <v>5020.9722068909241</v>
      </c>
      <c r="AI2400" s="40">
        <f ca="1">IFERROR((S2400*LN(R2400/1000)+T2400*R2400/1000+U2400*(R2400/1000)^2/2+V2400*(R2400/1000)^3/3-W2400/(2*(R2400/1000)^2)+Y2400)-(AC2400*LN(R2400/1000)+AD2400*R2400/1000+AE2400*(R2400/1000)^2/2+AF2400*(R2400/1000)^3/3-AG2400/(2*(R2400/1000)^2)),0)</f>
        <v>349.85123844030312</v>
      </c>
      <c r="AJ2400" s="40"/>
      <c r="AK2400" s="40">
        <f ca="1">AB2400</f>
        <v>1640</v>
      </c>
      <c r="AL2400" s="40">
        <f ca="1">B2501+273.15</f>
        <v>2100</v>
      </c>
      <c r="AM2400" s="40">
        <f ca="1">AO2406</f>
        <v>14.501719180050102</v>
      </c>
      <c r="AN2400" s="40">
        <f ca="1">AN2406</f>
        <v>8.2585573199465063</v>
      </c>
      <c r="AO2400" s="40">
        <f ca="1">AM2406</f>
        <v>-1.3932411999786651</v>
      </c>
      <c r="AP2400" s="40">
        <f ca="1">AL2406</f>
        <v>-3.013673430062143E-12</v>
      </c>
      <c r="AQ2400" s="40">
        <f ca="1">AK2406</f>
        <v>-1.7377626055407933E-11</v>
      </c>
      <c r="AR2400" s="40">
        <f ca="1">(AC2400*AK2400/1000+AD2400*(AK2400/1000)^2/2+AE2400*(AK2400/1000)^3/3+AF2400*(AK2400/1000)^4/4-AG2400/(AK2400/1000)-AJ2400+AH2400)-(AM2400*AK2400/1000+AN2400*(AK2400/1000)^2/2+AO2400*(AK2400/1000)^3/3+AP2400*(AK2400/1000)^4/4-AQ2400/(AK2400/1000)-AT2400)</f>
        <v>5254.0546122199385</v>
      </c>
      <c r="AS2400" s="40">
        <f ca="1">IFERROR((AC2400*LN(AB2400/1000)+AD2400*AB2400/1000+AE2400*(AB2400/1000)^2/2+AF2400*(AB2400/1000)^3/3-AG2400/(2*(AB2400/1000)^2)+AI2400)-(AM2400*LN(AB2400/1000)+AN2400*AB2400/1000+AO2400*(AB2400/1000)^2/2+AP2400*(AB2400/1000)^3/3-AQ2400/(2*(AB2400/1000)^2)),0)</f>
        <v>0.77562148441869638</v>
      </c>
      <c r="AT2400" s="40"/>
      <c r="AU2400" s="40">
        <f ca="1">AL2400</f>
        <v>2100</v>
      </c>
      <c r="AV2400" s="40">
        <f ca="1">B2521+273.15</f>
        <v>2500</v>
      </c>
      <c r="AW2400" s="40">
        <f ca="1">BB2406</f>
        <v>14.50171917986137</v>
      </c>
      <c r="AX2400" s="40">
        <f ca="1">BA2406</f>
        <v>8.2585573201195359</v>
      </c>
      <c r="AY2400" s="40">
        <f ca="1">AZ2406</f>
        <v>-1.3932412000386141</v>
      </c>
      <c r="AZ2400" s="40">
        <f ca="1">AY2406</f>
        <v>4.430844804885971E-12</v>
      </c>
      <c r="BA2400" s="40">
        <f ca="1">AX2406</f>
        <v>7.4324215964838128E-11</v>
      </c>
      <c r="BB2400" s="40"/>
      <c r="BC2400" s="40"/>
      <c r="BD2400" s="40"/>
      <c r="BE2400" s="40">
        <f ca="1">AU2400</f>
        <v>2100</v>
      </c>
      <c r="BF2400" s="40">
        <f ca="1">B2547+273.15</f>
        <v>3020</v>
      </c>
      <c r="BG2400" s="40">
        <f ca="1">BK2406</f>
        <v>14.501719180106749</v>
      </c>
      <c r="BH2400" s="40" t="str">
        <f ca="1">BJ2405</f>
        <v>M1</v>
      </c>
      <c r="BI2400" s="40">
        <f ca="1">BI2406</f>
        <v>-1.3932411999788952</v>
      </c>
      <c r="BJ2400" s="40">
        <f ca="1">BH2406</f>
        <v>-2.0408913426956464E-12</v>
      </c>
      <c r="BK2400" s="40">
        <f ca="1">BG2406</f>
        <v>-8.0740862450538982E-11</v>
      </c>
      <c r="BL2400" s="40"/>
      <c r="BM2400" s="40"/>
      <c r="BN2400" s="40"/>
      <c r="BO2400" s="22"/>
      <c r="BP2400" s="22"/>
      <c r="BQ2400" s="22"/>
      <c r="BR2400" s="22"/>
      <c r="BS2400" s="22"/>
      <c r="BT2400" s="22"/>
      <c r="BU2400" s="22"/>
      <c r="BV2400" s="22"/>
      <c r="BW2400" s="22"/>
      <c r="BX2400" s="22"/>
      <c r="BY2400" s="22"/>
      <c r="BZ2400" s="22"/>
    </row>
    <row r="2401" spans="1:78" x14ac:dyDescent="0.25">
      <c r="A2401" s="21"/>
      <c r="B2401" s="22"/>
      <c r="C2401" s="22"/>
      <c r="D2401" s="22"/>
      <c r="E2401" s="22"/>
      <c r="F2401" s="41" t="s">
        <v>141</v>
      </c>
      <c r="G2401" s="41"/>
      <c r="H2401" s="41"/>
      <c r="I2401" s="41"/>
      <c r="J2401" s="41"/>
      <c r="K2401" s="41"/>
      <c r="L2401" s="41"/>
      <c r="M2401" s="41"/>
      <c r="N2401" s="41"/>
      <c r="O2401" s="41"/>
      <c r="P2401" s="41"/>
      <c r="Q2401" s="41"/>
      <c r="R2401" s="41"/>
      <c r="S2401" s="41"/>
      <c r="T2401" s="41"/>
      <c r="U2401" s="41"/>
      <c r="V2401" s="41"/>
      <c r="W2401" s="41"/>
      <c r="X2401" s="41"/>
      <c r="Y2401" s="41"/>
      <c r="Z2401" s="41"/>
      <c r="AA2401" s="41"/>
      <c r="AB2401" s="41"/>
      <c r="AC2401" s="41"/>
      <c r="AD2401" s="41"/>
      <c r="AE2401" s="41"/>
      <c r="AF2401" s="41"/>
      <c r="AG2401" s="41"/>
      <c r="AH2401" s="41"/>
      <c r="AI2401" s="41"/>
      <c r="AJ2401" s="41"/>
      <c r="AK2401" s="41"/>
      <c r="AL2401" s="41"/>
      <c r="AM2401" s="41"/>
      <c r="AN2401" s="41"/>
      <c r="AO2401" s="41"/>
      <c r="AP2401" s="41"/>
      <c r="AQ2401" s="41"/>
      <c r="AR2401" s="41"/>
      <c r="AS2401" s="41"/>
      <c r="AT2401" s="41"/>
      <c r="AU2401" s="41"/>
      <c r="AV2401" s="41"/>
      <c r="AW2401" s="41"/>
      <c r="AX2401" s="41"/>
      <c r="AY2401" s="41"/>
      <c r="AZ2401" s="41"/>
      <c r="BA2401" s="41"/>
      <c r="BB2401" s="41"/>
      <c r="BC2401" s="41"/>
      <c r="BD2401" s="41"/>
      <c r="BE2401" s="41"/>
      <c r="BF2401" s="41"/>
      <c r="BG2401" s="41"/>
      <c r="BH2401" s="41"/>
      <c r="BI2401" s="41"/>
      <c r="BJ2401" s="41"/>
      <c r="BK2401" s="41"/>
      <c r="BL2401" s="41"/>
      <c r="BM2401" s="41"/>
      <c r="BN2401" s="41"/>
      <c r="BO2401" s="22"/>
      <c r="BP2401" s="22"/>
      <c r="BQ2401" s="22"/>
      <c r="BR2401" s="22"/>
      <c r="BS2401" s="22"/>
      <c r="BT2401" s="22"/>
      <c r="BU2401" s="22"/>
      <c r="BV2401" s="22"/>
      <c r="BW2401" s="22"/>
      <c r="BX2401" s="22"/>
      <c r="BY2401" s="22"/>
      <c r="BZ2401" s="22"/>
    </row>
    <row r="2402" spans="1:78" x14ac:dyDescent="0.25">
      <c r="A2402" s="21" t="s">
        <v>143</v>
      </c>
      <c r="B2402" s="21" t="s">
        <v>143</v>
      </c>
      <c r="C2402" s="22"/>
      <c r="D2402" s="22"/>
      <c r="E2402" s="22"/>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2"/>
      <c r="AS2402" s="22"/>
      <c r="AT2402" s="22"/>
      <c r="AU2402" s="22"/>
      <c r="AV2402" s="22"/>
      <c r="AW2402" s="22"/>
      <c r="AX2402" s="22"/>
      <c r="AY2402" s="22"/>
      <c r="AZ2402" s="22"/>
      <c r="BA2402" s="22"/>
      <c r="BB2402" s="22"/>
      <c r="BC2402" s="22"/>
      <c r="BD2402" s="22"/>
      <c r="BE2402" s="22"/>
      <c r="BF2402" s="22"/>
      <c r="BG2402" s="22"/>
      <c r="BH2402" s="22"/>
      <c r="BI2402" s="22"/>
      <c r="BJ2402" s="22"/>
      <c r="BK2402" s="22"/>
      <c r="BL2402" s="22"/>
      <c r="BM2402" s="22"/>
      <c r="BN2402" s="22"/>
      <c r="BO2402" s="22"/>
      <c r="BP2402" s="22"/>
      <c r="BQ2402" s="22"/>
      <c r="BR2402" s="22"/>
      <c r="BS2402" s="22"/>
      <c r="BT2402" s="22"/>
      <c r="BU2402" s="22"/>
      <c r="BV2402" s="22"/>
      <c r="BW2402" s="22"/>
      <c r="BX2402" s="22"/>
      <c r="BY2402" s="22"/>
      <c r="BZ2402" s="22"/>
    </row>
    <row r="2403" spans="1:78" x14ac:dyDescent="0.25">
      <c r="A2403" s="21"/>
      <c r="B2403" s="22"/>
      <c r="C2403" s="22"/>
      <c r="D2403" s="22"/>
      <c r="E2403" s="22"/>
      <c r="F2403" s="22"/>
      <c r="G2403" s="22"/>
      <c r="H2403" s="22"/>
      <c r="I2403" s="22"/>
      <c r="J2403" s="22"/>
      <c r="K2403" s="22"/>
      <c r="L2403" s="22"/>
      <c r="M2403" s="22"/>
      <c r="N2403" s="22"/>
      <c r="O2403" s="22"/>
      <c r="P2403" s="22"/>
      <c r="Q2403" s="22"/>
      <c r="R2403" s="22"/>
      <c r="S2403" s="22"/>
      <c r="T2403" s="2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c r="AQ2403" s="22"/>
      <c r="AR2403" s="22"/>
      <c r="AS2403" s="22"/>
      <c r="AT2403" s="22"/>
      <c r="AU2403" s="22"/>
      <c r="AV2403" s="22"/>
      <c r="AW2403" s="22"/>
      <c r="AX2403" s="22"/>
      <c r="AY2403" s="22"/>
      <c r="AZ2403" s="22"/>
      <c r="BA2403" s="22"/>
      <c r="BB2403" s="22"/>
      <c r="BC2403" s="22"/>
      <c r="BD2403" s="22"/>
      <c r="BE2403" s="22"/>
      <c r="BF2403" s="22"/>
      <c r="BG2403" s="22"/>
      <c r="BH2403" s="22"/>
      <c r="BI2403" s="22"/>
      <c r="BJ2403" s="22"/>
      <c r="BK2403" s="22"/>
      <c r="BL2403" s="22"/>
      <c r="BM2403" s="22"/>
      <c r="BN2403" s="22"/>
      <c r="BO2403" s="22"/>
      <c r="BP2403" s="22"/>
      <c r="BQ2403" s="22"/>
      <c r="BR2403" s="22"/>
      <c r="BS2403" s="22"/>
      <c r="BT2403" s="22"/>
      <c r="BU2403" s="22"/>
      <c r="BV2403" s="22"/>
      <c r="BW2403" s="22"/>
      <c r="BX2403" s="22"/>
      <c r="BY2403" s="22"/>
      <c r="BZ2403" s="22"/>
    </row>
    <row r="2404" spans="1:78" x14ac:dyDescent="0.25">
      <c r="A2404" s="21"/>
      <c r="B2404" s="22"/>
      <c r="C2404" s="22"/>
      <c r="D2404" s="22"/>
      <c r="E2404" s="22"/>
      <c r="F2404" s="22"/>
      <c r="G2404" s="22"/>
      <c r="H2404" s="22"/>
      <c r="I2404" s="22"/>
      <c r="J2404" s="22"/>
      <c r="K2404" s="22"/>
      <c r="L2404" s="22"/>
      <c r="M2404" s="22"/>
      <c r="N2404" s="22"/>
      <c r="O2404" s="22"/>
      <c r="P2404" s="22"/>
      <c r="Q2404" s="22"/>
      <c r="R2404" s="22"/>
      <c r="S2404" s="22"/>
      <c r="T2404" s="2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c r="AQ2404" s="22"/>
      <c r="AR2404" s="22"/>
      <c r="AS2404" s="22"/>
      <c r="AT2404" s="22"/>
      <c r="AU2404" s="22"/>
      <c r="AV2404" s="22"/>
      <c r="AW2404" s="22"/>
      <c r="AX2404" s="22"/>
      <c r="AY2404" s="22"/>
      <c r="AZ2404" s="22"/>
      <c r="BA2404" s="22"/>
      <c r="BB2404" s="22"/>
      <c r="BC2404" s="22"/>
      <c r="BD2404" s="22"/>
      <c r="BE2404" s="22"/>
      <c r="BF2404" s="22"/>
      <c r="BG2404" s="22"/>
      <c r="BH2404" s="22"/>
      <c r="BI2404" s="22"/>
      <c r="BJ2404" s="22"/>
      <c r="BK2404" s="22"/>
      <c r="BL2404" s="22"/>
      <c r="BM2404" s="22"/>
      <c r="BN2404" s="22"/>
      <c r="BO2404" s="22"/>
      <c r="BP2404" s="22"/>
      <c r="BQ2404" s="22"/>
      <c r="BR2404" s="22"/>
      <c r="BS2404" s="22"/>
      <c r="BT2404" s="22"/>
      <c r="BU2404" s="22"/>
      <c r="BV2404" s="22"/>
      <c r="BW2404" s="22"/>
      <c r="BX2404" s="22"/>
      <c r="BY2404" s="22"/>
      <c r="BZ2404" s="22"/>
    </row>
    <row r="2405" spans="1:78" x14ac:dyDescent="0.25">
      <c r="A2405" s="21" t="s">
        <v>450</v>
      </c>
      <c r="B2405" s="22"/>
      <c r="C2405" s="22"/>
      <c r="D2405" s="22"/>
      <c r="E2405" s="22"/>
      <c r="F2405" s="22"/>
      <c r="G2405" s="22"/>
      <c r="H2405" s="22"/>
      <c r="I2405" s="42" t="s">
        <v>184</v>
      </c>
      <c r="J2405" s="42" t="s">
        <v>185</v>
      </c>
      <c r="K2405" s="42" t="s">
        <v>186</v>
      </c>
      <c r="L2405" s="42" t="s">
        <v>187</v>
      </c>
      <c r="M2405" s="42" t="s">
        <v>188</v>
      </c>
      <c r="N2405" s="22"/>
      <c r="O2405" s="22"/>
      <c r="P2405" s="22"/>
      <c r="Q2405" s="22"/>
      <c r="R2405" s="22"/>
      <c r="S2405" s="42" t="s">
        <v>184</v>
      </c>
      <c r="T2405" s="42" t="s">
        <v>185</v>
      </c>
      <c r="U2405" s="42" t="s">
        <v>186</v>
      </c>
      <c r="V2405" s="42" t="s">
        <v>187</v>
      </c>
      <c r="W2405" s="42" t="s">
        <v>188</v>
      </c>
      <c r="X2405" s="22"/>
      <c r="Y2405" s="22"/>
      <c r="Z2405" s="22"/>
      <c r="AA2405" s="22"/>
      <c r="AB2405" s="42" t="s">
        <v>184</v>
      </c>
      <c r="AC2405" s="42" t="s">
        <v>185</v>
      </c>
      <c r="AD2405" s="42" t="s">
        <v>186</v>
      </c>
      <c r="AE2405" s="42" t="s">
        <v>187</v>
      </c>
      <c r="AF2405" s="42" t="s">
        <v>188</v>
      </c>
      <c r="AG2405" s="22"/>
      <c r="AH2405" s="22"/>
      <c r="AI2405" s="22"/>
      <c r="AJ2405" s="22"/>
      <c r="AK2405" s="42" t="s">
        <v>184</v>
      </c>
      <c r="AL2405" s="42" t="s">
        <v>185</v>
      </c>
      <c r="AM2405" s="42" t="s">
        <v>186</v>
      </c>
      <c r="AN2405" s="42" t="s">
        <v>187</v>
      </c>
      <c r="AO2405" s="42" t="s">
        <v>188</v>
      </c>
      <c r="AP2405" s="22"/>
      <c r="AQ2405" s="22"/>
      <c r="AR2405" s="22"/>
      <c r="AS2405" s="22"/>
      <c r="AT2405" s="22"/>
      <c r="AU2405" s="22"/>
      <c r="AV2405" s="22"/>
      <c r="AW2405" s="22"/>
      <c r="AX2405" s="42" t="s">
        <v>184</v>
      </c>
      <c r="AY2405" s="42" t="s">
        <v>185</v>
      </c>
      <c r="AZ2405" s="42" t="s">
        <v>186</v>
      </c>
      <c r="BA2405" s="42" t="s">
        <v>187</v>
      </c>
      <c r="BB2405" s="42" t="s">
        <v>188</v>
      </c>
      <c r="BC2405" s="22"/>
      <c r="BD2405" s="22"/>
      <c r="BE2405" s="22"/>
      <c r="BF2405" s="22"/>
      <c r="BG2405" s="42" t="s">
        <v>184</v>
      </c>
      <c r="BH2405" s="42" t="s">
        <v>185</v>
      </c>
      <c r="BI2405" s="42" t="s">
        <v>186</v>
      </c>
      <c r="BJ2405" s="42" t="s">
        <v>187</v>
      </c>
      <c r="BK2405" s="42" t="s">
        <v>188</v>
      </c>
      <c r="BL2405" s="22"/>
      <c r="BM2405" s="22"/>
      <c r="BN2405" s="22"/>
      <c r="BO2405" s="22"/>
      <c r="BP2405" s="22"/>
      <c r="BQ2405" s="22"/>
      <c r="BR2405" s="22"/>
      <c r="BS2405" s="22"/>
      <c r="BT2405" s="22"/>
      <c r="BU2405" s="22"/>
      <c r="BV2405" s="22"/>
      <c r="BW2405" s="22"/>
      <c r="BX2405" s="22"/>
      <c r="BY2405" s="22"/>
      <c r="BZ2405" s="22"/>
    </row>
    <row r="2406" spans="1:78" x14ac:dyDescent="0.25">
      <c r="A2406" s="21"/>
      <c r="B2406" s="22"/>
      <c r="C2406" s="22"/>
      <c r="D2406" s="22"/>
      <c r="E2406" s="22"/>
      <c r="F2406" s="22"/>
      <c r="G2406" s="22"/>
      <c r="H2406" s="22"/>
      <c r="I2406" s="22">
        <f t="array" aca="1" ref="I2406:N2412" ca="1">LINEST(D2410:D2429,C2410:C2429^{1,2,3,-2},1,1)</f>
        <v>4.9172515940065289E-2</v>
      </c>
      <c r="J2406" s="22">
        <f ca="1"/>
        <v>19.153256726548619</v>
      </c>
      <c r="K2406" s="22">
        <f ca="1"/>
        <v>-58.161985957372387</v>
      </c>
      <c r="L2406" s="22">
        <f ca="1"/>
        <v>69.098566321046263</v>
      </c>
      <c r="M2406" s="22">
        <f ca="1"/>
        <v>-7.9857728219276378</v>
      </c>
      <c r="N2406" s="22" t="e">
        <f ca="1"/>
        <v>#N/A</v>
      </c>
      <c r="O2406" s="22"/>
      <c r="P2406" s="22"/>
      <c r="Q2406" s="22"/>
      <c r="R2406" s="22"/>
      <c r="S2406" s="22">
        <f t="array" aca="1" ref="S2406:X2412" ca="1">LINEST(D2429:D2454,C2429:C2454^{1,2,3,-2},1,1)</f>
        <v>5.4249070473084559E-13</v>
      </c>
      <c r="T2406" s="22">
        <f ca="1"/>
        <v>11.178118276002841</v>
      </c>
      <c r="U2406" s="22">
        <f ca="1"/>
        <v>-43.350219510010326</v>
      </c>
      <c r="V2406" s="22">
        <f ca="1"/>
        <v>59.49139924001318</v>
      </c>
      <c r="W2406" s="22">
        <f ca="1"/>
        <v>-5.6930718000062539</v>
      </c>
      <c r="X2406" s="22" t="e">
        <f ca="1"/>
        <v>#N/A</v>
      </c>
      <c r="Y2406" s="22"/>
      <c r="Z2406" s="22"/>
      <c r="AA2406" s="22"/>
      <c r="AB2406" s="22">
        <f t="array" aca="1" ref="AB2406:AG2412" ca="1">LINEST(D2454:D2478,C2454:C2478^{1,2,3,-2},1,1)</f>
        <v>-62.718009211310019</v>
      </c>
      <c r="AC2406" s="22">
        <f ca="1"/>
        <v>-51.204943322230761</v>
      </c>
      <c r="AD2406" s="22">
        <f ca="1"/>
        <v>267.48946658526035</v>
      </c>
      <c r="AE2406" s="22">
        <f ca="1"/>
        <v>-489.56979492301508</v>
      </c>
      <c r="AF2406" s="22">
        <f ca="1"/>
        <v>356.92889746930427</v>
      </c>
      <c r="AG2406" s="22" t="e">
        <f ca="1"/>
        <v>#N/A</v>
      </c>
      <c r="AH2406" s="22"/>
      <c r="AI2406" s="22"/>
      <c r="AJ2406" s="22"/>
      <c r="AK2406" s="22">
        <f t="array" aca="1" ref="AK2406:AP2412" ca="1">LINEST(D2478:D2501,C2478:C2501^{1,2,3,-2},1,1)</f>
        <v>-1.7377626055407933E-11</v>
      </c>
      <c r="AL2406" s="22">
        <f ca="1"/>
        <v>-3.013673430062143E-12</v>
      </c>
      <c r="AM2406" s="22">
        <f ca="1"/>
        <v>-1.3932411999786651</v>
      </c>
      <c r="AN2406" s="22">
        <f ca="1"/>
        <v>8.2585573199465063</v>
      </c>
      <c r="AO2406" s="22">
        <f ca="1"/>
        <v>14.501719180050102</v>
      </c>
      <c r="AP2406" s="22" t="e">
        <f ca="1"/>
        <v>#N/A</v>
      </c>
      <c r="AQ2406" s="22"/>
      <c r="AR2406" s="22"/>
      <c r="AS2406" s="22"/>
      <c r="AT2406" s="22"/>
      <c r="AU2406" s="22"/>
      <c r="AV2406" s="22"/>
      <c r="AW2406" s="22"/>
      <c r="AX2406" s="22">
        <f t="array" aca="1" ref="AX2406:BC2412" ca="1">LINEST(D2501:D2521,C2501:C2521^{1,2,3,-2},1,1)</f>
        <v>7.4324215964838128E-11</v>
      </c>
      <c r="AY2406" s="22">
        <f ca="1"/>
        <v>4.430844804885971E-12</v>
      </c>
      <c r="AZ2406" s="22">
        <f ca="1"/>
        <v>-1.3932412000386141</v>
      </c>
      <c r="BA2406" s="22">
        <f ca="1"/>
        <v>8.2585573201195359</v>
      </c>
      <c r="BB2406" s="22">
        <f ca="1"/>
        <v>14.50171917986137</v>
      </c>
      <c r="BC2406" s="22" t="e">
        <f ca="1"/>
        <v>#N/A</v>
      </c>
      <c r="BD2406" s="22"/>
      <c r="BE2406" s="22"/>
      <c r="BF2406" s="22"/>
      <c r="BG2406" s="22">
        <f t="array" aca="1" ref="BG2406:BL2412" ca="1">LINEST(D2521:D2547,C2521:C2547^{1,2,3,-2},1,1)</f>
        <v>-8.0740862450538982E-11</v>
      </c>
      <c r="BH2406" s="22">
        <f ca="1"/>
        <v>-2.0408913426956464E-12</v>
      </c>
      <c r="BI2406" s="22">
        <f ca="1"/>
        <v>-1.3932411999788952</v>
      </c>
      <c r="BJ2406" s="22">
        <f ca="1"/>
        <v>8.2585573199224616</v>
      </c>
      <c r="BK2406" s="22">
        <f ca="1"/>
        <v>14.501719180106749</v>
      </c>
      <c r="BL2406" s="22" t="e">
        <f ca="1"/>
        <v>#N/A</v>
      </c>
      <c r="BM2406" s="22"/>
      <c r="BN2406" s="22"/>
      <c r="BO2406" s="22"/>
      <c r="BP2406" s="22"/>
      <c r="BQ2406" s="22"/>
      <c r="BR2406" s="22"/>
      <c r="BS2406" s="22"/>
      <c r="BT2406" s="22"/>
      <c r="BU2406" s="22"/>
      <c r="BV2406" s="22"/>
      <c r="BW2406" s="22"/>
      <c r="BX2406" s="22"/>
      <c r="BY2406" s="22"/>
      <c r="BZ2406" s="22"/>
    </row>
    <row r="2407" spans="1:78" x14ac:dyDescent="0.25">
      <c r="A2407" s="21"/>
      <c r="B2407" s="22"/>
      <c r="C2407" s="22"/>
      <c r="D2407" s="42"/>
      <c r="E2407" s="42"/>
      <c r="F2407" s="22"/>
      <c r="G2407" s="42"/>
      <c r="H2407" s="42"/>
      <c r="I2407" s="22">
        <f ca="1"/>
        <v>2.8263626334867849E-2</v>
      </c>
      <c r="J2407" s="22">
        <f ca="1"/>
        <v>6.2882362621256371</v>
      </c>
      <c r="K2407" s="22">
        <f ca="1"/>
        <v>11.049845635375563</v>
      </c>
      <c r="L2407" s="22">
        <f ca="1"/>
        <v>6.7546748563026338</v>
      </c>
      <c r="M2407" s="22">
        <f ca="1"/>
        <v>1.5131252719312407</v>
      </c>
      <c r="N2407" s="22" t="e">
        <f ca="1"/>
        <v>#N/A</v>
      </c>
      <c r="O2407" s="22"/>
      <c r="P2407" s="22"/>
      <c r="Q2407" s="22"/>
      <c r="R2407" s="22"/>
      <c r="S2407" s="22">
        <f ca="1"/>
        <v>3.2949248728328677E-13</v>
      </c>
      <c r="T2407" s="22">
        <f ca="1"/>
        <v>2.4693475349116884E-12</v>
      </c>
      <c r="U2407" s="22">
        <f ca="1"/>
        <v>8.3456262290607864E-12</v>
      </c>
      <c r="V2407" s="22">
        <f ca="1"/>
        <v>9.9228443144668834E-12</v>
      </c>
      <c r="W2407" s="22">
        <f ca="1"/>
        <v>4.3765196840511551E-12</v>
      </c>
      <c r="X2407" s="22" t="e">
        <f ca="1"/>
        <v>#N/A</v>
      </c>
      <c r="Y2407" s="22"/>
      <c r="Z2407" s="22"/>
      <c r="AA2407" s="22"/>
      <c r="AB2407" s="22">
        <f ca="1"/>
        <v>7.9553737519383958</v>
      </c>
      <c r="AC2407" s="22">
        <f ca="1"/>
        <v>6.279927100812098</v>
      </c>
      <c r="AD2407" s="22">
        <f ca="1"/>
        <v>32.847408346919138</v>
      </c>
      <c r="AE2407" s="22">
        <f ca="1"/>
        <v>60.839571204719448</v>
      </c>
      <c r="AF2407" s="22">
        <f ca="1"/>
        <v>42.084057891332293</v>
      </c>
      <c r="AG2407" s="22" t="e">
        <f ca="1"/>
        <v>#N/A</v>
      </c>
      <c r="AH2407" s="22"/>
      <c r="AI2407" s="22"/>
      <c r="AJ2407" s="22"/>
      <c r="AK2407" s="22">
        <f ca="1"/>
        <v>2.2007747779992196E-11</v>
      </c>
      <c r="AL2407" s="22">
        <f ca="1"/>
        <v>3.9690246658556155E-12</v>
      </c>
      <c r="AM2407" s="22">
        <f ca="1"/>
        <v>2.7779808362375004E-11</v>
      </c>
      <c r="AN2407" s="22">
        <f ca="1"/>
        <v>6.8987979437388333E-11</v>
      </c>
      <c r="AO2407" s="22">
        <f ca="1"/>
        <v>6.4111501930681722E-11</v>
      </c>
      <c r="AP2407" s="22" t="e">
        <f ca="1"/>
        <v>#N/A</v>
      </c>
      <c r="AQ2407" s="22"/>
      <c r="AR2407" s="22"/>
      <c r="AS2407" s="22"/>
      <c r="AT2407" s="22"/>
      <c r="AU2407" s="22"/>
      <c r="AV2407" s="22"/>
      <c r="AW2407" s="22"/>
      <c r="AX2407" s="22">
        <f ca="1"/>
        <v>1.4257385275622765E-10</v>
      </c>
      <c r="AY2407" s="22">
        <f ca="1"/>
        <v>8.9973821206934826E-12</v>
      </c>
      <c r="AZ2407" s="22">
        <f ca="1"/>
        <v>7.7528565401448621E-11</v>
      </c>
      <c r="BA2407" s="22">
        <f ca="1"/>
        <v>2.3727764359537668E-10</v>
      </c>
      <c r="BB2407" s="22">
        <f ca="1"/>
        <v>2.7203458356686972E-10</v>
      </c>
      <c r="BC2407" s="22" t="e">
        <f ca="1"/>
        <v>#N/A</v>
      </c>
      <c r="BD2407" s="22"/>
      <c r="BE2407" s="22"/>
      <c r="BF2407" s="22"/>
      <c r="BG2407" s="22">
        <f ca="1"/>
        <v>1.5464326101182063E-10</v>
      </c>
      <c r="BH2407" s="22">
        <f ca="1"/>
        <v>3.931388521746188E-12</v>
      </c>
      <c r="BI2407" s="22">
        <f ca="1"/>
        <v>4.0644618004344357E-11</v>
      </c>
      <c r="BJ2407" s="22">
        <f ca="1"/>
        <v>1.4922454184961978E-10</v>
      </c>
      <c r="BK2407" s="22">
        <f ca="1"/>
        <v>2.0520124117619354E-10</v>
      </c>
      <c r="BL2407" s="22" t="e">
        <f ca="1"/>
        <v>#N/A</v>
      </c>
      <c r="BM2407" s="22"/>
      <c r="BN2407" s="22"/>
      <c r="BO2407" s="22"/>
      <c r="BP2407" s="22"/>
      <c r="BQ2407" s="22"/>
      <c r="BR2407" s="22"/>
      <c r="BS2407" s="22"/>
      <c r="BT2407" s="22"/>
      <c r="BU2407" s="22"/>
      <c r="BV2407" s="22"/>
      <c r="BW2407" s="22"/>
      <c r="BX2407" s="22"/>
      <c r="BY2407" s="22"/>
      <c r="BZ2407" s="22"/>
    </row>
    <row r="2408" spans="1:78" x14ac:dyDescent="0.25">
      <c r="A2408" s="21"/>
      <c r="B2408" s="42" t="s">
        <v>436</v>
      </c>
      <c r="C2408" s="42"/>
      <c r="D2408" s="42"/>
      <c r="E2408" s="42"/>
      <c r="F2408" s="22"/>
      <c r="G2408" s="42"/>
      <c r="H2408" s="42"/>
      <c r="I2408" s="22">
        <f ca="1"/>
        <v>0.9999954563839436</v>
      </c>
      <c r="J2408" s="22">
        <f ca="1"/>
        <v>7.3866777268849423E-3</v>
      </c>
      <c r="K2408" s="22" t="e">
        <f ca="1"/>
        <v>#N/A</v>
      </c>
      <c r="L2408" s="22" t="e">
        <f ca="1"/>
        <v>#N/A</v>
      </c>
      <c r="M2408" s="22" t="e">
        <f ca="1"/>
        <v>#N/A</v>
      </c>
      <c r="N2408" s="22" t="e">
        <f ca="1"/>
        <v>#N/A</v>
      </c>
      <c r="O2408" s="22"/>
      <c r="P2408" s="22"/>
      <c r="Q2408" s="22"/>
      <c r="R2408" s="22"/>
      <c r="S2408" s="22">
        <f ca="1"/>
        <v>1</v>
      </c>
      <c r="T2408" s="22">
        <f ca="1"/>
        <v>5.9939695195330716E-15</v>
      </c>
      <c r="U2408" s="22" t="e">
        <f ca="1"/>
        <v>#N/A</v>
      </c>
      <c r="V2408" s="22" t="e">
        <f ca="1"/>
        <v>#N/A</v>
      </c>
      <c r="W2408" s="22" t="e">
        <f ca="1"/>
        <v>#N/A</v>
      </c>
      <c r="X2408" s="22" t="e">
        <f ca="1"/>
        <v>#N/A</v>
      </c>
      <c r="Y2408" s="22"/>
      <c r="Z2408" s="22"/>
      <c r="AA2408" s="22"/>
      <c r="AB2408" s="22">
        <f ca="1"/>
        <v>0.99983202937343163</v>
      </c>
      <c r="AC2408" s="22">
        <f ca="1"/>
        <v>8.19957253740701E-3</v>
      </c>
      <c r="AD2408" s="22" t="e">
        <f ca="1"/>
        <v>#N/A</v>
      </c>
      <c r="AE2408" s="22" t="e">
        <f ca="1"/>
        <v>#N/A</v>
      </c>
      <c r="AF2408" s="22" t="e">
        <f ca="1"/>
        <v>#N/A</v>
      </c>
      <c r="AG2408" s="22" t="e">
        <f ca="1"/>
        <v>#N/A</v>
      </c>
      <c r="AH2408" s="22"/>
      <c r="AI2408" s="22"/>
      <c r="AJ2408" s="22"/>
      <c r="AK2408" s="22">
        <f ca="1"/>
        <v>1</v>
      </c>
      <c r="AL2408" s="22">
        <f ca="1"/>
        <v>3.2113063092724261E-15</v>
      </c>
      <c r="AM2408" s="22" t="e">
        <f ca="1"/>
        <v>#N/A</v>
      </c>
      <c r="AN2408" s="22" t="e">
        <f ca="1"/>
        <v>#N/A</v>
      </c>
      <c r="AO2408" s="22" t="e">
        <f ca="1"/>
        <v>#N/A</v>
      </c>
      <c r="AP2408" s="22" t="e">
        <f ca="1"/>
        <v>#N/A</v>
      </c>
      <c r="AQ2408" s="22"/>
      <c r="AR2408" s="22"/>
      <c r="AS2408" s="22"/>
      <c r="AT2408" s="22"/>
      <c r="AU2408" s="22"/>
      <c r="AV2408" s="22"/>
      <c r="AW2408" s="22"/>
      <c r="AX2408" s="22">
        <f ca="1"/>
        <v>1</v>
      </c>
      <c r="AY2408" s="22">
        <f ca="1"/>
        <v>3.2133201833904428E-15</v>
      </c>
      <c r="AZ2408" s="22" t="e">
        <f ca="1"/>
        <v>#N/A</v>
      </c>
      <c r="BA2408" s="22" t="e">
        <f ca="1"/>
        <v>#N/A</v>
      </c>
      <c r="BB2408" s="22" t="e">
        <f ca="1"/>
        <v>#N/A</v>
      </c>
      <c r="BC2408" s="22" t="e">
        <f ca="1"/>
        <v>#N/A</v>
      </c>
      <c r="BD2408" s="22"/>
      <c r="BE2408" s="22"/>
      <c r="BF2408" s="22"/>
      <c r="BG2408" s="22">
        <f ca="1"/>
        <v>1</v>
      </c>
      <c r="BH2408" s="22">
        <f ca="1"/>
        <v>3.6767373158791945E-15</v>
      </c>
      <c r="BI2408" s="22" t="e">
        <f ca="1"/>
        <v>#N/A</v>
      </c>
      <c r="BJ2408" s="22" t="e">
        <f ca="1"/>
        <v>#N/A</v>
      </c>
      <c r="BK2408" s="22" t="e">
        <f ca="1"/>
        <v>#N/A</v>
      </c>
      <c r="BL2408" s="22" t="e">
        <f ca="1"/>
        <v>#N/A</v>
      </c>
      <c r="BM2408" s="22"/>
      <c r="BN2408" s="22"/>
      <c r="BO2408" s="22"/>
      <c r="BP2408" s="22"/>
      <c r="BQ2408" s="22"/>
      <c r="BR2408" s="22"/>
      <c r="BS2408" s="22"/>
      <c r="BT2408" s="22"/>
      <c r="BU2408" s="22"/>
      <c r="BV2408" s="22"/>
      <c r="BW2408" s="22"/>
      <c r="BX2408" s="22"/>
      <c r="BY2408" s="22"/>
      <c r="BZ2408" s="22"/>
    </row>
    <row r="2409" spans="1:78" x14ac:dyDescent="0.25">
      <c r="A2409" s="21"/>
      <c r="B2409" s="52" t="s">
        <v>451</v>
      </c>
      <c r="C2409" s="42" t="s">
        <v>437</v>
      </c>
      <c r="D2409" s="52" t="s">
        <v>452</v>
      </c>
      <c r="E2409" s="90" t="s">
        <v>453</v>
      </c>
      <c r="F2409" s="22"/>
      <c r="G2409" s="22"/>
      <c r="H2409" s="42"/>
      <c r="I2409" s="22">
        <f ca="1"/>
        <v>825330.07077142026</v>
      </c>
      <c r="J2409" s="22">
        <f ca="1"/>
        <v>15</v>
      </c>
      <c r="K2409" s="22" t="e">
        <f ca="1"/>
        <v>#N/A</v>
      </c>
      <c r="L2409" s="22" t="e">
        <f ca="1"/>
        <v>#N/A</v>
      </c>
      <c r="M2409" s="22" t="e">
        <f ca="1"/>
        <v>#N/A</v>
      </c>
      <c r="N2409" s="22" t="e">
        <f ca="1"/>
        <v>#N/A</v>
      </c>
      <c r="O2409" s="22"/>
      <c r="P2409" s="22"/>
      <c r="Q2409" s="22"/>
      <c r="R2409" s="22"/>
      <c r="S2409" s="22">
        <f ca="1"/>
        <v>3.2852470573654336E+29</v>
      </c>
      <c r="T2409" s="22">
        <f ca="1"/>
        <v>21</v>
      </c>
      <c r="U2409" s="22" t="e">
        <f ca="1"/>
        <v>#N/A</v>
      </c>
      <c r="V2409" s="22" t="e">
        <f ca="1"/>
        <v>#N/A</v>
      </c>
      <c r="W2409" s="22" t="e">
        <f ca="1"/>
        <v>#N/A</v>
      </c>
      <c r="X2409" s="22" t="e">
        <f ca="1"/>
        <v>#N/A</v>
      </c>
      <c r="Y2409" s="22"/>
      <c r="Z2409" s="22"/>
      <c r="AA2409" s="22"/>
      <c r="AB2409" s="22">
        <f ca="1"/>
        <v>29762.109298509753</v>
      </c>
      <c r="AC2409" s="22">
        <f ca="1"/>
        <v>20</v>
      </c>
      <c r="AD2409" s="22" t="e">
        <f ca="1"/>
        <v>#N/A</v>
      </c>
      <c r="AE2409" s="22" t="e">
        <f ca="1"/>
        <v>#N/A</v>
      </c>
      <c r="AF2409" s="22" t="e">
        <f ca="1"/>
        <v>#N/A</v>
      </c>
      <c r="AG2409" s="22" t="e">
        <f ca="1"/>
        <v>#N/A</v>
      </c>
      <c r="AH2409" s="22"/>
      <c r="AI2409" s="22"/>
      <c r="AJ2409" s="22"/>
      <c r="AK2409" s="22">
        <f ca="1"/>
        <v>1.0392006441683483E+29</v>
      </c>
      <c r="AL2409" s="22">
        <f ca="1"/>
        <v>19</v>
      </c>
      <c r="AM2409" s="22" t="e">
        <f ca="1"/>
        <v>#N/A</v>
      </c>
      <c r="AN2409" s="22" t="e">
        <f ca="1"/>
        <v>#N/A</v>
      </c>
      <c r="AO2409" s="22" t="e">
        <f ca="1"/>
        <v>#N/A</v>
      </c>
      <c r="AP2409" s="22" t="e">
        <f ca="1"/>
        <v>#N/A</v>
      </c>
      <c r="AQ2409" s="22"/>
      <c r="AR2409" s="22"/>
      <c r="AS2409" s="22"/>
      <c r="AT2409" s="22"/>
      <c r="AU2409" s="22"/>
      <c r="AV2409" s="22"/>
      <c r="AW2409" s="22"/>
      <c r="AX2409" s="22">
        <f ca="1"/>
        <v>2.5681645792475709E+28</v>
      </c>
      <c r="AY2409" s="22">
        <f ca="1"/>
        <v>16</v>
      </c>
      <c r="AZ2409" s="22" t="e">
        <f ca="1"/>
        <v>#N/A</v>
      </c>
      <c r="BA2409" s="22" t="e">
        <f ca="1"/>
        <v>#N/A</v>
      </c>
      <c r="BB2409" s="22" t="e">
        <f ca="1"/>
        <v>#N/A</v>
      </c>
      <c r="BC2409" s="22" t="e">
        <f ca="1"/>
        <v>#N/A</v>
      </c>
      <c r="BD2409" s="22"/>
      <c r="BE2409" s="22"/>
      <c r="BF2409" s="22"/>
      <c r="BG2409" s="22">
        <f ca="1"/>
        <v>4.3620557490288703E+27</v>
      </c>
      <c r="BH2409" s="22">
        <f ca="1"/>
        <v>22</v>
      </c>
      <c r="BI2409" s="22" t="e">
        <f ca="1"/>
        <v>#N/A</v>
      </c>
      <c r="BJ2409" s="22" t="e">
        <f ca="1"/>
        <v>#N/A</v>
      </c>
      <c r="BK2409" s="22" t="e">
        <f ca="1"/>
        <v>#N/A</v>
      </c>
      <c r="BL2409" s="22" t="e">
        <f ca="1"/>
        <v>#N/A</v>
      </c>
      <c r="BM2409" s="22"/>
      <c r="BN2409" s="22"/>
      <c r="BO2409" s="22"/>
      <c r="BP2409" s="22"/>
      <c r="BQ2409" s="22"/>
      <c r="BR2409" s="22"/>
      <c r="BS2409" s="22"/>
      <c r="BT2409" s="22"/>
      <c r="BU2409" s="22"/>
      <c r="BV2409" s="22"/>
      <c r="BW2409" s="22"/>
      <c r="BX2409" s="22"/>
      <c r="BY2409" s="22"/>
      <c r="BZ2409" s="22"/>
    </row>
    <row r="2410" spans="1:78" x14ac:dyDescent="0.25">
      <c r="A2410" s="21"/>
      <c r="B2410" s="91">
        <v>25</v>
      </c>
      <c r="C2410" s="92">
        <f ca="1">(B2410+273.15)/1000</f>
        <v>0.29814999999999997</v>
      </c>
      <c r="D2410" s="92">
        <v>8.5269999999999992</v>
      </c>
      <c r="E2410" s="93">
        <f ca="1">_xll.CP($B$2400,B2410)/1000</f>
        <v>8.5283337843728955</v>
      </c>
      <c r="F2410" s="22"/>
      <c r="G2410" s="22"/>
      <c r="H2410" s="34"/>
      <c r="I2410" s="22">
        <f ca="1"/>
        <v>180.12996449118788</v>
      </c>
      <c r="J2410" s="22">
        <f ca="1"/>
        <v>8.1844511761287148E-4</v>
      </c>
      <c r="K2410" s="22" t="e">
        <f ca="1"/>
        <v>#N/A</v>
      </c>
      <c r="L2410" s="22" t="e">
        <f ca="1"/>
        <v>#N/A</v>
      </c>
      <c r="M2410" s="22" t="e">
        <f ca="1"/>
        <v>#N/A</v>
      </c>
      <c r="N2410" s="22" t="e">
        <f ca="1"/>
        <v>#N/A</v>
      </c>
      <c r="O2410" s="22"/>
      <c r="P2410" s="22"/>
      <c r="Q2410" s="22"/>
      <c r="R2410" s="22"/>
      <c r="S2410" s="22">
        <f ca="1"/>
        <v>47.212509648092208</v>
      </c>
      <c r="T2410" s="22">
        <f ca="1"/>
        <v>7.544810826229219E-28</v>
      </c>
      <c r="U2410" s="22" t="e">
        <f ca="1"/>
        <v>#N/A</v>
      </c>
      <c r="V2410" s="22" t="e">
        <f ca="1"/>
        <v>#N/A</v>
      </c>
      <c r="W2410" s="22" t="e">
        <f ca="1"/>
        <v>#N/A</v>
      </c>
      <c r="X2410" s="22" t="e">
        <f ca="1"/>
        <v>#N/A</v>
      </c>
      <c r="Y2410" s="22"/>
      <c r="Z2410" s="22"/>
      <c r="AA2410" s="22"/>
      <c r="AB2410" s="22">
        <f ca="1"/>
        <v>8.00398236312029</v>
      </c>
      <c r="AC2410" s="22">
        <f ca="1"/>
        <v>1.3446597959239847E-3</v>
      </c>
      <c r="AD2410" s="22" t="e">
        <f ca="1"/>
        <v>#N/A</v>
      </c>
      <c r="AE2410" s="22" t="e">
        <f ca="1"/>
        <v>#N/A</v>
      </c>
      <c r="AF2410" s="22" t="e">
        <f ca="1"/>
        <v>#N/A</v>
      </c>
      <c r="AG2410" s="22" t="e">
        <f ca="1"/>
        <v>#N/A</v>
      </c>
      <c r="AH2410" s="22"/>
      <c r="AI2410" s="22"/>
      <c r="AJ2410" s="22"/>
      <c r="AK2410" s="22">
        <f ca="1"/>
        <v>4.2866977571442906</v>
      </c>
      <c r="AL2410" s="22">
        <f ca="1"/>
        <v>1.9593727602748493E-28</v>
      </c>
      <c r="AM2410" s="22" t="e">
        <f ca="1"/>
        <v>#N/A</v>
      </c>
      <c r="AN2410" s="22" t="e">
        <f ca="1"/>
        <v>#N/A</v>
      </c>
      <c r="AO2410" s="22" t="e">
        <f ca="1"/>
        <v>#N/A</v>
      </c>
      <c r="AP2410" s="22" t="e">
        <f ca="1"/>
        <v>#N/A</v>
      </c>
      <c r="AQ2410" s="22"/>
      <c r="AR2410" s="22"/>
      <c r="AS2410" s="22"/>
      <c r="AT2410" s="22"/>
      <c r="AU2410" s="22"/>
      <c r="AV2410" s="22"/>
      <c r="AW2410" s="22"/>
      <c r="AX2410" s="22">
        <f ca="1"/>
        <v>1.06069579449075</v>
      </c>
      <c r="AY2410" s="22">
        <f ca="1"/>
        <v>1.6520682561575023E-28</v>
      </c>
      <c r="AZ2410" s="22" t="e">
        <f ca="1"/>
        <v>#N/A</v>
      </c>
      <c r="BA2410" s="22" t="e">
        <f ca="1"/>
        <v>#N/A</v>
      </c>
      <c r="BB2410" s="22" t="e">
        <f ca="1"/>
        <v>#N/A</v>
      </c>
      <c r="BC2410" s="22" t="e">
        <f ca="1"/>
        <v>#N/A</v>
      </c>
      <c r="BD2410" s="22"/>
      <c r="BE2410" s="22"/>
      <c r="BF2410" s="22"/>
      <c r="BG2410" s="22">
        <f ca="1"/>
        <v>0.23587201046562886</v>
      </c>
      <c r="BH2410" s="22">
        <f ca="1"/>
        <v>2.9740474037952802E-28</v>
      </c>
      <c r="BI2410" s="22" t="e">
        <f ca="1"/>
        <v>#N/A</v>
      </c>
      <c r="BJ2410" s="22" t="e">
        <f ca="1"/>
        <v>#N/A</v>
      </c>
      <c r="BK2410" s="22" t="e">
        <f ca="1"/>
        <v>#N/A</v>
      </c>
      <c r="BL2410" s="22" t="e">
        <f ca="1"/>
        <v>#N/A</v>
      </c>
      <c r="BM2410" s="22"/>
      <c r="BN2410" s="22"/>
      <c r="BO2410" s="22"/>
      <c r="BP2410" s="22"/>
      <c r="BQ2410" s="22"/>
      <c r="BR2410" s="22"/>
      <c r="BS2410" s="22"/>
      <c r="BT2410" s="22"/>
      <c r="BU2410" s="22"/>
      <c r="BV2410" s="22"/>
      <c r="BW2410" s="22"/>
      <c r="BX2410" s="22"/>
      <c r="BY2410" s="22"/>
      <c r="BZ2410" s="22"/>
    </row>
    <row r="2411" spans="1:78" x14ac:dyDescent="0.25">
      <c r="A2411" s="21"/>
      <c r="B2411" s="94">
        <f ca="1">300-273.15</f>
        <v>26.850000000000023</v>
      </c>
      <c r="C2411" s="46">
        <f t="shared" ref="C2411:C2474" ca="1" si="74">(B2411+273.15)/1000</f>
        <v>0.3</v>
      </c>
      <c r="D2411" s="50">
        <f ca="1">_xll.MW("C")*(-474+4.9532*(B2411+273.15)-3.6093*10^-3*(B2411+273.15)^2+9.3068*10^-7*(B2411+273.15)^3)/1000</f>
        <v>8.5546374095520008</v>
      </c>
      <c r="E2411" s="95">
        <f ca="1">_xll.CP($B$2400,B2411)/1000</f>
        <v>8.5904973435423102</v>
      </c>
      <c r="F2411" s="22"/>
      <c r="G2411" s="22"/>
      <c r="H2411" s="34"/>
      <c r="I2411" s="22" t="e">
        <f ca="1"/>
        <v>#N/A</v>
      </c>
      <c r="J2411" s="22" t="e">
        <f ca="1"/>
        <v>#N/A</v>
      </c>
      <c r="K2411" s="22" t="e">
        <f ca="1"/>
        <v>#N/A</v>
      </c>
      <c r="L2411" s="22" t="e">
        <f ca="1"/>
        <v>#N/A</v>
      </c>
      <c r="M2411" s="22" t="e">
        <f ca="1"/>
        <v>#N/A</v>
      </c>
      <c r="N2411" s="22" t="e">
        <f ca="1"/>
        <v>#N/A</v>
      </c>
      <c r="O2411" s="22"/>
      <c r="P2411" s="22"/>
      <c r="Q2411" s="22"/>
      <c r="R2411" s="22"/>
      <c r="S2411" s="22" t="e">
        <f ca="1"/>
        <v>#N/A</v>
      </c>
      <c r="T2411" s="22" t="e">
        <f ca="1"/>
        <v>#N/A</v>
      </c>
      <c r="U2411" s="22" t="e">
        <f ca="1"/>
        <v>#N/A</v>
      </c>
      <c r="V2411" s="22" t="e">
        <f ca="1"/>
        <v>#N/A</v>
      </c>
      <c r="W2411" s="22" t="e">
        <f ca="1"/>
        <v>#N/A</v>
      </c>
      <c r="X2411" s="22" t="e">
        <f ca="1"/>
        <v>#N/A</v>
      </c>
      <c r="Y2411" s="22"/>
      <c r="Z2411" s="22"/>
      <c r="AA2411" s="22"/>
      <c r="AB2411" s="22" t="e">
        <f ca="1"/>
        <v>#N/A</v>
      </c>
      <c r="AC2411" s="22" t="e">
        <f ca="1"/>
        <v>#N/A</v>
      </c>
      <c r="AD2411" s="22" t="e">
        <f ca="1"/>
        <v>#N/A</v>
      </c>
      <c r="AE2411" s="22" t="e">
        <f ca="1"/>
        <v>#N/A</v>
      </c>
      <c r="AF2411" s="22" t="e">
        <f ca="1"/>
        <v>#N/A</v>
      </c>
      <c r="AG2411" s="22" t="e">
        <f ca="1"/>
        <v>#N/A</v>
      </c>
      <c r="AH2411" s="22"/>
      <c r="AI2411" s="22"/>
      <c r="AJ2411" s="22"/>
      <c r="AK2411" s="22" t="e">
        <f ca="1"/>
        <v>#N/A</v>
      </c>
      <c r="AL2411" s="22" t="e">
        <f ca="1"/>
        <v>#N/A</v>
      </c>
      <c r="AM2411" s="22" t="e">
        <f ca="1"/>
        <v>#N/A</v>
      </c>
      <c r="AN2411" s="22" t="e">
        <f ca="1"/>
        <v>#N/A</v>
      </c>
      <c r="AO2411" s="22" t="e">
        <f ca="1"/>
        <v>#N/A</v>
      </c>
      <c r="AP2411" s="22" t="e">
        <f ca="1"/>
        <v>#N/A</v>
      </c>
      <c r="AQ2411" s="22"/>
      <c r="AR2411" s="22"/>
      <c r="AS2411" s="22"/>
      <c r="AT2411" s="22"/>
      <c r="AU2411" s="22"/>
      <c r="AV2411" s="22"/>
      <c r="AW2411" s="22"/>
      <c r="AX2411" s="22" t="e">
        <f ca="1"/>
        <v>#N/A</v>
      </c>
      <c r="AY2411" s="22" t="e">
        <f ca="1"/>
        <v>#N/A</v>
      </c>
      <c r="AZ2411" s="22" t="e">
        <f ca="1"/>
        <v>#N/A</v>
      </c>
      <c r="BA2411" s="22" t="e">
        <f ca="1"/>
        <v>#N/A</v>
      </c>
      <c r="BB2411" s="22" t="e">
        <f ca="1"/>
        <v>#N/A</v>
      </c>
      <c r="BC2411" s="22" t="e">
        <f ca="1"/>
        <v>#N/A</v>
      </c>
      <c r="BD2411" s="22"/>
      <c r="BE2411" s="22"/>
      <c r="BF2411" s="22"/>
      <c r="BG2411" s="22" t="e">
        <f ca="1"/>
        <v>#N/A</v>
      </c>
      <c r="BH2411" s="22" t="e">
        <f ca="1"/>
        <v>#N/A</v>
      </c>
      <c r="BI2411" s="22" t="e">
        <f ca="1"/>
        <v>#N/A</v>
      </c>
      <c r="BJ2411" s="22" t="e">
        <f ca="1"/>
        <v>#N/A</v>
      </c>
      <c r="BK2411" s="22" t="e">
        <f ca="1"/>
        <v>#N/A</v>
      </c>
      <c r="BL2411" s="22" t="e">
        <f ca="1"/>
        <v>#N/A</v>
      </c>
      <c r="BM2411" s="22"/>
      <c r="BN2411" s="22"/>
      <c r="BO2411" s="22"/>
      <c r="BP2411" s="22"/>
      <c r="BQ2411" s="22"/>
      <c r="BR2411" s="22"/>
      <c r="BS2411" s="22"/>
      <c r="BT2411" s="22"/>
      <c r="BU2411" s="22"/>
      <c r="BV2411" s="22"/>
      <c r="BW2411" s="22"/>
      <c r="BX2411" s="22"/>
      <c r="BY2411" s="22"/>
      <c r="BZ2411" s="22"/>
    </row>
    <row r="2412" spans="1:78" x14ac:dyDescent="0.25">
      <c r="A2412" s="21"/>
      <c r="B2412" s="94">
        <f ca="1">B2411+20</f>
        <v>46.850000000000023</v>
      </c>
      <c r="C2412" s="46">
        <f t="shared" ca="1" si="74"/>
        <v>0.32</v>
      </c>
      <c r="D2412" s="50">
        <f ca="1">_xll.MW("C")*(-474+4.9532*(B2412+273.15)-3.6093*10^-3*(B2412+273.15)^2+9.3068*10^-7*(B2412+273.15)^3)/1000</f>
        <v>9.2713980586439657</v>
      </c>
      <c r="E2412" s="95">
        <f ca="1">_xll.CP($B$2400,B2412)/1000</f>
        <v>9.260199678518644</v>
      </c>
      <c r="F2412" s="22"/>
      <c r="G2412" s="22"/>
      <c r="H2412" s="34"/>
      <c r="I2412" s="22" t="e">
        <f ca="1"/>
        <v>#N/A</v>
      </c>
      <c r="J2412" s="22" t="e">
        <f ca="1"/>
        <v>#N/A</v>
      </c>
      <c r="K2412" s="22" t="e">
        <f ca="1"/>
        <v>#N/A</v>
      </c>
      <c r="L2412" s="22" t="e">
        <f ca="1"/>
        <v>#N/A</v>
      </c>
      <c r="M2412" s="22" t="e">
        <f ca="1"/>
        <v>#N/A</v>
      </c>
      <c r="N2412" s="22" t="e">
        <f ca="1"/>
        <v>#N/A</v>
      </c>
      <c r="O2412" s="22"/>
      <c r="P2412" s="22"/>
      <c r="Q2412" s="22"/>
      <c r="R2412" s="22"/>
      <c r="S2412" s="22" t="e">
        <f ca="1"/>
        <v>#N/A</v>
      </c>
      <c r="T2412" s="22" t="e">
        <f ca="1"/>
        <v>#N/A</v>
      </c>
      <c r="U2412" s="22" t="e">
        <f ca="1"/>
        <v>#N/A</v>
      </c>
      <c r="V2412" s="22" t="e">
        <f ca="1"/>
        <v>#N/A</v>
      </c>
      <c r="W2412" s="22" t="e">
        <f ca="1"/>
        <v>#N/A</v>
      </c>
      <c r="X2412" s="22" t="e">
        <f ca="1"/>
        <v>#N/A</v>
      </c>
      <c r="Y2412" s="22"/>
      <c r="Z2412" s="22"/>
      <c r="AA2412" s="22"/>
      <c r="AB2412" s="22" t="e">
        <f ca="1"/>
        <v>#N/A</v>
      </c>
      <c r="AC2412" s="22" t="e">
        <f ca="1"/>
        <v>#N/A</v>
      </c>
      <c r="AD2412" s="22" t="e">
        <f ca="1"/>
        <v>#N/A</v>
      </c>
      <c r="AE2412" s="22" t="e">
        <f ca="1"/>
        <v>#N/A</v>
      </c>
      <c r="AF2412" s="22" t="e">
        <f ca="1"/>
        <v>#N/A</v>
      </c>
      <c r="AG2412" s="22" t="e">
        <f ca="1"/>
        <v>#N/A</v>
      </c>
      <c r="AH2412" s="22"/>
      <c r="AI2412" s="22"/>
      <c r="AJ2412" s="22"/>
      <c r="AK2412" s="22" t="e">
        <f ca="1"/>
        <v>#N/A</v>
      </c>
      <c r="AL2412" s="22" t="e">
        <f ca="1"/>
        <v>#N/A</v>
      </c>
      <c r="AM2412" s="22" t="e">
        <f ca="1"/>
        <v>#N/A</v>
      </c>
      <c r="AN2412" s="22" t="e">
        <f ca="1"/>
        <v>#N/A</v>
      </c>
      <c r="AO2412" s="22" t="e">
        <f ca="1"/>
        <v>#N/A</v>
      </c>
      <c r="AP2412" s="22" t="e">
        <f ca="1"/>
        <v>#N/A</v>
      </c>
      <c r="AQ2412" s="22"/>
      <c r="AR2412" s="22"/>
      <c r="AS2412" s="22"/>
      <c r="AT2412" s="22"/>
      <c r="AU2412" s="22"/>
      <c r="AV2412" s="22"/>
      <c r="AW2412" s="22"/>
      <c r="AX2412" s="22" t="e">
        <f ca="1"/>
        <v>#N/A</v>
      </c>
      <c r="AY2412" s="22" t="e">
        <f ca="1"/>
        <v>#N/A</v>
      </c>
      <c r="AZ2412" s="22" t="e">
        <f ca="1"/>
        <v>#N/A</v>
      </c>
      <c r="BA2412" s="22" t="e">
        <f ca="1"/>
        <v>#N/A</v>
      </c>
      <c r="BB2412" s="22" t="e">
        <f ca="1"/>
        <v>#N/A</v>
      </c>
      <c r="BC2412" s="22" t="e">
        <f ca="1"/>
        <v>#N/A</v>
      </c>
      <c r="BD2412" s="22"/>
      <c r="BE2412" s="22"/>
      <c r="BF2412" s="22"/>
      <c r="BG2412" s="22" t="e">
        <f ca="1"/>
        <v>#N/A</v>
      </c>
      <c r="BH2412" s="22" t="e">
        <f ca="1"/>
        <v>#N/A</v>
      </c>
      <c r="BI2412" s="22" t="e">
        <f ca="1"/>
        <v>#N/A</v>
      </c>
      <c r="BJ2412" s="22" t="e">
        <f ca="1"/>
        <v>#N/A</v>
      </c>
      <c r="BK2412" s="22" t="e">
        <f ca="1"/>
        <v>#N/A</v>
      </c>
      <c r="BL2412" s="22" t="e">
        <f ca="1"/>
        <v>#N/A</v>
      </c>
      <c r="BM2412" s="22"/>
      <c r="BN2412" s="22"/>
      <c r="BO2412" s="22"/>
      <c r="BP2412" s="22"/>
      <c r="BQ2412" s="22"/>
      <c r="BR2412" s="22"/>
      <c r="BS2412" s="22"/>
      <c r="BT2412" s="22"/>
      <c r="BU2412" s="22"/>
      <c r="BV2412" s="22"/>
      <c r="BW2412" s="22"/>
      <c r="BX2412" s="22"/>
      <c r="BY2412" s="22"/>
      <c r="BZ2412" s="22"/>
    </row>
    <row r="2413" spans="1:78" x14ac:dyDescent="0.25">
      <c r="A2413" s="21"/>
      <c r="B2413" s="94">
        <f t="shared" ref="B2413:B2476" ca="1" si="75">B2412+20</f>
        <v>66.850000000000023</v>
      </c>
      <c r="C2413" s="46">
        <f t="shared" ca="1" si="74"/>
        <v>0.34</v>
      </c>
      <c r="D2413" s="50">
        <f ca="1">_xll.MW("C")*(-474+4.9532*(B2413+273.15)-3.6093*10^-3*(B2413+273.15)^2+9.3068*10^-7*(B2413+273.15)^3)/1000</f>
        <v>9.9620633269639018</v>
      </c>
      <c r="E2413" s="95">
        <f ca="1">_xll.CP($B$2400,B2413)/1000</f>
        <v>9.9221233735597743</v>
      </c>
      <c r="F2413" s="22"/>
      <c r="G2413" s="22"/>
      <c r="H2413" s="34"/>
      <c r="I2413" s="22"/>
      <c r="J2413" s="22"/>
      <c r="K2413" s="22"/>
      <c r="L2413" s="21"/>
      <c r="M2413" s="22"/>
      <c r="N2413" s="22"/>
      <c r="O2413" s="22"/>
      <c r="P2413" s="22"/>
      <c r="Q2413" s="22"/>
      <c r="R2413" s="22"/>
      <c r="S2413" s="22"/>
      <c r="T2413" s="2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c r="AQ2413" s="22"/>
      <c r="AR2413" s="22"/>
      <c r="AS2413" s="22"/>
      <c r="AT2413" s="22"/>
      <c r="AU2413" s="22"/>
      <c r="AV2413" s="22"/>
      <c r="AW2413" s="22"/>
      <c r="AX2413" s="22"/>
      <c r="AY2413" s="22"/>
      <c r="AZ2413" s="22"/>
      <c r="BA2413" s="22"/>
      <c r="BB2413" s="22"/>
      <c r="BC2413" s="22"/>
      <c r="BD2413" s="22"/>
      <c r="BE2413" s="22"/>
      <c r="BF2413" s="22"/>
      <c r="BG2413" s="22"/>
      <c r="BH2413" s="22"/>
      <c r="BI2413" s="22"/>
      <c r="BJ2413" s="22"/>
      <c r="BK2413" s="22"/>
      <c r="BL2413" s="22"/>
      <c r="BM2413" s="22"/>
      <c r="BN2413" s="22"/>
      <c r="BO2413" s="22"/>
      <c r="BP2413" s="22"/>
      <c r="BQ2413" s="22"/>
      <c r="BR2413" s="22"/>
      <c r="BS2413" s="22"/>
      <c r="BT2413" s="22"/>
      <c r="BU2413" s="22"/>
      <c r="BV2413" s="22"/>
      <c r="BW2413" s="22"/>
      <c r="BX2413" s="22"/>
      <c r="BY2413" s="22"/>
      <c r="BZ2413" s="22"/>
    </row>
    <row r="2414" spans="1:78" x14ac:dyDescent="0.25">
      <c r="A2414" s="21"/>
      <c r="B2414" s="94">
        <f t="shared" ca="1" si="75"/>
        <v>86.850000000000023</v>
      </c>
      <c r="C2414" s="46">
        <f t="shared" ca="1" si="74"/>
        <v>0.36</v>
      </c>
      <c r="D2414" s="50">
        <f ca="1">_xll.MW("C")*(-474+4.9532*(B2414+273.15)-3.6093*10^-3*(B2414+273.15)^2+9.3068*10^-7*(B2414+273.15)^3)/1000</f>
        <v>10.627169764189055</v>
      </c>
      <c r="E2414" s="95">
        <f ca="1">_xll.CP($B$2400,B2414)/1000</f>
        <v>10.572298175724635</v>
      </c>
      <c r="F2414" s="22"/>
      <c r="G2414" s="22"/>
      <c r="H2414" s="34"/>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2"/>
      <c r="AS2414" s="22"/>
      <c r="AT2414" s="22"/>
      <c r="AU2414" s="22"/>
      <c r="AV2414" s="22"/>
      <c r="AW2414" s="22"/>
      <c r="AX2414" s="22"/>
      <c r="AY2414" s="22"/>
      <c r="AZ2414" s="22"/>
      <c r="BA2414" s="22"/>
      <c r="BB2414" s="22"/>
      <c r="BC2414" s="22"/>
      <c r="BD2414" s="22"/>
      <c r="BE2414" s="22"/>
      <c r="BF2414" s="22"/>
      <c r="BG2414" s="22"/>
      <c r="BH2414" s="22"/>
      <c r="BI2414" s="22"/>
      <c r="BJ2414" s="22"/>
      <c r="BK2414" s="22"/>
      <c r="BL2414" s="22"/>
      <c r="BM2414" s="22"/>
      <c r="BN2414" s="22"/>
      <c r="BO2414" s="22"/>
      <c r="BP2414" s="22"/>
      <c r="BQ2414" s="22"/>
      <c r="BR2414" s="22"/>
      <c r="BS2414" s="22"/>
      <c r="BT2414" s="22"/>
      <c r="BU2414" s="22"/>
      <c r="BV2414" s="22"/>
      <c r="BW2414" s="22"/>
      <c r="BX2414" s="22"/>
      <c r="BY2414" s="22"/>
      <c r="BZ2414" s="22"/>
    </row>
    <row r="2415" spans="1:78" x14ac:dyDescent="0.25">
      <c r="A2415" s="21"/>
      <c r="B2415" s="94">
        <f t="shared" ca="1" si="75"/>
        <v>106.85000000000002</v>
      </c>
      <c r="C2415" s="46">
        <f t="shared" ca="1" si="74"/>
        <v>0.38</v>
      </c>
      <c r="D2415" s="50">
        <f ca="1">_xll.MW("C")*(-474+4.9532*(B2415+273.15)-3.6093*10^-3*(B2415+273.15)^2+9.3068*10^-7*(B2415+273.15)^3)/1000</f>
        <v>11.267253919996669</v>
      </c>
      <c r="E2415" s="95">
        <f ca="1">_xll.CP($B$2400,B2415)/1000</f>
        <v>11.207770305015094</v>
      </c>
      <c r="F2415" s="22"/>
      <c r="G2415" s="22"/>
      <c r="H2415" s="34"/>
      <c r="I2415" s="22"/>
      <c r="J2415" s="22"/>
      <c r="K2415" s="22"/>
      <c r="L2415" s="22"/>
      <c r="M2415" s="22"/>
      <c r="N2415" s="22"/>
      <c r="O2415" s="22"/>
      <c r="P2415" s="22"/>
      <c r="Q2415" s="22"/>
      <c r="R2415" s="22"/>
      <c r="S2415" s="22"/>
      <c r="T2415" s="22"/>
      <c r="U2415" s="22"/>
      <c r="V2415" s="22"/>
      <c r="W2415" s="22"/>
      <c r="X2415" s="22"/>
      <c r="Y2415" s="22"/>
      <c r="Z2415" s="22"/>
      <c r="AA2415" s="22"/>
      <c r="AB2415" s="22"/>
      <c r="AC2415" s="22"/>
      <c r="AD2415" s="22"/>
      <c r="AE2415" s="22"/>
      <c r="AF2415" s="22"/>
      <c r="AG2415" s="22"/>
      <c r="AH2415" s="22"/>
      <c r="AI2415" s="22"/>
      <c r="AJ2415" s="22"/>
      <c r="AK2415" s="22"/>
      <c r="AL2415" s="43"/>
      <c r="AM2415" s="22"/>
      <c r="AN2415" s="22"/>
      <c r="AO2415" s="22"/>
      <c r="AP2415" s="22"/>
      <c r="AQ2415" s="22"/>
      <c r="AR2415" s="22"/>
      <c r="AS2415" s="22"/>
      <c r="AT2415" s="22"/>
      <c r="AU2415" s="22"/>
      <c r="AV2415" s="22"/>
      <c r="AW2415" s="22"/>
      <c r="AX2415" s="22"/>
      <c r="AY2415" s="22"/>
      <c r="AZ2415" s="22"/>
      <c r="BA2415" s="22"/>
      <c r="BB2415" s="22"/>
      <c r="BC2415" s="22"/>
      <c r="BD2415" s="22"/>
      <c r="BE2415" s="22"/>
      <c r="BF2415" s="22"/>
      <c r="BG2415" s="22"/>
      <c r="BH2415" s="22"/>
      <c r="BI2415" s="22"/>
      <c r="BJ2415" s="22"/>
      <c r="BK2415" s="22"/>
      <c r="BL2415" s="22"/>
      <c r="BM2415" s="22"/>
      <c r="BN2415" s="22"/>
      <c r="BO2415" s="22"/>
      <c r="BP2415" s="22"/>
      <c r="BQ2415" s="22"/>
      <c r="BR2415" s="22"/>
      <c r="BS2415" s="22"/>
      <c r="BT2415" s="22"/>
      <c r="BU2415" s="22"/>
      <c r="BV2415" s="22"/>
      <c r="BW2415" s="22"/>
      <c r="BX2415" s="22"/>
      <c r="BY2415" s="22"/>
      <c r="BZ2415" s="22"/>
    </row>
    <row r="2416" spans="1:78" x14ac:dyDescent="0.25">
      <c r="A2416" s="21"/>
      <c r="B2416" s="94">
        <f t="shared" ca="1" si="75"/>
        <v>126.85000000000002</v>
      </c>
      <c r="C2416" s="46">
        <f t="shared" ca="1" si="74"/>
        <v>0.4</v>
      </c>
      <c r="D2416" s="50">
        <f ca="1">_xll.MW("C")*(-474+4.9532*(B2416+273.15)-3.6093*10^-3*(B2416+273.15)^2+9.3068*10^-7*(B2416+273.15)^3)/1000</f>
        <v>11.882852344064</v>
      </c>
      <c r="E2416" s="95">
        <f ca="1">_xll.CP($B$2400,B2416)/1000</f>
        <v>11.826305436463358</v>
      </c>
      <c r="F2416" s="22"/>
      <c r="G2416" s="22"/>
      <c r="H2416" s="34"/>
      <c r="I2416" s="22"/>
      <c r="J2416" s="25" t="s">
        <v>166</v>
      </c>
      <c r="K2416" s="42">
        <v>660</v>
      </c>
      <c r="L2416" s="22"/>
      <c r="M2416" s="22"/>
      <c r="N2416" s="22"/>
      <c r="O2416" s="22"/>
      <c r="P2416" s="22"/>
      <c r="Q2416" s="22"/>
      <c r="R2416" s="22"/>
      <c r="S2416" s="22"/>
      <c r="T2416" s="25" t="s">
        <v>166</v>
      </c>
      <c r="U2416" s="42">
        <v>1160</v>
      </c>
      <c r="V2416" s="22"/>
      <c r="W2416" s="22"/>
      <c r="X2416" s="22"/>
      <c r="Y2416" s="22"/>
      <c r="Z2416" s="22"/>
      <c r="AA2416" s="22"/>
      <c r="AB2416" s="22"/>
      <c r="AC2416" s="25" t="s">
        <v>166</v>
      </c>
      <c r="AD2416" s="42">
        <v>1640</v>
      </c>
      <c r="AE2416" s="22"/>
      <c r="AF2416" s="22"/>
      <c r="AG2416" s="22"/>
      <c r="AH2416" s="22"/>
      <c r="AI2416" s="22"/>
      <c r="AJ2416" s="22"/>
      <c r="AK2416" s="22"/>
      <c r="AL2416" s="25" t="s">
        <v>166</v>
      </c>
      <c r="AM2416" s="42">
        <v>2100</v>
      </c>
      <c r="AN2416" s="22"/>
      <c r="AO2416" s="22"/>
      <c r="AP2416" s="22"/>
      <c r="AQ2416" s="22"/>
      <c r="AR2416" s="22"/>
      <c r="AS2416" s="22"/>
      <c r="AT2416" s="22"/>
      <c r="AU2416" s="22"/>
      <c r="AV2416" s="22"/>
      <c r="AW2416" s="22"/>
      <c r="AX2416" s="22"/>
      <c r="AY2416" s="25" t="s">
        <v>166</v>
      </c>
      <c r="AZ2416" s="42">
        <v>2500</v>
      </c>
      <c r="BA2416" s="22"/>
      <c r="BB2416" s="22"/>
      <c r="BC2416" s="22"/>
      <c r="BD2416" s="22"/>
      <c r="BE2416" s="22"/>
      <c r="BF2416" s="22"/>
      <c r="BG2416" s="22"/>
      <c r="BH2416" s="25" t="s">
        <v>166</v>
      </c>
      <c r="BI2416" s="42">
        <v>2500</v>
      </c>
      <c r="BJ2416" s="22"/>
      <c r="BK2416" s="22"/>
      <c r="BL2416" s="22"/>
      <c r="BM2416" s="22"/>
      <c r="BN2416" s="22"/>
      <c r="BO2416" s="22"/>
      <c r="BP2416" s="22"/>
      <c r="BQ2416" s="22"/>
      <c r="BR2416" s="22"/>
      <c r="BS2416" s="22"/>
      <c r="BT2416" s="22"/>
      <c r="BU2416" s="22"/>
      <c r="BV2416" s="22"/>
      <c r="BW2416" s="22"/>
      <c r="BX2416" s="22"/>
      <c r="BY2416" s="22"/>
      <c r="BZ2416" s="22"/>
    </row>
    <row r="2417" spans="1:78" x14ac:dyDescent="0.25">
      <c r="A2417" s="21"/>
      <c r="B2417" s="94">
        <f t="shared" ca="1" si="75"/>
        <v>146.85000000000002</v>
      </c>
      <c r="C2417" s="46">
        <f t="shared" ca="1" si="74"/>
        <v>0.42</v>
      </c>
      <c r="D2417" s="50">
        <f ca="1">_xll.MW("C")*(-474+4.9532*(B2417+273.15)-3.6093*10^-3*(B2417+273.15)^2+9.3068*10^-7*(B2417+273.15)^3)/1000</f>
        <v>12.474501586068291</v>
      </c>
      <c r="E2417" s="95">
        <f ca="1">_xll.CP($B$2400,B2417)/1000</f>
        <v>12.426188217861542</v>
      </c>
      <c r="F2417" s="22"/>
      <c r="G2417" s="22"/>
      <c r="H2417" s="34"/>
      <c r="I2417" s="22"/>
      <c r="J2417" s="25" t="s">
        <v>167</v>
      </c>
      <c r="K2417" s="89">
        <f ca="1">M2406+L2406*(K2416/1000)+K2406*(K2416/1000)^2+J2406*(K2416/1000)^3+I2406/(K2416/1000)^2</f>
        <v>17.903289126469733</v>
      </c>
      <c r="L2417" s="22"/>
      <c r="M2417" s="22"/>
      <c r="N2417" s="22"/>
      <c r="O2417" s="22"/>
      <c r="P2417" s="46"/>
      <c r="Q2417" s="22"/>
      <c r="R2417" s="22"/>
      <c r="S2417" s="22"/>
      <c r="T2417" s="25" t="s">
        <v>167</v>
      </c>
      <c r="U2417" s="89">
        <f ca="1">W2406+V2406*(U2416/1000)+U2406*(U2416/1000)^2+T2406*(U2416/1000)^3+S2406/(U2416/1000)^2</f>
        <v>22.43277605027928</v>
      </c>
      <c r="V2417" s="22"/>
      <c r="W2417" s="22"/>
      <c r="X2417" s="22"/>
      <c r="Y2417" s="22"/>
      <c r="Z2417" s="22"/>
      <c r="AA2417" s="22"/>
      <c r="AB2417" s="22"/>
      <c r="AC2417" s="25" t="s">
        <v>167</v>
      </c>
      <c r="AD2417" s="89">
        <f ca="1">AF2406+AE2406*(AD2416/1000)+AD2406*(AD2416/1000)^2+AC2406*(AD2416/1000)^3+AB2406/(AD2416/1000)^2</f>
        <v>24.293253079228609</v>
      </c>
      <c r="AE2417" s="22"/>
      <c r="AF2417" s="22"/>
      <c r="AG2417" s="22"/>
      <c r="AH2417" s="22"/>
      <c r="AI2417" s="22"/>
      <c r="AJ2417" s="22"/>
      <c r="AK2417" s="22"/>
      <c r="AL2417" s="25" t="s">
        <v>167</v>
      </c>
      <c r="AM2417" s="89">
        <f ca="1">AO2406+AN2406*(AM2416/1000)+AM2406*(AM2416/1000)^2+AL2406*(AM2416/1000)^3+AK2406/(AM2416/1000)^2</f>
        <v>25.70049586</v>
      </c>
      <c r="AN2417" s="22"/>
      <c r="AO2417" s="22"/>
      <c r="AP2417" s="22"/>
      <c r="AQ2417" s="22"/>
      <c r="AR2417" s="22"/>
      <c r="AS2417" s="22"/>
      <c r="AT2417" s="22"/>
      <c r="AU2417" s="22"/>
      <c r="AV2417" s="22"/>
      <c r="AW2417" s="22"/>
      <c r="AX2417" s="22"/>
      <c r="AY2417" s="25" t="s">
        <v>167</v>
      </c>
      <c r="AZ2417" s="89">
        <f ca="1">BB2406+BA2406*(AZ2416/1000)+AZ2406*(AZ2416/1000)^2+AY2406*(AZ2416/1000)^3+AX2406/(AZ2416/1000)^2</f>
        <v>26.440354979999995</v>
      </c>
      <c r="BA2417" s="22"/>
      <c r="BB2417" s="22"/>
      <c r="BC2417" s="22"/>
      <c r="BD2417" s="22"/>
      <c r="BE2417" s="22"/>
      <c r="BF2417" s="22"/>
      <c r="BG2417" s="22"/>
      <c r="BH2417" s="25" t="s">
        <v>167</v>
      </c>
      <c r="BI2417" s="89">
        <f ca="1">BK2406+BJ2406*(BI2416/1000)+BI2406*(BI2416/1000)^2+BH2406*(BI2416/1000)^3+BG2406/(BI2416/1000)^2</f>
        <v>26.440354980000002</v>
      </c>
      <c r="BJ2417" s="22"/>
      <c r="BK2417" s="22"/>
      <c r="BL2417" s="22"/>
      <c r="BM2417" s="22"/>
      <c r="BN2417" s="22"/>
      <c r="BO2417" s="22"/>
      <c r="BP2417" s="22"/>
      <c r="BQ2417" s="22"/>
      <c r="BR2417" s="22"/>
      <c r="BS2417" s="22"/>
      <c r="BT2417" s="22"/>
      <c r="BU2417" s="22"/>
      <c r="BV2417" s="22"/>
      <c r="BW2417" s="22"/>
      <c r="BX2417" s="22"/>
      <c r="BY2417" s="22"/>
      <c r="BZ2417" s="22"/>
    </row>
    <row r="2418" spans="1:78" x14ac:dyDescent="0.25">
      <c r="A2418" s="21"/>
      <c r="B2418" s="94">
        <f t="shared" ca="1" si="75"/>
        <v>166.85000000000002</v>
      </c>
      <c r="C2418" s="46">
        <f t="shared" ca="1" si="74"/>
        <v>0.44</v>
      </c>
      <c r="D2418" s="50">
        <f ca="1">_xll.MW("C")*(-474+4.9532*(B2418+273.15)-3.6093*10^-3*(B2418+273.15)^2+9.3068*10^-7*(B2418+273.15)^3)/1000</f>
        <v>13.042738195686782</v>
      </c>
      <c r="E2418" s="95">
        <f ca="1">_xll.CP($B$2400,B2418)/1000</f>
        <v>13.006084061819461</v>
      </c>
      <c r="F2418" s="22"/>
      <c r="G2418" s="22"/>
      <c r="H2418" s="34"/>
      <c r="I2418" s="22"/>
      <c r="J2418" s="22" t="s">
        <v>46</v>
      </c>
      <c r="K2418" s="22"/>
      <c r="L2418" s="22"/>
      <c r="M2418" s="22"/>
      <c r="N2418" s="22"/>
      <c r="O2418" s="22"/>
      <c r="P2418" s="46"/>
      <c r="Q2418" s="22"/>
      <c r="R2418" s="22"/>
      <c r="S2418" s="22"/>
      <c r="T2418" s="22" t="s">
        <v>46</v>
      </c>
      <c r="U2418" s="22"/>
      <c r="V2418" s="22"/>
      <c r="W2418" s="22"/>
      <c r="X2418" s="22"/>
      <c r="Y2418" s="22"/>
      <c r="Z2418" s="22"/>
      <c r="AA2418" s="22"/>
      <c r="AB2418" s="22"/>
      <c r="AC2418" s="22" t="s">
        <v>46</v>
      </c>
      <c r="AD2418" s="22"/>
      <c r="AE2418" s="22"/>
      <c r="AF2418" s="22"/>
      <c r="AG2418" s="22"/>
      <c r="AH2418" s="22"/>
      <c r="AI2418" s="22"/>
      <c r="AJ2418" s="22"/>
      <c r="AK2418" s="22"/>
      <c r="AL2418" s="22" t="s">
        <v>46</v>
      </c>
      <c r="AM2418" s="22"/>
      <c r="AN2418" s="22"/>
      <c r="AO2418" s="22"/>
      <c r="AP2418" s="22"/>
      <c r="AQ2418" s="22"/>
      <c r="AR2418" s="22"/>
      <c r="AS2418" s="22"/>
      <c r="AT2418" s="22"/>
      <c r="AU2418" s="22"/>
      <c r="AV2418" s="22"/>
      <c r="AW2418" s="22"/>
      <c r="AX2418" s="22"/>
      <c r="AY2418" s="22" t="s">
        <v>46</v>
      </c>
      <c r="AZ2418" s="22"/>
      <c r="BA2418" s="22"/>
      <c r="BB2418" s="22"/>
      <c r="BC2418" s="22"/>
      <c r="BD2418" s="22"/>
      <c r="BE2418" s="22"/>
      <c r="BF2418" s="22"/>
      <c r="BG2418" s="22"/>
      <c r="BH2418" s="22" t="s">
        <v>46</v>
      </c>
      <c r="BI2418" s="22"/>
      <c r="BJ2418" s="22"/>
      <c r="BK2418" s="22"/>
      <c r="BL2418" s="22"/>
      <c r="BM2418" s="22"/>
      <c r="BN2418" s="22"/>
      <c r="BO2418" s="22"/>
      <c r="BP2418" s="22"/>
      <c r="BQ2418" s="22"/>
      <c r="BR2418" s="22"/>
      <c r="BS2418" s="22"/>
      <c r="BT2418" s="22"/>
      <c r="BU2418" s="22"/>
      <c r="BV2418" s="22"/>
      <c r="BW2418" s="22"/>
      <c r="BX2418" s="22"/>
      <c r="BY2418" s="22"/>
      <c r="BZ2418" s="22"/>
    </row>
    <row r="2419" spans="1:78" x14ac:dyDescent="0.25">
      <c r="A2419" s="21"/>
      <c r="B2419" s="94">
        <f t="shared" ca="1" si="75"/>
        <v>186.85000000000002</v>
      </c>
      <c r="C2419" s="46">
        <f t="shared" ca="1" si="74"/>
        <v>0.46</v>
      </c>
      <c r="D2419" s="50">
        <f ca="1">_xll.MW("C")*(-474+4.9532*(B2419+273.15)-3.6093*10^-3*(B2419+273.15)^2+9.3068*10^-7*(B2419+273.15)^3)/1000</f>
        <v>13.588098722596735</v>
      </c>
      <c r="E2419" s="95">
        <f ca="1">_xll.CP($B$2400,B2419)/1000</f>
        <v>13.564942047390696</v>
      </c>
      <c r="F2419" s="22"/>
      <c r="G2419" s="22"/>
      <c r="H2419" s="34"/>
      <c r="I2419" s="22"/>
      <c r="J2419" s="22"/>
      <c r="K2419" s="22"/>
      <c r="L2419" s="22"/>
      <c r="M2419" s="22"/>
      <c r="N2419" s="22"/>
      <c r="O2419" s="22"/>
      <c r="P2419" s="46"/>
      <c r="Q2419" s="22"/>
      <c r="R2419" s="22"/>
      <c r="S2419" s="22"/>
      <c r="T2419" s="2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c r="AQ2419" s="22"/>
      <c r="AR2419" s="22"/>
      <c r="AS2419" s="22"/>
      <c r="AT2419" s="22"/>
      <c r="AU2419" s="22"/>
      <c r="AV2419" s="22"/>
      <c r="AW2419" s="22"/>
      <c r="AX2419" s="22"/>
      <c r="AY2419" s="22"/>
      <c r="AZ2419" s="22"/>
      <c r="BA2419" s="22"/>
      <c r="BB2419" s="22"/>
      <c r="BC2419" s="22"/>
      <c r="BD2419" s="22"/>
      <c r="BE2419" s="22"/>
      <c r="BF2419" s="22"/>
      <c r="BG2419" s="22"/>
      <c r="BH2419" s="22"/>
      <c r="BI2419" s="22"/>
      <c r="BJ2419" s="22"/>
      <c r="BK2419" s="22"/>
      <c r="BL2419" s="22"/>
      <c r="BM2419" s="22"/>
      <c r="BN2419" s="22"/>
      <c r="BO2419" s="22"/>
      <c r="BP2419" s="22"/>
      <c r="BQ2419" s="22"/>
      <c r="BR2419" s="22"/>
      <c r="BS2419" s="22"/>
      <c r="BT2419" s="22"/>
      <c r="BU2419" s="22"/>
      <c r="BV2419" s="22"/>
      <c r="BW2419" s="22"/>
      <c r="BX2419" s="22"/>
      <c r="BY2419" s="22"/>
      <c r="BZ2419" s="22"/>
    </row>
    <row r="2420" spans="1:78" x14ac:dyDescent="0.25">
      <c r="A2420" s="21"/>
      <c r="B2420" s="94">
        <f t="shared" ca="1" si="75"/>
        <v>206.85000000000002</v>
      </c>
      <c r="C2420" s="46">
        <f t="shared" ca="1" si="74"/>
        <v>0.48</v>
      </c>
      <c r="D2420" s="50">
        <f ca="1">_xll.MW("C")*(-474+4.9532*(B2420+273.15)-3.6093*10^-3*(B2420+273.15)^2+9.3068*10^-7*(B2420+273.15)^3)/1000</f>
        <v>14.111119716475393</v>
      </c>
      <c r="E2420" s="95">
        <f ca="1">_xll.CP($B$2400,B2420)/1000</f>
        <v>14.101925527943235</v>
      </c>
      <c r="F2420" s="22"/>
      <c r="G2420" s="22"/>
      <c r="H2420" s="34"/>
      <c r="I2420" s="22"/>
      <c r="J2420" s="22"/>
      <c r="K2420" s="22"/>
      <c r="L2420" s="22"/>
      <c r="M2420" s="22"/>
      <c r="N2420" s="22"/>
      <c r="O2420" s="22"/>
      <c r="P2420" s="46"/>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2"/>
      <c r="AS2420" s="22"/>
      <c r="AT2420" s="22"/>
      <c r="AU2420" s="22"/>
      <c r="AV2420" s="22"/>
      <c r="AW2420" s="22"/>
      <c r="AX2420" s="22"/>
      <c r="AY2420" s="22"/>
      <c r="AZ2420" s="22"/>
      <c r="BA2420" s="22"/>
      <c r="BB2420" s="22"/>
      <c r="BC2420" s="22"/>
      <c r="BD2420" s="22"/>
      <c r="BE2420" s="22"/>
      <c r="BF2420" s="22"/>
      <c r="BG2420" s="22"/>
      <c r="BH2420" s="22"/>
      <c r="BI2420" s="22"/>
      <c r="BJ2420" s="22"/>
      <c r="BK2420" s="22"/>
      <c r="BL2420" s="22"/>
      <c r="BM2420" s="22"/>
      <c r="BN2420" s="22"/>
      <c r="BO2420" s="22"/>
      <c r="BP2420" s="22"/>
      <c r="BQ2420" s="22"/>
      <c r="BR2420" s="22"/>
      <c r="BS2420" s="22"/>
      <c r="BT2420" s="22"/>
      <c r="BU2420" s="22"/>
      <c r="BV2420" s="22"/>
      <c r="BW2420" s="22"/>
      <c r="BX2420" s="22"/>
      <c r="BY2420" s="22"/>
      <c r="BZ2420" s="22"/>
    </row>
    <row r="2421" spans="1:78" x14ac:dyDescent="0.25">
      <c r="A2421" s="21"/>
      <c r="B2421" s="94">
        <f t="shared" ca="1" si="75"/>
        <v>226.85000000000002</v>
      </c>
      <c r="C2421" s="46">
        <f t="shared" ca="1" si="74"/>
        <v>0.5</v>
      </c>
      <c r="D2421" s="50">
        <f ca="1">_xll.MW("C")*(-474+4.9532*(B2421+273.15)-3.6093*10^-3*(B2421+273.15)^2+9.3068*10^-7*(B2421+273.15)^3)/1000</f>
        <v>14.612337726999998</v>
      </c>
      <c r="E2421" s="95">
        <f ca="1">_xll.CP($B$2400,B2421)/1000</f>
        <v>14.616361765098571</v>
      </c>
      <c r="F2421" s="22"/>
      <c r="G2421" s="22"/>
      <c r="H2421" s="34"/>
      <c r="I2421" s="22"/>
      <c r="J2421" s="22"/>
      <c r="K2421" s="22"/>
      <c r="L2421" s="22"/>
      <c r="M2421" s="22"/>
      <c r="N2421" s="22"/>
      <c r="O2421" s="22"/>
      <c r="P2421" s="46"/>
      <c r="Q2421" s="22"/>
      <c r="R2421" s="22"/>
      <c r="S2421" s="22"/>
      <c r="T2421" s="2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c r="AQ2421" s="22"/>
      <c r="AR2421" s="22"/>
      <c r="AS2421" s="22"/>
      <c r="AT2421" s="22"/>
      <c r="AU2421" s="22"/>
      <c r="AV2421" s="22"/>
      <c r="AW2421" s="22"/>
      <c r="AX2421" s="22"/>
      <c r="AY2421" s="22"/>
      <c r="AZ2421" s="22"/>
      <c r="BA2421" s="22"/>
      <c r="BB2421" s="22"/>
      <c r="BC2421" s="22"/>
      <c r="BD2421" s="22"/>
      <c r="BE2421" s="22"/>
      <c r="BF2421" s="22"/>
      <c r="BG2421" s="22"/>
      <c r="BH2421" s="22"/>
      <c r="BI2421" s="22"/>
      <c r="BJ2421" s="22"/>
      <c r="BK2421" s="22"/>
      <c r="BL2421" s="22"/>
      <c r="BM2421" s="22"/>
      <c r="BN2421" s="22"/>
      <c r="BO2421" s="22"/>
      <c r="BP2421" s="22"/>
      <c r="BQ2421" s="22"/>
      <c r="BR2421" s="22"/>
      <c r="BS2421" s="22"/>
      <c r="BT2421" s="22"/>
      <c r="BU2421" s="22"/>
      <c r="BV2421" s="22"/>
      <c r="BW2421" s="22"/>
      <c r="BX2421" s="22"/>
      <c r="BY2421" s="22"/>
      <c r="BZ2421" s="22"/>
    </row>
    <row r="2422" spans="1:78" x14ac:dyDescent="0.25">
      <c r="A2422" s="21"/>
      <c r="B2422" s="94">
        <f t="shared" ca="1" si="75"/>
        <v>246.85000000000002</v>
      </c>
      <c r="C2422" s="46">
        <f t="shared" ca="1" si="74"/>
        <v>0.52</v>
      </c>
      <c r="D2422" s="50">
        <f ca="1">_xll.MW("C")*(-474+4.9532*(B2422+273.15)-3.6093*10^-3*(B2422+273.15)^2+9.3068*10^-7*(B2422+273.15)^3)/1000</f>
        <v>15.092289303847803</v>
      </c>
      <c r="E2422" s="95">
        <f ca="1">_xll.CP($B$2400,B2422)/1000</f>
        <v>15.107704852293793</v>
      </c>
      <c r="F2422" s="22"/>
      <c r="G2422" s="22"/>
      <c r="H2422" s="34"/>
      <c r="I2422" s="22"/>
      <c r="J2422" s="22"/>
      <c r="K2422" s="22"/>
      <c r="L2422" s="46"/>
      <c r="M2422" s="46"/>
      <c r="N2422" s="46"/>
      <c r="O2422" s="46"/>
      <c r="P2422" s="46"/>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2"/>
      <c r="AS2422" s="22"/>
      <c r="AT2422" s="22"/>
      <c r="AU2422" s="22"/>
      <c r="AV2422" s="22"/>
      <c r="AW2422" s="22"/>
      <c r="AX2422" s="22"/>
      <c r="AY2422" s="22"/>
      <c r="AZ2422" s="22"/>
      <c r="BA2422" s="22"/>
      <c r="BB2422" s="22"/>
      <c r="BC2422" s="22"/>
      <c r="BD2422" s="22"/>
      <c r="BE2422" s="22"/>
      <c r="BF2422" s="22"/>
      <c r="BG2422" s="22"/>
      <c r="BH2422" s="22"/>
      <c r="BI2422" s="22"/>
      <c r="BJ2422" s="22"/>
      <c r="BK2422" s="22"/>
      <c r="BL2422" s="22"/>
      <c r="BM2422" s="22"/>
      <c r="BN2422" s="22"/>
      <c r="BO2422" s="22"/>
      <c r="BP2422" s="22"/>
      <c r="BQ2422" s="22"/>
      <c r="BR2422" s="22"/>
      <c r="BS2422" s="22"/>
      <c r="BT2422" s="22"/>
      <c r="BU2422" s="22"/>
      <c r="BV2422" s="22"/>
      <c r="BW2422" s="22"/>
      <c r="BX2422" s="22"/>
      <c r="BY2422" s="22"/>
      <c r="BZ2422" s="22"/>
    </row>
    <row r="2423" spans="1:78" x14ac:dyDescent="0.25">
      <c r="A2423" s="21"/>
      <c r="B2423" s="94">
        <f t="shared" ca="1" si="75"/>
        <v>266.85000000000002</v>
      </c>
      <c r="C2423" s="46">
        <f t="shared" ca="1" si="74"/>
        <v>0.54</v>
      </c>
      <c r="D2423" s="50">
        <f ca="1">_xll.MW("C")*(-474+4.9532*(B2423+273.15)-3.6093*10^-3*(B2423+273.15)^2+9.3068*10^-7*(B2423+273.15)^3)/1000</f>
        <v>15.551510996696063</v>
      </c>
      <c r="E2423" s="95">
        <f ca="1">_xll.CP($B$2400,B2423)/1000</f>
        <v>15.575508066409061</v>
      </c>
      <c r="F2423" s="22"/>
      <c r="G2423" s="22"/>
      <c r="H2423" s="34"/>
      <c r="I2423" s="22"/>
      <c r="J2423" s="22" t="s">
        <v>454</v>
      </c>
      <c r="K2423" s="22"/>
      <c r="L2423" s="46"/>
      <c r="M2423" s="46"/>
      <c r="N2423" s="46"/>
      <c r="O2423" s="46"/>
      <c r="P2423" s="46"/>
      <c r="Q2423" s="22"/>
      <c r="R2423" s="22"/>
      <c r="S2423" s="22"/>
      <c r="T2423" s="2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c r="AQ2423" s="22"/>
      <c r="AR2423" s="22"/>
      <c r="AS2423" s="22"/>
      <c r="AT2423" s="22"/>
      <c r="AU2423" s="22"/>
      <c r="AV2423" s="22"/>
      <c r="AW2423" s="22"/>
      <c r="AX2423" s="22"/>
      <c r="AY2423" s="22"/>
      <c r="AZ2423" s="22"/>
      <c r="BA2423" s="22"/>
      <c r="BB2423" s="22"/>
      <c r="BC2423" s="22"/>
      <c r="BD2423" s="22"/>
      <c r="BE2423" s="22"/>
      <c r="BF2423" s="22"/>
      <c r="BG2423" s="22"/>
      <c r="BH2423" s="22"/>
      <c r="BI2423" s="22"/>
      <c r="BJ2423" s="22"/>
      <c r="BK2423" s="22"/>
      <c r="BL2423" s="22"/>
      <c r="BM2423" s="22"/>
      <c r="BN2423" s="22"/>
      <c r="BO2423" s="22"/>
      <c r="BP2423" s="22"/>
      <c r="BQ2423" s="22"/>
      <c r="BR2423" s="22"/>
      <c r="BS2423" s="22"/>
      <c r="BT2423" s="22"/>
      <c r="BU2423" s="22"/>
      <c r="BV2423" s="22"/>
      <c r="BW2423" s="22"/>
      <c r="BX2423" s="22"/>
      <c r="BY2423" s="22"/>
      <c r="BZ2423" s="22"/>
    </row>
    <row r="2424" spans="1:78" x14ac:dyDescent="0.25">
      <c r="A2424" s="21"/>
      <c r="B2424" s="94">
        <f t="shared" ca="1" si="75"/>
        <v>286.85000000000002</v>
      </c>
      <c r="C2424" s="46">
        <f t="shared" ca="1" si="74"/>
        <v>0.56000000000000005</v>
      </c>
      <c r="D2424" s="50">
        <f ca="1">_xll.MW("C")*(-474+4.9532*(B2424+273.15)-3.6093*10^-3*(B2424+273.15)^2+9.3068*10^-7*(B2424+273.15)^3)/1000</f>
        <v>15.990539355222012</v>
      </c>
      <c r="E2424" s="95">
        <f ca="1">_xll.CP($B$2400,B2424)/1000</f>
        <v>16.019403003844705</v>
      </c>
      <c r="F2424" s="22"/>
      <c r="G2424" s="22"/>
      <c r="H2424" s="34"/>
      <c r="I2424" s="22"/>
      <c r="J2424" s="60" t="s">
        <v>455</v>
      </c>
      <c r="K2424" s="22"/>
      <c r="L2424" s="22"/>
      <c r="M2424" s="22"/>
      <c r="N2424" s="22"/>
      <c r="O2424" s="22"/>
      <c r="P2424" s="46"/>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2"/>
      <c r="AS2424" s="22"/>
      <c r="AT2424" s="22"/>
      <c r="AU2424" s="22"/>
      <c r="AV2424" s="22"/>
      <c r="AW2424" s="22"/>
      <c r="AX2424" s="22"/>
      <c r="AY2424" s="22"/>
      <c r="AZ2424" s="22"/>
      <c r="BA2424" s="22"/>
      <c r="BB2424" s="22"/>
      <c r="BC2424" s="22"/>
      <c r="BD2424" s="22"/>
      <c r="BE2424" s="22"/>
      <c r="BF2424" s="22"/>
      <c r="BG2424" s="22"/>
      <c r="BH2424" s="22"/>
      <c r="BI2424" s="22"/>
      <c r="BJ2424" s="22"/>
      <c r="BK2424" s="22"/>
      <c r="BL2424" s="22"/>
      <c r="BM2424" s="22"/>
      <c r="BN2424" s="22"/>
      <c r="BO2424" s="22"/>
      <c r="BP2424" s="22"/>
      <c r="BQ2424" s="22"/>
      <c r="BR2424" s="22"/>
      <c r="BS2424" s="22"/>
      <c r="BT2424" s="22"/>
      <c r="BU2424" s="22"/>
      <c r="BV2424" s="22"/>
      <c r="BW2424" s="22"/>
      <c r="BX2424" s="22"/>
      <c r="BY2424" s="22"/>
      <c r="BZ2424" s="22"/>
    </row>
    <row r="2425" spans="1:78" x14ac:dyDescent="0.25">
      <c r="A2425" s="21"/>
      <c r="B2425" s="94">
        <f t="shared" ca="1" si="75"/>
        <v>306.85000000000002</v>
      </c>
      <c r="C2425" s="46">
        <f t="shared" ca="1" si="74"/>
        <v>0.57999999999999996</v>
      </c>
      <c r="D2425" s="50">
        <f ca="1">_xll.MW("C")*(-474+4.9532*(B2425+273.15)-3.6093*10^-3*(B2425+273.15)^2+9.3068*10^-7*(B2425+273.15)^3)/1000</f>
        <v>16.40991092910291</v>
      </c>
      <c r="E2425" s="95">
        <f ca="1">_xll.CP($B$2400,B2425)/1000</f>
        <v>16.439083663040982</v>
      </c>
      <c r="F2425" s="22"/>
      <c r="G2425" s="22"/>
      <c r="H2425" s="34"/>
      <c r="I2425" s="22"/>
      <c r="J2425" s="21" t="s">
        <v>456</v>
      </c>
      <c r="K2425" s="22"/>
      <c r="L2425" s="22"/>
      <c r="M2425" s="22"/>
      <c r="N2425" s="22"/>
      <c r="O2425" s="22"/>
      <c r="P2425" s="46"/>
      <c r="Q2425" s="22"/>
      <c r="R2425" s="22"/>
      <c r="S2425" s="22"/>
      <c r="T2425" s="2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c r="AQ2425" s="22"/>
      <c r="AR2425" s="22"/>
      <c r="AS2425" s="22"/>
      <c r="AT2425" s="22"/>
      <c r="AU2425" s="22"/>
      <c r="AV2425" s="22"/>
      <c r="AW2425" s="22"/>
      <c r="AX2425" s="22"/>
      <c r="AY2425" s="22"/>
      <c r="AZ2425" s="22"/>
      <c r="BA2425" s="22"/>
      <c r="BB2425" s="22"/>
      <c r="BC2425" s="22"/>
      <c r="BD2425" s="22"/>
      <c r="BE2425" s="22"/>
      <c r="BF2425" s="22"/>
      <c r="BG2425" s="22"/>
      <c r="BH2425" s="22"/>
      <c r="BI2425" s="22"/>
      <c r="BJ2425" s="22"/>
      <c r="BK2425" s="22"/>
      <c r="BL2425" s="22"/>
      <c r="BM2425" s="22"/>
      <c r="BN2425" s="22"/>
      <c r="BO2425" s="22"/>
      <c r="BP2425" s="22"/>
      <c r="BQ2425" s="22"/>
      <c r="BR2425" s="22"/>
      <c r="BS2425" s="22"/>
      <c r="BT2425" s="22"/>
      <c r="BU2425" s="22"/>
      <c r="BV2425" s="22"/>
      <c r="BW2425" s="22"/>
      <c r="BX2425" s="22"/>
      <c r="BY2425" s="22"/>
      <c r="BZ2425" s="22"/>
    </row>
    <row r="2426" spans="1:78" x14ac:dyDescent="0.25">
      <c r="A2426" s="21"/>
      <c r="B2426" s="94">
        <f t="shared" ca="1" si="75"/>
        <v>326.85000000000002</v>
      </c>
      <c r="C2426" s="46">
        <f t="shared" ca="1" si="74"/>
        <v>0.6</v>
      </c>
      <c r="D2426" s="50">
        <f ca="1">_xll.MW("C")*(-474+4.9532*(B2426+273.15)-3.6093*10^-3*(B2426+273.15)^2+9.3068*10^-7*(B2426+273.15)^3)/1000</f>
        <v>16.810162268016001</v>
      </c>
      <c r="E2426" s="95">
        <f ca="1">_xll.CP($B$2400,B2426)/1000</f>
        <v>16.83429417722278</v>
      </c>
      <c r="F2426" s="22"/>
      <c r="G2426" s="22"/>
      <c r="H2426" s="34"/>
      <c r="I2426" s="22"/>
      <c r="J2426" s="21" t="s">
        <v>457</v>
      </c>
      <c r="K2426" s="22"/>
      <c r="L2426" s="22"/>
      <c r="M2426" s="22"/>
      <c r="N2426" s="22"/>
      <c r="O2426" s="22"/>
      <c r="P2426" s="46"/>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2"/>
      <c r="AS2426" s="22"/>
      <c r="AT2426" s="22"/>
      <c r="AU2426" s="22"/>
      <c r="AV2426" s="22"/>
      <c r="AW2426" s="22"/>
      <c r="AX2426" s="22"/>
      <c r="AY2426" s="22"/>
      <c r="AZ2426" s="22"/>
      <c r="BA2426" s="22"/>
      <c r="BB2426" s="22"/>
      <c r="BC2426" s="22"/>
      <c r="BD2426" s="22"/>
      <c r="BE2426" s="22"/>
      <c r="BF2426" s="22"/>
      <c r="BG2426" s="22"/>
      <c r="BH2426" s="22"/>
      <c r="BI2426" s="22"/>
      <c r="BJ2426" s="22"/>
      <c r="BK2426" s="22"/>
      <c r="BL2426" s="22"/>
      <c r="BM2426" s="22"/>
      <c r="BN2426" s="22"/>
      <c r="BO2426" s="22"/>
      <c r="BP2426" s="22"/>
      <c r="BQ2426" s="22"/>
      <c r="BR2426" s="22"/>
      <c r="BS2426" s="22"/>
      <c r="BT2426" s="22"/>
      <c r="BU2426" s="22"/>
      <c r="BV2426" s="22"/>
      <c r="BW2426" s="22"/>
      <c r="BX2426" s="22"/>
      <c r="BY2426" s="22"/>
      <c r="BZ2426" s="22"/>
    </row>
    <row r="2427" spans="1:78" x14ac:dyDescent="0.25">
      <c r="A2427" s="21"/>
      <c r="B2427" s="94">
        <f t="shared" ca="1" si="75"/>
        <v>346.85</v>
      </c>
      <c r="C2427" s="46">
        <f t="shared" ca="1" si="74"/>
        <v>0.62</v>
      </c>
      <c r="D2427" s="50">
        <f ca="1">_xll.MW("C")*(-474+4.9532*(B2427+273.15)-3.6093*10^-3*(B2427+273.15)^2+9.3068*10^-7*(B2427+273.15)^3)/1000</f>
        <v>17.191829921638529</v>
      </c>
      <c r="E2427" s="95">
        <f ca="1">_xll.CP($B$2400,B2427)/1000</f>
        <v>17.217016076505306</v>
      </c>
      <c r="F2427" s="22"/>
      <c r="G2427" s="22"/>
      <c r="H2427" s="34"/>
      <c r="I2427" s="22"/>
      <c r="J2427" s="22"/>
      <c r="K2427" s="22"/>
      <c r="L2427" s="22"/>
      <c r="M2427" s="22"/>
      <c r="N2427" s="22"/>
      <c r="O2427" s="22"/>
      <c r="P2427" s="46"/>
      <c r="Q2427" s="22"/>
      <c r="R2427" s="22"/>
      <c r="S2427" s="22"/>
      <c r="T2427" s="2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c r="AQ2427" s="22"/>
      <c r="AR2427" s="22"/>
      <c r="AS2427" s="22"/>
      <c r="AT2427" s="22"/>
      <c r="AU2427" s="22"/>
      <c r="AV2427" s="22"/>
      <c r="AW2427" s="22"/>
      <c r="AX2427" s="22"/>
      <c r="AY2427" s="22"/>
      <c r="AZ2427" s="22"/>
      <c r="BA2427" s="22"/>
      <c r="BB2427" s="22"/>
      <c r="BC2427" s="22"/>
      <c r="BD2427" s="22"/>
      <c r="BE2427" s="22"/>
      <c r="BF2427" s="22"/>
      <c r="BG2427" s="22"/>
      <c r="BH2427" s="22"/>
      <c r="BI2427" s="22"/>
      <c r="BJ2427" s="22"/>
      <c r="BK2427" s="22"/>
      <c r="BL2427" s="22"/>
      <c r="BM2427" s="22"/>
      <c r="BN2427" s="22"/>
      <c r="BO2427" s="22"/>
      <c r="BP2427" s="22"/>
      <c r="BQ2427" s="22"/>
      <c r="BR2427" s="22"/>
      <c r="BS2427" s="22"/>
      <c r="BT2427" s="22"/>
      <c r="BU2427" s="22"/>
      <c r="BV2427" s="22"/>
      <c r="BW2427" s="22"/>
      <c r="BX2427" s="22"/>
      <c r="BY2427" s="22"/>
      <c r="BZ2427" s="22"/>
    </row>
    <row r="2428" spans="1:78" x14ac:dyDescent="0.25">
      <c r="A2428" s="21"/>
      <c r="B2428" s="96">
        <f t="shared" ca="1" si="75"/>
        <v>366.85</v>
      </c>
      <c r="C2428" s="77">
        <f t="shared" ca="1" si="74"/>
        <v>0.64</v>
      </c>
      <c r="D2428" s="78">
        <f ca="1">_xll.MW("C")*(-474+4.9532*(B2428+273.15)-3.6093*10^-3*(B2428+273.15)^2+9.3068*10^-7*(B2428+273.15)^3)/1000</f>
        <v>17.555450439647739</v>
      </c>
      <c r="E2428" s="97">
        <f ca="1">_xll.CP($B$2400,B2428)/1000</f>
        <v>17.582281787835996</v>
      </c>
      <c r="F2428" s="22"/>
      <c r="G2428" s="22"/>
      <c r="H2428" s="34"/>
      <c r="I2428" s="22"/>
      <c r="J2428" s="60" t="s">
        <v>458</v>
      </c>
      <c r="K2428" s="22"/>
      <c r="L2428" s="22"/>
      <c r="M2428" s="22"/>
      <c r="N2428" s="22"/>
      <c r="O2428" s="22"/>
      <c r="P2428" s="46"/>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2"/>
      <c r="AS2428" s="22"/>
      <c r="AT2428" s="22"/>
      <c r="AU2428" s="22"/>
      <c r="AV2428" s="22"/>
      <c r="AW2428" s="22"/>
      <c r="AX2428" s="22"/>
      <c r="AY2428" s="22"/>
      <c r="AZ2428" s="22"/>
      <c r="BA2428" s="22"/>
      <c r="BB2428" s="22"/>
      <c r="BC2428" s="22"/>
      <c r="BD2428" s="22"/>
      <c r="BE2428" s="22"/>
      <c r="BF2428" s="22"/>
      <c r="BG2428" s="22"/>
      <c r="BH2428" s="22"/>
      <c r="BI2428" s="22"/>
      <c r="BJ2428" s="22"/>
      <c r="BK2428" s="22"/>
      <c r="BL2428" s="22"/>
      <c r="BM2428" s="22"/>
      <c r="BN2428" s="22"/>
      <c r="BO2428" s="22"/>
      <c r="BP2428" s="22"/>
      <c r="BQ2428" s="22"/>
      <c r="BR2428" s="22"/>
      <c r="BS2428" s="22"/>
      <c r="BT2428" s="22"/>
      <c r="BU2428" s="22"/>
      <c r="BV2428" s="22"/>
      <c r="BW2428" s="22"/>
      <c r="BX2428" s="22"/>
      <c r="BY2428" s="22"/>
      <c r="BZ2428" s="22"/>
    </row>
    <row r="2429" spans="1:78" x14ac:dyDescent="0.25">
      <c r="A2429" s="21"/>
      <c r="B2429" s="91">
        <f t="shared" ca="1" si="75"/>
        <v>386.85</v>
      </c>
      <c r="C2429" s="92">
        <f t="shared" ca="1" si="74"/>
        <v>0.66</v>
      </c>
      <c r="D2429" s="98">
        <f ca="1">_xll.MW("C")*(-474+4.9532*(B2429+273.15)-3.6093*10^-3*(B2429+273.15)^2+9.3068*10^-7*(B2429+273.15)^3)/1000</f>
        <v>17.901560371720898</v>
      </c>
      <c r="E2429" s="95">
        <f ca="1">_xll.CP($B$2400,B2429)/1000</f>
        <v>17.923880456059113</v>
      </c>
      <c r="F2429" s="22"/>
      <c r="G2429" s="22"/>
      <c r="H2429" s="34"/>
      <c r="I2429" s="22"/>
      <c r="J2429" s="21" t="s">
        <v>456</v>
      </c>
      <c r="K2429" s="22"/>
      <c r="L2429" s="22"/>
      <c r="M2429" s="22"/>
      <c r="N2429" s="22"/>
      <c r="O2429" s="22"/>
      <c r="P2429" s="46"/>
      <c r="Q2429" s="22"/>
      <c r="R2429" s="22"/>
      <c r="S2429" s="22"/>
      <c r="T2429" s="2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c r="AQ2429" s="22"/>
      <c r="AR2429" s="22"/>
      <c r="AS2429" s="22"/>
      <c r="AT2429" s="22"/>
      <c r="AU2429" s="22"/>
      <c r="AV2429" s="22"/>
      <c r="AW2429" s="22"/>
      <c r="AX2429" s="22"/>
      <c r="AY2429" s="22"/>
      <c r="AZ2429" s="22"/>
      <c r="BA2429" s="22"/>
      <c r="BB2429" s="22"/>
      <c r="BC2429" s="22"/>
      <c r="BD2429" s="22"/>
      <c r="BE2429" s="22"/>
      <c r="BF2429" s="22"/>
      <c r="BG2429" s="22"/>
      <c r="BH2429" s="22"/>
      <c r="BI2429" s="22"/>
      <c r="BJ2429" s="22"/>
      <c r="BK2429" s="22"/>
      <c r="BL2429" s="22"/>
      <c r="BM2429" s="22"/>
      <c r="BN2429" s="22"/>
      <c r="BO2429" s="22"/>
      <c r="BP2429" s="22"/>
      <c r="BQ2429" s="22"/>
      <c r="BR2429" s="22"/>
      <c r="BS2429" s="22"/>
      <c r="BT2429" s="22"/>
      <c r="BU2429" s="22"/>
      <c r="BV2429" s="22"/>
      <c r="BW2429" s="22"/>
      <c r="BX2429" s="22"/>
      <c r="BY2429" s="22"/>
      <c r="BZ2429" s="22"/>
    </row>
    <row r="2430" spans="1:78" x14ac:dyDescent="0.25">
      <c r="A2430" s="21"/>
      <c r="B2430" s="94">
        <f t="shared" ca="1" si="75"/>
        <v>406.85</v>
      </c>
      <c r="C2430" s="46">
        <f t="shared" ca="1" si="74"/>
        <v>0.68</v>
      </c>
      <c r="D2430" s="50">
        <f ca="1">_xll.MW("C")*(-474+4.9532*(B2430+273.15)-3.6093*10^-3*(B2430+273.15)^2+9.3068*10^-7*(B2430+273.15)^3)/1000</f>
        <v>18.23069626753523</v>
      </c>
      <c r="E2430" s="95">
        <f ca="1">_xll.CP($B$2400,B2430)/1000</f>
        <v>18.24427502219277</v>
      </c>
      <c r="F2430" s="22"/>
      <c r="G2430" s="22"/>
      <c r="H2430" s="34"/>
      <c r="I2430" s="22"/>
      <c r="J2430" s="21" t="s">
        <v>457</v>
      </c>
      <c r="K2430" s="22"/>
      <c r="L2430" s="22"/>
      <c r="M2430" s="22"/>
      <c r="N2430" s="22"/>
      <c r="O2430" s="22"/>
      <c r="P2430" s="46"/>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2"/>
      <c r="AS2430" s="22"/>
      <c r="AT2430" s="22"/>
      <c r="AU2430" s="22"/>
      <c r="AV2430" s="22"/>
      <c r="AW2430" s="22"/>
      <c r="AX2430" s="22"/>
      <c r="AY2430" s="22"/>
      <c r="AZ2430" s="22"/>
      <c r="BA2430" s="22"/>
      <c r="BB2430" s="22"/>
      <c r="BC2430" s="22"/>
      <c r="BD2430" s="22"/>
      <c r="BE2430" s="22"/>
      <c r="BF2430" s="22"/>
      <c r="BG2430" s="22"/>
      <c r="BH2430" s="22"/>
      <c r="BI2430" s="22"/>
      <c r="BJ2430" s="22"/>
      <c r="BK2430" s="22"/>
      <c r="BL2430" s="22"/>
      <c r="BM2430" s="22"/>
      <c r="BN2430" s="22"/>
      <c r="BO2430" s="22"/>
      <c r="BP2430" s="22"/>
      <c r="BQ2430" s="22"/>
      <c r="BR2430" s="22"/>
      <c r="BS2430" s="22"/>
      <c r="BT2430" s="22"/>
      <c r="BU2430" s="22"/>
      <c r="BV2430" s="22"/>
      <c r="BW2430" s="22"/>
      <c r="BX2430" s="22"/>
      <c r="BY2430" s="22"/>
      <c r="BZ2430" s="22"/>
    </row>
    <row r="2431" spans="1:78" x14ac:dyDescent="0.25">
      <c r="A2431" s="21"/>
      <c r="B2431" s="94">
        <f t="shared" ca="1" si="75"/>
        <v>426.85</v>
      </c>
      <c r="C2431" s="46">
        <f t="shared" ca="1" si="74"/>
        <v>0.7</v>
      </c>
      <c r="D2431" s="50">
        <f ca="1">_xll.MW("C")*(-474+4.9532*(B2431+273.15)-3.6093*10^-3*(B2431+273.15)^2+9.3068*10^-7*(B2431+273.15)^3)/1000</f>
        <v>18.543394676767999</v>
      </c>
      <c r="E2431" s="95">
        <f ca="1">_xll.CP($B$2400,B2431)/1000</f>
        <v>18.545581682336479</v>
      </c>
      <c r="F2431" s="22"/>
      <c r="G2431" s="22"/>
      <c r="H2431" s="34"/>
      <c r="I2431" s="22"/>
      <c r="J2431" s="21" t="s">
        <v>459</v>
      </c>
      <c r="K2431" s="22"/>
      <c r="L2431" s="22"/>
      <c r="M2431" s="22"/>
      <c r="N2431" s="22"/>
      <c r="O2431" s="22"/>
      <c r="P2431" s="46"/>
      <c r="Q2431" s="22"/>
      <c r="R2431" s="22"/>
      <c r="S2431" s="22"/>
      <c r="T2431" s="2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c r="AQ2431" s="22"/>
      <c r="AR2431" s="22"/>
      <c r="AS2431" s="22"/>
      <c r="AT2431" s="22"/>
      <c r="AU2431" s="22"/>
      <c r="AV2431" s="22"/>
      <c r="AW2431" s="22"/>
      <c r="AX2431" s="22"/>
      <c r="AY2431" s="22"/>
      <c r="AZ2431" s="22"/>
      <c r="BA2431" s="22"/>
      <c r="BB2431" s="22"/>
      <c r="BC2431" s="22"/>
      <c r="BD2431" s="22"/>
      <c r="BE2431" s="22"/>
      <c r="BF2431" s="22"/>
      <c r="BG2431" s="22"/>
      <c r="BH2431" s="22"/>
      <c r="BI2431" s="22"/>
      <c r="BJ2431" s="22"/>
      <c r="BK2431" s="22"/>
      <c r="BL2431" s="22"/>
      <c r="BM2431" s="22"/>
      <c r="BN2431" s="22"/>
      <c r="BO2431" s="22"/>
      <c r="BP2431" s="22"/>
      <c r="BQ2431" s="22"/>
      <c r="BR2431" s="22"/>
      <c r="BS2431" s="22"/>
      <c r="BT2431" s="22"/>
      <c r="BU2431" s="22"/>
      <c r="BV2431" s="22"/>
      <c r="BW2431" s="22"/>
      <c r="BX2431" s="22"/>
      <c r="BY2431" s="22"/>
      <c r="BZ2431" s="22"/>
    </row>
    <row r="2432" spans="1:78" x14ac:dyDescent="0.25">
      <c r="A2432" s="21"/>
      <c r="B2432" s="94">
        <f t="shared" ca="1" si="75"/>
        <v>446.85</v>
      </c>
      <c r="C2432" s="46">
        <f t="shared" ca="1" si="74"/>
        <v>0.72</v>
      </c>
      <c r="D2432" s="50">
        <f ca="1">_xll.MW("C")*(-474+4.9532*(B2432+273.15)-3.6093*10^-3*(B2432+273.15)^2+9.3068*10^-7*(B2432+273.15)^3)/1000</f>
        <v>18.840192149096449</v>
      </c>
      <c r="E2432" s="95">
        <f ca="1">_xll.CP($B$2400,B2432)/1000</f>
        <v>18.829626859604573</v>
      </c>
      <c r="F2432" s="22"/>
      <c r="G2432" s="22"/>
      <c r="H2432" s="34"/>
      <c r="I2432" s="22"/>
      <c r="J2432" s="22"/>
      <c r="K2432" s="22"/>
      <c r="L2432" s="46"/>
      <c r="M2432" s="46"/>
      <c r="N2432" s="46"/>
      <c r="O2432" s="46"/>
      <c r="P2432" s="46"/>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2"/>
      <c r="AS2432" s="22"/>
      <c r="AT2432" s="22"/>
      <c r="AU2432" s="22"/>
      <c r="AV2432" s="22"/>
      <c r="AW2432" s="22"/>
      <c r="AX2432" s="22"/>
      <c r="AY2432" s="22"/>
      <c r="AZ2432" s="22"/>
      <c r="BA2432" s="22"/>
      <c r="BB2432" s="22"/>
      <c r="BC2432" s="22"/>
      <c r="BD2432" s="22"/>
      <c r="BE2432" s="22"/>
      <c r="BF2432" s="22"/>
      <c r="BG2432" s="22"/>
      <c r="BH2432" s="22"/>
      <c r="BI2432" s="22"/>
      <c r="BJ2432" s="22"/>
      <c r="BK2432" s="22"/>
      <c r="BL2432" s="22"/>
      <c r="BM2432" s="22"/>
      <c r="BN2432" s="22"/>
      <c r="BO2432" s="22"/>
      <c r="BP2432" s="22"/>
      <c r="BQ2432" s="22"/>
      <c r="BR2432" s="22"/>
      <c r="BS2432" s="22"/>
      <c r="BT2432" s="22"/>
      <c r="BU2432" s="22"/>
      <c r="BV2432" s="22"/>
      <c r="BW2432" s="22"/>
      <c r="BX2432" s="22"/>
      <c r="BY2432" s="22"/>
      <c r="BZ2432" s="22"/>
    </row>
    <row r="2433" spans="1:78" x14ac:dyDescent="0.25">
      <c r="A2433" s="21"/>
      <c r="B2433" s="94">
        <f t="shared" ca="1" si="75"/>
        <v>466.85</v>
      </c>
      <c r="C2433" s="46">
        <f t="shared" ca="1" si="74"/>
        <v>0.74</v>
      </c>
      <c r="D2433" s="50">
        <f ca="1">_xll.MW("C")*(-474+4.9532*(B2433+273.15)-3.6093*10^-3*(B2433+273.15)^2+9.3068*10^-7*(B2433+273.15)^3)/1000</f>
        <v>19.121625234197822</v>
      </c>
      <c r="E2433" s="95">
        <f ca="1">_xll.CP($B$2400,B2433)/1000</f>
        <v>19.097993546871024</v>
      </c>
      <c r="F2433" s="22"/>
      <c r="G2433" s="22"/>
      <c r="H2433" s="34"/>
      <c r="I2433" s="22"/>
      <c r="J2433" s="22"/>
      <c r="K2433" s="22"/>
      <c r="L2433" s="46"/>
      <c r="M2433" s="99"/>
      <c r="N2433" s="46"/>
      <c r="O2433" s="46"/>
      <c r="P2433" s="46"/>
      <c r="Q2433" s="22"/>
      <c r="R2433" s="22"/>
      <c r="S2433" s="22"/>
      <c r="T2433" s="2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c r="AQ2433" s="22"/>
      <c r="AR2433" s="22"/>
      <c r="AS2433" s="22"/>
      <c r="AT2433" s="22"/>
      <c r="AU2433" s="22"/>
      <c r="AV2433" s="22"/>
      <c r="AW2433" s="22"/>
      <c r="AX2433" s="22"/>
      <c r="AY2433" s="22"/>
      <c r="AZ2433" s="22"/>
      <c r="BA2433" s="22"/>
      <c r="BB2433" s="22"/>
      <c r="BC2433" s="22"/>
      <c r="BD2433" s="22"/>
      <c r="BE2433" s="22"/>
      <c r="BF2433" s="22"/>
      <c r="BG2433" s="22"/>
      <c r="BH2433" s="22"/>
      <c r="BI2433" s="22"/>
      <c r="BJ2433" s="22"/>
      <c r="BK2433" s="22"/>
      <c r="BL2433" s="22"/>
      <c r="BM2433" s="22"/>
      <c r="BN2433" s="22"/>
      <c r="BO2433" s="22"/>
      <c r="BP2433" s="22"/>
      <c r="BQ2433" s="22"/>
      <c r="BR2433" s="22"/>
      <c r="BS2433" s="22"/>
      <c r="BT2433" s="22"/>
      <c r="BU2433" s="22"/>
      <c r="BV2433" s="22"/>
      <c r="BW2433" s="22"/>
      <c r="BX2433" s="22"/>
      <c r="BY2433" s="22"/>
      <c r="BZ2433" s="22"/>
    </row>
    <row r="2434" spans="1:78" x14ac:dyDescent="0.25">
      <c r="A2434" s="21"/>
      <c r="B2434" s="94">
        <f t="shared" ca="1" si="75"/>
        <v>486.85</v>
      </c>
      <c r="C2434" s="46">
        <f t="shared" ca="1" si="74"/>
        <v>0.76</v>
      </c>
      <c r="D2434" s="50">
        <f ca="1">_xll.MW("C")*(-474+4.9532*(B2434+273.15)-3.6093*10^-3*(B2434+273.15)^2+9.3068*10^-7*(B2434+273.15)^3)/1000</f>
        <v>19.388230481749371</v>
      </c>
      <c r="E2434" s="95">
        <f ca="1">_xll.CP($B$2400,B2434)/1000</f>
        <v>19.352059227737424</v>
      </c>
      <c r="F2434" s="22"/>
      <c r="G2434" s="22"/>
      <c r="H2434" s="34"/>
      <c r="I2434" s="22"/>
      <c r="J2434" s="22"/>
      <c r="K2434" s="22"/>
      <c r="L2434" s="22"/>
      <c r="M2434" s="22"/>
      <c r="N2434" s="22"/>
      <c r="O2434" s="22"/>
      <c r="P2434" s="46"/>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2"/>
      <c r="AS2434" s="22"/>
      <c r="AT2434" s="22"/>
      <c r="AU2434" s="22"/>
      <c r="AV2434" s="22"/>
      <c r="AW2434" s="22"/>
      <c r="AX2434" s="22"/>
      <c r="AY2434" s="22"/>
      <c r="AZ2434" s="22"/>
      <c r="BA2434" s="22"/>
      <c r="BB2434" s="22"/>
      <c r="BC2434" s="22"/>
      <c r="BD2434" s="22"/>
      <c r="BE2434" s="22"/>
      <c r="BF2434" s="22"/>
      <c r="BG2434" s="22"/>
      <c r="BH2434" s="22"/>
      <c r="BI2434" s="22"/>
      <c r="BJ2434" s="22"/>
      <c r="BK2434" s="22"/>
      <c r="BL2434" s="22"/>
      <c r="BM2434" s="22"/>
      <c r="BN2434" s="22"/>
      <c r="BO2434" s="22"/>
      <c r="BP2434" s="22"/>
      <c r="BQ2434" s="22"/>
      <c r="BR2434" s="22"/>
      <c r="BS2434" s="22"/>
      <c r="BT2434" s="22"/>
      <c r="BU2434" s="22"/>
      <c r="BV2434" s="22"/>
      <c r="BW2434" s="22"/>
      <c r="BX2434" s="22"/>
      <c r="BY2434" s="22"/>
      <c r="BZ2434" s="22"/>
    </row>
    <row r="2435" spans="1:78" x14ac:dyDescent="0.25">
      <c r="A2435" s="21"/>
      <c r="B2435" s="94">
        <f t="shared" ca="1" si="75"/>
        <v>506.85</v>
      </c>
      <c r="C2435" s="46">
        <f t="shared" ca="1" si="74"/>
        <v>0.78</v>
      </c>
      <c r="D2435" s="50">
        <f ca="1">_xll.MW("C")*(-474+4.9532*(B2435+273.15)-3.6093*10^-3*(B2435+273.15)^2+9.3068*10^-7*(B2435+273.15)^3)/1000</f>
        <v>19.640544441428343</v>
      </c>
      <c r="E2435" s="95">
        <f ca="1">_xll.CP($B$2400,B2435)/1000</f>
        <v>19.593027080485964</v>
      </c>
      <c r="F2435" s="22"/>
      <c r="G2435" s="22"/>
      <c r="H2435" s="34"/>
      <c r="I2435" s="22"/>
      <c r="J2435" s="22"/>
      <c r="K2435" s="22"/>
      <c r="L2435" s="22"/>
      <c r="M2435" s="22"/>
      <c r="N2435" s="22"/>
      <c r="O2435" s="22"/>
      <c r="P2435" s="46"/>
      <c r="Q2435" s="22"/>
      <c r="R2435" s="22"/>
      <c r="S2435" s="22"/>
      <c r="T2435" s="2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c r="AQ2435" s="22"/>
      <c r="AR2435" s="22"/>
      <c r="AS2435" s="22"/>
      <c r="AT2435" s="22"/>
      <c r="AU2435" s="22"/>
      <c r="AV2435" s="22"/>
      <c r="AW2435" s="22"/>
      <c r="AX2435" s="22"/>
      <c r="AY2435" s="22"/>
      <c r="AZ2435" s="22"/>
      <c r="BA2435" s="22"/>
      <c r="BB2435" s="22"/>
      <c r="BC2435" s="22"/>
      <c r="BD2435" s="22"/>
      <c r="BE2435" s="22"/>
      <c r="BF2435" s="22"/>
      <c r="BG2435" s="22"/>
      <c r="BH2435" s="22"/>
      <c r="BI2435" s="22"/>
      <c r="BJ2435" s="22"/>
      <c r="BK2435" s="22"/>
      <c r="BL2435" s="22"/>
      <c r="BM2435" s="22"/>
      <c r="BN2435" s="22"/>
      <c r="BO2435" s="22"/>
      <c r="BP2435" s="22"/>
      <c r="BQ2435" s="22"/>
      <c r="BR2435" s="22"/>
      <c r="BS2435" s="22"/>
      <c r="BT2435" s="22"/>
      <c r="BU2435" s="22"/>
      <c r="BV2435" s="22"/>
      <c r="BW2435" s="22"/>
      <c r="BX2435" s="22"/>
      <c r="BY2435" s="22"/>
      <c r="BZ2435" s="22"/>
    </row>
    <row r="2436" spans="1:78" x14ac:dyDescent="0.25">
      <c r="A2436" s="21"/>
      <c r="B2436" s="94">
        <f t="shared" ca="1" si="75"/>
        <v>526.85</v>
      </c>
      <c r="C2436" s="46">
        <f t="shared" ca="1" si="74"/>
        <v>0.8</v>
      </c>
      <c r="D2436" s="50">
        <f ca="1">_xll.MW("C")*(-474+4.9532*(B2436+273.15)-3.6093*10^-3*(B2436+273.15)^2+9.3068*10^-7*(B2436+273.15)^3)/1000</f>
        <v>19.879103662911998</v>
      </c>
      <c r="E2436" s="95">
        <f ca="1">_xll.CP($B$2400,B2436)/1000</f>
        <v>19.821951791160103</v>
      </c>
      <c r="F2436" s="22"/>
      <c r="G2436" s="22"/>
      <c r="H2436" s="34"/>
      <c r="I2436" s="22"/>
      <c r="J2436" s="22"/>
      <c r="K2436" s="22"/>
      <c r="L2436" s="22"/>
      <c r="M2436" s="22"/>
      <c r="N2436" s="22"/>
      <c r="O2436" s="22"/>
      <c r="P2436" s="46"/>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2"/>
      <c r="AS2436" s="22"/>
      <c r="AT2436" s="22"/>
      <c r="AU2436" s="22"/>
      <c r="AV2436" s="22"/>
      <c r="AW2436" s="22"/>
      <c r="AX2436" s="22"/>
      <c r="AY2436" s="22"/>
      <c r="AZ2436" s="22"/>
      <c r="BA2436" s="22"/>
      <c r="BB2436" s="22"/>
      <c r="BC2436" s="22"/>
      <c r="BD2436" s="22"/>
      <c r="BE2436" s="22"/>
      <c r="BF2436" s="22"/>
      <c r="BG2436" s="22"/>
      <c r="BH2436" s="22"/>
      <c r="BI2436" s="22"/>
      <c r="BJ2436" s="22"/>
      <c r="BK2436" s="22"/>
      <c r="BL2436" s="22"/>
      <c r="BM2436" s="22"/>
      <c r="BN2436" s="22"/>
      <c r="BO2436" s="22"/>
      <c r="BP2436" s="22"/>
      <c r="BQ2436" s="22"/>
      <c r="BR2436" s="22"/>
      <c r="BS2436" s="22"/>
      <c r="BT2436" s="22"/>
      <c r="BU2436" s="22"/>
      <c r="BV2436" s="22"/>
      <c r="BW2436" s="22"/>
      <c r="BX2436" s="22"/>
      <c r="BY2436" s="22"/>
      <c r="BZ2436" s="22"/>
    </row>
    <row r="2437" spans="1:78" x14ac:dyDescent="0.25">
      <c r="A2437" s="21"/>
      <c r="B2437" s="94">
        <f t="shared" ca="1" si="75"/>
        <v>546.85</v>
      </c>
      <c r="C2437" s="46">
        <f t="shared" ca="1" si="74"/>
        <v>0.82</v>
      </c>
      <c r="D2437" s="50">
        <f ca="1">_xll.MW("C")*(-474+4.9532*(B2437+273.15)-3.6093*10^-3*(B2437+273.15)^2+9.3068*10^-7*(B2437+273.15)^3)/1000</f>
        <v>20.104444695877561</v>
      </c>
      <c r="E2437" s="95">
        <f ca="1">_xll.CP($B$2400,B2437)/1000</f>
        <v>20.039761014475367</v>
      </c>
      <c r="F2437" s="22"/>
      <c r="G2437" s="22"/>
      <c r="H2437" s="34"/>
      <c r="I2437" s="22"/>
      <c r="J2437" s="22"/>
      <c r="K2437" s="22"/>
      <c r="L2437" s="22"/>
      <c r="M2437" s="22"/>
      <c r="N2437" s="22"/>
      <c r="O2437" s="22"/>
      <c r="P2437" s="46"/>
      <c r="Q2437" s="22"/>
      <c r="R2437" s="22"/>
      <c r="S2437" s="22"/>
      <c r="T2437" s="2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c r="AQ2437" s="22"/>
      <c r="AR2437" s="22"/>
      <c r="AS2437" s="22"/>
      <c r="AT2437" s="22"/>
      <c r="AU2437" s="22"/>
      <c r="AV2437" s="22"/>
      <c r="AW2437" s="22"/>
      <c r="AX2437" s="22"/>
      <c r="AY2437" s="22"/>
      <c r="AZ2437" s="22"/>
      <c r="BA2437" s="22"/>
      <c r="BB2437" s="22"/>
      <c r="BC2437" s="22"/>
      <c r="BD2437" s="22"/>
      <c r="BE2437" s="22"/>
      <c r="BF2437" s="22"/>
      <c r="BG2437" s="22"/>
      <c r="BH2437" s="22"/>
      <c r="BI2437" s="22"/>
      <c r="BJ2437" s="22"/>
      <c r="BK2437" s="22"/>
      <c r="BL2437" s="22"/>
      <c r="BM2437" s="22"/>
      <c r="BN2437" s="22"/>
      <c r="BO2437" s="22"/>
      <c r="BP2437" s="22"/>
      <c r="BQ2437" s="22"/>
      <c r="BR2437" s="22"/>
      <c r="BS2437" s="22"/>
      <c r="BT2437" s="22"/>
      <c r="BU2437" s="22"/>
      <c r="BV2437" s="22"/>
      <c r="BW2437" s="22"/>
      <c r="BX2437" s="22"/>
      <c r="BY2437" s="22"/>
      <c r="BZ2437" s="22"/>
    </row>
    <row r="2438" spans="1:78" x14ac:dyDescent="0.25">
      <c r="A2438" s="21"/>
      <c r="B2438" s="94">
        <f t="shared" ca="1" si="75"/>
        <v>566.85</v>
      </c>
      <c r="C2438" s="46">
        <f t="shared" ca="1" si="74"/>
        <v>0.84</v>
      </c>
      <c r="D2438" s="50">
        <f ca="1">_xll.MW("C")*(-474+4.9532*(B2438+273.15)-3.6093*10^-3*(B2438+273.15)^2+9.3068*10^-7*(B2438+273.15)^3)/1000</f>
        <v>20.317104090002303</v>
      </c>
      <c r="E2438" s="95">
        <f ca="1">_xll.CP($B$2400,B2438)/1000</f>
        <v>20.247273301415859</v>
      </c>
      <c r="F2438" s="22"/>
      <c r="G2438" s="22"/>
      <c r="H2438" s="34"/>
      <c r="I2438" s="22"/>
      <c r="J2438" s="22"/>
      <c r="K2438" s="22"/>
      <c r="L2438" s="22"/>
      <c r="M2438" s="22"/>
      <c r="N2438" s="22"/>
      <c r="O2438" s="22"/>
      <c r="P2438" s="46"/>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2"/>
      <c r="AS2438" s="22"/>
      <c r="AT2438" s="22"/>
      <c r="AU2438" s="22"/>
      <c r="AV2438" s="22"/>
      <c r="AW2438" s="22"/>
      <c r="AX2438" s="22"/>
      <c r="AY2438" s="22"/>
      <c r="AZ2438" s="22"/>
      <c r="BA2438" s="22"/>
      <c r="BB2438" s="22"/>
      <c r="BC2438" s="22"/>
      <c r="BD2438" s="22"/>
      <c r="BE2438" s="22"/>
      <c r="BF2438" s="22"/>
      <c r="BG2438" s="22"/>
      <c r="BH2438" s="22"/>
      <c r="BI2438" s="22"/>
      <c r="BJ2438" s="22"/>
      <c r="BK2438" s="22"/>
      <c r="BL2438" s="22"/>
      <c r="BM2438" s="22"/>
      <c r="BN2438" s="22"/>
      <c r="BO2438" s="22"/>
      <c r="BP2438" s="22"/>
      <c r="BQ2438" s="22"/>
      <c r="BR2438" s="22"/>
      <c r="BS2438" s="22"/>
      <c r="BT2438" s="22"/>
      <c r="BU2438" s="22"/>
      <c r="BV2438" s="22"/>
      <c r="BW2438" s="22"/>
      <c r="BX2438" s="22"/>
      <c r="BY2438" s="22"/>
      <c r="BZ2438" s="22"/>
    </row>
    <row r="2439" spans="1:78" x14ac:dyDescent="0.25">
      <c r="A2439" s="21"/>
      <c r="B2439" s="94">
        <f t="shared" ca="1" si="75"/>
        <v>586.85</v>
      </c>
      <c r="C2439" s="46">
        <f t="shared" ca="1" si="74"/>
        <v>0.86</v>
      </c>
      <c r="D2439" s="50">
        <f ca="1">_xll.MW("C")*(-474+4.9532*(B2439+273.15)-3.6093*10^-3*(B2439+273.15)^2+9.3068*10^-7*(B2439+273.15)^3)/1000</f>
        <v>20.517618394963446</v>
      </c>
      <c r="E2439" s="95">
        <f ca="1">_xll.CP($B$2400,B2439)/1000</f>
        <v>20.445213143037115</v>
      </c>
      <c r="F2439" s="22"/>
      <c r="G2439" s="22"/>
      <c r="H2439" s="34"/>
      <c r="I2439" s="22"/>
      <c r="J2439" s="22"/>
      <c r="K2439" s="22"/>
      <c r="L2439" s="22"/>
      <c r="M2439" s="22"/>
      <c r="N2439" s="22"/>
      <c r="O2439" s="22"/>
      <c r="P2439" s="46"/>
      <c r="Q2439" s="22"/>
      <c r="R2439" s="22"/>
      <c r="S2439" s="22"/>
      <c r="T2439" s="2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c r="AQ2439" s="22"/>
      <c r="AR2439" s="22"/>
      <c r="AS2439" s="22"/>
      <c r="AT2439" s="22"/>
      <c r="AU2439" s="22"/>
      <c r="AV2439" s="22"/>
      <c r="AW2439" s="22"/>
      <c r="AX2439" s="22"/>
      <c r="AY2439" s="22"/>
      <c r="AZ2439" s="22"/>
      <c r="BA2439" s="22"/>
      <c r="BB2439" s="22"/>
      <c r="BC2439" s="22"/>
      <c r="BD2439" s="22"/>
      <c r="BE2439" s="22"/>
      <c r="BF2439" s="22"/>
      <c r="BG2439" s="22"/>
      <c r="BH2439" s="22"/>
      <c r="BI2439" s="22"/>
      <c r="BJ2439" s="22"/>
      <c r="BK2439" s="22"/>
      <c r="BL2439" s="22"/>
      <c r="BM2439" s="22"/>
      <c r="BN2439" s="22"/>
      <c r="BO2439" s="22"/>
      <c r="BP2439" s="22"/>
      <c r="BQ2439" s="22"/>
      <c r="BR2439" s="22"/>
      <c r="BS2439" s="22"/>
      <c r="BT2439" s="22"/>
      <c r="BU2439" s="22"/>
      <c r="BV2439" s="22"/>
      <c r="BW2439" s="22"/>
      <c r="BX2439" s="22"/>
      <c r="BY2439" s="22"/>
      <c r="BZ2439" s="22"/>
    </row>
    <row r="2440" spans="1:78" x14ac:dyDescent="0.25">
      <c r="A2440" s="21"/>
      <c r="B2440" s="94">
        <f t="shared" ca="1" si="75"/>
        <v>606.85</v>
      </c>
      <c r="C2440" s="46">
        <f t="shared" ca="1" si="74"/>
        <v>0.88</v>
      </c>
      <c r="D2440" s="50">
        <f ca="1">_xll.MW("C")*(-474+4.9532*(B2440+273.15)-3.6093*10^-3*(B2440+273.15)^2+9.3068*10^-7*(B2440+273.15)^3)/1000</f>
        <v>20.706524160438267</v>
      </c>
      <c r="E2440" s="95">
        <f ca="1">_xll.CP($B$2400,B2440)/1000</f>
        <v>20.634223648694086</v>
      </c>
      <c r="F2440" s="22"/>
      <c r="G2440" s="22"/>
      <c r="H2440" s="34"/>
      <c r="I2440" s="22"/>
      <c r="J2440" s="22"/>
      <c r="K2440" s="22"/>
      <c r="L2440" s="22"/>
      <c r="M2440" s="22"/>
      <c r="N2440" s="22"/>
      <c r="O2440" s="22"/>
      <c r="P2440" s="46"/>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2"/>
      <c r="AS2440" s="22"/>
      <c r="AT2440" s="22"/>
      <c r="AU2440" s="22"/>
      <c r="AV2440" s="22"/>
      <c r="AW2440" s="22"/>
      <c r="AX2440" s="22"/>
      <c r="AY2440" s="22"/>
      <c r="AZ2440" s="22"/>
      <c r="BA2440" s="22"/>
      <c r="BB2440" s="22"/>
      <c r="BC2440" s="22"/>
      <c r="BD2440" s="22"/>
      <c r="BE2440" s="22"/>
      <c r="BF2440" s="22"/>
      <c r="BG2440" s="22"/>
      <c r="BH2440" s="22"/>
      <c r="BI2440" s="22"/>
      <c r="BJ2440" s="22"/>
      <c r="BK2440" s="22"/>
      <c r="BL2440" s="22"/>
      <c r="BM2440" s="22"/>
      <c r="BN2440" s="22"/>
      <c r="BO2440" s="22"/>
      <c r="BP2440" s="22"/>
      <c r="BQ2440" s="22"/>
      <c r="BR2440" s="22"/>
      <c r="BS2440" s="22"/>
      <c r="BT2440" s="22"/>
      <c r="BU2440" s="22"/>
      <c r="BV2440" s="22"/>
      <c r="BW2440" s="22"/>
      <c r="BX2440" s="22"/>
      <c r="BY2440" s="22"/>
      <c r="BZ2440" s="22"/>
    </row>
    <row r="2441" spans="1:78" x14ac:dyDescent="0.25">
      <c r="A2441" s="21"/>
      <c r="B2441" s="94">
        <f t="shared" ca="1" si="75"/>
        <v>626.85</v>
      </c>
      <c r="C2441" s="46">
        <f t="shared" ca="1" si="74"/>
        <v>0.9</v>
      </c>
      <c r="D2441" s="50">
        <f ca="1">_xll.MW("C")*(-474+4.9532*(B2441+273.15)-3.6093*10^-3*(B2441+273.15)^2+9.3068*10^-7*(B2441+273.15)^3)/1000</f>
        <v>20.884357936103999</v>
      </c>
      <c r="E2441" s="95">
        <f ca="1">_xll.CP($B$2400,B2441)/1000</f>
        <v>20.814877274453732</v>
      </c>
      <c r="F2441" s="22"/>
      <c r="G2441" s="22"/>
      <c r="H2441" s="34"/>
      <c r="I2441" s="22"/>
      <c r="J2441" s="22"/>
      <c r="K2441" s="22"/>
      <c r="L2441" s="22"/>
      <c r="M2441" s="22"/>
      <c r="N2441" s="22"/>
      <c r="O2441" s="22"/>
      <c r="P2441" s="46"/>
      <c r="Q2441" s="22"/>
      <c r="R2441" s="22"/>
      <c r="S2441" s="22"/>
      <c r="T2441" s="2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c r="AQ2441" s="22"/>
      <c r="AR2441" s="22"/>
      <c r="AS2441" s="22"/>
      <c r="AT2441" s="22"/>
      <c r="AU2441" s="22"/>
      <c r="AV2441" s="22"/>
      <c r="AW2441" s="22"/>
      <c r="AX2441" s="22"/>
      <c r="AY2441" s="22"/>
      <c r="AZ2441" s="22"/>
      <c r="BA2441" s="22"/>
      <c r="BB2441" s="22"/>
      <c r="BC2441" s="22"/>
      <c r="BD2441" s="22"/>
      <c r="BE2441" s="22"/>
      <c r="BF2441" s="22"/>
      <c r="BG2441" s="22"/>
      <c r="BH2441" s="22"/>
      <c r="BI2441" s="22"/>
      <c r="BJ2441" s="22"/>
      <c r="BK2441" s="22"/>
      <c r="BL2441" s="22"/>
      <c r="BM2441" s="22"/>
      <c r="BN2441" s="22"/>
      <c r="BO2441" s="22"/>
      <c r="BP2441" s="22"/>
      <c r="BQ2441" s="22"/>
      <c r="BR2441" s="22"/>
      <c r="BS2441" s="22"/>
      <c r="BT2441" s="22"/>
      <c r="BU2441" s="22"/>
      <c r="BV2441" s="22"/>
      <c r="BW2441" s="22"/>
      <c r="BX2441" s="22"/>
      <c r="BY2441" s="22"/>
      <c r="BZ2441" s="22"/>
    </row>
    <row r="2442" spans="1:78" x14ac:dyDescent="0.25">
      <c r="A2442" s="21"/>
      <c r="B2442" s="94">
        <f t="shared" ca="1" si="75"/>
        <v>646.85</v>
      </c>
      <c r="C2442" s="46">
        <f t="shared" ca="1" si="74"/>
        <v>0.92</v>
      </c>
      <c r="D2442" s="50">
        <f ca="1">_xll.MW("C")*(-474+4.9532*(B2442+273.15)-3.6093*10^-3*(B2442+273.15)^2+9.3068*10^-7*(B2442+273.15)^3)/1000</f>
        <v>21.051656271637878</v>
      </c>
      <c r="E2442" s="95">
        <f ca="1">_xll.CP($B$2400,B2442)/1000</f>
        <v>20.987684937017054</v>
      </c>
      <c r="F2442" s="22"/>
      <c r="G2442" s="22"/>
      <c r="H2442" s="34"/>
      <c r="I2442" s="22"/>
      <c r="J2442" s="22"/>
      <c r="K2442" s="22"/>
      <c r="L2442" s="46"/>
      <c r="M2442" s="50"/>
      <c r="N2442" s="50"/>
      <c r="O2442" s="46"/>
      <c r="P2442" s="46"/>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2"/>
      <c r="AS2442" s="22"/>
      <c r="AT2442" s="22"/>
      <c r="AU2442" s="22"/>
      <c r="AV2442" s="22"/>
      <c r="AW2442" s="22"/>
      <c r="AX2442" s="22"/>
      <c r="AY2442" s="22"/>
      <c r="AZ2442" s="22"/>
      <c r="BA2442" s="22"/>
      <c r="BB2442" s="22"/>
      <c r="BC2442" s="22"/>
      <c r="BD2442" s="22"/>
      <c r="BE2442" s="22"/>
      <c r="BF2442" s="22"/>
      <c r="BG2442" s="22"/>
      <c r="BH2442" s="22"/>
      <c r="BI2442" s="22"/>
      <c r="BJ2442" s="22"/>
      <c r="BK2442" s="22"/>
      <c r="BL2442" s="22"/>
      <c r="BM2442" s="22"/>
      <c r="BN2442" s="22"/>
      <c r="BO2442" s="22"/>
      <c r="BP2442" s="22"/>
      <c r="BQ2442" s="22"/>
      <c r="BR2442" s="22"/>
      <c r="BS2442" s="22"/>
      <c r="BT2442" s="22"/>
      <c r="BU2442" s="22"/>
      <c r="BV2442" s="22"/>
      <c r="BW2442" s="22"/>
      <c r="BX2442" s="22"/>
      <c r="BY2442" s="22"/>
      <c r="BZ2442" s="22"/>
    </row>
    <row r="2443" spans="1:78" x14ac:dyDescent="0.25">
      <c r="A2443" s="21"/>
      <c r="B2443" s="94">
        <f t="shared" ca="1" si="75"/>
        <v>666.85</v>
      </c>
      <c r="C2443" s="46">
        <f t="shared" ca="1" si="74"/>
        <v>0.94</v>
      </c>
      <c r="D2443" s="50">
        <f ca="1">_xll.MW("C")*(-474+4.9532*(B2443+273.15)-3.6093*10^-3*(B2443+273.15)^2+9.3068*10^-7*(B2443+273.15)^3)/1000</f>
        <v>21.208955716717178</v>
      </c>
      <c r="E2443" s="95">
        <f ca="1">_xll.CP($B$2400,B2443)/1000</f>
        <v>21.15310378496574</v>
      </c>
      <c r="F2443" s="22"/>
      <c r="G2443" s="22"/>
      <c r="H2443" s="34"/>
      <c r="I2443" s="22"/>
      <c r="J2443" s="22"/>
      <c r="K2443" s="22"/>
      <c r="L2443" s="46"/>
      <c r="M2443" s="50"/>
      <c r="N2443" s="50"/>
      <c r="O2443" s="46"/>
      <c r="P2443" s="46"/>
      <c r="Q2443" s="22"/>
      <c r="R2443" s="22"/>
      <c r="S2443" s="22"/>
      <c r="T2443" s="21"/>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c r="AQ2443" s="22"/>
      <c r="AR2443" s="22"/>
      <c r="AS2443" s="22"/>
      <c r="AT2443" s="22"/>
      <c r="AU2443" s="22"/>
      <c r="AV2443" s="22"/>
      <c r="AW2443" s="22"/>
      <c r="AX2443" s="22"/>
      <c r="AY2443" s="22"/>
      <c r="AZ2443" s="22"/>
      <c r="BA2443" s="22"/>
      <c r="BB2443" s="22"/>
      <c r="BC2443" s="22"/>
      <c r="BD2443" s="22"/>
      <c r="BE2443" s="22"/>
      <c r="BF2443" s="22"/>
      <c r="BG2443" s="22"/>
      <c r="BH2443" s="22"/>
      <c r="BI2443" s="22"/>
      <c r="BJ2443" s="22"/>
      <c r="BK2443" s="22"/>
      <c r="BL2443" s="22"/>
      <c r="BM2443" s="22"/>
      <c r="BN2443" s="22"/>
      <c r="BO2443" s="22"/>
      <c r="BP2443" s="22"/>
      <c r="BQ2443" s="22"/>
      <c r="BR2443" s="22"/>
      <c r="BS2443" s="22"/>
      <c r="BT2443" s="22"/>
      <c r="BU2443" s="22"/>
      <c r="BV2443" s="22"/>
      <c r="BW2443" s="22"/>
      <c r="BX2443" s="22"/>
      <c r="BY2443" s="22"/>
      <c r="BZ2443" s="22"/>
    </row>
    <row r="2444" spans="1:78" x14ac:dyDescent="0.25">
      <c r="A2444" s="21"/>
      <c r="B2444" s="94">
        <f t="shared" ca="1" si="75"/>
        <v>686.85</v>
      </c>
      <c r="C2444" s="46">
        <f t="shared" ca="1" si="74"/>
        <v>0.96</v>
      </c>
      <c r="D2444" s="50">
        <f ca="1">_xll.MW("C")*(-474+4.9532*(B2444+273.15)-3.6093*10^-3*(B2444+273.15)^2+9.3068*10^-7*(B2444+273.15)^3)/1000</f>
        <v>21.356792821019138</v>
      </c>
      <c r="E2444" s="95">
        <f ca="1">_xll.CP($B$2400,B2444)/1000</f>
        <v>21.311543848728569</v>
      </c>
      <c r="F2444" s="22"/>
      <c r="G2444" s="22"/>
      <c r="H2444" s="34"/>
      <c r="I2444" s="22"/>
      <c r="J2444" s="22"/>
      <c r="K2444" s="22"/>
      <c r="L2444" s="22"/>
      <c r="M2444" s="22"/>
      <c r="N2444" s="22"/>
      <c r="O2444" s="22"/>
      <c r="P2444" s="46"/>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2"/>
      <c r="AS2444" s="22"/>
      <c r="AT2444" s="22"/>
      <c r="AU2444" s="22"/>
      <c r="AV2444" s="22"/>
      <c r="AW2444" s="22"/>
      <c r="AX2444" s="22"/>
      <c r="AY2444" s="22"/>
      <c r="AZ2444" s="22"/>
      <c r="BA2444" s="22"/>
      <c r="BB2444" s="22"/>
      <c r="BC2444" s="22"/>
      <c r="BD2444" s="22"/>
      <c r="BE2444" s="22"/>
      <c r="BF2444" s="22"/>
      <c r="BG2444" s="22"/>
      <c r="BH2444" s="22"/>
      <c r="BI2444" s="22"/>
      <c r="BJ2444" s="22"/>
      <c r="BK2444" s="22"/>
      <c r="BL2444" s="22"/>
      <c r="BM2444" s="22"/>
      <c r="BN2444" s="22"/>
      <c r="BO2444" s="22"/>
      <c r="BP2444" s="22"/>
      <c r="BQ2444" s="22"/>
      <c r="BR2444" s="22"/>
      <c r="BS2444" s="22"/>
      <c r="BT2444" s="22"/>
      <c r="BU2444" s="22"/>
      <c r="BV2444" s="22"/>
      <c r="BW2444" s="22"/>
      <c r="BX2444" s="22"/>
      <c r="BY2444" s="22"/>
      <c r="BZ2444" s="22"/>
    </row>
    <row r="2445" spans="1:78" x14ac:dyDescent="0.25">
      <c r="A2445" s="21"/>
      <c r="B2445" s="94">
        <f t="shared" ca="1" si="75"/>
        <v>706.85</v>
      </c>
      <c r="C2445" s="46">
        <f t="shared" ca="1" si="74"/>
        <v>0.98</v>
      </c>
      <c r="D2445" s="50">
        <f ca="1">_xll.MW("C")*(-474+4.9532*(B2445+273.15)-3.6093*10^-3*(B2445+273.15)^2+9.3068*10^-7*(B2445+273.15)^3)/1000</f>
        <v>21.495704134220986</v>
      </c>
      <c r="E2445" s="95">
        <f ca="1">_xll.CP($B$2400,B2445)/1000</f>
        <v>21.463373750424221</v>
      </c>
      <c r="F2445" s="22"/>
      <c r="G2445" s="22"/>
      <c r="H2445" s="34"/>
      <c r="I2445" s="22"/>
      <c r="J2445" s="22"/>
      <c r="K2445" s="22"/>
      <c r="L2445" s="22"/>
      <c r="M2445" s="22"/>
      <c r="N2445" s="22"/>
      <c r="O2445" s="22"/>
      <c r="P2445" s="46"/>
      <c r="Q2445" s="22"/>
      <c r="R2445" s="22"/>
      <c r="S2445" s="22"/>
      <c r="T2445" s="2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c r="AQ2445" s="22"/>
      <c r="AR2445" s="22"/>
      <c r="AS2445" s="22"/>
      <c r="AT2445" s="22"/>
      <c r="AU2445" s="22"/>
      <c r="AV2445" s="22"/>
      <c r="AW2445" s="22"/>
      <c r="AX2445" s="22"/>
      <c r="AY2445" s="22"/>
      <c r="AZ2445" s="22"/>
      <c r="BA2445" s="22"/>
      <c r="BB2445" s="22"/>
      <c r="BC2445" s="22"/>
      <c r="BD2445" s="22"/>
      <c r="BE2445" s="22"/>
      <c r="BF2445" s="22"/>
      <c r="BG2445" s="22"/>
      <c r="BH2445" s="22"/>
      <c r="BI2445" s="22"/>
      <c r="BJ2445" s="22"/>
      <c r="BK2445" s="22"/>
      <c r="BL2445" s="22"/>
      <c r="BM2445" s="22"/>
      <c r="BN2445" s="22"/>
      <c r="BO2445" s="22"/>
      <c r="BP2445" s="22"/>
      <c r="BQ2445" s="22"/>
      <c r="BR2445" s="22"/>
      <c r="BS2445" s="22"/>
      <c r="BT2445" s="22"/>
      <c r="BU2445" s="22"/>
      <c r="BV2445" s="22"/>
      <c r="BW2445" s="22"/>
      <c r="BX2445" s="22"/>
      <c r="BY2445" s="22"/>
      <c r="BZ2445" s="22"/>
    </row>
    <row r="2446" spans="1:78" x14ac:dyDescent="0.25">
      <c r="A2446" s="21"/>
      <c r="B2446" s="94">
        <f t="shared" ca="1" si="75"/>
        <v>726.85</v>
      </c>
      <c r="C2446" s="46">
        <f t="shared" ca="1" si="74"/>
        <v>1</v>
      </c>
      <c r="D2446" s="50">
        <f ca="1">_xll.MW("C")*(-474+4.9532*(B2446+273.15)-3.6093*10^-3*(B2446+273.15)^2+9.3068*10^-7*(B2446+273.15)^3)/1000</f>
        <v>21.626226205999995</v>
      </c>
      <c r="E2446" s="95">
        <f ca="1">_xll.CP($B$2400,B2446)/1000</f>
        <v>21.608925622463225</v>
      </c>
      <c r="F2446" s="22"/>
      <c r="G2446" s="22"/>
      <c r="H2446" s="34"/>
      <c r="I2446" s="22"/>
      <c r="J2446" s="22"/>
      <c r="K2446" s="22"/>
      <c r="L2446" s="22"/>
      <c r="M2446" s="22"/>
      <c r="N2446" s="22"/>
      <c r="O2446" s="22"/>
      <c r="P2446" s="46"/>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2"/>
      <c r="AS2446" s="22"/>
      <c r="AT2446" s="22"/>
      <c r="AU2446" s="22"/>
      <c r="AV2446" s="22"/>
      <c r="AW2446" s="22"/>
      <c r="AX2446" s="22"/>
      <c r="AY2446" s="22"/>
      <c r="AZ2446" s="22"/>
      <c r="BA2446" s="22"/>
      <c r="BB2446" s="22"/>
      <c r="BC2446" s="22"/>
      <c r="BD2446" s="22"/>
      <c r="BE2446" s="22"/>
      <c r="BF2446" s="22"/>
      <c r="BG2446" s="22"/>
      <c r="BH2446" s="22"/>
      <c r="BI2446" s="22"/>
      <c r="BJ2446" s="22"/>
      <c r="BK2446" s="22"/>
      <c r="BL2446" s="22"/>
      <c r="BM2446" s="22"/>
      <c r="BN2446" s="22"/>
      <c r="BO2446" s="22"/>
      <c r="BP2446" s="22"/>
      <c r="BQ2446" s="22"/>
      <c r="BR2446" s="22"/>
      <c r="BS2446" s="22"/>
      <c r="BT2446" s="22"/>
      <c r="BU2446" s="22"/>
      <c r="BV2446" s="22"/>
      <c r="BW2446" s="22"/>
      <c r="BX2446" s="22"/>
      <c r="BY2446" s="22"/>
      <c r="BZ2446" s="22"/>
    </row>
    <row r="2447" spans="1:78" x14ac:dyDescent="0.25">
      <c r="A2447" s="21"/>
      <c r="B2447" s="94">
        <f t="shared" ca="1" si="75"/>
        <v>746.85</v>
      </c>
      <c r="C2447" s="46">
        <f t="shared" ca="1" si="74"/>
        <v>1.02</v>
      </c>
      <c r="D2447" s="50">
        <f ca="1">_xll.MW("C")*(-474+4.9532*(B2447+273.15)-3.6093*10^-3*(B2447+273.15)^2+9.3068*10^-7*(B2447+273.15)^3)/1000</f>
        <v>21.748895586033406</v>
      </c>
      <c r="E2447" s="95">
        <f ca="1">_xll.CP($B$2400,B2447)/1000</f>
        <v>21.748499357782602</v>
      </c>
      <c r="F2447" s="22"/>
      <c r="G2447" s="22"/>
      <c r="H2447" s="34"/>
      <c r="I2447" s="22"/>
      <c r="J2447" s="22"/>
      <c r="K2447" s="22"/>
      <c r="L2447" s="22"/>
      <c r="M2447" s="22"/>
      <c r="N2447" s="22"/>
      <c r="O2447" s="22"/>
      <c r="P2447" s="46"/>
      <c r="Q2447" s="22"/>
      <c r="R2447" s="22"/>
      <c r="S2447" s="22"/>
      <c r="T2447" s="2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c r="AQ2447" s="22"/>
      <c r="AR2447" s="22"/>
      <c r="AS2447" s="22"/>
      <c r="AT2447" s="22"/>
      <c r="AU2447" s="22"/>
      <c r="AV2447" s="22"/>
      <c r="AW2447" s="22"/>
      <c r="AX2447" s="22"/>
      <c r="AY2447" s="22"/>
      <c r="AZ2447" s="22"/>
      <c r="BA2447" s="22"/>
      <c r="BB2447" s="22"/>
      <c r="BC2447" s="22"/>
      <c r="BD2447" s="22"/>
      <c r="BE2447" s="22"/>
      <c r="BF2447" s="22"/>
      <c r="BG2447" s="22"/>
      <c r="BH2447" s="22"/>
      <c r="BI2447" s="22"/>
      <c r="BJ2447" s="22"/>
      <c r="BK2447" s="22"/>
      <c r="BL2447" s="22"/>
      <c r="BM2447" s="22"/>
      <c r="BN2447" s="22"/>
      <c r="BO2447" s="22"/>
      <c r="BP2447" s="22"/>
      <c r="BQ2447" s="22"/>
      <c r="BR2447" s="22"/>
      <c r="BS2447" s="22"/>
      <c r="BT2447" s="22"/>
      <c r="BU2447" s="22"/>
      <c r="BV2447" s="22"/>
      <c r="BW2447" s="22"/>
      <c r="BX2447" s="22"/>
      <c r="BY2447" s="22"/>
      <c r="BZ2447" s="22"/>
    </row>
    <row r="2448" spans="1:78" x14ac:dyDescent="0.25">
      <c r="A2448" s="21"/>
      <c r="B2448" s="94">
        <f t="shared" ca="1" si="75"/>
        <v>766.85</v>
      </c>
      <c r="C2448" s="46">
        <f t="shared" ca="1" si="74"/>
        <v>1.04</v>
      </c>
      <c r="D2448" s="50">
        <f ca="1">_xll.MW("C")*(-474+4.9532*(B2448+273.15)-3.6093*10^-3*(B2448+273.15)^2+9.3068*10^-7*(B2448+273.15)^3)/1000</f>
        <v>21.864248823998455</v>
      </c>
      <c r="E2448" s="95">
        <f ca="1">_xll.CP($B$2400,B2448)/1000</f>
        <v>21.882366293529508</v>
      </c>
      <c r="F2448" s="22"/>
      <c r="G2448" s="22"/>
      <c r="H2448" s="34"/>
      <c r="I2448" s="22"/>
      <c r="J2448" s="22"/>
      <c r="K2448" s="22"/>
      <c r="L2448" s="22"/>
      <c r="M2448" s="22"/>
      <c r="N2448" s="22"/>
      <c r="O2448" s="22"/>
      <c r="P2448" s="46"/>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2"/>
      <c r="AS2448" s="22"/>
      <c r="AT2448" s="22"/>
      <c r="AU2448" s="22"/>
      <c r="AV2448" s="22"/>
      <c r="AW2448" s="22"/>
      <c r="AX2448" s="22"/>
      <c r="AY2448" s="22"/>
      <c r="AZ2448" s="22"/>
      <c r="BA2448" s="22"/>
      <c r="BB2448" s="22"/>
      <c r="BC2448" s="22"/>
      <c r="BD2448" s="22"/>
      <c r="BE2448" s="22"/>
      <c r="BF2448" s="22"/>
      <c r="BG2448" s="22"/>
      <c r="BH2448" s="22"/>
      <c r="BI2448" s="22"/>
      <c r="BJ2448" s="22"/>
      <c r="BK2448" s="22"/>
      <c r="BL2448" s="22"/>
      <c r="BM2448" s="22"/>
      <c r="BN2448" s="22"/>
      <c r="BO2448" s="22"/>
      <c r="BP2448" s="22"/>
      <c r="BQ2448" s="22"/>
      <c r="BR2448" s="22"/>
      <c r="BS2448" s="22"/>
      <c r="BT2448" s="22"/>
      <c r="BU2448" s="22"/>
      <c r="BV2448" s="22"/>
      <c r="BW2448" s="22"/>
      <c r="BX2448" s="22"/>
      <c r="BY2448" s="22"/>
      <c r="BZ2448" s="22"/>
    </row>
    <row r="2449" spans="1:78" x14ac:dyDescent="0.25">
      <c r="A2449" s="21"/>
      <c r="B2449" s="94">
        <f t="shared" ca="1" si="75"/>
        <v>786.85</v>
      </c>
      <c r="C2449" s="46">
        <f t="shared" ca="1" si="74"/>
        <v>1.06</v>
      </c>
      <c r="D2449" s="50">
        <f ca="1">_xll.MW("C")*(-474+4.9532*(B2449+273.15)-3.6093*10^-3*(B2449+273.15)^2+9.3068*10^-7*(B2449+273.15)^3)/1000</f>
        <v>21.972822469572414</v>
      </c>
      <c r="E2449" s="95">
        <f ca="1">_xll.CP($B$2400,B2449)/1000</f>
        <v>22.010772412887853</v>
      </c>
      <c r="F2449" s="22"/>
      <c r="G2449" s="22"/>
      <c r="H2449" s="34"/>
      <c r="I2449" s="22"/>
      <c r="J2449" s="22"/>
      <c r="K2449" s="22"/>
      <c r="L2449" s="22"/>
      <c r="M2449" s="22"/>
      <c r="N2449" s="22"/>
      <c r="O2449" s="22"/>
      <c r="P2449" s="46"/>
      <c r="Q2449" s="22"/>
      <c r="R2449" s="22"/>
      <c r="S2449" s="22"/>
      <c r="T2449" s="2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c r="AQ2449" s="22"/>
      <c r="AR2449" s="22"/>
      <c r="AS2449" s="22"/>
      <c r="AT2449" s="22"/>
      <c r="AU2449" s="22"/>
      <c r="AV2449" s="22"/>
      <c r="AW2449" s="22"/>
      <c r="AX2449" s="22"/>
      <c r="AY2449" s="22"/>
      <c r="AZ2449" s="22"/>
      <c r="BA2449" s="22"/>
      <c r="BB2449" s="22"/>
      <c r="BC2449" s="22"/>
      <c r="BD2449" s="22"/>
      <c r="BE2449" s="22"/>
      <c r="BF2449" s="22"/>
      <c r="BG2449" s="22"/>
      <c r="BH2449" s="22"/>
      <c r="BI2449" s="22"/>
      <c r="BJ2449" s="22"/>
      <c r="BK2449" s="22"/>
      <c r="BL2449" s="22"/>
      <c r="BM2449" s="22"/>
      <c r="BN2449" s="22"/>
      <c r="BO2449" s="22"/>
      <c r="BP2449" s="22"/>
      <c r="BQ2449" s="22"/>
      <c r="BR2449" s="22"/>
      <c r="BS2449" s="22"/>
      <c r="BT2449" s="22"/>
      <c r="BU2449" s="22"/>
      <c r="BV2449" s="22"/>
      <c r="BW2449" s="22"/>
      <c r="BX2449" s="22"/>
      <c r="BY2449" s="22"/>
      <c r="BZ2449" s="22"/>
    </row>
    <row r="2450" spans="1:78" x14ac:dyDescent="0.25">
      <c r="A2450" s="21"/>
      <c r="B2450" s="94">
        <f t="shared" ca="1" si="75"/>
        <v>806.85</v>
      </c>
      <c r="C2450" s="46">
        <f t="shared" ca="1" si="74"/>
        <v>1.08</v>
      </c>
      <c r="D2450" s="50">
        <f ca="1">_xll.MW("C")*(-474+4.9532*(B2450+273.15)-3.6093*10^-3*(B2450+273.15)^2+9.3068*10^-7*(B2450+273.15)^3)/1000</f>
        <v>22.07515307243251</v>
      </c>
      <c r="E2450" s="95">
        <f ca="1">_xll.CP($B$2400,B2450)/1000</f>
        <v>22.133941135759876</v>
      </c>
      <c r="F2450" s="22"/>
      <c r="G2450" s="22"/>
      <c r="H2450" s="34"/>
      <c r="I2450" s="22"/>
      <c r="J2450" s="22"/>
      <c r="K2450" s="22"/>
      <c r="L2450" s="22"/>
      <c r="M2450" s="22"/>
      <c r="N2450" s="22"/>
      <c r="O2450" s="22"/>
      <c r="P2450" s="46"/>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2"/>
      <c r="AS2450" s="22"/>
      <c r="AT2450" s="22"/>
      <c r="AU2450" s="22"/>
      <c r="AV2450" s="22"/>
      <c r="AW2450" s="22"/>
      <c r="AX2450" s="22"/>
      <c r="AY2450" s="22"/>
      <c r="AZ2450" s="22"/>
      <c r="BA2450" s="22"/>
      <c r="BB2450" s="22"/>
      <c r="BC2450" s="22"/>
      <c r="BD2450" s="22"/>
      <c r="BE2450" s="22"/>
      <c r="BF2450" s="22"/>
      <c r="BG2450" s="22"/>
      <c r="BH2450" s="22"/>
      <c r="BI2450" s="22"/>
      <c r="BJ2450" s="22"/>
      <c r="BK2450" s="22"/>
      <c r="BL2450" s="22"/>
      <c r="BM2450" s="22"/>
      <c r="BN2450" s="22"/>
      <c r="BO2450" s="22"/>
      <c r="BP2450" s="22"/>
      <c r="BQ2450" s="22"/>
      <c r="BR2450" s="22"/>
      <c r="BS2450" s="22"/>
      <c r="BT2450" s="22"/>
      <c r="BU2450" s="22"/>
      <c r="BV2450" s="22"/>
      <c r="BW2450" s="22"/>
      <c r="BX2450" s="22"/>
      <c r="BY2450" s="22"/>
      <c r="BZ2450" s="22"/>
    </row>
    <row r="2451" spans="1:78" x14ac:dyDescent="0.25">
      <c r="A2451" s="21"/>
      <c r="B2451" s="94">
        <f t="shared" ca="1" si="75"/>
        <v>826.85</v>
      </c>
      <c r="C2451" s="46">
        <f t="shared" ca="1" si="74"/>
        <v>1.1000000000000001</v>
      </c>
      <c r="D2451" s="50">
        <f ca="1">_xll.MW("C")*(-474+4.9532*(B2451+273.15)-3.6093*10^-3*(B2451+273.15)^2+9.3068*10^-7*(B2451+273.15)^3)/1000</f>
        <v>22.171777182255983</v>
      </c>
      <c r="E2451" s="95">
        <f ca="1">_xll.CP($B$2400,B2451)/1000</f>
        <v>22.252075757551157</v>
      </c>
      <c r="F2451" s="22"/>
      <c r="G2451" s="22"/>
      <c r="H2451" s="34"/>
      <c r="I2451" s="22"/>
      <c r="J2451" s="22"/>
      <c r="K2451" s="22"/>
      <c r="L2451" s="22"/>
      <c r="M2451" s="22"/>
      <c r="N2451" s="22"/>
      <c r="O2451" s="22"/>
      <c r="P2451" s="22"/>
      <c r="Q2451" s="22"/>
      <c r="R2451" s="22"/>
      <c r="S2451" s="22"/>
      <c r="T2451" s="2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c r="AQ2451" s="22"/>
      <c r="AR2451" s="22"/>
      <c r="AS2451" s="22"/>
      <c r="AT2451" s="22"/>
      <c r="AU2451" s="22"/>
      <c r="AV2451" s="22"/>
      <c r="AW2451" s="22"/>
      <c r="AX2451" s="22"/>
      <c r="AY2451" s="22"/>
      <c r="AZ2451" s="22"/>
      <c r="BA2451" s="22"/>
      <c r="BB2451" s="22"/>
      <c r="BC2451" s="22"/>
      <c r="BD2451" s="22"/>
      <c r="BE2451" s="22"/>
      <c r="BF2451" s="22"/>
      <c r="BG2451" s="22"/>
      <c r="BH2451" s="22"/>
      <c r="BI2451" s="22"/>
      <c r="BJ2451" s="22"/>
      <c r="BK2451" s="22"/>
      <c r="BL2451" s="22"/>
      <c r="BM2451" s="22"/>
      <c r="BN2451" s="22"/>
      <c r="BO2451" s="22"/>
      <c r="BP2451" s="22"/>
      <c r="BQ2451" s="22"/>
      <c r="BR2451" s="22"/>
      <c r="BS2451" s="22"/>
      <c r="BT2451" s="22"/>
      <c r="BU2451" s="22"/>
      <c r="BV2451" s="22"/>
      <c r="BW2451" s="22"/>
      <c r="BX2451" s="22"/>
      <c r="BY2451" s="22"/>
      <c r="BZ2451" s="22"/>
    </row>
    <row r="2452" spans="1:78" x14ac:dyDescent="0.25">
      <c r="A2452" s="21"/>
      <c r="B2452" s="94">
        <f t="shared" ca="1" si="75"/>
        <v>846.85</v>
      </c>
      <c r="C2452" s="46">
        <f t="shared" ca="1" si="74"/>
        <v>1.1200000000000001</v>
      </c>
      <c r="D2452" s="50">
        <f ca="1">_xll.MW("C")*(-474+4.9532*(B2452+273.15)-3.6093*10^-3*(B2452+273.15)^2+9.3068*10^-7*(B2452+273.15)^3)/1000</f>
        <v>22.263231348720122</v>
      </c>
      <c r="E2452" s="95">
        <f ca="1">_xll.CP($B$2400,B2452)/1000</f>
        <v>22.365361585872702</v>
      </c>
      <c r="F2452" s="22"/>
      <c r="G2452" s="22"/>
      <c r="H2452" s="34"/>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2"/>
      <c r="AS2452" s="22"/>
      <c r="AT2452" s="22"/>
      <c r="AU2452" s="22"/>
      <c r="AV2452" s="22"/>
      <c r="AW2452" s="22"/>
      <c r="AX2452" s="22"/>
      <c r="AY2452" s="22"/>
      <c r="AZ2452" s="22"/>
      <c r="BA2452" s="22"/>
      <c r="BB2452" s="22"/>
      <c r="BC2452" s="22"/>
      <c r="BD2452" s="22"/>
      <c r="BE2452" s="22"/>
      <c r="BF2452" s="22"/>
      <c r="BG2452" s="22"/>
      <c r="BH2452" s="22"/>
      <c r="BI2452" s="22"/>
      <c r="BJ2452" s="22"/>
      <c r="BK2452" s="22"/>
      <c r="BL2452" s="22"/>
      <c r="BM2452" s="22"/>
      <c r="BN2452" s="22"/>
      <c r="BO2452" s="22"/>
      <c r="BP2452" s="22"/>
      <c r="BQ2452" s="22"/>
      <c r="BR2452" s="22"/>
      <c r="BS2452" s="22"/>
      <c r="BT2452" s="22"/>
      <c r="BU2452" s="22"/>
      <c r="BV2452" s="22"/>
      <c r="BW2452" s="22"/>
      <c r="BX2452" s="22"/>
      <c r="BY2452" s="22"/>
      <c r="BZ2452" s="22"/>
    </row>
    <row r="2453" spans="1:78" x14ac:dyDescent="0.25">
      <c r="A2453" s="21"/>
      <c r="B2453" s="96">
        <f t="shared" ca="1" si="75"/>
        <v>866.85</v>
      </c>
      <c r="C2453" s="77">
        <f t="shared" ca="1" si="74"/>
        <v>1.1399999999999999</v>
      </c>
      <c r="D2453" s="78">
        <f ca="1">_xll.MW("C")*(-474+4.9532*(B2453+273.15)-3.6093*10^-3*(B2453+273.15)^2+9.3068*10^-7*(B2453+273.15)^3)/1000</f>
        <v>22.350052121502149</v>
      </c>
      <c r="E2453" s="97">
        <f ca="1">_xll.CP($B$2400,B2453)/1000</f>
        <v>22.473967817178622</v>
      </c>
      <c r="F2453" s="22"/>
      <c r="G2453" s="22"/>
      <c r="H2453" s="34"/>
      <c r="I2453" s="22"/>
      <c r="J2453" s="22"/>
      <c r="K2453" s="22"/>
      <c r="L2453" s="22"/>
      <c r="M2453" s="22"/>
      <c r="N2453" s="22"/>
      <c r="O2453" s="22"/>
      <c r="P2453" s="22"/>
      <c r="Q2453" s="22"/>
      <c r="R2453" s="22"/>
      <c r="S2453" s="22"/>
      <c r="T2453" s="2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c r="AQ2453" s="22"/>
      <c r="AR2453" s="22"/>
      <c r="AS2453" s="22"/>
      <c r="AT2453" s="22"/>
      <c r="AU2453" s="22"/>
      <c r="AV2453" s="22"/>
      <c r="AW2453" s="22"/>
      <c r="AX2453" s="22"/>
      <c r="AY2453" s="22"/>
      <c r="AZ2453" s="22"/>
      <c r="BA2453" s="22"/>
      <c r="BB2453" s="22"/>
      <c r="BC2453" s="22"/>
      <c r="BD2453" s="22"/>
      <c r="BE2453" s="22"/>
      <c r="BF2453" s="22"/>
      <c r="BG2453" s="22"/>
      <c r="BH2453" s="22"/>
      <c r="BI2453" s="22"/>
      <c r="BJ2453" s="22"/>
      <c r="BK2453" s="22"/>
      <c r="BL2453" s="22"/>
      <c r="BM2453" s="22"/>
      <c r="BN2453" s="22"/>
      <c r="BO2453" s="22"/>
      <c r="BP2453" s="22"/>
      <c r="BQ2453" s="22"/>
      <c r="BR2453" s="22"/>
      <c r="BS2453" s="22"/>
      <c r="BT2453" s="22"/>
      <c r="BU2453" s="22"/>
      <c r="BV2453" s="22"/>
      <c r="BW2453" s="22"/>
      <c r="BX2453" s="22"/>
      <c r="BY2453" s="22"/>
      <c r="BZ2453" s="22"/>
    </row>
    <row r="2454" spans="1:78" x14ac:dyDescent="0.25">
      <c r="A2454" s="21"/>
      <c r="B2454" s="91">
        <f t="shared" ca="1" si="75"/>
        <v>886.85</v>
      </c>
      <c r="C2454" s="92">
        <f t="shared" ca="1" si="74"/>
        <v>1.1599999999999999</v>
      </c>
      <c r="D2454" s="98">
        <f ca="1">_xll.MW("C")*(-474+4.9532*(B2454+273.15)-3.6093*10^-3*(B2454+273.15)^2+9.3068*10^-7*(B2454+273.15)^3)/1000</f>
        <v>22.43277605027928</v>
      </c>
      <c r="E2454" s="95">
        <f ca="1">_xll.CP($B$2400,B2454)/1000</f>
        <v>22.578049188895406</v>
      </c>
      <c r="F2454" s="22"/>
      <c r="G2454" s="22"/>
      <c r="H2454" s="34"/>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2"/>
      <c r="AS2454" s="22"/>
      <c r="AT2454" s="22"/>
      <c r="AU2454" s="22"/>
      <c r="AV2454" s="22"/>
      <c r="AW2454" s="22"/>
      <c r="AX2454" s="22"/>
      <c r="AY2454" s="22"/>
      <c r="AZ2454" s="22"/>
      <c r="BA2454" s="22"/>
      <c r="BB2454" s="22"/>
      <c r="BC2454" s="22"/>
      <c r="BD2454" s="22"/>
      <c r="BE2454" s="22"/>
      <c r="BF2454" s="22"/>
      <c r="BG2454" s="22"/>
      <c r="BH2454" s="22"/>
      <c r="BI2454" s="22"/>
      <c r="BJ2454" s="22"/>
      <c r="BK2454" s="22"/>
      <c r="BL2454" s="22"/>
      <c r="BM2454" s="22"/>
      <c r="BN2454" s="22"/>
      <c r="BO2454" s="22"/>
      <c r="BP2454" s="22"/>
      <c r="BQ2454" s="22"/>
      <c r="BR2454" s="22"/>
      <c r="BS2454" s="22"/>
      <c r="BT2454" s="22"/>
      <c r="BU2454" s="22"/>
      <c r="BV2454" s="22"/>
      <c r="BW2454" s="22"/>
      <c r="BX2454" s="22"/>
      <c r="BY2454" s="22"/>
      <c r="BZ2454" s="22"/>
    </row>
    <row r="2455" spans="1:78" x14ac:dyDescent="0.25">
      <c r="A2455" s="21"/>
      <c r="B2455" s="94">
        <f t="shared" ca="1" si="75"/>
        <v>906.85</v>
      </c>
      <c r="C2455" s="46">
        <f t="shared" ca="1" si="74"/>
        <v>1.18</v>
      </c>
      <c r="D2455" s="50">
        <f ca="1">_xll.MW("C")*(-474+4.9532*(B2455+273.15)-3.6093*10^-3*(B2455+273.15)^2+9.3068*10^-7*(B2455+273.15)^3)/1000</f>
        <v>22.51193968472883</v>
      </c>
      <c r="E2455" s="95">
        <f ca="1">_xll.CP($B$2400,B2455)/1000</f>
        <v>22.677747437222052</v>
      </c>
      <c r="F2455" s="22"/>
      <c r="G2455" s="22"/>
      <c r="H2455" s="34"/>
      <c r="I2455" s="22"/>
      <c r="J2455" s="22"/>
      <c r="K2455" s="22"/>
      <c r="L2455" s="22"/>
      <c r="M2455" s="22"/>
      <c r="N2455" s="22"/>
      <c r="O2455" s="22"/>
      <c r="P2455" s="22"/>
      <c r="Q2455" s="22"/>
      <c r="R2455" s="22"/>
      <c r="S2455" s="22"/>
      <c r="T2455" s="2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c r="AQ2455" s="22"/>
      <c r="AR2455" s="22"/>
      <c r="AS2455" s="22"/>
      <c r="AT2455" s="22"/>
      <c r="AU2455" s="22"/>
      <c r="AV2455" s="22"/>
      <c r="AW2455" s="22"/>
      <c r="AX2455" s="22"/>
      <c r="AY2455" s="22"/>
      <c r="AZ2455" s="22"/>
      <c r="BA2455" s="22"/>
      <c r="BB2455" s="22"/>
      <c r="BC2455" s="22"/>
      <c r="BD2455" s="22"/>
      <c r="BE2455" s="22"/>
      <c r="BF2455" s="22"/>
      <c r="BG2455" s="22"/>
      <c r="BH2455" s="22"/>
      <c r="BI2455" s="22"/>
      <c r="BJ2455" s="22"/>
      <c r="BK2455" s="22"/>
      <c r="BL2455" s="22"/>
      <c r="BM2455" s="22"/>
      <c r="BN2455" s="22"/>
      <c r="BO2455" s="22"/>
      <c r="BP2455" s="22"/>
      <c r="BQ2455" s="22"/>
      <c r="BR2455" s="22"/>
      <c r="BS2455" s="22"/>
      <c r="BT2455" s="22"/>
      <c r="BU2455" s="22"/>
      <c r="BV2455" s="22"/>
      <c r="BW2455" s="22"/>
      <c r="BX2455" s="22"/>
      <c r="BY2455" s="22"/>
      <c r="BZ2455" s="22"/>
    </row>
    <row r="2456" spans="1:78" x14ac:dyDescent="0.25">
      <c r="A2456" s="21"/>
      <c r="B2456" s="94">
        <f t="shared" ca="1" si="75"/>
        <v>926.85</v>
      </c>
      <c r="C2456" s="46">
        <f t="shared" ca="1" si="74"/>
        <v>1.2</v>
      </c>
      <c r="D2456" s="50">
        <f ca="1">_xll.MW("C")*(-474+4.9532*(B2456+273.15)-3.6093*10^-3*(B2456+273.15)^2+9.3068*10^-7*(B2456+273.15)^3)/1000</f>
        <v>22.588079574528006</v>
      </c>
      <c r="E2456" s="95">
        <f ca="1">_xll.CP($B$2400,B2456)/1000</f>
        <v>22.773192586291632</v>
      </c>
      <c r="F2456" s="22"/>
      <c r="G2456" s="22"/>
      <c r="H2456" s="34"/>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2"/>
      <c r="AS2456" s="22"/>
      <c r="AT2456" s="22"/>
      <c r="AU2456" s="22"/>
      <c r="AV2456" s="22"/>
      <c r="AW2456" s="22"/>
      <c r="AX2456" s="22"/>
      <c r="AY2456" s="22"/>
      <c r="AZ2456" s="22"/>
      <c r="BA2456" s="22"/>
      <c r="BB2456" s="22"/>
      <c r="BC2456" s="22"/>
      <c r="BD2456" s="22"/>
      <c r="BE2456" s="22"/>
      <c r="BF2456" s="22"/>
      <c r="BG2456" s="22"/>
      <c r="BH2456" s="22"/>
      <c r="BI2456" s="22"/>
      <c r="BJ2456" s="22"/>
      <c r="BK2456" s="22"/>
      <c r="BL2456" s="22"/>
      <c r="BM2456" s="22"/>
      <c r="BN2456" s="22"/>
      <c r="BO2456" s="22"/>
      <c r="BP2456" s="22"/>
      <c r="BQ2456" s="22"/>
      <c r="BR2456" s="22"/>
      <c r="BS2456" s="22"/>
      <c r="BT2456" s="22"/>
      <c r="BU2456" s="22"/>
      <c r="BV2456" s="22"/>
      <c r="BW2456" s="22"/>
      <c r="BX2456" s="22"/>
      <c r="BY2456" s="22"/>
      <c r="BZ2456" s="22"/>
    </row>
    <row r="2457" spans="1:78" x14ac:dyDescent="0.25">
      <c r="A2457" s="21"/>
      <c r="B2457" s="94">
        <f t="shared" ca="1" si="75"/>
        <v>946.85</v>
      </c>
      <c r="C2457" s="46">
        <f t="shared" ca="1" si="74"/>
        <v>1.22</v>
      </c>
      <c r="D2457" s="50">
        <f ca="1">_xll.MW("C")*(-474+4.9532*(B2457+273.15)-3.6093*10^-3*(B2457+273.15)^2+9.3068*10^-7*(B2457+273.15)^3)/1000</f>
        <v>22.661732269354044</v>
      </c>
      <c r="E2457" s="95">
        <f ca="1">_xll.CP($B$2400,B2457)/1000</f>
        <v>22.864504090626568</v>
      </c>
      <c r="F2457" s="22"/>
      <c r="G2457" s="22"/>
      <c r="H2457" s="34"/>
      <c r="I2457" s="22"/>
      <c r="J2457" s="22"/>
      <c r="K2457" s="22"/>
      <c r="L2457" s="22"/>
      <c r="M2457" s="22"/>
      <c r="N2457" s="22"/>
      <c r="O2457" s="22"/>
      <c r="P2457" s="22"/>
      <c r="Q2457" s="22"/>
      <c r="R2457" s="22"/>
      <c r="S2457" s="22"/>
      <c r="T2457" s="2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c r="AQ2457" s="22"/>
      <c r="AR2457" s="22"/>
      <c r="AS2457" s="22"/>
      <c r="AT2457" s="22"/>
      <c r="AU2457" s="22"/>
      <c r="AV2457" s="22"/>
      <c r="AW2457" s="22"/>
      <c r="AX2457" s="22"/>
      <c r="AY2457" s="22"/>
      <c r="AZ2457" s="22"/>
      <c r="BA2457" s="22"/>
      <c r="BB2457" s="22"/>
      <c r="BC2457" s="22"/>
      <c r="BD2457" s="22"/>
      <c r="BE2457" s="22"/>
      <c r="BF2457" s="22"/>
      <c r="BG2457" s="22"/>
      <c r="BH2457" s="22"/>
      <c r="BI2457" s="22"/>
      <c r="BJ2457" s="22"/>
      <c r="BK2457" s="22"/>
      <c r="BL2457" s="22"/>
      <c r="BM2457" s="22"/>
      <c r="BN2457" s="22"/>
      <c r="BO2457" s="22"/>
      <c r="BP2457" s="22"/>
      <c r="BQ2457" s="22"/>
      <c r="BR2457" s="22"/>
      <c r="BS2457" s="22"/>
      <c r="BT2457" s="22"/>
      <c r="BU2457" s="22"/>
      <c r="BV2457" s="22"/>
      <c r="BW2457" s="22"/>
      <c r="BX2457" s="22"/>
      <c r="BY2457" s="22"/>
      <c r="BZ2457" s="22"/>
    </row>
    <row r="2458" spans="1:78" x14ac:dyDescent="0.25">
      <c r="A2458" s="21"/>
      <c r="B2458" s="94">
        <f t="shared" ca="1" si="75"/>
        <v>966.85</v>
      </c>
      <c r="C2458" s="46">
        <f t="shared" ca="1" si="74"/>
        <v>1.24</v>
      </c>
      <c r="D2458" s="50">
        <f ca="1">_xll.MW("C")*(-474+4.9532*(B2458+273.15)-3.6093*10^-3*(B2458+273.15)^2+9.3068*10^-7*(B2458+273.15)^3)/1000</f>
        <v>22.733434318884214</v>
      </c>
      <c r="E2458" s="95">
        <f ca="1">_xll.CP($B$2400,B2458)/1000</f>
        <v>22.951791849661983</v>
      </c>
      <c r="F2458" s="22"/>
      <c r="G2458" s="22"/>
      <c r="H2458" s="34"/>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2"/>
      <c r="AS2458" s="22"/>
      <c r="AT2458" s="22"/>
      <c r="AU2458" s="22"/>
      <c r="AV2458" s="22"/>
      <c r="AW2458" s="22"/>
      <c r="AX2458" s="22"/>
      <c r="AY2458" s="22"/>
      <c r="AZ2458" s="22"/>
      <c r="BA2458" s="22"/>
      <c r="BB2458" s="22"/>
      <c r="BC2458" s="22"/>
      <c r="BD2458" s="22"/>
      <c r="BE2458" s="22"/>
      <c r="BF2458" s="22"/>
      <c r="BG2458" s="22"/>
      <c r="BH2458" s="22"/>
      <c r="BI2458" s="22"/>
      <c r="BJ2458" s="22"/>
      <c r="BK2458" s="22"/>
      <c r="BL2458" s="22"/>
      <c r="BM2458" s="22"/>
      <c r="BN2458" s="22"/>
      <c r="BO2458" s="22"/>
      <c r="BP2458" s="22"/>
      <c r="BQ2458" s="22"/>
      <c r="BR2458" s="22"/>
      <c r="BS2458" s="22"/>
      <c r="BT2458" s="22"/>
      <c r="BU2458" s="22"/>
      <c r="BV2458" s="22"/>
      <c r="BW2458" s="22"/>
      <c r="BX2458" s="22"/>
      <c r="BY2458" s="22"/>
      <c r="BZ2458" s="22"/>
    </row>
    <row r="2459" spans="1:78" x14ac:dyDescent="0.25">
      <c r="A2459" s="21"/>
      <c r="B2459" s="94">
        <f t="shared" ca="1" si="75"/>
        <v>986.85</v>
      </c>
      <c r="C2459" s="46">
        <f t="shared" ca="1" si="74"/>
        <v>1.26</v>
      </c>
      <c r="D2459" s="50">
        <f ca="1">_xll.MW("C")*(-474+4.9532*(B2459+273.15)-3.6093*10^-3*(B2459+273.15)^2+9.3068*10^-7*(B2459+273.15)^3)/1000</f>
        <v>22.803722272795778</v>
      </c>
      <c r="E2459" s="95">
        <f ca="1">_xll.CP($B$2400,B2459)/1000</f>
        <v>23.035157110451454</v>
      </c>
      <c r="F2459" s="22"/>
      <c r="G2459" s="22"/>
      <c r="H2459" s="34"/>
      <c r="I2459" s="22"/>
      <c r="J2459" s="22"/>
      <c r="K2459" s="22"/>
      <c r="L2459" s="22"/>
      <c r="M2459" s="22"/>
      <c r="N2459" s="22"/>
      <c r="O2459" s="22"/>
      <c r="P2459" s="22"/>
      <c r="Q2459" s="22"/>
      <c r="R2459" s="22"/>
      <c r="S2459" s="22"/>
      <c r="T2459" s="2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c r="AQ2459" s="22"/>
      <c r="AR2459" s="22"/>
      <c r="AS2459" s="22"/>
      <c r="AT2459" s="22"/>
      <c r="AU2459" s="22"/>
      <c r="AV2459" s="22"/>
      <c r="AW2459" s="22"/>
      <c r="AX2459" s="22"/>
      <c r="AY2459" s="22"/>
      <c r="AZ2459" s="22"/>
      <c r="BA2459" s="22"/>
      <c r="BB2459" s="22"/>
      <c r="BC2459" s="22"/>
      <c r="BD2459" s="22"/>
      <c r="BE2459" s="22"/>
      <c r="BF2459" s="22"/>
      <c r="BG2459" s="22"/>
      <c r="BH2459" s="22"/>
      <c r="BI2459" s="22"/>
      <c r="BJ2459" s="22"/>
      <c r="BK2459" s="22"/>
      <c r="BL2459" s="22"/>
      <c r="BM2459" s="22"/>
      <c r="BN2459" s="22"/>
      <c r="BO2459" s="22"/>
      <c r="BP2459" s="22"/>
      <c r="BQ2459" s="22"/>
      <c r="BR2459" s="22"/>
      <c r="BS2459" s="22"/>
      <c r="BT2459" s="22"/>
      <c r="BU2459" s="22"/>
      <c r="BV2459" s="22"/>
      <c r="BW2459" s="22"/>
      <c r="BX2459" s="22"/>
      <c r="BY2459" s="22"/>
      <c r="BZ2459" s="22"/>
    </row>
    <row r="2460" spans="1:78" x14ac:dyDescent="0.25">
      <c r="A2460" s="21"/>
      <c r="B2460" s="94">
        <f t="shared" ca="1" si="75"/>
        <v>1006.85</v>
      </c>
      <c r="C2460" s="46">
        <f t="shared" ca="1" si="74"/>
        <v>1.28</v>
      </c>
      <c r="D2460" s="50">
        <f ca="1">_xll.MW("C")*(-474+4.9532*(B2460+273.15)-3.6093*10^-3*(B2460+273.15)^2+9.3068*10^-7*(B2460+273.15)^3)/1000</f>
        <v>22.873132680765941</v>
      </c>
      <c r="E2460" s="95">
        <f ca="1">_xll.CP($B$2400,B2460)/1000</f>
        <v>23.114693272421345</v>
      </c>
      <c r="F2460" s="22"/>
      <c r="G2460" s="22"/>
      <c r="H2460" s="34"/>
      <c r="I2460" s="22"/>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2"/>
      <c r="AS2460" s="22"/>
      <c r="AT2460" s="22"/>
      <c r="AU2460" s="22"/>
      <c r="AV2460" s="22"/>
      <c r="AW2460" s="22"/>
      <c r="AX2460" s="22"/>
      <c r="AY2460" s="22"/>
      <c r="AZ2460" s="22"/>
      <c r="BA2460" s="22"/>
      <c r="BB2460" s="22"/>
      <c r="BC2460" s="22"/>
      <c r="BD2460" s="22"/>
      <c r="BE2460" s="22"/>
      <c r="BF2460" s="22"/>
      <c r="BG2460" s="22"/>
      <c r="BH2460" s="22"/>
      <c r="BI2460" s="22"/>
      <c r="BJ2460" s="22"/>
      <c r="BK2460" s="22"/>
      <c r="BL2460" s="22"/>
      <c r="BM2460" s="22"/>
      <c r="BN2460" s="22"/>
      <c r="BO2460" s="22"/>
      <c r="BP2460" s="22"/>
      <c r="BQ2460" s="22"/>
      <c r="BR2460" s="22"/>
      <c r="BS2460" s="22"/>
      <c r="BT2460" s="22"/>
      <c r="BU2460" s="22"/>
      <c r="BV2460" s="22"/>
      <c r="BW2460" s="22"/>
      <c r="BX2460" s="22"/>
      <c r="BY2460" s="22"/>
      <c r="BZ2460" s="22"/>
    </row>
    <row r="2461" spans="1:78" x14ac:dyDescent="0.25">
      <c r="A2461" s="21"/>
      <c r="B2461" s="94">
        <f t="shared" ca="1" si="75"/>
        <v>1026.8499999999999</v>
      </c>
      <c r="C2461" s="46">
        <f t="shared" ca="1" si="74"/>
        <v>1.3</v>
      </c>
      <c r="D2461" s="50">
        <f ca="1">_xll.MW("C")*(-474+4.9532*(B2461+273.15)-3.6093*10^-3*(B2461+273.15)^2+9.3068*10^-7*(B2461+273.15)^3)/1000</f>
        <v>22.942202092471991</v>
      </c>
      <c r="E2461" s="95">
        <f ca="1">_xll.CP($B$2400,B2461)/1000</f>
        <v>23.190486606134861</v>
      </c>
      <c r="F2461" s="22"/>
      <c r="G2461" s="22"/>
      <c r="H2461" s="34"/>
      <c r="I2461" s="22"/>
      <c r="J2461" s="22"/>
      <c r="K2461" s="22"/>
      <c r="L2461" s="22"/>
      <c r="M2461" s="22"/>
      <c r="N2461" s="22"/>
      <c r="O2461" s="22"/>
      <c r="P2461" s="22"/>
      <c r="Q2461" s="22"/>
      <c r="R2461" s="22"/>
      <c r="S2461" s="22"/>
      <c r="T2461" s="2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c r="AQ2461" s="22"/>
      <c r="AR2461" s="22"/>
      <c r="AS2461" s="22"/>
      <c r="AT2461" s="22"/>
      <c r="AU2461" s="22"/>
      <c r="AV2461" s="22"/>
      <c r="AW2461" s="22"/>
      <c r="AX2461" s="22"/>
      <c r="AY2461" s="22"/>
      <c r="AZ2461" s="22"/>
      <c r="BA2461" s="22"/>
      <c r="BB2461" s="22"/>
      <c r="BC2461" s="22"/>
      <c r="BD2461" s="22"/>
      <c r="BE2461" s="22"/>
      <c r="BF2461" s="22"/>
      <c r="BG2461" s="22"/>
      <c r="BH2461" s="22"/>
      <c r="BI2461" s="22"/>
      <c r="BJ2461" s="22"/>
      <c r="BK2461" s="22"/>
      <c r="BL2461" s="22"/>
      <c r="BM2461" s="22"/>
      <c r="BN2461" s="22"/>
      <c r="BO2461" s="22"/>
      <c r="BP2461" s="22"/>
      <c r="BQ2461" s="22"/>
      <c r="BR2461" s="22"/>
      <c r="BS2461" s="22"/>
      <c r="BT2461" s="22"/>
      <c r="BU2461" s="22"/>
      <c r="BV2461" s="22"/>
      <c r="BW2461" s="22"/>
      <c r="BX2461" s="22"/>
      <c r="BY2461" s="22"/>
      <c r="BZ2461" s="22"/>
    </row>
    <row r="2462" spans="1:78" x14ac:dyDescent="0.25">
      <c r="A2462" s="21"/>
      <c r="B2462" s="94">
        <f t="shared" ca="1" si="75"/>
        <v>1046.8499999999999</v>
      </c>
      <c r="C2462" s="46">
        <f t="shared" ca="1" si="74"/>
        <v>1.32</v>
      </c>
      <c r="D2462" s="50">
        <f ca="1">_xll.MW("C")*(-474+4.9532*(B2462+273.15)-3.6093*10^-3*(B2462+273.15)^2+9.3068*10^-7*(B2462+273.15)^3)/1000</f>
        <v>23.011467057591165</v>
      </c>
      <c r="E2462" s="95">
        <f ca="1">_xll.CP($B$2400,B2462)/1000</f>
        <v>23.275288715420018</v>
      </c>
      <c r="F2462" s="22"/>
      <c r="G2462" s="22"/>
      <c r="H2462" s="34"/>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2"/>
      <c r="AS2462" s="22"/>
      <c r="AT2462" s="22"/>
      <c r="AU2462" s="22"/>
      <c r="AV2462" s="22"/>
      <c r="AW2462" s="22"/>
      <c r="AX2462" s="22"/>
      <c r="AY2462" s="22"/>
      <c r="AZ2462" s="22"/>
      <c r="BA2462" s="22"/>
      <c r="BB2462" s="22"/>
      <c r="BC2462" s="22"/>
      <c r="BD2462" s="22"/>
      <c r="BE2462" s="22"/>
      <c r="BF2462" s="22"/>
      <c r="BG2462" s="22"/>
      <c r="BH2462" s="22"/>
      <c r="BI2462" s="22"/>
      <c r="BJ2462" s="22"/>
      <c r="BK2462" s="22"/>
      <c r="BL2462" s="22"/>
      <c r="BM2462" s="22"/>
      <c r="BN2462" s="22"/>
      <c r="BO2462" s="22"/>
      <c r="BP2462" s="22"/>
      <c r="BQ2462" s="22"/>
      <c r="BR2462" s="22"/>
      <c r="BS2462" s="22"/>
      <c r="BT2462" s="22"/>
      <c r="BU2462" s="22"/>
      <c r="BV2462" s="22"/>
      <c r="BW2462" s="22"/>
      <c r="BX2462" s="22"/>
      <c r="BY2462" s="22"/>
      <c r="BZ2462" s="22"/>
    </row>
    <row r="2463" spans="1:78" x14ac:dyDescent="0.25">
      <c r="A2463" s="21"/>
      <c r="B2463" s="94">
        <f t="shared" ca="1" si="75"/>
        <v>1066.8499999999999</v>
      </c>
      <c r="C2463" s="46">
        <f t="shared" ca="1" si="74"/>
        <v>1.34</v>
      </c>
      <c r="D2463" s="50">
        <f ca="1">_xll.MW("C")*(-474+4.9532*(B2463+273.15)-3.6093*10^-3*(B2463+273.15)^2+9.3068*10^-7*(B2463+273.15)^3)/1000</f>
        <v>23.081464125800697</v>
      </c>
      <c r="E2463" s="95">
        <f ca="1">_xll.CP($B$2400,B2463)/1000</f>
        <v>23.353396748972713</v>
      </c>
      <c r="F2463" s="22"/>
      <c r="G2463" s="22"/>
      <c r="H2463" s="34"/>
      <c r="I2463" s="22"/>
      <c r="J2463" s="22"/>
      <c r="K2463" s="22"/>
      <c r="L2463" s="22"/>
      <c r="M2463" s="22"/>
      <c r="N2463" s="22"/>
      <c r="O2463" s="22"/>
      <c r="P2463" s="22"/>
      <c r="Q2463" s="22"/>
      <c r="R2463" s="22"/>
      <c r="S2463" s="22"/>
      <c r="T2463" s="2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c r="AQ2463" s="22"/>
      <c r="AR2463" s="22"/>
      <c r="AS2463" s="22"/>
      <c r="AT2463" s="22"/>
      <c r="AU2463" s="22"/>
      <c r="AV2463" s="22"/>
      <c r="AW2463" s="22"/>
      <c r="AX2463" s="22"/>
      <c r="AY2463" s="22"/>
      <c r="AZ2463" s="22"/>
      <c r="BA2463" s="22"/>
      <c r="BB2463" s="22"/>
      <c r="BC2463" s="22"/>
      <c r="BD2463" s="22"/>
      <c r="BE2463" s="22"/>
      <c r="BF2463" s="22"/>
      <c r="BG2463" s="22"/>
      <c r="BH2463" s="22"/>
      <c r="BI2463" s="22"/>
      <c r="BJ2463" s="22"/>
      <c r="BK2463" s="22"/>
      <c r="BL2463" s="22"/>
      <c r="BM2463" s="22"/>
      <c r="BN2463" s="22"/>
      <c r="BO2463" s="22"/>
      <c r="BP2463" s="22"/>
      <c r="BQ2463" s="22"/>
      <c r="BR2463" s="22"/>
      <c r="BS2463" s="22"/>
      <c r="BT2463" s="22"/>
      <c r="BU2463" s="22"/>
      <c r="BV2463" s="22"/>
      <c r="BW2463" s="22"/>
      <c r="BX2463" s="22"/>
      <c r="BY2463" s="22"/>
      <c r="BZ2463" s="22"/>
    </row>
    <row r="2464" spans="1:78" x14ac:dyDescent="0.25">
      <c r="A2464" s="21"/>
      <c r="B2464" s="94">
        <f t="shared" ca="1" si="75"/>
        <v>1086.8499999999999</v>
      </c>
      <c r="C2464" s="46">
        <f t="shared" ca="1" si="74"/>
        <v>1.36</v>
      </c>
      <c r="D2464" s="50">
        <f ca="1">_xll.MW("C")*(-474+4.9532*(B2464+273.15)-3.6093*10^-3*(B2464+273.15)^2+9.3068*10^-7*(B2464+273.15)^3)/1000</f>
        <v>23.152729846777845</v>
      </c>
      <c r="E2464" s="95">
        <f ca="1">_xll.CP($B$2400,B2464)/1000</f>
        <v>23.429047548625871</v>
      </c>
      <c r="F2464" s="22"/>
      <c r="G2464" s="22"/>
      <c r="H2464" s="34"/>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2"/>
      <c r="AS2464" s="22"/>
      <c r="AT2464" s="22"/>
      <c r="AU2464" s="22"/>
      <c r="AV2464" s="22"/>
      <c r="AW2464" s="22"/>
      <c r="AX2464" s="22"/>
      <c r="AY2464" s="22"/>
      <c r="AZ2464" s="22"/>
      <c r="BA2464" s="22"/>
      <c r="BB2464" s="22"/>
      <c r="BC2464" s="22"/>
      <c r="BD2464" s="22"/>
      <c r="BE2464" s="22"/>
      <c r="BF2464" s="22"/>
      <c r="BG2464" s="22"/>
      <c r="BH2464" s="22"/>
      <c r="BI2464" s="22"/>
      <c r="BJ2464" s="22"/>
      <c r="BK2464" s="22"/>
      <c r="BL2464" s="22"/>
      <c r="BM2464" s="22"/>
      <c r="BN2464" s="22"/>
      <c r="BO2464" s="22"/>
      <c r="BP2464" s="22"/>
      <c r="BQ2464" s="22"/>
      <c r="BR2464" s="22"/>
      <c r="BS2464" s="22"/>
      <c r="BT2464" s="22"/>
      <c r="BU2464" s="22"/>
      <c r="BV2464" s="22"/>
      <c r="BW2464" s="22"/>
      <c r="BX2464" s="22"/>
      <c r="BY2464" s="22"/>
      <c r="BZ2464" s="22"/>
    </row>
    <row r="2465" spans="1:78" x14ac:dyDescent="0.25">
      <c r="A2465" s="21"/>
      <c r="B2465" s="94">
        <f t="shared" ca="1" si="75"/>
        <v>1106.8499999999999</v>
      </c>
      <c r="C2465" s="46">
        <f t="shared" ca="1" si="74"/>
        <v>1.38</v>
      </c>
      <c r="D2465" s="50">
        <f ca="1">_xll.MW("C")*(-474+4.9532*(B2465+273.15)-3.6093*10^-3*(B2465+273.15)^2+9.3068*10^-7*(B2465+273.15)^3)/1000</f>
        <v>23.225800770199864</v>
      </c>
      <c r="E2465" s="95">
        <f ca="1">_xll.CP($B$2400,B2465)/1000</f>
        <v>23.502381454342313</v>
      </c>
      <c r="F2465" s="22"/>
      <c r="G2465" s="22"/>
      <c r="H2465" s="34"/>
      <c r="I2465" s="22"/>
      <c r="J2465" s="22"/>
      <c r="K2465" s="22"/>
      <c r="L2465" s="22"/>
      <c r="M2465" s="22"/>
      <c r="N2465" s="22"/>
      <c r="O2465" s="22"/>
      <c r="P2465" s="22"/>
      <c r="Q2465" s="22"/>
      <c r="R2465" s="22"/>
      <c r="S2465" s="22"/>
      <c r="T2465" s="2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c r="AQ2465" s="22"/>
      <c r="AR2465" s="22"/>
      <c r="AS2465" s="22"/>
      <c r="AT2465" s="22"/>
      <c r="AU2465" s="22"/>
      <c r="AV2465" s="22"/>
      <c r="AW2465" s="22"/>
      <c r="AX2465" s="22"/>
      <c r="AY2465" s="22"/>
      <c r="AZ2465" s="22"/>
      <c r="BA2465" s="22"/>
      <c r="BB2465" s="22"/>
      <c r="BC2465" s="22"/>
      <c r="BD2465" s="22"/>
      <c r="BE2465" s="22"/>
      <c r="BF2465" s="22"/>
      <c r="BG2465" s="22"/>
      <c r="BH2465" s="22"/>
      <c r="BI2465" s="22"/>
      <c r="BJ2465" s="22"/>
      <c r="BK2465" s="22"/>
      <c r="BL2465" s="22"/>
      <c r="BM2465" s="22"/>
      <c r="BN2465" s="22"/>
      <c r="BO2465" s="22"/>
      <c r="BP2465" s="22"/>
      <c r="BQ2465" s="22"/>
      <c r="BR2465" s="22"/>
      <c r="BS2465" s="22"/>
      <c r="BT2465" s="22"/>
      <c r="BU2465" s="22"/>
      <c r="BV2465" s="22"/>
      <c r="BW2465" s="22"/>
      <c r="BX2465" s="22"/>
      <c r="BY2465" s="22"/>
      <c r="BZ2465" s="22"/>
    </row>
    <row r="2466" spans="1:78" x14ac:dyDescent="0.25">
      <c r="A2466" s="21"/>
      <c r="B2466" s="94">
        <f t="shared" ca="1" si="75"/>
        <v>1126.8499999999999</v>
      </c>
      <c r="C2466" s="46">
        <f t="shared" ca="1" si="74"/>
        <v>1.4</v>
      </c>
      <c r="D2466" s="50">
        <f ca="1">_xll.MW("C")*(-474+4.9532*(B2466+273.15)-3.6093*10^-3*(B2466+273.15)^2+9.3068*10^-7*(B2466+273.15)^3)/1000</f>
        <v>23.301213445743997</v>
      </c>
      <c r="E2466" s="95">
        <f ca="1">_xll.CP($B$2400,B2466)/1000</f>
        <v>23.573528853934302</v>
      </c>
      <c r="F2466" s="22"/>
      <c r="G2466" s="22"/>
      <c r="H2466" s="34"/>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2"/>
      <c r="AS2466" s="22"/>
      <c r="AT2466" s="22"/>
      <c r="AU2466" s="22"/>
      <c r="AV2466" s="22"/>
      <c r="AW2466" s="22"/>
      <c r="AX2466" s="22"/>
      <c r="AY2466" s="22"/>
      <c r="AZ2466" s="22"/>
      <c r="BA2466" s="22"/>
      <c r="BB2466" s="22"/>
      <c r="BC2466" s="22"/>
      <c r="BD2466" s="22"/>
      <c r="BE2466" s="22"/>
      <c r="BF2466" s="22"/>
      <c r="BG2466" s="22"/>
      <c r="BH2466" s="22"/>
      <c r="BI2466" s="22"/>
      <c r="BJ2466" s="22"/>
      <c r="BK2466" s="22"/>
      <c r="BL2466" s="22"/>
      <c r="BM2466" s="22"/>
      <c r="BN2466" s="22"/>
      <c r="BO2466" s="22"/>
      <c r="BP2466" s="22"/>
      <c r="BQ2466" s="22"/>
      <c r="BR2466" s="22"/>
      <c r="BS2466" s="22"/>
      <c r="BT2466" s="22"/>
      <c r="BU2466" s="22"/>
      <c r="BV2466" s="22"/>
      <c r="BW2466" s="22"/>
      <c r="BX2466" s="22"/>
      <c r="BY2466" s="22"/>
      <c r="BZ2466" s="22"/>
    </row>
    <row r="2467" spans="1:78" x14ac:dyDescent="0.25">
      <c r="A2467" s="21"/>
      <c r="B2467" s="94">
        <f t="shared" ca="1" si="75"/>
        <v>1146.8499999999999</v>
      </c>
      <c r="C2467" s="46">
        <f t="shared" ca="1" si="74"/>
        <v>1.42</v>
      </c>
      <c r="D2467" s="50">
        <f ca="1">_xll.MW("C")*(-474+4.9532*(B2467+273.15)-3.6093*10^-3*(B2467+273.15)^2+9.3068*10^-7*(B2467+273.15)^3)/1000</f>
        <v>23.379504423087489</v>
      </c>
      <c r="E2467" s="95">
        <f ca="1">_xll.CP($B$2400,B2467)/1000</f>
        <v>23.642611018109555</v>
      </c>
      <c r="F2467" s="22"/>
      <c r="G2467" s="22"/>
      <c r="H2467" s="34"/>
      <c r="I2467" s="22"/>
      <c r="J2467" s="22"/>
      <c r="K2467" s="22"/>
      <c r="L2467" s="22"/>
      <c r="M2467" s="22"/>
      <c r="N2467" s="22"/>
      <c r="O2467" s="22"/>
      <c r="P2467" s="22"/>
      <c r="Q2467" s="22"/>
      <c r="R2467" s="22"/>
      <c r="S2467" s="22"/>
      <c r="T2467" s="2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c r="AQ2467" s="22"/>
      <c r="AR2467" s="22"/>
      <c r="AS2467" s="22"/>
      <c r="AT2467" s="22"/>
      <c r="AU2467" s="22"/>
      <c r="AV2467" s="22"/>
      <c r="AW2467" s="22"/>
      <c r="AX2467" s="22"/>
      <c r="AY2467" s="22"/>
      <c r="AZ2467" s="22"/>
      <c r="BA2467" s="22"/>
      <c r="BB2467" s="22"/>
      <c r="BC2467" s="22"/>
      <c r="BD2467" s="22"/>
      <c r="BE2467" s="22"/>
      <c r="BF2467" s="22"/>
      <c r="BG2467" s="22"/>
      <c r="BH2467" s="22"/>
      <c r="BI2467" s="22"/>
      <c r="BJ2467" s="22"/>
      <c r="BK2467" s="22"/>
      <c r="BL2467" s="22"/>
      <c r="BM2467" s="22"/>
      <c r="BN2467" s="22"/>
      <c r="BO2467" s="22"/>
      <c r="BP2467" s="22"/>
      <c r="BQ2467" s="22"/>
      <c r="BR2467" s="22"/>
      <c r="BS2467" s="22"/>
      <c r="BT2467" s="22"/>
      <c r="BU2467" s="22"/>
      <c r="BV2467" s="22"/>
      <c r="BW2467" s="22"/>
      <c r="BX2467" s="22"/>
      <c r="BY2467" s="22"/>
      <c r="BZ2467" s="22"/>
    </row>
    <row r="2468" spans="1:78" x14ac:dyDescent="0.25">
      <c r="A2468" s="21"/>
      <c r="B2468" s="94">
        <f t="shared" ca="1" si="75"/>
        <v>1166.8499999999999</v>
      </c>
      <c r="C2468" s="46">
        <f t="shared" ca="1" si="74"/>
        <v>1.44</v>
      </c>
      <c r="D2468" s="50">
        <f ca="1">_xll.MW("C")*(-474+4.9532*(B2468+273.15)-3.6093*10^-3*(B2468+273.15)^2+9.3068*10^-7*(B2468+273.15)^3)/1000</f>
        <v>23.461210251907584</v>
      </c>
      <c r="E2468" s="95">
        <f ca="1">_xll.CP($B$2400,B2468)/1000</f>
        <v>23.709740854902819</v>
      </c>
      <c r="F2468" s="22"/>
      <c r="G2468" s="22"/>
      <c r="H2468" s="34"/>
      <c r="I2468" s="22"/>
      <c r="J2468" s="22"/>
      <c r="K2468" s="22"/>
      <c r="L2468" s="22"/>
      <c r="M2468" s="22"/>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2"/>
      <c r="AS2468" s="22"/>
      <c r="AT2468" s="22"/>
      <c r="AU2468" s="22"/>
      <c r="AV2468" s="22"/>
      <c r="AW2468" s="22"/>
      <c r="AX2468" s="22"/>
      <c r="AY2468" s="22"/>
      <c r="AZ2468" s="22"/>
      <c r="BA2468" s="22"/>
      <c r="BB2468" s="22"/>
      <c r="BC2468" s="22"/>
      <c r="BD2468" s="22"/>
      <c r="BE2468" s="22"/>
      <c r="BF2468" s="22"/>
      <c r="BG2468" s="22"/>
      <c r="BH2468" s="22"/>
      <c r="BI2468" s="22"/>
      <c r="BJ2468" s="22"/>
      <c r="BK2468" s="22"/>
      <c r="BL2468" s="22"/>
      <c r="BM2468" s="22"/>
      <c r="BN2468" s="22"/>
      <c r="BO2468" s="22"/>
      <c r="BP2468" s="22"/>
      <c r="BQ2468" s="22"/>
      <c r="BR2468" s="22"/>
      <c r="BS2468" s="22"/>
      <c r="BT2468" s="22"/>
      <c r="BU2468" s="22"/>
      <c r="BV2468" s="22"/>
      <c r="BW2468" s="22"/>
      <c r="BX2468" s="22"/>
      <c r="BY2468" s="22"/>
      <c r="BZ2468" s="22"/>
    </row>
    <row r="2469" spans="1:78" x14ac:dyDescent="0.25">
      <c r="A2469" s="21"/>
      <c r="B2469" s="94">
        <f t="shared" ca="1" si="75"/>
        <v>1186.8499999999999</v>
      </c>
      <c r="C2469" s="46">
        <f t="shared" ca="1" si="74"/>
        <v>1.46</v>
      </c>
      <c r="D2469" s="50">
        <f ca="1">_xll.MW("C")*(-474+4.9532*(B2469+273.15)-3.6093*10^-3*(B2469+273.15)^2+9.3068*10^-7*(B2469+273.15)^3)/1000</f>
        <v>23.546867481881527</v>
      </c>
      <c r="E2469" s="95">
        <f ca="1">_xll.CP($B$2400,B2469)/1000</f>
        <v>23.775023592266248</v>
      </c>
      <c r="F2469" s="22"/>
      <c r="G2469" s="22"/>
      <c r="H2469" s="34"/>
      <c r="I2469" s="22"/>
      <c r="J2469" s="22"/>
      <c r="K2469" s="22"/>
      <c r="L2469" s="22"/>
      <c r="M2469" s="22"/>
      <c r="N2469" s="22"/>
      <c r="O2469" s="22"/>
      <c r="P2469" s="22"/>
      <c r="Q2469" s="22"/>
      <c r="R2469" s="22"/>
      <c r="S2469" s="22"/>
      <c r="T2469" s="2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c r="AQ2469" s="22"/>
      <c r="AR2469" s="22"/>
      <c r="AS2469" s="22"/>
      <c r="AT2469" s="22"/>
      <c r="AU2469" s="22"/>
      <c r="AV2469" s="22"/>
      <c r="AW2469" s="22"/>
      <c r="AX2469" s="22"/>
      <c r="AY2469" s="22"/>
      <c r="AZ2469" s="22"/>
      <c r="BA2469" s="22"/>
      <c r="BB2469" s="22"/>
      <c r="BC2469" s="22"/>
      <c r="BD2469" s="22"/>
      <c r="BE2469" s="22"/>
      <c r="BF2469" s="22"/>
      <c r="BG2469" s="22"/>
      <c r="BH2469" s="22"/>
      <c r="BI2469" s="22"/>
      <c r="BJ2469" s="22"/>
      <c r="BK2469" s="22"/>
      <c r="BL2469" s="22"/>
      <c r="BM2469" s="22"/>
      <c r="BN2469" s="22"/>
      <c r="BO2469" s="22"/>
      <c r="BP2469" s="22"/>
      <c r="BQ2469" s="22"/>
      <c r="BR2469" s="22"/>
      <c r="BS2469" s="22"/>
      <c r="BT2469" s="22"/>
      <c r="BU2469" s="22"/>
      <c r="BV2469" s="22"/>
      <c r="BW2469" s="22"/>
      <c r="BX2469" s="22"/>
      <c r="BY2469" s="22"/>
      <c r="BZ2469" s="22"/>
    </row>
    <row r="2470" spans="1:78" x14ac:dyDescent="0.25">
      <c r="A2470" s="21"/>
      <c r="B2470" s="94">
        <f t="shared" ca="1" si="75"/>
        <v>1206.8499999999999</v>
      </c>
      <c r="C2470" s="46">
        <f t="shared" ca="1" si="74"/>
        <v>1.48</v>
      </c>
      <c r="D2470" s="50">
        <f ca="1">_xll.MW("C")*(-474+4.9532*(B2470+273.15)-3.6093*10^-3*(B2470+273.15)^2+9.3068*10^-7*(B2470+273.15)^3)/1000</f>
        <v>23.63701266268659</v>
      </c>
      <c r="E2470" s="95">
        <f ca="1">_xll.CP($B$2400,B2470)/1000</f>
        <v>23.838557396531712</v>
      </c>
      <c r="F2470" s="22"/>
      <c r="G2470" s="22"/>
      <c r="H2470" s="34"/>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2"/>
      <c r="AS2470" s="22"/>
      <c r="AT2470" s="22"/>
      <c r="AU2470" s="22"/>
      <c r="AV2470" s="22"/>
      <c r="AW2470" s="22"/>
      <c r="AX2470" s="22"/>
      <c r="AY2470" s="22"/>
      <c r="AZ2470" s="22"/>
      <c r="BA2470" s="22"/>
      <c r="BB2470" s="22"/>
      <c r="BC2470" s="22"/>
      <c r="BD2470" s="22"/>
      <c r="BE2470" s="22"/>
      <c r="BF2470" s="22"/>
      <c r="BG2470" s="22"/>
      <c r="BH2470" s="22"/>
      <c r="BI2470" s="22"/>
      <c r="BJ2470" s="22"/>
      <c r="BK2470" s="22"/>
      <c r="BL2470" s="22"/>
      <c r="BM2470" s="22"/>
      <c r="BN2470" s="22"/>
      <c r="BO2470" s="22"/>
      <c r="BP2470" s="22"/>
      <c r="BQ2470" s="22"/>
      <c r="BR2470" s="22"/>
      <c r="BS2470" s="22"/>
      <c r="BT2470" s="22"/>
      <c r="BU2470" s="22"/>
      <c r="BV2470" s="22"/>
      <c r="BW2470" s="22"/>
      <c r="BX2470" s="22"/>
      <c r="BY2470" s="22"/>
      <c r="BZ2470" s="22"/>
    </row>
    <row r="2471" spans="1:78" x14ac:dyDescent="0.25">
      <c r="A2471" s="21"/>
      <c r="B2471" s="94">
        <f t="shared" ca="1" si="75"/>
        <v>1226.8499999999999</v>
      </c>
      <c r="C2471" s="46">
        <f t="shared" ca="1" si="74"/>
        <v>1.5</v>
      </c>
      <c r="D2471" s="50">
        <f ca="1">_xll.MW("C")*(1207.4+0.6876*(B2471+273.15)-1.16*10^-4*(B2471+273.15)^2)/1000</f>
        <v>23.754762460000002</v>
      </c>
      <c r="E2471" s="95">
        <f ca="1">_xll.CP($B$2400,B2471)/1000</f>
        <v>23.9004339335394</v>
      </c>
      <c r="F2471" s="22"/>
      <c r="G2471" s="22"/>
      <c r="H2471" s="34"/>
      <c r="I2471" s="22"/>
      <c r="J2471" s="22"/>
      <c r="K2471" s="22"/>
      <c r="L2471" s="22"/>
      <c r="M2471" s="22"/>
      <c r="N2471" s="22"/>
      <c r="O2471" s="22"/>
      <c r="P2471" s="22"/>
      <c r="Q2471" s="22"/>
      <c r="R2471" s="22"/>
      <c r="S2471" s="22"/>
      <c r="T2471" s="2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c r="AQ2471" s="22"/>
      <c r="AR2471" s="22"/>
      <c r="AS2471" s="22"/>
      <c r="AT2471" s="22"/>
      <c r="AU2471" s="22"/>
      <c r="AV2471" s="22"/>
      <c r="AW2471" s="22"/>
      <c r="AX2471" s="22"/>
      <c r="AY2471" s="22"/>
      <c r="AZ2471" s="22"/>
      <c r="BA2471" s="22"/>
      <c r="BB2471" s="22"/>
      <c r="BC2471" s="22"/>
      <c r="BD2471" s="22"/>
      <c r="BE2471" s="22"/>
      <c r="BF2471" s="22"/>
      <c r="BG2471" s="22"/>
      <c r="BH2471" s="22"/>
      <c r="BI2471" s="22"/>
      <c r="BJ2471" s="22"/>
      <c r="BK2471" s="22"/>
      <c r="BL2471" s="22"/>
      <c r="BM2471" s="22"/>
      <c r="BN2471" s="22"/>
      <c r="BO2471" s="22"/>
      <c r="BP2471" s="22"/>
      <c r="BQ2471" s="22"/>
      <c r="BR2471" s="22"/>
      <c r="BS2471" s="22"/>
      <c r="BT2471" s="22"/>
      <c r="BU2471" s="22"/>
      <c r="BV2471" s="22"/>
      <c r="BW2471" s="22"/>
      <c r="BX2471" s="22"/>
      <c r="BY2471" s="22"/>
      <c r="BZ2471" s="22"/>
    </row>
    <row r="2472" spans="1:78" x14ac:dyDescent="0.25">
      <c r="A2472" s="21"/>
      <c r="B2472" s="94">
        <f t="shared" ca="1" si="75"/>
        <v>1246.8499999999999</v>
      </c>
      <c r="C2472" s="46">
        <f t="shared" ca="1" si="74"/>
        <v>1.52</v>
      </c>
      <c r="D2472" s="50">
        <f ca="1">_xll.MW("C")*(1207.4+0.6876*(B2472+273.15)-1.16*10^-4*(B2472+273.15)^2)/1000</f>
        <v>23.835781837920003</v>
      </c>
      <c r="E2472" s="95">
        <f ca="1">_xll.CP($B$2400,B2472)/1000</f>
        <v>23.960738878427357</v>
      </c>
      <c r="F2472" s="22"/>
      <c r="G2472" s="22"/>
      <c r="H2472" s="34"/>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2"/>
      <c r="AS2472" s="22"/>
      <c r="AT2472" s="22"/>
      <c r="AU2472" s="22"/>
      <c r="AV2472" s="22"/>
      <c r="AW2472" s="22"/>
      <c r="AX2472" s="22"/>
      <c r="AY2472" s="22"/>
      <c r="AZ2472" s="22"/>
      <c r="BA2472" s="22"/>
      <c r="BB2472" s="22"/>
      <c r="BC2472" s="22"/>
      <c r="BD2472" s="22"/>
      <c r="BE2472" s="22"/>
      <c r="BF2472" s="22"/>
      <c r="BG2472" s="22"/>
      <c r="BH2472" s="22"/>
      <c r="BI2472" s="22"/>
      <c r="BJ2472" s="22"/>
      <c r="BK2472" s="22"/>
      <c r="BL2472" s="22"/>
      <c r="BM2472" s="22"/>
      <c r="BN2472" s="22"/>
      <c r="BO2472" s="22"/>
      <c r="BP2472" s="22"/>
      <c r="BQ2472" s="22"/>
      <c r="BR2472" s="22"/>
      <c r="BS2472" s="22"/>
      <c r="BT2472" s="22"/>
      <c r="BU2472" s="22"/>
      <c r="BV2472" s="22"/>
      <c r="BW2472" s="22"/>
      <c r="BX2472" s="22"/>
      <c r="BY2472" s="22"/>
      <c r="BZ2472" s="22"/>
    </row>
    <row r="2473" spans="1:78" x14ac:dyDescent="0.25">
      <c r="A2473" s="21"/>
      <c r="B2473" s="94">
        <f t="shared" ca="1" si="75"/>
        <v>1266.8499999999999</v>
      </c>
      <c r="C2473" s="46">
        <f t="shared" ca="1" si="74"/>
        <v>1.54</v>
      </c>
      <c r="D2473" s="50">
        <f ca="1">_xll.MW("C")*(1207.4+0.6876*(B2473+273.15)-1.16*10^-4*(B2473+273.15)^2)/1000</f>
        <v>23.915686622880003</v>
      </c>
      <c r="E2473" s="95">
        <f ca="1">_xll.CP($B$2400,B2473)/1000</f>
        <v>24.019552379380926</v>
      </c>
      <c r="F2473" s="22"/>
      <c r="G2473" s="22"/>
      <c r="H2473" s="34"/>
      <c r="I2473" s="22"/>
      <c r="J2473" s="22"/>
      <c r="K2473" s="22"/>
      <c r="L2473" s="22"/>
      <c r="M2473" s="22"/>
      <c r="N2473" s="22"/>
      <c r="O2473" s="22"/>
      <c r="P2473" s="22"/>
      <c r="Q2473" s="22"/>
      <c r="R2473" s="22"/>
      <c r="S2473" s="22"/>
      <c r="T2473" s="2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c r="AQ2473" s="22"/>
      <c r="AR2473" s="22"/>
      <c r="AS2473" s="22"/>
      <c r="AT2473" s="22"/>
      <c r="AU2473" s="22"/>
      <c r="AV2473" s="22"/>
      <c r="AW2473" s="22"/>
      <c r="AX2473" s="22"/>
      <c r="AY2473" s="22"/>
      <c r="AZ2473" s="22"/>
      <c r="BA2473" s="22"/>
      <c r="BB2473" s="22"/>
      <c r="BC2473" s="22"/>
      <c r="BD2473" s="22"/>
      <c r="BE2473" s="22"/>
      <c r="BF2473" s="22"/>
      <c r="BG2473" s="22"/>
      <c r="BH2473" s="22"/>
      <c r="BI2473" s="22"/>
      <c r="BJ2473" s="22"/>
      <c r="BK2473" s="22"/>
      <c r="BL2473" s="22"/>
      <c r="BM2473" s="22"/>
      <c r="BN2473" s="22"/>
      <c r="BO2473" s="22"/>
      <c r="BP2473" s="22"/>
      <c r="BQ2473" s="22"/>
      <c r="BR2473" s="22"/>
      <c r="BS2473" s="22"/>
      <c r="BT2473" s="22"/>
      <c r="BU2473" s="22"/>
      <c r="BV2473" s="22"/>
      <c r="BW2473" s="22"/>
      <c r="BX2473" s="22"/>
      <c r="BY2473" s="22"/>
      <c r="BZ2473" s="22"/>
    </row>
    <row r="2474" spans="1:78" x14ac:dyDescent="0.25">
      <c r="A2474" s="21"/>
      <c r="B2474" s="94">
        <f t="shared" ca="1" si="75"/>
        <v>1286.8499999999999</v>
      </c>
      <c r="C2474" s="46">
        <f t="shared" ca="1" si="74"/>
        <v>1.56</v>
      </c>
      <c r="D2474" s="50">
        <f ca="1">_xll.MW("C")*(1207.4+0.6876*(B2474+273.15)-1.16*10^-4*(B2474+273.15)^2)/1000</f>
        <v>23.994476814880002</v>
      </c>
      <c r="E2474" s="95">
        <f ca="1">_xll.CP($B$2400,B2474)/1000</f>
        <v>24.076949480033409</v>
      </c>
      <c r="F2474" s="22"/>
      <c r="G2474" s="22"/>
      <c r="H2474" s="34"/>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2"/>
      <c r="AS2474" s="22"/>
      <c r="AT2474" s="22"/>
      <c r="AU2474" s="22"/>
      <c r="AV2474" s="22"/>
      <c r="AW2474" s="22"/>
      <c r="AX2474" s="22"/>
      <c r="AY2474" s="22"/>
      <c r="AZ2474" s="22"/>
      <c r="BA2474" s="22"/>
      <c r="BB2474" s="22"/>
      <c r="BC2474" s="22"/>
      <c r="BD2474" s="22"/>
      <c r="BE2474" s="22"/>
      <c r="BF2474" s="22"/>
      <c r="BG2474" s="22"/>
      <c r="BH2474" s="22"/>
      <c r="BI2474" s="22"/>
      <c r="BJ2474" s="22"/>
      <c r="BK2474" s="22"/>
      <c r="BL2474" s="22"/>
      <c r="BM2474" s="22"/>
      <c r="BN2474" s="22"/>
      <c r="BO2474" s="22"/>
      <c r="BP2474" s="22"/>
      <c r="BQ2474" s="22"/>
      <c r="BR2474" s="22"/>
      <c r="BS2474" s="22"/>
      <c r="BT2474" s="22"/>
      <c r="BU2474" s="22"/>
      <c r="BV2474" s="22"/>
      <c r="BW2474" s="22"/>
      <c r="BX2474" s="22"/>
      <c r="BY2474" s="22"/>
      <c r="BZ2474" s="22"/>
    </row>
    <row r="2475" spans="1:78" x14ac:dyDescent="0.25">
      <c r="A2475" s="21"/>
      <c r="B2475" s="94">
        <f t="shared" ca="1" si="75"/>
        <v>1306.8499999999999</v>
      </c>
      <c r="C2475" s="46">
        <f t="shared" ref="C2475:C2538" ca="1" si="76">(B2475+273.15)/1000</f>
        <v>1.58</v>
      </c>
      <c r="D2475" s="50">
        <f ca="1">_xll.MW("C")*(1207.4+0.6876*(B2475+273.15)-1.16*10^-4*(B2475+273.15)^2)/1000</f>
        <v>24.072152413920001</v>
      </c>
      <c r="E2475" s="95">
        <f ca="1">_xll.CP($B$2400,B2475)/1000</f>
        <v>24.133000504678286</v>
      </c>
      <c r="F2475" s="22"/>
      <c r="G2475" s="22"/>
      <c r="H2475" s="34"/>
      <c r="I2475" s="22"/>
      <c r="J2475" s="22"/>
      <c r="K2475" s="22"/>
      <c r="L2475" s="22"/>
      <c r="M2475" s="22"/>
      <c r="N2475" s="22"/>
      <c r="O2475" s="22"/>
      <c r="P2475" s="22"/>
      <c r="Q2475" s="22"/>
      <c r="R2475" s="22"/>
      <c r="S2475" s="22"/>
      <c r="T2475" s="2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c r="AQ2475" s="22"/>
      <c r="AR2475" s="22"/>
      <c r="AS2475" s="22"/>
      <c r="AT2475" s="22"/>
      <c r="AU2475" s="22"/>
      <c r="AV2475" s="22"/>
      <c r="AW2475" s="22"/>
      <c r="AX2475" s="22"/>
      <c r="AY2475" s="22"/>
      <c r="AZ2475" s="22"/>
      <c r="BA2475" s="22"/>
      <c r="BB2475" s="22"/>
      <c r="BC2475" s="22"/>
      <c r="BD2475" s="22"/>
      <c r="BE2475" s="22"/>
      <c r="BF2475" s="22"/>
      <c r="BG2475" s="22"/>
      <c r="BH2475" s="22"/>
      <c r="BI2475" s="22"/>
      <c r="BJ2475" s="22"/>
      <c r="BK2475" s="22"/>
      <c r="BL2475" s="22"/>
      <c r="BM2475" s="22"/>
      <c r="BN2475" s="22"/>
      <c r="BO2475" s="22"/>
      <c r="BP2475" s="22"/>
      <c r="BQ2475" s="22"/>
      <c r="BR2475" s="22"/>
      <c r="BS2475" s="22"/>
      <c r="BT2475" s="22"/>
      <c r="BU2475" s="22"/>
      <c r="BV2475" s="22"/>
      <c r="BW2475" s="22"/>
      <c r="BX2475" s="22"/>
      <c r="BY2475" s="22"/>
      <c r="BZ2475" s="22"/>
    </row>
    <row r="2476" spans="1:78" x14ac:dyDescent="0.25">
      <c r="A2476" s="21"/>
      <c r="B2476" s="94">
        <f t="shared" ca="1" si="75"/>
        <v>1326.85</v>
      </c>
      <c r="C2476" s="46">
        <f t="shared" ca="1" si="76"/>
        <v>1.6</v>
      </c>
      <c r="D2476" s="50">
        <f ca="1">_xll.MW("C")*(1207.4+0.6876*(B2476+273.15)-1.16*10^-4*(B2476+273.15)^2)/1000</f>
        <v>24.148713420000004</v>
      </c>
      <c r="E2476" s="95">
        <f ca="1">_xll.CP($B$2400,B2476)/1000</f>
        <v>24.187771409988404</v>
      </c>
      <c r="F2476" s="22"/>
      <c r="G2476" s="22"/>
      <c r="H2476" s="34"/>
      <c r="I2476" s="22"/>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2"/>
      <c r="AS2476" s="22"/>
      <c r="AT2476" s="22"/>
      <c r="AU2476" s="22"/>
      <c r="AV2476" s="22"/>
      <c r="AW2476" s="22"/>
      <c r="AX2476" s="22"/>
      <c r="AY2476" s="22"/>
      <c r="AZ2476" s="22"/>
      <c r="BA2476" s="22"/>
      <c r="BB2476" s="22"/>
      <c r="BC2476" s="22"/>
      <c r="BD2476" s="22"/>
      <c r="BE2476" s="22"/>
      <c r="BF2476" s="22"/>
      <c r="BG2476" s="22"/>
      <c r="BH2476" s="22"/>
      <c r="BI2476" s="22"/>
      <c r="BJ2476" s="22"/>
      <c r="BK2476" s="22"/>
      <c r="BL2476" s="22"/>
      <c r="BM2476" s="22"/>
      <c r="BN2476" s="22"/>
      <c r="BO2476" s="22"/>
      <c r="BP2476" s="22"/>
      <c r="BQ2476" s="22"/>
      <c r="BR2476" s="22"/>
      <c r="BS2476" s="22"/>
      <c r="BT2476" s="22"/>
      <c r="BU2476" s="22"/>
      <c r="BV2476" s="22"/>
      <c r="BW2476" s="22"/>
      <c r="BX2476" s="22"/>
      <c r="BY2476" s="22"/>
      <c r="BZ2476" s="22"/>
    </row>
    <row r="2477" spans="1:78" x14ac:dyDescent="0.25">
      <c r="A2477" s="21"/>
      <c r="B2477" s="96">
        <f t="shared" ref="B2477:B2540" ca="1" si="77">B2476+20</f>
        <v>1346.85</v>
      </c>
      <c r="C2477" s="77">
        <f t="shared" ca="1" si="76"/>
        <v>1.62</v>
      </c>
      <c r="D2477" s="78">
        <f ca="1">_xll.MW("C")*(1207.4+0.6876*(B2477+273.15)-1.16*10^-4*(B2477+273.15)^2)/1000</f>
        <v>24.224159833120002</v>
      </c>
      <c r="E2477" s="97">
        <f ca="1">_xll.CP($B$2400,B2477)/1000</f>
        <v>24.241324106529213</v>
      </c>
      <c r="F2477" s="22"/>
      <c r="G2477" s="22"/>
      <c r="H2477" s="34"/>
      <c r="I2477" s="22"/>
      <c r="J2477" s="22"/>
      <c r="K2477" s="22"/>
      <c r="L2477" s="22"/>
      <c r="M2477" s="22"/>
      <c r="N2477" s="22"/>
      <c r="O2477" s="22"/>
      <c r="P2477" s="22"/>
      <c r="Q2477" s="22"/>
      <c r="R2477" s="22"/>
      <c r="S2477" s="22"/>
      <c r="T2477" s="2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c r="AQ2477" s="22"/>
      <c r="AR2477" s="22"/>
      <c r="AS2477" s="22"/>
      <c r="AT2477" s="22"/>
      <c r="AU2477" s="22"/>
      <c r="AV2477" s="22"/>
      <c r="AW2477" s="22"/>
      <c r="AX2477" s="22"/>
      <c r="AY2477" s="22"/>
      <c r="AZ2477" s="22"/>
      <c r="BA2477" s="22"/>
      <c r="BB2477" s="22"/>
      <c r="BC2477" s="22"/>
      <c r="BD2477" s="22"/>
      <c r="BE2477" s="22"/>
      <c r="BF2477" s="22"/>
      <c r="BG2477" s="22"/>
      <c r="BH2477" s="22"/>
      <c r="BI2477" s="22"/>
      <c r="BJ2477" s="22"/>
      <c r="BK2477" s="22"/>
      <c r="BL2477" s="22"/>
      <c r="BM2477" s="22"/>
      <c r="BN2477" s="22"/>
      <c r="BO2477" s="22"/>
      <c r="BP2477" s="22"/>
      <c r="BQ2477" s="22"/>
      <c r="BR2477" s="22"/>
      <c r="BS2477" s="22"/>
      <c r="BT2477" s="22"/>
      <c r="BU2477" s="22"/>
      <c r="BV2477" s="22"/>
      <c r="BW2477" s="22"/>
      <c r="BX2477" s="22"/>
      <c r="BY2477" s="22"/>
      <c r="BZ2477" s="22"/>
    </row>
    <row r="2478" spans="1:78" x14ac:dyDescent="0.25">
      <c r="A2478" s="21"/>
      <c r="B2478" s="91">
        <f t="shared" ca="1" si="77"/>
        <v>1366.85</v>
      </c>
      <c r="C2478" s="92">
        <f t="shared" ca="1" si="76"/>
        <v>1.64</v>
      </c>
      <c r="D2478" s="98">
        <f ca="1">_xll.MW("C")*(1207.4+0.6876*(B2478+273.15)-1.16*10^-4*(B2478+273.15)^2)/1000</f>
        <v>24.298491653280003</v>
      </c>
      <c r="E2478" s="95">
        <f ca="1">_xll.CP($B$2400,B2478)/1000</f>
        <v>24.293716752994996</v>
      </c>
      <c r="F2478" s="22"/>
      <c r="G2478" s="22"/>
      <c r="H2478" s="34"/>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2"/>
      <c r="AS2478" s="22"/>
      <c r="AT2478" s="22"/>
      <c r="AU2478" s="22"/>
      <c r="AV2478" s="22"/>
      <c r="AW2478" s="22"/>
      <c r="AX2478" s="22"/>
      <c r="AY2478" s="22"/>
      <c r="AZ2478" s="22"/>
      <c r="BA2478" s="22"/>
      <c r="BB2478" s="22"/>
      <c r="BC2478" s="22"/>
      <c r="BD2478" s="22"/>
      <c r="BE2478" s="22"/>
      <c r="BF2478" s="22"/>
      <c r="BG2478" s="22"/>
      <c r="BH2478" s="22"/>
      <c r="BI2478" s="22"/>
      <c r="BJ2478" s="22"/>
      <c r="BK2478" s="22"/>
      <c r="BL2478" s="22"/>
      <c r="BM2478" s="22"/>
      <c r="BN2478" s="22"/>
      <c r="BO2478" s="22"/>
      <c r="BP2478" s="22"/>
      <c r="BQ2478" s="22"/>
      <c r="BR2478" s="22"/>
      <c r="BS2478" s="22"/>
      <c r="BT2478" s="22"/>
      <c r="BU2478" s="22"/>
      <c r="BV2478" s="22"/>
      <c r="BW2478" s="22"/>
      <c r="BX2478" s="22"/>
      <c r="BY2478" s="22"/>
      <c r="BZ2478" s="22"/>
    </row>
    <row r="2479" spans="1:78" x14ac:dyDescent="0.25">
      <c r="A2479" s="21"/>
      <c r="B2479" s="94">
        <f t="shared" ca="1" si="77"/>
        <v>1386.85</v>
      </c>
      <c r="C2479" s="46">
        <f t="shared" ca="1" si="76"/>
        <v>1.66</v>
      </c>
      <c r="D2479" s="50">
        <f ca="1">_xll.MW("C")*(1207.4+0.6876*(B2479+273.15)-1.16*10^-4*(B2479+273.15)^2)/1000</f>
        <v>24.371708880479996</v>
      </c>
      <c r="E2479" s="95">
        <f ca="1">_xll.CP($B$2400,B2479)/1000</f>
        <v>24.345004025780966</v>
      </c>
      <c r="F2479" s="22"/>
      <c r="G2479" s="22"/>
      <c r="H2479" s="34"/>
      <c r="I2479" s="22"/>
      <c r="J2479" s="22"/>
      <c r="K2479" s="22"/>
      <c r="L2479" s="22"/>
      <c r="M2479" s="22"/>
      <c r="N2479" s="22"/>
      <c r="O2479" s="22"/>
      <c r="P2479" s="22"/>
      <c r="Q2479" s="22"/>
      <c r="R2479" s="22"/>
      <c r="S2479" s="22"/>
      <c r="T2479" s="2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c r="AQ2479" s="22"/>
      <c r="AR2479" s="22"/>
      <c r="AS2479" s="22"/>
      <c r="AT2479" s="22"/>
      <c r="AU2479" s="22"/>
      <c r="AV2479" s="22"/>
      <c r="AW2479" s="22"/>
      <c r="AX2479" s="22"/>
      <c r="AY2479" s="22"/>
      <c r="AZ2479" s="22"/>
      <c r="BA2479" s="22"/>
      <c r="BB2479" s="22"/>
      <c r="BC2479" s="22"/>
      <c r="BD2479" s="22"/>
      <c r="BE2479" s="22"/>
      <c r="BF2479" s="22"/>
      <c r="BG2479" s="22"/>
      <c r="BH2479" s="22"/>
      <c r="BI2479" s="22"/>
      <c r="BJ2479" s="22"/>
      <c r="BK2479" s="22"/>
      <c r="BL2479" s="22"/>
      <c r="BM2479" s="22"/>
      <c r="BN2479" s="22"/>
      <c r="BO2479" s="22"/>
      <c r="BP2479" s="22"/>
      <c r="BQ2479" s="22"/>
      <c r="BR2479" s="22"/>
      <c r="BS2479" s="22"/>
      <c r="BT2479" s="22"/>
      <c r="BU2479" s="22"/>
      <c r="BV2479" s="22"/>
      <c r="BW2479" s="22"/>
      <c r="BX2479" s="22"/>
      <c r="BY2479" s="22"/>
      <c r="BZ2479" s="22"/>
    </row>
    <row r="2480" spans="1:78" x14ac:dyDescent="0.25">
      <c r="A2480" s="21"/>
      <c r="B2480" s="94">
        <f t="shared" ca="1" si="77"/>
        <v>1406.85</v>
      </c>
      <c r="C2480" s="46">
        <f t="shared" ca="1" si="76"/>
        <v>1.68</v>
      </c>
      <c r="D2480" s="50">
        <f ca="1">_xll.MW("C")*(1207.4+0.6876*(B2480+273.15)-1.16*10^-4*(B2480+273.15)^2)/1000</f>
        <v>24.44381151472</v>
      </c>
      <c r="E2480" s="95">
        <f ca="1">_xll.CP($B$2400,B2480)/1000</f>
        <v>24.395237366226201</v>
      </c>
      <c r="F2480" s="22"/>
      <c r="G2480" s="22"/>
      <c r="H2480" s="34"/>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2"/>
      <c r="AS2480" s="22"/>
      <c r="AT2480" s="22"/>
      <c r="AU2480" s="22"/>
      <c r="AV2480" s="22"/>
      <c r="AW2480" s="22"/>
      <c r="AX2480" s="22"/>
      <c r="AY2480" s="22"/>
      <c r="AZ2480" s="22"/>
      <c r="BA2480" s="22"/>
      <c r="BB2480" s="22"/>
      <c r="BC2480" s="22"/>
      <c r="BD2480" s="22"/>
      <c r="BE2480" s="22"/>
      <c r="BF2480" s="22"/>
      <c r="BG2480" s="22"/>
      <c r="BH2480" s="22"/>
      <c r="BI2480" s="22"/>
      <c r="BJ2480" s="22"/>
      <c r="BK2480" s="22"/>
      <c r="BL2480" s="22"/>
      <c r="BM2480" s="22"/>
      <c r="BN2480" s="22"/>
      <c r="BO2480" s="22"/>
      <c r="BP2480" s="22"/>
      <c r="BQ2480" s="22"/>
      <c r="BR2480" s="22"/>
      <c r="BS2480" s="22"/>
      <c r="BT2480" s="22"/>
      <c r="BU2480" s="22"/>
      <c r="BV2480" s="22"/>
      <c r="BW2480" s="22"/>
      <c r="BX2480" s="22"/>
      <c r="BY2480" s="22"/>
      <c r="BZ2480" s="22"/>
    </row>
    <row r="2481" spans="1:78" x14ac:dyDescent="0.25">
      <c r="A2481" s="21"/>
      <c r="B2481" s="94">
        <f t="shared" ca="1" si="77"/>
        <v>1426.85</v>
      </c>
      <c r="C2481" s="46">
        <f t="shared" ca="1" si="76"/>
        <v>1.7</v>
      </c>
      <c r="D2481" s="50">
        <f ca="1">_xll.MW("C")*(1207.4+0.6876*(B2481+273.15)-1.16*10^-4*(B2481+273.15)^2)/1000</f>
        <v>24.514799556000003</v>
      </c>
      <c r="E2481" s="95">
        <f ca="1">_xll.CP($B$2400,B2481)/1000</f>
        <v>24.444465207616279</v>
      </c>
      <c r="F2481" s="22"/>
      <c r="G2481" s="22"/>
      <c r="H2481" s="34"/>
      <c r="I2481" s="22"/>
      <c r="J2481" s="22"/>
      <c r="K2481" s="22"/>
      <c r="L2481" s="22"/>
      <c r="M2481" s="22"/>
      <c r="N2481" s="22"/>
      <c r="O2481" s="22"/>
      <c r="P2481" s="22"/>
      <c r="Q2481" s="22"/>
      <c r="R2481" s="22"/>
      <c r="S2481" s="22"/>
      <c r="T2481" s="2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c r="AQ2481" s="22"/>
      <c r="AR2481" s="22"/>
      <c r="AS2481" s="22"/>
      <c r="AT2481" s="22"/>
      <c r="AU2481" s="22"/>
      <c r="AV2481" s="22"/>
      <c r="AW2481" s="22"/>
      <c r="AX2481" s="22"/>
      <c r="AY2481" s="22"/>
      <c r="AZ2481" s="22"/>
      <c r="BA2481" s="22"/>
      <c r="BB2481" s="22"/>
      <c r="BC2481" s="22"/>
      <c r="BD2481" s="22"/>
      <c r="BE2481" s="22"/>
      <c r="BF2481" s="22"/>
      <c r="BG2481" s="22"/>
      <c r="BH2481" s="22"/>
      <c r="BI2481" s="22"/>
      <c r="BJ2481" s="22"/>
      <c r="BK2481" s="22"/>
      <c r="BL2481" s="22"/>
      <c r="BM2481" s="22"/>
      <c r="BN2481" s="22"/>
      <c r="BO2481" s="22"/>
      <c r="BP2481" s="22"/>
      <c r="BQ2481" s="22"/>
      <c r="BR2481" s="22"/>
      <c r="BS2481" s="22"/>
      <c r="BT2481" s="22"/>
      <c r="BU2481" s="22"/>
      <c r="BV2481" s="22"/>
      <c r="BW2481" s="22"/>
      <c r="BX2481" s="22"/>
      <c r="BY2481" s="22"/>
      <c r="BZ2481" s="22"/>
    </row>
    <row r="2482" spans="1:78" x14ac:dyDescent="0.25">
      <c r="A2482" s="21"/>
      <c r="B2482" s="94">
        <f t="shared" ca="1" si="77"/>
        <v>1446.85</v>
      </c>
      <c r="C2482" s="46">
        <f t="shared" ca="1" si="76"/>
        <v>1.72</v>
      </c>
      <c r="D2482" s="50">
        <f ca="1">_xll.MW("C")*(1207.4+0.6876*(B2482+273.15)-1.16*10^-4*(B2482+273.15)^2)/1000</f>
        <v>24.584673004320003</v>
      </c>
      <c r="E2482" s="95">
        <f ca="1">_xll.CP($B$2400,B2482)/1000</f>
        <v>24.492733183817588</v>
      </c>
      <c r="F2482" s="22"/>
      <c r="G2482" s="22"/>
      <c r="H2482" s="34"/>
      <c r="I2482" s="22"/>
      <c r="J2482" s="22"/>
      <c r="K2482" s="22"/>
      <c r="L2482" s="22"/>
      <c r="M2482" s="22"/>
      <c r="N2482" s="22"/>
      <c r="O2482" s="22"/>
      <c r="P2482" s="22"/>
      <c r="Q2482" s="22"/>
      <c r="R2482" s="22"/>
      <c r="S2482" s="22"/>
      <c r="T2482" s="2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c r="AQ2482" s="22"/>
      <c r="AR2482" s="22"/>
      <c r="AS2482" s="22"/>
      <c r="AT2482" s="22"/>
      <c r="AU2482" s="22"/>
      <c r="AV2482" s="22"/>
      <c r="AW2482" s="22"/>
      <c r="AX2482" s="22"/>
      <c r="AY2482" s="22"/>
      <c r="AZ2482" s="22"/>
      <c r="BA2482" s="22"/>
      <c r="BB2482" s="22"/>
      <c r="BC2482" s="22"/>
      <c r="BD2482" s="22"/>
      <c r="BE2482" s="22"/>
      <c r="BF2482" s="22"/>
      <c r="BG2482" s="22"/>
      <c r="BH2482" s="22"/>
      <c r="BI2482" s="22"/>
      <c r="BJ2482" s="22"/>
      <c r="BK2482" s="22"/>
      <c r="BL2482" s="22"/>
      <c r="BM2482" s="22"/>
      <c r="BN2482" s="22"/>
      <c r="BO2482" s="22"/>
      <c r="BP2482" s="22"/>
      <c r="BQ2482" s="22"/>
      <c r="BR2482" s="22"/>
      <c r="BS2482" s="22"/>
      <c r="BT2482" s="22"/>
      <c r="BU2482" s="22"/>
      <c r="BV2482" s="22"/>
      <c r="BW2482" s="22"/>
      <c r="BX2482" s="22"/>
      <c r="BY2482" s="22"/>
      <c r="BZ2482" s="22"/>
    </row>
    <row r="2483" spans="1:78" x14ac:dyDescent="0.25">
      <c r="A2483" s="21"/>
      <c r="B2483" s="94">
        <f t="shared" ca="1" si="77"/>
        <v>1466.85</v>
      </c>
      <c r="C2483" s="46">
        <f t="shared" ca="1" si="76"/>
        <v>1.74</v>
      </c>
      <c r="D2483" s="50">
        <f ca="1">_xll.MW("C")*(1207.4+0.6876*(B2483+273.15)-1.16*10^-4*(B2483+273.15)^2)/1000</f>
        <v>24.653431859680005</v>
      </c>
      <c r="E2483" s="95">
        <f ca="1">_xll.CP($B$2400,B2483)/1000</f>
        <v>24.540084321222345</v>
      </c>
      <c r="F2483" s="22"/>
      <c r="G2483" s="22"/>
      <c r="H2483" s="34"/>
      <c r="I2483" s="22"/>
      <c r="J2483" s="22"/>
      <c r="K2483" s="22"/>
      <c r="L2483" s="22"/>
      <c r="M2483" s="22"/>
      <c r="N2483" s="22"/>
      <c r="O2483" s="22"/>
      <c r="P2483" s="22"/>
      <c r="Q2483" s="22"/>
      <c r="R2483" s="22"/>
      <c r="S2483" s="22"/>
      <c r="T2483" s="2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c r="AQ2483" s="22"/>
      <c r="AR2483" s="22"/>
      <c r="AS2483" s="22"/>
      <c r="AT2483" s="22"/>
      <c r="AU2483" s="22"/>
      <c r="AV2483" s="22"/>
      <c r="AW2483" s="22"/>
      <c r="AX2483" s="22"/>
      <c r="AY2483" s="22"/>
      <c r="AZ2483" s="22"/>
      <c r="BA2483" s="22"/>
      <c r="BB2483" s="22"/>
      <c r="BC2483" s="22"/>
      <c r="BD2483" s="22"/>
      <c r="BE2483" s="22"/>
      <c r="BF2483" s="22"/>
      <c r="BG2483" s="22"/>
      <c r="BH2483" s="22"/>
      <c r="BI2483" s="22"/>
      <c r="BJ2483" s="22"/>
      <c r="BK2483" s="22"/>
      <c r="BL2483" s="22"/>
      <c r="BM2483" s="22"/>
      <c r="BN2483" s="22"/>
      <c r="BO2483" s="22"/>
      <c r="BP2483" s="22"/>
      <c r="BQ2483" s="22"/>
      <c r="BR2483" s="22"/>
      <c r="BS2483" s="22"/>
      <c r="BT2483" s="22"/>
      <c r="BU2483" s="22"/>
      <c r="BV2483" s="22"/>
      <c r="BW2483" s="22"/>
      <c r="BX2483" s="22"/>
      <c r="BY2483" s="22"/>
      <c r="BZ2483" s="22"/>
    </row>
    <row r="2484" spans="1:78" x14ac:dyDescent="0.25">
      <c r="A2484" s="21"/>
      <c r="B2484" s="94">
        <f t="shared" ca="1" si="77"/>
        <v>1486.85</v>
      </c>
      <c r="C2484" s="46">
        <f t="shared" ca="1" si="76"/>
        <v>1.76</v>
      </c>
      <c r="D2484" s="50">
        <f ca="1">_xll.MW("C")*(1207.4+0.6876*(B2484+273.15)-1.16*10^-4*(B2484+273.15)^2)/1000</f>
        <v>24.721076122079999</v>
      </c>
      <c r="E2484" s="95">
        <f ca="1">_xll.CP($B$2400,B2484)/1000</f>
        <v>24.586559215512843</v>
      </c>
      <c r="F2484" s="22"/>
      <c r="G2484" s="22"/>
      <c r="H2484" s="34"/>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2"/>
      <c r="AS2484" s="22"/>
      <c r="AT2484" s="22"/>
      <c r="AU2484" s="22"/>
      <c r="AV2484" s="22"/>
      <c r="AW2484" s="22"/>
      <c r="AX2484" s="22"/>
      <c r="AY2484" s="22"/>
      <c r="AZ2484" s="22"/>
      <c r="BA2484" s="22"/>
      <c r="BB2484" s="22"/>
      <c r="BC2484" s="22"/>
      <c r="BD2484" s="22"/>
      <c r="BE2484" s="22"/>
      <c r="BF2484" s="22"/>
      <c r="BG2484" s="22"/>
      <c r="BH2484" s="22"/>
      <c r="BI2484" s="22"/>
      <c r="BJ2484" s="22"/>
      <c r="BK2484" s="22"/>
      <c r="BL2484" s="22"/>
      <c r="BM2484" s="22"/>
      <c r="BN2484" s="22"/>
      <c r="BO2484" s="22"/>
      <c r="BP2484" s="22"/>
      <c r="BQ2484" s="22"/>
      <c r="BR2484" s="22"/>
      <c r="BS2484" s="22"/>
      <c r="BT2484" s="22"/>
      <c r="BU2484" s="22"/>
      <c r="BV2484" s="22"/>
      <c r="BW2484" s="22"/>
      <c r="BX2484" s="22"/>
      <c r="BY2484" s="22"/>
      <c r="BZ2484" s="22"/>
    </row>
    <row r="2485" spans="1:78" x14ac:dyDescent="0.25">
      <c r="A2485" s="21"/>
      <c r="B2485" s="94">
        <f t="shared" ca="1" si="77"/>
        <v>1506.85</v>
      </c>
      <c r="C2485" s="46">
        <f t="shared" ca="1" si="76"/>
        <v>1.78</v>
      </c>
      <c r="D2485" s="50">
        <f ca="1">_xll.MW("C")*(1207.4+0.6876*(B2485+273.15)-1.16*10^-4*(B2485+273.15)^2)/1000</f>
        <v>24.787605791520001</v>
      </c>
      <c r="E2485" s="95">
        <f ca="1">_xll.CP($B$2400,B2485)/1000</f>
        <v>24.632196194601836</v>
      </c>
      <c r="F2485" s="22"/>
      <c r="G2485" s="22"/>
      <c r="H2485" s="34"/>
      <c r="I2485" s="22"/>
      <c r="J2485" s="22"/>
      <c r="K2485" s="22"/>
      <c r="L2485" s="22"/>
      <c r="M2485" s="22"/>
      <c r="N2485" s="22"/>
      <c r="O2485" s="22"/>
      <c r="P2485" s="22"/>
      <c r="Q2485" s="22"/>
      <c r="R2485" s="22"/>
      <c r="S2485" s="22"/>
      <c r="T2485" s="2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c r="AQ2485" s="22"/>
      <c r="AR2485" s="22"/>
      <c r="AS2485" s="22"/>
      <c r="AT2485" s="22"/>
      <c r="AU2485" s="22"/>
      <c r="AV2485" s="22"/>
      <c r="AW2485" s="22"/>
      <c r="AX2485" s="22"/>
      <c r="AY2485" s="22"/>
      <c r="AZ2485" s="22"/>
      <c r="BA2485" s="22"/>
      <c r="BB2485" s="22"/>
      <c r="BC2485" s="22"/>
      <c r="BD2485" s="22"/>
      <c r="BE2485" s="22"/>
      <c r="BF2485" s="22"/>
      <c r="BG2485" s="22"/>
      <c r="BH2485" s="22"/>
      <c r="BI2485" s="22"/>
      <c r="BJ2485" s="22"/>
      <c r="BK2485" s="22"/>
      <c r="BL2485" s="22"/>
      <c r="BM2485" s="22"/>
      <c r="BN2485" s="22"/>
      <c r="BO2485" s="22"/>
      <c r="BP2485" s="22"/>
      <c r="BQ2485" s="22"/>
      <c r="BR2485" s="22"/>
      <c r="BS2485" s="22"/>
      <c r="BT2485" s="22"/>
      <c r="BU2485" s="22"/>
      <c r="BV2485" s="22"/>
      <c r="BW2485" s="22"/>
      <c r="BX2485" s="22"/>
      <c r="BY2485" s="22"/>
      <c r="BZ2485" s="22"/>
    </row>
    <row r="2486" spans="1:78" x14ac:dyDescent="0.25">
      <c r="A2486" s="21"/>
      <c r="B2486" s="94">
        <f t="shared" ca="1" si="77"/>
        <v>1526.85</v>
      </c>
      <c r="C2486" s="46">
        <f t="shared" ca="1" si="76"/>
        <v>1.8</v>
      </c>
      <c r="D2486" s="50">
        <f ca="1">_xll.MW("C")*(1207.4+0.6876*(B2486+273.15)-1.16*10^-4*(B2486+273.15)^2)/1000</f>
        <v>24.853020867999994</v>
      </c>
      <c r="E2486" s="95">
        <f ca="1">_xll.CP($B$2400,B2486)/1000</f>
        <v>24.677031468970778</v>
      </c>
      <c r="F2486" s="22"/>
      <c r="G2486" s="22"/>
      <c r="H2486" s="34"/>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2"/>
      <c r="AS2486" s="22"/>
      <c r="AT2486" s="22"/>
      <c r="AU2486" s="22"/>
      <c r="AV2486" s="22"/>
      <c r="AW2486" s="22"/>
      <c r="AX2486" s="22"/>
      <c r="AY2486" s="22"/>
      <c r="AZ2486" s="22"/>
      <c r="BA2486" s="22"/>
      <c r="BB2486" s="22"/>
      <c r="BC2486" s="22"/>
      <c r="BD2486" s="22"/>
      <c r="BE2486" s="22"/>
      <c r="BF2486" s="22"/>
      <c r="BG2486" s="22"/>
      <c r="BH2486" s="22"/>
      <c r="BI2486" s="22"/>
      <c r="BJ2486" s="22"/>
      <c r="BK2486" s="22"/>
      <c r="BL2486" s="22"/>
      <c r="BM2486" s="22"/>
      <c r="BN2486" s="22"/>
      <c r="BO2486" s="22"/>
      <c r="BP2486" s="22"/>
      <c r="BQ2486" s="22"/>
      <c r="BR2486" s="22"/>
      <c r="BS2486" s="22"/>
      <c r="BT2486" s="22"/>
      <c r="BU2486" s="22"/>
      <c r="BV2486" s="22"/>
      <c r="BW2486" s="22"/>
      <c r="BX2486" s="22"/>
      <c r="BY2486" s="22"/>
      <c r="BZ2486" s="22"/>
    </row>
    <row r="2487" spans="1:78" x14ac:dyDescent="0.25">
      <c r="A2487" s="21"/>
      <c r="B2487" s="94">
        <f t="shared" ca="1" si="77"/>
        <v>1546.85</v>
      </c>
      <c r="C2487" s="46">
        <f t="shared" ca="1" si="76"/>
        <v>1.82</v>
      </c>
      <c r="D2487" s="50">
        <f ca="1">_xll.MW("C")*(1207.4+0.6876*(B2487+273.15)-1.16*10^-4*(B2487+273.15)^2)/1000</f>
        <v>24.917321351520002</v>
      </c>
      <c r="E2487" s="95">
        <f ca="1">_xll.CP($B$2400,B2487)/1000</f>
        <v>24.721099270507811</v>
      </c>
      <c r="F2487" s="22"/>
      <c r="G2487" s="22"/>
      <c r="H2487" s="34"/>
      <c r="I2487" s="22"/>
      <c r="J2487" s="22"/>
      <c r="K2487" s="22"/>
      <c r="L2487" s="22"/>
      <c r="M2487" s="22"/>
      <c r="N2487" s="22"/>
      <c r="O2487" s="22"/>
      <c r="P2487" s="22"/>
      <c r="Q2487" s="22"/>
      <c r="R2487" s="22"/>
      <c r="S2487" s="22"/>
      <c r="T2487" s="2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c r="AQ2487" s="22"/>
      <c r="AR2487" s="22"/>
      <c r="AS2487" s="22"/>
      <c r="AT2487" s="22"/>
      <c r="AU2487" s="22"/>
      <c r="AV2487" s="22"/>
      <c r="AW2487" s="22"/>
      <c r="AX2487" s="22"/>
      <c r="AY2487" s="22"/>
      <c r="AZ2487" s="22"/>
      <c r="BA2487" s="22"/>
      <c r="BB2487" s="22"/>
      <c r="BC2487" s="22"/>
      <c r="BD2487" s="22"/>
      <c r="BE2487" s="22"/>
      <c r="BF2487" s="22"/>
      <c r="BG2487" s="22"/>
      <c r="BH2487" s="22"/>
      <c r="BI2487" s="22"/>
      <c r="BJ2487" s="22"/>
      <c r="BK2487" s="22"/>
      <c r="BL2487" s="22"/>
      <c r="BM2487" s="22"/>
      <c r="BN2487" s="22"/>
      <c r="BO2487" s="22"/>
      <c r="BP2487" s="22"/>
      <c r="BQ2487" s="22"/>
      <c r="BR2487" s="22"/>
      <c r="BS2487" s="22"/>
      <c r="BT2487" s="22"/>
      <c r="BU2487" s="22"/>
      <c r="BV2487" s="22"/>
      <c r="BW2487" s="22"/>
      <c r="BX2487" s="22"/>
      <c r="BY2487" s="22"/>
      <c r="BZ2487" s="22"/>
    </row>
    <row r="2488" spans="1:78" x14ac:dyDescent="0.25">
      <c r="A2488" s="21"/>
      <c r="B2488" s="94">
        <f t="shared" ca="1" si="77"/>
        <v>1566.85</v>
      </c>
      <c r="C2488" s="46">
        <f t="shared" ca="1" si="76"/>
        <v>1.84</v>
      </c>
      <c r="D2488" s="50">
        <f ca="1">_xll.MW("C")*(1207.4+0.6876*(B2488+273.15)-1.16*10^-4*(B2488+273.15)^2)/1000</f>
        <v>24.980507242079995</v>
      </c>
      <c r="E2488" s="95">
        <f ca="1">_xll.CP($B$2400,B2488)/1000</f>
        <v>24.764431980839873</v>
      </c>
      <c r="F2488" s="22"/>
      <c r="G2488" s="22"/>
      <c r="H2488" s="34"/>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2"/>
      <c r="AS2488" s="22"/>
      <c r="AT2488" s="22"/>
      <c r="AU2488" s="22"/>
      <c r="AV2488" s="22"/>
      <c r="AW2488" s="22"/>
      <c r="AX2488" s="22"/>
      <c r="AY2488" s="22"/>
      <c r="AZ2488" s="22"/>
      <c r="BA2488" s="22"/>
      <c r="BB2488" s="22"/>
      <c r="BC2488" s="22"/>
      <c r="BD2488" s="22"/>
      <c r="BE2488" s="22"/>
      <c r="BF2488" s="22"/>
      <c r="BG2488" s="22"/>
      <c r="BH2488" s="22"/>
      <c r="BI2488" s="22"/>
      <c r="BJ2488" s="22"/>
      <c r="BK2488" s="22"/>
      <c r="BL2488" s="22"/>
      <c r="BM2488" s="22"/>
      <c r="BN2488" s="22"/>
      <c r="BO2488" s="22"/>
      <c r="BP2488" s="22"/>
      <c r="BQ2488" s="22"/>
      <c r="BR2488" s="22"/>
      <c r="BS2488" s="22"/>
      <c r="BT2488" s="22"/>
      <c r="BU2488" s="22"/>
      <c r="BV2488" s="22"/>
      <c r="BW2488" s="22"/>
      <c r="BX2488" s="22"/>
      <c r="BY2488" s="22"/>
      <c r="BZ2488" s="22"/>
    </row>
    <row r="2489" spans="1:78" x14ac:dyDescent="0.25">
      <c r="A2489" s="21"/>
      <c r="B2489" s="94">
        <f t="shared" ca="1" si="77"/>
        <v>1586.85</v>
      </c>
      <c r="C2489" s="46">
        <f t="shared" ca="1" si="76"/>
        <v>1.86</v>
      </c>
      <c r="D2489" s="50">
        <f ca="1">_xll.MW("C")*(1207.4+0.6876*(B2489+273.15)-1.16*10^-4*(B2489+273.15)^2)/1000</f>
        <v>25.042578539680001</v>
      </c>
      <c r="E2489" s="95">
        <f ca="1">_xll.CP($B$2400,B2489)/1000</f>
        <v>24.807060250057887</v>
      </c>
      <c r="F2489" s="22"/>
      <c r="G2489" s="22"/>
      <c r="H2489" s="34"/>
      <c r="I2489" s="22"/>
      <c r="J2489" s="22"/>
      <c r="K2489" s="22"/>
      <c r="L2489" s="22"/>
      <c r="M2489" s="22"/>
      <c r="N2489" s="22"/>
      <c r="O2489" s="22"/>
      <c r="P2489" s="22"/>
      <c r="Q2489" s="22"/>
      <c r="R2489" s="22"/>
      <c r="S2489" s="22"/>
      <c r="T2489" s="2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c r="AQ2489" s="22"/>
      <c r="AR2489" s="22"/>
      <c r="AS2489" s="22"/>
      <c r="AT2489" s="22"/>
      <c r="AU2489" s="22"/>
      <c r="AV2489" s="22"/>
      <c r="AW2489" s="22"/>
      <c r="AX2489" s="22"/>
      <c r="AY2489" s="22"/>
      <c r="AZ2489" s="22"/>
      <c r="BA2489" s="22"/>
      <c r="BB2489" s="22"/>
      <c r="BC2489" s="22"/>
      <c r="BD2489" s="22"/>
      <c r="BE2489" s="22"/>
      <c r="BF2489" s="22"/>
      <c r="BG2489" s="22"/>
      <c r="BH2489" s="22"/>
      <c r="BI2489" s="22"/>
      <c r="BJ2489" s="22"/>
      <c r="BK2489" s="22"/>
      <c r="BL2489" s="22"/>
      <c r="BM2489" s="22"/>
      <c r="BN2489" s="22"/>
      <c r="BO2489" s="22"/>
      <c r="BP2489" s="22"/>
      <c r="BQ2489" s="22"/>
      <c r="BR2489" s="22"/>
      <c r="BS2489" s="22"/>
      <c r="BT2489" s="22"/>
      <c r="BU2489" s="22"/>
      <c r="BV2489" s="22"/>
      <c r="BW2489" s="22"/>
      <c r="BX2489" s="22"/>
      <c r="BY2489" s="22"/>
      <c r="BZ2489" s="22"/>
    </row>
    <row r="2490" spans="1:78" x14ac:dyDescent="0.25">
      <c r="A2490" s="21"/>
      <c r="B2490" s="94">
        <f t="shared" ca="1" si="77"/>
        <v>1606.85</v>
      </c>
      <c r="C2490" s="46">
        <f t="shared" ca="1" si="76"/>
        <v>1.88</v>
      </c>
      <c r="D2490" s="50">
        <f ca="1">_xll.MW("C")*(1207.4+0.6876*(B2490+273.15)-1.16*10^-4*(B2490+273.15)^2)/1000</f>
        <v>25.103535244319996</v>
      </c>
      <c r="E2490" s="95">
        <f ca="1">_xll.CP($B$2400,B2490)/1000</f>
        <v>24.849013106648105</v>
      </c>
      <c r="F2490" s="22"/>
      <c r="G2490" s="22"/>
      <c r="H2490" s="34"/>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2"/>
      <c r="AS2490" s="22"/>
      <c r="AT2490" s="22"/>
      <c r="AU2490" s="22"/>
      <c r="AV2490" s="22"/>
      <c r="AW2490" s="22"/>
      <c r="AX2490" s="22"/>
      <c r="AY2490" s="22"/>
      <c r="AZ2490" s="22"/>
      <c r="BA2490" s="22"/>
      <c r="BB2490" s="22"/>
      <c r="BC2490" s="22"/>
      <c r="BD2490" s="22"/>
      <c r="BE2490" s="22"/>
      <c r="BF2490" s="22"/>
      <c r="BG2490" s="22"/>
      <c r="BH2490" s="22"/>
      <c r="BI2490" s="22"/>
      <c r="BJ2490" s="22"/>
      <c r="BK2490" s="22"/>
      <c r="BL2490" s="22"/>
      <c r="BM2490" s="22"/>
      <c r="BN2490" s="22"/>
      <c r="BO2490" s="22"/>
      <c r="BP2490" s="22"/>
      <c r="BQ2490" s="22"/>
      <c r="BR2490" s="22"/>
      <c r="BS2490" s="22"/>
      <c r="BT2490" s="22"/>
      <c r="BU2490" s="22"/>
      <c r="BV2490" s="22"/>
      <c r="BW2490" s="22"/>
      <c r="BX2490" s="22"/>
      <c r="BY2490" s="22"/>
      <c r="BZ2490" s="22"/>
    </row>
    <row r="2491" spans="1:78" x14ac:dyDescent="0.25">
      <c r="A2491" s="21"/>
      <c r="B2491" s="94">
        <f t="shared" ca="1" si="77"/>
        <v>1626.85</v>
      </c>
      <c r="C2491" s="46">
        <f t="shared" ca="1" si="76"/>
        <v>1.9</v>
      </c>
      <c r="D2491" s="50">
        <f ca="1">_xll.MW("C")*(1207.4+0.6876*(B2491+273.15)-1.16*10^-4*(B2491+273.15)^2)/1000</f>
        <v>25.163377355999998</v>
      </c>
      <c r="E2491" s="95">
        <f ca="1">_xll.CP($B$2400,B2491)/1000</f>
        <v>24.890318059366315</v>
      </c>
      <c r="F2491" s="22"/>
      <c r="G2491" s="22"/>
      <c r="H2491" s="34"/>
      <c r="I2491" s="22"/>
      <c r="J2491" s="22"/>
      <c r="K2491" s="22"/>
      <c r="L2491" s="22"/>
      <c r="M2491" s="22"/>
      <c r="N2491" s="22"/>
      <c r="O2491" s="22"/>
      <c r="P2491" s="22"/>
      <c r="Q2491" s="22"/>
      <c r="R2491" s="22"/>
      <c r="S2491" s="22"/>
      <c r="T2491" s="2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c r="AQ2491" s="22"/>
      <c r="AR2491" s="22"/>
      <c r="AS2491" s="22"/>
      <c r="AT2491" s="22"/>
      <c r="AU2491" s="22"/>
      <c r="AV2491" s="22"/>
      <c r="AW2491" s="22"/>
      <c r="AX2491" s="22"/>
      <c r="AY2491" s="22"/>
      <c r="AZ2491" s="22"/>
      <c r="BA2491" s="22"/>
      <c r="BB2491" s="22"/>
      <c r="BC2491" s="22"/>
      <c r="BD2491" s="22"/>
      <c r="BE2491" s="22"/>
      <c r="BF2491" s="22"/>
      <c r="BG2491" s="22"/>
      <c r="BH2491" s="22"/>
      <c r="BI2491" s="22"/>
      <c r="BJ2491" s="22"/>
      <c r="BK2491" s="22"/>
      <c r="BL2491" s="22"/>
      <c r="BM2491" s="22"/>
      <c r="BN2491" s="22"/>
      <c r="BO2491" s="22"/>
      <c r="BP2491" s="22"/>
      <c r="BQ2491" s="22"/>
      <c r="BR2491" s="22"/>
      <c r="BS2491" s="22"/>
      <c r="BT2491" s="22"/>
      <c r="BU2491" s="22"/>
      <c r="BV2491" s="22"/>
      <c r="BW2491" s="22"/>
      <c r="BX2491" s="22"/>
      <c r="BY2491" s="22"/>
      <c r="BZ2491" s="22"/>
    </row>
    <row r="2492" spans="1:78" x14ac:dyDescent="0.25">
      <c r="A2492" s="21"/>
      <c r="B2492" s="94">
        <f t="shared" ca="1" si="77"/>
        <v>1646.85</v>
      </c>
      <c r="C2492" s="46">
        <f t="shared" ca="1" si="76"/>
        <v>1.92</v>
      </c>
      <c r="D2492" s="50">
        <f ca="1">_xll.MW("C")*(1207.4+0.6876*(B2492+273.15)-1.16*10^-4*(B2492+273.15)^2)/1000</f>
        <v>25.222104874719999</v>
      </c>
      <c r="E2492" s="95">
        <f ca="1">_xll.CP($B$2400,B2492)/1000</f>
        <v>24.931001191722764</v>
      </c>
      <c r="F2492" s="22"/>
      <c r="G2492" s="22"/>
      <c r="H2492" s="34"/>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2"/>
      <c r="AS2492" s="22"/>
      <c r="AT2492" s="22"/>
      <c r="AU2492" s="22"/>
      <c r="AV2492" s="22"/>
      <c r="AW2492" s="22"/>
      <c r="AX2492" s="22"/>
      <c r="AY2492" s="22"/>
      <c r="AZ2492" s="22"/>
      <c r="BA2492" s="22"/>
      <c r="BB2492" s="22"/>
      <c r="BC2492" s="22"/>
      <c r="BD2492" s="22"/>
      <c r="BE2492" s="22"/>
      <c r="BF2492" s="22"/>
      <c r="BG2492" s="22"/>
      <c r="BH2492" s="22"/>
      <c r="BI2492" s="22"/>
      <c r="BJ2492" s="22"/>
      <c r="BK2492" s="22"/>
      <c r="BL2492" s="22"/>
      <c r="BM2492" s="22"/>
      <c r="BN2492" s="22"/>
      <c r="BO2492" s="22"/>
      <c r="BP2492" s="22"/>
      <c r="BQ2492" s="22"/>
      <c r="BR2492" s="22"/>
      <c r="BS2492" s="22"/>
      <c r="BT2492" s="22"/>
      <c r="BU2492" s="22"/>
      <c r="BV2492" s="22"/>
      <c r="BW2492" s="22"/>
      <c r="BX2492" s="22"/>
      <c r="BY2492" s="22"/>
      <c r="BZ2492" s="22"/>
    </row>
    <row r="2493" spans="1:78" x14ac:dyDescent="0.25">
      <c r="A2493" s="21"/>
      <c r="B2493" s="94">
        <f t="shared" ca="1" si="77"/>
        <v>1666.85</v>
      </c>
      <c r="C2493" s="46">
        <f t="shared" ca="1" si="76"/>
        <v>1.94</v>
      </c>
      <c r="D2493" s="50">
        <f ca="1">_xll.MW("C")*(1207.4+0.6876*(B2493+273.15)-1.16*10^-4*(B2493+273.15)^2)/1000</f>
        <v>25.27971780048</v>
      </c>
      <c r="E2493" s="95">
        <f ca="1">_xll.CP($B$2400,B2493)/1000</f>
        <v>24.971087249683972</v>
      </c>
      <c r="F2493" s="22"/>
      <c r="G2493" s="22"/>
      <c r="H2493" s="34"/>
      <c r="I2493" s="22"/>
      <c r="J2493" s="22"/>
      <c r="K2493" s="22"/>
      <c r="L2493" s="22"/>
      <c r="M2493" s="22"/>
      <c r="N2493" s="22"/>
      <c r="O2493" s="22"/>
      <c r="P2493" s="22"/>
      <c r="Q2493" s="22"/>
      <c r="R2493" s="22"/>
      <c r="S2493" s="22"/>
      <c r="T2493" s="2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c r="AQ2493" s="22"/>
      <c r="AR2493" s="22"/>
      <c r="AS2493" s="22"/>
      <c r="AT2493" s="22"/>
      <c r="AU2493" s="22"/>
      <c r="AV2493" s="22"/>
      <c r="AW2493" s="22"/>
      <c r="AX2493" s="22"/>
      <c r="AY2493" s="22"/>
      <c r="AZ2493" s="22"/>
      <c r="BA2493" s="22"/>
      <c r="BB2493" s="22"/>
      <c r="BC2493" s="22"/>
      <c r="BD2493" s="22"/>
      <c r="BE2493" s="22"/>
      <c r="BF2493" s="22"/>
      <c r="BG2493" s="22"/>
      <c r="BH2493" s="22"/>
      <c r="BI2493" s="22"/>
      <c r="BJ2493" s="22"/>
      <c r="BK2493" s="22"/>
      <c r="BL2493" s="22"/>
      <c r="BM2493" s="22"/>
      <c r="BN2493" s="22"/>
      <c r="BO2493" s="22"/>
      <c r="BP2493" s="22"/>
      <c r="BQ2493" s="22"/>
      <c r="BR2493" s="22"/>
      <c r="BS2493" s="22"/>
      <c r="BT2493" s="22"/>
      <c r="BU2493" s="22"/>
      <c r="BV2493" s="22"/>
      <c r="BW2493" s="22"/>
      <c r="BX2493" s="22"/>
      <c r="BY2493" s="22"/>
      <c r="BZ2493" s="22"/>
    </row>
    <row r="2494" spans="1:78" x14ac:dyDescent="0.25">
      <c r="A2494" s="21"/>
      <c r="B2494" s="94">
        <f t="shared" ca="1" si="77"/>
        <v>1686.85</v>
      </c>
      <c r="C2494" s="46">
        <f t="shared" ca="1" si="76"/>
        <v>1.96</v>
      </c>
      <c r="D2494" s="50">
        <f ca="1">_xll.MW("C")*(1207.4+0.6876*(B2494+273.15)-1.16*10^-4*(B2494+273.15)^2)/1000</f>
        <v>25.336216133280001</v>
      </c>
      <c r="E2494" s="95">
        <f ca="1">_xll.CP($B$2400,B2494)/1000</f>
        <v>25.010599723142477</v>
      </c>
      <c r="F2494" s="22"/>
      <c r="G2494" s="22"/>
      <c r="H2494" s="34"/>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2"/>
      <c r="AS2494" s="22"/>
      <c r="AT2494" s="22"/>
      <c r="AU2494" s="22"/>
      <c r="AV2494" s="22"/>
      <c r="AW2494" s="22"/>
      <c r="AX2494" s="22"/>
      <c r="AY2494" s="22"/>
      <c r="AZ2494" s="22"/>
      <c r="BA2494" s="22"/>
      <c r="BB2494" s="22"/>
      <c r="BC2494" s="22"/>
      <c r="BD2494" s="22"/>
      <c r="BE2494" s="22"/>
      <c r="BF2494" s="22"/>
      <c r="BG2494" s="22"/>
      <c r="BH2494" s="22"/>
      <c r="BI2494" s="22"/>
      <c r="BJ2494" s="22"/>
      <c r="BK2494" s="22"/>
      <c r="BL2494" s="22"/>
      <c r="BM2494" s="22"/>
      <c r="BN2494" s="22"/>
      <c r="BO2494" s="22"/>
      <c r="BP2494" s="22"/>
      <c r="BQ2494" s="22"/>
      <c r="BR2494" s="22"/>
      <c r="BS2494" s="22"/>
      <c r="BT2494" s="22"/>
      <c r="BU2494" s="22"/>
      <c r="BV2494" s="22"/>
      <c r="BW2494" s="22"/>
      <c r="BX2494" s="22"/>
      <c r="BY2494" s="22"/>
      <c r="BZ2494" s="22"/>
    </row>
    <row r="2495" spans="1:78" x14ac:dyDescent="0.25">
      <c r="A2495" s="21"/>
      <c r="B2495" s="94">
        <f t="shared" ca="1" si="77"/>
        <v>1706.85</v>
      </c>
      <c r="C2495" s="46">
        <f t="shared" ca="1" si="76"/>
        <v>1.98</v>
      </c>
      <c r="D2495" s="50">
        <f ca="1">_xll.MW("C")*(1207.4+0.6876*(B2495+273.15)-1.16*10^-4*(B2495+273.15)^2)/1000</f>
        <v>25.391599873119997</v>
      </c>
      <c r="E2495" s="95">
        <f ca="1">_xll.CP($B$2400,B2495)/1000</f>
        <v>25.049560921655353</v>
      </c>
      <c r="F2495" s="22"/>
      <c r="G2495" s="22"/>
      <c r="H2495" s="34"/>
      <c r="I2495" s="22"/>
      <c r="J2495" s="22"/>
      <c r="K2495" s="22"/>
      <c r="L2495" s="22"/>
      <c r="M2495" s="22"/>
      <c r="N2495" s="22"/>
      <c r="O2495" s="22"/>
      <c r="P2495" s="22"/>
      <c r="Q2495" s="22"/>
      <c r="R2495" s="22"/>
      <c r="S2495" s="22"/>
      <c r="T2495" s="2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c r="AQ2495" s="22"/>
      <c r="AR2495" s="22"/>
      <c r="AS2495" s="22"/>
      <c r="AT2495" s="22"/>
      <c r="AU2495" s="22"/>
      <c r="AV2495" s="22"/>
      <c r="AW2495" s="22"/>
      <c r="AX2495" s="22"/>
      <c r="AY2495" s="22"/>
      <c r="AZ2495" s="22"/>
      <c r="BA2495" s="22"/>
      <c r="BB2495" s="22"/>
      <c r="BC2495" s="22"/>
      <c r="BD2495" s="22"/>
      <c r="BE2495" s="22"/>
      <c r="BF2495" s="22"/>
      <c r="BG2495" s="22"/>
      <c r="BH2495" s="22"/>
      <c r="BI2495" s="22"/>
      <c r="BJ2495" s="22"/>
      <c r="BK2495" s="22"/>
      <c r="BL2495" s="22"/>
      <c r="BM2495" s="22"/>
      <c r="BN2495" s="22"/>
      <c r="BO2495" s="22"/>
      <c r="BP2495" s="22"/>
      <c r="BQ2495" s="22"/>
      <c r="BR2495" s="22"/>
      <c r="BS2495" s="22"/>
      <c r="BT2495" s="22"/>
      <c r="BU2495" s="22"/>
      <c r="BV2495" s="22"/>
      <c r="BW2495" s="22"/>
      <c r="BX2495" s="22"/>
      <c r="BY2495" s="22"/>
      <c r="BZ2495" s="22"/>
    </row>
    <row r="2496" spans="1:78" x14ac:dyDescent="0.25">
      <c r="A2496" s="21"/>
      <c r="B2496" s="94">
        <f t="shared" ca="1" si="77"/>
        <v>1726.85</v>
      </c>
      <c r="C2496" s="46">
        <f t="shared" ca="1" si="76"/>
        <v>2</v>
      </c>
      <c r="D2496" s="50">
        <f ca="1">_xll.MW("C")*(1207.4+0.6876*(B2496+273.15)-1.16*10^-4*(B2496+273.15)^2)/1000</f>
        <v>25.445869020000007</v>
      </c>
      <c r="E2496" s="95">
        <f ca="1">_xll.CP($B$2400,B2496)/1000</f>
        <v>25.087992044907811</v>
      </c>
      <c r="F2496" s="22"/>
      <c r="G2496" s="22"/>
      <c r="H2496" s="34"/>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2"/>
      <c r="AS2496" s="22"/>
      <c r="AT2496" s="22"/>
      <c r="AU2496" s="22"/>
      <c r="AV2496" s="22"/>
      <c r="AW2496" s="22"/>
      <c r="AX2496" s="22"/>
      <c r="AY2496" s="22"/>
      <c r="AZ2496" s="22"/>
      <c r="BA2496" s="22"/>
      <c r="BB2496" s="22"/>
      <c r="BC2496" s="22"/>
      <c r="BD2496" s="22"/>
      <c r="BE2496" s="22"/>
      <c r="BF2496" s="22"/>
      <c r="BG2496" s="22"/>
      <c r="BH2496" s="22"/>
      <c r="BI2496" s="22"/>
      <c r="BJ2496" s="22"/>
      <c r="BK2496" s="22"/>
      <c r="BL2496" s="22"/>
      <c r="BM2496" s="22"/>
      <c r="BN2496" s="22"/>
      <c r="BO2496" s="22"/>
      <c r="BP2496" s="22"/>
      <c r="BQ2496" s="22"/>
      <c r="BR2496" s="22"/>
      <c r="BS2496" s="22"/>
      <c r="BT2496" s="22"/>
      <c r="BU2496" s="22"/>
      <c r="BV2496" s="22"/>
      <c r="BW2496" s="22"/>
      <c r="BX2496" s="22"/>
      <c r="BY2496" s="22"/>
      <c r="BZ2496" s="22"/>
    </row>
    <row r="2497" spans="1:78" x14ac:dyDescent="0.25">
      <c r="A2497" s="21"/>
      <c r="B2497" s="94">
        <f t="shared" ca="1" si="77"/>
        <v>1746.85</v>
      </c>
      <c r="C2497" s="46">
        <f t="shared" ca="1" si="76"/>
        <v>2.02</v>
      </c>
      <c r="D2497" s="50">
        <f ca="1">_xll.MW("C")*(1207.4+0.6876*(B2497+273.15)-1.16*10^-4*(B2497+273.15)^2)/1000</f>
        <v>25.499023573919999</v>
      </c>
      <c r="E2497" s="95">
        <f ca="1">_xll.CP($B$2400,B2497)/1000</f>
        <v>25.12591324831757</v>
      </c>
      <c r="F2497" s="22"/>
      <c r="G2497" s="22"/>
      <c r="H2497" s="34"/>
      <c r="I2497" s="22"/>
      <c r="J2497" s="22"/>
      <c r="K2497" s="22"/>
      <c r="L2497" s="22"/>
      <c r="M2497" s="22"/>
      <c r="N2497" s="22"/>
      <c r="O2497" s="22"/>
      <c r="P2497" s="22"/>
      <c r="Q2497" s="22"/>
      <c r="R2497" s="22"/>
      <c r="S2497" s="22"/>
      <c r="T2497" s="2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c r="AQ2497" s="22"/>
      <c r="AR2497" s="22"/>
      <c r="AS2497" s="22"/>
      <c r="AT2497" s="22"/>
      <c r="AU2497" s="22"/>
      <c r="AV2497" s="22"/>
      <c r="AW2497" s="22"/>
      <c r="AX2497" s="22"/>
      <c r="AY2497" s="22"/>
      <c r="AZ2497" s="22"/>
      <c r="BA2497" s="22"/>
      <c r="BB2497" s="22"/>
      <c r="BC2497" s="22"/>
      <c r="BD2497" s="22"/>
      <c r="BE2497" s="22"/>
      <c r="BF2497" s="22"/>
      <c r="BG2497" s="22"/>
      <c r="BH2497" s="22"/>
      <c r="BI2497" s="22"/>
      <c r="BJ2497" s="22"/>
      <c r="BK2497" s="22"/>
      <c r="BL2497" s="22"/>
      <c r="BM2497" s="22"/>
      <c r="BN2497" s="22"/>
      <c r="BO2497" s="22"/>
      <c r="BP2497" s="22"/>
      <c r="BQ2497" s="22"/>
      <c r="BR2497" s="22"/>
      <c r="BS2497" s="22"/>
      <c r="BT2497" s="22"/>
      <c r="BU2497" s="22"/>
      <c r="BV2497" s="22"/>
      <c r="BW2497" s="22"/>
      <c r="BX2497" s="22"/>
      <c r="BY2497" s="22"/>
      <c r="BZ2497" s="22"/>
    </row>
    <row r="2498" spans="1:78" x14ac:dyDescent="0.25">
      <c r="A2498" s="21"/>
      <c r="B2498" s="94">
        <f t="shared" ca="1" si="77"/>
        <v>1766.85</v>
      </c>
      <c r="C2498" s="46">
        <f t="shared" ca="1" si="76"/>
        <v>2.04</v>
      </c>
      <c r="D2498" s="50">
        <f ca="1">_xll.MW("C")*(1207.4+0.6876*(B2498+273.15)-1.16*10^-4*(B2498+273.15)^2)/1000</f>
        <v>25.551063534880001</v>
      </c>
      <c r="E2498" s="95">
        <f ca="1">_xll.CP($B$2400,B2498)/1000</f>
        <v>25.163343704159207</v>
      </c>
      <c r="F2498" s="22"/>
      <c r="G2498" s="22"/>
      <c r="H2498" s="34"/>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2"/>
      <c r="AS2498" s="22"/>
      <c r="AT2498" s="22"/>
      <c r="AU2498" s="22"/>
      <c r="AV2498" s="22"/>
      <c r="AW2498" s="22"/>
      <c r="AX2498" s="22"/>
      <c r="AY2498" s="22"/>
      <c r="AZ2498" s="22"/>
      <c r="BA2498" s="22"/>
      <c r="BB2498" s="22"/>
      <c r="BC2498" s="22"/>
      <c r="BD2498" s="22"/>
      <c r="BE2498" s="22"/>
      <c r="BF2498" s="22"/>
      <c r="BG2498" s="22"/>
      <c r="BH2498" s="22"/>
      <c r="BI2498" s="22"/>
      <c r="BJ2498" s="22"/>
      <c r="BK2498" s="22"/>
      <c r="BL2498" s="22"/>
      <c r="BM2498" s="22"/>
      <c r="BN2498" s="22"/>
      <c r="BO2498" s="22"/>
      <c r="BP2498" s="22"/>
      <c r="BQ2498" s="22"/>
      <c r="BR2498" s="22"/>
      <c r="BS2498" s="22"/>
      <c r="BT2498" s="22"/>
      <c r="BU2498" s="22"/>
      <c r="BV2498" s="22"/>
      <c r="BW2498" s="22"/>
      <c r="BX2498" s="22"/>
      <c r="BY2498" s="22"/>
      <c r="BZ2498" s="22"/>
    </row>
    <row r="2499" spans="1:78" x14ac:dyDescent="0.25">
      <c r="A2499" s="21"/>
      <c r="B2499" s="94">
        <f t="shared" ca="1" si="77"/>
        <v>1786.85</v>
      </c>
      <c r="C2499" s="46">
        <f t="shared" ca="1" si="76"/>
        <v>2.06</v>
      </c>
      <c r="D2499" s="50">
        <f ca="1">_xll.MW("C")*(1207.4+0.6876*(B2499+273.15)-1.16*10^-4*(B2499+273.15)^2)/1000</f>
        <v>25.601988902879999</v>
      </c>
      <c r="E2499" s="95">
        <f ca="1">_xll.CP($B$2400,B2499)/1000</f>
        <v>25.200301658554757</v>
      </c>
      <c r="F2499" s="22"/>
      <c r="G2499" s="22"/>
      <c r="H2499" s="34"/>
      <c r="I2499" s="22"/>
      <c r="J2499" s="22"/>
      <c r="K2499" s="22"/>
      <c r="L2499" s="22"/>
      <c r="M2499" s="22"/>
      <c r="N2499" s="22"/>
      <c r="O2499" s="22"/>
      <c r="P2499" s="22"/>
      <c r="Q2499" s="22"/>
      <c r="R2499" s="22"/>
      <c r="S2499" s="22"/>
      <c r="T2499" s="2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c r="AQ2499" s="22"/>
      <c r="AR2499" s="22"/>
      <c r="AS2499" s="22"/>
      <c r="AT2499" s="22"/>
      <c r="AU2499" s="22"/>
      <c r="AV2499" s="22"/>
      <c r="AW2499" s="22"/>
      <c r="AX2499" s="22"/>
      <c r="AY2499" s="22"/>
      <c r="AZ2499" s="22"/>
      <c r="BA2499" s="22"/>
      <c r="BB2499" s="22"/>
      <c r="BC2499" s="22"/>
      <c r="BD2499" s="22"/>
      <c r="BE2499" s="22"/>
      <c r="BF2499" s="22"/>
      <c r="BG2499" s="22"/>
      <c r="BH2499" s="22"/>
      <c r="BI2499" s="22"/>
      <c r="BJ2499" s="22"/>
      <c r="BK2499" s="22"/>
      <c r="BL2499" s="22"/>
      <c r="BM2499" s="22"/>
      <c r="BN2499" s="22"/>
      <c r="BO2499" s="22"/>
      <c r="BP2499" s="22"/>
      <c r="BQ2499" s="22"/>
      <c r="BR2499" s="22"/>
      <c r="BS2499" s="22"/>
      <c r="BT2499" s="22"/>
      <c r="BU2499" s="22"/>
      <c r="BV2499" s="22"/>
      <c r="BW2499" s="22"/>
      <c r="BX2499" s="22"/>
      <c r="BY2499" s="22"/>
      <c r="BZ2499" s="22"/>
    </row>
    <row r="2500" spans="1:78" x14ac:dyDescent="0.25">
      <c r="A2500" s="21"/>
      <c r="B2500" s="96">
        <f t="shared" ca="1" si="77"/>
        <v>1806.85</v>
      </c>
      <c r="C2500" s="77">
        <f t="shared" ca="1" si="76"/>
        <v>2.08</v>
      </c>
      <c r="D2500" s="78">
        <f ca="1">_xll.MW("C")*(1207.4+0.6876*(B2500+273.15)-1.16*10^-4*(B2500+273.15)^2)/1000</f>
        <v>25.651799677920003</v>
      </c>
      <c r="E2500" s="97">
        <f ca="1">_xll.CP($B$2400,B2500)/1000</f>
        <v>25.236804484647021</v>
      </c>
      <c r="F2500" s="22"/>
      <c r="G2500" s="22"/>
      <c r="H2500" s="34"/>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2"/>
      <c r="AS2500" s="22"/>
      <c r="AT2500" s="22"/>
      <c r="AU2500" s="22"/>
      <c r="AV2500" s="22"/>
      <c r="AW2500" s="22"/>
      <c r="AX2500" s="22"/>
      <c r="AY2500" s="22"/>
      <c r="AZ2500" s="22"/>
      <c r="BA2500" s="22"/>
      <c r="BB2500" s="22"/>
      <c r="BC2500" s="22"/>
      <c r="BD2500" s="22"/>
      <c r="BE2500" s="22"/>
      <c r="BF2500" s="22"/>
      <c r="BG2500" s="22"/>
      <c r="BH2500" s="22"/>
      <c r="BI2500" s="22"/>
      <c r="BJ2500" s="22"/>
      <c r="BK2500" s="22"/>
      <c r="BL2500" s="22"/>
      <c r="BM2500" s="22"/>
      <c r="BN2500" s="22"/>
      <c r="BO2500" s="22"/>
      <c r="BP2500" s="22"/>
      <c r="BQ2500" s="22"/>
      <c r="BR2500" s="22"/>
      <c r="BS2500" s="22"/>
      <c r="BT2500" s="22"/>
      <c r="BU2500" s="22"/>
      <c r="BV2500" s="22"/>
      <c r="BW2500" s="22"/>
      <c r="BX2500" s="22"/>
      <c r="BY2500" s="22"/>
      <c r="BZ2500" s="22"/>
    </row>
    <row r="2501" spans="1:78" x14ac:dyDescent="0.25">
      <c r="A2501" s="21"/>
      <c r="B2501" s="91">
        <f t="shared" ca="1" si="77"/>
        <v>1826.85</v>
      </c>
      <c r="C2501" s="92">
        <f t="shared" ca="1" si="76"/>
        <v>2.1</v>
      </c>
      <c r="D2501" s="98">
        <f ca="1">_xll.MW("C")*(1207.4+0.6876*(B2501+273.15)-1.16*10^-4*(B2501+273.15)^2)/1000</f>
        <v>25.700495860000004</v>
      </c>
      <c r="E2501" s="95">
        <f ca="1">_xll.CP($B$2400,B2501)/1000</f>
        <v>25.272868732244998</v>
      </c>
      <c r="F2501" s="22"/>
      <c r="G2501" s="22"/>
      <c r="H2501" s="34"/>
      <c r="I2501" s="22"/>
      <c r="J2501" s="22"/>
      <c r="K2501" s="22"/>
      <c r="L2501" s="22"/>
      <c r="M2501" s="22"/>
      <c r="N2501" s="22"/>
      <c r="O2501" s="22"/>
      <c r="P2501" s="22"/>
      <c r="Q2501" s="22"/>
      <c r="R2501" s="22"/>
      <c r="S2501" s="22"/>
      <c r="T2501" s="2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c r="AQ2501" s="22"/>
      <c r="AR2501" s="22"/>
      <c r="AS2501" s="22"/>
      <c r="AT2501" s="22"/>
      <c r="AU2501" s="22"/>
      <c r="AV2501" s="22"/>
      <c r="AW2501" s="22"/>
      <c r="AX2501" s="22"/>
      <c r="AY2501" s="22"/>
      <c r="AZ2501" s="22"/>
      <c r="BA2501" s="22"/>
      <c r="BB2501" s="22"/>
      <c r="BC2501" s="22"/>
      <c r="BD2501" s="22"/>
      <c r="BE2501" s="22"/>
      <c r="BF2501" s="22"/>
      <c r="BG2501" s="22"/>
      <c r="BH2501" s="22"/>
      <c r="BI2501" s="22"/>
      <c r="BJ2501" s="22"/>
      <c r="BK2501" s="22"/>
      <c r="BL2501" s="22"/>
      <c r="BM2501" s="22"/>
      <c r="BN2501" s="22"/>
      <c r="BO2501" s="22"/>
      <c r="BP2501" s="22"/>
      <c r="BQ2501" s="22"/>
      <c r="BR2501" s="22"/>
      <c r="BS2501" s="22"/>
      <c r="BT2501" s="22"/>
      <c r="BU2501" s="22"/>
      <c r="BV2501" s="22"/>
      <c r="BW2501" s="22"/>
      <c r="BX2501" s="22"/>
      <c r="BY2501" s="22"/>
      <c r="BZ2501" s="22"/>
    </row>
    <row r="2502" spans="1:78" x14ac:dyDescent="0.25">
      <c r="A2502" s="21"/>
      <c r="B2502" s="94">
        <f t="shared" ca="1" si="77"/>
        <v>1846.85</v>
      </c>
      <c r="C2502" s="46">
        <f t="shared" ca="1" si="76"/>
        <v>2.12</v>
      </c>
      <c r="D2502" s="50">
        <f ca="1">_xll.MW("C")*(1207.4+0.6876*(B2502+273.15)-1.16*10^-4*(B2502+273.15)^2)/1000</f>
        <v>25.74807744912</v>
      </c>
      <c r="E2502" s="95">
        <f ca="1">_xll.CP($B$2400,B2502)/1000</f>
        <v>25.308510174206411</v>
      </c>
      <c r="F2502" s="22"/>
      <c r="G2502" s="22"/>
      <c r="H2502" s="34"/>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2"/>
      <c r="AU2502" s="22"/>
      <c r="AV2502" s="22"/>
      <c r="AW2502" s="22"/>
      <c r="AX2502" s="22"/>
      <c r="AY2502" s="22"/>
      <c r="AZ2502" s="22"/>
      <c r="BA2502" s="22"/>
      <c r="BB2502" s="22"/>
      <c r="BC2502" s="22"/>
      <c r="BD2502" s="22"/>
      <c r="BE2502" s="22"/>
      <c r="BF2502" s="22"/>
      <c r="BG2502" s="22"/>
      <c r="BH2502" s="22"/>
      <c r="BI2502" s="22"/>
      <c r="BJ2502" s="22"/>
      <c r="BK2502" s="22"/>
      <c r="BL2502" s="22"/>
      <c r="BM2502" s="22"/>
      <c r="BN2502" s="22"/>
      <c r="BO2502" s="22"/>
      <c r="BP2502" s="22"/>
      <c r="BQ2502" s="22"/>
      <c r="BR2502" s="22"/>
      <c r="BS2502" s="22"/>
      <c r="BT2502" s="22"/>
      <c r="BU2502" s="22"/>
      <c r="BV2502" s="22"/>
      <c r="BW2502" s="22"/>
      <c r="BX2502" s="22"/>
      <c r="BY2502" s="22"/>
      <c r="BZ2502" s="22"/>
    </row>
    <row r="2503" spans="1:78" x14ac:dyDescent="0.25">
      <c r="A2503" s="21"/>
      <c r="B2503" s="94">
        <f t="shared" ca="1" si="77"/>
        <v>1866.85</v>
      </c>
      <c r="C2503" s="46">
        <f t="shared" ca="1" si="76"/>
        <v>2.14</v>
      </c>
      <c r="D2503" s="50">
        <f ca="1">_xll.MW("C")*(1207.4+0.6876*(B2503+273.15)-1.16*10^-4*(B2503+273.15)^2)/1000</f>
        <v>25.79454444528</v>
      </c>
      <c r="E2503" s="95">
        <f ca="1">_xll.CP($B$2400,B2503)/1000</f>
        <v>25.343743849800216</v>
      </c>
      <c r="F2503" s="22"/>
      <c r="G2503" s="22"/>
      <c r="H2503" s="34"/>
      <c r="I2503" s="22"/>
      <c r="J2503" s="22"/>
      <c r="K2503" s="22"/>
      <c r="L2503" s="22"/>
      <c r="M2503" s="22"/>
      <c r="N2503" s="22"/>
      <c r="O2503" s="22"/>
      <c r="P2503" s="22"/>
      <c r="Q2503" s="22"/>
      <c r="R2503" s="22"/>
      <c r="S2503" s="22"/>
      <c r="T2503" s="2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c r="AQ2503" s="22"/>
      <c r="AR2503" s="22"/>
      <c r="AS2503" s="22"/>
      <c r="AT2503" s="22"/>
      <c r="AU2503" s="22"/>
      <c r="AV2503" s="22"/>
      <c r="AW2503" s="22"/>
      <c r="AX2503" s="22"/>
      <c r="AY2503" s="22"/>
      <c r="AZ2503" s="22"/>
      <c r="BA2503" s="22"/>
      <c r="BB2503" s="22"/>
      <c r="BC2503" s="22"/>
      <c r="BD2503" s="22"/>
      <c r="BE2503" s="22"/>
      <c r="BF2503" s="22"/>
      <c r="BG2503" s="22"/>
      <c r="BH2503" s="22"/>
      <c r="BI2503" s="22"/>
      <c r="BJ2503" s="22"/>
      <c r="BK2503" s="22"/>
      <c r="BL2503" s="22"/>
      <c r="BM2503" s="22"/>
      <c r="BN2503" s="22"/>
      <c r="BO2503" s="22"/>
      <c r="BP2503" s="22"/>
      <c r="BQ2503" s="22"/>
      <c r="BR2503" s="22"/>
      <c r="BS2503" s="22"/>
      <c r="BT2503" s="22"/>
      <c r="BU2503" s="22"/>
      <c r="BV2503" s="22"/>
      <c r="BW2503" s="22"/>
      <c r="BX2503" s="22"/>
      <c r="BY2503" s="22"/>
      <c r="BZ2503" s="22"/>
    </row>
    <row r="2504" spans="1:78" x14ac:dyDescent="0.25">
      <c r="A2504" s="21"/>
      <c r="B2504" s="94">
        <f t="shared" ca="1" si="77"/>
        <v>1886.85</v>
      </c>
      <c r="C2504" s="46">
        <f t="shared" ca="1" si="76"/>
        <v>2.16</v>
      </c>
      <c r="D2504" s="50">
        <f ca="1">_xll.MW("C")*(1207.4+0.6876*(B2504+273.15)-1.16*10^-4*(B2504+273.15)^2)/1000</f>
        <v>25.839896848479999</v>
      </c>
      <c r="E2504" s="95">
        <f ca="1">_xll.CP($B$2400,B2504)/1000</f>
        <v>25.37858410527161</v>
      </c>
      <c r="F2504" s="22"/>
      <c r="G2504" s="22"/>
      <c r="H2504" s="34"/>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2"/>
      <c r="AS2504" s="22"/>
      <c r="AT2504" s="22"/>
      <c r="AU2504" s="22"/>
      <c r="AV2504" s="22"/>
      <c r="AW2504" s="22"/>
      <c r="AX2504" s="22"/>
      <c r="AY2504" s="22"/>
      <c r="AZ2504" s="22"/>
      <c r="BA2504" s="22"/>
      <c r="BB2504" s="22"/>
      <c r="BC2504" s="22"/>
      <c r="BD2504" s="22"/>
      <c r="BE2504" s="22"/>
      <c r="BF2504" s="22"/>
      <c r="BG2504" s="22"/>
      <c r="BH2504" s="22"/>
      <c r="BI2504" s="22"/>
      <c r="BJ2504" s="22"/>
      <c r="BK2504" s="22"/>
      <c r="BL2504" s="22"/>
      <c r="BM2504" s="22"/>
      <c r="BN2504" s="22"/>
      <c r="BO2504" s="22"/>
      <c r="BP2504" s="22"/>
      <c r="BQ2504" s="22"/>
      <c r="BR2504" s="22"/>
      <c r="BS2504" s="22"/>
      <c r="BT2504" s="22"/>
      <c r="BU2504" s="22"/>
      <c r="BV2504" s="22"/>
      <c r="BW2504" s="22"/>
      <c r="BX2504" s="22"/>
      <c r="BY2504" s="22"/>
      <c r="BZ2504" s="22"/>
    </row>
    <row r="2505" spans="1:78" x14ac:dyDescent="0.25">
      <c r="A2505" s="21"/>
      <c r="B2505" s="94">
        <f t="shared" ca="1" si="77"/>
        <v>1906.85</v>
      </c>
      <c r="C2505" s="46">
        <f t="shared" ca="1" si="76"/>
        <v>2.1800000000000002</v>
      </c>
      <c r="D2505" s="50">
        <f ca="1">_xll.MW("C")*(1207.4+0.6876*(B2505+273.15)-1.16*10^-4*(B2505+273.15)^2)/1000</f>
        <v>25.884134658720001</v>
      </c>
      <c r="E2505" s="95">
        <f ca="1">_xll.CP($B$2400,B2505)/1000</f>
        <v>25.413044631814078</v>
      </c>
      <c r="F2505" s="22"/>
      <c r="G2505" s="22"/>
      <c r="H2505" s="34"/>
      <c r="I2505" s="22"/>
      <c r="J2505" s="22"/>
      <c r="K2505" s="22"/>
      <c r="L2505" s="22"/>
      <c r="M2505" s="22"/>
      <c r="N2505" s="22"/>
      <c r="O2505" s="22"/>
      <c r="P2505" s="22"/>
      <c r="Q2505" s="22"/>
      <c r="R2505" s="22"/>
      <c r="S2505" s="22"/>
      <c r="T2505" s="2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c r="AQ2505" s="22"/>
      <c r="AR2505" s="22"/>
      <c r="AS2505" s="22"/>
      <c r="AT2505" s="22"/>
      <c r="AU2505" s="22"/>
      <c r="AV2505" s="22"/>
      <c r="AW2505" s="22"/>
      <c r="AX2505" s="22"/>
      <c r="AY2505" s="22"/>
      <c r="AZ2505" s="22"/>
      <c r="BA2505" s="22"/>
      <c r="BB2505" s="22"/>
      <c r="BC2505" s="22"/>
      <c r="BD2505" s="22"/>
      <c r="BE2505" s="22"/>
      <c r="BF2505" s="22"/>
      <c r="BG2505" s="22"/>
      <c r="BH2505" s="22"/>
      <c r="BI2505" s="22"/>
      <c r="BJ2505" s="22"/>
      <c r="BK2505" s="22"/>
      <c r="BL2505" s="22"/>
      <c r="BM2505" s="22"/>
      <c r="BN2505" s="22"/>
      <c r="BO2505" s="22"/>
      <c r="BP2505" s="22"/>
      <c r="BQ2505" s="22"/>
      <c r="BR2505" s="22"/>
      <c r="BS2505" s="22"/>
      <c r="BT2505" s="22"/>
      <c r="BU2505" s="22"/>
      <c r="BV2505" s="22"/>
      <c r="BW2505" s="22"/>
      <c r="BX2505" s="22"/>
      <c r="BY2505" s="22"/>
      <c r="BZ2505" s="22"/>
    </row>
    <row r="2506" spans="1:78" x14ac:dyDescent="0.25">
      <c r="A2506" s="21"/>
      <c r="B2506" s="94">
        <f t="shared" ca="1" si="77"/>
        <v>1926.85</v>
      </c>
      <c r="C2506" s="46">
        <f t="shared" ca="1" si="76"/>
        <v>2.2000000000000002</v>
      </c>
      <c r="D2506" s="50">
        <f ca="1">_xll.MW("C")*(1207.4+0.6876*(B2506+273.15)-1.16*10^-4*(B2506+273.15)^2)/1000</f>
        <v>25.927257875999999</v>
      </c>
      <c r="E2506" s="95">
        <f ca="1">_xll.CP($B$2400,B2506)/1000</f>
        <v>25.447138501136031</v>
      </c>
      <c r="F2506" s="22"/>
      <c r="G2506" s="22"/>
      <c r="H2506" s="34"/>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2"/>
      <c r="AS2506" s="22"/>
      <c r="AT2506" s="22"/>
      <c r="AU2506" s="22"/>
      <c r="AV2506" s="22"/>
      <c r="AW2506" s="22"/>
      <c r="AX2506" s="22"/>
      <c r="AY2506" s="22"/>
      <c r="AZ2506" s="22"/>
      <c r="BA2506" s="22"/>
      <c r="BB2506" s="22"/>
      <c r="BC2506" s="22"/>
      <c r="BD2506" s="22"/>
      <c r="BE2506" s="22"/>
      <c r="BF2506" s="22"/>
      <c r="BG2506" s="22"/>
      <c r="BH2506" s="22"/>
      <c r="BI2506" s="22"/>
      <c r="BJ2506" s="22"/>
      <c r="BK2506" s="22"/>
      <c r="BL2506" s="22"/>
      <c r="BM2506" s="22"/>
      <c r="BN2506" s="22"/>
      <c r="BO2506" s="22"/>
      <c r="BP2506" s="22"/>
      <c r="BQ2506" s="22"/>
      <c r="BR2506" s="22"/>
      <c r="BS2506" s="22"/>
      <c r="BT2506" s="22"/>
      <c r="BU2506" s="22"/>
      <c r="BV2506" s="22"/>
      <c r="BW2506" s="22"/>
      <c r="BX2506" s="22"/>
      <c r="BY2506" s="22"/>
      <c r="BZ2506" s="22"/>
    </row>
    <row r="2507" spans="1:78" x14ac:dyDescent="0.25">
      <c r="A2507" s="21"/>
      <c r="B2507" s="94">
        <f t="shared" ca="1" si="77"/>
        <v>1946.85</v>
      </c>
      <c r="C2507" s="46">
        <f t="shared" ca="1" si="76"/>
        <v>2.2200000000000002</v>
      </c>
      <c r="D2507" s="50">
        <f ca="1">_xll.MW("C")*(1207.4+0.6876*(B2507+273.15)-1.16*10^-4*(B2507+273.15)^2)/1000</f>
        <v>25.969266500320007</v>
      </c>
      <c r="E2507" s="95">
        <f ca="1">_xll.CP($B$2400,B2507)/1000</f>
        <v>25.480878198794734</v>
      </c>
      <c r="F2507" s="22"/>
      <c r="G2507" s="22"/>
      <c r="H2507" s="34"/>
      <c r="I2507" s="22"/>
      <c r="J2507" s="22"/>
      <c r="K2507" s="22"/>
      <c r="L2507" s="22"/>
      <c r="M2507" s="22"/>
      <c r="N2507" s="22"/>
      <c r="O2507" s="22"/>
      <c r="P2507" s="22"/>
      <c r="Q2507" s="22"/>
      <c r="R2507" s="22"/>
      <c r="S2507" s="22"/>
      <c r="T2507" s="2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c r="AQ2507" s="22"/>
      <c r="AR2507" s="22"/>
      <c r="AS2507" s="22"/>
      <c r="AT2507" s="22"/>
      <c r="AU2507" s="22"/>
      <c r="AV2507" s="22"/>
      <c r="AW2507" s="22"/>
      <c r="AX2507" s="22"/>
      <c r="AY2507" s="22"/>
      <c r="AZ2507" s="22"/>
      <c r="BA2507" s="22"/>
      <c r="BB2507" s="22"/>
      <c r="BC2507" s="22"/>
      <c r="BD2507" s="22"/>
      <c r="BE2507" s="22"/>
      <c r="BF2507" s="22"/>
      <c r="BG2507" s="22"/>
      <c r="BH2507" s="22"/>
      <c r="BI2507" s="22"/>
      <c r="BJ2507" s="22"/>
      <c r="BK2507" s="22"/>
      <c r="BL2507" s="22"/>
      <c r="BM2507" s="22"/>
      <c r="BN2507" s="22"/>
      <c r="BO2507" s="22"/>
      <c r="BP2507" s="22"/>
      <c r="BQ2507" s="22"/>
      <c r="BR2507" s="22"/>
      <c r="BS2507" s="22"/>
      <c r="BT2507" s="22"/>
      <c r="BU2507" s="22"/>
      <c r="BV2507" s="22"/>
      <c r="BW2507" s="22"/>
      <c r="BX2507" s="22"/>
      <c r="BY2507" s="22"/>
      <c r="BZ2507" s="22"/>
    </row>
    <row r="2508" spans="1:78" x14ac:dyDescent="0.25">
      <c r="A2508" s="21"/>
      <c r="B2508" s="94">
        <f t="shared" ca="1" si="77"/>
        <v>1966.85</v>
      </c>
      <c r="C2508" s="46">
        <f t="shared" ca="1" si="76"/>
        <v>2.2400000000000002</v>
      </c>
      <c r="D2508" s="50">
        <f ca="1">_xll.MW("C")*(1207.4+0.6876*(B2508+273.15)-1.16*10^-4*(B2508+273.15)^2)/1000</f>
        <v>26.010160531679997</v>
      </c>
      <c r="E2508" s="95">
        <f ca="1">_xll.CP($B$2400,B2508)/1000</f>
        <v>25.514275655456228</v>
      </c>
      <c r="F2508" s="22"/>
      <c r="G2508" s="22"/>
      <c r="H2508" s="34"/>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2"/>
      <c r="AS2508" s="22"/>
      <c r="AT2508" s="22"/>
      <c r="AU2508" s="22"/>
      <c r="AV2508" s="22"/>
      <c r="AW2508" s="22"/>
      <c r="AX2508" s="22"/>
      <c r="AY2508" s="22"/>
      <c r="AZ2508" s="22"/>
      <c r="BA2508" s="22"/>
      <c r="BB2508" s="22"/>
      <c r="BC2508" s="22"/>
      <c r="BD2508" s="22"/>
      <c r="BE2508" s="22"/>
      <c r="BF2508" s="22"/>
      <c r="BG2508" s="22"/>
      <c r="BH2508" s="22"/>
      <c r="BI2508" s="22"/>
      <c r="BJ2508" s="22"/>
      <c r="BK2508" s="22"/>
      <c r="BL2508" s="22"/>
      <c r="BM2508" s="22"/>
      <c r="BN2508" s="22"/>
      <c r="BO2508" s="22"/>
      <c r="BP2508" s="22"/>
      <c r="BQ2508" s="22"/>
      <c r="BR2508" s="22"/>
      <c r="BS2508" s="22"/>
      <c r="BT2508" s="22"/>
      <c r="BU2508" s="22"/>
      <c r="BV2508" s="22"/>
      <c r="BW2508" s="22"/>
      <c r="BX2508" s="22"/>
      <c r="BY2508" s="22"/>
      <c r="BZ2508" s="22"/>
    </row>
    <row r="2509" spans="1:78" x14ac:dyDescent="0.25">
      <c r="A2509" s="21"/>
      <c r="B2509" s="94">
        <f t="shared" ca="1" si="77"/>
        <v>1986.85</v>
      </c>
      <c r="C2509" s="46">
        <f t="shared" ca="1" si="76"/>
        <v>2.2599999999999998</v>
      </c>
      <c r="D2509" s="50">
        <f ca="1">_xll.MW("C")*(1207.4+0.6876*(B2509+273.15)-1.16*10^-4*(B2509+273.15)^2)/1000</f>
        <v>26.049939970080001</v>
      </c>
      <c r="E2509" s="95">
        <f ca="1">_xll.CP($B$2400,B2509)/1000</f>
        <v>25.547342276227404</v>
      </c>
      <c r="F2509" s="22"/>
      <c r="G2509" s="22"/>
      <c r="H2509" s="34"/>
      <c r="I2509" s="22"/>
      <c r="J2509" s="22"/>
      <c r="K2509" s="22"/>
      <c r="L2509" s="22"/>
      <c r="M2509" s="22"/>
      <c r="N2509" s="22"/>
      <c r="O2509" s="22"/>
      <c r="P2509" s="22"/>
      <c r="Q2509" s="22"/>
      <c r="R2509" s="22"/>
      <c r="S2509" s="22"/>
      <c r="T2509" s="2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c r="AQ2509" s="22"/>
      <c r="AR2509" s="22"/>
      <c r="AS2509" s="22"/>
      <c r="AT2509" s="22"/>
      <c r="AU2509" s="22"/>
      <c r="AV2509" s="22"/>
      <c r="AW2509" s="22"/>
      <c r="AX2509" s="22"/>
      <c r="AY2509" s="22"/>
      <c r="AZ2509" s="22"/>
      <c r="BA2509" s="22"/>
      <c r="BB2509" s="22"/>
      <c r="BC2509" s="22"/>
      <c r="BD2509" s="22"/>
      <c r="BE2509" s="22"/>
      <c r="BF2509" s="22"/>
      <c r="BG2509" s="22"/>
      <c r="BH2509" s="22"/>
      <c r="BI2509" s="22"/>
      <c r="BJ2509" s="22"/>
      <c r="BK2509" s="22"/>
      <c r="BL2509" s="22"/>
      <c r="BM2509" s="22"/>
      <c r="BN2509" s="22"/>
      <c r="BO2509" s="22"/>
      <c r="BP2509" s="22"/>
      <c r="BQ2509" s="22"/>
      <c r="BR2509" s="22"/>
      <c r="BS2509" s="22"/>
      <c r="BT2509" s="22"/>
      <c r="BU2509" s="22"/>
      <c r="BV2509" s="22"/>
      <c r="BW2509" s="22"/>
      <c r="BX2509" s="22"/>
      <c r="BY2509" s="22"/>
      <c r="BZ2509" s="22"/>
    </row>
    <row r="2510" spans="1:78" x14ac:dyDescent="0.25">
      <c r="A2510" s="21"/>
      <c r="B2510" s="94">
        <f t="shared" ca="1" si="77"/>
        <v>2006.85</v>
      </c>
      <c r="C2510" s="46">
        <f t="shared" ca="1" si="76"/>
        <v>2.2799999999999998</v>
      </c>
      <c r="D2510" s="50">
        <f ca="1">_xll.MW("C")*(1207.4+0.6876*(B2510+273.15)-1.16*10^-4*(B2510+273.15)^2)/1000</f>
        <v>26.08860481552</v>
      </c>
      <c r="E2510" s="95">
        <f ca="1">_xll.CP($B$2400,B2510)/1000</f>
        <v>25.580088968194985</v>
      </c>
      <c r="F2510" s="22"/>
      <c r="G2510" s="22"/>
      <c r="H2510" s="34"/>
      <c r="I2510" s="22"/>
      <c r="J2510" s="22"/>
      <c r="K2510" s="22"/>
      <c r="L2510" s="22"/>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2"/>
      <c r="AS2510" s="22"/>
      <c r="AT2510" s="22"/>
      <c r="AU2510" s="22"/>
      <c r="AV2510" s="22"/>
      <c r="AW2510" s="22"/>
      <c r="AX2510" s="22"/>
      <c r="AY2510" s="22"/>
      <c r="AZ2510" s="22"/>
      <c r="BA2510" s="22"/>
      <c r="BB2510" s="22"/>
      <c r="BC2510" s="22"/>
      <c r="BD2510" s="22"/>
      <c r="BE2510" s="22"/>
      <c r="BF2510" s="22"/>
      <c r="BG2510" s="22"/>
      <c r="BH2510" s="22"/>
      <c r="BI2510" s="22"/>
      <c r="BJ2510" s="22"/>
      <c r="BK2510" s="22"/>
      <c r="BL2510" s="22"/>
      <c r="BM2510" s="22"/>
      <c r="BN2510" s="22"/>
      <c r="BO2510" s="22"/>
      <c r="BP2510" s="22"/>
      <c r="BQ2510" s="22"/>
      <c r="BR2510" s="22"/>
      <c r="BS2510" s="22"/>
      <c r="BT2510" s="22"/>
      <c r="BU2510" s="22"/>
      <c r="BV2510" s="22"/>
      <c r="BW2510" s="22"/>
      <c r="BX2510" s="22"/>
      <c r="BY2510" s="22"/>
      <c r="BZ2510" s="22"/>
    </row>
    <row r="2511" spans="1:78" x14ac:dyDescent="0.25">
      <c r="A2511" s="21"/>
      <c r="B2511" s="94">
        <f t="shared" ca="1" si="77"/>
        <v>2026.85</v>
      </c>
      <c r="C2511" s="46">
        <f t="shared" ca="1" si="76"/>
        <v>2.2999999999999998</v>
      </c>
      <c r="D2511" s="50">
        <f ca="1">_xll.MW("C")*(1207.4+0.6876*(B2511+273.15)-1.16*10^-4*(B2511+273.15)^2)/1000</f>
        <v>26.126155068000003</v>
      </c>
      <c r="E2511" s="95">
        <f ca="1">_xll.CP($B$2400,B2511)/1000</f>
        <v>25.612526166295492</v>
      </c>
      <c r="F2511" s="22"/>
      <c r="G2511" s="22"/>
      <c r="H2511" s="34"/>
      <c r="I2511" s="22"/>
      <c r="J2511" s="22"/>
      <c r="K2511" s="22"/>
      <c r="L2511" s="22"/>
      <c r="M2511" s="22"/>
      <c r="N2511" s="22"/>
      <c r="O2511" s="22"/>
      <c r="P2511" s="22"/>
      <c r="Q2511" s="22"/>
      <c r="R2511" s="22"/>
      <c r="S2511" s="22"/>
      <c r="T2511" s="2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c r="AQ2511" s="22"/>
      <c r="AR2511" s="22"/>
      <c r="AS2511" s="22"/>
      <c r="AT2511" s="22"/>
      <c r="AU2511" s="22"/>
      <c r="AV2511" s="22"/>
      <c r="AW2511" s="22"/>
      <c r="AX2511" s="22"/>
      <c r="AY2511" s="22"/>
      <c r="AZ2511" s="22"/>
      <c r="BA2511" s="22"/>
      <c r="BB2511" s="22"/>
      <c r="BC2511" s="22"/>
      <c r="BD2511" s="22"/>
      <c r="BE2511" s="22"/>
      <c r="BF2511" s="22"/>
      <c r="BG2511" s="22"/>
      <c r="BH2511" s="22"/>
      <c r="BI2511" s="22"/>
      <c r="BJ2511" s="22"/>
      <c r="BK2511" s="22"/>
      <c r="BL2511" s="22"/>
      <c r="BM2511" s="22"/>
      <c r="BN2511" s="22"/>
      <c r="BO2511" s="22"/>
      <c r="BP2511" s="22"/>
      <c r="BQ2511" s="22"/>
      <c r="BR2511" s="22"/>
      <c r="BS2511" s="22"/>
      <c r="BT2511" s="22"/>
      <c r="BU2511" s="22"/>
      <c r="BV2511" s="22"/>
      <c r="BW2511" s="22"/>
      <c r="BX2511" s="22"/>
      <c r="BY2511" s="22"/>
      <c r="BZ2511" s="22"/>
    </row>
    <row r="2512" spans="1:78" x14ac:dyDescent="0.25">
      <c r="A2512" s="21"/>
      <c r="B2512" s="94">
        <f t="shared" ca="1" si="77"/>
        <v>2046.85</v>
      </c>
      <c r="C2512" s="46">
        <f t="shared" ca="1" si="76"/>
        <v>2.3199999999999998</v>
      </c>
      <c r="D2512" s="50">
        <f ca="1">_xll.MW("C")*(1207.4+0.6876*(B2512+273.15)-1.16*10^-4*(B2512+273.15)^2)/1000</f>
        <v>26.162590727520001</v>
      </c>
      <c r="E2512" s="95">
        <f ca="1">_xll.CP($B$2400,B2512)/1000</f>
        <v>25.644663857630992</v>
      </c>
      <c r="F2512" s="22"/>
      <c r="G2512" s="22"/>
      <c r="H2512" s="34"/>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2"/>
      <c r="AS2512" s="22"/>
      <c r="AT2512" s="22"/>
      <c r="AU2512" s="22"/>
      <c r="AV2512" s="22"/>
      <c r="AW2512" s="22"/>
      <c r="AX2512" s="22"/>
      <c r="AY2512" s="22"/>
      <c r="AZ2512" s="22"/>
      <c r="BA2512" s="22"/>
      <c r="BB2512" s="22"/>
      <c r="BC2512" s="22"/>
      <c r="BD2512" s="22"/>
      <c r="BE2512" s="22"/>
      <c r="BF2512" s="22"/>
      <c r="BG2512" s="22"/>
      <c r="BH2512" s="22"/>
      <c r="BI2512" s="22"/>
      <c r="BJ2512" s="22"/>
      <c r="BK2512" s="22"/>
      <c r="BL2512" s="22"/>
      <c r="BM2512" s="22"/>
      <c r="BN2512" s="22"/>
      <c r="BO2512" s="22"/>
      <c r="BP2512" s="22"/>
      <c r="BQ2512" s="22"/>
      <c r="BR2512" s="22"/>
      <c r="BS2512" s="22"/>
      <c r="BT2512" s="22"/>
      <c r="BU2512" s="22"/>
      <c r="BV2512" s="22"/>
      <c r="BW2512" s="22"/>
      <c r="BX2512" s="22"/>
      <c r="BY2512" s="22"/>
      <c r="BZ2512" s="22"/>
    </row>
    <row r="2513" spans="1:78" x14ac:dyDescent="0.25">
      <c r="A2513" s="21"/>
      <c r="B2513" s="94">
        <f t="shared" ca="1" si="77"/>
        <v>2066.85</v>
      </c>
      <c r="C2513" s="46">
        <f t="shared" ca="1" si="76"/>
        <v>2.34</v>
      </c>
      <c r="D2513" s="50">
        <f ca="1">_xll.MW("C")*(1207.4+0.6876*(B2513+273.15)-1.16*10^-4*(B2513+273.15)^2)/1000</f>
        <v>26.197911794079999</v>
      </c>
      <c r="E2513" s="95">
        <f ca="1">_xll.CP($B$2400,B2513)/1000</f>
        <v>25.676511604336195</v>
      </c>
      <c r="F2513" s="22"/>
      <c r="G2513" s="22"/>
      <c r="H2513" s="34"/>
      <c r="I2513" s="22"/>
      <c r="J2513" s="22"/>
      <c r="K2513" s="22"/>
      <c r="L2513" s="22"/>
      <c r="M2513" s="22"/>
      <c r="N2513" s="22"/>
      <c r="O2513" s="22"/>
      <c r="P2513" s="22"/>
      <c r="Q2513" s="22"/>
      <c r="R2513" s="22"/>
      <c r="S2513" s="22"/>
      <c r="T2513" s="2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c r="AQ2513" s="22"/>
      <c r="AR2513" s="22"/>
      <c r="AS2513" s="22"/>
      <c r="AT2513" s="22"/>
      <c r="AU2513" s="22"/>
      <c r="AV2513" s="22"/>
      <c r="AW2513" s="22"/>
      <c r="AX2513" s="22"/>
      <c r="AY2513" s="22"/>
      <c r="AZ2513" s="22"/>
      <c r="BA2513" s="22"/>
      <c r="BB2513" s="22"/>
      <c r="BC2513" s="22"/>
      <c r="BD2513" s="22"/>
      <c r="BE2513" s="22"/>
      <c r="BF2513" s="22"/>
      <c r="BG2513" s="22"/>
      <c r="BH2513" s="22"/>
      <c r="BI2513" s="22"/>
      <c r="BJ2513" s="22"/>
      <c r="BK2513" s="22"/>
      <c r="BL2513" s="22"/>
      <c r="BM2513" s="22"/>
      <c r="BN2513" s="22"/>
      <c r="BO2513" s="22"/>
      <c r="BP2513" s="22"/>
      <c r="BQ2513" s="22"/>
      <c r="BR2513" s="22"/>
      <c r="BS2513" s="22"/>
      <c r="BT2513" s="22"/>
      <c r="BU2513" s="22"/>
      <c r="BV2513" s="22"/>
      <c r="BW2513" s="22"/>
      <c r="BX2513" s="22"/>
      <c r="BY2513" s="22"/>
      <c r="BZ2513" s="22"/>
    </row>
    <row r="2514" spans="1:78" x14ac:dyDescent="0.25">
      <c r="A2514" s="21"/>
      <c r="B2514" s="94">
        <f t="shared" ca="1" si="77"/>
        <v>2086.85</v>
      </c>
      <c r="C2514" s="46">
        <f t="shared" ca="1" si="76"/>
        <v>2.36</v>
      </c>
      <c r="D2514" s="50">
        <f ca="1">_xll.MW("C")*(1207.4+0.6876*(B2514+273.15)-1.16*10^-4*(B2514+273.15)^2)/1000</f>
        <v>26.232118267679997</v>
      </c>
      <c r="E2514" s="95">
        <f ca="1">_xll.CP($B$2400,B2514)/1000</f>
        <v>25.708078565094894</v>
      </c>
      <c r="F2514" s="22"/>
      <c r="G2514" s="22"/>
      <c r="H2514" s="34"/>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2"/>
      <c r="AS2514" s="22"/>
      <c r="AT2514" s="22"/>
      <c r="AU2514" s="22"/>
      <c r="AV2514" s="22"/>
      <c r="AW2514" s="22"/>
      <c r="AX2514" s="22"/>
      <c r="AY2514" s="22"/>
      <c r="AZ2514" s="22"/>
      <c r="BA2514" s="22"/>
      <c r="BB2514" s="22"/>
      <c r="BC2514" s="22"/>
      <c r="BD2514" s="22"/>
      <c r="BE2514" s="22"/>
      <c r="BF2514" s="22"/>
      <c r="BG2514" s="22"/>
      <c r="BH2514" s="22"/>
      <c r="BI2514" s="22"/>
      <c r="BJ2514" s="22"/>
      <c r="BK2514" s="22"/>
      <c r="BL2514" s="22"/>
      <c r="BM2514" s="22"/>
      <c r="BN2514" s="22"/>
      <c r="BO2514" s="22"/>
      <c r="BP2514" s="22"/>
      <c r="BQ2514" s="22"/>
      <c r="BR2514" s="22"/>
      <c r="BS2514" s="22"/>
      <c r="BT2514" s="22"/>
      <c r="BU2514" s="22"/>
      <c r="BV2514" s="22"/>
      <c r="BW2514" s="22"/>
      <c r="BX2514" s="22"/>
      <c r="BY2514" s="22"/>
      <c r="BZ2514" s="22"/>
    </row>
    <row r="2515" spans="1:78" x14ac:dyDescent="0.25">
      <c r="A2515" s="21"/>
      <c r="B2515" s="94">
        <f t="shared" ca="1" si="77"/>
        <v>2106.85</v>
      </c>
      <c r="C2515" s="46">
        <f t="shared" ca="1" si="76"/>
        <v>2.38</v>
      </c>
      <c r="D2515" s="50">
        <f ca="1">_xll.MW("C")*(1207.4+0.6876*(B2515+273.15)-1.16*10^-4*(B2515+273.15)^2)/1000</f>
        <v>26.265210148319998</v>
      </c>
      <c r="E2515" s="95">
        <f ca="1">_xll.CP($B$2400,B2515)/1000</f>
        <v>25.739373515396061</v>
      </c>
      <c r="F2515" s="22"/>
      <c r="G2515" s="22"/>
      <c r="H2515" s="34"/>
      <c r="I2515" s="22"/>
      <c r="J2515" s="22"/>
      <c r="K2515" s="22"/>
      <c r="L2515" s="22"/>
      <c r="M2515" s="22"/>
      <c r="N2515" s="22"/>
      <c r="O2515" s="22"/>
      <c r="P2515" s="22"/>
      <c r="Q2515" s="22"/>
      <c r="R2515" s="22"/>
      <c r="S2515" s="22"/>
      <c r="T2515" s="2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c r="AQ2515" s="22"/>
      <c r="AR2515" s="22"/>
      <c r="AS2515" s="22"/>
      <c r="AT2515" s="22"/>
      <c r="AU2515" s="22"/>
      <c r="AV2515" s="22"/>
      <c r="AW2515" s="22"/>
      <c r="AX2515" s="22"/>
      <c r="AY2515" s="22"/>
      <c r="AZ2515" s="22"/>
      <c r="BA2515" s="22"/>
      <c r="BB2515" s="22"/>
      <c r="BC2515" s="22"/>
      <c r="BD2515" s="22"/>
      <c r="BE2515" s="22"/>
      <c r="BF2515" s="22"/>
      <c r="BG2515" s="22"/>
      <c r="BH2515" s="22"/>
      <c r="BI2515" s="22"/>
      <c r="BJ2515" s="22"/>
      <c r="BK2515" s="22"/>
      <c r="BL2515" s="22"/>
      <c r="BM2515" s="22"/>
      <c r="BN2515" s="22"/>
      <c r="BO2515" s="22"/>
      <c r="BP2515" s="22"/>
      <c r="BQ2515" s="22"/>
      <c r="BR2515" s="22"/>
      <c r="BS2515" s="22"/>
      <c r="BT2515" s="22"/>
      <c r="BU2515" s="22"/>
      <c r="BV2515" s="22"/>
      <c r="BW2515" s="22"/>
      <c r="BX2515" s="22"/>
      <c r="BY2515" s="22"/>
      <c r="BZ2515" s="22"/>
    </row>
    <row r="2516" spans="1:78" x14ac:dyDescent="0.25">
      <c r="A2516" s="21"/>
      <c r="B2516" s="94">
        <f t="shared" ca="1" si="77"/>
        <v>2126.85</v>
      </c>
      <c r="C2516" s="46">
        <f t="shared" ca="1" si="76"/>
        <v>2.4</v>
      </c>
      <c r="D2516" s="50">
        <f ca="1">_xll.MW("C")*(1207.4+0.6876*(B2516+273.15)-1.16*10^-4*(B2516+273.15)^2)/1000</f>
        <v>26.297187436000005</v>
      </c>
      <c r="E2516" s="95">
        <f ca="1">_xll.CP($B$2400,B2516)/1000</f>
        <v>25.77040486661328</v>
      </c>
      <c r="F2516" s="22"/>
      <c r="G2516" s="22"/>
      <c r="H2516" s="34"/>
      <c r="I2516" s="22"/>
      <c r="J2516" s="22"/>
      <c r="K2516" s="22"/>
      <c r="L2516" s="22"/>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2"/>
      <c r="AS2516" s="22"/>
      <c r="AT2516" s="22"/>
      <c r="AU2516" s="22"/>
      <c r="AV2516" s="22"/>
      <c r="AW2516" s="22"/>
      <c r="AX2516" s="22"/>
      <c r="AY2516" s="22"/>
      <c r="AZ2516" s="22"/>
      <c r="BA2516" s="22"/>
      <c r="BB2516" s="22"/>
      <c r="BC2516" s="22"/>
      <c r="BD2516" s="22"/>
      <c r="BE2516" s="22"/>
      <c r="BF2516" s="22"/>
      <c r="BG2516" s="22"/>
      <c r="BH2516" s="22"/>
      <c r="BI2516" s="22"/>
      <c r="BJ2516" s="22"/>
      <c r="BK2516" s="22"/>
      <c r="BL2516" s="22"/>
      <c r="BM2516" s="22"/>
      <c r="BN2516" s="22"/>
      <c r="BO2516" s="22"/>
      <c r="BP2516" s="22"/>
      <c r="BQ2516" s="22"/>
      <c r="BR2516" s="22"/>
      <c r="BS2516" s="22"/>
      <c r="BT2516" s="22"/>
      <c r="BU2516" s="22"/>
      <c r="BV2516" s="22"/>
      <c r="BW2516" s="22"/>
      <c r="BX2516" s="22"/>
      <c r="BY2516" s="22"/>
      <c r="BZ2516" s="22"/>
    </row>
    <row r="2517" spans="1:78" x14ac:dyDescent="0.25">
      <c r="A2517" s="21"/>
      <c r="B2517" s="94">
        <f t="shared" ca="1" si="77"/>
        <v>2146.85</v>
      </c>
      <c r="C2517" s="46">
        <f t="shared" ca="1" si="76"/>
        <v>2.42</v>
      </c>
      <c r="D2517" s="50">
        <f ca="1">_xll.MW("C")*(1207.4+0.6876*(B2517+273.15)-1.16*10^-4*(B2517+273.15)^2)/1000</f>
        <v>26.328050130719998</v>
      </c>
      <c r="E2517" s="95">
        <f ca="1">_xll.CP($B$2400,B2517)/1000</f>
        <v>25.801180683985084</v>
      </c>
      <c r="F2517" s="22"/>
      <c r="G2517" s="22"/>
      <c r="H2517" s="34"/>
      <c r="I2517" s="22"/>
      <c r="J2517" s="22"/>
      <c r="K2517" s="22"/>
      <c r="L2517" s="22"/>
      <c r="M2517" s="22"/>
      <c r="N2517" s="22"/>
      <c r="O2517" s="22"/>
      <c r="P2517" s="22"/>
      <c r="Q2517" s="22"/>
      <c r="R2517" s="22"/>
      <c r="S2517" s="22"/>
      <c r="T2517" s="2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c r="AQ2517" s="22"/>
      <c r="AR2517" s="22"/>
      <c r="AS2517" s="22"/>
      <c r="AT2517" s="22"/>
      <c r="AU2517" s="22"/>
      <c r="AV2517" s="22"/>
      <c r="AW2517" s="22"/>
      <c r="AX2517" s="22"/>
      <c r="AY2517" s="22"/>
      <c r="AZ2517" s="22"/>
      <c r="BA2517" s="22"/>
      <c r="BB2517" s="22"/>
      <c r="BC2517" s="22"/>
      <c r="BD2517" s="22"/>
      <c r="BE2517" s="22"/>
      <c r="BF2517" s="22"/>
      <c r="BG2517" s="22"/>
      <c r="BH2517" s="22"/>
      <c r="BI2517" s="22"/>
      <c r="BJ2517" s="22"/>
      <c r="BK2517" s="22"/>
      <c r="BL2517" s="22"/>
      <c r="BM2517" s="22"/>
      <c r="BN2517" s="22"/>
      <c r="BO2517" s="22"/>
      <c r="BP2517" s="22"/>
      <c r="BQ2517" s="22"/>
      <c r="BR2517" s="22"/>
      <c r="BS2517" s="22"/>
      <c r="BT2517" s="22"/>
      <c r="BU2517" s="22"/>
      <c r="BV2517" s="22"/>
      <c r="BW2517" s="22"/>
      <c r="BX2517" s="22"/>
      <c r="BY2517" s="22"/>
      <c r="BZ2517" s="22"/>
    </row>
    <row r="2518" spans="1:78" x14ac:dyDescent="0.25">
      <c r="A2518" s="21"/>
      <c r="B2518" s="94">
        <f t="shared" ca="1" si="77"/>
        <v>2166.85</v>
      </c>
      <c r="C2518" s="46">
        <f t="shared" ca="1" si="76"/>
        <v>2.44</v>
      </c>
      <c r="D2518" s="50">
        <f ca="1">_xll.MW("C")*(1207.4+0.6876*(B2518+273.15)-1.16*10^-4*(B2518+273.15)^2)/1000</f>
        <v>26.357798232480004</v>
      </c>
      <c r="E2518" s="95">
        <f ca="1">_xll.CP($B$2400,B2518)/1000</f>
        <v>25.831708703567752</v>
      </c>
      <c r="F2518" s="22"/>
      <c r="G2518" s="22"/>
      <c r="H2518" s="34"/>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2"/>
      <c r="AS2518" s="22"/>
      <c r="AT2518" s="22"/>
      <c r="AU2518" s="22"/>
      <c r="AV2518" s="22"/>
      <c r="AW2518" s="22"/>
      <c r="AX2518" s="22"/>
      <c r="AY2518" s="22"/>
      <c r="AZ2518" s="22"/>
      <c r="BA2518" s="22"/>
      <c r="BB2518" s="22"/>
      <c r="BC2518" s="22"/>
      <c r="BD2518" s="22"/>
      <c r="BE2518" s="22"/>
      <c r="BF2518" s="22"/>
      <c r="BG2518" s="22"/>
      <c r="BH2518" s="22"/>
      <c r="BI2518" s="22"/>
      <c r="BJ2518" s="22"/>
      <c r="BK2518" s="22"/>
      <c r="BL2518" s="22"/>
      <c r="BM2518" s="22"/>
      <c r="BN2518" s="22"/>
      <c r="BO2518" s="22"/>
      <c r="BP2518" s="22"/>
      <c r="BQ2518" s="22"/>
      <c r="BR2518" s="22"/>
      <c r="BS2518" s="22"/>
      <c r="BT2518" s="22"/>
      <c r="BU2518" s="22"/>
      <c r="BV2518" s="22"/>
      <c r="BW2518" s="22"/>
      <c r="BX2518" s="22"/>
      <c r="BY2518" s="22"/>
      <c r="BZ2518" s="22"/>
    </row>
    <row r="2519" spans="1:78" x14ac:dyDescent="0.25">
      <c r="A2519" s="21"/>
      <c r="B2519" s="94">
        <f t="shared" ca="1" si="77"/>
        <v>2186.85</v>
      </c>
      <c r="C2519" s="46">
        <f t="shared" ca="1" si="76"/>
        <v>2.46</v>
      </c>
      <c r="D2519" s="50">
        <f ca="1">_xll.MW("C")*(1207.4+0.6876*(B2519+273.15)-1.16*10^-4*(B2519+273.15)^2)/1000</f>
        <v>26.386431741279999</v>
      </c>
      <c r="E2519" s="95">
        <f ca="1">_xll.CP($B$2400,B2519)/1000</f>
        <v>25.861996348227418</v>
      </c>
      <c r="F2519" s="22"/>
      <c r="G2519" s="22"/>
      <c r="H2519" s="34"/>
      <c r="I2519" s="22"/>
      <c r="J2519" s="22"/>
      <c r="K2519" s="22"/>
      <c r="L2519" s="22"/>
      <c r="M2519" s="22"/>
      <c r="N2519" s="22"/>
      <c r="O2519" s="22"/>
      <c r="P2519" s="22"/>
      <c r="Q2519" s="22"/>
      <c r="R2519" s="22"/>
      <c r="S2519" s="22"/>
      <c r="T2519" s="2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c r="AQ2519" s="22"/>
      <c r="AR2519" s="22"/>
      <c r="AS2519" s="22"/>
      <c r="AT2519" s="22"/>
      <c r="AU2519" s="22"/>
      <c r="AV2519" s="22"/>
      <c r="AW2519" s="22"/>
      <c r="AX2519" s="22"/>
      <c r="AY2519" s="22"/>
      <c r="AZ2519" s="22"/>
      <c r="BA2519" s="22"/>
      <c r="BB2519" s="22"/>
      <c r="BC2519" s="22"/>
      <c r="BD2519" s="22"/>
      <c r="BE2519" s="22"/>
      <c r="BF2519" s="22"/>
      <c r="BG2519" s="22"/>
      <c r="BH2519" s="22"/>
      <c r="BI2519" s="22"/>
      <c r="BJ2519" s="22"/>
      <c r="BK2519" s="22"/>
      <c r="BL2519" s="22"/>
      <c r="BM2519" s="22"/>
      <c r="BN2519" s="22"/>
      <c r="BO2519" s="22"/>
      <c r="BP2519" s="22"/>
      <c r="BQ2519" s="22"/>
      <c r="BR2519" s="22"/>
      <c r="BS2519" s="22"/>
      <c r="BT2519" s="22"/>
      <c r="BU2519" s="22"/>
      <c r="BV2519" s="22"/>
      <c r="BW2519" s="22"/>
      <c r="BX2519" s="22"/>
      <c r="BY2519" s="22"/>
      <c r="BZ2519" s="22"/>
    </row>
    <row r="2520" spans="1:78" x14ac:dyDescent="0.25">
      <c r="A2520" s="21"/>
      <c r="B2520" s="96">
        <f t="shared" ca="1" si="77"/>
        <v>2206.85</v>
      </c>
      <c r="C2520" s="77">
        <f t="shared" ca="1" si="76"/>
        <v>2.48</v>
      </c>
      <c r="D2520" s="78">
        <f ca="1">_xll.MW("C")*(1207.4+0.6876*(B2520+273.15)-1.16*10^-4*(B2520+273.15)^2)/1000</f>
        <v>26.413950657120004</v>
      </c>
      <c r="E2520" s="97">
        <f ca="1">_xll.CP($B$2400,B2520)/1000</f>
        <v>25.892050742732941</v>
      </c>
      <c r="F2520" s="22"/>
      <c r="G2520" s="22"/>
      <c r="H2520" s="34"/>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2"/>
      <c r="AS2520" s="22"/>
      <c r="AT2520" s="22"/>
      <c r="AU2520" s="22"/>
      <c r="AV2520" s="22"/>
      <c r="AW2520" s="22"/>
      <c r="AX2520" s="22"/>
      <c r="AY2520" s="22"/>
      <c r="AZ2520" s="22"/>
      <c r="BA2520" s="22"/>
      <c r="BB2520" s="22"/>
      <c r="BC2520" s="22"/>
      <c r="BD2520" s="22"/>
      <c r="BE2520" s="22"/>
      <c r="BF2520" s="22"/>
      <c r="BG2520" s="22"/>
      <c r="BH2520" s="22"/>
      <c r="BI2520" s="22"/>
      <c r="BJ2520" s="22"/>
      <c r="BK2520" s="22"/>
      <c r="BL2520" s="22"/>
      <c r="BM2520" s="22"/>
      <c r="BN2520" s="22"/>
      <c r="BO2520" s="22"/>
      <c r="BP2520" s="22"/>
      <c r="BQ2520" s="22"/>
      <c r="BR2520" s="22"/>
      <c r="BS2520" s="22"/>
      <c r="BT2520" s="22"/>
      <c r="BU2520" s="22"/>
      <c r="BV2520" s="22"/>
      <c r="BW2520" s="22"/>
      <c r="BX2520" s="22"/>
      <c r="BY2520" s="22"/>
      <c r="BZ2520" s="22"/>
    </row>
    <row r="2521" spans="1:78" x14ac:dyDescent="0.25">
      <c r="A2521" s="21"/>
      <c r="B2521" s="91">
        <f t="shared" ca="1" si="77"/>
        <v>2226.85</v>
      </c>
      <c r="C2521" s="92">
        <f t="shared" ca="1" si="76"/>
        <v>2.5</v>
      </c>
      <c r="D2521" s="98">
        <f ca="1">_xll.MW("C")*(1207.4+0.6876*(B2521+273.15)-1.16*10^-4*(B2521+273.15)^2)/1000</f>
        <v>26.440354979999999</v>
      </c>
      <c r="E2521" s="95">
        <f ca="1">_xll.CP($B$2400,B2521)/1000</f>
        <v>25.92187872800703</v>
      </c>
      <c r="F2521" s="22"/>
      <c r="G2521" s="22"/>
      <c r="H2521" s="34"/>
      <c r="I2521" s="22"/>
      <c r="J2521" s="22"/>
      <c r="K2521" s="22"/>
      <c r="L2521" s="22"/>
      <c r="M2521" s="22"/>
      <c r="N2521" s="22"/>
      <c r="O2521" s="22"/>
      <c r="P2521" s="22"/>
      <c r="Q2521" s="22"/>
      <c r="R2521" s="22"/>
      <c r="S2521" s="22"/>
      <c r="T2521" s="2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c r="AQ2521" s="22"/>
      <c r="AR2521" s="22"/>
      <c r="AS2521" s="22"/>
      <c r="AT2521" s="22"/>
      <c r="AU2521" s="22"/>
      <c r="AV2521" s="22"/>
      <c r="AW2521" s="22"/>
      <c r="AX2521" s="22"/>
      <c r="AY2521" s="22"/>
      <c r="AZ2521" s="22"/>
      <c r="BA2521" s="22"/>
      <c r="BB2521" s="22"/>
      <c r="BC2521" s="22"/>
      <c r="BD2521" s="22"/>
      <c r="BE2521" s="22"/>
      <c r="BF2521" s="22"/>
      <c r="BG2521" s="22"/>
      <c r="BH2521" s="22"/>
      <c r="BI2521" s="22"/>
      <c r="BJ2521" s="22"/>
      <c r="BK2521" s="22"/>
      <c r="BL2521" s="22"/>
      <c r="BM2521" s="22"/>
      <c r="BN2521" s="22"/>
      <c r="BO2521" s="22"/>
      <c r="BP2521" s="22"/>
      <c r="BQ2521" s="22"/>
      <c r="BR2521" s="22"/>
      <c r="BS2521" s="22"/>
      <c r="BT2521" s="22"/>
      <c r="BU2521" s="22"/>
      <c r="BV2521" s="22"/>
      <c r="BW2521" s="22"/>
      <c r="BX2521" s="22"/>
      <c r="BY2521" s="22"/>
      <c r="BZ2521" s="22"/>
    </row>
    <row r="2522" spans="1:78" x14ac:dyDescent="0.25">
      <c r="A2522" s="21"/>
      <c r="B2522" s="94">
        <f t="shared" ca="1" si="77"/>
        <v>2246.85</v>
      </c>
      <c r="C2522" s="46">
        <f t="shared" ca="1" si="76"/>
        <v>2.52</v>
      </c>
      <c r="D2522" s="50">
        <f ca="1">_xll.MW("C")*(1207.4+0.6876*(B2522+273.15)-1.16*10^-4*(B2522+273.15)^2)/1000</f>
        <v>26.465644709919999</v>
      </c>
      <c r="E2522" s="95">
        <f ca="1">_xll.CP($B$2400,B2522)/1000</f>
        <v>25.951486874588845</v>
      </c>
      <c r="F2522" s="22"/>
      <c r="G2522" s="22"/>
      <c r="H2522" s="34"/>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2"/>
      <c r="AS2522" s="22"/>
      <c r="AT2522" s="22"/>
      <c r="AU2522" s="22"/>
      <c r="AV2522" s="22"/>
      <c r="AW2522" s="22"/>
      <c r="AX2522" s="22"/>
      <c r="AY2522" s="22"/>
      <c r="AZ2522" s="22"/>
      <c r="BA2522" s="22"/>
      <c r="BB2522" s="22"/>
      <c r="BC2522" s="22"/>
      <c r="BD2522" s="22"/>
      <c r="BE2522" s="22"/>
      <c r="BF2522" s="22"/>
      <c r="BG2522" s="22"/>
      <c r="BH2522" s="22"/>
      <c r="BI2522" s="22"/>
      <c r="BJ2522" s="22"/>
      <c r="BK2522" s="22"/>
      <c r="BL2522" s="22"/>
      <c r="BM2522" s="22"/>
      <c r="BN2522" s="22"/>
      <c r="BO2522" s="22"/>
      <c r="BP2522" s="22"/>
      <c r="BQ2522" s="22"/>
      <c r="BR2522" s="22"/>
      <c r="BS2522" s="22"/>
      <c r="BT2522" s="22"/>
      <c r="BU2522" s="22"/>
      <c r="BV2522" s="22"/>
      <c r="BW2522" s="22"/>
      <c r="BX2522" s="22"/>
      <c r="BY2522" s="22"/>
      <c r="BZ2522" s="22"/>
    </row>
    <row r="2523" spans="1:78" x14ac:dyDescent="0.25">
      <c r="A2523" s="21"/>
      <c r="B2523" s="94">
        <f t="shared" ca="1" si="77"/>
        <v>2266.85</v>
      </c>
      <c r="C2523" s="46">
        <f t="shared" ca="1" si="76"/>
        <v>2.54</v>
      </c>
      <c r="D2523" s="50">
        <f ca="1">_xll.MW("C")*(1207.4+0.6876*(B2523+273.15)-1.16*10^-4*(B2523+273.15)^2)/1000</f>
        <v>26.48981984688</v>
      </c>
      <c r="E2523" s="95">
        <f ca="1">_xll.CP($B$2400,B2523)/1000</f>
        <v>25.980881495357384</v>
      </c>
      <c r="F2523" s="22"/>
      <c r="G2523" s="22"/>
      <c r="H2523" s="34"/>
      <c r="I2523" s="22"/>
      <c r="J2523" s="22"/>
      <c r="K2523" s="22"/>
      <c r="L2523" s="22"/>
      <c r="M2523" s="22"/>
      <c r="N2523" s="22"/>
      <c r="O2523" s="22"/>
      <c r="P2523" s="22"/>
      <c r="Q2523" s="22"/>
      <c r="R2523" s="22"/>
      <c r="S2523" s="22"/>
      <c r="T2523" s="2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c r="AQ2523" s="22"/>
      <c r="AR2523" s="22"/>
      <c r="AS2523" s="22"/>
      <c r="AT2523" s="22"/>
      <c r="AU2523" s="22"/>
      <c r="AV2523" s="22"/>
      <c r="AW2523" s="22"/>
      <c r="AX2523" s="22"/>
      <c r="AY2523" s="22"/>
      <c r="AZ2523" s="22"/>
      <c r="BA2523" s="22"/>
      <c r="BB2523" s="22"/>
      <c r="BC2523" s="22"/>
      <c r="BD2523" s="22"/>
      <c r="BE2523" s="22"/>
      <c r="BF2523" s="22"/>
      <c r="BG2523" s="22"/>
      <c r="BH2523" s="22"/>
      <c r="BI2523" s="22"/>
      <c r="BJ2523" s="22"/>
      <c r="BK2523" s="22"/>
      <c r="BL2523" s="22"/>
      <c r="BM2523" s="22"/>
      <c r="BN2523" s="22"/>
      <c r="BO2523" s="22"/>
      <c r="BP2523" s="22"/>
      <c r="BQ2523" s="22"/>
      <c r="BR2523" s="22"/>
      <c r="BS2523" s="22"/>
      <c r="BT2523" s="22"/>
      <c r="BU2523" s="22"/>
      <c r="BV2523" s="22"/>
      <c r="BW2523" s="22"/>
      <c r="BX2523" s="22"/>
      <c r="BY2523" s="22"/>
      <c r="BZ2523" s="22"/>
    </row>
    <row r="2524" spans="1:78" x14ac:dyDescent="0.25">
      <c r="A2524" s="21"/>
      <c r="B2524" s="94">
        <f t="shared" ca="1" si="77"/>
        <v>2286.85</v>
      </c>
      <c r="C2524" s="46">
        <f t="shared" ca="1" si="76"/>
        <v>2.56</v>
      </c>
      <c r="D2524" s="50">
        <f ca="1">_xll.MW("C")*(1207.4+0.6876*(B2524+273.15)-1.16*10^-4*(B2524+273.15)^2)/1000</f>
        <v>26.512880390879999</v>
      </c>
      <c r="E2524" s="95">
        <f ca="1">_xll.CP($B$2400,B2524)/1000</f>
        <v>26.010068657561963</v>
      </c>
      <c r="F2524" s="22"/>
      <c r="G2524" s="22"/>
      <c r="H2524" s="34"/>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2"/>
      <c r="AS2524" s="22"/>
      <c r="AT2524" s="22"/>
      <c r="AU2524" s="22"/>
      <c r="AV2524" s="22"/>
      <c r="AW2524" s="22"/>
      <c r="AX2524" s="22"/>
      <c r="AY2524" s="22"/>
      <c r="AZ2524" s="22"/>
      <c r="BA2524" s="22"/>
      <c r="BB2524" s="22"/>
      <c r="BC2524" s="22"/>
      <c r="BD2524" s="22"/>
      <c r="BE2524" s="22"/>
      <c r="BF2524" s="22"/>
      <c r="BG2524" s="22"/>
      <c r="BH2524" s="22"/>
      <c r="BI2524" s="22"/>
      <c r="BJ2524" s="22"/>
      <c r="BK2524" s="22"/>
      <c r="BL2524" s="22"/>
      <c r="BM2524" s="22"/>
      <c r="BN2524" s="22"/>
      <c r="BO2524" s="22"/>
      <c r="BP2524" s="22"/>
      <c r="BQ2524" s="22"/>
      <c r="BR2524" s="22"/>
      <c r="BS2524" s="22"/>
      <c r="BT2524" s="22"/>
      <c r="BU2524" s="22"/>
      <c r="BV2524" s="22"/>
      <c r="BW2524" s="22"/>
      <c r="BX2524" s="22"/>
      <c r="BY2524" s="22"/>
      <c r="BZ2524" s="22"/>
    </row>
    <row r="2525" spans="1:78" x14ac:dyDescent="0.25">
      <c r="A2525" s="21"/>
      <c r="B2525" s="94">
        <f t="shared" ca="1" si="77"/>
        <v>2306.85</v>
      </c>
      <c r="C2525" s="46">
        <f t="shared" ca="1" si="76"/>
        <v>2.58</v>
      </c>
      <c r="D2525" s="50">
        <f ca="1">_xll.MW("C")*(1207.4+0.6876*(B2525+273.15)-1.16*10^-4*(B2525+273.15)^2)/1000</f>
        <v>26.534826341920009</v>
      </c>
      <c r="E2525" s="95">
        <f ca="1">_xll.CP($B$2400,B2525)/1000</f>
        <v>26.039054194202244</v>
      </c>
      <c r="F2525" s="22"/>
      <c r="G2525" s="22"/>
      <c r="H2525" s="34"/>
      <c r="I2525" s="22"/>
      <c r="J2525" s="22"/>
      <c r="K2525" s="22"/>
      <c r="L2525" s="22"/>
      <c r="M2525" s="22"/>
      <c r="N2525" s="22"/>
      <c r="O2525" s="22"/>
      <c r="P2525" s="22"/>
      <c r="Q2525" s="22"/>
      <c r="R2525" s="22"/>
      <c r="S2525" s="22"/>
      <c r="T2525" s="2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c r="AQ2525" s="22"/>
      <c r="AR2525" s="22"/>
      <c r="AS2525" s="22"/>
      <c r="AT2525" s="22"/>
      <c r="AU2525" s="22"/>
      <c r="AV2525" s="22"/>
      <c r="AW2525" s="22"/>
      <c r="AX2525" s="22"/>
      <c r="AY2525" s="22"/>
      <c r="AZ2525" s="22"/>
      <c r="BA2525" s="22"/>
      <c r="BB2525" s="22"/>
      <c r="BC2525" s="22"/>
      <c r="BD2525" s="22"/>
      <c r="BE2525" s="22"/>
      <c r="BF2525" s="22"/>
      <c r="BG2525" s="22"/>
      <c r="BH2525" s="22"/>
      <c r="BI2525" s="22"/>
      <c r="BJ2525" s="22"/>
      <c r="BK2525" s="22"/>
      <c r="BL2525" s="22"/>
      <c r="BM2525" s="22"/>
      <c r="BN2525" s="22"/>
      <c r="BO2525" s="22"/>
      <c r="BP2525" s="22"/>
      <c r="BQ2525" s="22"/>
      <c r="BR2525" s="22"/>
      <c r="BS2525" s="22"/>
      <c r="BT2525" s="22"/>
      <c r="BU2525" s="22"/>
      <c r="BV2525" s="22"/>
      <c r="BW2525" s="22"/>
      <c r="BX2525" s="22"/>
      <c r="BY2525" s="22"/>
      <c r="BZ2525" s="22"/>
    </row>
    <row r="2526" spans="1:78" x14ac:dyDescent="0.25">
      <c r="A2526" s="21"/>
      <c r="B2526" s="94">
        <f t="shared" ca="1" si="77"/>
        <v>2326.85</v>
      </c>
      <c r="C2526" s="46">
        <f t="shared" ca="1" si="76"/>
        <v>2.6</v>
      </c>
      <c r="D2526" s="50">
        <f ca="1">_xll.MW("C")*(1207.4+0.6876*(B2526+273.15)-1.16*10^-4*(B2526+273.15)^2)/1000</f>
        <v>26.555657700000001</v>
      </c>
      <c r="E2526" s="95">
        <f ca="1">_xll.CP($B$2400,B2526)/1000</f>
        <v>26.067843714798034</v>
      </c>
      <c r="F2526" s="22"/>
      <c r="G2526" s="22"/>
      <c r="H2526" s="34"/>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2"/>
      <c r="AS2526" s="22"/>
      <c r="AT2526" s="22"/>
      <c r="AU2526" s="22"/>
      <c r="AV2526" s="22"/>
      <c r="AW2526" s="22"/>
      <c r="AX2526" s="22"/>
      <c r="AY2526" s="22"/>
      <c r="AZ2526" s="22"/>
      <c r="BA2526" s="22"/>
      <c r="BB2526" s="22"/>
      <c r="BC2526" s="22"/>
      <c r="BD2526" s="22"/>
      <c r="BE2526" s="22"/>
      <c r="BF2526" s="22"/>
      <c r="BG2526" s="22"/>
      <c r="BH2526" s="22"/>
      <c r="BI2526" s="22"/>
      <c r="BJ2526" s="22"/>
      <c r="BK2526" s="22"/>
      <c r="BL2526" s="22"/>
      <c r="BM2526" s="22"/>
      <c r="BN2526" s="22"/>
      <c r="BO2526" s="22"/>
      <c r="BP2526" s="22"/>
      <c r="BQ2526" s="22"/>
      <c r="BR2526" s="22"/>
      <c r="BS2526" s="22"/>
      <c r="BT2526" s="22"/>
      <c r="BU2526" s="22"/>
      <c r="BV2526" s="22"/>
      <c r="BW2526" s="22"/>
      <c r="BX2526" s="22"/>
      <c r="BY2526" s="22"/>
      <c r="BZ2526" s="22"/>
    </row>
    <row r="2527" spans="1:78" x14ac:dyDescent="0.25">
      <c r="A2527" s="21"/>
      <c r="B2527" s="94">
        <f t="shared" ca="1" si="77"/>
        <v>2346.85</v>
      </c>
      <c r="C2527" s="46">
        <f t="shared" ca="1" si="76"/>
        <v>2.62</v>
      </c>
      <c r="D2527" s="50">
        <f ca="1">_xll.MW("C")*(1207.4+0.6876*(B2527+273.15)-1.16*10^-4*(B2527+273.15)^2)/1000</f>
        <v>26.575374465120003</v>
      </c>
      <c r="E2527" s="95">
        <f ca="1">_xll.CP($B$2400,B2527)/1000</f>
        <v>26.096442615585694</v>
      </c>
      <c r="F2527" s="22"/>
      <c r="G2527" s="22"/>
      <c r="H2527" s="34"/>
      <c r="I2527" s="22"/>
      <c r="J2527" s="22"/>
      <c r="K2527" s="22"/>
      <c r="L2527" s="22"/>
      <c r="M2527" s="22"/>
      <c r="N2527" s="22"/>
      <c r="O2527" s="22"/>
      <c r="P2527" s="22"/>
      <c r="Q2527" s="22"/>
      <c r="R2527" s="22"/>
      <c r="S2527" s="22"/>
      <c r="T2527" s="2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c r="AQ2527" s="22"/>
      <c r="AR2527" s="22"/>
      <c r="AS2527" s="22"/>
      <c r="AT2527" s="22"/>
      <c r="AU2527" s="22"/>
      <c r="AV2527" s="22"/>
      <c r="AW2527" s="22"/>
      <c r="AX2527" s="22"/>
      <c r="AY2527" s="22"/>
      <c r="AZ2527" s="22"/>
      <c r="BA2527" s="22"/>
      <c r="BB2527" s="22"/>
      <c r="BC2527" s="22"/>
      <c r="BD2527" s="22"/>
      <c r="BE2527" s="22"/>
      <c r="BF2527" s="22"/>
      <c r="BG2527" s="22"/>
      <c r="BH2527" s="22"/>
      <c r="BI2527" s="22"/>
      <c r="BJ2527" s="22"/>
      <c r="BK2527" s="22"/>
      <c r="BL2527" s="22"/>
      <c r="BM2527" s="22"/>
      <c r="BN2527" s="22"/>
      <c r="BO2527" s="22"/>
      <c r="BP2527" s="22"/>
      <c r="BQ2527" s="22"/>
      <c r="BR2527" s="22"/>
      <c r="BS2527" s="22"/>
      <c r="BT2527" s="22"/>
      <c r="BU2527" s="22"/>
      <c r="BV2527" s="22"/>
      <c r="BW2527" s="22"/>
      <c r="BX2527" s="22"/>
      <c r="BY2527" s="22"/>
      <c r="BZ2527" s="22"/>
    </row>
    <row r="2528" spans="1:78" x14ac:dyDescent="0.25">
      <c r="A2528" s="21"/>
      <c r="B2528" s="94">
        <f t="shared" ca="1" si="77"/>
        <v>2366.85</v>
      </c>
      <c r="C2528" s="46">
        <f t="shared" ca="1" si="76"/>
        <v>2.64</v>
      </c>
      <c r="D2528" s="50">
        <f ca="1">_xll.MW("C")*(1207.4+0.6876*(B2528+273.15)-1.16*10^-4*(B2528+273.15)^2)/1000</f>
        <v>26.593976637279994</v>
      </c>
      <c r="E2528" s="95">
        <f ca="1">_xll.CP($B$2400,B2528)/1000</f>
        <v>26.124856089175928</v>
      </c>
      <c r="F2528" s="22"/>
      <c r="G2528" s="22"/>
      <c r="H2528" s="34"/>
      <c r="I2528" s="22"/>
      <c r="J2528" s="22"/>
      <c r="K2528" s="22"/>
      <c r="L2528" s="22"/>
      <c r="M2528" s="22"/>
      <c r="N2528" s="22"/>
      <c r="O2528" s="22"/>
      <c r="P2528" s="22"/>
      <c r="Q2528" s="22"/>
      <c r="R2528" s="22"/>
      <c r="S2528" s="22"/>
      <c r="T2528" s="2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2"/>
      <c r="AS2528" s="22"/>
      <c r="AT2528" s="22"/>
      <c r="AU2528" s="22"/>
      <c r="AV2528" s="22"/>
      <c r="AW2528" s="22"/>
      <c r="AX2528" s="22"/>
      <c r="AY2528" s="22"/>
      <c r="AZ2528" s="22"/>
      <c r="BA2528" s="22"/>
      <c r="BB2528" s="22"/>
      <c r="BC2528" s="22"/>
      <c r="BD2528" s="22"/>
      <c r="BE2528" s="22"/>
      <c r="BF2528" s="22"/>
      <c r="BG2528" s="22"/>
      <c r="BH2528" s="22"/>
      <c r="BI2528" s="22"/>
      <c r="BJ2528" s="22"/>
      <c r="BK2528" s="22"/>
      <c r="BL2528" s="22"/>
      <c r="BM2528" s="22"/>
      <c r="BN2528" s="22"/>
      <c r="BO2528" s="22"/>
      <c r="BP2528" s="22"/>
      <c r="BQ2528" s="22"/>
      <c r="BR2528" s="22"/>
      <c r="BS2528" s="22"/>
      <c r="BT2528" s="22"/>
      <c r="BU2528" s="22"/>
      <c r="BV2528" s="22"/>
      <c r="BW2528" s="22"/>
      <c r="BX2528" s="22"/>
      <c r="BY2528" s="22"/>
      <c r="BZ2528" s="22"/>
    </row>
    <row r="2529" spans="1:78" x14ac:dyDescent="0.25">
      <c r="A2529" s="21"/>
      <c r="B2529" s="94">
        <f t="shared" ca="1" si="77"/>
        <v>2386.85</v>
      </c>
      <c r="C2529" s="46">
        <f t="shared" ca="1" si="76"/>
        <v>2.66</v>
      </c>
      <c r="D2529" s="50">
        <f ca="1">_xll.MW("C")*(1207.4+0.6876*(B2529+273.15)-1.16*10^-4*(B2529+273.15)^2)/1000</f>
        <v>26.611464216480002</v>
      </c>
      <c r="E2529" s="95">
        <f ca="1">_xll.CP($B$2400,B2529)/1000</f>
        <v>26.153089133705198</v>
      </c>
      <c r="F2529" s="22"/>
      <c r="G2529" s="22"/>
      <c r="H2529" s="34"/>
      <c r="I2529" s="22"/>
      <c r="J2529" s="22"/>
      <c r="K2529" s="22"/>
      <c r="L2529" s="22"/>
      <c r="M2529" s="22"/>
      <c r="N2529" s="22"/>
      <c r="O2529" s="22"/>
      <c r="P2529" s="22"/>
      <c r="Q2529" s="22"/>
      <c r="R2529" s="22"/>
      <c r="S2529" s="22"/>
      <c r="T2529" s="2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c r="AQ2529" s="22"/>
      <c r="AR2529" s="22"/>
      <c r="AS2529" s="22"/>
      <c r="AT2529" s="22"/>
      <c r="AU2529" s="22"/>
      <c r="AV2529" s="22"/>
      <c r="AW2529" s="22"/>
      <c r="AX2529" s="22"/>
      <c r="AY2529" s="22"/>
      <c r="AZ2529" s="22"/>
      <c r="BA2529" s="22"/>
      <c r="BB2529" s="22"/>
      <c r="BC2529" s="22"/>
      <c r="BD2529" s="22"/>
      <c r="BE2529" s="22"/>
      <c r="BF2529" s="22"/>
      <c r="BG2529" s="22"/>
      <c r="BH2529" s="22"/>
      <c r="BI2529" s="22"/>
      <c r="BJ2529" s="22"/>
      <c r="BK2529" s="22"/>
      <c r="BL2529" s="22"/>
      <c r="BM2529" s="22"/>
      <c r="BN2529" s="22"/>
      <c r="BO2529" s="22"/>
      <c r="BP2529" s="22"/>
      <c r="BQ2529" s="22"/>
      <c r="BR2529" s="22"/>
      <c r="BS2529" s="22"/>
      <c r="BT2529" s="22"/>
      <c r="BU2529" s="22"/>
      <c r="BV2529" s="22"/>
      <c r="BW2529" s="22"/>
      <c r="BX2529" s="22"/>
      <c r="BY2529" s="22"/>
      <c r="BZ2529" s="22"/>
    </row>
    <row r="2530" spans="1:78" x14ac:dyDescent="0.25">
      <c r="A2530" s="21"/>
      <c r="B2530" s="94">
        <f t="shared" ca="1" si="77"/>
        <v>2406.85</v>
      </c>
      <c r="C2530" s="46">
        <f t="shared" ca="1" si="76"/>
        <v>2.68</v>
      </c>
      <c r="D2530" s="50">
        <f ca="1">_xll.MW("C")*(1207.4+0.6876*(B2530+273.15)-1.16*10^-4*(B2530+273.15)^2)/1000</f>
        <v>26.627837202720002</v>
      </c>
      <c r="E2530" s="95">
        <f ca="1">_xll.CP($B$2400,B2530)/1000</f>
        <v>26.181146561510886</v>
      </c>
      <c r="F2530" s="22"/>
      <c r="G2530" s="22"/>
      <c r="H2530" s="34"/>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2"/>
      <c r="AS2530" s="22"/>
      <c r="AT2530" s="22"/>
      <c r="AU2530" s="22"/>
      <c r="AV2530" s="22"/>
      <c r="AW2530" s="22"/>
      <c r="AX2530" s="22"/>
      <c r="AY2530" s="22"/>
      <c r="AZ2530" s="22"/>
      <c r="BA2530" s="22"/>
      <c r="BB2530" s="22"/>
      <c r="BC2530" s="22"/>
      <c r="BD2530" s="22"/>
      <c r="BE2530" s="22"/>
      <c r="BF2530" s="22"/>
      <c r="BG2530" s="22"/>
      <c r="BH2530" s="22"/>
      <c r="BI2530" s="22"/>
      <c r="BJ2530" s="22"/>
      <c r="BK2530" s="22"/>
      <c r="BL2530" s="22"/>
      <c r="BM2530" s="22"/>
      <c r="BN2530" s="22"/>
      <c r="BO2530" s="22"/>
      <c r="BP2530" s="22"/>
      <c r="BQ2530" s="22"/>
      <c r="BR2530" s="22"/>
      <c r="BS2530" s="22"/>
      <c r="BT2530" s="22"/>
      <c r="BU2530" s="22"/>
      <c r="BV2530" s="22"/>
      <c r="BW2530" s="22"/>
      <c r="BX2530" s="22"/>
      <c r="BY2530" s="22"/>
      <c r="BZ2530" s="22"/>
    </row>
    <row r="2531" spans="1:78" x14ac:dyDescent="0.25">
      <c r="A2531" s="21"/>
      <c r="B2531" s="94">
        <f t="shared" ca="1" si="77"/>
        <v>2426.85</v>
      </c>
      <c r="C2531" s="46">
        <f t="shared" ca="1" si="76"/>
        <v>2.7</v>
      </c>
      <c r="D2531" s="50">
        <f ca="1">_xll.MW("C")*(1207.4+0.6876*(B2531+273.15)-1.16*10^-4*(B2531+273.15)^2)/1000</f>
        <v>26.643095596000002</v>
      </c>
      <c r="E2531" s="95">
        <f ca="1">_xll.CP($B$2400,B2531)/1000</f>
        <v>26.209033007358258</v>
      </c>
      <c r="F2531" s="22"/>
      <c r="G2531" s="22"/>
      <c r="H2531" s="34"/>
      <c r="I2531" s="22"/>
      <c r="J2531" s="22"/>
      <c r="K2531" s="22"/>
      <c r="L2531" s="22"/>
      <c r="M2531" s="22"/>
      <c r="N2531" s="22"/>
      <c r="O2531" s="22"/>
      <c r="P2531" s="22"/>
      <c r="Q2531" s="22"/>
      <c r="R2531" s="22"/>
      <c r="S2531" s="22"/>
      <c r="T2531" s="2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c r="AQ2531" s="22"/>
      <c r="AR2531" s="22"/>
      <c r="AS2531" s="22"/>
      <c r="AT2531" s="22"/>
      <c r="AU2531" s="22"/>
      <c r="AV2531" s="22"/>
      <c r="AW2531" s="22"/>
      <c r="AX2531" s="22"/>
      <c r="AY2531" s="22"/>
      <c r="AZ2531" s="22"/>
      <c r="BA2531" s="22"/>
      <c r="BB2531" s="22"/>
      <c r="BC2531" s="22"/>
      <c r="BD2531" s="22"/>
      <c r="BE2531" s="22"/>
      <c r="BF2531" s="22"/>
      <c r="BG2531" s="22"/>
      <c r="BH2531" s="22"/>
      <c r="BI2531" s="22"/>
      <c r="BJ2531" s="22"/>
      <c r="BK2531" s="22"/>
      <c r="BL2531" s="22"/>
      <c r="BM2531" s="22"/>
      <c r="BN2531" s="22"/>
      <c r="BO2531" s="22"/>
      <c r="BP2531" s="22"/>
      <c r="BQ2531" s="22"/>
      <c r="BR2531" s="22"/>
      <c r="BS2531" s="22"/>
      <c r="BT2531" s="22"/>
      <c r="BU2531" s="22"/>
      <c r="BV2531" s="22"/>
      <c r="BW2531" s="22"/>
      <c r="BX2531" s="22"/>
      <c r="BY2531" s="22"/>
      <c r="BZ2531" s="22"/>
    </row>
    <row r="2532" spans="1:78" x14ac:dyDescent="0.25">
      <c r="A2532" s="21"/>
      <c r="B2532" s="94">
        <f t="shared" ca="1" si="77"/>
        <v>2446.85</v>
      </c>
      <c r="C2532" s="46">
        <f t="shared" ca="1" si="76"/>
        <v>2.72</v>
      </c>
      <c r="D2532" s="50">
        <f ca="1">_xll.MW("C")*(1207.4+0.6876*(B2532+273.15)-1.16*10^-4*(B2532+273.15)^2)/1000</f>
        <v>26.657239396320001</v>
      </c>
      <c r="E2532" s="95">
        <f ca="1">_xll.CP($B$2400,B2532)/1000</f>
        <v>26.236752936245601</v>
      </c>
      <c r="F2532" s="22"/>
      <c r="G2532" s="22"/>
      <c r="H2532" s="34"/>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2"/>
      <c r="AS2532" s="22"/>
      <c r="AT2532" s="22"/>
      <c r="AU2532" s="22"/>
      <c r="AV2532" s="22"/>
      <c r="AW2532" s="22"/>
      <c r="AX2532" s="22"/>
      <c r="AY2532" s="22"/>
      <c r="AZ2532" s="22"/>
      <c r="BA2532" s="22"/>
      <c r="BB2532" s="22"/>
      <c r="BC2532" s="22"/>
      <c r="BD2532" s="22"/>
      <c r="BE2532" s="22"/>
      <c r="BF2532" s="22"/>
      <c r="BG2532" s="22"/>
      <c r="BH2532" s="22"/>
      <c r="BI2532" s="22"/>
      <c r="BJ2532" s="22"/>
      <c r="BK2532" s="22"/>
      <c r="BL2532" s="22"/>
      <c r="BM2532" s="22"/>
      <c r="BN2532" s="22"/>
      <c r="BO2532" s="22"/>
      <c r="BP2532" s="22"/>
      <c r="BQ2532" s="22"/>
      <c r="BR2532" s="22"/>
      <c r="BS2532" s="22"/>
      <c r="BT2532" s="22"/>
      <c r="BU2532" s="22"/>
      <c r="BV2532" s="22"/>
      <c r="BW2532" s="22"/>
      <c r="BX2532" s="22"/>
      <c r="BY2532" s="22"/>
      <c r="BZ2532" s="22"/>
    </row>
    <row r="2533" spans="1:78" x14ac:dyDescent="0.25">
      <c r="A2533" s="21"/>
      <c r="B2533" s="94">
        <f t="shared" ca="1" si="77"/>
        <v>2466.85</v>
      </c>
      <c r="C2533" s="46">
        <f t="shared" ca="1" si="76"/>
        <v>2.74</v>
      </c>
      <c r="D2533" s="50">
        <f ca="1">_xll.MW("C")*(1207.4+0.6876*(B2533+273.15)-1.16*10^-4*(B2533+273.15)^2)/1000</f>
        <v>26.670268603679997</v>
      </c>
      <c r="E2533" s="95">
        <f ca="1">_xll.CP($B$2400,B2533)/1000</f>
        <v>26.264310650812014</v>
      </c>
      <c r="F2533" s="22"/>
      <c r="G2533" s="22"/>
      <c r="H2533" s="34"/>
      <c r="I2533" s="22"/>
      <c r="J2533" s="22"/>
      <c r="K2533" s="22"/>
      <c r="L2533" s="22"/>
      <c r="M2533" s="22"/>
      <c r="N2533" s="22"/>
      <c r="O2533" s="22"/>
      <c r="P2533" s="22"/>
      <c r="Q2533" s="22"/>
      <c r="R2533" s="22"/>
      <c r="S2533" s="22"/>
      <c r="T2533" s="2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c r="AQ2533" s="22"/>
      <c r="AR2533" s="22"/>
      <c r="AS2533" s="22"/>
      <c r="AT2533" s="22"/>
      <c r="AU2533" s="22"/>
      <c r="AV2533" s="22"/>
      <c r="AW2533" s="22"/>
      <c r="AX2533" s="22"/>
      <c r="AY2533" s="22"/>
      <c r="AZ2533" s="22"/>
      <c r="BA2533" s="22"/>
      <c r="BB2533" s="22"/>
      <c r="BC2533" s="22"/>
      <c r="BD2533" s="22"/>
      <c r="BE2533" s="22"/>
      <c r="BF2533" s="22"/>
      <c r="BG2533" s="22"/>
      <c r="BH2533" s="22"/>
      <c r="BI2533" s="22"/>
      <c r="BJ2533" s="22"/>
      <c r="BK2533" s="22"/>
      <c r="BL2533" s="22"/>
      <c r="BM2533" s="22"/>
      <c r="BN2533" s="22"/>
      <c r="BO2533" s="22"/>
      <c r="BP2533" s="22"/>
      <c r="BQ2533" s="22"/>
      <c r="BR2533" s="22"/>
      <c r="BS2533" s="22"/>
      <c r="BT2533" s="22"/>
      <c r="BU2533" s="22"/>
      <c r="BV2533" s="22"/>
      <c r="BW2533" s="22"/>
      <c r="BX2533" s="22"/>
      <c r="BY2533" s="22"/>
      <c r="BZ2533" s="22"/>
    </row>
    <row r="2534" spans="1:78" x14ac:dyDescent="0.25">
      <c r="A2534" s="21"/>
      <c r="B2534" s="94">
        <f t="shared" ca="1" si="77"/>
        <v>2486.85</v>
      </c>
      <c r="C2534" s="46">
        <f t="shared" ca="1" si="76"/>
        <v>2.76</v>
      </c>
      <c r="D2534" s="50">
        <f ca="1">_xll.MW("C")*(1207.4+0.6876*(B2534+273.15)-1.16*10^-4*(B2534+273.15)^2)/1000</f>
        <v>26.682183218080006</v>
      </c>
      <c r="E2534" s="95">
        <f ca="1">_xll.CP($B$2400,B2534)/1000</f>
        <v>26.291710298370777</v>
      </c>
      <c r="F2534" s="22"/>
      <c r="G2534" s="22"/>
      <c r="H2534" s="34"/>
      <c r="I2534" s="22"/>
      <c r="J2534" s="22"/>
      <c r="K2534" s="22"/>
      <c r="L2534" s="22"/>
      <c r="M2534" s="22"/>
      <c r="N2534" s="22"/>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2"/>
      <c r="AS2534" s="22"/>
      <c r="AT2534" s="22"/>
      <c r="AU2534" s="22"/>
      <c r="AV2534" s="22"/>
      <c r="AW2534" s="22"/>
      <c r="AX2534" s="22"/>
      <c r="AY2534" s="22"/>
      <c r="AZ2534" s="22"/>
      <c r="BA2534" s="22"/>
      <c r="BB2534" s="22"/>
      <c r="BC2534" s="22"/>
      <c r="BD2534" s="22"/>
      <c r="BE2534" s="22"/>
      <c r="BF2534" s="22"/>
      <c r="BG2534" s="22"/>
      <c r="BH2534" s="22"/>
      <c r="BI2534" s="22"/>
      <c r="BJ2534" s="22"/>
      <c r="BK2534" s="22"/>
      <c r="BL2534" s="22"/>
      <c r="BM2534" s="22"/>
      <c r="BN2534" s="22"/>
      <c r="BO2534" s="22"/>
      <c r="BP2534" s="22"/>
      <c r="BQ2534" s="22"/>
      <c r="BR2534" s="22"/>
      <c r="BS2534" s="22"/>
      <c r="BT2534" s="22"/>
      <c r="BU2534" s="22"/>
      <c r="BV2534" s="22"/>
      <c r="BW2534" s="22"/>
      <c r="BX2534" s="22"/>
      <c r="BY2534" s="22"/>
      <c r="BZ2534" s="22"/>
    </row>
    <row r="2535" spans="1:78" x14ac:dyDescent="0.25">
      <c r="A2535" s="21"/>
      <c r="B2535" s="94">
        <f t="shared" ca="1" si="77"/>
        <v>2506.85</v>
      </c>
      <c r="C2535" s="46">
        <f t="shared" ca="1" si="76"/>
        <v>2.78</v>
      </c>
      <c r="D2535" s="50">
        <f ca="1">_xll.MW("C")*(1207.4+0.6876*(B2535+273.15)-1.16*10^-4*(B2535+273.15)^2)/1000</f>
        <v>26.69298323952</v>
      </c>
      <c r="E2535" s="95">
        <f ca="1">_xll.CP($B$2400,B2535)/1000</f>
        <v>26.318955877589843</v>
      </c>
      <c r="F2535" s="22"/>
      <c r="G2535" s="22"/>
      <c r="H2535" s="34"/>
      <c r="I2535" s="22"/>
      <c r="J2535" s="22"/>
      <c r="K2535" s="22"/>
      <c r="L2535" s="22"/>
      <c r="M2535" s="22"/>
      <c r="N2535" s="22"/>
      <c r="O2535" s="22"/>
      <c r="P2535" s="22"/>
      <c r="Q2535" s="22"/>
      <c r="R2535" s="22"/>
      <c r="S2535" s="22"/>
      <c r="T2535" s="2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c r="AQ2535" s="22"/>
      <c r="AR2535" s="22"/>
      <c r="AS2535" s="22"/>
      <c r="AT2535" s="22"/>
      <c r="AU2535" s="22"/>
      <c r="AV2535" s="22"/>
      <c r="AW2535" s="22"/>
      <c r="AX2535" s="22"/>
      <c r="AY2535" s="22"/>
      <c r="AZ2535" s="22"/>
      <c r="BA2535" s="22"/>
      <c r="BB2535" s="22"/>
      <c r="BC2535" s="22"/>
      <c r="BD2535" s="22"/>
      <c r="BE2535" s="22"/>
      <c r="BF2535" s="22"/>
      <c r="BG2535" s="22"/>
      <c r="BH2535" s="22"/>
      <c r="BI2535" s="22"/>
      <c r="BJ2535" s="22"/>
      <c r="BK2535" s="22"/>
      <c r="BL2535" s="22"/>
      <c r="BM2535" s="22"/>
      <c r="BN2535" s="22"/>
      <c r="BO2535" s="22"/>
      <c r="BP2535" s="22"/>
      <c r="BQ2535" s="22"/>
      <c r="BR2535" s="22"/>
      <c r="BS2535" s="22"/>
      <c r="BT2535" s="22"/>
      <c r="BU2535" s="22"/>
      <c r="BV2535" s="22"/>
      <c r="BW2535" s="22"/>
      <c r="BX2535" s="22"/>
      <c r="BY2535" s="22"/>
      <c r="BZ2535" s="22"/>
    </row>
    <row r="2536" spans="1:78" x14ac:dyDescent="0.25">
      <c r="A2536" s="21"/>
      <c r="B2536" s="94">
        <f t="shared" ca="1" si="77"/>
        <v>2526.85</v>
      </c>
      <c r="C2536" s="46">
        <f t="shared" ca="1" si="76"/>
        <v>2.8</v>
      </c>
      <c r="D2536" s="50">
        <f ca="1">_xll.MW("C")*(1207.4+0.6876*(B2536+273.15)-1.16*10^-4*(B2536+273.15)^2)/1000</f>
        <v>26.702668668000001</v>
      </c>
      <c r="E2536" s="95">
        <f ca="1">_xll.CP($B$2400,B2536)/1000</f>
        <v>26.346051244839476</v>
      </c>
      <c r="F2536" s="22"/>
      <c r="G2536" s="22"/>
      <c r="H2536" s="34"/>
      <c r="I2536" s="22"/>
      <c r="J2536" s="22"/>
      <c r="K2536" s="22"/>
      <c r="L2536" s="22"/>
      <c r="M2536" s="22"/>
      <c r="N2536" s="22"/>
      <c r="O2536" s="22"/>
      <c r="P2536" s="22"/>
      <c r="Q2536" s="22"/>
      <c r="R2536" s="22"/>
      <c r="S2536" s="22"/>
      <c r="T2536" s="2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2"/>
      <c r="AS2536" s="22"/>
      <c r="AT2536" s="22"/>
      <c r="AU2536" s="22"/>
      <c r="AV2536" s="22"/>
      <c r="AW2536" s="22"/>
      <c r="AX2536" s="22"/>
      <c r="AY2536" s="22"/>
      <c r="AZ2536" s="22"/>
      <c r="BA2536" s="22"/>
      <c r="BB2536" s="22"/>
      <c r="BC2536" s="22"/>
      <c r="BD2536" s="22"/>
      <c r="BE2536" s="22"/>
      <c r="BF2536" s="22"/>
      <c r="BG2536" s="22"/>
      <c r="BH2536" s="22"/>
      <c r="BI2536" s="22"/>
      <c r="BJ2536" s="22"/>
      <c r="BK2536" s="22"/>
      <c r="BL2536" s="22"/>
      <c r="BM2536" s="22"/>
      <c r="BN2536" s="22"/>
      <c r="BO2536" s="22"/>
      <c r="BP2536" s="22"/>
      <c r="BQ2536" s="22"/>
      <c r="BR2536" s="22"/>
      <c r="BS2536" s="22"/>
      <c r="BT2536" s="22"/>
      <c r="BU2536" s="22"/>
      <c r="BV2536" s="22"/>
      <c r="BW2536" s="22"/>
      <c r="BX2536" s="22"/>
      <c r="BY2536" s="22"/>
      <c r="BZ2536" s="22"/>
    </row>
    <row r="2537" spans="1:78" x14ac:dyDescent="0.25">
      <c r="A2537" s="21"/>
      <c r="B2537" s="94">
        <f t="shared" ca="1" si="77"/>
        <v>2546.85</v>
      </c>
      <c r="C2537" s="46">
        <f t="shared" ca="1" si="76"/>
        <v>2.82</v>
      </c>
      <c r="D2537" s="50">
        <f ca="1">_xll.MW("C")*(1207.4+0.6876*(B2537+273.15)-1.16*10^-4*(B2537+273.15)^2)/1000</f>
        <v>26.711239503519998</v>
      </c>
      <c r="E2537" s="95">
        <f ca="1">_xll.CP($B$2400,B2537)/1000</f>
        <v>26.373000120225917</v>
      </c>
      <c r="F2537" s="22"/>
      <c r="G2537" s="22"/>
      <c r="H2537" s="34"/>
      <c r="I2537" s="22"/>
      <c r="J2537" s="22"/>
      <c r="K2537" s="22"/>
      <c r="L2537" s="22"/>
      <c r="M2537" s="22"/>
      <c r="N2537" s="22"/>
      <c r="O2537" s="22"/>
      <c r="P2537" s="22"/>
      <c r="Q2537" s="22"/>
      <c r="R2537" s="22"/>
      <c r="S2537" s="22"/>
      <c r="T2537" s="2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c r="AQ2537" s="22"/>
      <c r="AR2537" s="22"/>
      <c r="AS2537" s="22"/>
      <c r="AT2537" s="22"/>
      <c r="AU2537" s="22"/>
      <c r="AV2537" s="22"/>
      <c r="AW2537" s="22"/>
      <c r="AX2537" s="22"/>
      <c r="AY2537" s="22"/>
      <c r="AZ2537" s="22"/>
      <c r="BA2537" s="22"/>
      <c r="BB2537" s="22"/>
      <c r="BC2537" s="22"/>
      <c r="BD2537" s="22"/>
      <c r="BE2537" s="22"/>
      <c r="BF2537" s="22"/>
      <c r="BG2537" s="22"/>
      <c r="BH2537" s="22"/>
      <c r="BI2537" s="22"/>
      <c r="BJ2537" s="22"/>
      <c r="BK2537" s="22"/>
      <c r="BL2537" s="22"/>
      <c r="BM2537" s="22"/>
      <c r="BN2537" s="22"/>
      <c r="BO2537" s="22"/>
      <c r="BP2537" s="22"/>
      <c r="BQ2537" s="22"/>
      <c r="BR2537" s="22"/>
      <c r="BS2537" s="22"/>
      <c r="BT2537" s="22"/>
      <c r="BU2537" s="22"/>
      <c r="BV2537" s="22"/>
      <c r="BW2537" s="22"/>
      <c r="BX2537" s="22"/>
      <c r="BY2537" s="22"/>
      <c r="BZ2537" s="22"/>
    </row>
    <row r="2538" spans="1:78" x14ac:dyDescent="0.25">
      <c r="A2538" s="21"/>
      <c r="B2538" s="94">
        <f t="shared" ca="1" si="77"/>
        <v>2566.85</v>
      </c>
      <c r="C2538" s="46">
        <f t="shared" ca="1" si="76"/>
        <v>2.84</v>
      </c>
      <c r="D2538" s="50">
        <f ca="1">_xll.MW("C")*(1207.4+0.6876*(B2538+273.15)-1.16*10^-4*(B2538+273.15)^2)/1000</f>
        <v>26.718695746080005</v>
      </c>
      <c r="E2538" s="95">
        <f ca="1">_xll.CP($B$2400,B2538)/1000</f>
        <v>26.399806093328632</v>
      </c>
      <c r="F2538" s="22"/>
      <c r="G2538" s="22"/>
      <c r="H2538" s="34"/>
      <c r="I2538" s="22"/>
      <c r="J2538" s="22"/>
      <c r="K2538" s="22"/>
      <c r="L2538" s="22"/>
      <c r="M2538" s="22"/>
      <c r="N2538" s="22"/>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2"/>
      <c r="AS2538" s="22"/>
      <c r="AT2538" s="22"/>
      <c r="AU2538" s="22"/>
      <c r="AV2538" s="22"/>
      <c r="AW2538" s="22"/>
      <c r="AX2538" s="22"/>
      <c r="AY2538" s="22"/>
      <c r="AZ2538" s="22"/>
      <c r="BA2538" s="22"/>
      <c r="BB2538" s="22"/>
      <c r="BC2538" s="22"/>
      <c r="BD2538" s="22"/>
      <c r="BE2538" s="22"/>
      <c r="BF2538" s="22"/>
      <c r="BG2538" s="22"/>
      <c r="BH2538" s="22"/>
      <c r="BI2538" s="22"/>
      <c r="BJ2538" s="22"/>
      <c r="BK2538" s="22"/>
      <c r="BL2538" s="22"/>
      <c r="BM2538" s="22"/>
      <c r="BN2538" s="22"/>
      <c r="BO2538" s="22"/>
      <c r="BP2538" s="22"/>
      <c r="BQ2538" s="22"/>
      <c r="BR2538" s="22"/>
      <c r="BS2538" s="22"/>
      <c r="BT2538" s="22"/>
      <c r="BU2538" s="22"/>
      <c r="BV2538" s="22"/>
      <c r="BW2538" s="22"/>
      <c r="BX2538" s="22"/>
      <c r="BY2538" s="22"/>
      <c r="BZ2538" s="22"/>
    </row>
    <row r="2539" spans="1:78" x14ac:dyDescent="0.25">
      <c r="A2539" s="21"/>
      <c r="B2539" s="94">
        <f t="shared" ca="1" si="77"/>
        <v>2586.85</v>
      </c>
      <c r="C2539" s="46">
        <f t="shared" ref="C2539:C2547" ca="1" si="78">(B2539+273.15)/1000</f>
        <v>2.86</v>
      </c>
      <c r="D2539" s="50">
        <f ca="1">_xll.MW("C")*(1207.4+0.6876*(B2539+273.15)-1.16*10^-4*(B2539+273.15)^2)/1000</f>
        <v>26.725037395680005</v>
      </c>
      <c r="E2539" s="95">
        <f ca="1">_xll.CP($B$2400,B2539)/1000</f>
        <v>26.426472628657713</v>
      </c>
      <c r="F2539" s="22"/>
      <c r="G2539" s="22"/>
      <c r="H2539" s="34"/>
      <c r="I2539" s="22"/>
      <c r="J2539" s="22"/>
      <c r="K2539" s="22"/>
      <c r="L2539" s="22"/>
      <c r="M2539" s="22"/>
      <c r="N2539" s="22"/>
      <c r="O2539" s="22"/>
      <c r="P2539" s="22"/>
      <c r="Q2539" s="22"/>
      <c r="R2539" s="22"/>
      <c r="S2539" s="22"/>
      <c r="T2539" s="2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c r="AQ2539" s="22"/>
      <c r="AR2539" s="22"/>
      <c r="AS2539" s="22"/>
      <c r="AT2539" s="22"/>
      <c r="AU2539" s="22"/>
      <c r="AV2539" s="22"/>
      <c r="AW2539" s="22"/>
      <c r="AX2539" s="22"/>
      <c r="AY2539" s="22"/>
      <c r="AZ2539" s="22"/>
      <c r="BA2539" s="22"/>
      <c r="BB2539" s="22"/>
      <c r="BC2539" s="22"/>
      <c r="BD2539" s="22"/>
      <c r="BE2539" s="22"/>
      <c r="BF2539" s="22"/>
      <c r="BG2539" s="22"/>
      <c r="BH2539" s="22"/>
      <c r="BI2539" s="22"/>
      <c r="BJ2539" s="22"/>
      <c r="BK2539" s="22"/>
      <c r="BL2539" s="22"/>
      <c r="BM2539" s="22"/>
      <c r="BN2539" s="22"/>
      <c r="BO2539" s="22"/>
      <c r="BP2539" s="22"/>
      <c r="BQ2539" s="22"/>
      <c r="BR2539" s="22"/>
      <c r="BS2539" s="22"/>
      <c r="BT2539" s="22"/>
      <c r="BU2539" s="22"/>
      <c r="BV2539" s="22"/>
      <c r="BW2539" s="22"/>
      <c r="BX2539" s="22"/>
      <c r="BY2539" s="22"/>
      <c r="BZ2539" s="22"/>
    </row>
    <row r="2540" spans="1:78" x14ac:dyDescent="0.25">
      <c r="A2540" s="21"/>
      <c r="B2540" s="94">
        <f t="shared" ca="1" si="77"/>
        <v>2606.85</v>
      </c>
      <c r="C2540" s="46">
        <f t="shared" ca="1" si="78"/>
        <v>2.88</v>
      </c>
      <c r="D2540" s="50">
        <f ca="1">_xll.MW("C")*(1207.4+0.6876*(B2540+273.15)-1.16*10^-4*(B2540+273.15)^2)/1000</f>
        <v>26.73026445232</v>
      </c>
      <c r="E2540" s="95">
        <f ca="1">_xll.CP($B$2400,B2540)/1000</f>
        <v>26.453003070846936</v>
      </c>
      <c r="F2540" s="22"/>
      <c r="G2540" s="22"/>
      <c r="H2540" s="34"/>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2"/>
      <c r="AS2540" s="22"/>
      <c r="AT2540" s="22"/>
      <c r="AU2540" s="22"/>
      <c r="AV2540" s="22"/>
      <c r="AW2540" s="22"/>
      <c r="AX2540" s="22"/>
      <c r="AY2540" s="22"/>
      <c r="AZ2540" s="22"/>
      <c r="BA2540" s="22"/>
      <c r="BB2540" s="22"/>
      <c r="BC2540" s="22"/>
      <c r="BD2540" s="22"/>
      <c r="BE2540" s="22"/>
      <c r="BF2540" s="22"/>
      <c r="BG2540" s="22"/>
      <c r="BH2540" s="22"/>
      <c r="BI2540" s="22"/>
      <c r="BJ2540" s="22"/>
      <c r="BK2540" s="22"/>
      <c r="BL2540" s="22"/>
      <c r="BM2540" s="22"/>
      <c r="BN2540" s="22"/>
      <c r="BO2540" s="22"/>
      <c r="BP2540" s="22"/>
      <c r="BQ2540" s="22"/>
      <c r="BR2540" s="22"/>
      <c r="BS2540" s="22"/>
      <c r="BT2540" s="22"/>
      <c r="BU2540" s="22"/>
      <c r="BV2540" s="22"/>
      <c r="BW2540" s="22"/>
      <c r="BX2540" s="22"/>
      <c r="BY2540" s="22"/>
      <c r="BZ2540" s="22"/>
    </row>
    <row r="2541" spans="1:78" x14ac:dyDescent="0.25">
      <c r="A2541" s="21"/>
      <c r="B2541" s="94">
        <f t="shared" ref="B2541:B2547" ca="1" si="79">B2540+20</f>
        <v>2626.85</v>
      </c>
      <c r="C2541" s="46">
        <f t="shared" ca="1" si="78"/>
        <v>2.9</v>
      </c>
      <c r="D2541" s="50">
        <f ca="1">_xll.MW("C")*(1207.4+0.6876*(B2541+273.15)-1.16*10^-4*(B2541+273.15)^2)/1000</f>
        <v>26.734376916000002</v>
      </c>
      <c r="E2541" s="95">
        <f ca="1">_xll.CP($B$2400,B2541)/1000</f>
        <v>26.479400649596968</v>
      </c>
      <c r="F2541" s="22"/>
      <c r="G2541" s="22"/>
      <c r="H2541" s="34"/>
      <c r="I2541" s="22"/>
      <c r="J2541" s="22"/>
      <c r="K2541" s="22"/>
      <c r="L2541" s="22"/>
      <c r="M2541" s="22"/>
      <c r="N2541" s="22"/>
      <c r="O2541" s="22"/>
      <c r="P2541" s="22"/>
      <c r="Q2541" s="22"/>
      <c r="R2541" s="22"/>
      <c r="S2541" s="22"/>
      <c r="T2541" s="2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c r="AQ2541" s="22"/>
      <c r="AR2541" s="22"/>
      <c r="AS2541" s="22"/>
      <c r="AT2541" s="22"/>
      <c r="AU2541" s="22"/>
      <c r="AV2541" s="22"/>
      <c r="AW2541" s="22"/>
      <c r="AX2541" s="22"/>
      <c r="AY2541" s="22"/>
      <c r="AZ2541" s="22"/>
      <c r="BA2541" s="22"/>
      <c r="BB2541" s="22"/>
      <c r="BC2541" s="22"/>
      <c r="BD2541" s="22"/>
      <c r="BE2541" s="22"/>
      <c r="BF2541" s="22"/>
      <c r="BG2541" s="22"/>
      <c r="BH2541" s="22"/>
      <c r="BI2541" s="22"/>
      <c r="BJ2541" s="22"/>
      <c r="BK2541" s="22"/>
      <c r="BL2541" s="22"/>
      <c r="BM2541" s="22"/>
      <c r="BN2541" s="22"/>
      <c r="BO2541" s="22"/>
      <c r="BP2541" s="22"/>
      <c r="BQ2541" s="22"/>
      <c r="BR2541" s="22"/>
      <c r="BS2541" s="22"/>
      <c r="BT2541" s="22"/>
      <c r="BU2541" s="22"/>
      <c r="BV2541" s="22"/>
      <c r="BW2541" s="22"/>
      <c r="BX2541" s="22"/>
      <c r="BY2541" s="22"/>
      <c r="BZ2541" s="22"/>
    </row>
    <row r="2542" spans="1:78" x14ac:dyDescent="0.25">
      <c r="A2542" s="21"/>
      <c r="B2542" s="94">
        <f t="shared" ca="1" si="79"/>
        <v>2646.85</v>
      </c>
      <c r="C2542" s="46">
        <f t="shared" ca="1" si="78"/>
        <v>2.92</v>
      </c>
      <c r="D2542" s="50">
        <f ca="1">_xll.MW("C")*(1207.4+0.6876*(B2542+273.15)-1.16*10^-4*(B2542+273.15)^2)/1000</f>
        <v>26.737374786720004</v>
      </c>
      <c r="E2542" s="95">
        <f ca="1">_xll.CP($B$2400,B2542)/1000</f>
        <v>26.505668484382412</v>
      </c>
      <c r="F2542" s="22"/>
      <c r="G2542" s="22"/>
      <c r="H2542" s="34"/>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c r="AQ2542" s="22"/>
      <c r="AR2542" s="22"/>
      <c r="AS2542" s="22"/>
      <c r="AT2542" s="22"/>
      <c r="AU2542" s="22"/>
      <c r="AV2542" s="22"/>
      <c r="AW2542" s="22"/>
      <c r="AX2542" s="22"/>
      <c r="AY2542" s="22"/>
      <c r="AZ2542" s="22"/>
      <c r="BA2542" s="22"/>
      <c r="BB2542" s="22"/>
      <c r="BC2542" s="22"/>
      <c r="BD2542" s="22"/>
      <c r="BE2542" s="22"/>
      <c r="BF2542" s="22"/>
      <c r="BG2542" s="22"/>
      <c r="BH2542" s="22"/>
      <c r="BI2542" s="22"/>
      <c r="BJ2542" s="22"/>
      <c r="BK2542" s="22"/>
      <c r="BL2542" s="22"/>
      <c r="BM2542" s="22"/>
      <c r="BN2542" s="22"/>
      <c r="BO2542" s="22"/>
      <c r="BP2542" s="22"/>
      <c r="BQ2542" s="22"/>
      <c r="BR2542" s="22"/>
      <c r="BS2542" s="22"/>
      <c r="BT2542" s="22"/>
      <c r="BU2542" s="22"/>
      <c r="BV2542" s="22"/>
      <c r="BW2542" s="22"/>
      <c r="BX2542" s="22"/>
      <c r="BY2542" s="22"/>
      <c r="BZ2542" s="22"/>
    </row>
    <row r="2543" spans="1:78" x14ac:dyDescent="0.25">
      <c r="A2543" s="21"/>
      <c r="B2543" s="94">
        <f t="shared" ca="1" si="79"/>
        <v>2666.85</v>
      </c>
      <c r="C2543" s="46">
        <f t="shared" ca="1" si="78"/>
        <v>2.94</v>
      </c>
      <c r="D2543" s="50">
        <f ca="1">_xll.MW("C")*(1207.4+0.6876*(B2543+273.15)-1.16*10^-4*(B2543+273.15)^2)/1000</f>
        <v>26.739258064480001</v>
      </c>
      <c r="E2543" s="95">
        <f ca="1">_xll.CP($B$2400,B2543)/1000</f>
        <v>26.53180958893542</v>
      </c>
      <c r="F2543" s="22"/>
      <c r="G2543" s="22"/>
      <c r="H2543" s="34"/>
      <c r="I2543" s="22"/>
      <c r="J2543" s="22"/>
      <c r="K2543" s="22"/>
      <c r="L2543" s="22"/>
      <c r="M2543" s="22"/>
      <c r="N2543" s="22"/>
      <c r="O2543" s="22"/>
      <c r="P2543" s="22"/>
      <c r="Q2543" s="22"/>
      <c r="R2543" s="22"/>
      <c r="S2543" s="22"/>
      <c r="T2543" s="2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c r="AQ2543" s="22"/>
      <c r="AR2543" s="22"/>
      <c r="AS2543" s="22"/>
      <c r="AT2543" s="22"/>
      <c r="AU2543" s="22"/>
      <c r="AV2543" s="22"/>
      <c r="AW2543" s="22"/>
      <c r="AX2543" s="22"/>
      <c r="AY2543" s="22"/>
      <c r="AZ2543" s="22"/>
      <c r="BA2543" s="22"/>
      <c r="BB2543" s="22"/>
      <c r="BC2543" s="22"/>
      <c r="BD2543" s="22"/>
      <c r="BE2543" s="22"/>
      <c r="BF2543" s="22"/>
      <c r="BG2543" s="22"/>
      <c r="BH2543" s="22"/>
      <c r="BI2543" s="22"/>
      <c r="BJ2543" s="22"/>
      <c r="BK2543" s="22"/>
      <c r="BL2543" s="22"/>
      <c r="BM2543" s="22"/>
      <c r="BN2543" s="22"/>
      <c r="BO2543" s="22"/>
      <c r="BP2543" s="22"/>
      <c r="BQ2543" s="22"/>
      <c r="BR2543" s="22"/>
      <c r="BS2543" s="22"/>
      <c r="BT2543" s="22"/>
      <c r="BU2543" s="22"/>
      <c r="BV2543" s="22"/>
      <c r="BW2543" s="22"/>
      <c r="BX2543" s="22"/>
      <c r="BY2543" s="22"/>
      <c r="BZ2543" s="22"/>
    </row>
    <row r="2544" spans="1:78" x14ac:dyDescent="0.25">
      <c r="A2544" s="21"/>
      <c r="B2544" s="94">
        <f t="shared" ca="1" si="79"/>
        <v>2686.85</v>
      </c>
      <c r="C2544" s="46">
        <f t="shared" ca="1" si="78"/>
        <v>2.96</v>
      </c>
      <c r="D2544" s="50">
        <f ca="1">_xll.MW("C")*(1207.4+0.6876*(B2544+273.15)-1.16*10^-4*(B2544+273.15)^2)/1000</f>
        <v>26.740026749279998</v>
      </c>
      <c r="E2544" s="95">
        <f ca="1">_xll.CP($B$2400,B2544)/1000</f>
        <v>26.557826875518042</v>
      </c>
      <c r="F2544" s="22"/>
      <c r="G2544" s="22"/>
      <c r="H2544" s="34"/>
      <c r="I2544" s="22"/>
      <c r="J2544" s="22"/>
      <c r="K2544" s="22"/>
      <c r="L2544" s="22"/>
      <c r="M2544" s="22"/>
      <c r="N2544" s="22"/>
      <c r="O2544" s="22"/>
      <c r="P2544" s="22"/>
      <c r="Q2544" s="22"/>
      <c r="R2544" s="22"/>
      <c r="S2544" s="22"/>
      <c r="T2544" s="2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c r="AQ2544" s="22"/>
      <c r="AR2544" s="22"/>
      <c r="AS2544" s="22"/>
      <c r="AT2544" s="22"/>
      <c r="AU2544" s="22"/>
      <c r="AV2544" s="22"/>
      <c r="AW2544" s="22"/>
      <c r="AX2544" s="22"/>
      <c r="AY2544" s="22"/>
      <c r="AZ2544" s="22"/>
      <c r="BA2544" s="22"/>
      <c r="BB2544" s="22"/>
      <c r="BC2544" s="22"/>
      <c r="BD2544" s="22"/>
      <c r="BE2544" s="22"/>
      <c r="BF2544" s="22"/>
      <c r="BG2544" s="22"/>
      <c r="BH2544" s="22"/>
      <c r="BI2544" s="22"/>
      <c r="BJ2544" s="22"/>
      <c r="BK2544" s="22"/>
      <c r="BL2544" s="22"/>
      <c r="BM2544" s="22"/>
      <c r="BN2544" s="22"/>
      <c r="BO2544" s="22"/>
      <c r="BP2544" s="22"/>
      <c r="BQ2544" s="22"/>
      <c r="BR2544" s="22"/>
      <c r="BS2544" s="22"/>
      <c r="BT2544" s="22"/>
      <c r="BU2544" s="22"/>
      <c r="BV2544" s="22"/>
      <c r="BW2544" s="22"/>
      <c r="BX2544" s="22"/>
      <c r="BY2544" s="22"/>
      <c r="BZ2544" s="22"/>
    </row>
    <row r="2545" spans="1:78" x14ac:dyDescent="0.25">
      <c r="A2545" s="21"/>
      <c r="B2545" s="94">
        <f t="shared" ca="1" si="79"/>
        <v>2706.85</v>
      </c>
      <c r="C2545" s="46">
        <f t="shared" ca="1" si="78"/>
        <v>2.98</v>
      </c>
      <c r="D2545" s="50">
        <f ca="1">_xll.MW("C")*(1207.4+0.6876*(B2545+273.15)-1.16*10^-4*(B2545+273.15)^2)/1000</f>
        <v>26.739680841119995</v>
      </c>
      <c r="E2545" s="95">
        <f ca="1">_xll.CP($B$2400,B2545)/1000</f>
        <v>26.583723158994452</v>
      </c>
      <c r="F2545" s="22"/>
      <c r="G2545" s="22"/>
      <c r="H2545" s="34"/>
      <c r="I2545" s="22"/>
      <c r="J2545" s="22"/>
      <c r="K2545" s="22"/>
      <c r="L2545" s="22"/>
      <c r="M2545" s="22"/>
      <c r="N2545" s="22"/>
      <c r="O2545" s="22"/>
      <c r="P2545" s="22"/>
      <c r="Q2545" s="22"/>
      <c r="R2545" s="22"/>
      <c r="S2545" s="22"/>
      <c r="T2545" s="22"/>
      <c r="U2545" s="22"/>
      <c r="V2545" s="22"/>
      <c r="W2545" s="22"/>
      <c r="X2545" s="22"/>
      <c r="Y2545" s="22"/>
      <c r="Z2545" s="22"/>
      <c r="AA2545" s="22"/>
      <c r="AB2545" s="22"/>
      <c r="AC2545" s="22"/>
      <c r="AD2545" s="22"/>
      <c r="AE2545" s="22"/>
      <c r="AF2545" s="22"/>
      <c r="AG2545" s="22"/>
      <c r="AH2545" s="22"/>
      <c r="AI2545" s="22"/>
      <c r="AJ2545" s="22"/>
      <c r="AK2545" s="22"/>
      <c r="AL2545" s="22"/>
      <c r="AM2545" s="22"/>
      <c r="AN2545" s="22"/>
      <c r="AO2545" s="22"/>
      <c r="AP2545" s="22"/>
      <c r="AQ2545" s="22"/>
      <c r="AR2545" s="22"/>
      <c r="AS2545" s="22"/>
      <c r="AT2545" s="22"/>
      <c r="AU2545" s="22"/>
      <c r="AV2545" s="22"/>
      <c r="AW2545" s="22"/>
      <c r="AX2545" s="22"/>
      <c r="AY2545" s="22"/>
      <c r="AZ2545" s="22"/>
      <c r="BA2545" s="22"/>
      <c r="BB2545" s="22"/>
      <c r="BC2545" s="22"/>
      <c r="BD2545" s="22"/>
      <c r="BE2545" s="22"/>
      <c r="BF2545" s="22"/>
      <c r="BG2545" s="22"/>
      <c r="BH2545" s="22"/>
      <c r="BI2545" s="22"/>
      <c r="BJ2545" s="22"/>
      <c r="BK2545" s="22"/>
      <c r="BL2545" s="22"/>
      <c r="BM2545" s="22"/>
      <c r="BN2545" s="22"/>
      <c r="BO2545" s="22"/>
      <c r="BP2545" s="22"/>
      <c r="BQ2545" s="22"/>
      <c r="BR2545" s="22"/>
      <c r="BS2545" s="22"/>
      <c r="BT2545" s="22"/>
      <c r="BU2545" s="22"/>
      <c r="BV2545" s="22"/>
      <c r="BW2545" s="22"/>
      <c r="BX2545" s="22"/>
      <c r="BY2545" s="22"/>
      <c r="BZ2545" s="22"/>
    </row>
    <row r="2546" spans="1:78" x14ac:dyDescent="0.25">
      <c r="A2546" s="21"/>
      <c r="B2546" s="94">
        <f t="shared" ca="1" si="79"/>
        <v>2726.85</v>
      </c>
      <c r="C2546" s="46">
        <f t="shared" ca="1" si="78"/>
        <v>3</v>
      </c>
      <c r="D2546" s="50">
        <f ca="1">_xll.MW("C")*(1207.4+0.6876*(B2546+273.15)-1.16*10^-4*(B2546+273.15)^2)/1000</f>
        <v>26.738220340000005</v>
      </c>
      <c r="E2546" s="95">
        <f ca="1">_xll.CP($B$2400,B2546)/1000</f>
        <v>26.609501160713862</v>
      </c>
      <c r="F2546" s="22"/>
      <c r="G2546" s="22"/>
      <c r="H2546" s="34"/>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c r="AQ2546" s="22"/>
      <c r="AR2546" s="22"/>
      <c r="AS2546" s="22"/>
      <c r="AT2546" s="22"/>
      <c r="AU2546" s="22"/>
      <c r="AV2546" s="22"/>
      <c r="AW2546" s="22"/>
      <c r="AX2546" s="22"/>
      <c r="AY2546" s="22"/>
      <c r="AZ2546" s="22"/>
      <c r="BA2546" s="22"/>
      <c r="BB2546" s="22"/>
      <c r="BC2546" s="22"/>
      <c r="BD2546" s="22"/>
      <c r="BE2546" s="22"/>
      <c r="BF2546" s="22"/>
      <c r="BG2546" s="22"/>
      <c r="BH2546" s="22"/>
      <c r="BI2546" s="22"/>
      <c r="BJ2546" s="22"/>
      <c r="BK2546" s="22"/>
      <c r="BL2546" s="22"/>
      <c r="BM2546" s="22"/>
      <c r="BN2546" s="22"/>
      <c r="BO2546" s="22"/>
      <c r="BP2546" s="22"/>
      <c r="BQ2546" s="22"/>
      <c r="BR2546" s="22"/>
      <c r="BS2546" s="22"/>
      <c r="BT2546" s="22"/>
      <c r="BU2546" s="22"/>
      <c r="BV2546" s="22"/>
      <c r="BW2546" s="22"/>
      <c r="BX2546" s="22"/>
      <c r="BY2546" s="22"/>
      <c r="BZ2546" s="22"/>
    </row>
    <row r="2547" spans="1:78" x14ac:dyDescent="0.25">
      <c r="A2547" s="21"/>
      <c r="B2547" s="96">
        <f t="shared" ca="1" si="79"/>
        <v>2746.85</v>
      </c>
      <c r="C2547" s="77">
        <f t="shared" ca="1" si="78"/>
        <v>3.02</v>
      </c>
      <c r="D2547" s="78">
        <f ca="1">_xll.MW("C")*(1207.4+0.6876*(B2547+273.15)-1.16*10^-4*(B2547+273.15)^2)/1000</f>
        <v>26.735645245920001</v>
      </c>
      <c r="E2547" s="97">
        <f ca="1">_xll.CP($B$2400,B2547)/1000</f>
        <v>26.635163512213964</v>
      </c>
      <c r="F2547" s="22"/>
      <c r="G2547" s="22"/>
      <c r="H2547" s="22"/>
      <c r="I2547" s="22"/>
      <c r="J2547" s="22"/>
      <c r="K2547" s="22"/>
      <c r="L2547" s="22"/>
      <c r="M2547" s="22"/>
      <c r="N2547" s="22"/>
      <c r="O2547" s="22"/>
      <c r="P2547" s="22"/>
      <c r="Q2547" s="22"/>
      <c r="R2547" s="22"/>
      <c r="S2547" s="22"/>
      <c r="T2547" s="2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c r="AQ2547" s="22"/>
      <c r="AR2547" s="22"/>
      <c r="AS2547" s="22"/>
      <c r="AT2547" s="22"/>
      <c r="AU2547" s="22"/>
      <c r="AV2547" s="22"/>
      <c r="AW2547" s="22"/>
      <c r="AX2547" s="22"/>
      <c r="AY2547" s="22"/>
      <c r="AZ2547" s="22"/>
      <c r="BA2547" s="22"/>
      <c r="BB2547" s="22"/>
      <c r="BC2547" s="22"/>
      <c r="BD2547" s="22"/>
      <c r="BE2547" s="22"/>
      <c r="BF2547" s="22"/>
      <c r="BG2547" s="22"/>
      <c r="BH2547" s="22"/>
      <c r="BI2547" s="22"/>
      <c r="BJ2547" s="22"/>
      <c r="BK2547" s="22"/>
      <c r="BL2547" s="22"/>
      <c r="BM2547" s="22"/>
      <c r="BN2547" s="22"/>
      <c r="BO2547" s="22"/>
      <c r="BP2547" s="22"/>
      <c r="BQ2547" s="22"/>
      <c r="BR2547" s="22"/>
      <c r="BS2547" s="22"/>
      <c r="BT2547" s="22"/>
      <c r="BU2547" s="22"/>
      <c r="BV2547" s="22"/>
      <c r="BW2547" s="22"/>
      <c r="BX2547" s="22"/>
      <c r="BY2547" s="22"/>
      <c r="BZ2547" s="22"/>
    </row>
    <row r="2548" spans="1:78" x14ac:dyDescent="0.25">
      <c r="A2548" s="21"/>
      <c r="B2548" s="22"/>
      <c r="C2548" s="22"/>
      <c r="D2548" s="22"/>
      <c r="E2548" s="22"/>
      <c r="F2548" s="22"/>
      <c r="G2548" s="22"/>
      <c r="H2548" s="22"/>
      <c r="I2548" s="22"/>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2"/>
      <c r="AS2548" s="22"/>
      <c r="AT2548" s="22"/>
      <c r="AU2548" s="22"/>
      <c r="AV2548" s="22"/>
      <c r="AW2548" s="22"/>
      <c r="AX2548" s="22"/>
      <c r="AY2548" s="22"/>
      <c r="AZ2548" s="22"/>
      <c r="BA2548" s="22"/>
      <c r="BB2548" s="22"/>
      <c r="BC2548" s="22"/>
      <c r="BD2548" s="22"/>
      <c r="BE2548" s="22"/>
      <c r="BF2548" s="22"/>
      <c r="BG2548" s="22"/>
      <c r="BH2548" s="22"/>
      <c r="BI2548" s="22"/>
      <c r="BJ2548" s="22"/>
      <c r="BK2548" s="22"/>
      <c r="BL2548" s="22"/>
      <c r="BM2548" s="22"/>
      <c r="BN2548" s="22"/>
      <c r="BO2548" s="22"/>
      <c r="BP2548" s="22"/>
      <c r="BQ2548" s="22"/>
      <c r="BR2548" s="22"/>
      <c r="BS2548" s="22"/>
      <c r="BT2548" s="22"/>
      <c r="BU2548" s="22"/>
      <c r="BV2548" s="22"/>
      <c r="BW2548" s="22"/>
      <c r="BX2548" s="22"/>
      <c r="BY2548" s="22"/>
      <c r="BZ2548" s="22"/>
    </row>
    <row r="2549" spans="1:78" x14ac:dyDescent="0.25">
      <c r="A2549" s="21"/>
      <c r="B2549" s="22"/>
      <c r="C2549" s="22"/>
      <c r="D2549" s="22"/>
      <c r="E2549" s="22"/>
      <c r="F2549" s="22"/>
      <c r="G2549" s="22"/>
      <c r="H2549" s="22"/>
      <c r="I2549" s="22"/>
      <c r="J2549" s="22"/>
      <c r="K2549" s="22"/>
      <c r="L2549" s="22"/>
      <c r="M2549" s="22"/>
      <c r="N2549" s="22"/>
      <c r="O2549" s="22"/>
      <c r="P2549" s="22"/>
      <c r="Q2549" s="22"/>
      <c r="R2549" s="22"/>
      <c r="S2549" s="22"/>
      <c r="T2549" s="2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c r="AQ2549" s="22"/>
      <c r="AR2549" s="22"/>
      <c r="AS2549" s="22"/>
      <c r="AT2549" s="22"/>
      <c r="AU2549" s="22"/>
      <c r="AV2549" s="22"/>
      <c r="AW2549" s="22"/>
      <c r="AX2549" s="22"/>
      <c r="AY2549" s="22"/>
      <c r="AZ2549" s="22"/>
      <c r="BA2549" s="22"/>
      <c r="BB2549" s="22"/>
      <c r="BC2549" s="22"/>
      <c r="BD2549" s="22"/>
      <c r="BE2549" s="22"/>
      <c r="BF2549" s="22"/>
      <c r="BG2549" s="22"/>
      <c r="BH2549" s="22"/>
      <c r="BI2549" s="22"/>
      <c r="BJ2549" s="22"/>
      <c r="BK2549" s="22"/>
      <c r="BL2549" s="22"/>
      <c r="BM2549" s="22"/>
      <c r="BN2549" s="22"/>
      <c r="BO2549" s="22"/>
      <c r="BP2549" s="22"/>
      <c r="BQ2549" s="22"/>
      <c r="BR2549" s="22"/>
      <c r="BS2549" s="22"/>
      <c r="BT2549" s="22"/>
      <c r="BU2549" s="22"/>
      <c r="BV2549" s="22"/>
      <c r="BW2549" s="22"/>
      <c r="BX2549" s="22"/>
      <c r="BY2549" s="22"/>
      <c r="BZ2549" s="22"/>
    </row>
    <row r="2550" spans="1:78" x14ac:dyDescent="0.25">
      <c r="A2550" s="21"/>
      <c r="B2550" s="22"/>
      <c r="C2550" s="22"/>
      <c r="D2550" s="22"/>
      <c r="E2550" s="22"/>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c r="AQ2550" s="22"/>
      <c r="AR2550" s="22"/>
      <c r="AS2550" s="22"/>
      <c r="AT2550" s="22"/>
      <c r="AU2550" s="22"/>
      <c r="AV2550" s="22"/>
      <c r="AW2550" s="22"/>
      <c r="AX2550" s="22"/>
      <c r="AY2550" s="22"/>
      <c r="AZ2550" s="22"/>
      <c r="BA2550" s="22"/>
      <c r="BB2550" s="22"/>
      <c r="BC2550" s="22"/>
      <c r="BD2550" s="22"/>
      <c r="BE2550" s="22"/>
      <c r="BF2550" s="22"/>
      <c r="BG2550" s="22"/>
      <c r="BH2550" s="22"/>
      <c r="BI2550" s="22"/>
      <c r="BJ2550" s="22"/>
      <c r="BK2550" s="22"/>
      <c r="BL2550" s="22"/>
      <c r="BM2550" s="22"/>
      <c r="BN2550" s="22"/>
      <c r="BO2550" s="22"/>
      <c r="BP2550" s="22"/>
      <c r="BQ2550" s="22"/>
      <c r="BR2550" s="22"/>
      <c r="BS2550" s="22"/>
      <c r="BT2550" s="22"/>
      <c r="BU2550" s="22"/>
      <c r="BV2550" s="22"/>
      <c r="BW2550" s="22"/>
      <c r="BX2550" s="22"/>
      <c r="BY2550" s="22"/>
      <c r="BZ2550" s="22"/>
    </row>
    <row r="2551" spans="1:78" x14ac:dyDescent="0.25">
      <c r="A2551" s="21"/>
      <c r="B2551" s="22"/>
      <c r="C2551" s="22"/>
      <c r="D2551" s="22"/>
      <c r="E2551" s="22"/>
      <c r="F2551" s="22"/>
      <c r="G2551" s="22"/>
      <c r="H2551" s="22"/>
      <c r="I2551" s="22"/>
      <c r="J2551" s="22"/>
      <c r="K2551" s="22"/>
      <c r="L2551" s="22"/>
      <c r="M2551" s="22"/>
      <c r="N2551" s="22"/>
      <c r="O2551" s="22"/>
      <c r="P2551" s="22"/>
      <c r="Q2551" s="22"/>
      <c r="R2551" s="22"/>
      <c r="S2551" s="22"/>
      <c r="T2551" s="2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c r="AQ2551" s="22"/>
      <c r="AR2551" s="22"/>
      <c r="AS2551" s="22"/>
      <c r="AT2551" s="22"/>
      <c r="AU2551" s="22"/>
      <c r="AV2551" s="22"/>
      <c r="AW2551" s="22"/>
      <c r="AX2551" s="22"/>
      <c r="AY2551" s="22"/>
      <c r="AZ2551" s="22"/>
      <c r="BA2551" s="22"/>
      <c r="BB2551" s="22"/>
      <c r="BC2551" s="22"/>
      <c r="BD2551" s="22"/>
      <c r="BE2551" s="22"/>
      <c r="BF2551" s="22"/>
      <c r="BG2551" s="22"/>
      <c r="BH2551" s="22"/>
      <c r="BI2551" s="22"/>
      <c r="BJ2551" s="22"/>
      <c r="BK2551" s="22"/>
      <c r="BL2551" s="22"/>
      <c r="BM2551" s="22"/>
      <c r="BN2551" s="22"/>
      <c r="BO2551" s="22"/>
      <c r="BP2551" s="22"/>
      <c r="BQ2551" s="22"/>
      <c r="BR2551" s="22"/>
      <c r="BS2551" s="22"/>
      <c r="BT2551" s="22"/>
      <c r="BU2551" s="22"/>
      <c r="BV2551" s="22"/>
      <c r="BW2551" s="22"/>
      <c r="BX2551" s="22"/>
      <c r="BY2551" s="22"/>
      <c r="BZ2551" s="22"/>
    </row>
    <row r="2552" spans="1:78" x14ac:dyDescent="0.25">
      <c r="A2552" s="21"/>
      <c r="B2552" s="22"/>
      <c r="C2552" s="22"/>
      <c r="D2552" s="22"/>
      <c r="E2552" s="22"/>
      <c r="F2552" s="26" t="s">
        <v>70</v>
      </c>
      <c r="G2552" s="27" t="s">
        <v>71</v>
      </c>
      <c r="H2552" s="27" t="s">
        <v>72</v>
      </c>
      <c r="I2552" s="27" t="s">
        <v>73</v>
      </c>
      <c r="J2552" s="27" t="s">
        <v>74</v>
      </c>
      <c r="K2552" s="27" t="s">
        <v>75</v>
      </c>
      <c r="L2552" s="27" t="s">
        <v>76</v>
      </c>
      <c r="M2552" s="27" t="s">
        <v>77</v>
      </c>
      <c r="N2552" s="27" t="s">
        <v>78</v>
      </c>
      <c r="O2552" s="27" t="s">
        <v>79</v>
      </c>
      <c r="P2552" s="27" t="s">
        <v>80</v>
      </c>
      <c r="Q2552" s="27" t="s">
        <v>81</v>
      </c>
      <c r="R2552" s="27" t="s">
        <v>82</v>
      </c>
      <c r="S2552" s="27" t="s">
        <v>83</v>
      </c>
      <c r="T2552" s="27" t="s">
        <v>84</v>
      </c>
      <c r="U2552" s="27" t="s">
        <v>85</v>
      </c>
      <c r="V2552" s="27" t="s">
        <v>86</v>
      </c>
      <c r="W2552" s="27" t="s">
        <v>87</v>
      </c>
      <c r="X2552" s="27" t="s">
        <v>88</v>
      </c>
      <c r="Y2552" s="27" t="s">
        <v>89</v>
      </c>
      <c r="Z2552" s="27" t="s">
        <v>90</v>
      </c>
      <c r="AA2552" s="27" t="s">
        <v>91</v>
      </c>
      <c r="AB2552" s="27" t="s">
        <v>92</v>
      </c>
      <c r="AC2552" s="27" t="s">
        <v>93</v>
      </c>
      <c r="AD2552" s="27" t="s">
        <v>94</v>
      </c>
      <c r="AE2552" s="27" t="s">
        <v>95</v>
      </c>
      <c r="AF2552" s="27" t="s">
        <v>96</v>
      </c>
      <c r="AG2552" s="27" t="s">
        <v>97</v>
      </c>
      <c r="AH2552" s="27" t="s">
        <v>98</v>
      </c>
      <c r="AI2552" s="27" t="s">
        <v>99</v>
      </c>
      <c r="AJ2552" s="27" t="s">
        <v>100</v>
      </c>
      <c r="AK2552" s="27" t="s">
        <v>101</v>
      </c>
      <c r="AL2552" s="27" t="s">
        <v>102</v>
      </c>
      <c r="AM2552" s="27" t="s">
        <v>103</v>
      </c>
      <c r="AN2552" s="27" t="s">
        <v>104</v>
      </c>
      <c r="AO2552" s="27" t="s">
        <v>105</v>
      </c>
      <c r="AP2552" s="27" t="s">
        <v>106</v>
      </c>
      <c r="AQ2552" s="27" t="s">
        <v>107</v>
      </c>
      <c r="AR2552" s="27" t="s">
        <v>108</v>
      </c>
      <c r="AS2552" s="27" t="s">
        <v>109</v>
      </c>
      <c r="AT2552" s="27" t="s">
        <v>110</v>
      </c>
      <c r="AU2552" s="27" t="s">
        <v>111</v>
      </c>
      <c r="AV2552" s="27" t="s">
        <v>112</v>
      </c>
      <c r="AW2552" s="27" t="s">
        <v>113</v>
      </c>
      <c r="AX2552" s="27" t="s">
        <v>114</v>
      </c>
      <c r="AY2552" s="27" t="s">
        <v>115</v>
      </c>
      <c r="AZ2552" s="27" t="s">
        <v>116</v>
      </c>
      <c r="BA2552" s="27" t="s">
        <v>117</v>
      </c>
      <c r="BB2552" s="27" t="s">
        <v>118</v>
      </c>
      <c r="BC2552" s="27" t="s">
        <v>119</v>
      </c>
      <c r="BD2552" s="27" t="s">
        <v>120</v>
      </c>
      <c r="BE2552" s="27" t="s">
        <v>121</v>
      </c>
      <c r="BF2552" s="27" t="s">
        <v>122</v>
      </c>
      <c r="BG2552" s="27" t="s">
        <v>123</v>
      </c>
      <c r="BH2552" s="27" t="s">
        <v>124</v>
      </c>
      <c r="BI2552" s="27" t="s">
        <v>125</v>
      </c>
      <c r="BJ2552" s="27" t="s">
        <v>126</v>
      </c>
      <c r="BK2552" s="27" t="s">
        <v>127</v>
      </c>
      <c r="BL2552" s="27" t="s">
        <v>128</v>
      </c>
      <c r="BM2552" s="27" t="s">
        <v>129</v>
      </c>
      <c r="BN2552" s="27" t="s">
        <v>130</v>
      </c>
      <c r="BO2552" s="22"/>
      <c r="BP2552" s="22"/>
      <c r="BQ2552" s="22"/>
      <c r="BR2552" s="22"/>
      <c r="BS2552" s="22"/>
      <c r="BT2552" s="22"/>
      <c r="BU2552" s="22"/>
      <c r="BV2552" s="22"/>
      <c r="BW2552" s="22"/>
      <c r="BX2552" s="22"/>
      <c r="BY2552" s="22"/>
      <c r="BZ2552" s="22"/>
    </row>
    <row r="2553" spans="1:78" x14ac:dyDescent="0.25">
      <c r="A2553" s="21" t="s">
        <v>460</v>
      </c>
      <c r="B2553" s="21" t="s">
        <v>460</v>
      </c>
      <c r="C2553" s="22"/>
      <c r="D2553" s="22"/>
      <c r="E2553" s="22"/>
      <c r="F2553" s="40" t="s">
        <v>139</v>
      </c>
      <c r="G2553" s="40">
        <f ca="1">D2560</f>
        <v>200</v>
      </c>
      <c r="H2553" s="40">
        <f ca="1">D2565</f>
        <v>500</v>
      </c>
      <c r="I2553" s="40">
        <f ca="1">M2559</f>
        <v>60.54119972884736</v>
      </c>
      <c r="J2553" s="40">
        <f ca="1">L2559</f>
        <v>106.87521426712844</v>
      </c>
      <c r="K2553" s="40">
        <f ca="1">K2559</f>
        <v>854.98647633117878</v>
      </c>
      <c r="L2553" s="40">
        <f ca="1">J2559</f>
        <v>-852.98523308936217</v>
      </c>
      <c r="M2553" s="40">
        <f ca="1">I2559</f>
        <v>-0.31807156430701494</v>
      </c>
      <c r="N2553" s="40">
        <f ca="1">-(I2553*H2553+J2553*(H2553/1000)^2/2+K2553*(H2553/1000)^3/3+L2553*(H2553/1000)^4/4-M2553/(H2553/1000)-P2553)</f>
        <v>-30306.89195158246</v>
      </c>
      <c r="O2553" s="40">
        <f ca="1">IFERROR(-(I2553*LN(H2553/1000)+J2553*H2553/1000+K2553*(H2553/1000)^2/2+L2553*(H2553/1000)^3/3-M2553/(2*(H2553/1000)^2)),0)</f>
        <v>-83.44204652508509</v>
      </c>
      <c r="P2553" s="40"/>
      <c r="Q2553" s="40">
        <f ca="1">H2553</f>
        <v>500</v>
      </c>
      <c r="R2553" s="40">
        <f ca="1">D2570</f>
        <v>1000</v>
      </c>
      <c r="S2553" s="40">
        <f ca="1">W2559</f>
        <v>69.404078851090276</v>
      </c>
      <c r="T2553" s="40">
        <f ca="1">V2559</f>
        <v>408.01295468323781</v>
      </c>
      <c r="U2553" s="40">
        <f ca="1">U2559</f>
        <v>-148.06886946279022</v>
      </c>
      <c r="V2553" s="40">
        <f ca="1">T2559</f>
        <v>12.397850813781046</v>
      </c>
      <c r="W2553" s="40">
        <f ca="1">S2559</f>
        <v>-4.5270708896150724</v>
      </c>
      <c r="X2553" s="40">
        <f ca="1">(I2553*Q2553/1000+J2553*(Q2553/1000)^2/2+K2553*(Q2553/1000)^3/3+L2553*(Q2553/1000)^4/4-M2553/(Q2553/1000)-P2553+N2553)-(S2553*Q2553/1000+T2553*(Q2553/1000)^2/2+U2553*(Q2553/1000)^3/3+V2553*(Q2553/1000)^4/4-W2553/(Q2553/1000)-Z2553)</f>
        <v>-30329.11124529078</v>
      </c>
      <c r="Y2553" s="40">
        <f ca="1">IFERROR((I2553*LN(H2553/1000)+J2553*H2553/1000+K2553*(H2553/1000)^2/2+L2553*(H2553/1000)^3/3-M2553/(2*(H2553/1000)^2)+O2553)-(S2553*LN(H2553/1000)+T2553*H2553/1000+U2553*(H2553/1000)^2/2+V2553*(H2553/1000)^3/3-W2553/(2*(H2553/1000)^2)),0)</f>
        <v>-146.96134598024781</v>
      </c>
      <c r="Z2553" s="40"/>
      <c r="AA2553" s="40">
        <f ca="1">R2553</f>
        <v>1000</v>
      </c>
      <c r="AB2553" s="40">
        <f ca="1">D2575</f>
        <v>1500</v>
      </c>
      <c r="AC2553" s="40">
        <f ca="1">AF2559</f>
        <v>5357.4295314582796</v>
      </c>
      <c r="AD2553" s="40">
        <f ca="1">AE2559</f>
        <v>-8322.8538730618693</v>
      </c>
      <c r="AE2553" s="40">
        <f ca="1">AD2559</f>
        <v>5193.9167258202588</v>
      </c>
      <c r="AF2553" s="40">
        <f ca="1">AC2559</f>
        <v>-1133.3543203026679</v>
      </c>
      <c r="AG2553" s="40">
        <f ca="1">AB2559</f>
        <v>-757.93821285645106</v>
      </c>
      <c r="AH2553" s="40">
        <f ca="1">(S2553*AA2553/1000+T2553*(AA2553/1000)^2/2+U2553*(AA2553/1000)^3/3+V2553*(AA2553/1000)^4/4-W2553/(AA2553/1000)-Z2553+X2553)-(AC2553*AA2553/1000+AD2553*(AA2553/1000)^2/2+AE2553*(AA2553/1000)^3/3+AF2553*(AA2553/1000)^4/4-AG2553/(AA2553/1000)-AJ2553)</f>
        <v>-33499.338248307489</v>
      </c>
      <c r="AI2553" s="40">
        <f ca="1">IFERROR((S2553*LN(R2553/1000)+T2553*R2553/1000+U2553*(R2553/1000)^2/2+V2553*(R2553/1000)^3/3-W2553/(2*(R2553/1000)^2)+Y2553)-(AC2553*LN(R2553/1000)+AD2553*R2553/1000+AE2553*(R2553/1000)^2/2+AF2553*(R2553/1000)^3/3-AG2553/(2*(R2553/1000)^2)),0)</f>
        <v>5918.1245035120683</v>
      </c>
      <c r="AJ2553" s="40"/>
      <c r="AK2553" s="40"/>
      <c r="AL2553" s="40"/>
      <c r="AM2553" s="40"/>
      <c r="AN2553" s="40"/>
      <c r="AO2553" s="40"/>
      <c r="AP2553" s="40"/>
      <c r="AQ2553" s="40"/>
      <c r="AR2553" s="40"/>
      <c r="AS2553" s="40"/>
      <c r="AT2553" s="40"/>
      <c r="AU2553" s="40">
        <f ca="1">AL2553</f>
        <v>0</v>
      </c>
      <c r="AV2553" s="40"/>
      <c r="AW2553" s="40">
        <f ca="1">BB2559</f>
        <v>0</v>
      </c>
      <c r="AX2553" s="40">
        <f ca="1">BA2559</f>
        <v>0</v>
      </c>
      <c r="AY2553" s="40">
        <f ca="1">AZ2559</f>
        <v>0</v>
      </c>
      <c r="AZ2553" s="40">
        <f ca="1">AY2559</f>
        <v>0</v>
      </c>
      <c r="BA2553" s="40">
        <f ca="1">AX2559</f>
        <v>0</v>
      </c>
      <c r="BB2553" s="40"/>
      <c r="BC2553" s="40"/>
      <c r="BD2553" s="40"/>
      <c r="BE2553" s="40">
        <f ca="1">AU2553</f>
        <v>0</v>
      </c>
      <c r="BF2553" s="40"/>
      <c r="BG2553" s="40">
        <f ca="1">BK2559</f>
        <v>0</v>
      </c>
      <c r="BH2553" s="40">
        <f ca="1">BJ2558</f>
        <v>0</v>
      </c>
      <c r="BI2553" s="40">
        <f ca="1">BI2559</f>
        <v>0</v>
      </c>
      <c r="BJ2553" s="40">
        <f ca="1">BH2559</f>
        <v>0</v>
      </c>
      <c r="BK2553" s="40">
        <f ca="1">BG2559</f>
        <v>0</v>
      </c>
      <c r="BL2553" s="40"/>
      <c r="BM2553" s="40"/>
      <c r="BN2553" s="40"/>
      <c r="BO2553" s="22"/>
      <c r="BP2553" s="22"/>
      <c r="BQ2553" s="22"/>
      <c r="BR2553" s="22"/>
      <c r="BS2553" s="22"/>
      <c r="BT2553" s="22"/>
      <c r="BU2553" s="22"/>
      <c r="BV2553" s="22"/>
      <c r="BW2553" s="22"/>
      <c r="BX2553" s="22"/>
      <c r="BY2553" s="22"/>
      <c r="BZ2553" s="22"/>
    </row>
    <row r="2554" spans="1:78" x14ac:dyDescent="0.25">
      <c r="A2554" s="21"/>
      <c r="B2554" s="22"/>
      <c r="C2554" s="22"/>
      <c r="D2554" s="22"/>
      <c r="E2554" s="22"/>
      <c r="F2554" s="41" t="s">
        <v>141</v>
      </c>
      <c r="G2554" s="41"/>
      <c r="H2554" s="41"/>
      <c r="I2554" s="41"/>
      <c r="J2554" s="41"/>
      <c r="K2554" s="41"/>
      <c r="L2554" s="41"/>
      <c r="M2554" s="41"/>
      <c r="N2554" s="41"/>
      <c r="O2554" s="41"/>
      <c r="P2554" s="41"/>
      <c r="Q2554" s="41"/>
      <c r="R2554" s="41"/>
      <c r="S2554" s="41"/>
      <c r="T2554" s="41"/>
      <c r="U2554" s="41"/>
      <c r="V2554" s="41"/>
      <c r="W2554" s="41"/>
      <c r="X2554" s="41"/>
      <c r="Y2554" s="41"/>
      <c r="Z2554" s="41"/>
      <c r="AA2554" s="41"/>
      <c r="AB2554" s="41"/>
      <c r="AC2554" s="41"/>
      <c r="AD2554" s="41"/>
      <c r="AE2554" s="41"/>
      <c r="AF2554" s="41"/>
      <c r="AG2554" s="41"/>
      <c r="AH2554" s="41"/>
      <c r="AI2554" s="41"/>
      <c r="AJ2554" s="41"/>
      <c r="AK2554" s="41"/>
      <c r="AL2554" s="41"/>
      <c r="AM2554" s="41"/>
      <c r="AN2554" s="41"/>
      <c r="AO2554" s="41"/>
      <c r="AP2554" s="41"/>
      <c r="AQ2554" s="41"/>
      <c r="AR2554" s="41"/>
      <c r="AS2554" s="41"/>
      <c r="AT2554" s="41"/>
      <c r="AU2554" s="41"/>
      <c r="AV2554" s="41"/>
      <c r="AW2554" s="41"/>
      <c r="AX2554" s="41"/>
      <c r="AY2554" s="41"/>
      <c r="AZ2554" s="41"/>
      <c r="BA2554" s="41"/>
      <c r="BB2554" s="41"/>
      <c r="BC2554" s="41"/>
      <c r="BD2554" s="41"/>
      <c r="BE2554" s="41"/>
      <c r="BF2554" s="41"/>
      <c r="BG2554" s="41"/>
      <c r="BH2554" s="41"/>
      <c r="BI2554" s="41"/>
      <c r="BJ2554" s="41"/>
      <c r="BK2554" s="41"/>
      <c r="BL2554" s="41"/>
      <c r="BM2554" s="41"/>
      <c r="BN2554" s="41"/>
      <c r="BO2554" s="22"/>
      <c r="BP2554" s="22"/>
      <c r="BQ2554" s="22"/>
      <c r="BR2554" s="22"/>
      <c r="BS2554" s="22"/>
      <c r="BT2554" s="22"/>
      <c r="BU2554" s="22"/>
      <c r="BV2554" s="22"/>
      <c r="BW2554" s="22"/>
      <c r="BX2554" s="22"/>
      <c r="BY2554" s="22"/>
      <c r="BZ2554" s="22"/>
    </row>
    <row r="2555" spans="1:78" x14ac:dyDescent="0.25">
      <c r="A2555" s="21"/>
      <c r="B2555" s="22"/>
      <c r="C2555" s="22"/>
      <c r="D2555" s="22"/>
      <c r="E2555" s="22"/>
      <c r="F2555" s="22"/>
      <c r="G2555" s="22"/>
      <c r="H2555" s="22"/>
      <c r="I2555" s="22"/>
      <c r="J2555" s="22"/>
      <c r="K2555" s="22"/>
      <c r="L2555" s="22"/>
      <c r="M2555" s="22"/>
      <c r="N2555" s="22"/>
      <c r="O2555" s="22"/>
      <c r="P2555" s="22"/>
      <c r="Q2555" s="22"/>
      <c r="R2555" s="22"/>
      <c r="S2555" s="22"/>
      <c r="T2555" s="2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c r="AQ2555" s="22"/>
      <c r="AR2555" s="22"/>
      <c r="AS2555" s="22"/>
      <c r="AT2555" s="22"/>
      <c r="AU2555" s="22"/>
      <c r="AV2555" s="22"/>
      <c r="AW2555" s="22"/>
      <c r="AX2555" s="22"/>
      <c r="AY2555" s="22"/>
      <c r="AZ2555" s="22"/>
      <c r="BA2555" s="22"/>
      <c r="BB2555" s="22"/>
      <c r="BC2555" s="22"/>
      <c r="BD2555" s="22"/>
      <c r="BE2555" s="22"/>
      <c r="BF2555" s="22"/>
      <c r="BG2555" s="22"/>
      <c r="BH2555" s="22"/>
      <c r="BI2555" s="22"/>
      <c r="BJ2555" s="22"/>
      <c r="BK2555" s="22"/>
      <c r="BL2555" s="22"/>
      <c r="BM2555" s="22"/>
      <c r="BN2555" s="22"/>
      <c r="BO2555" s="22"/>
      <c r="BP2555" s="22"/>
      <c r="BQ2555" s="22"/>
      <c r="BR2555" s="22"/>
      <c r="BS2555" s="22"/>
      <c r="BT2555" s="22"/>
      <c r="BU2555" s="22"/>
      <c r="BV2555" s="22"/>
      <c r="BW2555" s="22"/>
      <c r="BX2555" s="22"/>
      <c r="BY2555" s="22"/>
      <c r="BZ2555" s="22"/>
    </row>
    <row r="2556" spans="1:78" x14ac:dyDescent="0.25">
      <c r="A2556" s="21"/>
      <c r="B2556" s="22"/>
      <c r="C2556" s="22"/>
      <c r="D2556" s="22"/>
      <c r="E2556" s="22"/>
      <c r="F2556" s="22"/>
      <c r="G2556" s="22"/>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2"/>
      <c r="AS2556" s="22"/>
      <c r="AT2556" s="22"/>
      <c r="AU2556" s="22"/>
      <c r="AV2556" s="22"/>
      <c r="AW2556" s="22"/>
      <c r="AX2556" s="22"/>
      <c r="AY2556" s="22"/>
      <c r="AZ2556" s="22"/>
      <c r="BA2556" s="22"/>
      <c r="BB2556" s="22"/>
      <c r="BC2556" s="22"/>
      <c r="BD2556" s="22"/>
      <c r="BE2556" s="22"/>
      <c r="BF2556" s="22"/>
      <c r="BG2556" s="22"/>
      <c r="BH2556" s="22"/>
      <c r="BI2556" s="22"/>
      <c r="BJ2556" s="22"/>
      <c r="BK2556" s="22"/>
      <c r="BL2556" s="22"/>
      <c r="BM2556" s="22"/>
      <c r="BN2556" s="22"/>
      <c r="BO2556" s="22"/>
      <c r="BP2556" s="22"/>
      <c r="BQ2556" s="22"/>
      <c r="BR2556" s="22"/>
      <c r="BS2556" s="22"/>
      <c r="BT2556" s="22"/>
      <c r="BU2556" s="22"/>
      <c r="BV2556" s="22"/>
      <c r="BW2556" s="22"/>
      <c r="BX2556" s="22"/>
      <c r="BY2556" s="22"/>
      <c r="BZ2556" s="22"/>
    </row>
    <row r="2557" spans="1:78" x14ac:dyDescent="0.25">
      <c r="A2557" s="21"/>
      <c r="B2557" s="22"/>
      <c r="C2557" s="22"/>
      <c r="D2557" s="22"/>
      <c r="E2557" s="22"/>
      <c r="F2557" s="22"/>
      <c r="G2557" s="22"/>
      <c r="H2557" s="22"/>
      <c r="I2557" s="22"/>
      <c r="J2557" s="22"/>
      <c r="K2557" s="22"/>
      <c r="L2557" s="22"/>
      <c r="M2557" s="22"/>
      <c r="N2557" s="22"/>
      <c r="O2557" s="22"/>
      <c r="P2557" s="22"/>
      <c r="Q2557" s="22"/>
      <c r="R2557" s="22"/>
      <c r="S2557" s="22"/>
      <c r="T2557" s="2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c r="AQ2557" s="22"/>
      <c r="AR2557" s="22"/>
      <c r="AS2557" s="22"/>
      <c r="AT2557" s="22"/>
      <c r="AU2557" s="22"/>
      <c r="AV2557" s="22"/>
      <c r="AW2557" s="22"/>
      <c r="AX2557" s="22"/>
      <c r="AY2557" s="22"/>
      <c r="AZ2557" s="22"/>
      <c r="BA2557" s="22"/>
      <c r="BB2557" s="22"/>
      <c r="BC2557" s="22"/>
      <c r="BD2557" s="22"/>
      <c r="BE2557" s="22"/>
      <c r="BF2557" s="22"/>
      <c r="BG2557" s="22"/>
      <c r="BH2557" s="22"/>
      <c r="BI2557" s="22"/>
      <c r="BJ2557" s="22"/>
      <c r="BK2557" s="22"/>
      <c r="BL2557" s="22"/>
      <c r="BM2557" s="22"/>
      <c r="BN2557" s="22"/>
      <c r="BO2557" s="22"/>
      <c r="BP2557" s="22"/>
      <c r="BQ2557" s="22"/>
      <c r="BR2557" s="22"/>
      <c r="BS2557" s="22"/>
      <c r="BT2557" s="22"/>
      <c r="BU2557" s="22"/>
      <c r="BV2557" s="22"/>
      <c r="BW2557" s="22"/>
      <c r="BX2557" s="22"/>
      <c r="BY2557" s="22"/>
      <c r="BZ2557" s="22"/>
    </row>
    <row r="2558" spans="1:78" x14ac:dyDescent="0.25">
      <c r="A2558" s="21"/>
      <c r="B2558" s="22"/>
      <c r="C2558" s="22"/>
      <c r="D2558" s="22"/>
      <c r="E2558" s="22"/>
      <c r="F2558" s="22"/>
      <c r="G2558" s="22"/>
      <c r="H2558" s="22"/>
      <c r="I2558" s="42" t="s">
        <v>184</v>
      </c>
      <c r="J2558" s="42" t="s">
        <v>185</v>
      </c>
      <c r="K2558" s="42" t="s">
        <v>186</v>
      </c>
      <c r="L2558" s="42" t="s">
        <v>187</v>
      </c>
      <c r="M2558" s="42" t="s">
        <v>188</v>
      </c>
      <c r="N2558" s="22"/>
      <c r="O2558" s="22"/>
      <c r="P2558" s="22"/>
      <c r="Q2558" s="22"/>
      <c r="R2558" s="22"/>
      <c r="S2558" s="42" t="s">
        <v>184</v>
      </c>
      <c r="T2558" s="42" t="s">
        <v>185</v>
      </c>
      <c r="U2558" s="42" t="s">
        <v>186</v>
      </c>
      <c r="V2558" s="42" t="s">
        <v>187</v>
      </c>
      <c r="W2558" s="42" t="s">
        <v>188</v>
      </c>
      <c r="X2558" s="22"/>
      <c r="Y2558" s="22"/>
      <c r="Z2558" s="22"/>
      <c r="AA2558" s="22"/>
      <c r="AB2558" s="42" t="s">
        <v>184</v>
      </c>
      <c r="AC2558" s="42" t="s">
        <v>185</v>
      </c>
      <c r="AD2558" s="42" t="s">
        <v>186</v>
      </c>
      <c r="AE2558" s="42" t="s">
        <v>187</v>
      </c>
      <c r="AF2558" s="42" t="s">
        <v>188</v>
      </c>
      <c r="AG2558" s="22"/>
      <c r="AH2558" s="22"/>
      <c r="AI2558" s="22"/>
      <c r="AJ2558" s="22"/>
      <c r="AK2558" s="22"/>
      <c r="AL2558" s="22"/>
      <c r="AM2558" s="22"/>
      <c r="AN2558" s="22"/>
      <c r="AO2558" s="22"/>
      <c r="AP2558" s="22"/>
      <c r="AQ2558" s="22"/>
      <c r="AR2558" s="22"/>
      <c r="AS2558" s="22"/>
      <c r="AT2558" s="22"/>
      <c r="AU2558" s="22"/>
      <c r="AV2558" s="22"/>
      <c r="AW2558" s="22"/>
      <c r="AX2558" s="22"/>
      <c r="AY2558" s="22"/>
      <c r="AZ2558" s="22"/>
      <c r="BA2558" s="22"/>
      <c r="BB2558" s="22"/>
      <c r="BC2558" s="22"/>
      <c r="BD2558" s="22"/>
      <c r="BE2558" s="22"/>
      <c r="BF2558" s="22"/>
      <c r="BG2558" s="22"/>
      <c r="BH2558" s="22"/>
      <c r="BI2558" s="22"/>
      <c r="BJ2558" s="22"/>
      <c r="BK2558" s="22"/>
      <c r="BL2558" s="22"/>
      <c r="BM2558" s="22"/>
      <c r="BN2558" s="22"/>
      <c r="BO2558" s="22"/>
      <c r="BP2558" s="22"/>
      <c r="BQ2558" s="22"/>
      <c r="BR2558" s="22"/>
      <c r="BS2558" s="22"/>
      <c r="BT2558" s="22"/>
      <c r="BU2558" s="22"/>
      <c r="BV2558" s="22"/>
      <c r="BW2558" s="22"/>
      <c r="BX2558" s="22"/>
      <c r="BY2558" s="22"/>
      <c r="BZ2558" s="22"/>
    </row>
    <row r="2559" spans="1:78" x14ac:dyDescent="0.25">
      <c r="A2559" s="21"/>
      <c r="B2559" s="21" t="s">
        <v>461</v>
      </c>
      <c r="C2559" s="22" t="s">
        <v>462</v>
      </c>
      <c r="D2559" s="22" t="s">
        <v>152</v>
      </c>
      <c r="E2559" s="22"/>
      <c r="F2559" s="22"/>
      <c r="G2559" s="22"/>
      <c r="H2559" s="22"/>
      <c r="I2559" s="22">
        <f t="array" aca="1" ref="I2559:N2565" ca="1">LINEST(C2560:C2565,B2560:B2565^{1,2,3,-2},1,1)</f>
        <v>-0.31807156430701494</v>
      </c>
      <c r="J2559" s="22">
        <f ca="1"/>
        <v>-852.98523308936217</v>
      </c>
      <c r="K2559" s="22">
        <f ca="1"/>
        <v>854.98647633117878</v>
      </c>
      <c r="L2559" s="22">
        <f ca="1"/>
        <v>106.87521426712844</v>
      </c>
      <c r="M2559" s="22">
        <f ca="1"/>
        <v>60.54119972884736</v>
      </c>
      <c r="N2559" s="22" t="e">
        <f ca="1"/>
        <v>#N/A</v>
      </c>
      <c r="O2559" s="22"/>
      <c r="P2559" s="22"/>
      <c r="Q2559" s="22"/>
      <c r="R2559" s="22"/>
      <c r="S2559" s="22">
        <f t="array" aca="1" ref="S2559:X2565" ca="1">LINEST(C2565:C2570,B2565:B2570^{1,2,3,-2},1,1)</f>
        <v>-4.5270708896150724</v>
      </c>
      <c r="T2559" s="22">
        <f ca="1"/>
        <v>12.397850813781046</v>
      </c>
      <c r="U2559" s="22">
        <f ca="1"/>
        <v>-148.06886946279022</v>
      </c>
      <c r="V2559" s="22">
        <f ca="1"/>
        <v>408.01295468323781</v>
      </c>
      <c r="W2559" s="22">
        <f ca="1"/>
        <v>69.404078851090276</v>
      </c>
      <c r="X2559" s="22" t="e">
        <f ca="1"/>
        <v>#N/A</v>
      </c>
      <c r="Y2559" s="22"/>
      <c r="Z2559" s="22"/>
      <c r="AA2559" s="22"/>
      <c r="AB2559" s="22">
        <f t="array" aca="1" ref="AB2559:AG2565" ca="1">LINEST(C2570:C2575,B2570:B2575^{1,2,3,-2},1,1)</f>
        <v>-757.93821285645106</v>
      </c>
      <c r="AC2559" s="22">
        <f ca="1"/>
        <v>-1133.3543203026679</v>
      </c>
      <c r="AD2559" s="22">
        <f ca="1"/>
        <v>5193.9167258202588</v>
      </c>
      <c r="AE2559" s="22">
        <f ca="1"/>
        <v>-8322.8538730618693</v>
      </c>
      <c r="AF2559" s="22">
        <f ca="1"/>
        <v>5357.4295314582796</v>
      </c>
      <c r="AG2559" s="22" t="e">
        <f ca="1"/>
        <v>#N/A</v>
      </c>
      <c r="AH2559" s="22"/>
      <c r="AI2559" s="22"/>
      <c r="AJ2559" s="22"/>
      <c r="AK2559" s="22"/>
      <c r="AL2559" s="22"/>
      <c r="AM2559" s="22"/>
      <c r="AN2559" s="22"/>
      <c r="AO2559" s="22"/>
      <c r="AP2559" s="22"/>
      <c r="AQ2559" s="22"/>
      <c r="AR2559" s="22"/>
      <c r="AS2559" s="22"/>
      <c r="AT2559" s="22"/>
      <c r="AU2559" s="22"/>
      <c r="AV2559" s="22"/>
      <c r="AW2559" s="22"/>
      <c r="AX2559" s="22"/>
      <c r="AY2559" s="22"/>
      <c r="AZ2559" s="22"/>
      <c r="BA2559" s="22"/>
      <c r="BB2559" s="22"/>
      <c r="BC2559" s="22"/>
      <c r="BD2559" s="22"/>
      <c r="BE2559" s="22"/>
      <c r="BF2559" s="22"/>
      <c r="BG2559" s="22"/>
      <c r="BH2559" s="22"/>
      <c r="BI2559" s="22"/>
      <c r="BJ2559" s="22"/>
      <c r="BK2559" s="22"/>
      <c r="BL2559" s="22"/>
      <c r="BM2559" s="22"/>
      <c r="BN2559" s="22"/>
      <c r="BO2559" s="22"/>
      <c r="BP2559" s="22"/>
      <c r="BQ2559" s="22"/>
      <c r="BR2559" s="22"/>
      <c r="BS2559" s="22"/>
      <c r="BT2559" s="22"/>
      <c r="BU2559" s="22"/>
      <c r="BV2559" s="22"/>
      <c r="BW2559" s="22"/>
      <c r="BX2559" s="22"/>
      <c r="BY2559" s="22"/>
      <c r="BZ2559" s="22"/>
    </row>
    <row r="2560" spans="1:78" x14ac:dyDescent="0.25">
      <c r="A2560" s="21"/>
      <c r="B2560" s="34">
        <f ca="1">D2560/1000</f>
        <v>0.2</v>
      </c>
      <c r="C2560" s="61">
        <v>101.34</v>
      </c>
      <c r="D2560" s="100">
        <v>200</v>
      </c>
      <c r="E2560" s="61"/>
      <c r="F2560" s="61"/>
      <c r="G2560" s="61"/>
      <c r="H2560" s="61"/>
      <c r="I2560" s="22">
        <f ca="1"/>
        <v>0.14863885744425337</v>
      </c>
      <c r="J2560" s="22">
        <f ca="1"/>
        <v>169.61365113193509</v>
      </c>
      <c r="K2560" s="22">
        <f ca="1"/>
        <v>221.21341087103124</v>
      </c>
      <c r="L2560" s="22">
        <f ca="1"/>
        <v>99.112861403537821</v>
      </c>
      <c r="M2560" s="22">
        <f ca="1"/>
        <v>16.042352714666631</v>
      </c>
      <c r="N2560" s="22" t="e">
        <f ca="1"/>
        <v>#N/A</v>
      </c>
      <c r="O2560" s="61"/>
      <c r="P2560" s="61"/>
      <c r="Q2560" s="61"/>
      <c r="R2560" s="61"/>
      <c r="S2560" s="22">
        <f ca="1"/>
        <v>3.9233928773907425</v>
      </c>
      <c r="T2560" s="22">
        <f ca="1"/>
        <v>84.464776602853377</v>
      </c>
      <c r="U2560" s="22">
        <f ca="1"/>
        <v>235.46376736351147</v>
      </c>
      <c r="V2560" s="22">
        <f ca="1"/>
        <v>228.95203745501954</v>
      </c>
      <c r="W2560" s="22">
        <f ca="1"/>
        <v>81.817300501246407</v>
      </c>
      <c r="X2560" s="22" t="e">
        <f ca="1"/>
        <v>#N/A</v>
      </c>
      <c r="Y2560" s="61"/>
      <c r="Z2560" s="61"/>
      <c r="AA2560" s="61"/>
      <c r="AB2560" s="22">
        <f ca="1"/>
        <v>488.43424622173313</v>
      </c>
      <c r="AC2560" s="22">
        <f ca="1"/>
        <v>697.13132879275997</v>
      </c>
      <c r="AD2560" s="22">
        <f ca="1"/>
        <v>3257.2136949564906</v>
      </c>
      <c r="AE2560" s="22">
        <f ca="1"/>
        <v>5374.4512488717264</v>
      </c>
      <c r="AF2560" s="22">
        <f ca="1"/>
        <v>3302.5631012714607</v>
      </c>
      <c r="AG2560" s="22" t="e">
        <f ca="1"/>
        <v>#N/A</v>
      </c>
      <c r="AH2560" s="61"/>
      <c r="AI2560" s="61"/>
      <c r="AJ2560" s="61"/>
      <c r="AK2560" s="61"/>
      <c r="AL2560" s="61"/>
      <c r="AM2560" s="61"/>
      <c r="AN2560" s="61"/>
      <c r="AO2560" s="61"/>
      <c r="AP2560" s="61"/>
      <c r="AQ2560" s="61"/>
      <c r="AR2560" s="61"/>
      <c r="AS2560" s="61"/>
      <c r="AT2560" s="61"/>
      <c r="AU2560" s="61"/>
      <c r="AV2560" s="61"/>
      <c r="AW2560" s="61"/>
      <c r="AX2560" s="61"/>
      <c r="AY2560" s="61"/>
      <c r="AZ2560" s="61"/>
      <c r="BA2560" s="61"/>
      <c r="BB2560" s="61"/>
      <c r="BC2560" s="61"/>
      <c r="BD2560" s="61"/>
      <c r="BE2560" s="61"/>
      <c r="BF2560" s="61"/>
      <c r="BG2560" s="61"/>
      <c r="BH2560" s="61"/>
      <c r="BI2560" s="61"/>
      <c r="BJ2560" s="61"/>
      <c r="BK2560" s="61"/>
      <c r="BL2560" s="61"/>
      <c r="BM2560" s="61"/>
      <c r="BN2560" s="61"/>
      <c r="BO2560" s="61"/>
      <c r="BP2560" s="61"/>
      <c r="BQ2560" s="61"/>
      <c r="BR2560" s="61"/>
      <c r="BS2560" s="61"/>
      <c r="BT2560" s="61"/>
      <c r="BU2560" s="61"/>
      <c r="BV2560" s="61"/>
      <c r="BW2560" s="61"/>
      <c r="BX2560" s="61"/>
      <c r="BY2560" s="61"/>
      <c r="BZ2560" s="61"/>
    </row>
    <row r="2561" spans="1:78" x14ac:dyDescent="0.25">
      <c r="A2561" s="21"/>
      <c r="B2561" s="34">
        <f t="shared" ref="B2561:B2575" ca="1" si="80">D2561/1000</f>
        <v>0.27315</v>
      </c>
      <c r="C2561" s="61">
        <v>131.88</v>
      </c>
      <c r="D2561" s="61">
        <v>273.14999999999998</v>
      </c>
      <c r="E2561" s="61"/>
      <c r="F2561" s="61"/>
      <c r="G2561" s="61"/>
      <c r="H2561" s="61"/>
      <c r="I2561" s="22">
        <f ca="1"/>
        <v>0.9999998804229453</v>
      </c>
      <c r="J2561" s="22">
        <f ca="1"/>
        <v>3.2302139523453802E-2</v>
      </c>
      <c r="K2561" s="22" t="e">
        <f ca="1"/>
        <v>#N/A</v>
      </c>
      <c r="L2561" s="22" t="e">
        <f ca="1"/>
        <v>#N/A</v>
      </c>
      <c r="M2561" s="22" t="e">
        <f ca="1"/>
        <v>#N/A</v>
      </c>
      <c r="N2561" s="22" t="e">
        <f ca="1"/>
        <v>#N/A</v>
      </c>
      <c r="O2561" s="61"/>
      <c r="P2561" s="61"/>
      <c r="Q2561" s="61"/>
      <c r="R2561" s="61"/>
      <c r="S2561" s="22">
        <f ca="1"/>
        <v>0.99999833317468345</v>
      </c>
      <c r="T2561" s="22">
        <f ca="1"/>
        <v>0.12683622388008303</v>
      </c>
      <c r="U2561" s="22" t="e">
        <f ca="1"/>
        <v>#N/A</v>
      </c>
      <c r="V2561" s="22" t="e">
        <f ca="1"/>
        <v>#N/A</v>
      </c>
      <c r="W2561" s="22" t="e">
        <f ca="1"/>
        <v>#N/A</v>
      </c>
      <c r="X2561" s="22" t="e">
        <f ca="1"/>
        <v>#N/A</v>
      </c>
      <c r="Y2561" s="61"/>
      <c r="Z2561" s="61"/>
      <c r="AA2561" s="61"/>
      <c r="AB2561" s="22">
        <f ca="1"/>
        <v>0.99984634762608093</v>
      </c>
      <c r="AC2561" s="22">
        <f ca="1"/>
        <v>0.63098170199457437</v>
      </c>
      <c r="AD2561" s="22" t="e">
        <f ca="1"/>
        <v>#N/A</v>
      </c>
      <c r="AE2561" s="22" t="e">
        <f ca="1"/>
        <v>#N/A</v>
      </c>
      <c r="AF2561" s="22" t="e">
        <f ca="1"/>
        <v>#N/A</v>
      </c>
      <c r="AG2561" s="22" t="e">
        <f ca="1"/>
        <v>#N/A</v>
      </c>
      <c r="AH2561" s="61"/>
      <c r="AI2561" s="61"/>
      <c r="AJ2561" s="61"/>
      <c r="AK2561" s="61"/>
      <c r="AL2561" s="61"/>
      <c r="AM2561" s="61"/>
      <c r="AN2561" s="61"/>
      <c r="AO2561" s="61"/>
      <c r="AP2561" s="61"/>
      <c r="AQ2561" s="61"/>
      <c r="AR2561" s="61"/>
      <c r="AS2561" s="61"/>
      <c r="AT2561" s="61"/>
      <c r="AU2561" s="61"/>
      <c r="AV2561" s="61"/>
      <c r="AW2561" s="61"/>
      <c r="AX2561" s="61"/>
      <c r="AY2561" s="61"/>
      <c r="AZ2561" s="61"/>
      <c r="BA2561" s="61"/>
      <c r="BB2561" s="61"/>
      <c r="BC2561" s="61"/>
      <c r="BD2561" s="61"/>
      <c r="BE2561" s="61"/>
      <c r="BF2561" s="61"/>
      <c r="BG2561" s="61"/>
      <c r="BH2561" s="61"/>
      <c r="BI2561" s="61"/>
      <c r="BJ2561" s="61"/>
      <c r="BK2561" s="61"/>
      <c r="BL2561" s="61"/>
      <c r="BM2561" s="61"/>
      <c r="BN2561" s="61"/>
      <c r="BO2561" s="61"/>
      <c r="BP2561" s="61"/>
      <c r="BQ2561" s="61"/>
      <c r="BR2561" s="61"/>
      <c r="BS2561" s="61"/>
      <c r="BT2561" s="61"/>
      <c r="BU2561" s="61"/>
      <c r="BV2561" s="61"/>
      <c r="BW2561" s="61"/>
      <c r="BX2561" s="61"/>
      <c r="BY2561" s="61"/>
      <c r="BZ2561" s="61"/>
    </row>
    <row r="2562" spans="1:78" x14ac:dyDescent="0.25">
      <c r="A2562" s="21"/>
      <c r="B2562" s="34">
        <f t="shared" ca="1" si="80"/>
        <v>0.29814999999999997</v>
      </c>
      <c r="C2562" s="61">
        <v>142.19999999999999</v>
      </c>
      <c r="D2562" s="61">
        <v>298.14999999999998</v>
      </c>
      <c r="E2562" s="61"/>
      <c r="F2562" s="61"/>
      <c r="G2562" s="61"/>
      <c r="H2562" s="61"/>
      <c r="I2562" s="22">
        <f ca="1"/>
        <v>2090701.8544995221</v>
      </c>
      <c r="J2562" s="22">
        <f ca="1"/>
        <v>1</v>
      </c>
      <c r="K2562" s="22" t="e">
        <f ca="1"/>
        <v>#N/A</v>
      </c>
      <c r="L2562" s="22" t="e">
        <f ca="1"/>
        <v>#N/A</v>
      </c>
      <c r="M2562" s="22" t="e">
        <f ca="1"/>
        <v>#N/A</v>
      </c>
      <c r="N2562" s="22" t="e">
        <f ca="1"/>
        <v>#N/A</v>
      </c>
      <c r="O2562" s="61"/>
      <c r="P2562" s="61"/>
      <c r="Q2562" s="61"/>
      <c r="R2562" s="61"/>
      <c r="S2562" s="22">
        <f ca="1"/>
        <v>149985.47286415825</v>
      </c>
      <c r="T2562" s="22">
        <f ca="1"/>
        <v>1</v>
      </c>
      <c r="U2562" s="22" t="e">
        <f ca="1"/>
        <v>#N/A</v>
      </c>
      <c r="V2562" s="22" t="e">
        <f ca="1"/>
        <v>#N/A</v>
      </c>
      <c r="W2562" s="22" t="e">
        <f ca="1"/>
        <v>#N/A</v>
      </c>
      <c r="X2562" s="22" t="e">
        <f ca="1"/>
        <v>#N/A</v>
      </c>
      <c r="Y2562" s="61"/>
      <c r="Z2562" s="61"/>
      <c r="AA2562" s="61"/>
      <c r="AB2562" s="22">
        <f ca="1"/>
        <v>1626.7993818188061</v>
      </c>
      <c r="AC2562" s="22">
        <f ca="1"/>
        <v>1</v>
      </c>
      <c r="AD2562" s="22" t="e">
        <f ca="1"/>
        <v>#N/A</v>
      </c>
      <c r="AE2562" s="22" t="e">
        <f ca="1"/>
        <v>#N/A</v>
      </c>
      <c r="AF2562" s="22" t="e">
        <f ca="1"/>
        <v>#N/A</v>
      </c>
      <c r="AG2562" s="22" t="e">
        <f ca="1"/>
        <v>#N/A</v>
      </c>
      <c r="AH2562" s="61"/>
      <c r="AI2562" s="61"/>
      <c r="AJ2562" s="61"/>
      <c r="AK2562" s="61"/>
      <c r="AL2562" s="61"/>
      <c r="AM2562" s="61"/>
      <c r="AN2562" s="61"/>
      <c r="AO2562" s="61"/>
      <c r="AP2562" s="61"/>
      <c r="AQ2562" s="61"/>
      <c r="AR2562" s="61"/>
      <c r="AS2562" s="61"/>
      <c r="AT2562" s="61"/>
      <c r="AU2562" s="61"/>
      <c r="AV2562" s="61"/>
      <c r="AW2562" s="61"/>
      <c r="AX2562" s="61"/>
      <c r="AY2562" s="61"/>
      <c r="AZ2562" s="61"/>
      <c r="BA2562" s="61"/>
      <c r="BB2562" s="61"/>
      <c r="BC2562" s="61"/>
      <c r="BD2562" s="61"/>
      <c r="BE2562" s="61"/>
      <c r="BF2562" s="61"/>
      <c r="BG2562" s="61"/>
      <c r="BH2562" s="61"/>
      <c r="BI2562" s="61"/>
      <c r="BJ2562" s="61"/>
      <c r="BK2562" s="61"/>
      <c r="BL2562" s="61"/>
      <c r="BM2562" s="61"/>
      <c r="BN2562" s="61"/>
      <c r="BO2562" s="61"/>
      <c r="BP2562" s="61"/>
      <c r="BQ2562" s="61"/>
      <c r="BR2562" s="61"/>
      <c r="BS2562" s="61"/>
      <c r="BT2562" s="61"/>
      <c r="BU2562" s="61"/>
      <c r="BV2562" s="61"/>
      <c r="BW2562" s="61"/>
      <c r="BX2562" s="61"/>
      <c r="BY2562" s="61"/>
      <c r="BZ2562" s="61"/>
    </row>
    <row r="2563" spans="1:78" x14ac:dyDescent="0.25">
      <c r="A2563" s="21"/>
      <c r="B2563" s="34">
        <f t="shared" ca="1" si="80"/>
        <v>0.3</v>
      </c>
      <c r="C2563" s="61">
        <v>143.01</v>
      </c>
      <c r="D2563" s="61">
        <v>300</v>
      </c>
      <c r="E2563" s="61"/>
      <c r="F2563" s="101"/>
      <c r="G2563" s="101"/>
      <c r="H2563" s="101"/>
      <c r="I2563" s="22">
        <f ca="1"/>
        <v>8725.9892399051168</v>
      </c>
      <c r="J2563" s="22">
        <f ca="1"/>
        <v>1.0434282177926761E-3</v>
      </c>
      <c r="K2563" s="22" t="e">
        <f ca="1"/>
        <v>#N/A</v>
      </c>
      <c r="L2563" s="22" t="e">
        <f ca="1"/>
        <v>#N/A</v>
      </c>
      <c r="M2563" s="22" t="e">
        <f ca="1"/>
        <v>#N/A</v>
      </c>
      <c r="N2563" s="22" t="e">
        <f ca="1"/>
        <v>#N/A</v>
      </c>
      <c r="O2563" s="101"/>
      <c r="P2563" s="101"/>
      <c r="Q2563" s="101"/>
      <c r="R2563" s="101"/>
      <c r="S2563" s="22">
        <f ca="1"/>
        <v>9651.5217959056463</v>
      </c>
      <c r="T2563" s="22">
        <f ca="1"/>
        <v>1.6087427688158545E-2</v>
      </c>
      <c r="U2563" s="22" t="e">
        <f ca="1"/>
        <v>#N/A</v>
      </c>
      <c r="V2563" s="22" t="e">
        <f ca="1"/>
        <v>#N/A</v>
      </c>
      <c r="W2563" s="22" t="e">
        <f ca="1"/>
        <v>#N/A</v>
      </c>
      <c r="X2563" s="22" t="e">
        <f ca="1"/>
        <v>#N/A</v>
      </c>
      <c r="Y2563" s="101"/>
      <c r="Z2563" s="101"/>
      <c r="AA2563" s="101"/>
      <c r="AB2563" s="22">
        <f ca="1"/>
        <v>2590.7620120917486</v>
      </c>
      <c r="AC2563" s="22">
        <f ca="1"/>
        <v>0.39813790825196987</v>
      </c>
      <c r="AD2563" s="22" t="e">
        <f ca="1"/>
        <v>#N/A</v>
      </c>
      <c r="AE2563" s="22" t="e">
        <f ca="1"/>
        <v>#N/A</v>
      </c>
      <c r="AF2563" s="22" t="e">
        <f ca="1"/>
        <v>#N/A</v>
      </c>
      <c r="AG2563" s="22" t="e">
        <f ca="1"/>
        <v>#N/A</v>
      </c>
      <c r="AH2563" s="101"/>
      <c r="AI2563" s="101"/>
      <c r="AJ2563" s="101"/>
      <c r="AK2563" s="101"/>
      <c r="AL2563" s="101"/>
      <c r="AM2563" s="101"/>
      <c r="AN2563" s="101"/>
      <c r="AO2563" s="101"/>
      <c r="AP2563" s="101"/>
      <c r="AQ2563" s="101"/>
      <c r="AR2563" s="101"/>
      <c r="AS2563" s="101"/>
      <c r="AT2563" s="101"/>
      <c r="AU2563" s="101"/>
      <c r="AV2563" s="101"/>
      <c r="AW2563" s="101"/>
      <c r="AX2563" s="61"/>
      <c r="AY2563" s="61"/>
      <c r="AZ2563" s="61"/>
      <c r="BA2563" s="61"/>
      <c r="BB2563" s="61"/>
      <c r="BC2563" s="61"/>
      <c r="BD2563" s="61"/>
      <c r="BE2563" s="61"/>
      <c r="BF2563" s="61"/>
      <c r="BG2563" s="61"/>
      <c r="BH2563" s="61"/>
      <c r="BI2563" s="61"/>
      <c r="BJ2563" s="61"/>
      <c r="BK2563" s="61"/>
      <c r="BL2563" s="61"/>
      <c r="BM2563" s="61"/>
      <c r="BN2563" s="61"/>
      <c r="BO2563" s="61"/>
      <c r="BP2563" s="61"/>
      <c r="BQ2563" s="61"/>
      <c r="BR2563" s="61"/>
      <c r="BS2563" s="61"/>
      <c r="BT2563" s="61"/>
      <c r="BU2563" s="61"/>
      <c r="BV2563" s="61"/>
      <c r="BW2563" s="61"/>
      <c r="BX2563" s="61"/>
      <c r="BY2563" s="61"/>
      <c r="BZ2563" s="61"/>
    </row>
    <row r="2564" spans="1:78" x14ac:dyDescent="0.25">
      <c r="A2564" s="21"/>
      <c r="B2564" s="34">
        <f t="shared" ca="1" si="80"/>
        <v>0.4</v>
      </c>
      <c r="C2564" s="61">
        <v>183.51</v>
      </c>
      <c r="D2564" s="61">
        <v>400</v>
      </c>
      <c r="E2564" s="61"/>
      <c r="F2564" s="61"/>
      <c r="G2564" s="62"/>
      <c r="H2564" s="62"/>
      <c r="I2564" s="22" t="e">
        <f ca="1"/>
        <v>#N/A</v>
      </c>
      <c r="J2564" s="22" t="e">
        <f ca="1"/>
        <v>#N/A</v>
      </c>
      <c r="K2564" s="22" t="e">
        <f ca="1"/>
        <v>#N/A</v>
      </c>
      <c r="L2564" s="22" t="e">
        <f ca="1"/>
        <v>#N/A</v>
      </c>
      <c r="M2564" s="22" t="e">
        <f ca="1"/>
        <v>#N/A</v>
      </c>
      <c r="N2564" s="22" t="e">
        <f ca="1"/>
        <v>#N/A</v>
      </c>
      <c r="O2564" s="62"/>
      <c r="P2564" s="62"/>
      <c r="Q2564" s="61"/>
      <c r="R2564" s="61"/>
      <c r="S2564" s="22" t="e">
        <f ca="1"/>
        <v>#N/A</v>
      </c>
      <c r="T2564" s="22" t="e">
        <f ca="1"/>
        <v>#N/A</v>
      </c>
      <c r="U2564" s="22" t="e">
        <f ca="1"/>
        <v>#N/A</v>
      </c>
      <c r="V2564" s="22" t="e">
        <f ca="1"/>
        <v>#N/A</v>
      </c>
      <c r="W2564" s="22" t="e">
        <f ca="1"/>
        <v>#N/A</v>
      </c>
      <c r="X2564" s="22" t="e">
        <f ca="1"/>
        <v>#N/A</v>
      </c>
      <c r="Y2564" s="61"/>
      <c r="Z2564" s="61"/>
      <c r="AA2564" s="61"/>
      <c r="AB2564" s="22" t="e">
        <f ca="1"/>
        <v>#N/A</v>
      </c>
      <c r="AC2564" s="22" t="e">
        <f ca="1"/>
        <v>#N/A</v>
      </c>
      <c r="AD2564" s="22" t="e">
        <f ca="1"/>
        <v>#N/A</v>
      </c>
      <c r="AE2564" s="22" t="e">
        <f ca="1"/>
        <v>#N/A</v>
      </c>
      <c r="AF2564" s="22" t="e">
        <f ca="1"/>
        <v>#N/A</v>
      </c>
      <c r="AG2564" s="22" t="e">
        <f ca="1"/>
        <v>#N/A</v>
      </c>
      <c r="AH2564" s="61"/>
      <c r="AI2564" s="61"/>
      <c r="AJ2564" s="61"/>
      <c r="AK2564" s="61"/>
      <c r="AL2564" s="61"/>
      <c r="AM2564" s="61"/>
      <c r="AN2564" s="61"/>
      <c r="AO2564" s="61"/>
      <c r="AP2564" s="61"/>
      <c r="AQ2564" s="61"/>
      <c r="AR2564" s="61"/>
      <c r="AS2564" s="61"/>
      <c r="AT2564" s="61"/>
      <c r="AU2564" s="61"/>
      <c r="AV2564" s="61"/>
      <c r="AW2564" s="61"/>
      <c r="AX2564" s="61"/>
      <c r="AY2564" s="61"/>
      <c r="AZ2564" s="61"/>
      <c r="BA2564" s="61"/>
      <c r="BB2564" s="61"/>
      <c r="BC2564" s="61"/>
      <c r="BD2564" s="61"/>
      <c r="BE2564" s="61"/>
      <c r="BF2564" s="61"/>
      <c r="BG2564" s="61"/>
      <c r="BH2564" s="61"/>
      <c r="BI2564" s="61"/>
      <c r="BJ2564" s="61"/>
      <c r="BK2564" s="61"/>
      <c r="BL2564" s="61"/>
      <c r="BM2564" s="61"/>
      <c r="BN2564" s="61"/>
      <c r="BO2564" s="61"/>
      <c r="BP2564" s="61"/>
      <c r="BQ2564" s="61"/>
      <c r="BR2564" s="61"/>
      <c r="BS2564" s="61"/>
      <c r="BT2564" s="61"/>
      <c r="BU2564" s="61"/>
      <c r="BV2564" s="61"/>
      <c r="BW2564" s="61"/>
      <c r="BX2564" s="61"/>
      <c r="BY2564" s="61"/>
      <c r="BZ2564" s="61"/>
    </row>
    <row r="2565" spans="1:78" x14ac:dyDescent="0.25">
      <c r="A2565" s="21"/>
      <c r="B2565" s="34">
        <f t="shared" ca="1" si="80"/>
        <v>0.5</v>
      </c>
      <c r="C2565" s="61">
        <v>219.83</v>
      </c>
      <c r="D2565" s="100">
        <v>500</v>
      </c>
      <c r="E2565" s="61"/>
      <c r="F2565" s="102"/>
      <c r="G2565" s="102"/>
      <c r="H2565" s="102"/>
      <c r="I2565" s="22" t="e">
        <f ca="1"/>
        <v>#N/A</v>
      </c>
      <c r="J2565" s="22" t="e">
        <f ca="1"/>
        <v>#N/A</v>
      </c>
      <c r="K2565" s="22" t="e">
        <f ca="1"/>
        <v>#N/A</v>
      </c>
      <c r="L2565" s="22" t="e">
        <f ca="1"/>
        <v>#N/A</v>
      </c>
      <c r="M2565" s="22" t="e">
        <f ca="1"/>
        <v>#N/A</v>
      </c>
      <c r="N2565" s="22" t="e">
        <f ca="1"/>
        <v>#N/A</v>
      </c>
      <c r="O2565" s="103"/>
      <c r="P2565" s="102"/>
      <c r="Q2565" s="102"/>
      <c r="R2565" s="102"/>
      <c r="S2565" s="22" t="e">
        <f ca="1"/>
        <v>#N/A</v>
      </c>
      <c r="T2565" s="22" t="e">
        <f ca="1"/>
        <v>#N/A</v>
      </c>
      <c r="U2565" s="22" t="e">
        <f ca="1"/>
        <v>#N/A</v>
      </c>
      <c r="V2565" s="22" t="e">
        <f ca="1"/>
        <v>#N/A</v>
      </c>
      <c r="W2565" s="22" t="e">
        <f ca="1"/>
        <v>#N/A</v>
      </c>
      <c r="X2565" s="22" t="e">
        <f ca="1"/>
        <v>#N/A</v>
      </c>
      <c r="Y2565" s="102"/>
      <c r="Z2565" s="102"/>
      <c r="AA2565" s="102"/>
      <c r="AB2565" s="22" t="e">
        <f ca="1"/>
        <v>#N/A</v>
      </c>
      <c r="AC2565" s="22" t="e">
        <f ca="1"/>
        <v>#N/A</v>
      </c>
      <c r="AD2565" s="22" t="e">
        <f ca="1"/>
        <v>#N/A</v>
      </c>
      <c r="AE2565" s="22" t="e">
        <f ca="1"/>
        <v>#N/A</v>
      </c>
      <c r="AF2565" s="22" t="e">
        <f ca="1"/>
        <v>#N/A</v>
      </c>
      <c r="AG2565" s="22" t="e">
        <f ca="1"/>
        <v>#N/A</v>
      </c>
      <c r="AH2565" s="103"/>
      <c r="AI2565" s="102"/>
      <c r="AJ2565" s="102"/>
      <c r="AK2565" s="102"/>
      <c r="AL2565" s="102"/>
      <c r="AM2565" s="103"/>
      <c r="AN2565" s="102"/>
      <c r="AO2565" s="102"/>
      <c r="AP2565" s="102"/>
      <c r="AQ2565" s="103"/>
      <c r="AR2565" s="103"/>
      <c r="AS2565" s="102"/>
      <c r="AT2565" s="102"/>
      <c r="AU2565" s="102"/>
      <c r="AV2565" s="102"/>
      <c r="AW2565" s="103"/>
      <c r="AX2565" s="61"/>
      <c r="AY2565" s="61"/>
      <c r="AZ2565" s="61"/>
      <c r="BA2565" s="61"/>
      <c r="BB2565" s="61"/>
      <c r="BC2565" s="61"/>
      <c r="BD2565" s="61"/>
      <c r="BE2565" s="61"/>
      <c r="BF2565" s="61"/>
      <c r="BG2565" s="61"/>
      <c r="BH2565" s="61"/>
      <c r="BI2565" s="61"/>
      <c r="BJ2565" s="61"/>
      <c r="BK2565" s="61"/>
      <c r="BL2565" s="61"/>
      <c r="BM2565" s="61"/>
      <c r="BN2565" s="61"/>
      <c r="BO2565" s="61"/>
      <c r="BP2565" s="61"/>
      <c r="BQ2565" s="61"/>
      <c r="BR2565" s="61"/>
      <c r="BS2565" s="61"/>
      <c r="BT2565" s="61"/>
      <c r="BU2565" s="61"/>
      <c r="BV2565" s="61"/>
      <c r="BW2565" s="61"/>
      <c r="BX2565" s="61"/>
      <c r="BY2565" s="61"/>
      <c r="BZ2565" s="61"/>
    </row>
    <row r="2566" spans="1:78" x14ac:dyDescent="0.25">
      <c r="A2566" s="21"/>
      <c r="B2566" s="34">
        <f t="shared" ca="1" si="80"/>
        <v>0.6</v>
      </c>
      <c r="C2566" s="61">
        <v>251.04</v>
      </c>
      <c r="D2566" s="61">
        <v>600</v>
      </c>
      <c r="E2566" s="61"/>
      <c r="F2566" s="61"/>
      <c r="G2566" s="61"/>
      <c r="H2566" s="61"/>
      <c r="I2566" s="61"/>
      <c r="J2566" s="61"/>
      <c r="K2566" s="61"/>
      <c r="L2566" s="61"/>
      <c r="M2566" s="61"/>
      <c r="N2566" s="61"/>
      <c r="O2566" s="61"/>
      <c r="P2566" s="61"/>
      <c r="Q2566" s="61"/>
      <c r="R2566" s="61"/>
      <c r="S2566" s="61"/>
      <c r="T2566" s="61"/>
      <c r="U2566" s="61"/>
      <c r="V2566" s="61"/>
      <c r="W2566" s="61"/>
      <c r="X2566" s="61"/>
      <c r="Y2566" s="61"/>
      <c r="Z2566" s="61"/>
      <c r="AA2566" s="61"/>
      <c r="AB2566" s="61"/>
      <c r="AC2566" s="61"/>
      <c r="AD2566" s="61"/>
      <c r="AE2566" s="61"/>
      <c r="AF2566" s="61"/>
      <c r="AG2566" s="61"/>
      <c r="AH2566" s="61"/>
      <c r="AI2566" s="61"/>
      <c r="AJ2566" s="61"/>
      <c r="AK2566" s="61"/>
      <c r="AL2566" s="61"/>
      <c r="AM2566" s="61"/>
      <c r="AN2566" s="61"/>
      <c r="AO2566" s="61"/>
      <c r="AP2566" s="61"/>
      <c r="AQ2566" s="61"/>
      <c r="AR2566" s="61"/>
      <c r="AS2566" s="61"/>
      <c r="AT2566" s="61"/>
      <c r="AU2566" s="61"/>
      <c r="AV2566" s="61"/>
      <c r="AW2566" s="61"/>
      <c r="AX2566" s="61"/>
      <c r="AY2566" s="61"/>
      <c r="AZ2566" s="61"/>
      <c r="BA2566" s="61"/>
      <c r="BB2566" s="61"/>
      <c r="BC2566" s="61"/>
      <c r="BD2566" s="61"/>
      <c r="BE2566" s="61"/>
      <c r="BF2566" s="61"/>
      <c r="BG2566" s="61"/>
      <c r="BH2566" s="61"/>
      <c r="BI2566" s="61"/>
      <c r="BJ2566" s="61"/>
      <c r="BK2566" s="61"/>
      <c r="BL2566" s="61"/>
      <c r="BM2566" s="61"/>
      <c r="BN2566" s="61"/>
      <c r="BO2566" s="61"/>
      <c r="BP2566" s="61"/>
      <c r="BQ2566" s="61"/>
      <c r="BR2566" s="61"/>
      <c r="BS2566" s="61"/>
      <c r="BT2566" s="61"/>
      <c r="BU2566" s="61"/>
      <c r="BV2566" s="61"/>
      <c r="BW2566" s="61"/>
      <c r="BX2566" s="61"/>
      <c r="BY2566" s="61"/>
      <c r="BZ2566" s="61"/>
    </row>
    <row r="2567" spans="1:78" x14ac:dyDescent="0.25">
      <c r="A2567" s="21"/>
      <c r="B2567" s="34">
        <f t="shared" ca="1" si="80"/>
        <v>0.7</v>
      </c>
      <c r="C2567" s="61">
        <v>277.39999999999998</v>
      </c>
      <c r="D2567" s="61">
        <v>700</v>
      </c>
      <c r="E2567" s="61"/>
      <c r="F2567" s="61"/>
      <c r="G2567" s="61"/>
      <c r="H2567" s="61"/>
      <c r="I2567" s="61"/>
      <c r="J2567" s="61"/>
      <c r="K2567" s="61"/>
      <c r="L2567" s="61"/>
      <c r="M2567" s="61"/>
      <c r="N2567" s="61"/>
      <c r="O2567" s="61"/>
      <c r="P2567" s="61"/>
      <c r="Q2567" s="61"/>
      <c r="R2567" s="61"/>
      <c r="S2567" s="61"/>
      <c r="T2567" s="61"/>
      <c r="U2567" s="61"/>
      <c r="V2567" s="61"/>
      <c r="W2567" s="61"/>
      <c r="X2567" s="61"/>
      <c r="Y2567" s="61"/>
      <c r="Z2567" s="61"/>
      <c r="AA2567" s="61"/>
      <c r="AB2567" s="61"/>
      <c r="AC2567" s="61"/>
      <c r="AD2567" s="61"/>
      <c r="AE2567" s="61"/>
      <c r="AF2567" s="61"/>
      <c r="AG2567" s="61"/>
      <c r="AH2567" s="61"/>
      <c r="AI2567" s="61"/>
      <c r="AJ2567" s="61"/>
      <c r="AK2567" s="61"/>
      <c r="AL2567" s="61"/>
      <c r="AM2567" s="61"/>
      <c r="AN2567" s="61"/>
      <c r="AO2567" s="61"/>
      <c r="AP2567" s="61"/>
      <c r="AQ2567" s="61"/>
      <c r="AR2567" s="61"/>
      <c r="AS2567" s="61"/>
      <c r="AT2567" s="61"/>
      <c r="AU2567" s="61"/>
      <c r="AV2567" s="61"/>
      <c r="AW2567" s="61"/>
      <c r="AX2567" s="61"/>
      <c r="AY2567" s="61"/>
      <c r="AZ2567" s="61"/>
      <c r="BA2567" s="61"/>
      <c r="BB2567" s="61"/>
      <c r="BC2567" s="61"/>
      <c r="BD2567" s="61"/>
      <c r="BE2567" s="61"/>
      <c r="BF2567" s="61"/>
      <c r="BG2567" s="61"/>
      <c r="BH2567" s="61"/>
      <c r="BI2567" s="61"/>
      <c r="BJ2567" s="61"/>
      <c r="BK2567" s="61"/>
      <c r="BL2567" s="61"/>
      <c r="BM2567" s="61"/>
      <c r="BN2567" s="61"/>
      <c r="BO2567" s="61"/>
      <c r="BP2567" s="61"/>
      <c r="BQ2567" s="61"/>
      <c r="BR2567" s="61"/>
      <c r="BS2567" s="61"/>
      <c r="BT2567" s="61"/>
      <c r="BU2567" s="61"/>
      <c r="BV2567" s="61"/>
      <c r="BW2567" s="61"/>
      <c r="BX2567" s="61"/>
      <c r="BY2567" s="61"/>
      <c r="BZ2567" s="61"/>
    </row>
    <row r="2568" spans="1:78" x14ac:dyDescent="0.25">
      <c r="A2568" s="21"/>
      <c r="B2568" s="34">
        <f t="shared" ca="1" si="80"/>
        <v>0.8</v>
      </c>
      <c r="C2568" s="61">
        <v>300.41000000000003</v>
      </c>
      <c r="D2568" s="61">
        <v>800</v>
      </c>
      <c r="E2568" s="61"/>
      <c r="F2568" s="61"/>
      <c r="G2568" s="61"/>
      <c r="H2568" s="61"/>
      <c r="I2568" s="61"/>
      <c r="J2568" s="61"/>
      <c r="K2568" s="61"/>
      <c r="L2568" s="61"/>
      <c r="M2568" s="61"/>
      <c r="N2568" s="61"/>
      <c r="O2568" s="61"/>
      <c r="P2568" s="61"/>
      <c r="Q2568" s="61"/>
      <c r="R2568" s="61"/>
      <c r="S2568" s="61"/>
      <c r="T2568" s="61"/>
      <c r="U2568" s="61"/>
      <c r="V2568" s="61"/>
      <c r="W2568" s="61"/>
      <c r="X2568" s="61"/>
      <c r="Y2568" s="61"/>
      <c r="Z2568" s="61"/>
      <c r="AA2568" s="61"/>
      <c r="AB2568" s="61"/>
      <c r="AC2568" s="61"/>
      <c r="AD2568" s="61"/>
      <c r="AE2568" s="61"/>
      <c r="AF2568" s="61"/>
      <c r="AG2568" s="61"/>
      <c r="AH2568" s="61"/>
      <c r="AI2568" s="61"/>
      <c r="AJ2568" s="61"/>
      <c r="AK2568" s="61"/>
      <c r="AL2568" s="61"/>
      <c r="AM2568" s="61"/>
      <c r="AN2568" s="61"/>
      <c r="AO2568" s="61"/>
      <c r="AP2568" s="61"/>
      <c r="AQ2568" s="61"/>
      <c r="AR2568" s="61"/>
      <c r="AS2568" s="61"/>
      <c r="AT2568" s="61"/>
      <c r="AU2568" s="61"/>
      <c r="AV2568" s="61"/>
      <c r="AW2568" s="61"/>
      <c r="AX2568" s="61"/>
      <c r="AY2568" s="61"/>
      <c r="AZ2568" s="61"/>
      <c r="BA2568" s="61"/>
      <c r="BB2568" s="61"/>
      <c r="BC2568" s="61"/>
      <c r="BD2568" s="61"/>
      <c r="BE2568" s="61"/>
      <c r="BF2568" s="61"/>
      <c r="BG2568" s="61"/>
      <c r="BH2568" s="61"/>
      <c r="BI2568" s="61"/>
      <c r="BJ2568" s="61"/>
      <c r="BK2568" s="61"/>
      <c r="BL2568" s="61"/>
      <c r="BM2568" s="61"/>
      <c r="BN2568" s="61"/>
      <c r="BO2568" s="61"/>
      <c r="BP2568" s="61"/>
      <c r="BQ2568" s="61"/>
      <c r="BR2568" s="61"/>
      <c r="BS2568" s="61"/>
      <c r="BT2568" s="61"/>
      <c r="BU2568" s="61"/>
      <c r="BV2568" s="61"/>
      <c r="BW2568" s="61"/>
      <c r="BX2568" s="61"/>
      <c r="BY2568" s="61"/>
      <c r="BZ2568" s="61"/>
    </row>
    <row r="2569" spans="1:78" x14ac:dyDescent="0.25">
      <c r="A2569" s="21"/>
      <c r="B2569" s="34">
        <f t="shared" ca="1" si="80"/>
        <v>0.9</v>
      </c>
      <c r="C2569" s="61">
        <v>320.08</v>
      </c>
      <c r="D2569" s="61">
        <v>900</v>
      </c>
      <c r="E2569" s="61"/>
      <c r="F2569" s="61"/>
      <c r="G2569" s="61"/>
      <c r="H2569" s="61"/>
      <c r="I2569" s="61"/>
      <c r="J2569" s="61"/>
      <c r="K2569" s="61"/>
      <c r="L2569" s="61"/>
      <c r="M2569" s="61"/>
      <c r="N2569" s="61"/>
      <c r="O2569" s="61"/>
      <c r="P2569" s="61"/>
      <c r="Q2569" s="61"/>
      <c r="R2569" s="61"/>
      <c r="S2569" s="61"/>
      <c r="T2569" s="61"/>
      <c r="U2569" s="61"/>
      <c r="V2569" s="61"/>
      <c r="W2569" s="61"/>
      <c r="X2569" s="61"/>
      <c r="Y2569" s="61"/>
      <c r="Z2569" s="61"/>
      <c r="AA2569" s="61"/>
      <c r="AB2569" s="61"/>
      <c r="AC2569" s="61"/>
      <c r="AD2569" s="61"/>
      <c r="AE2569" s="61"/>
      <c r="AF2569" s="61"/>
      <c r="AG2569" s="61"/>
      <c r="AH2569" s="61"/>
      <c r="AI2569" s="61"/>
      <c r="AJ2569" s="61"/>
      <c r="AK2569" s="61"/>
      <c r="AL2569" s="61"/>
      <c r="AM2569" s="61"/>
      <c r="AN2569" s="61"/>
      <c r="AO2569" s="61"/>
      <c r="AP2569" s="61"/>
      <c r="AQ2569" s="61"/>
      <c r="AR2569" s="61"/>
      <c r="AS2569" s="61"/>
      <c r="AT2569" s="61"/>
      <c r="AU2569" s="61"/>
      <c r="AV2569" s="61"/>
      <c r="AW2569" s="61"/>
      <c r="AX2569" s="61"/>
      <c r="AY2569" s="61"/>
      <c r="AZ2569" s="61"/>
      <c r="BA2569" s="61"/>
      <c r="BB2569" s="61"/>
      <c r="BC2569" s="61"/>
      <c r="BD2569" s="61"/>
      <c r="BE2569" s="61"/>
      <c r="BF2569" s="61"/>
      <c r="BG2569" s="61"/>
      <c r="BH2569" s="61"/>
      <c r="BI2569" s="61"/>
      <c r="BJ2569" s="61"/>
      <c r="BK2569" s="61"/>
      <c r="BL2569" s="61"/>
      <c r="BM2569" s="61"/>
      <c r="BN2569" s="61"/>
      <c r="BO2569" s="61"/>
      <c r="BP2569" s="61"/>
      <c r="BQ2569" s="61"/>
      <c r="BR2569" s="61"/>
      <c r="BS2569" s="61"/>
      <c r="BT2569" s="61"/>
      <c r="BU2569" s="61"/>
      <c r="BV2569" s="61"/>
      <c r="BW2569" s="61"/>
      <c r="BX2569" s="61"/>
      <c r="BY2569" s="61"/>
      <c r="BZ2569" s="61"/>
    </row>
    <row r="2570" spans="1:78" x14ac:dyDescent="0.25">
      <c r="A2570" s="21"/>
      <c r="B2570" s="34">
        <f t="shared" ca="1" si="80"/>
        <v>1</v>
      </c>
      <c r="C2570" s="61">
        <v>337.23</v>
      </c>
      <c r="D2570" s="100">
        <v>1000</v>
      </c>
      <c r="E2570" s="61"/>
      <c r="F2570" s="61"/>
      <c r="G2570" s="61"/>
      <c r="H2570" s="61"/>
      <c r="I2570" s="61"/>
      <c r="J2570" s="61"/>
      <c r="K2570" s="61"/>
      <c r="L2570" s="61"/>
      <c r="M2570" s="61"/>
      <c r="N2570" s="61"/>
      <c r="O2570" s="61"/>
      <c r="P2570" s="61"/>
      <c r="Q2570" s="61"/>
      <c r="R2570" s="61"/>
      <c r="S2570" s="61"/>
      <c r="T2570" s="61"/>
      <c r="U2570" s="61"/>
      <c r="V2570" s="61"/>
      <c r="W2570" s="61"/>
      <c r="X2570" s="61"/>
      <c r="Y2570" s="61"/>
      <c r="Z2570" s="61"/>
      <c r="AA2570" s="61"/>
      <c r="AB2570" s="61"/>
      <c r="AC2570" s="61"/>
      <c r="AD2570" s="61"/>
      <c r="AE2570" s="61"/>
      <c r="AF2570" s="61"/>
      <c r="AG2570" s="61"/>
      <c r="AH2570" s="61"/>
      <c r="AI2570" s="61"/>
      <c r="AJ2570" s="61"/>
      <c r="AK2570" s="61"/>
      <c r="AL2570" s="61"/>
      <c r="AM2570" s="61"/>
      <c r="AN2570" s="61"/>
      <c r="AO2570" s="61"/>
      <c r="AP2570" s="61"/>
      <c r="AQ2570" s="61"/>
      <c r="AR2570" s="61"/>
      <c r="AS2570" s="61"/>
      <c r="AT2570" s="61"/>
      <c r="AU2570" s="61"/>
      <c r="AV2570" s="61"/>
      <c r="AW2570" s="61"/>
      <c r="AX2570" s="61"/>
      <c r="AY2570" s="61"/>
      <c r="AZ2570" s="61"/>
      <c r="BA2570" s="61"/>
      <c r="BB2570" s="61"/>
      <c r="BC2570" s="61"/>
      <c r="BD2570" s="61"/>
      <c r="BE2570" s="61"/>
      <c r="BF2570" s="61"/>
      <c r="BG2570" s="61"/>
      <c r="BH2570" s="61"/>
      <c r="BI2570" s="61"/>
      <c r="BJ2570" s="61"/>
      <c r="BK2570" s="61"/>
      <c r="BL2570" s="61"/>
      <c r="BM2570" s="61"/>
      <c r="BN2570" s="61"/>
      <c r="BO2570" s="61"/>
      <c r="BP2570" s="61"/>
      <c r="BQ2570" s="61"/>
      <c r="BR2570" s="61"/>
      <c r="BS2570" s="61"/>
      <c r="BT2570" s="61"/>
      <c r="BU2570" s="61"/>
      <c r="BV2570" s="61"/>
      <c r="BW2570" s="61"/>
      <c r="BX2570" s="61"/>
      <c r="BY2570" s="61"/>
      <c r="BZ2570" s="61"/>
    </row>
    <row r="2571" spans="1:78" x14ac:dyDescent="0.25">
      <c r="A2571" s="21"/>
      <c r="B2571" s="34">
        <f t="shared" ca="1" si="80"/>
        <v>1.1000000000000001</v>
      </c>
      <c r="C2571" s="61">
        <v>351.87</v>
      </c>
      <c r="D2571" s="61">
        <v>1100</v>
      </c>
      <c r="E2571" s="61"/>
      <c r="F2571" s="61"/>
      <c r="G2571" s="61"/>
      <c r="H2571" s="61"/>
      <c r="I2571" s="61"/>
      <c r="J2571" s="61"/>
      <c r="K2571" s="61"/>
      <c r="L2571" s="61"/>
      <c r="M2571" s="61"/>
      <c r="N2571" s="61"/>
      <c r="O2571" s="61"/>
      <c r="P2571" s="61"/>
      <c r="Q2571" s="61"/>
      <c r="R2571" s="61"/>
      <c r="S2571" s="61"/>
      <c r="T2571" s="61"/>
      <c r="U2571" s="61"/>
      <c r="V2571" s="61"/>
      <c r="W2571" s="61"/>
      <c r="X2571" s="61"/>
      <c r="Y2571" s="61"/>
      <c r="Z2571" s="61"/>
      <c r="AA2571" s="61"/>
      <c r="AB2571" s="61"/>
      <c r="AC2571" s="61"/>
      <c r="AD2571" s="61"/>
      <c r="AE2571" s="61"/>
      <c r="AF2571" s="61"/>
      <c r="AG2571" s="61"/>
      <c r="AH2571" s="61"/>
      <c r="AI2571" s="61"/>
      <c r="AJ2571" s="61"/>
      <c r="AK2571" s="61"/>
      <c r="AL2571" s="61"/>
      <c r="AM2571" s="61"/>
      <c r="AN2571" s="61"/>
      <c r="AO2571" s="61"/>
      <c r="AP2571" s="61"/>
      <c r="AQ2571" s="61"/>
      <c r="AR2571" s="61"/>
      <c r="AS2571" s="61"/>
      <c r="AT2571" s="61"/>
      <c r="AU2571" s="61"/>
      <c r="AV2571" s="61"/>
      <c r="AW2571" s="61"/>
      <c r="AX2571" s="61"/>
      <c r="AY2571" s="61"/>
      <c r="AZ2571" s="61"/>
      <c r="BA2571" s="61"/>
      <c r="BB2571" s="61"/>
      <c r="BC2571" s="61"/>
      <c r="BD2571" s="61"/>
      <c r="BE2571" s="61"/>
      <c r="BF2571" s="61"/>
      <c r="BG2571" s="61"/>
      <c r="BH2571" s="61"/>
      <c r="BI2571" s="61"/>
      <c r="BJ2571" s="61"/>
      <c r="BK2571" s="61"/>
      <c r="BL2571" s="61"/>
      <c r="BM2571" s="61"/>
      <c r="BN2571" s="61"/>
      <c r="BO2571" s="61"/>
      <c r="BP2571" s="61"/>
      <c r="BQ2571" s="61"/>
      <c r="BR2571" s="61"/>
      <c r="BS2571" s="61"/>
      <c r="BT2571" s="61"/>
      <c r="BU2571" s="61"/>
      <c r="BV2571" s="61"/>
      <c r="BW2571" s="61"/>
      <c r="BX2571" s="61"/>
      <c r="BY2571" s="61"/>
      <c r="BZ2571" s="61"/>
    </row>
    <row r="2572" spans="1:78" x14ac:dyDescent="0.25">
      <c r="A2572" s="21"/>
      <c r="B2572" s="34">
        <f t="shared" ca="1" si="80"/>
        <v>1.2</v>
      </c>
      <c r="C2572" s="61">
        <v>364.84</v>
      </c>
      <c r="D2572" s="61">
        <v>1200</v>
      </c>
      <c r="E2572" s="61"/>
      <c r="F2572" s="61"/>
      <c r="G2572" s="61"/>
      <c r="H2572" s="61"/>
      <c r="I2572" s="61"/>
      <c r="J2572" s="61"/>
      <c r="K2572" s="61"/>
      <c r="L2572" s="61"/>
      <c r="M2572" s="61"/>
      <c r="N2572" s="61"/>
      <c r="O2572" s="61"/>
      <c r="P2572" s="61"/>
      <c r="Q2572" s="61"/>
      <c r="R2572" s="61"/>
      <c r="S2572" s="61"/>
      <c r="T2572" s="61"/>
      <c r="U2572" s="61"/>
      <c r="V2572" s="61"/>
      <c r="W2572" s="61"/>
      <c r="X2572" s="61"/>
      <c r="Y2572" s="61"/>
      <c r="Z2572" s="61"/>
      <c r="AA2572" s="61"/>
      <c r="AB2572" s="61"/>
      <c r="AC2572" s="61"/>
      <c r="AD2572" s="61"/>
      <c r="AE2572" s="61"/>
      <c r="AF2572" s="61"/>
      <c r="AG2572" s="61"/>
      <c r="AH2572" s="61"/>
      <c r="AI2572" s="61"/>
      <c r="AJ2572" s="61"/>
      <c r="AK2572" s="61"/>
      <c r="AL2572" s="61"/>
      <c r="AM2572" s="61"/>
      <c r="AN2572" s="61"/>
      <c r="AO2572" s="61"/>
      <c r="AP2572" s="61"/>
      <c r="AQ2572" s="61"/>
      <c r="AR2572" s="61"/>
      <c r="AS2572" s="61"/>
      <c r="AT2572" s="61"/>
      <c r="AU2572" s="61"/>
      <c r="AV2572" s="61"/>
      <c r="AW2572" s="61"/>
      <c r="AX2572" s="61"/>
      <c r="AY2572" s="61"/>
      <c r="AZ2572" s="61"/>
      <c r="BA2572" s="61"/>
      <c r="BB2572" s="61"/>
      <c r="BC2572" s="61"/>
      <c r="BD2572" s="61"/>
      <c r="BE2572" s="61"/>
      <c r="BF2572" s="61"/>
      <c r="BG2572" s="61"/>
      <c r="BH2572" s="61"/>
      <c r="BI2572" s="61"/>
      <c r="BJ2572" s="61"/>
      <c r="BK2572" s="61"/>
      <c r="BL2572" s="61"/>
      <c r="BM2572" s="61"/>
      <c r="BN2572" s="61"/>
      <c r="BO2572" s="61"/>
      <c r="BP2572" s="61"/>
      <c r="BQ2572" s="61"/>
      <c r="BR2572" s="61"/>
      <c r="BS2572" s="61"/>
      <c r="BT2572" s="61"/>
      <c r="BU2572" s="61"/>
      <c r="BV2572" s="61"/>
      <c r="BW2572" s="61"/>
      <c r="BX2572" s="61"/>
      <c r="BY2572" s="61"/>
      <c r="BZ2572" s="61"/>
    </row>
    <row r="2573" spans="1:78" x14ac:dyDescent="0.25">
      <c r="A2573" s="21"/>
      <c r="B2573" s="34">
        <f t="shared" ca="1" si="80"/>
        <v>1.3</v>
      </c>
      <c r="C2573" s="61">
        <v>376.56</v>
      </c>
      <c r="D2573" s="61">
        <v>1300</v>
      </c>
      <c r="E2573" s="61"/>
      <c r="F2573" s="61"/>
      <c r="G2573" s="61"/>
      <c r="H2573" s="61"/>
      <c r="I2573" s="61"/>
      <c r="J2573" s="61"/>
      <c r="K2573" s="61"/>
      <c r="L2573" s="61"/>
      <c r="M2573" s="61"/>
      <c r="N2573" s="61"/>
      <c r="O2573" s="61"/>
      <c r="P2573" s="61"/>
      <c r="Q2573" s="61"/>
      <c r="R2573" s="61"/>
      <c r="S2573" s="61"/>
      <c r="T2573" s="61"/>
      <c r="U2573" s="61"/>
      <c r="V2573" s="61"/>
      <c r="W2573" s="61"/>
      <c r="X2573" s="61"/>
      <c r="Y2573" s="61"/>
      <c r="Z2573" s="61"/>
      <c r="AA2573" s="61"/>
      <c r="AB2573" s="61"/>
      <c r="AC2573" s="61"/>
      <c r="AD2573" s="61"/>
      <c r="AE2573" s="61"/>
      <c r="AF2573" s="61"/>
      <c r="AG2573" s="61"/>
      <c r="AH2573" s="61"/>
      <c r="AI2573" s="61"/>
      <c r="AJ2573" s="61"/>
      <c r="AK2573" s="61"/>
      <c r="AL2573" s="61"/>
      <c r="AM2573" s="61"/>
      <c r="AN2573" s="61"/>
      <c r="AO2573" s="61"/>
      <c r="AP2573" s="61"/>
      <c r="AQ2573" s="61"/>
      <c r="AR2573" s="61"/>
      <c r="AS2573" s="61"/>
      <c r="AT2573" s="61"/>
      <c r="AU2573" s="61"/>
      <c r="AV2573" s="61"/>
      <c r="AW2573" s="61"/>
      <c r="AX2573" s="61"/>
      <c r="AY2573" s="61"/>
      <c r="AZ2573" s="61"/>
      <c r="BA2573" s="61"/>
      <c r="BB2573" s="61"/>
      <c r="BC2573" s="61"/>
      <c r="BD2573" s="61"/>
      <c r="BE2573" s="61"/>
      <c r="BF2573" s="61"/>
      <c r="BG2573" s="61"/>
      <c r="BH2573" s="61"/>
      <c r="BI2573" s="61"/>
      <c r="BJ2573" s="61"/>
      <c r="BK2573" s="61"/>
      <c r="BL2573" s="61"/>
      <c r="BM2573" s="61"/>
      <c r="BN2573" s="61"/>
      <c r="BO2573" s="61"/>
      <c r="BP2573" s="61"/>
      <c r="BQ2573" s="61"/>
      <c r="BR2573" s="61"/>
      <c r="BS2573" s="61"/>
      <c r="BT2573" s="61"/>
      <c r="BU2573" s="61"/>
      <c r="BV2573" s="61"/>
      <c r="BW2573" s="61"/>
      <c r="BX2573" s="61"/>
      <c r="BY2573" s="61"/>
      <c r="BZ2573" s="61"/>
    </row>
    <row r="2574" spans="1:78" x14ac:dyDescent="0.25">
      <c r="A2574" s="21"/>
      <c r="B2574" s="34">
        <f t="shared" ca="1" si="80"/>
        <v>1.4</v>
      </c>
      <c r="C2574" s="61">
        <v>389.11</v>
      </c>
      <c r="D2574" s="61">
        <v>1400</v>
      </c>
      <c r="E2574" s="61"/>
      <c r="F2574" s="61"/>
      <c r="G2574" s="61"/>
      <c r="H2574" s="61"/>
      <c r="I2574" s="61"/>
      <c r="J2574" s="61"/>
      <c r="K2574" s="61"/>
      <c r="L2574" s="61"/>
      <c r="M2574" s="61"/>
      <c r="N2574" s="61"/>
      <c r="O2574" s="61"/>
      <c r="P2574" s="61"/>
      <c r="Q2574" s="61"/>
      <c r="R2574" s="61"/>
      <c r="S2574" s="61"/>
      <c r="T2574" s="61"/>
      <c r="U2574" s="61"/>
      <c r="V2574" s="61"/>
      <c r="W2574" s="61"/>
      <c r="X2574" s="61"/>
      <c r="Y2574" s="61"/>
      <c r="Z2574" s="61"/>
      <c r="AA2574" s="61"/>
      <c r="AB2574" s="61"/>
      <c r="AC2574" s="61"/>
      <c r="AD2574" s="61"/>
      <c r="AE2574" s="61"/>
      <c r="AF2574" s="61"/>
      <c r="AG2574" s="61"/>
      <c r="AH2574" s="61"/>
      <c r="AI2574" s="61"/>
      <c r="AJ2574" s="61"/>
      <c r="AK2574" s="61"/>
      <c r="AL2574" s="61"/>
      <c r="AM2574" s="61"/>
      <c r="AN2574" s="61"/>
      <c r="AO2574" s="61"/>
      <c r="AP2574" s="61"/>
      <c r="AQ2574" s="61"/>
      <c r="AR2574" s="61"/>
      <c r="AS2574" s="61"/>
      <c r="AT2574" s="61"/>
      <c r="AU2574" s="61"/>
      <c r="AV2574" s="61"/>
      <c r="AW2574" s="61"/>
      <c r="AX2574" s="61"/>
      <c r="AY2574" s="61"/>
      <c r="AZ2574" s="61"/>
      <c r="BA2574" s="61"/>
      <c r="BB2574" s="61"/>
      <c r="BC2574" s="61"/>
      <c r="BD2574" s="61"/>
      <c r="BE2574" s="61"/>
      <c r="BF2574" s="61"/>
      <c r="BG2574" s="61"/>
      <c r="BH2574" s="61"/>
      <c r="BI2574" s="61"/>
      <c r="BJ2574" s="61"/>
      <c r="BK2574" s="61"/>
      <c r="BL2574" s="61"/>
      <c r="BM2574" s="61"/>
      <c r="BN2574" s="61"/>
      <c r="BO2574" s="61"/>
      <c r="BP2574" s="61"/>
      <c r="BQ2574" s="61"/>
      <c r="BR2574" s="61"/>
      <c r="BS2574" s="61"/>
      <c r="BT2574" s="61"/>
      <c r="BU2574" s="61"/>
      <c r="BV2574" s="61"/>
      <c r="BW2574" s="61"/>
      <c r="BX2574" s="61"/>
      <c r="BY2574" s="61"/>
      <c r="BZ2574" s="61"/>
    </row>
    <row r="2575" spans="1:78" x14ac:dyDescent="0.25">
      <c r="A2575" s="21"/>
      <c r="B2575" s="34">
        <f t="shared" ca="1" si="80"/>
        <v>1.5</v>
      </c>
      <c r="C2575" s="61">
        <v>397.48</v>
      </c>
      <c r="D2575" s="100">
        <v>1500</v>
      </c>
      <c r="E2575" s="61"/>
      <c r="F2575" s="61"/>
      <c r="G2575" s="61"/>
      <c r="H2575" s="61"/>
      <c r="I2575" s="61"/>
      <c r="J2575" s="61"/>
      <c r="K2575" s="61"/>
      <c r="L2575" s="61"/>
      <c r="M2575" s="61"/>
      <c r="N2575" s="61"/>
      <c r="O2575" s="61"/>
      <c r="P2575" s="61"/>
      <c r="Q2575" s="61"/>
      <c r="R2575" s="61"/>
      <c r="S2575" s="61"/>
      <c r="T2575" s="61"/>
      <c r="U2575" s="61"/>
      <c r="V2575" s="61"/>
      <c r="W2575" s="61"/>
      <c r="X2575" s="61"/>
      <c r="Y2575" s="61"/>
      <c r="Z2575" s="61"/>
      <c r="AA2575" s="61"/>
      <c r="AB2575" s="61"/>
      <c r="AC2575" s="61"/>
      <c r="AD2575" s="61"/>
      <c r="AE2575" s="61"/>
      <c r="AF2575" s="61"/>
      <c r="AG2575" s="61"/>
      <c r="AH2575" s="61"/>
      <c r="AI2575" s="61"/>
      <c r="AJ2575" s="61"/>
      <c r="AK2575" s="61"/>
      <c r="AL2575" s="61"/>
      <c r="AM2575" s="61"/>
      <c r="AN2575" s="61"/>
      <c r="AO2575" s="61"/>
      <c r="AP2575" s="61"/>
      <c r="AQ2575" s="61"/>
      <c r="AR2575" s="61"/>
      <c r="AS2575" s="61"/>
      <c r="AT2575" s="61"/>
      <c r="AU2575" s="61"/>
      <c r="AV2575" s="61"/>
      <c r="AW2575" s="61"/>
      <c r="AX2575" s="61"/>
      <c r="AY2575" s="61"/>
      <c r="AZ2575" s="61"/>
      <c r="BA2575" s="61"/>
      <c r="BB2575" s="61"/>
      <c r="BC2575" s="61"/>
      <c r="BD2575" s="61"/>
      <c r="BE2575" s="61"/>
      <c r="BF2575" s="61"/>
      <c r="BG2575" s="61"/>
      <c r="BH2575" s="61"/>
      <c r="BI2575" s="61"/>
      <c r="BJ2575" s="61"/>
      <c r="BK2575" s="61"/>
      <c r="BL2575" s="61"/>
      <c r="BM2575" s="61"/>
      <c r="BN2575" s="61"/>
      <c r="BO2575" s="61"/>
      <c r="BP2575" s="61"/>
      <c r="BQ2575" s="61"/>
      <c r="BR2575" s="61"/>
      <c r="BS2575" s="61"/>
      <c r="BT2575" s="61"/>
      <c r="BU2575" s="61"/>
      <c r="BV2575" s="61"/>
      <c r="BW2575" s="61"/>
      <c r="BX2575" s="61"/>
      <c r="BY2575" s="61"/>
      <c r="BZ2575" s="61"/>
    </row>
    <row r="2576" spans="1:78" x14ac:dyDescent="0.25">
      <c r="A2576" s="21"/>
      <c r="B2576" s="61"/>
      <c r="C2576" s="22" t="s">
        <v>155</v>
      </c>
      <c r="D2576" s="61"/>
      <c r="E2576" s="61"/>
      <c r="F2576" s="61"/>
      <c r="G2576" s="61"/>
      <c r="H2576" s="61"/>
      <c r="I2576" s="61"/>
      <c r="J2576" s="61"/>
      <c r="K2576" s="61"/>
      <c r="L2576" s="61"/>
      <c r="M2576" s="61"/>
      <c r="N2576" s="61"/>
      <c r="O2576" s="61"/>
      <c r="P2576" s="61"/>
      <c r="Q2576" s="61"/>
      <c r="R2576" s="61"/>
      <c r="S2576" s="61"/>
      <c r="T2576" s="61"/>
      <c r="U2576" s="61"/>
      <c r="V2576" s="61"/>
      <c r="W2576" s="61"/>
      <c r="X2576" s="61"/>
      <c r="Y2576" s="61"/>
      <c r="Z2576" s="61"/>
      <c r="AA2576" s="61"/>
      <c r="AB2576" s="61"/>
      <c r="AC2576" s="61"/>
      <c r="AD2576" s="61"/>
      <c r="AE2576" s="61"/>
      <c r="AF2576" s="61"/>
      <c r="AG2576" s="61"/>
      <c r="AH2576" s="61"/>
      <c r="AI2576" s="61"/>
      <c r="AJ2576" s="61"/>
      <c r="AK2576" s="61"/>
      <c r="AL2576" s="61"/>
      <c r="AM2576" s="61"/>
      <c r="AN2576" s="61"/>
      <c r="AO2576" s="61"/>
      <c r="AP2576" s="61"/>
      <c r="AQ2576" s="61"/>
      <c r="AR2576" s="61"/>
      <c r="AS2576" s="61"/>
      <c r="AT2576" s="61"/>
      <c r="AU2576" s="61"/>
      <c r="AV2576" s="61"/>
      <c r="AW2576" s="61"/>
      <c r="AX2576" s="61"/>
      <c r="AY2576" s="61"/>
      <c r="AZ2576" s="61"/>
      <c r="BA2576" s="61"/>
      <c r="BB2576" s="61"/>
      <c r="BC2576" s="61"/>
      <c r="BD2576" s="61"/>
      <c r="BE2576" s="61"/>
      <c r="BF2576" s="61"/>
      <c r="BG2576" s="61"/>
      <c r="BH2576" s="61"/>
      <c r="BI2576" s="61"/>
      <c r="BJ2576" s="61"/>
      <c r="BK2576" s="61"/>
      <c r="BL2576" s="61"/>
      <c r="BM2576" s="61"/>
      <c r="BN2576" s="61"/>
      <c r="BO2576" s="61"/>
      <c r="BP2576" s="61"/>
      <c r="BQ2576" s="61"/>
      <c r="BR2576" s="61"/>
      <c r="BS2576" s="61"/>
      <c r="BT2576" s="61"/>
      <c r="BU2576" s="61"/>
      <c r="BV2576" s="61"/>
      <c r="BW2576" s="61"/>
      <c r="BX2576" s="61"/>
      <c r="BY2576" s="61"/>
      <c r="BZ2576" s="61"/>
    </row>
    <row r="2577" spans="1:78" x14ac:dyDescent="0.25">
      <c r="A2577" s="21"/>
      <c r="B2577" s="22"/>
      <c r="C2577" s="61" t="s">
        <v>432</v>
      </c>
      <c r="D2577" s="61"/>
      <c r="E2577" s="61"/>
      <c r="F2577" s="61"/>
      <c r="G2577" s="61"/>
      <c r="H2577" s="61"/>
      <c r="I2577" s="61"/>
      <c r="J2577" s="61"/>
      <c r="K2577" s="61"/>
      <c r="L2577" s="61"/>
      <c r="M2577" s="61"/>
      <c r="N2577" s="61"/>
      <c r="O2577" s="61"/>
      <c r="P2577" s="61"/>
      <c r="Q2577" s="61"/>
      <c r="R2577" s="61"/>
      <c r="S2577" s="61"/>
      <c r="T2577" s="61"/>
      <c r="U2577" s="61"/>
      <c r="V2577" s="61"/>
      <c r="W2577" s="61"/>
      <c r="X2577" s="61"/>
      <c r="Y2577" s="61"/>
      <c r="Z2577" s="61"/>
      <c r="AA2577" s="61"/>
      <c r="AB2577" s="61"/>
      <c r="AC2577" s="61"/>
      <c r="AD2577" s="61"/>
      <c r="AE2577" s="61"/>
      <c r="AF2577" s="61"/>
      <c r="AG2577" s="61"/>
      <c r="AH2577" s="61"/>
      <c r="AI2577" s="61"/>
      <c r="AJ2577" s="61"/>
      <c r="AK2577" s="61"/>
      <c r="AL2577" s="61"/>
      <c r="AM2577" s="61"/>
      <c r="AN2577" s="61"/>
      <c r="AO2577" s="61"/>
      <c r="AP2577" s="61"/>
      <c r="AQ2577" s="61"/>
      <c r="AR2577" s="61"/>
      <c r="AS2577" s="61"/>
      <c r="AT2577" s="61"/>
      <c r="AU2577" s="61"/>
      <c r="AV2577" s="61"/>
      <c r="AW2577" s="61"/>
      <c r="AX2577" s="61"/>
      <c r="AY2577" s="61"/>
      <c r="AZ2577" s="61"/>
      <c r="BA2577" s="61"/>
      <c r="BB2577" s="61"/>
      <c r="BC2577" s="61"/>
      <c r="BD2577" s="61"/>
      <c r="BE2577" s="61"/>
      <c r="BF2577" s="61"/>
      <c r="BG2577" s="61"/>
      <c r="BH2577" s="61"/>
      <c r="BI2577" s="61"/>
      <c r="BJ2577" s="61"/>
      <c r="BK2577" s="61"/>
      <c r="BL2577" s="61"/>
      <c r="BM2577" s="61"/>
      <c r="BN2577" s="61"/>
      <c r="BO2577" s="61"/>
      <c r="BP2577" s="61"/>
      <c r="BQ2577" s="61"/>
      <c r="BR2577" s="61"/>
      <c r="BS2577" s="61"/>
      <c r="BT2577" s="61"/>
      <c r="BU2577" s="61"/>
      <c r="BV2577" s="61"/>
      <c r="BW2577" s="61"/>
      <c r="BX2577" s="61"/>
      <c r="BY2577" s="61"/>
      <c r="BZ2577" s="61"/>
    </row>
    <row r="2578" spans="1:78" x14ac:dyDescent="0.25">
      <c r="A2578" s="21"/>
      <c r="B2578" s="22"/>
      <c r="C2578" s="61" t="s">
        <v>463</v>
      </c>
      <c r="D2578" s="61"/>
      <c r="E2578" s="61"/>
      <c r="F2578" s="61"/>
      <c r="G2578" s="61"/>
      <c r="H2578" s="61"/>
      <c r="I2578" s="61"/>
      <c r="J2578" s="61"/>
      <c r="K2578" s="61"/>
      <c r="L2578" s="61"/>
      <c r="M2578" s="61"/>
      <c r="N2578" s="61"/>
      <c r="O2578" s="61"/>
      <c r="P2578" s="61"/>
      <c r="Q2578" s="61"/>
      <c r="R2578" s="61"/>
      <c r="S2578" s="61"/>
      <c r="T2578" s="61"/>
      <c r="U2578" s="61"/>
      <c r="V2578" s="61"/>
      <c r="W2578" s="61"/>
      <c r="X2578" s="61"/>
      <c r="Y2578" s="61"/>
      <c r="Z2578" s="61"/>
      <c r="AA2578" s="61"/>
      <c r="AB2578" s="61"/>
      <c r="AC2578" s="61"/>
      <c r="AD2578" s="61"/>
      <c r="AE2578" s="61"/>
      <c r="AF2578" s="61"/>
      <c r="AG2578" s="61"/>
      <c r="AH2578" s="61"/>
      <c r="AI2578" s="61"/>
      <c r="AJ2578" s="61"/>
      <c r="AK2578" s="61"/>
      <c r="AL2578" s="61"/>
      <c r="AM2578" s="61"/>
      <c r="AN2578" s="61"/>
      <c r="AO2578" s="61"/>
      <c r="AP2578" s="61"/>
      <c r="AQ2578" s="61"/>
      <c r="AR2578" s="61"/>
      <c r="AS2578" s="61"/>
      <c r="AT2578" s="61"/>
      <c r="AU2578" s="61"/>
      <c r="AV2578" s="61"/>
      <c r="AW2578" s="61"/>
      <c r="AX2578" s="61"/>
      <c r="AY2578" s="61"/>
      <c r="AZ2578" s="61"/>
      <c r="BA2578" s="61"/>
      <c r="BB2578" s="61"/>
      <c r="BC2578" s="61"/>
      <c r="BD2578" s="61"/>
      <c r="BE2578" s="61"/>
      <c r="BF2578" s="61"/>
      <c r="BG2578" s="61"/>
      <c r="BH2578" s="61"/>
      <c r="BI2578" s="61"/>
      <c r="BJ2578" s="61"/>
      <c r="BK2578" s="61"/>
      <c r="BL2578" s="61"/>
      <c r="BM2578" s="61"/>
      <c r="BN2578" s="61"/>
      <c r="BO2578" s="61"/>
      <c r="BP2578" s="61"/>
      <c r="BQ2578" s="61"/>
      <c r="BR2578" s="61"/>
      <c r="BS2578" s="61"/>
      <c r="BT2578" s="61"/>
      <c r="BU2578" s="61"/>
      <c r="BV2578" s="61"/>
      <c r="BW2578" s="61"/>
      <c r="BX2578" s="61"/>
      <c r="BY2578" s="61"/>
      <c r="BZ2578" s="61"/>
    </row>
    <row r="2579" spans="1:78" x14ac:dyDescent="0.25">
      <c r="A2579" s="21"/>
      <c r="B2579" s="61"/>
      <c r="C2579" s="61" t="s">
        <v>464</v>
      </c>
      <c r="D2579" s="61"/>
      <c r="E2579" s="61"/>
      <c r="F2579" s="61"/>
      <c r="G2579" s="61"/>
      <c r="H2579" s="61"/>
      <c r="I2579" s="61"/>
      <c r="J2579" s="61"/>
      <c r="K2579" s="61"/>
      <c r="L2579" s="61"/>
      <c r="M2579" s="61"/>
      <c r="N2579" s="61"/>
      <c r="O2579" s="61"/>
      <c r="P2579" s="61"/>
      <c r="Q2579" s="61"/>
      <c r="R2579" s="61"/>
      <c r="S2579" s="61"/>
      <c r="T2579" s="61"/>
      <c r="U2579" s="61"/>
      <c r="V2579" s="61"/>
      <c r="W2579" s="61"/>
      <c r="X2579" s="61"/>
      <c r="Y2579" s="61"/>
      <c r="Z2579" s="61"/>
      <c r="AA2579" s="61"/>
      <c r="AB2579" s="61"/>
      <c r="AC2579" s="61"/>
      <c r="AD2579" s="61"/>
      <c r="AE2579" s="61"/>
      <c r="AF2579" s="61"/>
      <c r="AG2579" s="61"/>
      <c r="AH2579" s="61"/>
      <c r="AI2579" s="61"/>
      <c r="AJ2579" s="61"/>
      <c r="AK2579" s="61"/>
      <c r="AL2579" s="61"/>
      <c r="AM2579" s="61"/>
      <c r="AN2579" s="61"/>
      <c r="AO2579" s="61"/>
      <c r="AP2579" s="61"/>
      <c r="AQ2579" s="61"/>
      <c r="AR2579" s="61"/>
      <c r="AS2579" s="61"/>
      <c r="AT2579" s="61"/>
      <c r="AU2579" s="61"/>
      <c r="AV2579" s="61"/>
      <c r="AW2579" s="61"/>
      <c r="AX2579" s="61"/>
      <c r="AY2579" s="61"/>
      <c r="AZ2579" s="61"/>
      <c r="BA2579" s="61"/>
      <c r="BB2579" s="61"/>
      <c r="BC2579" s="61"/>
      <c r="BD2579" s="61"/>
      <c r="BE2579" s="61"/>
      <c r="BF2579" s="61"/>
      <c r="BG2579" s="61"/>
      <c r="BH2579" s="61"/>
      <c r="BI2579" s="61"/>
      <c r="BJ2579" s="61"/>
      <c r="BK2579" s="61"/>
      <c r="BL2579" s="61"/>
      <c r="BM2579" s="61"/>
      <c r="BN2579" s="61"/>
      <c r="BO2579" s="61"/>
      <c r="BP2579" s="61"/>
      <c r="BQ2579" s="61"/>
      <c r="BR2579" s="61"/>
      <c r="BS2579" s="61"/>
      <c r="BT2579" s="61"/>
      <c r="BU2579" s="61"/>
      <c r="BV2579" s="61"/>
      <c r="BW2579" s="61"/>
      <c r="BX2579" s="61"/>
      <c r="BY2579" s="61"/>
      <c r="BZ2579" s="61"/>
    </row>
    <row r="2580" spans="1:78" x14ac:dyDescent="0.25">
      <c r="A2580" s="21"/>
      <c r="B2580" s="104" t="s">
        <v>465</v>
      </c>
      <c r="C2580" s="52" t="s">
        <v>466</v>
      </c>
      <c r="D2580" s="61"/>
      <c r="E2580" s="61"/>
      <c r="F2580" s="61"/>
      <c r="G2580" s="61"/>
      <c r="H2580" s="61"/>
      <c r="I2580" s="61"/>
      <c r="J2580" s="61"/>
      <c r="K2580" s="61"/>
      <c r="L2580" s="61"/>
      <c r="M2580" s="61"/>
      <c r="N2580" s="61"/>
      <c r="O2580" s="61"/>
      <c r="P2580" s="61"/>
      <c r="Q2580" s="61"/>
      <c r="R2580" s="61"/>
      <c r="S2580" s="61"/>
      <c r="T2580" s="61"/>
      <c r="U2580" s="61"/>
      <c r="V2580" s="61"/>
      <c r="W2580" s="61"/>
      <c r="X2580" s="61"/>
      <c r="Y2580" s="61"/>
      <c r="Z2580" s="61"/>
      <c r="AA2580" s="61"/>
      <c r="AB2580" s="61"/>
      <c r="AC2580" s="61"/>
      <c r="AD2580" s="61"/>
      <c r="AE2580" s="61"/>
      <c r="AF2580" s="61"/>
      <c r="AG2580" s="61"/>
      <c r="AH2580" s="61"/>
      <c r="AI2580" s="61"/>
      <c r="AJ2580" s="61"/>
      <c r="AK2580" s="61"/>
      <c r="AL2580" s="61"/>
      <c r="AM2580" s="61"/>
      <c r="AN2580" s="61"/>
      <c r="AO2580" s="61"/>
      <c r="AP2580" s="61"/>
      <c r="AQ2580" s="61"/>
      <c r="AR2580" s="61"/>
      <c r="AS2580" s="61"/>
      <c r="AT2580" s="61"/>
      <c r="AU2580" s="61"/>
      <c r="AV2580" s="61"/>
      <c r="AW2580" s="61"/>
      <c r="AX2580" s="61"/>
      <c r="AY2580" s="61"/>
      <c r="AZ2580" s="61"/>
      <c r="BA2580" s="61"/>
      <c r="BB2580" s="61"/>
      <c r="BC2580" s="61"/>
      <c r="BD2580" s="61"/>
      <c r="BE2580" s="61"/>
      <c r="BF2580" s="61"/>
      <c r="BG2580" s="61"/>
      <c r="BH2580" s="61"/>
      <c r="BI2580" s="61"/>
      <c r="BJ2580" s="61"/>
      <c r="BK2580" s="61"/>
      <c r="BL2580" s="61"/>
      <c r="BM2580" s="61"/>
      <c r="BN2580" s="61"/>
      <c r="BO2580" s="61"/>
      <c r="BP2580" s="61"/>
      <c r="BQ2580" s="61"/>
      <c r="BR2580" s="61"/>
      <c r="BS2580" s="61"/>
      <c r="BT2580" s="61"/>
      <c r="BU2580" s="61"/>
      <c r="BV2580" s="61"/>
      <c r="BW2580" s="61"/>
      <c r="BX2580" s="61"/>
      <c r="BY2580" s="61"/>
      <c r="BZ2580" s="61"/>
    </row>
    <row r="2581" spans="1:78" x14ac:dyDescent="0.25">
      <c r="A2581" s="21"/>
      <c r="B2581" s="105" t="s">
        <v>467</v>
      </c>
      <c r="C2581" s="62">
        <v>86.175399999999996</v>
      </c>
      <c r="D2581" s="61"/>
      <c r="E2581" s="61"/>
      <c r="F2581" s="61"/>
      <c r="G2581" s="61"/>
      <c r="H2581" s="61"/>
      <c r="I2581" s="61"/>
      <c r="J2581" s="61"/>
      <c r="K2581" s="61"/>
      <c r="L2581" s="61"/>
      <c r="M2581" s="61"/>
      <c r="N2581" s="61"/>
      <c r="O2581" s="61"/>
      <c r="P2581" s="61"/>
      <c r="Q2581" s="61"/>
      <c r="R2581" s="61"/>
      <c r="S2581" s="61"/>
      <c r="T2581" s="61"/>
      <c r="U2581" s="61"/>
      <c r="V2581" s="61"/>
      <c r="W2581" s="61"/>
      <c r="X2581" s="61"/>
      <c r="Y2581" s="61"/>
      <c r="Z2581" s="61"/>
      <c r="AA2581" s="61"/>
      <c r="AB2581" s="61"/>
      <c r="AC2581" s="61"/>
      <c r="AD2581" s="61"/>
      <c r="AE2581" s="61"/>
      <c r="AF2581" s="61"/>
      <c r="AG2581" s="61"/>
      <c r="AH2581" s="61"/>
      <c r="AI2581" s="61"/>
      <c r="AJ2581" s="61"/>
      <c r="AK2581" s="61"/>
      <c r="AL2581" s="61"/>
      <c r="AM2581" s="61"/>
      <c r="AN2581" s="61"/>
      <c r="AO2581" s="61"/>
      <c r="AP2581" s="61"/>
      <c r="AQ2581" s="61"/>
      <c r="AR2581" s="61"/>
      <c r="AS2581" s="61"/>
      <c r="AT2581" s="61"/>
      <c r="AU2581" s="61"/>
      <c r="AV2581" s="61"/>
      <c r="AW2581" s="61"/>
      <c r="AX2581" s="61"/>
      <c r="AY2581" s="61"/>
      <c r="AZ2581" s="61"/>
      <c r="BA2581" s="61"/>
      <c r="BB2581" s="61"/>
      <c r="BC2581" s="61"/>
      <c r="BD2581" s="61"/>
      <c r="BE2581" s="61"/>
      <c r="BF2581" s="61"/>
      <c r="BG2581" s="61"/>
      <c r="BH2581" s="61"/>
      <c r="BI2581" s="61"/>
      <c r="BJ2581" s="61"/>
      <c r="BK2581" s="61"/>
      <c r="BL2581" s="61"/>
      <c r="BM2581" s="61"/>
      <c r="BN2581" s="61"/>
      <c r="BO2581" s="61"/>
      <c r="BP2581" s="61"/>
      <c r="BQ2581" s="61"/>
      <c r="BR2581" s="61"/>
      <c r="BS2581" s="61"/>
      <c r="BT2581" s="61"/>
      <c r="BU2581" s="61"/>
      <c r="BV2581" s="61"/>
      <c r="BW2581" s="61"/>
      <c r="BX2581" s="61"/>
      <c r="BY2581" s="61"/>
      <c r="BZ2581" s="61"/>
    </row>
    <row r="2582" spans="1:78" x14ac:dyDescent="0.25">
      <c r="A2582" s="21"/>
      <c r="B2582" s="22"/>
      <c r="C2582" s="22"/>
      <c r="D2582" s="22"/>
      <c r="E2582" s="22"/>
      <c r="F2582" s="22"/>
      <c r="G2582" s="22"/>
      <c r="H2582" s="22"/>
      <c r="I2582" s="22"/>
      <c r="J2582" s="22"/>
      <c r="K2582" s="22"/>
      <c r="L2582" s="22"/>
      <c r="M2582" s="22"/>
      <c r="N2582" s="22"/>
      <c r="O2582" s="22"/>
      <c r="P2582" s="22"/>
      <c r="Q2582" s="22"/>
      <c r="R2582" s="22"/>
      <c r="S2582" s="22"/>
      <c r="T2582" s="2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c r="AQ2582" s="22"/>
      <c r="AR2582" s="22"/>
      <c r="AS2582" s="22"/>
      <c r="AT2582" s="22"/>
      <c r="AU2582" s="22"/>
      <c r="AV2582" s="22"/>
      <c r="AW2582" s="22"/>
      <c r="AX2582" s="22"/>
      <c r="AY2582" s="22"/>
      <c r="AZ2582" s="22"/>
      <c r="BA2582" s="22"/>
      <c r="BB2582" s="22"/>
      <c r="BC2582" s="22"/>
      <c r="BD2582" s="22"/>
      <c r="BE2582" s="22"/>
      <c r="BF2582" s="22"/>
      <c r="BG2582" s="22"/>
      <c r="BH2582" s="22"/>
      <c r="BI2582" s="22"/>
      <c r="BJ2582" s="22"/>
      <c r="BK2582" s="22"/>
      <c r="BL2582" s="22"/>
      <c r="BM2582" s="22"/>
      <c r="BN2582" s="22"/>
      <c r="BO2582" s="22"/>
      <c r="BP2582" s="22"/>
      <c r="BQ2582" s="22"/>
      <c r="BR2582" s="22"/>
      <c r="BS2582" s="22"/>
      <c r="BT2582" s="22"/>
      <c r="BU2582" s="22"/>
      <c r="BV2582" s="22"/>
      <c r="BW2582" s="22"/>
      <c r="BX2582" s="22"/>
      <c r="BY2582" s="22"/>
      <c r="BZ2582" s="22"/>
    </row>
    <row r="2583" spans="1:78" x14ac:dyDescent="0.25">
      <c r="A2583" s="21"/>
      <c r="B2583" s="22"/>
      <c r="C2583" s="22"/>
      <c r="D2583" s="22"/>
      <c r="E2583" s="22"/>
      <c r="F2583" s="22"/>
      <c r="G2583" s="22"/>
      <c r="H2583" s="22"/>
      <c r="I2583" s="22"/>
      <c r="J2583" s="22"/>
      <c r="K2583" s="22"/>
      <c r="L2583" s="22"/>
      <c r="M2583" s="22"/>
      <c r="N2583" s="22"/>
      <c r="O2583" s="22"/>
      <c r="P2583" s="22"/>
      <c r="Q2583" s="22"/>
      <c r="R2583" s="22"/>
      <c r="S2583" s="22"/>
      <c r="T2583" s="2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c r="AQ2583" s="22"/>
      <c r="AR2583" s="22"/>
      <c r="AS2583" s="22"/>
      <c r="AT2583" s="22"/>
      <c r="AU2583" s="22"/>
      <c r="AV2583" s="22"/>
      <c r="AW2583" s="22"/>
      <c r="AX2583" s="22"/>
      <c r="AY2583" s="22"/>
      <c r="AZ2583" s="22"/>
      <c r="BA2583" s="22"/>
      <c r="BB2583" s="22"/>
      <c r="BC2583" s="22"/>
      <c r="BD2583" s="22"/>
      <c r="BE2583" s="22"/>
      <c r="BF2583" s="22"/>
      <c r="BG2583" s="22"/>
      <c r="BH2583" s="22"/>
      <c r="BI2583" s="22"/>
      <c r="BJ2583" s="22"/>
      <c r="BK2583" s="22"/>
      <c r="BL2583" s="22"/>
      <c r="BM2583" s="22"/>
      <c r="BN2583" s="22"/>
      <c r="BO2583" s="22"/>
      <c r="BP2583" s="22"/>
      <c r="BQ2583" s="22"/>
      <c r="BR2583" s="22"/>
      <c r="BS2583" s="22"/>
      <c r="BT2583" s="22"/>
      <c r="BU2583" s="22"/>
      <c r="BV2583" s="22"/>
      <c r="BW2583" s="22"/>
      <c r="BX2583" s="22"/>
      <c r="BY2583" s="22"/>
      <c r="BZ2583" s="22"/>
    </row>
    <row r="2584" spans="1:78" x14ac:dyDescent="0.25">
      <c r="A2584" s="21"/>
      <c r="B2584" s="22"/>
      <c r="C2584" s="22"/>
      <c r="D2584" s="22"/>
      <c r="E2584" s="22"/>
      <c r="F2584" s="26" t="s">
        <v>70</v>
      </c>
      <c r="G2584" s="27" t="s">
        <v>71</v>
      </c>
      <c r="H2584" s="27" t="s">
        <v>72</v>
      </c>
      <c r="I2584" s="27" t="s">
        <v>73</v>
      </c>
      <c r="J2584" s="27" t="s">
        <v>74</v>
      </c>
      <c r="K2584" s="27" t="s">
        <v>75</v>
      </c>
      <c r="L2584" s="27" t="s">
        <v>76</v>
      </c>
      <c r="M2584" s="27" t="s">
        <v>77</v>
      </c>
      <c r="N2584" s="27" t="s">
        <v>78</v>
      </c>
      <c r="O2584" s="27" t="s">
        <v>79</v>
      </c>
      <c r="P2584" s="27" t="s">
        <v>80</v>
      </c>
      <c r="Q2584" s="27" t="s">
        <v>81</v>
      </c>
      <c r="R2584" s="27" t="s">
        <v>82</v>
      </c>
      <c r="S2584" s="27" t="s">
        <v>83</v>
      </c>
      <c r="T2584" s="27" t="s">
        <v>84</v>
      </c>
      <c r="U2584" s="27" t="s">
        <v>85</v>
      </c>
      <c r="V2584" s="27" t="s">
        <v>86</v>
      </c>
      <c r="W2584" s="27" t="s">
        <v>87</v>
      </c>
      <c r="X2584" s="27" t="s">
        <v>88</v>
      </c>
      <c r="Y2584" s="27" t="s">
        <v>89</v>
      </c>
      <c r="Z2584" s="27" t="s">
        <v>90</v>
      </c>
      <c r="AA2584" s="27" t="s">
        <v>91</v>
      </c>
      <c r="AB2584" s="27" t="s">
        <v>92</v>
      </c>
      <c r="AC2584" s="27" t="s">
        <v>93</v>
      </c>
      <c r="AD2584" s="27" t="s">
        <v>94</v>
      </c>
      <c r="AE2584" s="27" t="s">
        <v>95</v>
      </c>
      <c r="AF2584" s="27" t="s">
        <v>96</v>
      </c>
      <c r="AG2584" s="27" t="s">
        <v>97</v>
      </c>
      <c r="AH2584" s="27" t="s">
        <v>98</v>
      </c>
      <c r="AI2584" s="27" t="s">
        <v>99</v>
      </c>
      <c r="AJ2584" s="27" t="s">
        <v>100</v>
      </c>
      <c r="AK2584" s="27" t="s">
        <v>101</v>
      </c>
      <c r="AL2584" s="27" t="s">
        <v>102</v>
      </c>
      <c r="AM2584" s="27" t="s">
        <v>103</v>
      </c>
      <c r="AN2584" s="27" t="s">
        <v>104</v>
      </c>
      <c r="AO2584" s="27" t="s">
        <v>105</v>
      </c>
      <c r="AP2584" s="27" t="s">
        <v>106</v>
      </c>
      <c r="AQ2584" s="27" t="s">
        <v>107</v>
      </c>
      <c r="AR2584" s="27" t="s">
        <v>108</v>
      </c>
      <c r="AS2584" s="27" t="s">
        <v>109</v>
      </c>
      <c r="AT2584" s="27" t="s">
        <v>110</v>
      </c>
      <c r="AU2584" s="27" t="s">
        <v>111</v>
      </c>
      <c r="AV2584" s="27" t="s">
        <v>112</v>
      </c>
      <c r="AW2584" s="27" t="s">
        <v>113</v>
      </c>
      <c r="AX2584" s="27" t="s">
        <v>114</v>
      </c>
      <c r="AY2584" s="27" t="s">
        <v>115</v>
      </c>
      <c r="AZ2584" s="27" t="s">
        <v>116</v>
      </c>
      <c r="BA2584" s="27" t="s">
        <v>117</v>
      </c>
      <c r="BB2584" s="27" t="s">
        <v>118</v>
      </c>
      <c r="BC2584" s="27" t="s">
        <v>119</v>
      </c>
      <c r="BD2584" s="27" t="s">
        <v>120</v>
      </c>
      <c r="BE2584" s="27" t="s">
        <v>121</v>
      </c>
      <c r="BF2584" s="27" t="s">
        <v>122</v>
      </c>
      <c r="BG2584" s="27" t="s">
        <v>123</v>
      </c>
      <c r="BH2584" s="27" t="s">
        <v>124</v>
      </c>
      <c r="BI2584" s="27" t="s">
        <v>125</v>
      </c>
      <c r="BJ2584" s="27" t="s">
        <v>126</v>
      </c>
      <c r="BK2584" s="27" t="s">
        <v>127</v>
      </c>
      <c r="BL2584" s="27" t="s">
        <v>128</v>
      </c>
      <c r="BM2584" s="27" t="s">
        <v>129</v>
      </c>
      <c r="BN2584" s="27" t="s">
        <v>130</v>
      </c>
      <c r="BO2584" s="22"/>
      <c r="BP2584" s="22"/>
      <c r="BQ2584" s="22"/>
      <c r="BR2584" s="22"/>
      <c r="BS2584" s="22"/>
      <c r="BT2584" s="22"/>
      <c r="BU2584" s="22"/>
      <c r="BV2584" s="22"/>
      <c r="BW2584" s="22"/>
      <c r="BX2584" s="22"/>
      <c r="BY2584" s="22"/>
      <c r="BZ2584" s="22"/>
    </row>
    <row r="2585" spans="1:78" x14ac:dyDescent="0.25">
      <c r="A2585" s="21" t="s">
        <v>468</v>
      </c>
      <c r="B2585" s="21" t="s">
        <v>468</v>
      </c>
      <c r="C2585" s="22"/>
      <c r="D2585" s="22"/>
      <c r="E2585" s="22"/>
      <c r="F2585" s="40" t="s">
        <v>139</v>
      </c>
      <c r="G2585" s="40">
        <f ca="1">D2591</f>
        <v>200</v>
      </c>
      <c r="H2585" s="40">
        <f ca="1">D2596</f>
        <v>500</v>
      </c>
      <c r="I2585" s="40">
        <f ca="1">M2591</f>
        <v>78.568072651851523</v>
      </c>
      <c r="J2585" s="40">
        <f ca="1">L2591</f>
        <v>-0.63412107515523153</v>
      </c>
      <c r="K2585" s="40">
        <f ca="1">K2591</f>
        <v>1060.2793416169866</v>
      </c>
      <c r="L2585" s="40">
        <f ca="1">J2591</f>
        <v>-988.76551031359804</v>
      </c>
      <c r="M2585" s="40">
        <f ca="1">I2591</f>
        <v>-0.56129135334235292</v>
      </c>
      <c r="N2585" s="40">
        <f ca="1">-(I2585*H2585+J2585*(H2585/1000)^2/2+K2585*(H2585/1000)^3/3+L2585*(H2585/1000)^4/4-M2585/(H2585/1000)-P2585)</f>
        <v>-39313.808488300114</v>
      </c>
      <c r="O2585" s="40">
        <f ca="1">IFERROR(-(I2585*LN(H2585/1000)+J2585*H2585/1000+K2585*(H2585/1000)^2/2+L2585*(H2585/1000)^3/3-M2585/(2*(H2585/1000)^2)),0)</f>
        <v>-37.682638900837333</v>
      </c>
      <c r="P2585" s="40"/>
      <c r="Q2585" s="40">
        <f ca="1">H2585</f>
        <v>500</v>
      </c>
      <c r="R2585" s="40">
        <f ca="1">D2601</f>
        <v>1000</v>
      </c>
      <c r="S2585" s="40">
        <f ca="1">W2591</f>
        <v>77.407084465605891</v>
      </c>
      <c r="T2585" s="40">
        <f ca="1">V2591</f>
        <v>376.83104330196591</v>
      </c>
      <c r="U2585" s="40">
        <f ca="1">U2591</f>
        <v>-110.94240904302249</v>
      </c>
      <c r="V2585" s="40">
        <f ca="1">T2591</f>
        <v>-2.226859696077403</v>
      </c>
      <c r="W2585" s="40">
        <f ca="1">S2591</f>
        <v>-5.0828157024618763</v>
      </c>
      <c r="X2585" s="40">
        <f ca="1">(I2585*Q2585/1000+J2585*(Q2585/1000)^2/2+K2585*(Q2585/1000)^3/3+L2585*(Q2585/1000)^4/4-M2585/(Q2585/1000)-P2585+N2585)-(S2585*Q2585/1000+T2585*(Q2585/1000)^2/2+U2585*(Q2585/1000)^3/3+V2585*(Q2585/1000)^4/4-W2585/(Q2585/1000)-Z2585)</f>
        <v>-39336.067948590768</v>
      </c>
      <c r="Y2585" s="40">
        <f ca="1">IFERROR((I2585*LN(H2585/1000)+J2585*H2585/1000+K2585*(H2585/1000)^2/2+L2585*(H2585/1000)^3/3-M2585/(2*(H2585/1000)^2)+O2585)-(S2585*LN(H2585/1000)+T2585*H2585/1000+U2585*(H2585/1000)^2/2+V2585*(H2585/1000)^3/3-W2585/(2*(H2585/1000)^2)),0)</f>
        <v>-130.96606375215873</v>
      </c>
      <c r="Z2585" s="40"/>
      <c r="AA2585" s="40">
        <f ca="1">R2585</f>
        <v>1000</v>
      </c>
      <c r="AB2585" s="40">
        <f ca="1">D2606</f>
        <v>1500</v>
      </c>
      <c r="AC2585" s="40">
        <f ca="1">AF2591</f>
        <v>-6348.6829030543649</v>
      </c>
      <c r="AD2585" s="40">
        <f ca="1">AE2591</f>
        <v>11083.966607641114</v>
      </c>
      <c r="AE2585" s="40">
        <f ca="1">AD2591</f>
        <v>-6779.8325657423993</v>
      </c>
      <c r="AF2585" s="40">
        <f ca="1">AC2591</f>
        <v>1472.9986360879382</v>
      </c>
      <c r="AG2585" s="40">
        <f ca="1">AB2591</f>
        <v>907.58768149047216</v>
      </c>
      <c r="AH2585" s="40">
        <f ca="1">(S2585*AA2585/1000+T2585*(AA2585/1000)^2/2+U2585*(AA2585/1000)^3/3+V2585*(AA2585/1000)^4/4-W2585/(AA2585/1000)-Z2585+X2585)-(AC2585*AA2585/1000+AD2585*(AA2585/1000)^2/2+AE2585*(AA2585/1000)^3/3+AF2585*(AA2585/1000)^4/4-AG2585/(AA2585/1000)-AJ2585)</f>
        <v>-35496.718234426982</v>
      </c>
      <c r="AI2585" s="40">
        <f ca="1">IFERROR((S2585*LN(R2585/1000)+T2585*R2585/1000+U2585*(R2585/1000)^2/2+V2585*(R2585/1000)^3/3-W2585/(2*(R2585/1000)^2)+Y2585)-(AC2585*LN(R2585/1000)+AD2585*R2585/1000+AE2585*(R2585/1000)^2/2+AF2585*(R2585/1000)^3/3-AG2585/(2*(R2585/1000)^2)),0)</f>
        <v>-7539.0631330731567</v>
      </c>
      <c r="AJ2585" s="40"/>
      <c r="AK2585" s="40"/>
      <c r="AL2585" s="40"/>
      <c r="AM2585" s="40"/>
      <c r="AN2585" s="40"/>
      <c r="AO2585" s="40"/>
      <c r="AP2585" s="40"/>
      <c r="AQ2585" s="40"/>
      <c r="AR2585" s="40"/>
      <c r="AS2585" s="40"/>
      <c r="AT2585" s="40"/>
      <c r="AU2585" s="40">
        <f ca="1">AL2585</f>
        <v>0</v>
      </c>
      <c r="AV2585" s="40"/>
      <c r="AW2585" s="40">
        <f ca="1">BB2591</f>
        <v>0</v>
      </c>
      <c r="AX2585" s="40">
        <f ca="1">BA2591</f>
        <v>0</v>
      </c>
      <c r="AY2585" s="40">
        <f ca="1">AZ2591</f>
        <v>0</v>
      </c>
      <c r="AZ2585" s="40">
        <f ca="1">AY2591</f>
        <v>0</v>
      </c>
      <c r="BA2585" s="40">
        <f ca="1">AX2591</f>
        <v>0</v>
      </c>
      <c r="BB2585" s="40"/>
      <c r="BC2585" s="40"/>
      <c r="BD2585" s="40"/>
      <c r="BE2585" s="40">
        <f ca="1">AU2585</f>
        <v>0</v>
      </c>
      <c r="BF2585" s="40"/>
      <c r="BG2585" s="40">
        <f ca="1">BK2591</f>
        <v>0</v>
      </c>
      <c r="BH2585" s="40">
        <f ca="1">BJ2590</f>
        <v>0</v>
      </c>
      <c r="BI2585" s="40">
        <f ca="1">BI2591</f>
        <v>0</v>
      </c>
      <c r="BJ2585" s="40">
        <f ca="1">BH2591</f>
        <v>0</v>
      </c>
      <c r="BK2585" s="40">
        <f ca="1">BG2591</f>
        <v>0</v>
      </c>
      <c r="BL2585" s="40"/>
      <c r="BM2585" s="40"/>
      <c r="BN2585" s="40"/>
      <c r="BO2585" s="22"/>
      <c r="BP2585" s="22"/>
      <c r="BQ2585" s="22"/>
      <c r="BR2585" s="22"/>
      <c r="BS2585" s="22"/>
      <c r="BT2585" s="22"/>
      <c r="BU2585" s="22"/>
      <c r="BV2585" s="22"/>
      <c r="BW2585" s="22"/>
      <c r="BX2585" s="22"/>
      <c r="BY2585" s="22"/>
      <c r="BZ2585" s="22"/>
    </row>
    <row r="2586" spans="1:78" x14ac:dyDescent="0.25">
      <c r="A2586" s="21"/>
      <c r="B2586" s="22"/>
      <c r="C2586" s="22"/>
      <c r="D2586" s="22"/>
      <c r="E2586" s="22"/>
      <c r="F2586" s="41" t="s">
        <v>141</v>
      </c>
      <c r="G2586" s="41"/>
      <c r="H2586" s="41"/>
      <c r="I2586" s="41"/>
      <c r="J2586" s="41"/>
      <c r="K2586" s="41"/>
      <c r="L2586" s="41"/>
      <c r="M2586" s="41"/>
      <c r="N2586" s="41"/>
      <c r="O2586" s="41"/>
      <c r="P2586" s="41"/>
      <c r="Q2586" s="41"/>
      <c r="R2586" s="41"/>
      <c r="S2586" s="41"/>
      <c r="T2586" s="41"/>
      <c r="U2586" s="41"/>
      <c r="V2586" s="41"/>
      <c r="W2586" s="41"/>
      <c r="X2586" s="41"/>
      <c r="Y2586" s="41"/>
      <c r="Z2586" s="41"/>
      <c r="AA2586" s="41"/>
      <c r="AB2586" s="41"/>
      <c r="AC2586" s="41"/>
      <c r="AD2586" s="41"/>
      <c r="AE2586" s="41"/>
      <c r="AF2586" s="41"/>
      <c r="AG2586" s="41"/>
      <c r="AH2586" s="41"/>
      <c r="AI2586" s="41"/>
      <c r="AJ2586" s="41"/>
      <c r="AK2586" s="41"/>
      <c r="AL2586" s="41"/>
      <c r="AM2586" s="41"/>
      <c r="AN2586" s="41"/>
      <c r="AO2586" s="41"/>
      <c r="AP2586" s="41"/>
      <c r="AQ2586" s="41"/>
      <c r="AR2586" s="41"/>
      <c r="AS2586" s="41"/>
      <c r="AT2586" s="41"/>
      <c r="AU2586" s="41"/>
      <c r="AV2586" s="41"/>
      <c r="AW2586" s="41"/>
      <c r="AX2586" s="41"/>
      <c r="AY2586" s="41"/>
      <c r="AZ2586" s="41"/>
      <c r="BA2586" s="41"/>
      <c r="BB2586" s="41"/>
      <c r="BC2586" s="41"/>
      <c r="BD2586" s="41"/>
      <c r="BE2586" s="41"/>
      <c r="BF2586" s="41"/>
      <c r="BG2586" s="41"/>
      <c r="BH2586" s="41"/>
      <c r="BI2586" s="41"/>
      <c r="BJ2586" s="41"/>
      <c r="BK2586" s="41"/>
      <c r="BL2586" s="41"/>
      <c r="BM2586" s="41"/>
      <c r="BN2586" s="41"/>
      <c r="BO2586" s="22"/>
      <c r="BP2586" s="22"/>
      <c r="BQ2586" s="22"/>
      <c r="BR2586" s="22"/>
      <c r="BS2586" s="22"/>
      <c r="BT2586" s="22"/>
      <c r="BU2586" s="22"/>
      <c r="BV2586" s="22"/>
      <c r="BW2586" s="22"/>
      <c r="BX2586" s="22"/>
      <c r="BY2586" s="22"/>
      <c r="BZ2586" s="22"/>
    </row>
    <row r="2587" spans="1:78" x14ac:dyDescent="0.25">
      <c r="A2587" s="21"/>
      <c r="B2587" s="22"/>
      <c r="C2587" s="22"/>
      <c r="D2587" s="22"/>
      <c r="E2587" s="22"/>
      <c r="F2587" s="22"/>
      <c r="G2587" s="22"/>
      <c r="H2587" s="22"/>
      <c r="I2587" s="22"/>
      <c r="J2587" s="22"/>
      <c r="K2587" s="22"/>
      <c r="L2587" s="22"/>
      <c r="M2587" s="22"/>
      <c r="N2587" s="22"/>
      <c r="O2587" s="22"/>
      <c r="P2587" s="22"/>
      <c r="Q2587" s="22"/>
      <c r="R2587" s="22"/>
      <c r="S2587" s="22"/>
      <c r="T2587" s="2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c r="AQ2587" s="22"/>
      <c r="AR2587" s="22"/>
      <c r="AS2587" s="22"/>
      <c r="AT2587" s="22"/>
      <c r="AU2587" s="22"/>
      <c r="AV2587" s="22"/>
      <c r="AW2587" s="22"/>
      <c r="AX2587" s="22"/>
      <c r="AY2587" s="22"/>
      <c r="AZ2587" s="22"/>
      <c r="BA2587" s="22"/>
      <c r="BB2587" s="22"/>
      <c r="BC2587" s="22"/>
      <c r="BD2587" s="22"/>
      <c r="BE2587" s="22"/>
      <c r="BF2587" s="22"/>
      <c r="BG2587" s="22"/>
      <c r="BH2587" s="22"/>
      <c r="BI2587" s="22"/>
      <c r="BJ2587" s="22"/>
      <c r="BK2587" s="22"/>
      <c r="BL2587" s="22"/>
      <c r="BM2587" s="22"/>
      <c r="BN2587" s="22"/>
      <c r="BO2587" s="22"/>
      <c r="BP2587" s="22"/>
      <c r="BQ2587" s="22"/>
      <c r="BR2587" s="22"/>
      <c r="BS2587" s="22"/>
      <c r="BT2587" s="22"/>
      <c r="BU2587" s="22"/>
      <c r="BV2587" s="22"/>
      <c r="BW2587" s="22"/>
      <c r="BX2587" s="22"/>
      <c r="BY2587" s="22"/>
      <c r="BZ2587" s="22"/>
    </row>
    <row r="2588" spans="1:78" x14ac:dyDescent="0.25">
      <c r="A2588" s="21"/>
      <c r="B2588" s="22"/>
      <c r="C2588" s="22"/>
      <c r="D2588" s="22"/>
      <c r="E2588" s="22"/>
      <c r="F2588" s="22"/>
      <c r="G2588" s="22"/>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2"/>
      <c r="AS2588" s="22"/>
      <c r="AT2588" s="22"/>
      <c r="AU2588" s="22"/>
      <c r="AV2588" s="22"/>
      <c r="AW2588" s="22"/>
      <c r="AX2588" s="22"/>
      <c r="AY2588" s="22"/>
      <c r="AZ2588" s="22"/>
      <c r="BA2588" s="22"/>
      <c r="BB2588" s="22"/>
      <c r="BC2588" s="22"/>
      <c r="BD2588" s="22"/>
      <c r="BE2588" s="22"/>
      <c r="BF2588" s="22"/>
      <c r="BG2588" s="22"/>
      <c r="BH2588" s="22"/>
      <c r="BI2588" s="22"/>
      <c r="BJ2588" s="22"/>
      <c r="BK2588" s="22"/>
      <c r="BL2588" s="22"/>
      <c r="BM2588" s="22"/>
      <c r="BN2588" s="22"/>
      <c r="BO2588" s="22"/>
      <c r="BP2588" s="22"/>
      <c r="BQ2588" s="22"/>
      <c r="BR2588" s="22"/>
      <c r="BS2588" s="22"/>
      <c r="BT2588" s="22"/>
      <c r="BU2588" s="22"/>
      <c r="BV2588" s="22"/>
      <c r="BW2588" s="22"/>
      <c r="BX2588" s="22"/>
      <c r="BY2588" s="22"/>
      <c r="BZ2588" s="22"/>
    </row>
    <row r="2589" spans="1:78" x14ac:dyDescent="0.25">
      <c r="A2589" s="21"/>
      <c r="B2589" s="22"/>
      <c r="C2589" s="22"/>
      <c r="D2589" s="22"/>
      <c r="E2589" s="22"/>
      <c r="F2589" s="22"/>
      <c r="G2589" s="22"/>
      <c r="H2589" s="22"/>
      <c r="I2589" s="22"/>
      <c r="J2589" s="22"/>
      <c r="K2589" s="22"/>
      <c r="L2589" s="22"/>
      <c r="M2589" s="22"/>
      <c r="N2589" s="22"/>
      <c r="O2589" s="22"/>
      <c r="P2589" s="22"/>
      <c r="Q2589" s="22"/>
      <c r="R2589" s="22"/>
      <c r="S2589" s="22"/>
      <c r="T2589" s="2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c r="AQ2589" s="22"/>
      <c r="AR2589" s="22"/>
      <c r="AS2589" s="22"/>
      <c r="AT2589" s="22"/>
      <c r="AU2589" s="22"/>
      <c r="AV2589" s="22"/>
      <c r="AW2589" s="22"/>
      <c r="AX2589" s="22"/>
      <c r="AY2589" s="22"/>
      <c r="AZ2589" s="22"/>
      <c r="BA2589" s="22"/>
      <c r="BB2589" s="22"/>
      <c r="BC2589" s="22"/>
      <c r="BD2589" s="22"/>
      <c r="BE2589" s="22"/>
      <c r="BF2589" s="22"/>
      <c r="BG2589" s="22"/>
      <c r="BH2589" s="22"/>
      <c r="BI2589" s="22"/>
      <c r="BJ2589" s="22"/>
      <c r="BK2589" s="22"/>
      <c r="BL2589" s="22"/>
      <c r="BM2589" s="22"/>
      <c r="BN2589" s="22"/>
      <c r="BO2589" s="22"/>
      <c r="BP2589" s="22"/>
      <c r="BQ2589" s="22"/>
      <c r="BR2589" s="22"/>
      <c r="BS2589" s="22"/>
      <c r="BT2589" s="22"/>
      <c r="BU2589" s="22"/>
      <c r="BV2589" s="22"/>
      <c r="BW2589" s="22"/>
      <c r="BX2589" s="22"/>
      <c r="BY2589" s="22"/>
      <c r="BZ2589" s="22"/>
    </row>
    <row r="2590" spans="1:78" x14ac:dyDescent="0.25">
      <c r="A2590" s="21"/>
      <c r="B2590" s="21" t="s">
        <v>461</v>
      </c>
      <c r="C2590" s="22" t="s">
        <v>462</v>
      </c>
      <c r="D2590" s="22" t="s">
        <v>152</v>
      </c>
      <c r="E2590" s="22"/>
      <c r="F2590" s="22"/>
      <c r="G2590" s="22"/>
      <c r="H2590" s="22"/>
      <c r="I2590" s="42" t="s">
        <v>184</v>
      </c>
      <c r="J2590" s="42" t="s">
        <v>185</v>
      </c>
      <c r="K2590" s="42" t="s">
        <v>186</v>
      </c>
      <c r="L2590" s="42" t="s">
        <v>187</v>
      </c>
      <c r="M2590" s="42" t="s">
        <v>188</v>
      </c>
      <c r="N2590" s="22"/>
      <c r="O2590" s="22"/>
      <c r="P2590" s="22"/>
      <c r="Q2590" s="22"/>
      <c r="R2590" s="22"/>
      <c r="S2590" s="42" t="s">
        <v>184</v>
      </c>
      <c r="T2590" s="42" t="s">
        <v>185</v>
      </c>
      <c r="U2590" s="42" t="s">
        <v>186</v>
      </c>
      <c r="V2590" s="42" t="s">
        <v>187</v>
      </c>
      <c r="W2590" s="42" t="s">
        <v>188</v>
      </c>
      <c r="X2590" s="22"/>
      <c r="Y2590" s="22"/>
      <c r="Z2590" s="22"/>
      <c r="AA2590" s="22"/>
      <c r="AB2590" s="42" t="s">
        <v>184</v>
      </c>
      <c r="AC2590" s="42" t="s">
        <v>185</v>
      </c>
      <c r="AD2590" s="42" t="s">
        <v>186</v>
      </c>
      <c r="AE2590" s="42" t="s">
        <v>187</v>
      </c>
      <c r="AF2590" s="42" t="s">
        <v>188</v>
      </c>
      <c r="AG2590" s="22"/>
      <c r="AH2590" s="22"/>
      <c r="AI2590" s="22"/>
      <c r="AJ2590" s="22"/>
      <c r="AK2590" s="22"/>
      <c r="AL2590" s="22"/>
      <c r="AM2590" s="22"/>
      <c r="AN2590" s="22"/>
      <c r="AO2590" s="22"/>
      <c r="AP2590" s="22"/>
      <c r="AQ2590" s="22"/>
      <c r="AR2590" s="22"/>
      <c r="AS2590" s="22"/>
      <c r="AT2590" s="22"/>
      <c r="AU2590" s="22"/>
      <c r="AV2590" s="22"/>
      <c r="AW2590" s="22"/>
      <c r="AX2590" s="22"/>
      <c r="AY2590" s="22"/>
      <c r="AZ2590" s="22"/>
      <c r="BA2590" s="22"/>
      <c r="BB2590" s="22"/>
      <c r="BC2590" s="22"/>
      <c r="BD2590" s="22"/>
      <c r="BE2590" s="22"/>
      <c r="BF2590" s="22"/>
      <c r="BG2590" s="22"/>
      <c r="BH2590" s="22"/>
      <c r="BI2590" s="22"/>
      <c r="BJ2590" s="22"/>
      <c r="BK2590" s="22"/>
      <c r="BL2590" s="22"/>
      <c r="BM2590" s="22"/>
      <c r="BN2590" s="22"/>
      <c r="BO2590" s="22"/>
      <c r="BP2590" s="22"/>
      <c r="BQ2590" s="22"/>
      <c r="BR2590" s="22"/>
      <c r="BS2590" s="22"/>
      <c r="BT2590" s="22"/>
      <c r="BU2590" s="22"/>
      <c r="BV2590" s="22"/>
      <c r="BW2590" s="22"/>
      <c r="BX2590" s="22"/>
      <c r="BY2590" s="22"/>
      <c r="BZ2590" s="22"/>
    </row>
    <row r="2591" spans="1:78" x14ac:dyDescent="0.25">
      <c r="A2591" s="21"/>
      <c r="B2591" s="34">
        <f ca="1">D2591/1000</f>
        <v>0.2</v>
      </c>
      <c r="C2591" s="22">
        <v>98.91</v>
      </c>
      <c r="D2591" s="106">
        <v>200</v>
      </c>
      <c r="E2591" s="22"/>
      <c r="F2591" s="22"/>
      <c r="G2591" s="22"/>
      <c r="H2591" s="22"/>
      <c r="I2591" s="22">
        <f t="array" aca="1" ref="I2591:N2597" ca="1">LINEST(C2591:C2596,B2591:B2596^{1,2,3,-2},1,1)</f>
        <v>-0.56129135334235292</v>
      </c>
      <c r="J2591" s="22">
        <f ca="1"/>
        <v>-988.76551031359804</v>
      </c>
      <c r="K2591" s="22">
        <f ca="1"/>
        <v>1060.2793416169866</v>
      </c>
      <c r="L2591" s="22">
        <f ca="1"/>
        <v>-0.63412107515523153</v>
      </c>
      <c r="M2591" s="22">
        <f ca="1"/>
        <v>78.568072651851523</v>
      </c>
      <c r="N2591" s="22" t="e">
        <f ca="1"/>
        <v>#N/A</v>
      </c>
      <c r="O2591" s="22"/>
      <c r="P2591" s="22"/>
      <c r="Q2591" s="22"/>
      <c r="R2591" s="22"/>
      <c r="S2591" s="22">
        <f t="array" aca="1" ref="S2591:X2597" ca="1">LINEST(C2596:C2601,B2596:B2601^{1,2,3,-2},1,1)</f>
        <v>-5.0828157024618763</v>
      </c>
      <c r="T2591" s="22">
        <f ca="1"/>
        <v>-2.226859696077403</v>
      </c>
      <c r="U2591" s="22">
        <f ca="1"/>
        <v>-110.94240904302249</v>
      </c>
      <c r="V2591" s="22">
        <f ca="1"/>
        <v>376.83104330196591</v>
      </c>
      <c r="W2591" s="22">
        <f ca="1"/>
        <v>77.407084465605891</v>
      </c>
      <c r="X2591" s="22" t="e">
        <f ca="1"/>
        <v>#N/A</v>
      </c>
      <c r="Y2591" s="22"/>
      <c r="Z2591" s="22"/>
      <c r="AA2591" s="22"/>
      <c r="AB2591" s="22">
        <f t="array" aca="1" ref="AB2591:AG2597" ca="1">LINEST(C2601:C2606,B2601:B2606^{1,2,3,-2},1,1)</f>
        <v>907.58768149047216</v>
      </c>
      <c r="AC2591" s="22">
        <f ca="1"/>
        <v>1472.9986360879382</v>
      </c>
      <c r="AD2591" s="22">
        <f ca="1"/>
        <v>-6779.8325657423993</v>
      </c>
      <c r="AE2591" s="22">
        <f ca="1"/>
        <v>11083.966607641114</v>
      </c>
      <c r="AF2591" s="22">
        <f ca="1"/>
        <v>-6348.6829030543649</v>
      </c>
      <c r="AG2591" s="22" t="e">
        <f ca="1"/>
        <v>#N/A</v>
      </c>
      <c r="AH2591" s="22"/>
      <c r="AI2591" s="22"/>
      <c r="AJ2591" s="22"/>
      <c r="AK2591" s="22"/>
      <c r="AL2591" s="22"/>
      <c r="AM2591" s="22"/>
      <c r="AN2591" s="22"/>
      <c r="AO2591" s="22"/>
      <c r="AP2591" s="22"/>
      <c r="AQ2591" s="22"/>
      <c r="AR2591" s="22"/>
      <c r="AS2591" s="22"/>
      <c r="AT2591" s="22"/>
      <c r="AU2591" s="22"/>
      <c r="AV2591" s="22"/>
      <c r="AW2591" s="22"/>
      <c r="AX2591" s="22"/>
      <c r="AY2591" s="22"/>
      <c r="AZ2591" s="22"/>
      <c r="BA2591" s="22"/>
      <c r="BB2591" s="22"/>
      <c r="BC2591" s="22"/>
      <c r="BD2591" s="22"/>
      <c r="BE2591" s="22"/>
      <c r="BF2591" s="22"/>
      <c r="BG2591" s="22"/>
      <c r="BH2591" s="22"/>
      <c r="BI2591" s="22"/>
      <c r="BJ2591" s="22"/>
      <c r="BK2591" s="22"/>
      <c r="BL2591" s="22"/>
      <c r="BM2591" s="22"/>
      <c r="BN2591" s="22"/>
      <c r="BO2591" s="22"/>
      <c r="BP2591" s="22"/>
      <c r="BQ2591" s="22"/>
      <c r="BR2591" s="22"/>
      <c r="BS2591" s="22"/>
      <c r="BT2591" s="22"/>
      <c r="BU2591" s="22"/>
      <c r="BV2591" s="22"/>
      <c r="BW2591" s="22"/>
      <c r="BX2591" s="22"/>
      <c r="BY2591" s="22"/>
      <c r="BZ2591" s="22"/>
    </row>
    <row r="2592" spans="1:78" x14ac:dyDescent="0.25">
      <c r="A2592" s="21"/>
      <c r="B2592" s="34">
        <f t="shared" ref="B2592:B2606" ca="1" si="81">D2592/1000</f>
        <v>0.27315</v>
      </c>
      <c r="C2592" s="22">
        <v>129.83000000000001</v>
      </c>
      <c r="D2592" s="22">
        <v>273.14999999999998</v>
      </c>
      <c r="E2592" s="22"/>
      <c r="F2592" s="61"/>
      <c r="G2592" s="61"/>
      <c r="H2592" s="61"/>
      <c r="I2592" s="22">
        <f ca="1"/>
        <v>6.8763575762142759E-2</v>
      </c>
      <c r="J2592" s="22">
        <f ca="1"/>
        <v>78.46697256993339</v>
      </c>
      <c r="K2592" s="22">
        <f ca="1"/>
        <v>102.33814629352339</v>
      </c>
      <c r="L2592" s="22">
        <f ca="1"/>
        <v>45.851770333211881</v>
      </c>
      <c r="M2592" s="22">
        <f ca="1"/>
        <v>7.421542087079894</v>
      </c>
      <c r="N2592" s="22" t="e">
        <f ca="1"/>
        <v>#N/A</v>
      </c>
      <c r="O2592" s="61"/>
      <c r="P2592" s="61"/>
      <c r="Q2592" s="61"/>
      <c r="R2592" s="61"/>
      <c r="S2592" s="22">
        <f ca="1"/>
        <v>2.1445670233329039</v>
      </c>
      <c r="T2592" s="22">
        <f ca="1"/>
        <v>46.169318290685084</v>
      </c>
      <c r="U2592" s="22">
        <f ca="1"/>
        <v>128.706924454975</v>
      </c>
      <c r="V2592" s="22">
        <f ca="1"/>
        <v>125.14754570729022</v>
      </c>
      <c r="W2592" s="22">
        <f ca="1"/>
        <v>44.722180540273442</v>
      </c>
      <c r="X2592" s="22" t="e">
        <f ca="1"/>
        <v>#N/A</v>
      </c>
      <c r="Y2592" s="61"/>
      <c r="Z2592" s="61"/>
      <c r="AA2592" s="61"/>
      <c r="AB2592" s="22">
        <f ca="1"/>
        <v>930.83479093055507</v>
      </c>
      <c r="AC2592" s="22">
        <f ca="1"/>
        <v>1328.5597799654759</v>
      </c>
      <c r="AD2592" s="22">
        <f ca="1"/>
        <v>6207.4431762603526</v>
      </c>
      <c r="AE2592" s="22">
        <f ca="1"/>
        <v>10242.373959869516</v>
      </c>
      <c r="AF2592" s="22">
        <f ca="1"/>
        <v>6293.8679211928747</v>
      </c>
      <c r="AG2592" s="22" t="e">
        <f ca="1"/>
        <v>#N/A</v>
      </c>
      <c r="AH2592" s="61"/>
      <c r="AI2592" s="61"/>
      <c r="AJ2592" s="61"/>
      <c r="AK2592" s="61"/>
      <c r="AL2592" s="61"/>
      <c r="AM2592" s="61"/>
      <c r="AN2592" s="61"/>
      <c r="AO2592" s="61"/>
      <c r="AP2592" s="61"/>
      <c r="AQ2592" s="61"/>
      <c r="AR2592" s="61"/>
      <c r="AS2592" s="61"/>
      <c r="AT2592" s="61"/>
      <c r="AU2592" s="61"/>
      <c r="AV2592" s="61"/>
      <c r="AW2592" s="61"/>
      <c r="AX2592" s="61"/>
      <c r="AY2592" s="61"/>
      <c r="AZ2592" s="61"/>
      <c r="BA2592" s="61"/>
      <c r="BB2592" s="61"/>
      <c r="BC2592" s="61"/>
      <c r="BD2592" s="61"/>
      <c r="BE2592" s="61"/>
      <c r="BF2592" s="61"/>
      <c r="BG2592" s="61"/>
      <c r="BH2592" s="61"/>
      <c r="BI2592" s="61"/>
      <c r="BJ2592" s="61"/>
      <c r="BK2592" s="61"/>
      <c r="BL2592" s="61"/>
      <c r="BM2592" s="61"/>
      <c r="BN2592" s="61"/>
      <c r="BO2592" s="22"/>
      <c r="BP2592" s="22"/>
      <c r="BQ2592" s="22"/>
      <c r="BR2592" s="22"/>
      <c r="BS2592" s="22"/>
      <c r="BT2592" s="22"/>
      <c r="BU2592" s="22"/>
      <c r="BV2592" s="22"/>
      <c r="BW2592" s="22"/>
      <c r="BX2592" s="22"/>
      <c r="BY2592" s="22"/>
      <c r="BZ2592" s="22"/>
    </row>
    <row r="2593" spans="1:78" x14ac:dyDescent="0.25">
      <c r="A2593" s="21"/>
      <c r="B2593" s="34">
        <f t="shared" ca="1" si="81"/>
        <v>0.29814999999999997</v>
      </c>
      <c r="C2593" s="22">
        <v>140.1</v>
      </c>
      <c r="D2593" s="22">
        <v>298.14999999999998</v>
      </c>
      <c r="E2593" s="22"/>
      <c r="F2593" s="61"/>
      <c r="G2593" s="61"/>
      <c r="H2593" s="61"/>
      <c r="I2593" s="22">
        <f ca="1"/>
        <v>0.99999997436610388</v>
      </c>
      <c r="J2593" s="22">
        <f ca="1"/>
        <v>1.4943673926135909E-2</v>
      </c>
      <c r="K2593" s="22" t="e">
        <f ca="1"/>
        <v>#N/A</v>
      </c>
      <c r="L2593" s="22" t="e">
        <f ca="1"/>
        <v>#N/A</v>
      </c>
      <c r="M2593" s="22" t="e">
        <f ca="1"/>
        <v>#N/A</v>
      </c>
      <c r="N2593" s="22" t="e">
        <f ca="1"/>
        <v>#N/A</v>
      </c>
      <c r="O2593" s="61"/>
      <c r="P2593" s="61"/>
      <c r="Q2593" s="61"/>
      <c r="R2593" s="61"/>
      <c r="S2593" s="22">
        <f ca="1"/>
        <v>0.99999951161609479</v>
      </c>
      <c r="T2593" s="22">
        <f ca="1"/>
        <v>6.9329988506834236E-2</v>
      </c>
      <c r="U2593" s="22" t="e">
        <f ca="1"/>
        <v>#N/A</v>
      </c>
      <c r="V2593" s="22" t="e">
        <f ca="1"/>
        <v>#N/A</v>
      </c>
      <c r="W2593" s="22" t="e">
        <f ca="1"/>
        <v>#N/A</v>
      </c>
      <c r="X2593" s="22" t="e">
        <f ca="1"/>
        <v>#N/A</v>
      </c>
      <c r="Y2593" s="61"/>
      <c r="Z2593" s="61"/>
      <c r="AA2593" s="61"/>
      <c r="AB2593" s="22">
        <f ca="1"/>
        <v>0.99943452775961872</v>
      </c>
      <c r="AC2593" s="22">
        <f ca="1"/>
        <v>1.2024949626289974</v>
      </c>
      <c r="AD2593" s="22" t="e">
        <f ca="1"/>
        <v>#N/A</v>
      </c>
      <c r="AE2593" s="22" t="e">
        <f ca="1"/>
        <v>#N/A</v>
      </c>
      <c r="AF2593" s="22" t="e">
        <f ca="1"/>
        <v>#N/A</v>
      </c>
      <c r="AG2593" s="22" t="e">
        <f ca="1"/>
        <v>#N/A</v>
      </c>
      <c r="AH2593" s="61"/>
      <c r="AI2593" s="61"/>
      <c r="AJ2593" s="61"/>
      <c r="AK2593" s="61"/>
      <c r="AL2593" s="61"/>
      <c r="AM2593" s="61"/>
      <c r="AN2593" s="61"/>
      <c r="AO2593" s="61"/>
      <c r="AP2593" s="61"/>
      <c r="AQ2593" s="61"/>
      <c r="AR2593" s="61"/>
      <c r="AS2593" s="61"/>
      <c r="AT2593" s="61"/>
      <c r="AU2593" s="61"/>
      <c r="AV2593" s="61"/>
      <c r="AW2593" s="61"/>
      <c r="AX2593" s="61"/>
      <c r="AY2593" s="61"/>
      <c r="AZ2593" s="61"/>
      <c r="BA2593" s="61"/>
      <c r="BB2593" s="61"/>
      <c r="BC2593" s="61"/>
      <c r="BD2593" s="61"/>
      <c r="BE2593" s="61"/>
      <c r="BF2593" s="61"/>
      <c r="BG2593" s="61"/>
      <c r="BH2593" s="61"/>
      <c r="BI2593" s="61"/>
      <c r="BJ2593" s="61"/>
      <c r="BK2593" s="61"/>
      <c r="BL2593" s="61"/>
      <c r="BM2593" s="61"/>
      <c r="BN2593" s="61"/>
      <c r="BO2593" s="22"/>
      <c r="BP2593" s="22"/>
      <c r="BQ2593" s="22"/>
      <c r="BR2593" s="22"/>
      <c r="BS2593" s="22"/>
      <c r="BT2593" s="22"/>
      <c r="BU2593" s="22"/>
      <c r="BV2593" s="22"/>
      <c r="BW2593" s="22"/>
      <c r="BX2593" s="22"/>
      <c r="BY2593" s="22"/>
      <c r="BZ2593" s="22"/>
    </row>
    <row r="2594" spans="1:78" x14ac:dyDescent="0.25">
      <c r="A2594" s="21"/>
      <c r="B2594" s="34">
        <f t="shared" ca="1" si="81"/>
        <v>0.3</v>
      </c>
      <c r="C2594" s="22">
        <v>140.88</v>
      </c>
      <c r="D2594" s="22">
        <v>300</v>
      </c>
      <c r="E2594" s="22"/>
      <c r="F2594" s="61"/>
      <c r="G2594" s="61"/>
      <c r="H2594" s="61"/>
      <c r="I2594" s="22">
        <f ca="1"/>
        <v>9752711.548852779</v>
      </c>
      <c r="J2594" s="22">
        <f ca="1"/>
        <v>1</v>
      </c>
      <c r="K2594" s="22" t="e">
        <f ca="1"/>
        <v>#N/A</v>
      </c>
      <c r="L2594" s="22" t="e">
        <f ca="1"/>
        <v>#N/A</v>
      </c>
      <c r="M2594" s="22" t="e">
        <f ca="1"/>
        <v>#N/A</v>
      </c>
      <c r="N2594" s="22" t="e">
        <f ca="1"/>
        <v>#N/A</v>
      </c>
      <c r="O2594" s="61"/>
      <c r="P2594" s="61"/>
      <c r="Q2594" s="61"/>
      <c r="R2594" s="61"/>
      <c r="S2594" s="22">
        <f ca="1"/>
        <v>511892.13080331829</v>
      </c>
      <c r="T2594" s="22">
        <f ca="1"/>
        <v>1</v>
      </c>
      <c r="U2594" s="22" t="e">
        <f ca="1"/>
        <v>#N/A</v>
      </c>
      <c r="V2594" s="22" t="e">
        <f ca="1"/>
        <v>#N/A</v>
      </c>
      <c r="W2594" s="22" t="e">
        <f ca="1"/>
        <v>#N/A</v>
      </c>
      <c r="X2594" s="22" t="e">
        <f ca="1"/>
        <v>#N/A</v>
      </c>
      <c r="Y2594" s="61"/>
      <c r="Z2594" s="61"/>
      <c r="AA2594" s="61"/>
      <c r="AB2594" s="22">
        <f ca="1"/>
        <v>441.85835147533345</v>
      </c>
      <c r="AC2594" s="22">
        <f ca="1"/>
        <v>1</v>
      </c>
      <c r="AD2594" s="22" t="e">
        <f ca="1"/>
        <v>#N/A</v>
      </c>
      <c r="AE2594" s="22" t="e">
        <f ca="1"/>
        <v>#N/A</v>
      </c>
      <c r="AF2594" s="22" t="e">
        <f ca="1"/>
        <v>#N/A</v>
      </c>
      <c r="AG2594" s="22" t="e">
        <f ca="1"/>
        <v>#N/A</v>
      </c>
      <c r="AH2594" s="61"/>
      <c r="AI2594" s="61"/>
      <c r="AJ2594" s="61"/>
      <c r="AK2594" s="61"/>
      <c r="AL2594" s="61"/>
      <c r="AM2594" s="61"/>
      <c r="AN2594" s="61"/>
      <c r="AO2594" s="61"/>
      <c r="AP2594" s="61"/>
      <c r="AQ2594" s="61"/>
      <c r="AR2594" s="61"/>
      <c r="AS2594" s="61"/>
      <c r="AT2594" s="61"/>
      <c r="AU2594" s="61"/>
      <c r="AV2594" s="61"/>
      <c r="AW2594" s="61"/>
      <c r="AX2594" s="61"/>
      <c r="AY2594" s="61"/>
      <c r="AZ2594" s="61"/>
      <c r="BA2594" s="61"/>
      <c r="BB2594" s="61"/>
      <c r="BC2594" s="61"/>
      <c r="BD2594" s="61"/>
      <c r="BE2594" s="61"/>
      <c r="BF2594" s="61"/>
      <c r="BG2594" s="61"/>
      <c r="BH2594" s="61"/>
      <c r="BI2594" s="61"/>
      <c r="BJ2594" s="61"/>
      <c r="BK2594" s="61"/>
      <c r="BL2594" s="61"/>
      <c r="BM2594" s="61"/>
      <c r="BN2594" s="61"/>
      <c r="BO2594" s="22"/>
      <c r="BP2594" s="22"/>
      <c r="BQ2594" s="22"/>
      <c r="BR2594" s="22"/>
      <c r="BS2594" s="22"/>
      <c r="BT2594" s="22"/>
      <c r="BU2594" s="22"/>
      <c r="BV2594" s="22"/>
      <c r="BW2594" s="22"/>
      <c r="BX2594" s="22"/>
      <c r="BY2594" s="22"/>
      <c r="BZ2594" s="22"/>
    </row>
    <row r="2595" spans="1:78" x14ac:dyDescent="0.25">
      <c r="A2595" s="21"/>
      <c r="B2595" s="34">
        <f t="shared" ca="1" si="81"/>
        <v>0.4</v>
      </c>
      <c r="C2595" s="22">
        <v>181.17</v>
      </c>
      <c r="D2595" s="22">
        <v>400</v>
      </c>
      <c r="E2595" s="22"/>
      <c r="F2595" s="101"/>
      <c r="G2595" s="101"/>
      <c r="H2595" s="101"/>
      <c r="I2595" s="22">
        <f ca="1"/>
        <v>8711.6443266866063</v>
      </c>
      <c r="J2595" s="22">
        <f ca="1"/>
        <v>2.2331339041067419E-4</v>
      </c>
      <c r="K2595" s="22" t="e">
        <f ca="1"/>
        <v>#N/A</v>
      </c>
      <c r="L2595" s="22" t="e">
        <f ca="1"/>
        <v>#N/A</v>
      </c>
      <c r="M2595" s="22" t="e">
        <f ca="1"/>
        <v>#N/A</v>
      </c>
      <c r="N2595" s="22" t="e">
        <f ca="1"/>
        <v>#N/A</v>
      </c>
      <c r="O2595" s="101"/>
      <c r="P2595" s="101"/>
      <c r="Q2595" s="101"/>
      <c r="R2595" s="101"/>
      <c r="S2595" s="22">
        <f ca="1"/>
        <v>9841.9397266860306</v>
      </c>
      <c r="T2595" s="22">
        <f ca="1"/>
        <v>4.8066473063577671E-3</v>
      </c>
      <c r="U2595" s="22" t="e">
        <f ca="1"/>
        <v>#N/A</v>
      </c>
      <c r="V2595" s="22" t="e">
        <f ca="1"/>
        <v>#N/A</v>
      </c>
      <c r="W2595" s="22" t="e">
        <f ca="1"/>
        <v>#N/A</v>
      </c>
      <c r="X2595" s="22" t="e">
        <f ca="1"/>
        <v>#N/A</v>
      </c>
      <c r="Y2595" s="101"/>
      <c r="Z2595" s="101"/>
      <c r="AA2595" s="101"/>
      <c r="AB2595" s="22">
        <f ca="1"/>
        <v>2555.6983391981844</v>
      </c>
      <c r="AC2595" s="22">
        <f ca="1"/>
        <v>1.4459941351481138</v>
      </c>
      <c r="AD2595" s="22" t="e">
        <f ca="1"/>
        <v>#N/A</v>
      </c>
      <c r="AE2595" s="22" t="e">
        <f ca="1"/>
        <v>#N/A</v>
      </c>
      <c r="AF2595" s="22" t="e">
        <f ca="1"/>
        <v>#N/A</v>
      </c>
      <c r="AG2595" s="22" t="e">
        <f ca="1"/>
        <v>#N/A</v>
      </c>
      <c r="AH2595" s="101"/>
      <c r="AI2595" s="101"/>
      <c r="AJ2595" s="101"/>
      <c r="AK2595" s="101"/>
      <c r="AL2595" s="101"/>
      <c r="AM2595" s="101"/>
      <c r="AN2595" s="101"/>
      <c r="AO2595" s="101"/>
      <c r="AP2595" s="101"/>
      <c r="AQ2595" s="101"/>
      <c r="AR2595" s="101"/>
      <c r="AS2595" s="101"/>
      <c r="AT2595" s="101"/>
      <c r="AU2595" s="101"/>
      <c r="AV2595" s="101"/>
      <c r="AW2595" s="101"/>
      <c r="AX2595" s="61"/>
      <c r="AY2595" s="61"/>
      <c r="AZ2595" s="61"/>
      <c r="BA2595" s="61"/>
      <c r="BB2595" s="61"/>
      <c r="BC2595" s="61"/>
      <c r="BD2595" s="61"/>
      <c r="BE2595" s="61"/>
      <c r="BF2595" s="61"/>
      <c r="BG2595" s="61"/>
      <c r="BH2595" s="61"/>
      <c r="BI2595" s="61"/>
      <c r="BJ2595" s="61"/>
      <c r="BK2595" s="61"/>
      <c r="BL2595" s="61"/>
      <c r="BM2595" s="61"/>
      <c r="BN2595" s="61"/>
      <c r="BO2595" s="22"/>
      <c r="BP2595" s="22"/>
      <c r="BQ2595" s="22"/>
      <c r="BR2595" s="22"/>
      <c r="BS2595" s="22"/>
      <c r="BT2595" s="22"/>
      <c r="BU2595" s="22"/>
      <c r="BV2595" s="22"/>
      <c r="BW2595" s="22"/>
      <c r="BX2595" s="22"/>
      <c r="BY2595" s="22"/>
      <c r="BZ2595" s="22"/>
    </row>
    <row r="2596" spans="1:78" x14ac:dyDescent="0.25">
      <c r="A2596" s="21"/>
      <c r="B2596" s="34">
        <f t="shared" ca="1" si="81"/>
        <v>0.5</v>
      </c>
      <c r="C2596" s="22">
        <v>217.48</v>
      </c>
      <c r="D2596" s="106">
        <v>500</v>
      </c>
      <c r="E2596" s="22"/>
      <c r="F2596" s="61"/>
      <c r="G2596" s="62"/>
      <c r="H2596" s="62"/>
      <c r="I2596" s="22" t="e">
        <f ca="1"/>
        <v>#N/A</v>
      </c>
      <c r="J2596" s="22" t="e">
        <f ca="1"/>
        <v>#N/A</v>
      </c>
      <c r="K2596" s="22" t="e">
        <f ca="1"/>
        <v>#N/A</v>
      </c>
      <c r="L2596" s="22" t="e">
        <f ca="1"/>
        <v>#N/A</v>
      </c>
      <c r="M2596" s="22" t="e">
        <f ca="1"/>
        <v>#N/A</v>
      </c>
      <c r="N2596" s="22" t="e">
        <f ca="1"/>
        <v>#N/A</v>
      </c>
      <c r="O2596" s="62"/>
      <c r="P2596" s="62"/>
      <c r="Q2596" s="61"/>
      <c r="R2596" s="61"/>
      <c r="S2596" s="22" t="e">
        <f ca="1"/>
        <v>#N/A</v>
      </c>
      <c r="T2596" s="22" t="e">
        <f ca="1"/>
        <v>#N/A</v>
      </c>
      <c r="U2596" s="22" t="e">
        <f ca="1"/>
        <v>#N/A</v>
      </c>
      <c r="V2596" s="22" t="e">
        <f ca="1"/>
        <v>#N/A</v>
      </c>
      <c r="W2596" s="22" t="e">
        <f ca="1"/>
        <v>#N/A</v>
      </c>
      <c r="X2596" s="22" t="e">
        <f ca="1"/>
        <v>#N/A</v>
      </c>
      <c r="Y2596" s="61"/>
      <c r="Z2596" s="61"/>
      <c r="AA2596" s="61"/>
      <c r="AB2596" s="22" t="e">
        <f ca="1"/>
        <v>#N/A</v>
      </c>
      <c r="AC2596" s="22" t="e">
        <f ca="1"/>
        <v>#N/A</v>
      </c>
      <c r="AD2596" s="22" t="e">
        <f ca="1"/>
        <v>#N/A</v>
      </c>
      <c r="AE2596" s="22" t="e">
        <f ca="1"/>
        <v>#N/A</v>
      </c>
      <c r="AF2596" s="22" t="e">
        <f ca="1"/>
        <v>#N/A</v>
      </c>
      <c r="AG2596" s="22" t="e">
        <f ca="1"/>
        <v>#N/A</v>
      </c>
      <c r="AH2596" s="61"/>
      <c r="AI2596" s="61"/>
      <c r="AJ2596" s="61"/>
      <c r="AK2596" s="61"/>
      <c r="AL2596" s="61"/>
      <c r="AM2596" s="61"/>
      <c r="AN2596" s="61"/>
      <c r="AO2596" s="61"/>
      <c r="AP2596" s="61"/>
      <c r="AQ2596" s="61"/>
      <c r="AR2596" s="61"/>
      <c r="AS2596" s="61"/>
      <c r="AT2596" s="61"/>
      <c r="AU2596" s="61"/>
      <c r="AV2596" s="61"/>
      <c r="AW2596" s="61"/>
      <c r="AX2596" s="61"/>
      <c r="AY2596" s="61"/>
      <c r="AZ2596" s="61"/>
      <c r="BA2596" s="61"/>
      <c r="BB2596" s="61"/>
      <c r="BC2596" s="61"/>
      <c r="BD2596" s="61"/>
      <c r="BE2596" s="61"/>
      <c r="BF2596" s="61"/>
      <c r="BG2596" s="61"/>
      <c r="BH2596" s="61"/>
      <c r="BI2596" s="61"/>
      <c r="BJ2596" s="61"/>
      <c r="BK2596" s="61"/>
      <c r="BL2596" s="61"/>
      <c r="BM2596" s="61"/>
      <c r="BN2596" s="61"/>
      <c r="BO2596" s="22"/>
      <c r="BP2596" s="22"/>
      <c r="BQ2596" s="22"/>
      <c r="BR2596" s="22"/>
      <c r="BS2596" s="22"/>
      <c r="BT2596" s="22"/>
      <c r="BU2596" s="22"/>
      <c r="BV2596" s="22"/>
      <c r="BW2596" s="22"/>
      <c r="BX2596" s="22"/>
      <c r="BY2596" s="22"/>
      <c r="BZ2596" s="22"/>
    </row>
    <row r="2597" spans="1:78" x14ac:dyDescent="0.25">
      <c r="A2597" s="21"/>
      <c r="B2597" s="34">
        <f t="shared" ca="1" si="81"/>
        <v>0.6</v>
      </c>
      <c r="C2597" s="22">
        <v>248.95</v>
      </c>
      <c r="D2597" s="22">
        <v>600</v>
      </c>
      <c r="E2597" s="22"/>
      <c r="F2597" s="102"/>
      <c r="G2597" s="102"/>
      <c r="H2597" s="102"/>
      <c r="I2597" s="22" t="e">
        <f ca="1"/>
        <v>#N/A</v>
      </c>
      <c r="J2597" s="22" t="e">
        <f ca="1"/>
        <v>#N/A</v>
      </c>
      <c r="K2597" s="22" t="e">
        <f ca="1"/>
        <v>#N/A</v>
      </c>
      <c r="L2597" s="22" t="e">
        <f ca="1"/>
        <v>#N/A</v>
      </c>
      <c r="M2597" s="22" t="e">
        <f ca="1"/>
        <v>#N/A</v>
      </c>
      <c r="N2597" s="22" t="e">
        <f ca="1"/>
        <v>#N/A</v>
      </c>
      <c r="O2597" s="103"/>
      <c r="P2597" s="102"/>
      <c r="Q2597" s="102"/>
      <c r="R2597" s="102"/>
      <c r="S2597" s="22" t="e">
        <f ca="1"/>
        <v>#N/A</v>
      </c>
      <c r="T2597" s="22" t="e">
        <f ca="1"/>
        <v>#N/A</v>
      </c>
      <c r="U2597" s="22" t="e">
        <f ca="1"/>
        <v>#N/A</v>
      </c>
      <c r="V2597" s="22" t="e">
        <f ca="1"/>
        <v>#N/A</v>
      </c>
      <c r="W2597" s="22" t="e">
        <f ca="1"/>
        <v>#N/A</v>
      </c>
      <c r="X2597" s="22" t="e">
        <f ca="1"/>
        <v>#N/A</v>
      </c>
      <c r="Y2597" s="102"/>
      <c r="Z2597" s="102"/>
      <c r="AA2597" s="102"/>
      <c r="AB2597" s="22" t="e">
        <f ca="1"/>
        <v>#N/A</v>
      </c>
      <c r="AC2597" s="22" t="e">
        <f ca="1"/>
        <v>#N/A</v>
      </c>
      <c r="AD2597" s="22" t="e">
        <f ca="1"/>
        <v>#N/A</v>
      </c>
      <c r="AE2597" s="22" t="e">
        <f ca="1"/>
        <v>#N/A</v>
      </c>
      <c r="AF2597" s="22" t="e">
        <f ca="1"/>
        <v>#N/A</v>
      </c>
      <c r="AG2597" s="22" t="e">
        <f ca="1"/>
        <v>#N/A</v>
      </c>
      <c r="AH2597" s="103"/>
      <c r="AI2597" s="102"/>
      <c r="AJ2597" s="102"/>
      <c r="AK2597" s="102"/>
      <c r="AL2597" s="102"/>
      <c r="AM2597" s="103"/>
      <c r="AN2597" s="102"/>
      <c r="AO2597" s="102"/>
      <c r="AP2597" s="102"/>
      <c r="AQ2597" s="103"/>
      <c r="AR2597" s="103"/>
      <c r="AS2597" s="102"/>
      <c r="AT2597" s="102"/>
      <c r="AU2597" s="102"/>
      <c r="AV2597" s="102"/>
      <c r="AW2597" s="103"/>
      <c r="AX2597" s="61"/>
      <c r="AY2597" s="61"/>
      <c r="AZ2597" s="61"/>
      <c r="BA2597" s="61"/>
      <c r="BB2597" s="61"/>
      <c r="BC2597" s="61"/>
      <c r="BD2597" s="61"/>
      <c r="BE2597" s="61"/>
      <c r="BF2597" s="61"/>
      <c r="BG2597" s="61"/>
      <c r="BH2597" s="61"/>
      <c r="BI2597" s="61"/>
      <c r="BJ2597" s="61"/>
      <c r="BK2597" s="61"/>
      <c r="BL2597" s="61"/>
      <c r="BM2597" s="61"/>
      <c r="BN2597" s="61"/>
      <c r="BO2597" s="22"/>
      <c r="BP2597" s="22"/>
      <c r="BQ2597" s="22"/>
      <c r="BR2597" s="22"/>
      <c r="BS2597" s="22"/>
      <c r="BT2597" s="22"/>
      <c r="BU2597" s="22"/>
      <c r="BV2597" s="22"/>
      <c r="BW2597" s="22"/>
      <c r="BX2597" s="22"/>
      <c r="BY2597" s="22"/>
      <c r="BZ2597" s="22"/>
    </row>
    <row r="2598" spans="1:78" x14ac:dyDescent="0.25">
      <c r="A2598" s="21"/>
      <c r="B2598" s="34">
        <f t="shared" ca="1" si="81"/>
        <v>0.7</v>
      </c>
      <c r="C2598" s="22">
        <v>275.73</v>
      </c>
      <c r="D2598" s="22">
        <v>700</v>
      </c>
      <c r="E2598" s="22"/>
      <c r="F2598" s="22"/>
      <c r="G2598" s="22"/>
      <c r="H2598" s="22"/>
      <c r="I2598" s="22"/>
      <c r="J2598" s="22"/>
      <c r="K2598" s="22"/>
      <c r="L2598" s="22"/>
      <c r="M2598" s="22"/>
      <c r="N2598" s="22"/>
      <c r="O2598" s="22"/>
      <c r="P2598" s="22"/>
      <c r="Q2598" s="22"/>
      <c r="R2598" s="22"/>
      <c r="S2598" s="22"/>
      <c r="T2598" s="2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c r="AQ2598" s="22"/>
      <c r="AR2598" s="22"/>
      <c r="AS2598" s="22"/>
      <c r="AT2598" s="22"/>
      <c r="AU2598" s="22"/>
      <c r="AV2598" s="22"/>
      <c r="AW2598" s="22"/>
      <c r="AX2598" s="22"/>
      <c r="AY2598" s="22"/>
      <c r="AZ2598" s="22"/>
      <c r="BA2598" s="22"/>
      <c r="BB2598" s="22"/>
      <c r="BC2598" s="22"/>
      <c r="BD2598" s="22"/>
      <c r="BE2598" s="22"/>
      <c r="BF2598" s="22"/>
      <c r="BG2598" s="22"/>
      <c r="BH2598" s="22"/>
      <c r="BI2598" s="22"/>
      <c r="BJ2598" s="22"/>
      <c r="BK2598" s="22"/>
      <c r="BL2598" s="22"/>
      <c r="BM2598" s="22"/>
      <c r="BN2598" s="22"/>
      <c r="BO2598" s="22"/>
      <c r="BP2598" s="22"/>
      <c r="BQ2598" s="22"/>
      <c r="BR2598" s="22"/>
      <c r="BS2598" s="22"/>
      <c r="BT2598" s="22"/>
      <c r="BU2598" s="22"/>
      <c r="BV2598" s="22"/>
      <c r="BW2598" s="22"/>
      <c r="BX2598" s="22"/>
      <c r="BY2598" s="22"/>
      <c r="BZ2598" s="22"/>
    </row>
    <row r="2599" spans="1:78" x14ac:dyDescent="0.25">
      <c r="A2599" s="21"/>
      <c r="B2599" s="34">
        <f t="shared" ca="1" si="81"/>
        <v>0.8</v>
      </c>
      <c r="C2599" s="22">
        <v>298.74</v>
      </c>
      <c r="D2599" s="22">
        <v>800</v>
      </c>
      <c r="E2599" s="22"/>
      <c r="F2599" s="22"/>
      <c r="G2599" s="22"/>
      <c r="H2599" s="22"/>
      <c r="I2599" s="22"/>
      <c r="J2599" s="22"/>
      <c r="K2599" s="22"/>
      <c r="L2599" s="22"/>
      <c r="M2599" s="22"/>
      <c r="N2599" s="22"/>
      <c r="O2599" s="22"/>
      <c r="P2599" s="22"/>
      <c r="Q2599" s="22"/>
      <c r="R2599" s="22"/>
      <c r="S2599" s="22"/>
      <c r="T2599" s="2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c r="AQ2599" s="22"/>
      <c r="AR2599" s="22"/>
      <c r="AS2599" s="22"/>
      <c r="AT2599" s="22"/>
      <c r="AU2599" s="22"/>
      <c r="AV2599" s="22"/>
      <c r="AW2599" s="22"/>
      <c r="AX2599" s="22"/>
      <c r="AY2599" s="22"/>
      <c r="AZ2599" s="22"/>
      <c r="BA2599" s="22"/>
      <c r="BB2599" s="22"/>
      <c r="BC2599" s="22"/>
      <c r="BD2599" s="22"/>
      <c r="BE2599" s="22"/>
      <c r="BF2599" s="22"/>
      <c r="BG2599" s="22"/>
      <c r="BH2599" s="22"/>
      <c r="BI2599" s="22"/>
      <c r="BJ2599" s="22"/>
      <c r="BK2599" s="22"/>
      <c r="BL2599" s="22"/>
      <c r="BM2599" s="22"/>
      <c r="BN2599" s="22"/>
      <c r="BO2599" s="22"/>
      <c r="BP2599" s="22"/>
      <c r="BQ2599" s="22"/>
      <c r="BR2599" s="22"/>
      <c r="BS2599" s="22"/>
      <c r="BT2599" s="22"/>
      <c r="BU2599" s="22"/>
      <c r="BV2599" s="22"/>
      <c r="BW2599" s="22"/>
      <c r="BX2599" s="22"/>
      <c r="BY2599" s="22"/>
      <c r="BZ2599" s="22"/>
    </row>
    <row r="2600" spans="1:78" x14ac:dyDescent="0.25">
      <c r="A2600" s="21"/>
      <c r="B2600" s="34">
        <f t="shared" ca="1" si="81"/>
        <v>0.9</v>
      </c>
      <c r="C2600" s="22">
        <v>318.82</v>
      </c>
      <c r="D2600" s="22">
        <v>900</v>
      </c>
      <c r="E2600" s="22"/>
      <c r="F2600" s="22"/>
      <c r="G2600" s="22"/>
      <c r="H2600" s="22"/>
      <c r="I2600" s="22"/>
      <c r="J2600" s="22"/>
      <c r="K2600" s="22"/>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2"/>
      <c r="AS2600" s="22"/>
      <c r="AT2600" s="22"/>
      <c r="AU2600" s="22"/>
      <c r="AV2600" s="22"/>
      <c r="AW2600" s="22"/>
      <c r="AX2600" s="22"/>
      <c r="AY2600" s="22"/>
      <c r="AZ2600" s="22"/>
      <c r="BA2600" s="22"/>
      <c r="BB2600" s="22"/>
      <c r="BC2600" s="22"/>
      <c r="BD2600" s="22"/>
      <c r="BE2600" s="22"/>
      <c r="BF2600" s="22"/>
      <c r="BG2600" s="22"/>
      <c r="BH2600" s="22"/>
      <c r="BI2600" s="22"/>
      <c r="BJ2600" s="22"/>
      <c r="BK2600" s="22"/>
      <c r="BL2600" s="22"/>
      <c r="BM2600" s="22"/>
      <c r="BN2600" s="22"/>
      <c r="BO2600" s="22"/>
      <c r="BP2600" s="22"/>
      <c r="BQ2600" s="22"/>
      <c r="BR2600" s="22"/>
      <c r="BS2600" s="22"/>
      <c r="BT2600" s="22"/>
      <c r="BU2600" s="22"/>
      <c r="BV2600" s="22"/>
      <c r="BW2600" s="22"/>
      <c r="BX2600" s="22"/>
      <c r="BY2600" s="22"/>
      <c r="BZ2600" s="22"/>
    </row>
    <row r="2601" spans="1:78" x14ac:dyDescent="0.25">
      <c r="A2601" s="21"/>
      <c r="B2601" s="34">
        <f t="shared" ca="1" si="81"/>
        <v>1</v>
      </c>
      <c r="C2601" s="22">
        <v>335.98</v>
      </c>
      <c r="D2601" s="106">
        <v>1000</v>
      </c>
      <c r="E2601" s="22"/>
      <c r="F2601" s="22"/>
      <c r="G2601" s="22"/>
      <c r="H2601" s="22"/>
      <c r="I2601" s="22"/>
      <c r="J2601" s="22"/>
      <c r="K2601" s="22"/>
      <c r="L2601" s="22"/>
      <c r="M2601" s="22"/>
      <c r="N2601" s="22"/>
      <c r="O2601" s="22"/>
      <c r="P2601" s="22"/>
      <c r="Q2601" s="22"/>
      <c r="R2601" s="22"/>
      <c r="S2601" s="22"/>
      <c r="T2601" s="2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c r="AQ2601" s="22"/>
      <c r="AR2601" s="22"/>
      <c r="AS2601" s="22"/>
      <c r="AT2601" s="22"/>
      <c r="AU2601" s="22"/>
      <c r="AV2601" s="22"/>
      <c r="AW2601" s="22"/>
      <c r="AX2601" s="22"/>
      <c r="AY2601" s="22"/>
      <c r="AZ2601" s="22"/>
      <c r="BA2601" s="22"/>
      <c r="BB2601" s="22"/>
      <c r="BC2601" s="22"/>
      <c r="BD2601" s="22"/>
      <c r="BE2601" s="22"/>
      <c r="BF2601" s="22"/>
      <c r="BG2601" s="22"/>
      <c r="BH2601" s="22"/>
      <c r="BI2601" s="22"/>
      <c r="BJ2601" s="22"/>
      <c r="BK2601" s="22"/>
      <c r="BL2601" s="22"/>
      <c r="BM2601" s="22"/>
      <c r="BN2601" s="22"/>
      <c r="BO2601" s="22"/>
      <c r="BP2601" s="22"/>
      <c r="BQ2601" s="22"/>
      <c r="BR2601" s="22"/>
      <c r="BS2601" s="22"/>
      <c r="BT2601" s="22"/>
      <c r="BU2601" s="22"/>
      <c r="BV2601" s="22"/>
      <c r="BW2601" s="22"/>
      <c r="BX2601" s="22"/>
      <c r="BY2601" s="22"/>
      <c r="BZ2601" s="22"/>
    </row>
    <row r="2602" spans="1:78" x14ac:dyDescent="0.25">
      <c r="A2602" s="21"/>
      <c r="B2602" s="34">
        <f t="shared" ca="1" si="81"/>
        <v>1.1000000000000001</v>
      </c>
      <c r="C2602" s="22">
        <v>351.04</v>
      </c>
      <c r="D2602" s="22">
        <v>1100</v>
      </c>
      <c r="E2602" s="22"/>
      <c r="F2602" s="22"/>
      <c r="G2602" s="22"/>
      <c r="H2602" s="22"/>
      <c r="I2602" s="22"/>
      <c r="J2602" s="22"/>
      <c r="K2602" s="22"/>
      <c r="L2602" s="22"/>
      <c r="M2602" s="22"/>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2"/>
      <c r="AS2602" s="22"/>
      <c r="AT2602" s="22"/>
      <c r="AU2602" s="22"/>
      <c r="AV2602" s="22"/>
      <c r="AW2602" s="22"/>
      <c r="AX2602" s="22"/>
      <c r="AY2602" s="22"/>
      <c r="AZ2602" s="22"/>
      <c r="BA2602" s="22"/>
      <c r="BB2602" s="22"/>
      <c r="BC2602" s="22"/>
      <c r="BD2602" s="22"/>
      <c r="BE2602" s="22"/>
      <c r="BF2602" s="22"/>
      <c r="BG2602" s="22"/>
      <c r="BH2602" s="22"/>
      <c r="BI2602" s="22"/>
      <c r="BJ2602" s="22"/>
      <c r="BK2602" s="22"/>
      <c r="BL2602" s="22"/>
      <c r="BM2602" s="22"/>
      <c r="BN2602" s="22"/>
      <c r="BO2602" s="22"/>
      <c r="BP2602" s="22"/>
      <c r="BQ2602" s="22"/>
      <c r="BR2602" s="22"/>
      <c r="BS2602" s="22"/>
      <c r="BT2602" s="22"/>
      <c r="BU2602" s="22"/>
      <c r="BV2602" s="22"/>
      <c r="BW2602" s="22"/>
      <c r="BX2602" s="22"/>
      <c r="BY2602" s="22"/>
      <c r="BZ2602" s="22"/>
    </row>
    <row r="2603" spans="1:78" x14ac:dyDescent="0.25">
      <c r="A2603" s="21"/>
      <c r="B2603" s="34">
        <f t="shared" ca="1" si="81"/>
        <v>1.2</v>
      </c>
      <c r="C2603" s="22">
        <v>364.01</v>
      </c>
      <c r="D2603" s="22">
        <v>1200</v>
      </c>
      <c r="E2603" s="22"/>
      <c r="F2603" s="22"/>
      <c r="G2603" s="22"/>
      <c r="H2603" s="22"/>
      <c r="I2603" s="22"/>
      <c r="J2603" s="22"/>
      <c r="K2603" s="22"/>
      <c r="L2603" s="22"/>
      <c r="M2603" s="22"/>
      <c r="N2603" s="22"/>
      <c r="O2603" s="22"/>
      <c r="P2603" s="22"/>
      <c r="Q2603" s="22"/>
      <c r="R2603" s="22"/>
      <c r="S2603" s="22"/>
      <c r="T2603" s="2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c r="AQ2603" s="22"/>
      <c r="AR2603" s="22"/>
      <c r="AS2603" s="22"/>
      <c r="AT2603" s="22"/>
      <c r="AU2603" s="22"/>
      <c r="AV2603" s="22"/>
      <c r="AW2603" s="22"/>
      <c r="AX2603" s="22"/>
      <c r="AY2603" s="22"/>
      <c r="AZ2603" s="22"/>
      <c r="BA2603" s="22"/>
      <c r="BB2603" s="22"/>
      <c r="BC2603" s="22"/>
      <c r="BD2603" s="22"/>
      <c r="BE2603" s="22"/>
      <c r="BF2603" s="22"/>
      <c r="BG2603" s="22"/>
      <c r="BH2603" s="22"/>
      <c r="BI2603" s="22"/>
      <c r="BJ2603" s="22"/>
      <c r="BK2603" s="22"/>
      <c r="BL2603" s="22"/>
      <c r="BM2603" s="22"/>
      <c r="BN2603" s="22"/>
      <c r="BO2603" s="22"/>
      <c r="BP2603" s="22"/>
      <c r="BQ2603" s="22"/>
      <c r="BR2603" s="22"/>
      <c r="BS2603" s="22"/>
      <c r="BT2603" s="22"/>
      <c r="BU2603" s="22"/>
      <c r="BV2603" s="22"/>
      <c r="BW2603" s="22"/>
      <c r="BX2603" s="22"/>
      <c r="BY2603" s="22"/>
      <c r="BZ2603" s="22"/>
    </row>
    <row r="2604" spans="1:78" x14ac:dyDescent="0.25">
      <c r="A2604" s="21"/>
      <c r="B2604" s="34">
        <f t="shared" ca="1" si="81"/>
        <v>1.3</v>
      </c>
      <c r="C2604" s="22">
        <v>376.56</v>
      </c>
      <c r="D2604" s="22">
        <v>1300</v>
      </c>
      <c r="E2604" s="22"/>
      <c r="F2604" s="22"/>
      <c r="G2604" s="22"/>
      <c r="H2604" s="22"/>
      <c r="I2604" s="22"/>
      <c r="J2604" s="22"/>
      <c r="K2604" s="22"/>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2"/>
      <c r="AS2604" s="22"/>
      <c r="AT2604" s="22"/>
      <c r="AU2604" s="22"/>
      <c r="AV2604" s="22"/>
      <c r="AW2604" s="22"/>
      <c r="AX2604" s="22"/>
      <c r="AY2604" s="22"/>
      <c r="AZ2604" s="22"/>
      <c r="BA2604" s="22"/>
      <c r="BB2604" s="22"/>
      <c r="BC2604" s="22"/>
      <c r="BD2604" s="22"/>
      <c r="BE2604" s="22"/>
      <c r="BF2604" s="22"/>
      <c r="BG2604" s="22"/>
      <c r="BH2604" s="22"/>
      <c r="BI2604" s="22"/>
      <c r="BJ2604" s="22"/>
      <c r="BK2604" s="22"/>
      <c r="BL2604" s="22"/>
      <c r="BM2604" s="22"/>
      <c r="BN2604" s="22"/>
      <c r="BO2604" s="22"/>
      <c r="BP2604" s="22"/>
      <c r="BQ2604" s="22"/>
      <c r="BR2604" s="22"/>
      <c r="BS2604" s="22"/>
      <c r="BT2604" s="22"/>
      <c r="BU2604" s="22"/>
      <c r="BV2604" s="22"/>
      <c r="BW2604" s="22"/>
      <c r="BX2604" s="22"/>
      <c r="BY2604" s="22"/>
      <c r="BZ2604" s="22"/>
    </row>
    <row r="2605" spans="1:78" x14ac:dyDescent="0.25">
      <c r="A2605" s="21"/>
      <c r="B2605" s="34">
        <f t="shared" ca="1" si="81"/>
        <v>1.4</v>
      </c>
      <c r="C2605" s="22">
        <v>384.93</v>
      </c>
      <c r="D2605" s="22">
        <v>1400</v>
      </c>
      <c r="E2605" s="22"/>
      <c r="F2605" s="22"/>
      <c r="G2605" s="22"/>
      <c r="H2605" s="22"/>
      <c r="I2605" s="22"/>
      <c r="J2605" s="22"/>
      <c r="K2605" s="22"/>
      <c r="L2605" s="22"/>
      <c r="M2605" s="22"/>
      <c r="N2605" s="22"/>
      <c r="O2605" s="22"/>
      <c r="P2605" s="22"/>
      <c r="Q2605" s="22"/>
      <c r="R2605" s="22"/>
      <c r="S2605" s="22"/>
      <c r="T2605" s="2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c r="AQ2605" s="22"/>
      <c r="AR2605" s="22"/>
      <c r="AS2605" s="22"/>
      <c r="AT2605" s="22"/>
      <c r="AU2605" s="22"/>
      <c r="AV2605" s="22"/>
      <c r="AW2605" s="22"/>
      <c r="AX2605" s="22"/>
      <c r="AY2605" s="22"/>
      <c r="AZ2605" s="22"/>
      <c r="BA2605" s="22"/>
      <c r="BB2605" s="22"/>
      <c r="BC2605" s="22"/>
      <c r="BD2605" s="22"/>
      <c r="BE2605" s="22"/>
      <c r="BF2605" s="22"/>
      <c r="BG2605" s="22"/>
      <c r="BH2605" s="22"/>
      <c r="BI2605" s="22"/>
      <c r="BJ2605" s="22"/>
      <c r="BK2605" s="22"/>
      <c r="BL2605" s="22"/>
      <c r="BM2605" s="22"/>
      <c r="BN2605" s="22"/>
      <c r="BO2605" s="22"/>
      <c r="BP2605" s="22"/>
      <c r="BQ2605" s="22"/>
      <c r="BR2605" s="22"/>
      <c r="BS2605" s="22"/>
      <c r="BT2605" s="22"/>
      <c r="BU2605" s="22"/>
      <c r="BV2605" s="22"/>
      <c r="BW2605" s="22"/>
      <c r="BX2605" s="22"/>
      <c r="BY2605" s="22"/>
      <c r="BZ2605" s="22"/>
    </row>
    <row r="2606" spans="1:78" x14ac:dyDescent="0.25">
      <c r="A2606" s="21"/>
      <c r="B2606" s="34">
        <f t="shared" ca="1" si="81"/>
        <v>1.5</v>
      </c>
      <c r="C2606" s="22">
        <v>397.48</v>
      </c>
      <c r="D2606" s="106">
        <v>1500</v>
      </c>
      <c r="E2606" s="22"/>
      <c r="F2606" s="22"/>
      <c r="G2606" s="22"/>
      <c r="H2606" s="22"/>
      <c r="I2606" s="22"/>
      <c r="J2606" s="22"/>
      <c r="K2606" s="22"/>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2"/>
      <c r="AS2606" s="22"/>
      <c r="AT2606" s="22"/>
      <c r="AU2606" s="22"/>
      <c r="AV2606" s="22"/>
      <c r="AW2606" s="22"/>
      <c r="AX2606" s="22"/>
      <c r="AY2606" s="22"/>
      <c r="AZ2606" s="22"/>
      <c r="BA2606" s="22"/>
      <c r="BB2606" s="22"/>
      <c r="BC2606" s="22"/>
      <c r="BD2606" s="22"/>
      <c r="BE2606" s="22"/>
      <c r="BF2606" s="22"/>
      <c r="BG2606" s="22"/>
      <c r="BH2606" s="22"/>
      <c r="BI2606" s="22"/>
      <c r="BJ2606" s="22"/>
      <c r="BK2606" s="22"/>
      <c r="BL2606" s="22"/>
      <c r="BM2606" s="22"/>
      <c r="BN2606" s="22"/>
      <c r="BO2606" s="22"/>
      <c r="BP2606" s="22"/>
      <c r="BQ2606" s="22"/>
      <c r="BR2606" s="22"/>
      <c r="BS2606" s="22"/>
      <c r="BT2606" s="22"/>
      <c r="BU2606" s="22"/>
      <c r="BV2606" s="22"/>
      <c r="BW2606" s="22"/>
      <c r="BX2606" s="22"/>
      <c r="BY2606" s="22"/>
      <c r="BZ2606" s="22"/>
    </row>
    <row r="2607" spans="1:78" x14ac:dyDescent="0.25">
      <c r="A2607" s="21"/>
      <c r="B2607" s="22"/>
      <c r="C2607" s="22"/>
      <c r="D2607" s="22"/>
      <c r="E2607" s="22"/>
      <c r="F2607" s="22"/>
      <c r="G2607" s="22"/>
      <c r="H2607" s="22"/>
      <c r="I2607" s="22"/>
      <c r="J2607" s="22"/>
      <c r="K2607" s="22"/>
      <c r="L2607" s="22"/>
      <c r="M2607" s="22"/>
      <c r="N2607" s="22"/>
      <c r="O2607" s="22"/>
      <c r="P2607" s="22"/>
      <c r="Q2607" s="22"/>
      <c r="R2607" s="22"/>
      <c r="S2607" s="22"/>
      <c r="T2607" s="2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c r="AQ2607" s="22"/>
      <c r="AR2607" s="22"/>
      <c r="AS2607" s="22"/>
      <c r="AT2607" s="22"/>
      <c r="AU2607" s="22"/>
      <c r="AV2607" s="22"/>
      <c r="AW2607" s="22"/>
      <c r="AX2607" s="22"/>
      <c r="AY2607" s="22"/>
      <c r="AZ2607" s="22"/>
      <c r="BA2607" s="22"/>
      <c r="BB2607" s="22"/>
      <c r="BC2607" s="22"/>
      <c r="BD2607" s="22"/>
      <c r="BE2607" s="22"/>
      <c r="BF2607" s="22"/>
      <c r="BG2607" s="22"/>
      <c r="BH2607" s="22"/>
      <c r="BI2607" s="22"/>
      <c r="BJ2607" s="22"/>
      <c r="BK2607" s="22"/>
      <c r="BL2607" s="22"/>
      <c r="BM2607" s="22"/>
      <c r="BN2607" s="22"/>
      <c r="BO2607" s="22"/>
      <c r="BP2607" s="22"/>
      <c r="BQ2607" s="22"/>
      <c r="BR2607" s="22"/>
      <c r="BS2607" s="22"/>
      <c r="BT2607" s="22"/>
      <c r="BU2607" s="22"/>
      <c r="BV2607" s="22"/>
      <c r="BW2607" s="22"/>
      <c r="BX2607" s="22"/>
      <c r="BY2607" s="22"/>
      <c r="BZ2607" s="22"/>
    </row>
    <row r="2608" spans="1:78" x14ac:dyDescent="0.25">
      <c r="A2608" s="21"/>
      <c r="B2608" s="22"/>
      <c r="C2608" s="22" t="s">
        <v>155</v>
      </c>
      <c r="D2608" s="22" t="s">
        <v>157</v>
      </c>
      <c r="E2608" s="22"/>
      <c r="F2608" s="22"/>
      <c r="G2608" s="22"/>
      <c r="H2608" s="22"/>
      <c r="I2608" s="22"/>
      <c r="J2608" s="22"/>
      <c r="K2608" s="22"/>
      <c r="L2608" s="22"/>
      <c r="M2608" s="22"/>
      <c r="N2608" s="22"/>
      <c r="O2608" s="22"/>
      <c r="P2608" s="22"/>
      <c r="Q2608" s="22"/>
      <c r="R2608" s="22"/>
      <c r="S2608" s="22"/>
      <c r="T2608" s="2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c r="AQ2608" s="22"/>
      <c r="AR2608" s="22"/>
      <c r="AS2608" s="22"/>
      <c r="AT2608" s="22"/>
      <c r="AU2608" s="22"/>
      <c r="AV2608" s="22"/>
      <c r="AW2608" s="22"/>
      <c r="AX2608" s="22"/>
      <c r="AY2608" s="22"/>
      <c r="AZ2608" s="22"/>
      <c r="BA2608" s="22"/>
      <c r="BB2608" s="22"/>
      <c r="BC2608" s="22"/>
      <c r="BD2608" s="22"/>
      <c r="BE2608" s="22"/>
      <c r="BF2608" s="22"/>
      <c r="BG2608" s="22"/>
      <c r="BH2608" s="22"/>
      <c r="BI2608" s="22"/>
      <c r="BJ2608" s="22"/>
      <c r="BK2608" s="22"/>
      <c r="BL2608" s="22"/>
      <c r="BM2608" s="22"/>
      <c r="BN2608" s="22"/>
      <c r="BO2608" s="22"/>
      <c r="BP2608" s="22"/>
      <c r="BQ2608" s="22"/>
      <c r="BR2608" s="22"/>
      <c r="BS2608" s="22"/>
      <c r="BT2608" s="22"/>
      <c r="BU2608" s="22"/>
      <c r="BV2608" s="22"/>
      <c r="BW2608" s="22"/>
      <c r="BX2608" s="22"/>
      <c r="BY2608" s="22"/>
      <c r="BZ2608" s="22"/>
    </row>
    <row r="2609" spans="1:78" x14ac:dyDescent="0.25">
      <c r="A2609" s="21"/>
      <c r="B2609" s="22"/>
      <c r="C2609" s="22" t="s">
        <v>402</v>
      </c>
      <c r="D2609" s="22" t="s">
        <v>469</v>
      </c>
      <c r="E2609" s="22"/>
      <c r="F2609" s="22"/>
      <c r="G2609" s="22"/>
      <c r="H2609" s="22"/>
      <c r="I2609" s="22"/>
      <c r="J2609" s="22"/>
      <c r="K2609" s="22"/>
      <c r="L2609" s="22"/>
      <c r="M2609" s="22"/>
      <c r="N2609" s="22"/>
      <c r="O2609" s="22"/>
      <c r="P2609" s="22"/>
      <c r="Q2609" s="22"/>
      <c r="R2609" s="22"/>
      <c r="S2609" s="22"/>
      <c r="T2609" s="22"/>
      <c r="U2609" s="22"/>
      <c r="V2609" s="22"/>
      <c r="W2609" s="22"/>
      <c r="X2609" s="22"/>
      <c r="Y2609" s="22"/>
      <c r="Z2609" s="22"/>
      <c r="AA2609" s="22"/>
      <c r="AB2609" s="22"/>
      <c r="AC2609" s="22"/>
      <c r="AD2609" s="22"/>
      <c r="AE2609" s="22"/>
      <c r="AF2609" s="22"/>
      <c r="AG2609" s="22"/>
      <c r="AH2609" s="22"/>
      <c r="AI2609" s="22"/>
      <c r="AJ2609" s="22"/>
      <c r="AK2609" s="22"/>
      <c r="AL2609" s="22"/>
      <c r="AM2609" s="22"/>
      <c r="AN2609" s="22"/>
      <c r="AO2609" s="22"/>
      <c r="AP2609" s="22"/>
      <c r="AQ2609" s="22"/>
      <c r="AR2609" s="22"/>
      <c r="AS2609" s="22"/>
      <c r="AT2609" s="22"/>
      <c r="AU2609" s="22"/>
      <c r="AV2609" s="22"/>
      <c r="AW2609" s="22"/>
      <c r="AX2609" s="22"/>
      <c r="AY2609" s="22"/>
      <c r="AZ2609" s="22"/>
      <c r="BA2609" s="22"/>
      <c r="BB2609" s="22"/>
      <c r="BC2609" s="22"/>
      <c r="BD2609" s="22"/>
      <c r="BE2609" s="22"/>
      <c r="BF2609" s="22"/>
      <c r="BG2609" s="22"/>
      <c r="BH2609" s="22"/>
      <c r="BI2609" s="22"/>
      <c r="BJ2609" s="22"/>
      <c r="BK2609" s="22"/>
      <c r="BL2609" s="22"/>
      <c r="BM2609" s="22"/>
      <c r="BN2609" s="22"/>
      <c r="BO2609" s="22"/>
      <c r="BP2609" s="22"/>
      <c r="BQ2609" s="22"/>
      <c r="BR2609" s="22"/>
      <c r="BS2609" s="22"/>
      <c r="BT2609" s="22"/>
      <c r="BU2609" s="22"/>
      <c r="BV2609" s="22"/>
      <c r="BW2609" s="22"/>
      <c r="BX2609" s="22"/>
      <c r="BY2609" s="22"/>
      <c r="BZ2609" s="22"/>
    </row>
    <row r="2610" spans="1:78" x14ac:dyDescent="0.25">
      <c r="A2610" s="21"/>
      <c r="B2610" s="22"/>
      <c r="C2610" s="22" t="s">
        <v>470</v>
      </c>
      <c r="D2610" s="22"/>
      <c r="E2610" s="22"/>
      <c r="F2610" s="22"/>
      <c r="G2610" s="22"/>
      <c r="H2610" s="22"/>
      <c r="I2610" s="22"/>
      <c r="J2610" s="22"/>
      <c r="K2610" s="22"/>
      <c r="L2610" s="22"/>
      <c r="M2610" s="22"/>
      <c r="N2610" s="22"/>
      <c r="O2610" s="22"/>
      <c r="P2610" s="22"/>
      <c r="Q2610" s="22"/>
      <c r="R2610" s="22"/>
      <c r="S2610" s="22"/>
      <c r="T2610" s="2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c r="AQ2610" s="22"/>
      <c r="AR2610" s="22"/>
      <c r="AS2610" s="22"/>
      <c r="AT2610" s="22"/>
      <c r="AU2610" s="22"/>
      <c r="AV2610" s="22"/>
      <c r="AW2610" s="22"/>
      <c r="AX2610" s="22"/>
      <c r="AY2610" s="22"/>
      <c r="AZ2610" s="22"/>
      <c r="BA2610" s="22"/>
      <c r="BB2610" s="22"/>
      <c r="BC2610" s="22"/>
      <c r="BD2610" s="22"/>
      <c r="BE2610" s="22"/>
      <c r="BF2610" s="22"/>
      <c r="BG2610" s="22"/>
      <c r="BH2610" s="22"/>
      <c r="BI2610" s="22"/>
      <c r="BJ2610" s="22"/>
      <c r="BK2610" s="22"/>
      <c r="BL2610" s="22"/>
      <c r="BM2610" s="22"/>
      <c r="BN2610" s="22"/>
      <c r="BO2610" s="22"/>
      <c r="BP2610" s="22"/>
      <c r="BQ2610" s="22"/>
      <c r="BR2610" s="22"/>
      <c r="BS2610" s="22"/>
      <c r="BT2610" s="22"/>
      <c r="BU2610" s="22"/>
      <c r="BV2610" s="22"/>
      <c r="BW2610" s="22"/>
      <c r="BX2610" s="22"/>
      <c r="BY2610" s="22"/>
      <c r="BZ2610" s="22"/>
    </row>
    <row r="2611" spans="1:78" x14ac:dyDescent="0.25">
      <c r="A2611" s="21"/>
      <c r="B2611" s="104" t="s">
        <v>465</v>
      </c>
      <c r="C2611" s="52" t="s">
        <v>471</v>
      </c>
      <c r="D2611" s="22"/>
      <c r="E2611" s="22"/>
      <c r="F2611" s="22"/>
      <c r="G2611" s="22"/>
      <c r="H2611" s="22"/>
      <c r="I2611" s="22"/>
      <c r="J2611" s="22"/>
      <c r="K2611" s="22"/>
      <c r="L2611" s="22"/>
      <c r="M2611" s="22"/>
      <c r="N2611" s="22"/>
      <c r="O2611" s="22"/>
      <c r="P2611" s="22"/>
      <c r="Q2611" s="22"/>
      <c r="R2611" s="22"/>
      <c r="S2611" s="22"/>
      <c r="T2611" s="2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c r="AQ2611" s="22"/>
      <c r="AR2611" s="22"/>
      <c r="AS2611" s="22"/>
      <c r="AT2611" s="22"/>
      <c r="AU2611" s="22"/>
      <c r="AV2611" s="22"/>
      <c r="AW2611" s="22"/>
      <c r="AX2611" s="22"/>
      <c r="AY2611" s="22"/>
      <c r="AZ2611" s="22"/>
      <c r="BA2611" s="22"/>
      <c r="BB2611" s="22"/>
      <c r="BC2611" s="22"/>
      <c r="BD2611" s="22"/>
      <c r="BE2611" s="22"/>
      <c r="BF2611" s="22"/>
      <c r="BG2611" s="22"/>
      <c r="BH2611" s="22"/>
      <c r="BI2611" s="22"/>
      <c r="BJ2611" s="22"/>
      <c r="BK2611" s="22"/>
      <c r="BL2611" s="22"/>
      <c r="BM2611" s="22"/>
      <c r="BN2611" s="22"/>
      <c r="BO2611" s="22"/>
      <c r="BP2611" s="22"/>
      <c r="BQ2611" s="22"/>
      <c r="BR2611" s="22"/>
      <c r="BS2611" s="22"/>
      <c r="BT2611" s="22"/>
      <c r="BU2611" s="22"/>
      <c r="BV2611" s="22"/>
      <c r="BW2611" s="22"/>
      <c r="BX2611" s="22"/>
      <c r="BY2611" s="22"/>
      <c r="BZ2611" s="22"/>
    </row>
    <row r="2612" spans="1:78" x14ac:dyDescent="0.25">
      <c r="A2612" s="21"/>
      <c r="B2612" s="105" t="s">
        <v>467</v>
      </c>
      <c r="C2612" s="62">
        <v>86.175399999999996</v>
      </c>
      <c r="D2612" s="22"/>
      <c r="E2612" s="22"/>
      <c r="F2612" s="22"/>
      <c r="G2612" s="22"/>
      <c r="H2612" s="22"/>
      <c r="I2612" s="22"/>
      <c r="J2612" s="22"/>
      <c r="K2612" s="22"/>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2"/>
      <c r="AS2612" s="22"/>
      <c r="AT2612" s="22"/>
      <c r="AU2612" s="22"/>
      <c r="AV2612" s="22"/>
      <c r="AW2612" s="22"/>
      <c r="AX2612" s="22"/>
      <c r="AY2612" s="22"/>
      <c r="AZ2612" s="22"/>
      <c r="BA2612" s="22"/>
      <c r="BB2612" s="22"/>
      <c r="BC2612" s="22"/>
      <c r="BD2612" s="22"/>
      <c r="BE2612" s="22"/>
      <c r="BF2612" s="22"/>
      <c r="BG2612" s="22"/>
      <c r="BH2612" s="22"/>
      <c r="BI2612" s="22"/>
      <c r="BJ2612" s="22"/>
      <c r="BK2612" s="22"/>
      <c r="BL2612" s="22"/>
      <c r="BM2612" s="22"/>
      <c r="BN2612" s="22"/>
      <c r="BO2612" s="22"/>
      <c r="BP2612" s="22"/>
      <c r="BQ2612" s="22"/>
      <c r="BR2612" s="22"/>
      <c r="BS2612" s="22"/>
      <c r="BT2612" s="22"/>
      <c r="BU2612" s="22"/>
      <c r="BV2612" s="22"/>
      <c r="BW2612" s="22"/>
      <c r="BX2612" s="22"/>
      <c r="BY2612" s="22"/>
      <c r="BZ2612" s="22"/>
    </row>
    <row r="2613" spans="1:78" x14ac:dyDescent="0.25">
      <c r="A2613" s="21"/>
      <c r="B2613" s="22"/>
      <c r="C2613" s="22"/>
      <c r="D2613" s="22"/>
      <c r="E2613" s="22"/>
      <c r="F2613" s="22"/>
      <c r="G2613" s="22"/>
      <c r="H2613" s="22"/>
      <c r="I2613" s="22"/>
      <c r="J2613" s="22"/>
      <c r="K2613" s="22"/>
      <c r="L2613" s="22"/>
      <c r="M2613" s="22"/>
      <c r="N2613" s="22"/>
      <c r="O2613" s="22"/>
      <c r="P2613" s="22"/>
      <c r="Q2613" s="22"/>
      <c r="R2613" s="22"/>
      <c r="S2613" s="22"/>
      <c r="T2613" s="2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c r="AQ2613" s="22"/>
      <c r="AR2613" s="22"/>
      <c r="AS2613" s="22"/>
      <c r="AT2613" s="22"/>
      <c r="AU2613" s="22"/>
      <c r="AV2613" s="22"/>
      <c r="AW2613" s="22"/>
      <c r="AX2613" s="22"/>
      <c r="AY2613" s="22"/>
      <c r="AZ2613" s="22"/>
      <c r="BA2613" s="22"/>
      <c r="BB2613" s="22"/>
      <c r="BC2613" s="22"/>
      <c r="BD2613" s="22"/>
      <c r="BE2613" s="22"/>
      <c r="BF2613" s="22"/>
      <c r="BG2613" s="22"/>
      <c r="BH2613" s="22"/>
      <c r="BI2613" s="22"/>
      <c r="BJ2613" s="22"/>
      <c r="BK2613" s="22"/>
      <c r="BL2613" s="22"/>
      <c r="BM2613" s="22"/>
      <c r="BN2613" s="22"/>
      <c r="BO2613" s="22"/>
      <c r="BP2613" s="22"/>
      <c r="BQ2613" s="22"/>
      <c r="BR2613" s="22"/>
      <c r="BS2613" s="22"/>
      <c r="BT2613" s="22"/>
      <c r="BU2613" s="22"/>
      <c r="BV2613" s="22"/>
      <c r="BW2613" s="22"/>
      <c r="BX2613" s="22"/>
      <c r="BY2613" s="22"/>
      <c r="BZ2613" s="22"/>
    </row>
    <row r="2614" spans="1:78" x14ac:dyDescent="0.25">
      <c r="A2614" s="21"/>
      <c r="B2614" s="22"/>
      <c r="C2614" s="22"/>
      <c r="D2614" s="22"/>
      <c r="E2614" s="22"/>
      <c r="F2614" s="22"/>
      <c r="G2614" s="22"/>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2"/>
      <c r="AS2614" s="22"/>
      <c r="AT2614" s="22"/>
      <c r="AU2614" s="22"/>
      <c r="AV2614" s="22"/>
      <c r="AW2614" s="22"/>
      <c r="AX2614" s="22"/>
      <c r="AY2614" s="22"/>
      <c r="AZ2614" s="22"/>
      <c r="BA2614" s="22"/>
      <c r="BB2614" s="22"/>
      <c r="BC2614" s="22"/>
      <c r="BD2614" s="22"/>
      <c r="BE2614" s="22"/>
      <c r="BF2614" s="22"/>
      <c r="BG2614" s="22"/>
      <c r="BH2614" s="22"/>
      <c r="BI2614" s="22"/>
      <c r="BJ2614" s="22"/>
      <c r="BK2614" s="22"/>
      <c r="BL2614" s="22"/>
      <c r="BM2614" s="22"/>
      <c r="BN2614" s="22"/>
      <c r="BO2614" s="22"/>
      <c r="BP2614" s="22"/>
      <c r="BQ2614" s="22"/>
      <c r="BR2614" s="22"/>
      <c r="BS2614" s="22"/>
      <c r="BT2614" s="22"/>
      <c r="BU2614" s="22"/>
      <c r="BV2614" s="22"/>
      <c r="BW2614" s="22"/>
      <c r="BX2614" s="22"/>
      <c r="BY2614" s="22"/>
      <c r="BZ2614" s="22"/>
    </row>
    <row r="2615" spans="1:78" x14ac:dyDescent="0.25">
      <c r="A2615" s="21"/>
      <c r="B2615" s="22"/>
      <c r="C2615" s="22"/>
      <c r="D2615" s="22"/>
      <c r="E2615" s="22"/>
      <c r="F2615" s="22"/>
      <c r="G2615" s="22"/>
      <c r="H2615" s="22"/>
      <c r="I2615" s="22"/>
      <c r="J2615" s="22"/>
      <c r="K2615" s="22"/>
      <c r="L2615" s="22"/>
      <c r="M2615" s="22"/>
      <c r="N2615" s="22"/>
      <c r="O2615" s="22"/>
      <c r="P2615" s="22"/>
      <c r="Q2615" s="22"/>
      <c r="R2615" s="22"/>
      <c r="S2615" s="22"/>
      <c r="T2615" s="2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c r="AQ2615" s="22"/>
      <c r="AR2615" s="22"/>
      <c r="AS2615" s="22"/>
      <c r="AT2615" s="22"/>
      <c r="AU2615" s="22"/>
      <c r="AV2615" s="22"/>
      <c r="AW2615" s="22"/>
      <c r="AX2615" s="22"/>
      <c r="AY2615" s="22"/>
      <c r="AZ2615" s="22"/>
      <c r="BA2615" s="22"/>
      <c r="BB2615" s="22"/>
      <c r="BC2615" s="22"/>
      <c r="BD2615" s="22"/>
      <c r="BE2615" s="22"/>
      <c r="BF2615" s="22"/>
      <c r="BG2615" s="22"/>
      <c r="BH2615" s="22"/>
      <c r="BI2615" s="22"/>
      <c r="BJ2615" s="22"/>
      <c r="BK2615" s="22"/>
      <c r="BL2615" s="22"/>
      <c r="BM2615" s="22"/>
      <c r="BN2615" s="22"/>
      <c r="BO2615" s="22"/>
      <c r="BP2615" s="22"/>
      <c r="BQ2615" s="22"/>
      <c r="BR2615" s="22"/>
      <c r="BS2615" s="22"/>
      <c r="BT2615" s="22"/>
      <c r="BU2615" s="22"/>
      <c r="BV2615" s="22"/>
      <c r="BW2615" s="22"/>
      <c r="BX2615" s="22"/>
      <c r="BY2615" s="22"/>
      <c r="BZ2615" s="22"/>
    </row>
    <row r="2616" spans="1:78" x14ac:dyDescent="0.25">
      <c r="A2616" s="21"/>
      <c r="B2616" s="22"/>
      <c r="C2616" s="22"/>
      <c r="D2616" s="22"/>
      <c r="E2616" s="22"/>
      <c r="F2616" s="26" t="s">
        <v>70</v>
      </c>
      <c r="G2616" s="27" t="s">
        <v>71</v>
      </c>
      <c r="H2616" s="27" t="s">
        <v>72</v>
      </c>
      <c r="I2616" s="27" t="s">
        <v>73</v>
      </c>
      <c r="J2616" s="27" t="s">
        <v>74</v>
      </c>
      <c r="K2616" s="27" t="s">
        <v>75</v>
      </c>
      <c r="L2616" s="27" t="s">
        <v>76</v>
      </c>
      <c r="M2616" s="27" t="s">
        <v>77</v>
      </c>
      <c r="N2616" s="27" t="s">
        <v>78</v>
      </c>
      <c r="O2616" s="27" t="s">
        <v>79</v>
      </c>
      <c r="P2616" s="27" t="s">
        <v>80</v>
      </c>
      <c r="Q2616" s="27" t="s">
        <v>81</v>
      </c>
      <c r="R2616" s="27" t="s">
        <v>82</v>
      </c>
      <c r="S2616" s="27" t="s">
        <v>83</v>
      </c>
      <c r="T2616" s="27" t="s">
        <v>84</v>
      </c>
      <c r="U2616" s="27" t="s">
        <v>85</v>
      </c>
      <c r="V2616" s="27" t="s">
        <v>86</v>
      </c>
      <c r="W2616" s="27" t="s">
        <v>87</v>
      </c>
      <c r="X2616" s="27" t="s">
        <v>88</v>
      </c>
      <c r="Y2616" s="27" t="s">
        <v>89</v>
      </c>
      <c r="Z2616" s="27" t="s">
        <v>90</v>
      </c>
      <c r="AA2616" s="27" t="s">
        <v>91</v>
      </c>
      <c r="AB2616" s="27" t="s">
        <v>92</v>
      </c>
      <c r="AC2616" s="27" t="s">
        <v>93</v>
      </c>
      <c r="AD2616" s="27" t="s">
        <v>94</v>
      </c>
      <c r="AE2616" s="27" t="s">
        <v>95</v>
      </c>
      <c r="AF2616" s="27" t="s">
        <v>96</v>
      </c>
      <c r="AG2616" s="27" t="s">
        <v>97</v>
      </c>
      <c r="AH2616" s="27" t="s">
        <v>98</v>
      </c>
      <c r="AI2616" s="27" t="s">
        <v>99</v>
      </c>
      <c r="AJ2616" s="27" t="s">
        <v>100</v>
      </c>
      <c r="AK2616" s="27" t="s">
        <v>101</v>
      </c>
      <c r="AL2616" s="27" t="s">
        <v>102</v>
      </c>
      <c r="AM2616" s="27" t="s">
        <v>103</v>
      </c>
      <c r="AN2616" s="27" t="s">
        <v>104</v>
      </c>
      <c r="AO2616" s="27" t="s">
        <v>105</v>
      </c>
      <c r="AP2616" s="27" t="s">
        <v>106</v>
      </c>
      <c r="AQ2616" s="27" t="s">
        <v>107</v>
      </c>
      <c r="AR2616" s="27" t="s">
        <v>108</v>
      </c>
      <c r="AS2616" s="27" t="s">
        <v>109</v>
      </c>
      <c r="AT2616" s="27" t="s">
        <v>110</v>
      </c>
      <c r="AU2616" s="27" t="s">
        <v>111</v>
      </c>
      <c r="AV2616" s="27" t="s">
        <v>112</v>
      </c>
      <c r="AW2616" s="27" t="s">
        <v>113</v>
      </c>
      <c r="AX2616" s="27" t="s">
        <v>114</v>
      </c>
      <c r="AY2616" s="27" t="s">
        <v>115</v>
      </c>
      <c r="AZ2616" s="27" t="s">
        <v>116</v>
      </c>
      <c r="BA2616" s="27" t="s">
        <v>117</v>
      </c>
      <c r="BB2616" s="27" t="s">
        <v>118</v>
      </c>
      <c r="BC2616" s="27" t="s">
        <v>119</v>
      </c>
      <c r="BD2616" s="27" t="s">
        <v>120</v>
      </c>
      <c r="BE2616" s="27" t="s">
        <v>121</v>
      </c>
      <c r="BF2616" s="27" t="s">
        <v>122</v>
      </c>
      <c r="BG2616" s="27" t="s">
        <v>123</v>
      </c>
      <c r="BH2616" s="27" t="s">
        <v>124</v>
      </c>
      <c r="BI2616" s="27" t="s">
        <v>125</v>
      </c>
      <c r="BJ2616" s="27" t="s">
        <v>126</v>
      </c>
      <c r="BK2616" s="27" t="s">
        <v>127</v>
      </c>
      <c r="BL2616" s="27" t="s">
        <v>128</v>
      </c>
      <c r="BM2616" s="27" t="s">
        <v>129</v>
      </c>
      <c r="BN2616" s="27" t="s">
        <v>130</v>
      </c>
      <c r="BO2616" s="22"/>
      <c r="BP2616" s="22"/>
      <c r="BQ2616" s="22"/>
      <c r="BR2616" s="22"/>
      <c r="BS2616" s="22"/>
      <c r="BT2616" s="22"/>
      <c r="BU2616" s="22"/>
      <c r="BV2616" s="22"/>
      <c r="BW2616" s="22"/>
      <c r="BX2616" s="22"/>
      <c r="BY2616" s="22"/>
      <c r="BZ2616" s="22"/>
    </row>
    <row r="2617" spans="1:78" x14ac:dyDescent="0.25">
      <c r="A2617" s="21" t="s">
        <v>472</v>
      </c>
      <c r="B2617" s="21" t="s">
        <v>472</v>
      </c>
      <c r="C2617" s="22"/>
      <c r="D2617" s="22"/>
      <c r="E2617" s="22"/>
      <c r="F2617" s="40" t="s">
        <v>139</v>
      </c>
      <c r="G2617" s="40">
        <f ca="1">D2623</f>
        <v>200</v>
      </c>
      <c r="H2617" s="40">
        <f ca="1">D2628</f>
        <v>500</v>
      </c>
      <c r="I2617" s="40">
        <f ca="1">M2623</f>
        <v>9.5758848336893543</v>
      </c>
      <c r="J2617" s="40">
        <f ca="1">L2623</f>
        <v>399.55868612718626</v>
      </c>
      <c r="K2617" s="40">
        <f ca="1">K2623</f>
        <v>221.94503984510763</v>
      </c>
      <c r="L2617" s="40">
        <f ca="1">J2623</f>
        <v>-363.77801017995671</v>
      </c>
      <c r="M2617" s="40">
        <f ca="1">I2623</f>
        <v>0.24019172216618798</v>
      </c>
      <c r="N2617" s="40">
        <f ca="1">-(I2617*H2617+J2617*(H2617/1000)^2/2+K2617*(H2617/1000)^3/3+L2617*(H2617/1000)^4/4-M2617/(H2617/1000)-P2617)</f>
        <v>-4840.9705477507268</v>
      </c>
      <c r="O2617" s="40">
        <f ca="1">IFERROR(-(I2617*LN(H2617/1000)+J2617*H2617/1000+K2617*(H2617/1000)^2/2+L2617*(H2617/1000)^3/3-M2617/(2*(H2617/1000)^2)),0)</f>
        <v>-205.24717493522917</v>
      </c>
      <c r="P2617" s="40"/>
      <c r="Q2617" s="40">
        <f ca="1">H2617</f>
        <v>500</v>
      </c>
      <c r="R2617" s="40">
        <f ca="1">D2633</f>
        <v>1000</v>
      </c>
      <c r="S2617" s="40">
        <f ca="1">W2623</f>
        <v>-49.370400944989079</v>
      </c>
      <c r="T2617" s="40">
        <f ca="1">V2623</f>
        <v>729.32938977845333</v>
      </c>
      <c r="U2617" s="40">
        <f ca="1">U2623</f>
        <v>-457.9084859593637</v>
      </c>
      <c r="V2617" s="40">
        <f ca="1">T2623</f>
        <v>125.07518811540167</v>
      </c>
      <c r="W2617" s="40">
        <f ca="1">S2623</f>
        <v>0.97104310338241318</v>
      </c>
      <c r="X2617" s="40">
        <f ca="1">(I2617*Q2617/1000+J2617*(Q2617/1000)^2/2+K2617*(Q2617/1000)^3/3+L2617*(Q2617/1000)^4/4-M2617/(Q2617/1000)-P2617+N2617)-(S2617*Q2617/1000+T2617*(Q2617/1000)^2/2+U2617*(Q2617/1000)^3/3+V2617*(Q2617/1000)^4/4-W2617/(Q2617/1000)-Z2617)</f>
        <v>-4830.5681410368752</v>
      </c>
      <c r="Y2617" s="40">
        <f ca="1">IFERROR((I2617*LN(H2617/1000)+J2617*H2617/1000+K2617*(H2617/1000)^2/2+L2617*(H2617/1000)^3/3-M2617/(2*(H2617/1000)^2)+O2617)-(S2617*LN(H2617/1000)+T2617*H2617/1000+U2617*(H2617/1000)^2/2+V2617*(H2617/1000)^3/3-W2617/(2*(H2617/1000)^2)),0)</f>
        <v>-344.91646832714974</v>
      </c>
      <c r="Z2617" s="40"/>
      <c r="AA2617" s="40">
        <f ca="1">R2617</f>
        <v>1000</v>
      </c>
      <c r="AB2617" s="40">
        <f ca="1">D2638</f>
        <v>1500</v>
      </c>
      <c r="AC2617" s="40">
        <f ca="1">AF2623</f>
        <v>-660.06529091354207</v>
      </c>
      <c r="AD2617" s="40">
        <f ca="1">AE2623</f>
        <v>1779.7906553400446</v>
      </c>
      <c r="AE2617" s="40">
        <f ca="1">AD2623</f>
        <v>-1097.4789435889345</v>
      </c>
      <c r="AF2617" s="40">
        <f ca="1">AC2623</f>
        <v>250.22437389529932</v>
      </c>
      <c r="AG2617" s="40">
        <f ca="1">AB2623</f>
        <v>75.63063971127356</v>
      </c>
      <c r="AH2617" s="40">
        <f ca="1">(S2617*AA2617/1000+T2617*(AA2617/1000)^2/2+U2617*(AA2617/1000)^3/3+V2617*(AA2617/1000)^4/4-W2617/(AA2617/1000)-Z2617+X2617)-(AC2617*AA2617/1000+AD2617*(AA2617/1000)^2/2+AE2617*(AA2617/1000)^3/3+AF2617*(AA2617/1000)^4/4-AG2617/(AA2617/1000)-AJ2617)</f>
        <v>-4488.5414311430113</v>
      </c>
      <c r="AI2617" s="40">
        <f ca="1">IFERROR((S2617*LN(R2617/1000)+T2617*R2617/1000+U2617*(R2617/1000)^2/2+V2617*(R2617/1000)^3/3-W2617/(2*(R2617/1000)^2)+Y2617)-(AC2617*LN(R2617/1000)+AD2617*R2617/1000+AE2617*(R2617/1000)^2/2+AF2617*(R2617/1000)^3/3-AG2617/(2*(R2617/1000)^2)),0)</f>
        <v>-1079.9791020299758</v>
      </c>
      <c r="AJ2617" s="40"/>
      <c r="AK2617" s="40"/>
      <c r="AL2617" s="40"/>
      <c r="AM2617" s="40"/>
      <c r="AN2617" s="40"/>
      <c r="AO2617" s="40"/>
      <c r="AP2617" s="40"/>
      <c r="AQ2617" s="40"/>
      <c r="AR2617" s="40"/>
      <c r="AS2617" s="40"/>
      <c r="AT2617" s="40"/>
      <c r="AU2617" s="40">
        <f ca="1">AL2617</f>
        <v>0</v>
      </c>
      <c r="AV2617" s="40"/>
      <c r="AW2617" s="40">
        <f ca="1">BB2623</f>
        <v>0</v>
      </c>
      <c r="AX2617" s="40">
        <f ca="1">BA2623</f>
        <v>0</v>
      </c>
      <c r="AY2617" s="40">
        <f ca="1">AZ2623</f>
        <v>0</v>
      </c>
      <c r="AZ2617" s="40">
        <f ca="1">AY2623</f>
        <v>0</v>
      </c>
      <c r="BA2617" s="40">
        <f ca="1">AX2623</f>
        <v>0</v>
      </c>
      <c r="BB2617" s="40"/>
      <c r="BC2617" s="40"/>
      <c r="BD2617" s="40"/>
      <c r="BE2617" s="40">
        <f ca="1">AU2617</f>
        <v>0</v>
      </c>
      <c r="BF2617" s="40"/>
      <c r="BG2617" s="40">
        <f ca="1">BK2623</f>
        <v>0</v>
      </c>
      <c r="BH2617" s="40">
        <f ca="1">BJ2622</f>
        <v>0</v>
      </c>
      <c r="BI2617" s="40">
        <f ca="1">BI2623</f>
        <v>0</v>
      </c>
      <c r="BJ2617" s="40">
        <f ca="1">BH2623</f>
        <v>0</v>
      </c>
      <c r="BK2617" s="40">
        <f ca="1">BG2623</f>
        <v>0</v>
      </c>
      <c r="BL2617" s="40"/>
      <c r="BM2617" s="40"/>
      <c r="BN2617" s="40"/>
      <c r="BO2617" s="22"/>
      <c r="BP2617" s="22"/>
      <c r="BQ2617" s="22"/>
      <c r="BR2617" s="22"/>
      <c r="BS2617" s="22"/>
      <c r="BT2617" s="22"/>
      <c r="BU2617" s="22"/>
      <c r="BV2617" s="22"/>
      <c r="BW2617" s="22"/>
      <c r="BX2617" s="22"/>
      <c r="BY2617" s="22"/>
      <c r="BZ2617" s="22"/>
    </row>
    <row r="2618" spans="1:78" x14ac:dyDescent="0.25">
      <c r="A2618" s="21"/>
      <c r="B2618" s="22"/>
      <c r="C2618" s="22"/>
      <c r="D2618" s="22"/>
      <c r="E2618" s="22"/>
      <c r="F2618" s="41" t="s">
        <v>141</v>
      </c>
      <c r="G2618" s="41"/>
      <c r="H2618" s="41"/>
      <c r="I2618" s="41"/>
      <c r="J2618" s="41"/>
      <c r="K2618" s="41"/>
      <c r="L2618" s="41"/>
      <c r="M2618" s="41"/>
      <c r="N2618" s="41"/>
      <c r="O2618" s="41"/>
      <c r="P2618" s="41"/>
      <c r="Q2618" s="41"/>
      <c r="R2618" s="41"/>
      <c r="S2618" s="41"/>
      <c r="T2618" s="41"/>
      <c r="U2618" s="41"/>
      <c r="V2618" s="41"/>
      <c r="W2618" s="41"/>
      <c r="X2618" s="41"/>
      <c r="Y2618" s="41"/>
      <c r="Z2618" s="41"/>
      <c r="AA2618" s="41"/>
      <c r="AB2618" s="41"/>
      <c r="AC2618" s="41"/>
      <c r="AD2618" s="41"/>
      <c r="AE2618" s="41"/>
      <c r="AF2618" s="41"/>
      <c r="AG2618" s="41"/>
      <c r="AH2618" s="41"/>
      <c r="AI2618" s="41"/>
      <c r="AJ2618" s="41"/>
      <c r="AK2618" s="41"/>
      <c r="AL2618" s="41"/>
      <c r="AM2618" s="41"/>
      <c r="AN2618" s="41"/>
      <c r="AO2618" s="41"/>
      <c r="AP2618" s="41"/>
      <c r="AQ2618" s="41"/>
      <c r="AR2618" s="41"/>
      <c r="AS2618" s="41"/>
      <c r="AT2618" s="41"/>
      <c r="AU2618" s="41"/>
      <c r="AV2618" s="41"/>
      <c r="AW2618" s="41"/>
      <c r="AX2618" s="41"/>
      <c r="AY2618" s="41"/>
      <c r="AZ2618" s="41"/>
      <c r="BA2618" s="41"/>
      <c r="BB2618" s="41"/>
      <c r="BC2618" s="41"/>
      <c r="BD2618" s="41"/>
      <c r="BE2618" s="41"/>
      <c r="BF2618" s="41"/>
      <c r="BG2618" s="41"/>
      <c r="BH2618" s="41"/>
      <c r="BI2618" s="41"/>
      <c r="BJ2618" s="41"/>
      <c r="BK2618" s="41"/>
      <c r="BL2618" s="41"/>
      <c r="BM2618" s="41"/>
      <c r="BN2618" s="41"/>
      <c r="BO2618" s="22"/>
      <c r="BP2618" s="22"/>
      <c r="BQ2618" s="22"/>
      <c r="BR2618" s="22"/>
      <c r="BS2618" s="22"/>
      <c r="BT2618" s="22"/>
      <c r="BU2618" s="22"/>
      <c r="BV2618" s="22"/>
      <c r="BW2618" s="22"/>
      <c r="BX2618" s="22"/>
      <c r="BY2618" s="22"/>
      <c r="BZ2618" s="22"/>
    </row>
    <row r="2619" spans="1:78" x14ac:dyDescent="0.25">
      <c r="A2619" s="21"/>
      <c r="B2619" s="22"/>
      <c r="C2619" s="22"/>
      <c r="D2619" s="22"/>
      <c r="E2619" s="22"/>
      <c r="F2619" s="22"/>
      <c r="G2619" s="22"/>
      <c r="H2619" s="22"/>
      <c r="I2619" s="22"/>
      <c r="J2619" s="22"/>
      <c r="K2619" s="22"/>
      <c r="L2619" s="22"/>
      <c r="M2619" s="22"/>
      <c r="N2619" s="22"/>
      <c r="O2619" s="22"/>
      <c r="P2619" s="22"/>
      <c r="Q2619" s="22"/>
      <c r="R2619" s="22"/>
      <c r="S2619" s="22"/>
      <c r="T2619" s="2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c r="AQ2619" s="22"/>
      <c r="AR2619" s="22"/>
      <c r="AS2619" s="22"/>
      <c r="AT2619" s="22"/>
      <c r="AU2619" s="22"/>
      <c r="AV2619" s="22"/>
      <c r="AW2619" s="22"/>
      <c r="AX2619" s="22"/>
      <c r="AY2619" s="22"/>
      <c r="AZ2619" s="22"/>
      <c r="BA2619" s="22"/>
      <c r="BB2619" s="22"/>
      <c r="BC2619" s="22"/>
      <c r="BD2619" s="22"/>
      <c r="BE2619" s="22"/>
      <c r="BF2619" s="22"/>
      <c r="BG2619" s="22"/>
      <c r="BH2619" s="22"/>
      <c r="BI2619" s="22"/>
      <c r="BJ2619" s="22"/>
      <c r="BK2619" s="22"/>
      <c r="BL2619" s="22"/>
      <c r="BM2619" s="22"/>
      <c r="BN2619" s="22"/>
      <c r="BO2619" s="22"/>
      <c r="BP2619" s="22"/>
      <c r="BQ2619" s="22"/>
      <c r="BR2619" s="22"/>
      <c r="BS2619" s="22"/>
      <c r="BT2619" s="22"/>
      <c r="BU2619" s="22"/>
      <c r="BV2619" s="22"/>
      <c r="BW2619" s="22"/>
      <c r="BX2619" s="22"/>
      <c r="BY2619" s="22"/>
      <c r="BZ2619" s="22"/>
    </row>
    <row r="2620" spans="1:78" x14ac:dyDescent="0.25">
      <c r="A2620" s="21"/>
      <c r="B2620" s="22"/>
      <c r="C2620" s="22"/>
      <c r="D2620" s="22"/>
      <c r="E2620" s="22"/>
      <c r="F2620" s="22"/>
      <c r="G2620" s="22"/>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2"/>
      <c r="AS2620" s="22"/>
      <c r="AT2620" s="22"/>
      <c r="AU2620" s="22"/>
      <c r="AV2620" s="22"/>
      <c r="AW2620" s="22"/>
      <c r="AX2620" s="22"/>
      <c r="AY2620" s="22"/>
      <c r="AZ2620" s="22"/>
      <c r="BA2620" s="22"/>
      <c r="BB2620" s="22"/>
      <c r="BC2620" s="22"/>
      <c r="BD2620" s="22"/>
      <c r="BE2620" s="22"/>
      <c r="BF2620" s="22"/>
      <c r="BG2620" s="22"/>
      <c r="BH2620" s="22"/>
      <c r="BI2620" s="22"/>
      <c r="BJ2620" s="22"/>
      <c r="BK2620" s="22"/>
      <c r="BL2620" s="22"/>
      <c r="BM2620" s="22"/>
      <c r="BN2620" s="22"/>
      <c r="BO2620" s="22"/>
      <c r="BP2620" s="22"/>
      <c r="BQ2620" s="22"/>
      <c r="BR2620" s="22"/>
      <c r="BS2620" s="22"/>
      <c r="BT2620" s="22"/>
      <c r="BU2620" s="22"/>
      <c r="BV2620" s="22"/>
      <c r="BW2620" s="22"/>
      <c r="BX2620" s="22"/>
      <c r="BY2620" s="22"/>
      <c r="BZ2620" s="22"/>
    </row>
    <row r="2621" spans="1:78" x14ac:dyDescent="0.25">
      <c r="A2621" s="21"/>
      <c r="B2621" s="22"/>
      <c r="C2621" s="22"/>
      <c r="D2621" s="22"/>
      <c r="E2621" s="22"/>
      <c r="F2621" s="22"/>
      <c r="G2621" s="22"/>
      <c r="H2621" s="22"/>
      <c r="I2621" s="22"/>
      <c r="J2621" s="22"/>
      <c r="K2621" s="22"/>
      <c r="L2621" s="22"/>
      <c r="M2621" s="22"/>
      <c r="N2621" s="22"/>
      <c r="O2621" s="22"/>
      <c r="P2621" s="22"/>
      <c r="Q2621" s="22"/>
      <c r="R2621" s="22"/>
      <c r="S2621" s="22"/>
      <c r="T2621" s="2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c r="AQ2621" s="22"/>
      <c r="AR2621" s="22"/>
      <c r="AS2621" s="22"/>
      <c r="AT2621" s="22"/>
      <c r="AU2621" s="22"/>
      <c r="AV2621" s="22"/>
      <c r="AW2621" s="22"/>
      <c r="AX2621" s="22"/>
      <c r="AY2621" s="22"/>
      <c r="AZ2621" s="22"/>
      <c r="BA2621" s="22"/>
      <c r="BB2621" s="22"/>
      <c r="BC2621" s="22"/>
      <c r="BD2621" s="22"/>
      <c r="BE2621" s="22"/>
      <c r="BF2621" s="22"/>
      <c r="BG2621" s="22"/>
      <c r="BH2621" s="22"/>
      <c r="BI2621" s="22"/>
      <c r="BJ2621" s="22"/>
      <c r="BK2621" s="22"/>
      <c r="BL2621" s="22"/>
      <c r="BM2621" s="22"/>
      <c r="BN2621" s="22"/>
      <c r="BO2621" s="22"/>
      <c r="BP2621" s="22"/>
      <c r="BQ2621" s="22"/>
      <c r="BR2621" s="22"/>
      <c r="BS2621" s="22"/>
      <c r="BT2621" s="22"/>
      <c r="BU2621" s="22"/>
      <c r="BV2621" s="22"/>
      <c r="BW2621" s="22"/>
      <c r="BX2621" s="22"/>
      <c r="BY2621" s="22"/>
      <c r="BZ2621" s="22"/>
    </row>
    <row r="2622" spans="1:78" x14ac:dyDescent="0.25">
      <c r="A2622" s="21"/>
      <c r="B2622" s="21" t="s">
        <v>461</v>
      </c>
      <c r="C2622" s="22" t="s">
        <v>462</v>
      </c>
      <c r="D2622" s="22" t="s">
        <v>152</v>
      </c>
      <c r="E2622" s="22"/>
      <c r="F2622" s="22"/>
      <c r="G2622" s="22"/>
      <c r="H2622" s="22"/>
      <c r="I2622" s="42" t="s">
        <v>184</v>
      </c>
      <c r="J2622" s="42" t="s">
        <v>185</v>
      </c>
      <c r="K2622" s="42" t="s">
        <v>186</v>
      </c>
      <c r="L2622" s="42" t="s">
        <v>187</v>
      </c>
      <c r="M2622" s="42" t="s">
        <v>188</v>
      </c>
      <c r="N2622" s="22"/>
      <c r="O2622" s="22"/>
      <c r="P2622" s="22"/>
      <c r="Q2622" s="22"/>
      <c r="R2622" s="22"/>
      <c r="S2622" s="42" t="s">
        <v>184</v>
      </c>
      <c r="T2622" s="42" t="s">
        <v>185</v>
      </c>
      <c r="U2622" s="42" t="s">
        <v>186</v>
      </c>
      <c r="V2622" s="42" t="s">
        <v>187</v>
      </c>
      <c r="W2622" s="42" t="s">
        <v>188</v>
      </c>
      <c r="X2622" s="22"/>
      <c r="Y2622" s="22"/>
      <c r="Z2622" s="22"/>
      <c r="AA2622" s="22"/>
      <c r="AB2622" s="42" t="s">
        <v>184</v>
      </c>
      <c r="AC2622" s="42" t="s">
        <v>185</v>
      </c>
      <c r="AD2622" s="42" t="s">
        <v>186</v>
      </c>
      <c r="AE2622" s="42" t="s">
        <v>187</v>
      </c>
      <c r="AF2622" s="42" t="s">
        <v>188</v>
      </c>
      <c r="AG2622" s="22"/>
      <c r="AH2622" s="22"/>
      <c r="AI2622" s="22"/>
      <c r="AJ2622" s="22"/>
      <c r="AK2622" s="22"/>
      <c r="AL2622" s="22"/>
      <c r="AM2622" s="22"/>
      <c r="AN2622" s="22"/>
      <c r="AO2622" s="22"/>
      <c r="AP2622" s="22"/>
      <c r="AQ2622" s="22"/>
      <c r="AR2622" s="22"/>
      <c r="AS2622" s="22"/>
      <c r="AT2622" s="22"/>
      <c r="AU2622" s="22"/>
      <c r="AV2622" s="22"/>
      <c r="AW2622" s="22"/>
      <c r="AX2622" s="22"/>
      <c r="AY2622" s="22"/>
      <c r="AZ2622" s="22"/>
      <c r="BA2622" s="22"/>
      <c r="BB2622" s="22"/>
      <c r="BC2622" s="22"/>
      <c r="BD2622" s="22"/>
      <c r="BE2622" s="22"/>
      <c r="BF2622" s="22"/>
      <c r="BG2622" s="22"/>
      <c r="BH2622" s="22"/>
      <c r="BI2622" s="22"/>
      <c r="BJ2622" s="22"/>
      <c r="BK2622" s="22"/>
      <c r="BL2622" s="22"/>
      <c r="BM2622" s="22"/>
      <c r="BN2622" s="22"/>
      <c r="BO2622" s="22"/>
      <c r="BP2622" s="22"/>
      <c r="BQ2622" s="22"/>
      <c r="BR2622" s="22"/>
      <c r="BS2622" s="22"/>
      <c r="BT2622" s="22"/>
      <c r="BU2622" s="22"/>
      <c r="BV2622" s="22"/>
      <c r="BW2622" s="22"/>
      <c r="BX2622" s="22"/>
      <c r="BY2622" s="22"/>
      <c r="BZ2622" s="22"/>
    </row>
    <row r="2623" spans="1:78" x14ac:dyDescent="0.25">
      <c r="A2623" s="21"/>
      <c r="B2623" s="34">
        <f ca="1">D2623/1000</f>
        <v>0.2</v>
      </c>
      <c r="C2623" s="22">
        <v>101.46</v>
      </c>
      <c r="D2623" s="106">
        <v>200</v>
      </c>
      <c r="E2623" s="22"/>
      <c r="F2623" s="22"/>
      <c r="G2623" s="22"/>
      <c r="H2623" s="22"/>
      <c r="I2623" s="22">
        <f t="array" aca="1" ref="I2623:N2629" ca="1">LINEST(C2623:C2628,B2623:B2628^{1,2,3,-2},1,1)</f>
        <v>0.24019172216618798</v>
      </c>
      <c r="J2623" s="22">
        <f ca="1"/>
        <v>-363.77801017995671</v>
      </c>
      <c r="K2623" s="22">
        <f ca="1"/>
        <v>221.94503984510763</v>
      </c>
      <c r="L2623" s="22">
        <f ca="1"/>
        <v>399.55868612718626</v>
      </c>
      <c r="M2623" s="22">
        <f ca="1"/>
        <v>9.5758848336893543</v>
      </c>
      <c r="N2623" s="22" t="e">
        <f ca="1"/>
        <v>#N/A</v>
      </c>
      <c r="O2623" s="22"/>
      <c r="P2623" s="22"/>
      <c r="Q2623" s="22"/>
      <c r="R2623" s="22"/>
      <c r="S2623" s="22">
        <f t="array" aca="1" ref="S2623:X2629" ca="1">LINEST(C2628:C2633,B2628:B2633^{1,2,3,-2},1,1)</f>
        <v>0.97104310338241318</v>
      </c>
      <c r="T2623" s="22">
        <f ca="1"/>
        <v>125.07518811540167</v>
      </c>
      <c r="U2623" s="22">
        <f ca="1"/>
        <v>-457.9084859593637</v>
      </c>
      <c r="V2623" s="22">
        <f ca="1"/>
        <v>729.32938977845333</v>
      </c>
      <c r="W2623" s="22">
        <f ca="1"/>
        <v>-49.370400944989079</v>
      </c>
      <c r="X2623" s="22" t="e">
        <f ca="1"/>
        <v>#N/A</v>
      </c>
      <c r="Y2623" s="22"/>
      <c r="Z2623" s="22"/>
      <c r="AA2623" s="22"/>
      <c r="AB2623" s="22">
        <f t="array" aca="1" ref="AB2623:AG2629" ca="1">LINEST(C2633:C2638,B2633:B2638^{1,2,3,-2},1,1)</f>
        <v>75.63063971127356</v>
      </c>
      <c r="AC2623" s="22">
        <f ca="1"/>
        <v>250.22437389529932</v>
      </c>
      <c r="AD2623" s="22">
        <f ca="1"/>
        <v>-1097.4789435889345</v>
      </c>
      <c r="AE2623" s="22">
        <f ca="1"/>
        <v>1779.7906553400446</v>
      </c>
      <c r="AF2623" s="22">
        <f ca="1"/>
        <v>-660.06529091354207</v>
      </c>
      <c r="AG2623" s="22" t="e">
        <f ca="1"/>
        <v>#N/A</v>
      </c>
      <c r="AH2623" s="22"/>
      <c r="AI2623" s="22"/>
      <c r="AJ2623" s="22"/>
      <c r="AK2623" s="22"/>
      <c r="AL2623" s="22"/>
      <c r="AM2623" s="22"/>
      <c r="AN2623" s="22"/>
      <c r="AO2623" s="22"/>
      <c r="AP2623" s="22"/>
      <c r="AQ2623" s="22"/>
      <c r="AR2623" s="22"/>
      <c r="AS2623" s="22"/>
      <c r="AT2623" s="22"/>
      <c r="AU2623" s="22"/>
      <c r="AV2623" s="22"/>
      <c r="AW2623" s="22"/>
      <c r="AX2623" s="22"/>
      <c r="AY2623" s="22"/>
      <c r="AZ2623" s="22"/>
      <c r="BA2623" s="22"/>
      <c r="BB2623" s="22"/>
      <c r="BC2623" s="22"/>
      <c r="BD2623" s="22"/>
      <c r="BE2623" s="22"/>
      <c r="BF2623" s="22"/>
      <c r="BG2623" s="22"/>
      <c r="BH2623" s="22"/>
      <c r="BI2623" s="22"/>
      <c r="BJ2623" s="22"/>
      <c r="BK2623" s="22"/>
      <c r="BL2623" s="22"/>
      <c r="BM2623" s="22"/>
      <c r="BN2623" s="22"/>
      <c r="BO2623" s="22"/>
      <c r="BP2623" s="22"/>
      <c r="BQ2623" s="22"/>
      <c r="BR2623" s="22"/>
      <c r="BS2623" s="22"/>
      <c r="BT2623" s="22"/>
      <c r="BU2623" s="22"/>
      <c r="BV2623" s="22"/>
      <c r="BW2623" s="22"/>
      <c r="BX2623" s="22"/>
      <c r="BY2623" s="22"/>
      <c r="BZ2623" s="22"/>
    </row>
    <row r="2624" spans="1:78" x14ac:dyDescent="0.25">
      <c r="A2624" s="21"/>
      <c r="B2624" s="34">
        <f t="shared" ref="B2624:B2638" ca="1" si="82">D2624/1000</f>
        <v>0.27315</v>
      </c>
      <c r="C2624" s="22">
        <v>131.08000000000001</v>
      </c>
      <c r="D2624" s="22">
        <v>273.14999999999998</v>
      </c>
      <c r="E2624" s="22"/>
      <c r="F2624" s="61"/>
      <c r="G2624" s="61"/>
      <c r="H2624" s="61"/>
      <c r="I2624" s="22">
        <f ca="1"/>
        <v>3.5747021317056815E-2</v>
      </c>
      <c r="J2624" s="22">
        <f ca="1"/>
        <v>40.791371159127102</v>
      </c>
      <c r="K2624" s="22">
        <f ca="1"/>
        <v>53.200896791011537</v>
      </c>
      <c r="L2624" s="22">
        <f ca="1"/>
        <v>23.83622715019559</v>
      </c>
      <c r="M2624" s="22">
        <f ca="1"/>
        <v>3.8581184915391948</v>
      </c>
      <c r="N2624" s="22" t="e">
        <f ca="1"/>
        <v>#N/A</v>
      </c>
      <c r="O2624" s="61"/>
      <c r="P2624" s="61"/>
      <c r="Q2624" s="61"/>
      <c r="R2624" s="61"/>
      <c r="S2624" s="22">
        <f ca="1"/>
        <v>4.7076108234800582</v>
      </c>
      <c r="T2624" s="22">
        <f ca="1"/>
        <v>101.34781526209535</v>
      </c>
      <c r="U2624" s="22">
        <f ca="1"/>
        <v>282.52887600566976</v>
      </c>
      <c r="V2624" s="22">
        <f ca="1"/>
        <v>274.71556463085221</v>
      </c>
      <c r="W2624" s="22">
        <f ca="1"/>
        <v>98.171154769425428</v>
      </c>
      <c r="X2624" s="22" t="e">
        <f ca="1"/>
        <v>#N/A</v>
      </c>
      <c r="Y2624" s="61"/>
      <c r="Z2624" s="61"/>
      <c r="AA2624" s="61"/>
      <c r="AB2624" s="22">
        <f ca="1"/>
        <v>138.7680787303139</v>
      </c>
      <c r="AC2624" s="22">
        <f ca="1"/>
        <v>198.06059027926037</v>
      </c>
      <c r="AD2624" s="22">
        <f ca="1"/>
        <v>925.40048114887304</v>
      </c>
      <c r="AE2624" s="22">
        <f ca="1"/>
        <v>1526.9246163732259</v>
      </c>
      <c r="AF2624" s="22">
        <f ca="1"/>
        <v>938.28461045505651</v>
      </c>
      <c r="AG2624" s="22" t="e">
        <f ca="1"/>
        <v>#N/A</v>
      </c>
      <c r="AH2624" s="61"/>
      <c r="AI2624" s="61"/>
      <c r="AJ2624" s="61"/>
      <c r="AK2624" s="61"/>
      <c r="AL2624" s="61"/>
      <c r="AM2624" s="61"/>
      <c r="AN2624" s="61"/>
      <c r="AO2624" s="61"/>
      <c r="AP2624" s="61"/>
      <c r="AQ2624" s="61"/>
      <c r="AR2624" s="61"/>
      <c r="AS2624" s="61"/>
      <c r="AT2624" s="61"/>
      <c r="AU2624" s="61"/>
      <c r="AV2624" s="61"/>
      <c r="AW2624" s="61"/>
      <c r="AX2624" s="61"/>
      <c r="AY2624" s="61"/>
      <c r="AZ2624" s="61"/>
      <c r="BA2624" s="61"/>
      <c r="BB2624" s="61"/>
      <c r="BC2624" s="61"/>
      <c r="BD2624" s="61"/>
      <c r="BE2624" s="61"/>
      <c r="BF2624" s="61"/>
      <c r="BG2624" s="61"/>
      <c r="BH2624" s="61"/>
      <c r="BI2624" s="61"/>
      <c r="BJ2624" s="61"/>
      <c r="BK2624" s="61"/>
      <c r="BL2624" s="61"/>
      <c r="BM2624" s="61"/>
      <c r="BN2624" s="61"/>
      <c r="BO2624" s="22"/>
      <c r="BP2624" s="22"/>
      <c r="BQ2624" s="22"/>
      <c r="BR2624" s="22"/>
      <c r="BS2624" s="22"/>
      <c r="BT2624" s="22"/>
      <c r="BU2624" s="22"/>
      <c r="BV2624" s="22"/>
      <c r="BW2624" s="22"/>
      <c r="BX2624" s="22"/>
      <c r="BY2624" s="22"/>
      <c r="BZ2624" s="22"/>
    </row>
    <row r="2625" spans="1:78" x14ac:dyDescent="0.25">
      <c r="A2625" s="21"/>
      <c r="B2625" s="34">
        <f t="shared" ca="1" si="82"/>
        <v>0.29814999999999997</v>
      </c>
      <c r="C2625" s="22">
        <v>141.5</v>
      </c>
      <c r="D2625" s="22">
        <v>298.14999999999998</v>
      </c>
      <c r="E2625" s="22"/>
      <c r="F2625" s="61"/>
      <c r="G2625" s="61"/>
      <c r="H2625" s="61"/>
      <c r="I2625" s="22">
        <f ca="1"/>
        <v>0.99999999316153421</v>
      </c>
      <c r="J2625" s="22">
        <f ca="1"/>
        <v>7.7685289700542524E-3</v>
      </c>
      <c r="K2625" s="22" t="e">
        <f ca="1"/>
        <v>#N/A</v>
      </c>
      <c r="L2625" s="22" t="e">
        <f ca="1"/>
        <v>#N/A</v>
      </c>
      <c r="M2625" s="22" t="e">
        <f ca="1"/>
        <v>#N/A</v>
      </c>
      <c r="N2625" s="22" t="e">
        <f ca="1"/>
        <v>#N/A</v>
      </c>
      <c r="O2625" s="61"/>
      <c r="P2625" s="61"/>
      <c r="Q2625" s="61"/>
      <c r="R2625" s="61"/>
      <c r="S2625" s="22">
        <f ca="1"/>
        <v>0.99999797126822643</v>
      </c>
      <c r="T2625" s="22">
        <f ca="1"/>
        <v>0.15218857733776534</v>
      </c>
      <c r="U2625" s="22" t="e">
        <f ca="1"/>
        <v>#N/A</v>
      </c>
      <c r="V2625" s="22" t="e">
        <f ca="1"/>
        <v>#N/A</v>
      </c>
      <c r="W2625" s="22" t="e">
        <f ca="1"/>
        <v>#N/A</v>
      </c>
      <c r="X2625" s="22" t="e">
        <f ca="1"/>
        <v>#N/A</v>
      </c>
      <c r="Y2625" s="61"/>
      <c r="Z2625" s="61"/>
      <c r="AA2625" s="61"/>
      <c r="AB2625" s="22">
        <f ca="1"/>
        <v>0.99999052368926289</v>
      </c>
      <c r="AC2625" s="22">
        <f ca="1"/>
        <v>0.1792669518509174</v>
      </c>
      <c r="AD2625" s="22" t="e">
        <f ca="1"/>
        <v>#N/A</v>
      </c>
      <c r="AE2625" s="22" t="e">
        <f ca="1"/>
        <v>#N/A</v>
      </c>
      <c r="AF2625" s="22" t="e">
        <f ca="1"/>
        <v>#N/A</v>
      </c>
      <c r="AG2625" s="22" t="e">
        <f ca="1"/>
        <v>#N/A</v>
      </c>
      <c r="AH2625" s="61"/>
      <c r="AI2625" s="61"/>
      <c r="AJ2625" s="61"/>
      <c r="AK2625" s="61"/>
      <c r="AL2625" s="61"/>
      <c r="AM2625" s="61"/>
      <c r="AN2625" s="61"/>
      <c r="AO2625" s="61"/>
      <c r="AP2625" s="61"/>
      <c r="AQ2625" s="61"/>
      <c r="AR2625" s="61"/>
      <c r="AS2625" s="61"/>
      <c r="AT2625" s="61"/>
      <c r="AU2625" s="61"/>
      <c r="AV2625" s="61"/>
      <c r="AW2625" s="61"/>
      <c r="AX2625" s="61"/>
      <c r="AY2625" s="61"/>
      <c r="AZ2625" s="61"/>
      <c r="BA2625" s="61"/>
      <c r="BB2625" s="61"/>
      <c r="BC2625" s="61"/>
      <c r="BD2625" s="61"/>
      <c r="BE2625" s="61"/>
      <c r="BF2625" s="61"/>
      <c r="BG2625" s="61"/>
      <c r="BH2625" s="61"/>
      <c r="BI2625" s="61"/>
      <c r="BJ2625" s="61"/>
      <c r="BK2625" s="61"/>
      <c r="BL2625" s="61"/>
      <c r="BM2625" s="61"/>
      <c r="BN2625" s="61"/>
      <c r="BO2625" s="22"/>
      <c r="BP2625" s="22"/>
      <c r="BQ2625" s="22"/>
      <c r="BR2625" s="22"/>
      <c r="BS2625" s="22"/>
      <c r="BT2625" s="22"/>
      <c r="BU2625" s="22"/>
      <c r="BV2625" s="22"/>
      <c r="BW2625" s="22"/>
      <c r="BX2625" s="22"/>
      <c r="BY2625" s="22"/>
      <c r="BZ2625" s="22"/>
    </row>
    <row r="2626" spans="1:78" x14ac:dyDescent="0.25">
      <c r="A2626" s="21"/>
      <c r="B2626" s="34">
        <f t="shared" ca="1" si="82"/>
        <v>0.3</v>
      </c>
      <c r="C2626" s="22">
        <v>142.26</v>
      </c>
      <c r="D2626" s="22">
        <v>300</v>
      </c>
      <c r="E2626" s="22"/>
      <c r="F2626" s="61"/>
      <c r="G2626" s="61"/>
      <c r="H2626" s="61"/>
      <c r="I2626" s="22">
        <f ca="1"/>
        <v>36557907.534466572</v>
      </c>
      <c r="J2626" s="22">
        <f ca="1"/>
        <v>1</v>
      </c>
      <c r="K2626" s="22" t="e">
        <f ca="1"/>
        <v>#N/A</v>
      </c>
      <c r="L2626" s="22" t="e">
        <f ca="1"/>
        <v>#N/A</v>
      </c>
      <c r="M2626" s="22" t="e">
        <f ca="1"/>
        <v>#N/A</v>
      </c>
      <c r="N2626" s="22" t="e">
        <f ca="1"/>
        <v>#N/A</v>
      </c>
      <c r="O2626" s="61"/>
      <c r="P2626" s="61"/>
      <c r="Q2626" s="61"/>
      <c r="R2626" s="61"/>
      <c r="S2626" s="22">
        <f ca="1"/>
        <v>123229.44613011711</v>
      </c>
      <c r="T2626" s="22">
        <f ca="1"/>
        <v>1</v>
      </c>
      <c r="U2626" s="22" t="e">
        <f ca="1"/>
        <v>#N/A</v>
      </c>
      <c r="V2626" s="22" t="e">
        <f ca="1"/>
        <v>#N/A</v>
      </c>
      <c r="W2626" s="22" t="e">
        <f ca="1"/>
        <v>#N/A</v>
      </c>
      <c r="X2626" s="22" t="e">
        <f ca="1"/>
        <v>#N/A</v>
      </c>
      <c r="Y2626" s="61"/>
      <c r="Z2626" s="61"/>
      <c r="AA2626" s="61"/>
      <c r="AB2626" s="22">
        <f ca="1"/>
        <v>26381.324743020596</v>
      </c>
      <c r="AC2626" s="22">
        <f ca="1"/>
        <v>1</v>
      </c>
      <c r="AD2626" s="22" t="e">
        <f ca="1"/>
        <v>#N/A</v>
      </c>
      <c r="AE2626" s="22" t="e">
        <f ca="1"/>
        <v>#N/A</v>
      </c>
      <c r="AF2626" s="22" t="e">
        <f ca="1"/>
        <v>#N/A</v>
      </c>
      <c r="AG2626" s="22" t="e">
        <f ca="1"/>
        <v>#N/A</v>
      </c>
      <c r="AH2626" s="61"/>
      <c r="AI2626" s="61"/>
      <c r="AJ2626" s="61"/>
      <c r="AK2626" s="61"/>
      <c r="AL2626" s="61"/>
      <c r="AM2626" s="61"/>
      <c r="AN2626" s="61"/>
      <c r="AO2626" s="61"/>
      <c r="AP2626" s="61"/>
      <c r="AQ2626" s="61"/>
      <c r="AR2626" s="61"/>
      <c r="AS2626" s="61"/>
      <c r="AT2626" s="61"/>
      <c r="AU2626" s="61"/>
      <c r="AV2626" s="61"/>
      <c r="AW2626" s="61"/>
      <c r="AX2626" s="61"/>
      <c r="AY2626" s="61"/>
      <c r="AZ2626" s="61"/>
      <c r="BA2626" s="61"/>
      <c r="BB2626" s="61"/>
      <c r="BC2626" s="61"/>
      <c r="BD2626" s="61"/>
      <c r="BE2626" s="61"/>
      <c r="BF2626" s="61"/>
      <c r="BG2626" s="61"/>
      <c r="BH2626" s="61"/>
      <c r="BI2626" s="61"/>
      <c r="BJ2626" s="61"/>
      <c r="BK2626" s="61"/>
      <c r="BL2626" s="61"/>
      <c r="BM2626" s="61"/>
      <c r="BN2626" s="61"/>
      <c r="BO2626" s="22"/>
      <c r="BP2626" s="22"/>
      <c r="BQ2626" s="22"/>
      <c r="BR2626" s="22"/>
      <c r="BS2626" s="22"/>
      <c r="BT2626" s="22"/>
      <c r="BU2626" s="22"/>
      <c r="BV2626" s="22"/>
      <c r="BW2626" s="22"/>
      <c r="BX2626" s="22"/>
      <c r="BY2626" s="22"/>
      <c r="BZ2626" s="22"/>
    </row>
    <row r="2627" spans="1:78" x14ac:dyDescent="0.25">
      <c r="A2627" s="21"/>
      <c r="B2627" s="34">
        <f t="shared" ca="1" si="82"/>
        <v>0.4</v>
      </c>
      <c r="C2627" s="22">
        <v>183.13</v>
      </c>
      <c r="D2627" s="22">
        <v>400</v>
      </c>
      <c r="E2627" s="22"/>
      <c r="F2627" s="101"/>
      <c r="G2627" s="101"/>
      <c r="H2627" s="101"/>
      <c r="I2627" s="22">
        <f ca="1"/>
        <v>8825.085072983291</v>
      </c>
      <c r="J2627" s="22">
        <f ca="1"/>
        <v>6.0350042358572186E-5</v>
      </c>
      <c r="K2627" s="22" t="e">
        <f ca="1"/>
        <v>#N/A</v>
      </c>
      <c r="L2627" s="22" t="e">
        <f ca="1"/>
        <v>#N/A</v>
      </c>
      <c r="M2627" s="22" t="e">
        <f ca="1"/>
        <v>#N/A</v>
      </c>
      <c r="N2627" s="22" t="e">
        <f ca="1"/>
        <v>#N/A</v>
      </c>
      <c r="O2627" s="101"/>
      <c r="P2627" s="101"/>
      <c r="Q2627" s="101"/>
      <c r="R2627" s="101"/>
      <c r="S2627" s="22">
        <f ca="1"/>
        <v>11416.647771970263</v>
      </c>
      <c r="T2627" s="22">
        <f ca="1"/>
        <v>2.3161363072092982E-2</v>
      </c>
      <c r="U2627" s="22" t="e">
        <f ca="1"/>
        <v>#N/A</v>
      </c>
      <c r="V2627" s="22" t="e">
        <f ca="1"/>
        <v>#N/A</v>
      </c>
      <c r="W2627" s="22" t="e">
        <f ca="1"/>
        <v>#N/A</v>
      </c>
      <c r="X2627" s="22" t="e">
        <f ca="1"/>
        <v>#N/A</v>
      </c>
      <c r="Y2627" s="101"/>
      <c r="Z2627" s="101"/>
      <c r="AA2627" s="101"/>
      <c r="AB2627" s="22">
        <f ca="1"/>
        <v>3391.2285466933063</v>
      </c>
      <c r="AC2627" s="22">
        <f ca="1"/>
        <v>3.2136640025919136E-2</v>
      </c>
      <c r="AD2627" s="22" t="e">
        <f ca="1"/>
        <v>#N/A</v>
      </c>
      <c r="AE2627" s="22" t="e">
        <f ca="1"/>
        <v>#N/A</v>
      </c>
      <c r="AF2627" s="22" t="e">
        <f ca="1"/>
        <v>#N/A</v>
      </c>
      <c r="AG2627" s="22" t="e">
        <f ca="1"/>
        <v>#N/A</v>
      </c>
      <c r="AH2627" s="101"/>
      <c r="AI2627" s="101"/>
      <c r="AJ2627" s="101"/>
      <c r="AK2627" s="101"/>
      <c r="AL2627" s="101"/>
      <c r="AM2627" s="101"/>
      <c r="AN2627" s="101"/>
      <c r="AO2627" s="101"/>
      <c r="AP2627" s="101"/>
      <c r="AQ2627" s="101"/>
      <c r="AR2627" s="101"/>
      <c r="AS2627" s="101"/>
      <c r="AT2627" s="101"/>
      <c r="AU2627" s="101"/>
      <c r="AV2627" s="101"/>
      <c r="AW2627" s="101"/>
      <c r="AX2627" s="61"/>
      <c r="AY2627" s="61"/>
      <c r="AZ2627" s="61"/>
      <c r="BA2627" s="61"/>
      <c r="BB2627" s="61"/>
      <c r="BC2627" s="61"/>
      <c r="BD2627" s="61"/>
      <c r="BE2627" s="61"/>
      <c r="BF2627" s="61"/>
      <c r="BG2627" s="61"/>
      <c r="BH2627" s="61"/>
      <c r="BI2627" s="61"/>
      <c r="BJ2627" s="61"/>
      <c r="BK2627" s="61"/>
      <c r="BL2627" s="61"/>
      <c r="BM2627" s="61"/>
      <c r="BN2627" s="61"/>
      <c r="BO2627" s="22"/>
      <c r="BP2627" s="22"/>
      <c r="BQ2627" s="22"/>
      <c r="BR2627" s="22"/>
      <c r="BS2627" s="22"/>
      <c r="BT2627" s="22"/>
      <c r="BU2627" s="22"/>
      <c r="BV2627" s="22"/>
      <c r="BW2627" s="22"/>
      <c r="BX2627" s="22"/>
      <c r="BY2627" s="22"/>
      <c r="BZ2627" s="22"/>
    </row>
    <row r="2628" spans="1:78" x14ac:dyDescent="0.25">
      <c r="A2628" s="21"/>
      <c r="B2628" s="34">
        <f t="shared" ca="1" si="82"/>
        <v>0.5</v>
      </c>
      <c r="C2628" s="22">
        <v>220.33</v>
      </c>
      <c r="D2628" s="106">
        <v>500</v>
      </c>
      <c r="E2628" s="22"/>
      <c r="F2628" s="61"/>
      <c r="G2628" s="62"/>
      <c r="H2628" s="62"/>
      <c r="I2628" s="22" t="e">
        <f ca="1"/>
        <v>#N/A</v>
      </c>
      <c r="J2628" s="22" t="e">
        <f ca="1"/>
        <v>#N/A</v>
      </c>
      <c r="K2628" s="22" t="e">
        <f ca="1"/>
        <v>#N/A</v>
      </c>
      <c r="L2628" s="22" t="e">
        <f ca="1"/>
        <v>#N/A</v>
      </c>
      <c r="M2628" s="22" t="e">
        <f ca="1"/>
        <v>#N/A</v>
      </c>
      <c r="N2628" s="22" t="e">
        <f ca="1"/>
        <v>#N/A</v>
      </c>
      <c r="O2628" s="62"/>
      <c r="P2628" s="62"/>
      <c r="Q2628" s="61"/>
      <c r="R2628" s="61"/>
      <c r="S2628" s="22" t="e">
        <f ca="1"/>
        <v>#N/A</v>
      </c>
      <c r="T2628" s="22" t="e">
        <f ca="1"/>
        <v>#N/A</v>
      </c>
      <c r="U2628" s="22" t="e">
        <f ca="1"/>
        <v>#N/A</v>
      </c>
      <c r="V2628" s="22" t="e">
        <f ca="1"/>
        <v>#N/A</v>
      </c>
      <c r="W2628" s="22" t="e">
        <f ca="1"/>
        <v>#N/A</v>
      </c>
      <c r="X2628" s="22" t="e">
        <f ca="1"/>
        <v>#N/A</v>
      </c>
      <c r="Y2628" s="61"/>
      <c r="Z2628" s="61"/>
      <c r="AA2628" s="61"/>
      <c r="AB2628" s="22" t="e">
        <f ca="1"/>
        <v>#N/A</v>
      </c>
      <c r="AC2628" s="22" t="e">
        <f ca="1"/>
        <v>#N/A</v>
      </c>
      <c r="AD2628" s="22" t="e">
        <f ca="1"/>
        <v>#N/A</v>
      </c>
      <c r="AE2628" s="22" t="e">
        <f ca="1"/>
        <v>#N/A</v>
      </c>
      <c r="AF2628" s="22" t="e">
        <f ca="1"/>
        <v>#N/A</v>
      </c>
      <c r="AG2628" s="22" t="e">
        <f ca="1"/>
        <v>#N/A</v>
      </c>
      <c r="AH2628" s="61"/>
      <c r="AI2628" s="61"/>
      <c r="AJ2628" s="61"/>
      <c r="AK2628" s="61"/>
      <c r="AL2628" s="61"/>
      <c r="AM2628" s="61"/>
      <c r="AN2628" s="61"/>
      <c r="AO2628" s="61"/>
      <c r="AP2628" s="61"/>
      <c r="AQ2628" s="61"/>
      <c r="AR2628" s="61"/>
      <c r="AS2628" s="61"/>
      <c r="AT2628" s="61"/>
      <c r="AU2628" s="61"/>
      <c r="AV2628" s="61"/>
      <c r="AW2628" s="61"/>
      <c r="AX2628" s="61"/>
      <c r="AY2628" s="61"/>
      <c r="AZ2628" s="61"/>
      <c r="BA2628" s="61"/>
      <c r="BB2628" s="61"/>
      <c r="BC2628" s="61"/>
      <c r="BD2628" s="61"/>
      <c r="BE2628" s="61"/>
      <c r="BF2628" s="61"/>
      <c r="BG2628" s="61"/>
      <c r="BH2628" s="61"/>
      <c r="BI2628" s="61"/>
      <c r="BJ2628" s="61"/>
      <c r="BK2628" s="61"/>
      <c r="BL2628" s="61"/>
      <c r="BM2628" s="61"/>
      <c r="BN2628" s="61"/>
      <c r="BO2628" s="22"/>
      <c r="BP2628" s="22"/>
      <c r="BQ2628" s="22"/>
      <c r="BR2628" s="22"/>
      <c r="BS2628" s="22"/>
      <c r="BT2628" s="22"/>
      <c r="BU2628" s="22"/>
      <c r="BV2628" s="22"/>
      <c r="BW2628" s="22"/>
      <c r="BX2628" s="22"/>
      <c r="BY2628" s="22"/>
      <c r="BZ2628" s="22"/>
    </row>
    <row r="2629" spans="1:78" x14ac:dyDescent="0.25">
      <c r="A2629" s="21"/>
      <c r="B2629" s="34">
        <f t="shared" ca="1" si="82"/>
        <v>0.6</v>
      </c>
      <c r="C2629" s="22">
        <v>253.13</v>
      </c>
      <c r="D2629" s="22">
        <v>600</v>
      </c>
      <c r="E2629" s="22"/>
      <c r="F2629" s="102"/>
      <c r="G2629" s="102"/>
      <c r="H2629" s="102"/>
      <c r="I2629" s="22" t="e">
        <f ca="1"/>
        <v>#N/A</v>
      </c>
      <c r="J2629" s="22" t="e">
        <f ca="1"/>
        <v>#N/A</v>
      </c>
      <c r="K2629" s="22" t="e">
        <f ca="1"/>
        <v>#N/A</v>
      </c>
      <c r="L2629" s="22" t="e">
        <f ca="1"/>
        <v>#N/A</v>
      </c>
      <c r="M2629" s="22" t="e">
        <f ca="1"/>
        <v>#N/A</v>
      </c>
      <c r="N2629" s="22" t="e">
        <f ca="1"/>
        <v>#N/A</v>
      </c>
      <c r="O2629" s="103"/>
      <c r="P2629" s="102"/>
      <c r="Q2629" s="102"/>
      <c r="R2629" s="102"/>
      <c r="S2629" s="22" t="e">
        <f ca="1"/>
        <v>#N/A</v>
      </c>
      <c r="T2629" s="22" t="e">
        <f ca="1"/>
        <v>#N/A</v>
      </c>
      <c r="U2629" s="22" t="e">
        <f ca="1"/>
        <v>#N/A</v>
      </c>
      <c r="V2629" s="22" t="e">
        <f ca="1"/>
        <v>#N/A</v>
      </c>
      <c r="W2629" s="22" t="e">
        <f ca="1"/>
        <v>#N/A</v>
      </c>
      <c r="X2629" s="22" t="e">
        <f ca="1"/>
        <v>#N/A</v>
      </c>
      <c r="Y2629" s="102"/>
      <c r="Z2629" s="102"/>
      <c r="AA2629" s="102"/>
      <c r="AB2629" s="22" t="e">
        <f ca="1"/>
        <v>#N/A</v>
      </c>
      <c r="AC2629" s="22" t="e">
        <f ca="1"/>
        <v>#N/A</v>
      </c>
      <c r="AD2629" s="22" t="e">
        <f ca="1"/>
        <v>#N/A</v>
      </c>
      <c r="AE2629" s="22" t="e">
        <f ca="1"/>
        <v>#N/A</v>
      </c>
      <c r="AF2629" s="22" t="e">
        <f ca="1"/>
        <v>#N/A</v>
      </c>
      <c r="AG2629" s="22" t="e">
        <f ca="1"/>
        <v>#N/A</v>
      </c>
      <c r="AH2629" s="103"/>
      <c r="AI2629" s="102"/>
      <c r="AJ2629" s="102"/>
      <c r="AK2629" s="102"/>
      <c r="AL2629" s="102"/>
      <c r="AM2629" s="103"/>
      <c r="AN2629" s="102"/>
      <c r="AO2629" s="102"/>
      <c r="AP2629" s="102"/>
      <c r="AQ2629" s="103"/>
      <c r="AR2629" s="103"/>
      <c r="AS2629" s="102"/>
      <c r="AT2629" s="102"/>
      <c r="AU2629" s="102"/>
      <c r="AV2629" s="102"/>
      <c r="AW2629" s="103"/>
      <c r="AX2629" s="61"/>
      <c r="AY2629" s="61"/>
      <c r="AZ2629" s="61"/>
      <c r="BA2629" s="61"/>
      <c r="BB2629" s="61"/>
      <c r="BC2629" s="61"/>
      <c r="BD2629" s="61"/>
      <c r="BE2629" s="61"/>
      <c r="BF2629" s="61"/>
      <c r="BG2629" s="61"/>
      <c r="BH2629" s="61"/>
      <c r="BI2629" s="61"/>
      <c r="BJ2629" s="61"/>
      <c r="BK2629" s="61"/>
      <c r="BL2629" s="61"/>
      <c r="BM2629" s="61"/>
      <c r="BN2629" s="61"/>
      <c r="BO2629" s="22"/>
      <c r="BP2629" s="22"/>
      <c r="BQ2629" s="22"/>
      <c r="BR2629" s="22"/>
      <c r="BS2629" s="22"/>
      <c r="BT2629" s="22"/>
      <c r="BU2629" s="22"/>
      <c r="BV2629" s="22"/>
      <c r="BW2629" s="22"/>
      <c r="BX2629" s="22"/>
      <c r="BY2629" s="22"/>
      <c r="BZ2629" s="22"/>
    </row>
    <row r="2630" spans="1:78" x14ac:dyDescent="0.25">
      <c r="A2630" s="21"/>
      <c r="B2630" s="34">
        <f t="shared" ca="1" si="82"/>
        <v>0.7</v>
      </c>
      <c r="C2630" s="22">
        <v>281.58</v>
      </c>
      <c r="D2630" s="22">
        <v>700</v>
      </c>
      <c r="E2630" s="22"/>
      <c r="F2630" s="22"/>
      <c r="G2630" s="22"/>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2"/>
      <c r="AS2630" s="22"/>
      <c r="AT2630" s="22"/>
      <c r="AU2630" s="22"/>
      <c r="AV2630" s="22"/>
      <c r="AW2630" s="22"/>
      <c r="AX2630" s="22"/>
      <c r="AY2630" s="22"/>
      <c r="AZ2630" s="22"/>
      <c r="BA2630" s="22"/>
      <c r="BB2630" s="22"/>
      <c r="BC2630" s="22"/>
      <c r="BD2630" s="22"/>
      <c r="BE2630" s="22"/>
      <c r="BF2630" s="22"/>
      <c r="BG2630" s="22"/>
      <c r="BH2630" s="22"/>
      <c r="BI2630" s="22"/>
      <c r="BJ2630" s="22"/>
      <c r="BK2630" s="22"/>
      <c r="BL2630" s="22"/>
      <c r="BM2630" s="22"/>
      <c r="BN2630" s="22"/>
      <c r="BO2630" s="22"/>
      <c r="BP2630" s="22"/>
      <c r="BQ2630" s="22"/>
      <c r="BR2630" s="22"/>
      <c r="BS2630" s="22"/>
      <c r="BT2630" s="22"/>
      <c r="BU2630" s="22"/>
      <c r="BV2630" s="22"/>
      <c r="BW2630" s="22"/>
      <c r="BX2630" s="22"/>
      <c r="BY2630" s="22"/>
      <c r="BZ2630" s="22"/>
    </row>
    <row r="2631" spans="1:78" x14ac:dyDescent="0.25">
      <c r="A2631" s="21"/>
      <c r="B2631" s="34">
        <f t="shared" ca="1" si="82"/>
        <v>0.8</v>
      </c>
      <c r="C2631" s="22">
        <v>306.69</v>
      </c>
      <c r="D2631" s="22">
        <v>800</v>
      </c>
      <c r="E2631" s="22"/>
      <c r="F2631" s="22"/>
      <c r="G2631" s="22"/>
      <c r="H2631" s="22"/>
      <c r="I2631" s="22"/>
      <c r="J2631" s="22"/>
      <c r="K2631" s="22"/>
      <c r="L2631" s="22"/>
      <c r="M2631" s="22"/>
      <c r="N2631" s="22"/>
      <c r="O2631" s="22"/>
      <c r="P2631" s="22"/>
      <c r="Q2631" s="22"/>
      <c r="R2631" s="22"/>
      <c r="S2631" s="22"/>
      <c r="T2631" s="2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c r="AQ2631" s="22"/>
      <c r="AR2631" s="22"/>
      <c r="AS2631" s="22"/>
      <c r="AT2631" s="22"/>
      <c r="AU2631" s="22"/>
      <c r="AV2631" s="22"/>
      <c r="AW2631" s="22"/>
      <c r="AX2631" s="22"/>
      <c r="AY2631" s="22"/>
      <c r="AZ2631" s="22"/>
      <c r="BA2631" s="22"/>
      <c r="BB2631" s="22"/>
      <c r="BC2631" s="22"/>
      <c r="BD2631" s="22"/>
      <c r="BE2631" s="22"/>
      <c r="BF2631" s="22"/>
      <c r="BG2631" s="22"/>
      <c r="BH2631" s="22"/>
      <c r="BI2631" s="22"/>
      <c r="BJ2631" s="22"/>
      <c r="BK2631" s="22"/>
      <c r="BL2631" s="22"/>
      <c r="BM2631" s="22"/>
      <c r="BN2631" s="22"/>
      <c r="BO2631" s="22"/>
      <c r="BP2631" s="22"/>
      <c r="BQ2631" s="22"/>
      <c r="BR2631" s="22"/>
      <c r="BS2631" s="22"/>
      <c r="BT2631" s="22"/>
      <c r="BU2631" s="22"/>
      <c r="BV2631" s="22"/>
      <c r="BW2631" s="22"/>
      <c r="BX2631" s="22"/>
      <c r="BY2631" s="22"/>
      <c r="BZ2631" s="22"/>
    </row>
    <row r="2632" spans="1:78" x14ac:dyDescent="0.25">
      <c r="A2632" s="21"/>
      <c r="B2632" s="34">
        <f t="shared" ca="1" si="82"/>
        <v>0.9</v>
      </c>
      <c r="C2632" s="22">
        <v>328.44</v>
      </c>
      <c r="D2632" s="22">
        <v>900</v>
      </c>
      <c r="E2632" s="22"/>
      <c r="F2632" s="22"/>
      <c r="G2632" s="22"/>
      <c r="H2632" s="22"/>
      <c r="I2632" s="22"/>
      <c r="J2632" s="22"/>
      <c r="K2632" s="22"/>
      <c r="L2632" s="22"/>
      <c r="M2632" s="22"/>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2"/>
      <c r="AS2632" s="22"/>
      <c r="AT2632" s="22"/>
      <c r="AU2632" s="22"/>
      <c r="AV2632" s="22"/>
      <c r="AW2632" s="22"/>
      <c r="AX2632" s="22"/>
      <c r="AY2632" s="22"/>
      <c r="AZ2632" s="22"/>
      <c r="BA2632" s="22"/>
      <c r="BB2632" s="22"/>
      <c r="BC2632" s="22"/>
      <c r="BD2632" s="22"/>
      <c r="BE2632" s="22"/>
      <c r="BF2632" s="22"/>
      <c r="BG2632" s="22"/>
      <c r="BH2632" s="22"/>
      <c r="BI2632" s="22"/>
      <c r="BJ2632" s="22"/>
      <c r="BK2632" s="22"/>
      <c r="BL2632" s="22"/>
      <c r="BM2632" s="22"/>
      <c r="BN2632" s="22"/>
      <c r="BO2632" s="22"/>
      <c r="BP2632" s="22"/>
      <c r="BQ2632" s="22"/>
      <c r="BR2632" s="22"/>
      <c r="BS2632" s="22"/>
      <c r="BT2632" s="22"/>
      <c r="BU2632" s="22"/>
      <c r="BV2632" s="22"/>
      <c r="BW2632" s="22"/>
      <c r="BX2632" s="22"/>
      <c r="BY2632" s="22"/>
      <c r="BZ2632" s="22"/>
    </row>
    <row r="2633" spans="1:78" x14ac:dyDescent="0.25">
      <c r="A2633" s="21"/>
      <c r="B2633" s="34">
        <f t="shared" ca="1" si="82"/>
        <v>1</v>
      </c>
      <c r="C2633" s="22">
        <v>348.11</v>
      </c>
      <c r="D2633" s="106">
        <v>1000</v>
      </c>
      <c r="E2633" s="22"/>
      <c r="F2633" s="22"/>
      <c r="G2633" s="22"/>
      <c r="H2633" s="22"/>
      <c r="I2633" s="22"/>
      <c r="J2633" s="22"/>
      <c r="K2633" s="22"/>
      <c r="L2633" s="22"/>
      <c r="M2633" s="22"/>
      <c r="N2633" s="22"/>
      <c r="O2633" s="22"/>
      <c r="P2633" s="22"/>
      <c r="Q2633" s="22"/>
      <c r="R2633" s="22"/>
      <c r="S2633" s="22"/>
      <c r="T2633" s="2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c r="AQ2633" s="22"/>
      <c r="AR2633" s="22"/>
      <c r="AS2633" s="22"/>
      <c r="AT2633" s="22"/>
      <c r="AU2633" s="22"/>
      <c r="AV2633" s="22"/>
      <c r="AW2633" s="22"/>
      <c r="AX2633" s="22"/>
      <c r="AY2633" s="22"/>
      <c r="AZ2633" s="22"/>
      <c r="BA2633" s="22"/>
      <c r="BB2633" s="22"/>
      <c r="BC2633" s="22"/>
      <c r="BD2633" s="22"/>
      <c r="BE2633" s="22"/>
      <c r="BF2633" s="22"/>
      <c r="BG2633" s="22"/>
      <c r="BH2633" s="22"/>
      <c r="BI2633" s="22"/>
      <c r="BJ2633" s="22"/>
      <c r="BK2633" s="22"/>
      <c r="BL2633" s="22"/>
      <c r="BM2633" s="22"/>
      <c r="BN2633" s="22"/>
      <c r="BO2633" s="22"/>
      <c r="BP2633" s="22"/>
      <c r="BQ2633" s="22"/>
      <c r="BR2633" s="22"/>
      <c r="BS2633" s="22"/>
      <c r="BT2633" s="22"/>
      <c r="BU2633" s="22"/>
      <c r="BV2633" s="22"/>
      <c r="BW2633" s="22"/>
      <c r="BX2633" s="22"/>
      <c r="BY2633" s="22"/>
      <c r="BZ2633" s="22"/>
    </row>
    <row r="2634" spans="1:78" x14ac:dyDescent="0.25">
      <c r="A2634" s="21"/>
      <c r="B2634" s="34">
        <f t="shared" ca="1" si="82"/>
        <v>1.1000000000000001</v>
      </c>
      <c r="C2634" s="22">
        <v>365.26</v>
      </c>
      <c r="D2634" s="22">
        <v>1100</v>
      </c>
      <c r="E2634" s="22"/>
      <c r="F2634" s="22"/>
      <c r="G2634" s="22"/>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2"/>
      <c r="AS2634" s="22"/>
      <c r="AT2634" s="22"/>
      <c r="AU2634" s="22"/>
      <c r="AV2634" s="22"/>
      <c r="AW2634" s="22"/>
      <c r="AX2634" s="22"/>
      <c r="AY2634" s="22"/>
      <c r="AZ2634" s="22"/>
      <c r="BA2634" s="22"/>
      <c r="BB2634" s="22"/>
      <c r="BC2634" s="22"/>
      <c r="BD2634" s="22"/>
      <c r="BE2634" s="22"/>
      <c r="BF2634" s="22"/>
      <c r="BG2634" s="22"/>
      <c r="BH2634" s="22"/>
      <c r="BI2634" s="22"/>
      <c r="BJ2634" s="22"/>
      <c r="BK2634" s="22"/>
      <c r="BL2634" s="22"/>
      <c r="BM2634" s="22"/>
      <c r="BN2634" s="22"/>
      <c r="BO2634" s="22"/>
      <c r="BP2634" s="22"/>
      <c r="BQ2634" s="22"/>
      <c r="BR2634" s="22"/>
      <c r="BS2634" s="22"/>
      <c r="BT2634" s="22"/>
      <c r="BU2634" s="22"/>
      <c r="BV2634" s="22"/>
      <c r="BW2634" s="22"/>
      <c r="BX2634" s="22"/>
      <c r="BY2634" s="22"/>
      <c r="BZ2634" s="22"/>
    </row>
    <row r="2635" spans="1:78" x14ac:dyDescent="0.25">
      <c r="A2635" s="21"/>
      <c r="B2635" s="34">
        <f t="shared" ca="1" si="82"/>
        <v>1.2</v>
      </c>
      <c r="C2635" s="22">
        <v>380.33</v>
      </c>
      <c r="D2635" s="22">
        <v>1200</v>
      </c>
      <c r="E2635" s="22"/>
      <c r="F2635" s="22"/>
      <c r="G2635" s="22"/>
      <c r="H2635" s="22"/>
      <c r="I2635" s="22"/>
      <c r="J2635" s="22"/>
      <c r="K2635" s="22"/>
      <c r="L2635" s="22"/>
      <c r="M2635" s="22"/>
      <c r="N2635" s="22"/>
      <c r="O2635" s="22"/>
      <c r="P2635" s="22"/>
      <c r="Q2635" s="22"/>
      <c r="R2635" s="22"/>
      <c r="S2635" s="22"/>
      <c r="T2635" s="2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c r="AQ2635" s="22"/>
      <c r="AR2635" s="22"/>
      <c r="AS2635" s="22"/>
      <c r="AT2635" s="22"/>
      <c r="AU2635" s="22"/>
      <c r="AV2635" s="22"/>
      <c r="AW2635" s="22"/>
      <c r="AX2635" s="22"/>
      <c r="AY2635" s="22"/>
      <c r="AZ2635" s="22"/>
      <c r="BA2635" s="22"/>
      <c r="BB2635" s="22"/>
      <c r="BC2635" s="22"/>
      <c r="BD2635" s="22"/>
      <c r="BE2635" s="22"/>
      <c r="BF2635" s="22"/>
      <c r="BG2635" s="22"/>
      <c r="BH2635" s="22"/>
      <c r="BI2635" s="22"/>
      <c r="BJ2635" s="22"/>
      <c r="BK2635" s="22"/>
      <c r="BL2635" s="22"/>
      <c r="BM2635" s="22"/>
      <c r="BN2635" s="22"/>
      <c r="BO2635" s="22"/>
      <c r="BP2635" s="22"/>
      <c r="BQ2635" s="22"/>
      <c r="BR2635" s="22"/>
      <c r="BS2635" s="22"/>
      <c r="BT2635" s="22"/>
      <c r="BU2635" s="22"/>
      <c r="BV2635" s="22"/>
      <c r="BW2635" s="22"/>
      <c r="BX2635" s="22"/>
      <c r="BY2635" s="22"/>
      <c r="BZ2635" s="22"/>
    </row>
    <row r="2636" spans="1:78" x14ac:dyDescent="0.25">
      <c r="A2636" s="21"/>
      <c r="B2636" s="34">
        <f t="shared" ca="1" si="82"/>
        <v>1.3</v>
      </c>
      <c r="C2636" s="22">
        <v>393.3</v>
      </c>
      <c r="D2636" s="22">
        <v>1300</v>
      </c>
      <c r="E2636" s="22"/>
      <c r="F2636" s="22"/>
      <c r="G2636" s="22"/>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2"/>
      <c r="AS2636" s="22"/>
      <c r="AT2636" s="22"/>
      <c r="AU2636" s="22"/>
      <c r="AV2636" s="22"/>
      <c r="AW2636" s="22"/>
      <c r="AX2636" s="22"/>
      <c r="AY2636" s="22"/>
      <c r="AZ2636" s="22"/>
      <c r="BA2636" s="22"/>
      <c r="BB2636" s="22"/>
      <c r="BC2636" s="22"/>
      <c r="BD2636" s="22"/>
      <c r="BE2636" s="22"/>
      <c r="BF2636" s="22"/>
      <c r="BG2636" s="22"/>
      <c r="BH2636" s="22"/>
      <c r="BI2636" s="22"/>
      <c r="BJ2636" s="22"/>
      <c r="BK2636" s="22"/>
      <c r="BL2636" s="22"/>
      <c r="BM2636" s="22"/>
      <c r="BN2636" s="22"/>
      <c r="BO2636" s="22"/>
      <c r="BP2636" s="22"/>
      <c r="BQ2636" s="22"/>
      <c r="BR2636" s="22"/>
      <c r="BS2636" s="22"/>
      <c r="BT2636" s="22"/>
      <c r="BU2636" s="22"/>
      <c r="BV2636" s="22"/>
      <c r="BW2636" s="22"/>
      <c r="BX2636" s="22"/>
      <c r="BY2636" s="22"/>
      <c r="BZ2636" s="22"/>
    </row>
    <row r="2637" spans="1:78" x14ac:dyDescent="0.25">
      <c r="A2637" s="21"/>
      <c r="B2637" s="34">
        <f t="shared" ca="1" si="82"/>
        <v>1.4</v>
      </c>
      <c r="C2637" s="22">
        <v>405.85</v>
      </c>
      <c r="D2637" s="22">
        <v>1400</v>
      </c>
      <c r="E2637" s="22"/>
      <c r="F2637" s="22"/>
      <c r="G2637" s="22"/>
      <c r="H2637" s="22"/>
      <c r="I2637" s="22"/>
      <c r="J2637" s="22"/>
      <c r="K2637" s="22"/>
      <c r="L2637" s="22"/>
      <c r="M2637" s="22"/>
      <c r="N2637" s="22"/>
      <c r="O2637" s="22"/>
      <c r="P2637" s="22"/>
      <c r="Q2637" s="22"/>
      <c r="R2637" s="22"/>
      <c r="S2637" s="22"/>
      <c r="T2637" s="22"/>
      <c r="U2637" s="22"/>
      <c r="V2637" s="22"/>
      <c r="W2637" s="22"/>
      <c r="X2637" s="22"/>
      <c r="Y2637" s="22"/>
      <c r="Z2637" s="22"/>
      <c r="AA2637" s="22"/>
      <c r="AB2637" s="22"/>
      <c r="AC2637" s="22"/>
      <c r="AD2637" s="22"/>
      <c r="AE2637" s="22"/>
      <c r="AF2637" s="22"/>
      <c r="AG2637" s="22"/>
      <c r="AH2637" s="22"/>
      <c r="AI2637" s="22"/>
      <c r="AJ2637" s="22"/>
      <c r="AK2637" s="22"/>
      <c r="AL2637" s="22"/>
      <c r="AM2637" s="22"/>
      <c r="AN2637" s="22"/>
      <c r="AO2637" s="22"/>
      <c r="AP2637" s="22"/>
      <c r="AQ2637" s="22"/>
      <c r="AR2637" s="22"/>
      <c r="AS2637" s="22"/>
      <c r="AT2637" s="22"/>
      <c r="AU2637" s="22"/>
      <c r="AV2637" s="22"/>
      <c r="AW2637" s="22"/>
      <c r="AX2637" s="22"/>
      <c r="AY2637" s="22"/>
      <c r="AZ2637" s="22"/>
      <c r="BA2637" s="22"/>
      <c r="BB2637" s="22"/>
      <c r="BC2637" s="22"/>
      <c r="BD2637" s="22"/>
      <c r="BE2637" s="22"/>
      <c r="BF2637" s="22"/>
      <c r="BG2637" s="22"/>
      <c r="BH2637" s="22"/>
      <c r="BI2637" s="22"/>
      <c r="BJ2637" s="22"/>
      <c r="BK2637" s="22"/>
      <c r="BL2637" s="22"/>
      <c r="BM2637" s="22"/>
      <c r="BN2637" s="22"/>
      <c r="BO2637" s="22"/>
      <c r="BP2637" s="22"/>
      <c r="BQ2637" s="22"/>
      <c r="BR2637" s="22"/>
      <c r="BS2637" s="22"/>
      <c r="BT2637" s="22"/>
      <c r="BU2637" s="22"/>
      <c r="BV2637" s="22"/>
      <c r="BW2637" s="22"/>
      <c r="BX2637" s="22"/>
      <c r="BY2637" s="22"/>
      <c r="BZ2637" s="22"/>
    </row>
    <row r="2638" spans="1:78" x14ac:dyDescent="0.25">
      <c r="A2638" s="21"/>
      <c r="B2638" s="34">
        <f t="shared" ca="1" si="82"/>
        <v>1.5</v>
      </c>
      <c r="C2638" s="22">
        <v>418.4</v>
      </c>
      <c r="D2638" s="106">
        <v>1500</v>
      </c>
      <c r="E2638" s="22"/>
      <c r="F2638" s="22"/>
      <c r="G2638" s="22"/>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c r="AQ2638" s="22"/>
      <c r="AR2638" s="22"/>
      <c r="AS2638" s="22"/>
      <c r="AT2638" s="22"/>
      <c r="AU2638" s="22"/>
      <c r="AV2638" s="22"/>
      <c r="AW2638" s="22"/>
      <c r="AX2638" s="22"/>
      <c r="AY2638" s="22"/>
      <c r="AZ2638" s="22"/>
      <c r="BA2638" s="22"/>
      <c r="BB2638" s="22"/>
      <c r="BC2638" s="22"/>
      <c r="BD2638" s="22"/>
      <c r="BE2638" s="22"/>
      <c r="BF2638" s="22"/>
      <c r="BG2638" s="22"/>
      <c r="BH2638" s="22"/>
      <c r="BI2638" s="22"/>
      <c r="BJ2638" s="22"/>
      <c r="BK2638" s="22"/>
      <c r="BL2638" s="22"/>
      <c r="BM2638" s="22"/>
      <c r="BN2638" s="22"/>
      <c r="BO2638" s="22"/>
      <c r="BP2638" s="22"/>
      <c r="BQ2638" s="22"/>
      <c r="BR2638" s="22"/>
      <c r="BS2638" s="22"/>
      <c r="BT2638" s="22"/>
      <c r="BU2638" s="22"/>
      <c r="BV2638" s="22"/>
      <c r="BW2638" s="22"/>
      <c r="BX2638" s="22"/>
      <c r="BY2638" s="22"/>
      <c r="BZ2638" s="22"/>
    </row>
    <row r="2639" spans="1:78" x14ac:dyDescent="0.25">
      <c r="A2639" s="21"/>
      <c r="B2639" s="22"/>
      <c r="C2639" s="22"/>
      <c r="D2639" s="22"/>
      <c r="E2639" s="22"/>
      <c r="F2639" s="22"/>
      <c r="G2639" s="22"/>
      <c r="H2639" s="22"/>
      <c r="I2639" s="22"/>
      <c r="J2639" s="22"/>
      <c r="K2639" s="22"/>
      <c r="L2639" s="22"/>
      <c r="M2639" s="22"/>
      <c r="N2639" s="22"/>
      <c r="O2639" s="22"/>
      <c r="P2639" s="22"/>
      <c r="Q2639" s="22"/>
      <c r="R2639" s="22"/>
      <c r="S2639" s="22"/>
      <c r="T2639" s="2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c r="AQ2639" s="22"/>
      <c r="AR2639" s="22"/>
      <c r="AS2639" s="22"/>
      <c r="AT2639" s="22"/>
      <c r="AU2639" s="22"/>
      <c r="AV2639" s="22"/>
      <c r="AW2639" s="22"/>
      <c r="AX2639" s="22"/>
      <c r="AY2639" s="22"/>
      <c r="AZ2639" s="22"/>
      <c r="BA2639" s="22"/>
      <c r="BB2639" s="22"/>
      <c r="BC2639" s="22"/>
      <c r="BD2639" s="22"/>
      <c r="BE2639" s="22"/>
      <c r="BF2639" s="22"/>
      <c r="BG2639" s="22"/>
      <c r="BH2639" s="22"/>
      <c r="BI2639" s="22"/>
      <c r="BJ2639" s="22"/>
      <c r="BK2639" s="22"/>
      <c r="BL2639" s="22"/>
      <c r="BM2639" s="22"/>
      <c r="BN2639" s="22"/>
      <c r="BO2639" s="22"/>
      <c r="BP2639" s="22"/>
      <c r="BQ2639" s="22"/>
      <c r="BR2639" s="22"/>
      <c r="BS2639" s="22"/>
      <c r="BT2639" s="22"/>
      <c r="BU2639" s="22"/>
      <c r="BV2639" s="22"/>
      <c r="BW2639" s="22"/>
      <c r="BX2639" s="22"/>
      <c r="BY2639" s="22"/>
      <c r="BZ2639" s="22"/>
    </row>
    <row r="2640" spans="1:78" x14ac:dyDescent="0.25">
      <c r="A2640" s="21"/>
      <c r="B2640" s="22"/>
      <c r="C2640" s="22" t="s">
        <v>155</v>
      </c>
      <c r="D2640" s="22" t="s">
        <v>157</v>
      </c>
      <c r="E2640" s="22"/>
      <c r="F2640" s="22"/>
      <c r="G2640" s="22"/>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c r="AQ2640" s="22"/>
      <c r="AR2640" s="22"/>
      <c r="AS2640" s="22"/>
      <c r="AT2640" s="22"/>
      <c r="AU2640" s="22"/>
      <c r="AV2640" s="22"/>
      <c r="AW2640" s="22"/>
      <c r="AX2640" s="22"/>
      <c r="AY2640" s="22"/>
      <c r="AZ2640" s="22"/>
      <c r="BA2640" s="22"/>
      <c r="BB2640" s="22"/>
      <c r="BC2640" s="22"/>
      <c r="BD2640" s="22"/>
      <c r="BE2640" s="22"/>
      <c r="BF2640" s="22"/>
      <c r="BG2640" s="22"/>
      <c r="BH2640" s="22"/>
      <c r="BI2640" s="22"/>
      <c r="BJ2640" s="22"/>
      <c r="BK2640" s="22"/>
      <c r="BL2640" s="22"/>
      <c r="BM2640" s="22"/>
      <c r="BN2640" s="22"/>
      <c r="BO2640" s="22"/>
      <c r="BP2640" s="22"/>
      <c r="BQ2640" s="22"/>
      <c r="BR2640" s="22"/>
      <c r="BS2640" s="22"/>
      <c r="BT2640" s="22"/>
      <c r="BU2640" s="22"/>
      <c r="BV2640" s="22"/>
      <c r="BW2640" s="22"/>
      <c r="BX2640" s="22"/>
      <c r="BY2640" s="22"/>
      <c r="BZ2640" s="22"/>
    </row>
    <row r="2641" spans="1:78" x14ac:dyDescent="0.25">
      <c r="A2641" s="21"/>
      <c r="B2641" s="22"/>
      <c r="C2641" s="22" t="s">
        <v>402</v>
      </c>
      <c r="D2641" s="22" t="s">
        <v>469</v>
      </c>
      <c r="E2641" s="22"/>
      <c r="F2641" s="22"/>
      <c r="G2641" s="22"/>
      <c r="H2641" s="22"/>
      <c r="I2641" s="22"/>
      <c r="J2641" s="22"/>
      <c r="K2641" s="22"/>
      <c r="L2641" s="22"/>
      <c r="M2641" s="22"/>
      <c r="N2641" s="22"/>
      <c r="O2641" s="22"/>
      <c r="P2641" s="22"/>
      <c r="Q2641" s="22"/>
      <c r="R2641" s="22"/>
      <c r="S2641" s="22"/>
      <c r="T2641" s="2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c r="AQ2641" s="22"/>
      <c r="AR2641" s="22"/>
      <c r="AS2641" s="22"/>
      <c r="AT2641" s="22"/>
      <c r="AU2641" s="22"/>
      <c r="AV2641" s="22"/>
      <c r="AW2641" s="22"/>
      <c r="AX2641" s="22"/>
      <c r="AY2641" s="22"/>
      <c r="AZ2641" s="22"/>
      <c r="BA2641" s="22"/>
      <c r="BB2641" s="22"/>
      <c r="BC2641" s="22"/>
      <c r="BD2641" s="22"/>
      <c r="BE2641" s="22"/>
      <c r="BF2641" s="22"/>
      <c r="BG2641" s="22"/>
      <c r="BH2641" s="22"/>
      <c r="BI2641" s="22"/>
      <c r="BJ2641" s="22"/>
      <c r="BK2641" s="22"/>
      <c r="BL2641" s="22"/>
      <c r="BM2641" s="22"/>
      <c r="BN2641" s="22"/>
      <c r="BO2641" s="22"/>
      <c r="BP2641" s="22"/>
      <c r="BQ2641" s="22"/>
      <c r="BR2641" s="22"/>
      <c r="BS2641" s="22"/>
      <c r="BT2641" s="22"/>
      <c r="BU2641" s="22"/>
      <c r="BV2641" s="22"/>
      <c r="BW2641" s="22"/>
      <c r="BX2641" s="22"/>
      <c r="BY2641" s="22"/>
      <c r="BZ2641" s="22"/>
    </row>
    <row r="2642" spans="1:78" x14ac:dyDescent="0.25">
      <c r="A2642" s="21"/>
      <c r="B2642" s="22"/>
      <c r="C2642" s="22" t="s">
        <v>473</v>
      </c>
      <c r="D2642" s="22"/>
      <c r="E2642" s="22"/>
      <c r="F2642" s="22"/>
      <c r="G2642" s="22"/>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2"/>
      <c r="AS2642" s="22"/>
      <c r="AT2642" s="22"/>
      <c r="AU2642" s="22"/>
      <c r="AV2642" s="22"/>
      <c r="AW2642" s="22"/>
      <c r="AX2642" s="22"/>
      <c r="AY2642" s="22"/>
      <c r="AZ2642" s="22"/>
      <c r="BA2642" s="22"/>
      <c r="BB2642" s="22"/>
      <c r="BC2642" s="22"/>
      <c r="BD2642" s="22"/>
      <c r="BE2642" s="22"/>
      <c r="BF2642" s="22"/>
      <c r="BG2642" s="22"/>
      <c r="BH2642" s="22"/>
      <c r="BI2642" s="22"/>
      <c r="BJ2642" s="22"/>
      <c r="BK2642" s="22"/>
      <c r="BL2642" s="22"/>
      <c r="BM2642" s="22"/>
      <c r="BN2642" s="22"/>
      <c r="BO2642" s="22"/>
      <c r="BP2642" s="22"/>
      <c r="BQ2642" s="22"/>
      <c r="BR2642" s="22"/>
      <c r="BS2642" s="22"/>
      <c r="BT2642" s="22"/>
      <c r="BU2642" s="22"/>
      <c r="BV2642" s="22"/>
      <c r="BW2642" s="22"/>
      <c r="BX2642" s="22"/>
      <c r="BY2642" s="22"/>
      <c r="BZ2642" s="22"/>
    </row>
    <row r="2643" spans="1:78" x14ac:dyDescent="0.25">
      <c r="A2643" s="21"/>
      <c r="B2643" s="22"/>
      <c r="C2643" s="22"/>
      <c r="D2643" s="22"/>
      <c r="E2643" s="22"/>
      <c r="F2643" s="22"/>
      <c r="G2643" s="22"/>
      <c r="H2643" s="22"/>
      <c r="I2643" s="22"/>
      <c r="J2643" s="22"/>
      <c r="K2643" s="22"/>
      <c r="L2643" s="22"/>
      <c r="M2643" s="22"/>
      <c r="N2643" s="22"/>
      <c r="O2643" s="22"/>
      <c r="P2643" s="22"/>
      <c r="Q2643" s="22"/>
      <c r="R2643" s="22"/>
      <c r="S2643" s="22"/>
      <c r="T2643" s="2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c r="AQ2643" s="22"/>
      <c r="AR2643" s="22"/>
      <c r="AS2643" s="22"/>
      <c r="AT2643" s="22"/>
      <c r="AU2643" s="22"/>
      <c r="AV2643" s="22"/>
      <c r="AW2643" s="22"/>
      <c r="AX2643" s="22"/>
      <c r="AY2643" s="22"/>
      <c r="AZ2643" s="22"/>
      <c r="BA2643" s="22"/>
      <c r="BB2643" s="22"/>
      <c r="BC2643" s="22"/>
      <c r="BD2643" s="22"/>
      <c r="BE2643" s="22"/>
      <c r="BF2643" s="22"/>
      <c r="BG2643" s="22"/>
      <c r="BH2643" s="22"/>
      <c r="BI2643" s="22"/>
      <c r="BJ2643" s="22"/>
      <c r="BK2643" s="22"/>
      <c r="BL2643" s="22"/>
      <c r="BM2643" s="22"/>
      <c r="BN2643" s="22"/>
      <c r="BO2643" s="22"/>
      <c r="BP2643" s="22"/>
      <c r="BQ2643" s="22"/>
      <c r="BR2643" s="22"/>
      <c r="BS2643" s="22"/>
      <c r="BT2643" s="22"/>
      <c r="BU2643" s="22"/>
      <c r="BV2643" s="22"/>
      <c r="BW2643" s="22"/>
      <c r="BX2643" s="22"/>
      <c r="BY2643" s="22"/>
      <c r="BZ2643" s="22"/>
    </row>
    <row r="2644" spans="1:78" x14ac:dyDescent="0.25">
      <c r="A2644" s="21"/>
      <c r="B2644" s="22" t="s">
        <v>465</v>
      </c>
      <c r="C2644" s="42" t="s">
        <v>474</v>
      </c>
      <c r="D2644" s="22"/>
      <c r="E2644" s="22"/>
      <c r="F2644" s="22"/>
      <c r="G2644" s="22"/>
      <c r="H2644" s="22"/>
      <c r="I2644" s="22"/>
      <c r="J2644" s="22"/>
      <c r="K2644" s="22"/>
      <c r="L2644" s="22"/>
      <c r="M2644" s="22"/>
      <c r="N2644" s="22"/>
      <c r="O2644" s="22"/>
      <c r="P2644" s="22"/>
      <c r="Q2644" s="22"/>
      <c r="R2644" s="22"/>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2"/>
      <c r="AS2644" s="22"/>
      <c r="AT2644" s="22"/>
      <c r="AU2644" s="22"/>
      <c r="AV2644" s="22"/>
      <c r="AW2644" s="22"/>
      <c r="AX2644" s="22"/>
      <c r="AY2644" s="22"/>
      <c r="AZ2644" s="22"/>
      <c r="BA2644" s="22"/>
      <c r="BB2644" s="22"/>
      <c r="BC2644" s="22"/>
      <c r="BD2644" s="22"/>
      <c r="BE2644" s="22"/>
      <c r="BF2644" s="22"/>
      <c r="BG2644" s="22"/>
      <c r="BH2644" s="22"/>
      <c r="BI2644" s="22"/>
      <c r="BJ2644" s="22"/>
      <c r="BK2644" s="22"/>
      <c r="BL2644" s="22"/>
      <c r="BM2644" s="22"/>
      <c r="BN2644" s="22"/>
      <c r="BO2644" s="22"/>
      <c r="BP2644" s="22"/>
      <c r="BQ2644" s="22"/>
      <c r="BR2644" s="22"/>
      <c r="BS2644" s="22"/>
      <c r="BT2644" s="22"/>
      <c r="BU2644" s="22"/>
      <c r="BV2644" s="22"/>
      <c r="BW2644" s="22"/>
      <c r="BX2644" s="22"/>
      <c r="BY2644" s="22"/>
      <c r="BZ2644" s="22"/>
    </row>
    <row r="2645" spans="1:78" x14ac:dyDescent="0.25">
      <c r="A2645" s="21"/>
      <c r="B2645" s="22" t="s">
        <v>467</v>
      </c>
      <c r="C2645" s="42">
        <v>86.175399999999996</v>
      </c>
      <c r="D2645" s="22"/>
      <c r="E2645" s="22"/>
      <c r="F2645" s="22"/>
      <c r="G2645" s="22"/>
      <c r="H2645" s="22"/>
      <c r="I2645" s="22"/>
      <c r="J2645" s="22"/>
      <c r="K2645" s="22"/>
      <c r="L2645" s="22"/>
      <c r="M2645" s="22"/>
      <c r="N2645" s="22"/>
      <c r="O2645" s="22"/>
      <c r="P2645" s="22"/>
      <c r="Q2645" s="22"/>
      <c r="R2645" s="22"/>
      <c r="S2645" s="22"/>
      <c r="T2645" s="2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c r="AQ2645" s="22"/>
      <c r="AR2645" s="22"/>
      <c r="AS2645" s="22"/>
      <c r="AT2645" s="22"/>
      <c r="AU2645" s="22"/>
      <c r="AV2645" s="22"/>
      <c r="AW2645" s="22"/>
      <c r="AX2645" s="22"/>
      <c r="AY2645" s="22"/>
      <c r="AZ2645" s="22"/>
      <c r="BA2645" s="22"/>
      <c r="BB2645" s="22"/>
      <c r="BC2645" s="22"/>
      <c r="BD2645" s="22"/>
      <c r="BE2645" s="22"/>
      <c r="BF2645" s="22"/>
      <c r="BG2645" s="22"/>
      <c r="BH2645" s="22"/>
      <c r="BI2645" s="22"/>
      <c r="BJ2645" s="22"/>
      <c r="BK2645" s="22"/>
      <c r="BL2645" s="22"/>
      <c r="BM2645" s="22"/>
      <c r="BN2645" s="22"/>
      <c r="BO2645" s="22"/>
      <c r="BP2645" s="22"/>
      <c r="BQ2645" s="22"/>
      <c r="BR2645" s="22"/>
      <c r="BS2645" s="22"/>
      <c r="BT2645" s="22"/>
      <c r="BU2645" s="22"/>
      <c r="BV2645" s="22"/>
      <c r="BW2645" s="22"/>
      <c r="BX2645" s="22"/>
      <c r="BY2645" s="22"/>
      <c r="BZ2645" s="22"/>
    </row>
    <row r="2646" spans="1:78" x14ac:dyDescent="0.25">
      <c r="A2646" s="21"/>
      <c r="B2646" s="22"/>
      <c r="C2646" s="22"/>
      <c r="D2646" s="22"/>
      <c r="E2646" s="22"/>
      <c r="F2646" s="22"/>
      <c r="G2646" s="22"/>
      <c r="H2646" s="22"/>
      <c r="I2646" s="22"/>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2"/>
      <c r="AS2646" s="22"/>
      <c r="AT2646" s="22"/>
      <c r="AU2646" s="22"/>
      <c r="AV2646" s="22"/>
      <c r="AW2646" s="22"/>
      <c r="AX2646" s="22"/>
      <c r="AY2646" s="22"/>
      <c r="AZ2646" s="22"/>
      <c r="BA2646" s="22"/>
      <c r="BB2646" s="22"/>
      <c r="BC2646" s="22"/>
      <c r="BD2646" s="22"/>
      <c r="BE2646" s="22"/>
      <c r="BF2646" s="22"/>
      <c r="BG2646" s="22"/>
      <c r="BH2646" s="22"/>
      <c r="BI2646" s="22"/>
      <c r="BJ2646" s="22"/>
      <c r="BK2646" s="22"/>
      <c r="BL2646" s="22"/>
      <c r="BM2646" s="22"/>
      <c r="BN2646" s="22"/>
      <c r="BO2646" s="22"/>
      <c r="BP2646" s="22"/>
      <c r="BQ2646" s="22"/>
      <c r="BR2646" s="22"/>
      <c r="BS2646" s="22"/>
      <c r="BT2646" s="22"/>
      <c r="BU2646" s="22"/>
      <c r="BV2646" s="22"/>
      <c r="BW2646" s="22"/>
      <c r="BX2646" s="22"/>
      <c r="BY2646" s="22"/>
      <c r="BZ2646" s="22"/>
    </row>
    <row r="2647" spans="1:78" x14ac:dyDescent="0.25">
      <c r="A2647" s="21"/>
      <c r="B2647" s="22"/>
      <c r="C2647" s="22"/>
      <c r="D2647" s="22"/>
      <c r="E2647" s="22"/>
      <c r="F2647" s="22"/>
      <c r="G2647" s="22"/>
      <c r="H2647" s="22"/>
      <c r="I2647" s="22"/>
      <c r="J2647" s="22"/>
      <c r="K2647" s="22"/>
      <c r="L2647" s="22"/>
      <c r="M2647" s="22"/>
      <c r="N2647" s="22"/>
      <c r="O2647" s="22"/>
      <c r="P2647" s="22"/>
      <c r="Q2647" s="22"/>
      <c r="R2647" s="22"/>
      <c r="S2647" s="22"/>
      <c r="T2647" s="2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c r="AQ2647" s="22"/>
      <c r="AR2647" s="22"/>
      <c r="AS2647" s="22"/>
      <c r="AT2647" s="22"/>
      <c r="AU2647" s="22"/>
      <c r="AV2647" s="22"/>
      <c r="AW2647" s="22"/>
      <c r="AX2647" s="22"/>
      <c r="AY2647" s="22"/>
      <c r="AZ2647" s="22"/>
      <c r="BA2647" s="22"/>
      <c r="BB2647" s="22"/>
      <c r="BC2647" s="22"/>
      <c r="BD2647" s="22"/>
      <c r="BE2647" s="22"/>
      <c r="BF2647" s="22"/>
      <c r="BG2647" s="22"/>
      <c r="BH2647" s="22"/>
      <c r="BI2647" s="22"/>
      <c r="BJ2647" s="22"/>
      <c r="BK2647" s="22"/>
      <c r="BL2647" s="22"/>
      <c r="BM2647" s="22"/>
      <c r="BN2647" s="22"/>
      <c r="BO2647" s="22"/>
      <c r="BP2647" s="22"/>
      <c r="BQ2647" s="22"/>
      <c r="BR2647" s="22"/>
      <c r="BS2647" s="22"/>
      <c r="BT2647" s="22"/>
      <c r="BU2647" s="22"/>
      <c r="BV2647" s="22"/>
      <c r="BW2647" s="22"/>
      <c r="BX2647" s="22"/>
      <c r="BY2647" s="22"/>
      <c r="BZ2647" s="22"/>
    </row>
    <row r="2648" spans="1:78" x14ac:dyDescent="0.25">
      <c r="A2648" s="21"/>
      <c r="B2648" s="22"/>
      <c r="C2648" s="22"/>
      <c r="D2648" s="22"/>
      <c r="E2648" s="22"/>
      <c r="F2648" s="22"/>
      <c r="G2648" s="22"/>
      <c r="H2648" s="22"/>
      <c r="I2648" s="22"/>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2"/>
      <c r="AS2648" s="22"/>
      <c r="AT2648" s="22"/>
      <c r="AU2648" s="22"/>
      <c r="AV2648" s="22"/>
      <c r="AW2648" s="22"/>
      <c r="AX2648" s="22"/>
      <c r="AY2648" s="22"/>
      <c r="AZ2648" s="22"/>
      <c r="BA2648" s="22"/>
      <c r="BB2648" s="22"/>
      <c r="BC2648" s="22"/>
      <c r="BD2648" s="22"/>
      <c r="BE2648" s="22"/>
      <c r="BF2648" s="22"/>
      <c r="BG2648" s="22"/>
      <c r="BH2648" s="22"/>
      <c r="BI2648" s="22"/>
      <c r="BJ2648" s="22"/>
      <c r="BK2648" s="22"/>
      <c r="BL2648" s="22"/>
      <c r="BM2648" s="22"/>
      <c r="BN2648" s="22"/>
      <c r="BO2648" s="22"/>
      <c r="BP2648" s="22"/>
      <c r="BQ2648" s="22"/>
      <c r="BR2648" s="22"/>
      <c r="BS2648" s="22"/>
      <c r="BT2648" s="22"/>
      <c r="BU2648" s="22"/>
      <c r="BV2648" s="22"/>
      <c r="BW2648" s="22"/>
      <c r="BX2648" s="22"/>
      <c r="BY2648" s="22"/>
      <c r="BZ2648" s="22"/>
    </row>
    <row r="2649" spans="1:78" x14ac:dyDescent="0.25">
      <c r="A2649" s="21"/>
      <c r="B2649" s="22"/>
      <c r="C2649" s="22"/>
      <c r="D2649" s="22"/>
      <c r="E2649" s="22"/>
      <c r="F2649" s="26" t="s">
        <v>70</v>
      </c>
      <c r="G2649" s="27" t="s">
        <v>71</v>
      </c>
      <c r="H2649" s="27" t="s">
        <v>72</v>
      </c>
      <c r="I2649" s="27" t="s">
        <v>73</v>
      </c>
      <c r="J2649" s="27" t="s">
        <v>74</v>
      </c>
      <c r="K2649" s="27" t="s">
        <v>75</v>
      </c>
      <c r="L2649" s="27" t="s">
        <v>76</v>
      </c>
      <c r="M2649" s="27" t="s">
        <v>77</v>
      </c>
      <c r="N2649" s="27" t="s">
        <v>78</v>
      </c>
      <c r="O2649" s="27" t="s">
        <v>79</v>
      </c>
      <c r="P2649" s="27" t="s">
        <v>80</v>
      </c>
      <c r="Q2649" s="27" t="s">
        <v>81</v>
      </c>
      <c r="R2649" s="27" t="s">
        <v>82</v>
      </c>
      <c r="S2649" s="27" t="s">
        <v>83</v>
      </c>
      <c r="T2649" s="27" t="s">
        <v>84</v>
      </c>
      <c r="U2649" s="27" t="s">
        <v>85</v>
      </c>
      <c r="V2649" s="27" t="s">
        <v>86</v>
      </c>
      <c r="W2649" s="27" t="s">
        <v>87</v>
      </c>
      <c r="X2649" s="27" t="s">
        <v>88</v>
      </c>
      <c r="Y2649" s="27" t="s">
        <v>89</v>
      </c>
      <c r="Z2649" s="27" t="s">
        <v>90</v>
      </c>
      <c r="AA2649" s="27" t="s">
        <v>91</v>
      </c>
      <c r="AB2649" s="27" t="s">
        <v>92</v>
      </c>
      <c r="AC2649" s="27" t="s">
        <v>93</v>
      </c>
      <c r="AD2649" s="27" t="s">
        <v>94</v>
      </c>
      <c r="AE2649" s="27" t="s">
        <v>95</v>
      </c>
      <c r="AF2649" s="27" t="s">
        <v>96</v>
      </c>
      <c r="AG2649" s="27" t="s">
        <v>97</v>
      </c>
      <c r="AH2649" s="27" t="s">
        <v>98</v>
      </c>
      <c r="AI2649" s="27" t="s">
        <v>99</v>
      </c>
      <c r="AJ2649" s="27" t="s">
        <v>100</v>
      </c>
      <c r="AK2649" s="27" t="s">
        <v>101</v>
      </c>
      <c r="AL2649" s="27" t="s">
        <v>102</v>
      </c>
      <c r="AM2649" s="27" t="s">
        <v>103</v>
      </c>
      <c r="AN2649" s="27" t="s">
        <v>104</v>
      </c>
      <c r="AO2649" s="27" t="s">
        <v>105</v>
      </c>
      <c r="AP2649" s="27" t="s">
        <v>106</v>
      </c>
      <c r="AQ2649" s="27" t="s">
        <v>107</v>
      </c>
      <c r="AR2649" s="27" t="s">
        <v>108</v>
      </c>
      <c r="AS2649" s="27" t="s">
        <v>109</v>
      </c>
      <c r="AT2649" s="27" t="s">
        <v>110</v>
      </c>
      <c r="AU2649" s="27" t="s">
        <v>111</v>
      </c>
      <c r="AV2649" s="27" t="s">
        <v>112</v>
      </c>
      <c r="AW2649" s="27" t="s">
        <v>113</v>
      </c>
      <c r="AX2649" s="27" t="s">
        <v>114</v>
      </c>
      <c r="AY2649" s="27" t="s">
        <v>115</v>
      </c>
      <c r="AZ2649" s="27" t="s">
        <v>116</v>
      </c>
      <c r="BA2649" s="27" t="s">
        <v>117</v>
      </c>
      <c r="BB2649" s="27" t="s">
        <v>118</v>
      </c>
      <c r="BC2649" s="27" t="s">
        <v>119</v>
      </c>
      <c r="BD2649" s="27" t="s">
        <v>120</v>
      </c>
      <c r="BE2649" s="27" t="s">
        <v>121</v>
      </c>
      <c r="BF2649" s="27" t="s">
        <v>122</v>
      </c>
      <c r="BG2649" s="27" t="s">
        <v>123</v>
      </c>
      <c r="BH2649" s="27" t="s">
        <v>124</v>
      </c>
      <c r="BI2649" s="27" t="s">
        <v>125</v>
      </c>
      <c r="BJ2649" s="27" t="s">
        <v>126</v>
      </c>
      <c r="BK2649" s="27" t="s">
        <v>127</v>
      </c>
      <c r="BL2649" s="27" t="s">
        <v>128</v>
      </c>
      <c r="BM2649" s="27" t="s">
        <v>129</v>
      </c>
      <c r="BN2649" s="27" t="s">
        <v>130</v>
      </c>
      <c r="BO2649" s="22"/>
      <c r="BP2649" s="22"/>
      <c r="BQ2649" s="22"/>
      <c r="BR2649" s="22"/>
      <c r="BS2649" s="22"/>
      <c r="BT2649" s="22"/>
      <c r="BU2649" s="22"/>
      <c r="BV2649" s="22"/>
      <c r="BW2649" s="22"/>
      <c r="BX2649" s="22"/>
      <c r="BY2649" s="22"/>
      <c r="BZ2649" s="22"/>
    </row>
    <row r="2650" spans="1:78" x14ac:dyDescent="0.25">
      <c r="A2650" s="21" t="s">
        <v>475</v>
      </c>
      <c r="B2650" s="21" t="s">
        <v>475</v>
      </c>
      <c r="C2650" s="22"/>
      <c r="D2650" s="22"/>
      <c r="E2650" s="22"/>
      <c r="F2650" s="40" t="s">
        <v>139</v>
      </c>
      <c r="G2650" s="40">
        <f ca="1">D2656</f>
        <v>200</v>
      </c>
      <c r="H2650" s="40">
        <f ca="1">D2661</f>
        <v>500</v>
      </c>
      <c r="I2650" s="40">
        <f ca="1">M2656</f>
        <v>43.427646929652916</v>
      </c>
      <c r="J2650" s="40">
        <f ca="1">L2656</f>
        <v>251.22362867995125</v>
      </c>
      <c r="K2650" s="40">
        <f ca="1">K2656</f>
        <v>471.53243822456102</v>
      </c>
      <c r="L2650" s="40">
        <f ca="1">J2656</f>
        <v>-529.09460506803975</v>
      </c>
      <c r="M2650" s="40">
        <f ca="1">I2656</f>
        <v>-0.60643647431517489</v>
      </c>
      <c r="N2650" s="40">
        <f ca="1">-(I2650*H2650+J2650*(H2650/1000)^2/2+K2650*(H2650/1000)^3/3+L2650*(H2650/1000)^4/4-M2650/(H2650/1000)-P2650)</f>
        <v>-21757.819373081922</v>
      </c>
      <c r="O2650" s="40">
        <f ca="1">IFERROR(-(I2650*LN(H2650/1000)+J2650*H2650/1000+K2650*(H2650/1000)^2/2+L2650*(H2650/1000)^3/3-M2650/(2*(H2650/1000)^2)),0)</f>
        <v>-133.61888249453276</v>
      </c>
      <c r="P2650" s="40"/>
      <c r="Q2650" s="40">
        <f ca="1">H2650</f>
        <v>500</v>
      </c>
      <c r="R2650" s="40">
        <f ca="1">D2666</f>
        <v>1000</v>
      </c>
      <c r="S2650" s="40">
        <f ca="1">W2656</f>
        <v>157.85376643180129</v>
      </c>
      <c r="T2650" s="40">
        <f ca="1">V2656</f>
        <v>129.5141708423802</v>
      </c>
      <c r="U2650" s="40">
        <f ca="1">U2656</f>
        <v>168.06646061095012</v>
      </c>
      <c r="V2650" s="40">
        <f ca="1">T2656</f>
        <v>-106.63470411806628</v>
      </c>
      <c r="W2650" s="40">
        <f ca="1">S2656</f>
        <v>-8.2330830486273427</v>
      </c>
      <c r="X2650" s="40">
        <f ca="1">(I2650*Q2650/1000+J2650*(Q2650/1000)^2/2+K2650*(Q2650/1000)^3/3+L2650*(Q2650/1000)^4/4-M2650/(Q2650/1000)-P2650+N2650)-(S2650*Q2650/1000+T2650*(Q2650/1000)^2/2+U2650*(Q2650/1000)^3/3+V2650*(Q2650/1000)^4/4-W2650/(Q2650/1000)-Z2650)</f>
        <v>-21809.028563970365</v>
      </c>
      <c r="Y2650" s="40">
        <f ca="1">IFERROR((I2650*LN(H2650/1000)+J2650*H2650/1000+K2650*(H2650/1000)^2/2+L2650*(H2650/1000)^3/3-M2650/(2*(H2650/1000)^2)+O2650)-(S2650*LN(H2650/1000)+T2650*H2650/1000+U2650*(H2650/1000)^2/2+V2650*(H2650/1000)^3/3-W2650/(2*(H2650/1000)^2)),0)</f>
        <v>11.627446719743748</v>
      </c>
      <c r="Z2650" s="40"/>
      <c r="AA2650" s="40">
        <f ca="1">R2650</f>
        <v>1000</v>
      </c>
      <c r="AB2650" s="40">
        <f ca="1">D2671</f>
        <v>1500</v>
      </c>
      <c r="AC2650" s="40">
        <f ca="1">AF2656</f>
        <v>-6466.9380035509603</v>
      </c>
      <c r="AD2650" s="40">
        <f ca="1">AE2656</f>
        <v>11200.633978367578</v>
      </c>
      <c r="AE2650" s="40">
        <f ca="1">AD2656</f>
        <v>-6789.1727350572637</v>
      </c>
      <c r="AF2650" s="40">
        <f ca="1">AC2656</f>
        <v>1461.2901603886512</v>
      </c>
      <c r="AG2650" s="40">
        <f ca="1">AB2656</f>
        <v>934.8484064894003</v>
      </c>
      <c r="AH2650" s="40">
        <f ca="1">(S2650*AA2650/1000+T2650*(AA2650/1000)^2/2+U2650*(AA2650/1000)^3/3+V2650*(AA2650/1000)^4/4-W2650/(AA2650/1000)-Z2650+X2650)-(AC2650*AA2650/1000+AD2650*(AA2650/1000)^2/2+AE2650*(AA2650/1000)^3/3+AF2650*(AA2650/1000)^4/4-AG2650/(AA2650/1000)-AJ2650)</f>
        <v>-17849.616692449446</v>
      </c>
      <c r="AI2650" s="40">
        <f ca="1">IFERROR((S2650*LN(R2650/1000)+T2650*R2650/1000+U2650*(R2650/1000)^2/2+V2650*(R2650/1000)^3/3-W2650/(2*(R2650/1000)^2)+Y2650)-(AC2650*LN(R2650/1000)+AD2650*R2650/1000+AE2650*(R2650/1000)^2/2+AF2650*(R2650/1000)^3/3-AG2650/(2*(R2650/1000)^2)),0)</f>
        <v>-7631.9736397045726</v>
      </c>
      <c r="AJ2650" s="40"/>
      <c r="AK2650" s="40"/>
      <c r="AL2650" s="40"/>
      <c r="AM2650" s="40"/>
      <c r="AN2650" s="40"/>
      <c r="AO2650" s="40"/>
      <c r="AP2650" s="40"/>
      <c r="AQ2650" s="40"/>
      <c r="AR2650" s="40"/>
      <c r="AS2650" s="40"/>
      <c r="AT2650" s="40"/>
      <c r="AU2650" s="40">
        <f ca="1">AL2650</f>
        <v>0</v>
      </c>
      <c r="AV2650" s="40"/>
      <c r="AW2650" s="40">
        <f ca="1">BB2656</f>
        <v>0</v>
      </c>
      <c r="AX2650" s="40">
        <f ca="1">BA2656</f>
        <v>0</v>
      </c>
      <c r="AY2650" s="40">
        <f ca="1">AZ2656</f>
        <v>0</v>
      </c>
      <c r="AZ2650" s="40">
        <f ca="1">AY2656</f>
        <v>0</v>
      </c>
      <c r="BA2650" s="40">
        <f ca="1">AX2656</f>
        <v>0</v>
      </c>
      <c r="BB2650" s="40"/>
      <c r="BC2650" s="40"/>
      <c r="BD2650" s="40"/>
      <c r="BE2650" s="40">
        <f ca="1">AU2650</f>
        <v>0</v>
      </c>
      <c r="BF2650" s="40"/>
      <c r="BG2650" s="40">
        <f ca="1">BK2656</f>
        <v>0</v>
      </c>
      <c r="BH2650" s="40">
        <f ca="1">BJ2655</f>
        <v>0</v>
      </c>
      <c r="BI2650" s="40">
        <f ca="1">BI2656</f>
        <v>0</v>
      </c>
      <c r="BJ2650" s="40">
        <f ca="1">BH2656</f>
        <v>0</v>
      </c>
      <c r="BK2650" s="40">
        <f ca="1">BG2656</f>
        <v>0</v>
      </c>
      <c r="BL2650" s="40"/>
      <c r="BM2650" s="40"/>
      <c r="BN2650" s="40"/>
      <c r="BO2650" s="22"/>
      <c r="BP2650" s="22"/>
      <c r="BQ2650" s="22"/>
      <c r="BR2650" s="22"/>
      <c r="BS2650" s="22"/>
      <c r="BT2650" s="22"/>
      <c r="BU2650" s="22"/>
      <c r="BV2650" s="22"/>
      <c r="BW2650" s="22"/>
      <c r="BX2650" s="22"/>
      <c r="BY2650" s="22"/>
      <c r="BZ2650" s="22"/>
    </row>
    <row r="2651" spans="1:78" x14ac:dyDescent="0.25">
      <c r="A2651" s="21"/>
      <c r="B2651" s="22"/>
      <c r="C2651" s="22"/>
      <c r="D2651" s="22"/>
      <c r="E2651" s="22"/>
      <c r="F2651" s="41" t="s">
        <v>141</v>
      </c>
      <c r="G2651" s="41"/>
      <c r="H2651" s="41"/>
      <c r="I2651" s="41"/>
      <c r="J2651" s="41"/>
      <c r="K2651" s="41"/>
      <c r="L2651" s="41"/>
      <c r="M2651" s="41"/>
      <c r="N2651" s="41"/>
      <c r="O2651" s="41"/>
      <c r="P2651" s="41"/>
      <c r="Q2651" s="41"/>
      <c r="R2651" s="41"/>
      <c r="S2651" s="41"/>
      <c r="T2651" s="41"/>
      <c r="U2651" s="41"/>
      <c r="V2651" s="41"/>
      <c r="W2651" s="41"/>
      <c r="X2651" s="41"/>
      <c r="Y2651" s="41"/>
      <c r="Z2651" s="41"/>
      <c r="AA2651" s="41"/>
      <c r="AB2651" s="41"/>
      <c r="AC2651" s="41"/>
      <c r="AD2651" s="41"/>
      <c r="AE2651" s="41"/>
      <c r="AF2651" s="41"/>
      <c r="AG2651" s="41"/>
      <c r="AH2651" s="41"/>
      <c r="AI2651" s="41"/>
      <c r="AJ2651" s="41"/>
      <c r="AK2651" s="41"/>
      <c r="AL2651" s="41"/>
      <c r="AM2651" s="41"/>
      <c r="AN2651" s="41"/>
      <c r="AO2651" s="41"/>
      <c r="AP2651" s="41"/>
      <c r="AQ2651" s="41"/>
      <c r="AR2651" s="41"/>
      <c r="AS2651" s="41"/>
      <c r="AT2651" s="41"/>
      <c r="AU2651" s="41"/>
      <c r="AV2651" s="41"/>
      <c r="AW2651" s="41"/>
      <c r="AX2651" s="41"/>
      <c r="AY2651" s="41"/>
      <c r="AZ2651" s="41"/>
      <c r="BA2651" s="41"/>
      <c r="BB2651" s="41"/>
      <c r="BC2651" s="41"/>
      <c r="BD2651" s="41"/>
      <c r="BE2651" s="41"/>
      <c r="BF2651" s="41"/>
      <c r="BG2651" s="41"/>
      <c r="BH2651" s="41"/>
      <c r="BI2651" s="41"/>
      <c r="BJ2651" s="41"/>
      <c r="BK2651" s="41"/>
      <c r="BL2651" s="41"/>
      <c r="BM2651" s="41"/>
      <c r="BN2651" s="41"/>
      <c r="BO2651" s="22"/>
      <c r="BP2651" s="22"/>
      <c r="BQ2651" s="22"/>
      <c r="BR2651" s="22"/>
      <c r="BS2651" s="22"/>
      <c r="BT2651" s="22"/>
      <c r="BU2651" s="22"/>
      <c r="BV2651" s="22"/>
      <c r="BW2651" s="22"/>
      <c r="BX2651" s="22"/>
      <c r="BY2651" s="22"/>
      <c r="BZ2651" s="22"/>
    </row>
    <row r="2652" spans="1:78" x14ac:dyDescent="0.25">
      <c r="A2652" s="21"/>
      <c r="B2652" s="22"/>
      <c r="C2652" s="22"/>
      <c r="D2652" s="22"/>
      <c r="E2652" s="22"/>
      <c r="F2652" s="22"/>
      <c r="G2652" s="22"/>
      <c r="H2652" s="22"/>
      <c r="I2652" s="22"/>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2"/>
      <c r="AS2652" s="22"/>
      <c r="AT2652" s="22"/>
      <c r="AU2652" s="22"/>
      <c r="AV2652" s="22"/>
      <c r="AW2652" s="22"/>
      <c r="AX2652" s="22"/>
      <c r="AY2652" s="22"/>
      <c r="AZ2652" s="22"/>
      <c r="BA2652" s="22"/>
      <c r="BB2652" s="22"/>
      <c r="BC2652" s="22"/>
      <c r="BD2652" s="22"/>
      <c r="BE2652" s="22"/>
      <c r="BF2652" s="22"/>
      <c r="BG2652" s="22"/>
      <c r="BH2652" s="22"/>
      <c r="BI2652" s="22"/>
      <c r="BJ2652" s="22"/>
      <c r="BK2652" s="22"/>
      <c r="BL2652" s="22"/>
      <c r="BM2652" s="22"/>
      <c r="BN2652" s="22"/>
      <c r="BO2652" s="22"/>
      <c r="BP2652" s="22"/>
      <c r="BQ2652" s="22"/>
      <c r="BR2652" s="22"/>
      <c r="BS2652" s="22"/>
      <c r="BT2652" s="22"/>
      <c r="BU2652" s="22"/>
      <c r="BV2652" s="22"/>
      <c r="BW2652" s="22"/>
      <c r="BX2652" s="22"/>
      <c r="BY2652" s="22"/>
      <c r="BZ2652" s="22"/>
    </row>
    <row r="2653" spans="1:78" x14ac:dyDescent="0.25">
      <c r="A2653" s="21"/>
      <c r="B2653" s="22"/>
      <c r="C2653" s="22"/>
      <c r="D2653" s="22"/>
      <c r="E2653" s="22"/>
      <c r="F2653" s="22"/>
      <c r="G2653" s="22"/>
      <c r="H2653" s="22"/>
      <c r="I2653" s="22"/>
      <c r="J2653" s="22"/>
      <c r="K2653" s="22"/>
      <c r="L2653" s="22"/>
      <c r="M2653" s="22"/>
      <c r="N2653" s="22"/>
      <c r="O2653" s="22"/>
      <c r="P2653" s="22"/>
      <c r="Q2653" s="22"/>
      <c r="R2653" s="22"/>
      <c r="S2653" s="22"/>
      <c r="T2653" s="2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c r="AQ2653" s="22"/>
      <c r="AR2653" s="22"/>
      <c r="AS2653" s="22"/>
      <c r="AT2653" s="22"/>
      <c r="AU2653" s="22"/>
      <c r="AV2653" s="22"/>
      <c r="AW2653" s="22"/>
      <c r="AX2653" s="22"/>
      <c r="AY2653" s="22"/>
      <c r="AZ2653" s="22"/>
      <c r="BA2653" s="22"/>
      <c r="BB2653" s="22"/>
      <c r="BC2653" s="22"/>
      <c r="BD2653" s="22"/>
      <c r="BE2653" s="22"/>
      <c r="BF2653" s="22"/>
      <c r="BG2653" s="22"/>
      <c r="BH2653" s="22"/>
      <c r="BI2653" s="22"/>
      <c r="BJ2653" s="22"/>
      <c r="BK2653" s="22"/>
      <c r="BL2653" s="22"/>
      <c r="BM2653" s="22"/>
      <c r="BN2653" s="22"/>
      <c r="BO2653" s="22"/>
      <c r="BP2653" s="22"/>
      <c r="BQ2653" s="22"/>
      <c r="BR2653" s="22"/>
      <c r="BS2653" s="22"/>
      <c r="BT2653" s="22"/>
      <c r="BU2653" s="22"/>
      <c r="BV2653" s="22"/>
      <c r="BW2653" s="22"/>
      <c r="BX2653" s="22"/>
      <c r="BY2653" s="22"/>
      <c r="BZ2653" s="22"/>
    </row>
    <row r="2654" spans="1:78" x14ac:dyDescent="0.25">
      <c r="A2654" s="21"/>
      <c r="B2654" s="22"/>
      <c r="C2654" s="22"/>
      <c r="D2654" s="22"/>
      <c r="E2654" s="22"/>
      <c r="F2654" s="22"/>
      <c r="G2654" s="22"/>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c r="AQ2654" s="22"/>
      <c r="AR2654" s="22"/>
      <c r="AS2654" s="22"/>
      <c r="AT2654" s="22"/>
      <c r="AU2654" s="22"/>
      <c r="AV2654" s="22"/>
      <c r="AW2654" s="22"/>
      <c r="AX2654" s="22"/>
      <c r="AY2654" s="22"/>
      <c r="AZ2654" s="22"/>
      <c r="BA2654" s="22"/>
      <c r="BB2654" s="22"/>
      <c r="BC2654" s="22"/>
      <c r="BD2654" s="22"/>
      <c r="BE2654" s="22"/>
      <c r="BF2654" s="22"/>
      <c r="BG2654" s="22"/>
      <c r="BH2654" s="22"/>
      <c r="BI2654" s="22"/>
      <c r="BJ2654" s="22"/>
      <c r="BK2654" s="22"/>
      <c r="BL2654" s="22"/>
      <c r="BM2654" s="22"/>
      <c r="BN2654" s="22"/>
      <c r="BO2654" s="22"/>
      <c r="BP2654" s="22"/>
      <c r="BQ2654" s="22"/>
      <c r="BR2654" s="22"/>
      <c r="BS2654" s="22"/>
      <c r="BT2654" s="22"/>
      <c r="BU2654" s="22"/>
      <c r="BV2654" s="22"/>
      <c r="BW2654" s="22"/>
      <c r="BX2654" s="22"/>
      <c r="BY2654" s="22"/>
      <c r="BZ2654" s="22"/>
    </row>
    <row r="2655" spans="1:78" x14ac:dyDescent="0.25">
      <c r="A2655" s="21"/>
      <c r="B2655" s="21" t="s">
        <v>461</v>
      </c>
      <c r="C2655" s="22" t="s">
        <v>462</v>
      </c>
      <c r="D2655" s="22" t="s">
        <v>152</v>
      </c>
      <c r="E2655" s="22"/>
      <c r="F2655" s="22"/>
      <c r="G2655" s="22"/>
      <c r="H2655" s="22"/>
      <c r="I2655" s="42" t="s">
        <v>184</v>
      </c>
      <c r="J2655" s="42" t="s">
        <v>185</v>
      </c>
      <c r="K2655" s="42" t="s">
        <v>186</v>
      </c>
      <c r="L2655" s="42" t="s">
        <v>187</v>
      </c>
      <c r="M2655" s="42" t="s">
        <v>188</v>
      </c>
      <c r="N2655" s="22"/>
      <c r="O2655" s="22"/>
      <c r="P2655" s="22"/>
      <c r="Q2655" s="22"/>
      <c r="R2655" s="22"/>
      <c r="S2655" s="42" t="s">
        <v>184</v>
      </c>
      <c r="T2655" s="42" t="s">
        <v>185</v>
      </c>
      <c r="U2655" s="42" t="s">
        <v>186</v>
      </c>
      <c r="V2655" s="42" t="s">
        <v>187</v>
      </c>
      <c r="W2655" s="42" t="s">
        <v>188</v>
      </c>
      <c r="X2655" s="22"/>
      <c r="Y2655" s="22"/>
      <c r="Z2655" s="22"/>
      <c r="AA2655" s="22"/>
      <c r="AB2655" s="42" t="s">
        <v>184</v>
      </c>
      <c r="AC2655" s="42" t="s">
        <v>185</v>
      </c>
      <c r="AD2655" s="42" t="s">
        <v>186</v>
      </c>
      <c r="AE2655" s="42" t="s">
        <v>187</v>
      </c>
      <c r="AF2655" s="42" t="s">
        <v>188</v>
      </c>
      <c r="AG2655" s="22"/>
      <c r="AH2655" s="22"/>
      <c r="AI2655" s="22"/>
      <c r="AJ2655" s="22"/>
      <c r="AK2655" s="22"/>
      <c r="AL2655" s="22"/>
      <c r="AM2655" s="22"/>
      <c r="AN2655" s="22"/>
      <c r="AO2655" s="22"/>
      <c r="AP2655" s="22"/>
      <c r="AQ2655" s="22"/>
      <c r="AR2655" s="22"/>
      <c r="AS2655" s="22"/>
      <c r="AT2655" s="22"/>
      <c r="AU2655" s="22"/>
      <c r="AV2655" s="22"/>
      <c r="AW2655" s="22"/>
      <c r="AX2655" s="22"/>
      <c r="AY2655" s="22"/>
      <c r="AZ2655" s="22"/>
      <c r="BA2655" s="22"/>
      <c r="BB2655" s="22"/>
      <c r="BC2655" s="22"/>
      <c r="BD2655" s="22"/>
      <c r="BE2655" s="22"/>
      <c r="BF2655" s="22"/>
      <c r="BG2655" s="22"/>
      <c r="BH2655" s="22"/>
      <c r="BI2655" s="22"/>
      <c r="BJ2655" s="22"/>
      <c r="BK2655" s="22"/>
      <c r="BL2655" s="22"/>
      <c r="BM2655" s="22"/>
      <c r="BN2655" s="22"/>
      <c r="BO2655" s="22"/>
      <c r="BP2655" s="22"/>
      <c r="BQ2655" s="22"/>
      <c r="BR2655" s="22"/>
      <c r="BS2655" s="22"/>
      <c r="BT2655" s="22"/>
      <c r="BU2655" s="22"/>
      <c r="BV2655" s="22"/>
      <c r="BW2655" s="22"/>
      <c r="BX2655" s="22"/>
      <c r="BY2655" s="22"/>
      <c r="BZ2655" s="22"/>
    </row>
    <row r="2656" spans="1:78" x14ac:dyDescent="0.25">
      <c r="A2656" s="21"/>
      <c r="B2656" s="34">
        <f ca="1">D2656/1000</f>
        <v>0.2</v>
      </c>
      <c r="C2656" s="22">
        <v>93.14</v>
      </c>
      <c r="D2656" s="106">
        <v>200</v>
      </c>
      <c r="E2656" s="22"/>
      <c r="F2656" s="22"/>
      <c r="G2656" s="22"/>
      <c r="H2656" s="22"/>
      <c r="I2656" s="22">
        <f t="array" aca="1" ref="I2656:N2662" ca="1">LINEST(C2656:C2661,B2656:B2661^{1,2,3,-2},1,1)</f>
        <v>-0.60643647431517489</v>
      </c>
      <c r="J2656" s="22">
        <f ca="1"/>
        <v>-529.09460506803975</v>
      </c>
      <c r="K2656" s="22">
        <f ca="1"/>
        <v>471.53243822456102</v>
      </c>
      <c r="L2656" s="22">
        <f ca="1"/>
        <v>251.22362867995125</v>
      </c>
      <c r="M2656" s="22">
        <f ca="1"/>
        <v>43.427646929652916</v>
      </c>
      <c r="N2656" s="22" t="e">
        <f ca="1"/>
        <v>#N/A</v>
      </c>
      <c r="O2656" s="22"/>
      <c r="P2656" s="22"/>
      <c r="Q2656" s="22"/>
      <c r="R2656" s="22"/>
      <c r="S2656" s="22">
        <f t="array" aca="1" ref="S2656:X2662" ca="1">LINEST(C2661:C2666,B2661:B2666^{1,2,3,-2},1,1)</f>
        <v>-8.2330830486273427</v>
      </c>
      <c r="T2656" s="22">
        <f ca="1"/>
        <v>-106.63470411806628</v>
      </c>
      <c r="U2656" s="22">
        <f ca="1"/>
        <v>168.06646061095012</v>
      </c>
      <c r="V2656" s="22">
        <f ca="1"/>
        <v>129.5141708423802</v>
      </c>
      <c r="W2656" s="22">
        <f ca="1"/>
        <v>157.85376643180129</v>
      </c>
      <c r="X2656" s="22" t="e">
        <f ca="1"/>
        <v>#N/A</v>
      </c>
      <c r="Y2656" s="22"/>
      <c r="Z2656" s="22"/>
      <c r="AA2656" s="22"/>
      <c r="AB2656" s="22">
        <f t="array" aca="1" ref="AB2656:AG2662" ca="1">LINEST(C2666:C2671,B2666:B2671^{1,2,3,-2},1,1)</f>
        <v>934.8484064894003</v>
      </c>
      <c r="AC2656" s="22">
        <f ca="1"/>
        <v>1461.2901603886512</v>
      </c>
      <c r="AD2656" s="22">
        <f ca="1"/>
        <v>-6789.1727350572637</v>
      </c>
      <c r="AE2656" s="22">
        <f ca="1"/>
        <v>11200.633978367578</v>
      </c>
      <c r="AF2656" s="22">
        <f ca="1"/>
        <v>-6466.9380035509603</v>
      </c>
      <c r="AG2656" s="22" t="e">
        <f ca="1"/>
        <v>#N/A</v>
      </c>
      <c r="AH2656" s="22"/>
      <c r="AI2656" s="22"/>
      <c r="AJ2656" s="22"/>
      <c r="AK2656" s="22"/>
      <c r="AL2656" s="22"/>
      <c r="AM2656" s="22"/>
      <c r="AN2656" s="22"/>
      <c r="AO2656" s="22"/>
      <c r="AP2656" s="22"/>
      <c r="AQ2656" s="22"/>
      <c r="AR2656" s="22"/>
      <c r="AS2656" s="22"/>
      <c r="AT2656" s="22"/>
      <c r="AU2656" s="22"/>
      <c r="AV2656" s="22"/>
      <c r="AW2656" s="22"/>
      <c r="AX2656" s="22"/>
      <c r="AY2656" s="22"/>
      <c r="AZ2656" s="22"/>
      <c r="BA2656" s="22"/>
      <c r="BB2656" s="22"/>
      <c r="BC2656" s="22"/>
      <c r="BD2656" s="22"/>
      <c r="BE2656" s="22"/>
      <c r="BF2656" s="22"/>
      <c r="BG2656" s="22"/>
      <c r="BH2656" s="22"/>
      <c r="BI2656" s="22"/>
      <c r="BJ2656" s="22"/>
      <c r="BK2656" s="22"/>
      <c r="BL2656" s="22"/>
      <c r="BM2656" s="22"/>
      <c r="BN2656" s="22"/>
      <c r="BO2656" s="22"/>
      <c r="BP2656" s="22"/>
      <c r="BQ2656" s="22"/>
      <c r="BR2656" s="22"/>
      <c r="BS2656" s="22"/>
      <c r="BT2656" s="22"/>
      <c r="BU2656" s="22"/>
      <c r="BV2656" s="22"/>
      <c r="BW2656" s="22"/>
      <c r="BX2656" s="22"/>
      <c r="BY2656" s="22"/>
      <c r="BZ2656" s="22"/>
    </row>
    <row r="2657" spans="1:78" x14ac:dyDescent="0.25">
      <c r="A2657" s="21"/>
      <c r="B2657" s="34">
        <f t="shared" ref="B2657:B2671" ca="1" si="83">D2657/1000</f>
        <v>0.27315</v>
      </c>
      <c r="C2657" s="22">
        <v>128.32</v>
      </c>
      <c r="D2657" s="22">
        <v>273.14999999999998</v>
      </c>
      <c r="E2657" s="22"/>
      <c r="F2657" s="61"/>
      <c r="G2657" s="61"/>
      <c r="H2657" s="61"/>
      <c r="I2657" s="22">
        <f ca="1"/>
        <v>7.2528061898082027E-3</v>
      </c>
      <c r="J2657" s="22">
        <f ca="1"/>
        <v>8.2762674576332902</v>
      </c>
      <c r="K2657" s="22">
        <f ca="1"/>
        <v>10.794068409976397</v>
      </c>
      <c r="L2657" s="22">
        <f ca="1"/>
        <v>4.8361941623964855</v>
      </c>
      <c r="M2657" s="22">
        <f ca="1"/>
        <v>0.78278370184363255</v>
      </c>
      <c r="N2657" s="22" t="e">
        <f ca="1"/>
        <v>#N/A</v>
      </c>
      <c r="O2657" s="61"/>
      <c r="P2657" s="61"/>
      <c r="Q2657" s="61"/>
      <c r="R2657" s="61"/>
      <c r="S2657" s="22">
        <f ca="1"/>
        <v>4.7513921401039925</v>
      </c>
      <c r="T2657" s="22">
        <f ca="1"/>
        <v>102.29036148256939</v>
      </c>
      <c r="U2657" s="22">
        <f ca="1"/>
        <v>285.15642671867971</v>
      </c>
      <c r="V2657" s="22">
        <f ca="1"/>
        <v>277.27045065852411</v>
      </c>
      <c r="W2657" s="22">
        <f ca="1"/>
        <v>99.084157685651974</v>
      </c>
      <c r="X2657" s="22" t="e">
        <f ca="1"/>
        <v>#N/A</v>
      </c>
      <c r="Y2657" s="61"/>
      <c r="Z2657" s="61"/>
      <c r="AA2657" s="61"/>
      <c r="AB2657" s="22">
        <f ca="1"/>
        <v>1325.3255348737384</v>
      </c>
      <c r="AC2657" s="22">
        <f ca="1"/>
        <v>1891.607638810143</v>
      </c>
      <c r="AD2657" s="22">
        <f ca="1"/>
        <v>8838.1773306422929</v>
      </c>
      <c r="AE2657" s="22">
        <f ca="1"/>
        <v>14583.124609223636</v>
      </c>
      <c r="AF2657" s="22">
        <f ca="1"/>
        <v>8961.2291572607592</v>
      </c>
      <c r="AG2657" s="22" t="e">
        <f ca="1"/>
        <v>#N/A</v>
      </c>
      <c r="AH2657" s="61"/>
      <c r="AI2657" s="61"/>
      <c r="AJ2657" s="61"/>
      <c r="AK2657" s="61"/>
      <c r="AL2657" s="61"/>
      <c r="AM2657" s="61"/>
      <c r="AN2657" s="61"/>
      <c r="AO2657" s="61"/>
      <c r="AP2657" s="61"/>
      <c r="AQ2657" s="61"/>
      <c r="AR2657" s="61"/>
      <c r="AS2657" s="61"/>
      <c r="AT2657" s="61"/>
      <c r="AU2657" s="61"/>
      <c r="AV2657" s="61"/>
      <c r="AW2657" s="61"/>
      <c r="AX2657" s="61"/>
      <c r="AY2657" s="61"/>
      <c r="AZ2657" s="61"/>
      <c r="BA2657" s="61"/>
      <c r="BB2657" s="61"/>
      <c r="BC2657" s="61"/>
      <c r="BD2657" s="61"/>
      <c r="BE2657" s="61"/>
      <c r="BF2657" s="61"/>
      <c r="BG2657" s="61"/>
      <c r="BH2657" s="61"/>
      <c r="BI2657" s="61"/>
      <c r="BJ2657" s="61"/>
      <c r="BK2657" s="61"/>
      <c r="BL2657" s="61"/>
      <c r="BM2657" s="61"/>
      <c r="BN2657" s="61"/>
      <c r="BO2657" s="22"/>
      <c r="BP2657" s="22"/>
      <c r="BQ2657" s="22"/>
      <c r="BR2657" s="22"/>
      <c r="BS2657" s="22"/>
      <c r="BT2657" s="22"/>
      <c r="BU2657" s="22"/>
      <c r="BV2657" s="22"/>
      <c r="BW2657" s="22"/>
      <c r="BX2657" s="22"/>
      <c r="BY2657" s="22"/>
      <c r="BZ2657" s="22"/>
    </row>
    <row r="2658" spans="1:78" x14ac:dyDescent="0.25">
      <c r="A2658" s="21"/>
      <c r="B2658" s="34">
        <f t="shared" ca="1" si="83"/>
        <v>0.29814999999999997</v>
      </c>
      <c r="C2658" s="22">
        <v>139.4</v>
      </c>
      <c r="D2658" s="22">
        <v>298.14999999999998</v>
      </c>
      <c r="E2658" s="22"/>
      <c r="F2658" s="61"/>
      <c r="G2658" s="61"/>
      <c r="H2658" s="61"/>
      <c r="I2658" s="22">
        <f ca="1"/>
        <v>0.99999999974093678</v>
      </c>
      <c r="J2658" s="22">
        <f ca="1"/>
        <v>1.5761770610193265E-3</v>
      </c>
      <c r="K2658" s="22" t="e">
        <f ca="1"/>
        <v>#N/A</v>
      </c>
      <c r="L2658" s="22" t="e">
        <f ca="1"/>
        <v>#N/A</v>
      </c>
      <c r="M2658" s="22" t="e">
        <f ca="1"/>
        <v>#N/A</v>
      </c>
      <c r="N2658" s="22" t="e">
        <f ca="1"/>
        <v>#N/A</v>
      </c>
      <c r="O2658" s="61"/>
      <c r="P2658" s="61"/>
      <c r="Q2658" s="61"/>
      <c r="R2658" s="61"/>
      <c r="S2658" s="22">
        <f ca="1"/>
        <v>0.9999977507115394</v>
      </c>
      <c r="T2658" s="22">
        <f ca="1"/>
        <v>0.1536039484338079</v>
      </c>
      <c r="U2658" s="22" t="e">
        <f ca="1"/>
        <v>#N/A</v>
      </c>
      <c r="V2658" s="22" t="e">
        <f ca="1"/>
        <v>#N/A</v>
      </c>
      <c r="W2658" s="22" t="e">
        <f ca="1"/>
        <v>#N/A</v>
      </c>
      <c r="X2658" s="22" t="e">
        <f ca="1"/>
        <v>#N/A</v>
      </c>
      <c r="Y2658" s="61"/>
      <c r="Z2658" s="61"/>
      <c r="AA2658" s="61"/>
      <c r="AB2658" s="22">
        <f ca="1"/>
        <v>0.99899446378725532</v>
      </c>
      <c r="AC2658" s="22">
        <f ca="1"/>
        <v>1.7121161510691212</v>
      </c>
      <c r="AD2658" s="22" t="e">
        <f ca="1"/>
        <v>#N/A</v>
      </c>
      <c r="AE2658" s="22" t="e">
        <f ca="1"/>
        <v>#N/A</v>
      </c>
      <c r="AF2658" s="22" t="e">
        <f ca="1"/>
        <v>#N/A</v>
      </c>
      <c r="AG2658" s="22" t="e">
        <f ca="1"/>
        <v>#N/A</v>
      </c>
      <c r="AH2658" s="61"/>
      <c r="AI2658" s="61"/>
      <c r="AJ2658" s="61"/>
      <c r="AK2658" s="61"/>
      <c r="AL2658" s="61"/>
      <c r="AM2658" s="61"/>
      <c r="AN2658" s="61"/>
      <c r="AO2658" s="61"/>
      <c r="AP2658" s="61"/>
      <c r="AQ2658" s="61"/>
      <c r="AR2658" s="61"/>
      <c r="AS2658" s="61"/>
      <c r="AT2658" s="61"/>
      <c r="AU2658" s="61"/>
      <c r="AV2658" s="61"/>
      <c r="AW2658" s="61"/>
      <c r="AX2658" s="61"/>
      <c r="AY2658" s="61"/>
      <c r="AZ2658" s="61"/>
      <c r="BA2658" s="61"/>
      <c r="BB2658" s="61"/>
      <c r="BC2658" s="61"/>
      <c r="BD2658" s="61"/>
      <c r="BE2658" s="61"/>
      <c r="BF2658" s="61"/>
      <c r="BG2658" s="61"/>
      <c r="BH2658" s="61"/>
      <c r="BI2658" s="61"/>
      <c r="BJ2658" s="61"/>
      <c r="BK2658" s="61"/>
      <c r="BL2658" s="61"/>
      <c r="BM2658" s="61"/>
      <c r="BN2658" s="61"/>
      <c r="BO2658" s="22"/>
      <c r="BP2658" s="22"/>
      <c r="BQ2658" s="22"/>
      <c r="BR2658" s="22"/>
      <c r="BS2658" s="22"/>
      <c r="BT2658" s="22"/>
      <c r="BU2658" s="22"/>
      <c r="BV2658" s="22"/>
      <c r="BW2658" s="22"/>
      <c r="BX2658" s="22"/>
      <c r="BY2658" s="22"/>
      <c r="BZ2658" s="22"/>
    </row>
    <row r="2659" spans="1:78" x14ac:dyDescent="0.25">
      <c r="A2659" s="21"/>
      <c r="B2659" s="34">
        <f t="shared" ca="1" si="83"/>
        <v>0.3</v>
      </c>
      <c r="C2659" s="22">
        <v>140.21</v>
      </c>
      <c r="D2659" s="22">
        <v>300</v>
      </c>
      <c r="E2659" s="22"/>
      <c r="F2659" s="61"/>
      <c r="G2659" s="61"/>
      <c r="H2659" s="61"/>
      <c r="I2659" s="22">
        <f ca="1"/>
        <v>965015443.23844826</v>
      </c>
      <c r="J2659" s="22">
        <f ca="1"/>
        <v>1</v>
      </c>
      <c r="K2659" s="22" t="e">
        <f ca="1"/>
        <v>#N/A</v>
      </c>
      <c r="L2659" s="22" t="e">
        <f ca="1"/>
        <v>#N/A</v>
      </c>
      <c r="M2659" s="22" t="e">
        <f ca="1"/>
        <v>#N/A</v>
      </c>
      <c r="N2659" s="22" t="e">
        <f ca="1"/>
        <v>#N/A</v>
      </c>
      <c r="O2659" s="61"/>
      <c r="P2659" s="61"/>
      <c r="Q2659" s="61"/>
      <c r="R2659" s="61"/>
      <c r="S2659" s="22">
        <f ca="1"/>
        <v>111146.00997581951</v>
      </c>
      <c r="T2659" s="22">
        <f ca="1"/>
        <v>1</v>
      </c>
      <c r="U2659" s="22" t="e">
        <f ca="1"/>
        <v>#N/A</v>
      </c>
      <c r="V2659" s="22" t="e">
        <f ca="1"/>
        <v>#N/A</v>
      </c>
      <c r="W2659" s="22" t="e">
        <f ca="1"/>
        <v>#N/A</v>
      </c>
      <c r="X2659" s="22" t="e">
        <f ca="1"/>
        <v>#N/A</v>
      </c>
      <c r="Y2659" s="61"/>
      <c r="Z2659" s="61"/>
      <c r="AA2659" s="61"/>
      <c r="AB2659" s="22">
        <f ca="1"/>
        <v>248.37356703952446</v>
      </c>
      <c r="AC2659" s="22">
        <f ca="1"/>
        <v>1</v>
      </c>
      <c r="AD2659" s="22" t="e">
        <f ca="1"/>
        <v>#N/A</v>
      </c>
      <c r="AE2659" s="22" t="e">
        <f ca="1"/>
        <v>#N/A</v>
      </c>
      <c r="AF2659" s="22" t="e">
        <f ca="1"/>
        <v>#N/A</v>
      </c>
      <c r="AG2659" s="22" t="e">
        <f ca="1"/>
        <v>#N/A</v>
      </c>
      <c r="AH2659" s="61"/>
      <c r="AI2659" s="61"/>
      <c r="AJ2659" s="61"/>
      <c r="AK2659" s="61"/>
      <c r="AL2659" s="61"/>
      <c r="AM2659" s="61"/>
      <c r="AN2659" s="61"/>
      <c r="AO2659" s="61"/>
      <c r="AP2659" s="61"/>
      <c r="AQ2659" s="61"/>
      <c r="AR2659" s="61"/>
      <c r="AS2659" s="61"/>
      <c r="AT2659" s="61"/>
      <c r="AU2659" s="61"/>
      <c r="AV2659" s="61"/>
      <c r="AW2659" s="61"/>
      <c r="AX2659" s="61"/>
      <c r="AY2659" s="61"/>
      <c r="AZ2659" s="61"/>
      <c r="BA2659" s="61"/>
      <c r="BB2659" s="61"/>
      <c r="BC2659" s="61"/>
      <c r="BD2659" s="61"/>
      <c r="BE2659" s="61"/>
      <c r="BF2659" s="61"/>
      <c r="BG2659" s="61"/>
      <c r="BH2659" s="61"/>
      <c r="BI2659" s="61"/>
      <c r="BJ2659" s="61"/>
      <c r="BK2659" s="61"/>
      <c r="BL2659" s="61"/>
      <c r="BM2659" s="61"/>
      <c r="BN2659" s="61"/>
      <c r="BO2659" s="22"/>
      <c r="BP2659" s="22"/>
      <c r="BQ2659" s="22"/>
      <c r="BR2659" s="22"/>
      <c r="BS2659" s="22"/>
      <c r="BT2659" s="22"/>
      <c r="BU2659" s="22"/>
      <c r="BV2659" s="22"/>
      <c r="BW2659" s="22"/>
      <c r="BX2659" s="22"/>
      <c r="BY2659" s="22"/>
      <c r="BZ2659" s="22"/>
    </row>
    <row r="2660" spans="1:78" x14ac:dyDescent="0.25">
      <c r="A2660" s="21"/>
      <c r="B2660" s="34">
        <f t="shared" ca="1" si="83"/>
        <v>0.4</v>
      </c>
      <c r="C2660" s="22">
        <v>181.71</v>
      </c>
      <c r="D2660" s="22">
        <v>400</v>
      </c>
      <c r="E2660" s="22"/>
      <c r="F2660" s="101"/>
      <c r="G2660" s="101"/>
      <c r="H2660" s="101"/>
      <c r="I2660" s="22">
        <f ca="1"/>
        <v>9589.6831975156692</v>
      </c>
      <c r="J2660" s="22">
        <f ca="1"/>
        <v>2.4843341276835216E-6</v>
      </c>
      <c r="K2660" s="22" t="e">
        <f ca="1"/>
        <v>#N/A</v>
      </c>
      <c r="L2660" s="22" t="e">
        <f ca="1"/>
        <v>#N/A</v>
      </c>
      <c r="M2660" s="22" t="e">
        <f ca="1"/>
        <v>#N/A</v>
      </c>
      <c r="N2660" s="22" t="e">
        <f ca="1"/>
        <v>#N/A</v>
      </c>
      <c r="O2660" s="101"/>
      <c r="P2660" s="101"/>
      <c r="Q2660" s="101"/>
      <c r="R2660" s="101"/>
      <c r="S2660" s="22">
        <f ca="1"/>
        <v>10489.592739160353</v>
      </c>
      <c r="T2660" s="22">
        <f ca="1"/>
        <v>2.3594172974455915E-2</v>
      </c>
      <c r="U2660" s="22" t="e">
        <f ca="1"/>
        <v>#N/A</v>
      </c>
      <c r="V2660" s="22" t="e">
        <f ca="1"/>
        <v>#N/A</v>
      </c>
      <c r="W2660" s="22" t="e">
        <f ca="1"/>
        <v>#N/A</v>
      </c>
      <c r="X2660" s="22" t="e">
        <f ca="1"/>
        <v>#N/A</v>
      </c>
      <c r="Y2660" s="101"/>
      <c r="Z2660" s="101"/>
      <c r="AA2660" s="101"/>
      <c r="AB2660" s="22">
        <f ca="1"/>
        <v>2912.2711916185854</v>
      </c>
      <c r="AC2660" s="22">
        <f ca="1"/>
        <v>2.931341714751742</v>
      </c>
      <c r="AD2660" s="22" t="e">
        <f ca="1"/>
        <v>#N/A</v>
      </c>
      <c r="AE2660" s="22" t="e">
        <f ca="1"/>
        <v>#N/A</v>
      </c>
      <c r="AF2660" s="22" t="e">
        <f ca="1"/>
        <v>#N/A</v>
      </c>
      <c r="AG2660" s="22" t="e">
        <f ca="1"/>
        <v>#N/A</v>
      </c>
      <c r="AH2660" s="101"/>
      <c r="AI2660" s="101"/>
      <c r="AJ2660" s="101"/>
      <c r="AK2660" s="101"/>
      <c r="AL2660" s="101"/>
      <c r="AM2660" s="101"/>
      <c r="AN2660" s="101"/>
      <c r="AO2660" s="101"/>
      <c r="AP2660" s="101"/>
      <c r="AQ2660" s="101"/>
      <c r="AR2660" s="101"/>
      <c r="AS2660" s="101"/>
      <c r="AT2660" s="101"/>
      <c r="AU2660" s="101"/>
      <c r="AV2660" s="101"/>
      <c r="AW2660" s="101"/>
      <c r="AX2660" s="61"/>
      <c r="AY2660" s="61"/>
      <c r="AZ2660" s="61"/>
      <c r="BA2660" s="61"/>
      <c r="BB2660" s="61"/>
      <c r="BC2660" s="61"/>
      <c r="BD2660" s="61"/>
      <c r="BE2660" s="61"/>
      <c r="BF2660" s="61"/>
      <c r="BG2660" s="61"/>
      <c r="BH2660" s="61"/>
      <c r="BI2660" s="61"/>
      <c r="BJ2660" s="61"/>
      <c r="BK2660" s="61"/>
      <c r="BL2660" s="61"/>
      <c r="BM2660" s="61"/>
      <c r="BN2660" s="61"/>
      <c r="BO2660" s="22"/>
      <c r="BP2660" s="22"/>
      <c r="BQ2660" s="22"/>
      <c r="BR2660" s="22"/>
      <c r="BS2660" s="22"/>
      <c r="BT2660" s="22"/>
      <c r="BU2660" s="22"/>
      <c r="BV2660" s="22"/>
      <c r="BW2660" s="22"/>
      <c r="BX2660" s="22"/>
      <c r="BY2660" s="22"/>
      <c r="BZ2660" s="22"/>
    </row>
    <row r="2661" spans="1:78" x14ac:dyDescent="0.25">
      <c r="A2661" s="21"/>
      <c r="B2661" s="34">
        <f t="shared" ca="1" si="83"/>
        <v>0.5</v>
      </c>
      <c r="C2661" s="22">
        <v>218.36</v>
      </c>
      <c r="D2661" s="106">
        <v>500</v>
      </c>
      <c r="E2661" s="22"/>
      <c r="F2661" s="61"/>
      <c r="G2661" s="62"/>
      <c r="H2661" s="62"/>
      <c r="I2661" s="22" t="e">
        <f ca="1"/>
        <v>#N/A</v>
      </c>
      <c r="J2661" s="22" t="e">
        <f ca="1"/>
        <v>#N/A</v>
      </c>
      <c r="K2661" s="22" t="e">
        <f ca="1"/>
        <v>#N/A</v>
      </c>
      <c r="L2661" s="22" t="e">
        <f ca="1"/>
        <v>#N/A</v>
      </c>
      <c r="M2661" s="22" t="e">
        <f ca="1"/>
        <v>#N/A</v>
      </c>
      <c r="N2661" s="22" t="e">
        <f ca="1"/>
        <v>#N/A</v>
      </c>
      <c r="O2661" s="62"/>
      <c r="P2661" s="62"/>
      <c r="Q2661" s="61"/>
      <c r="R2661" s="61"/>
      <c r="S2661" s="22" t="e">
        <f ca="1"/>
        <v>#N/A</v>
      </c>
      <c r="T2661" s="22" t="e">
        <f ca="1"/>
        <v>#N/A</v>
      </c>
      <c r="U2661" s="22" t="e">
        <f ca="1"/>
        <v>#N/A</v>
      </c>
      <c r="V2661" s="22" t="e">
        <f ca="1"/>
        <v>#N/A</v>
      </c>
      <c r="W2661" s="22" t="e">
        <f ca="1"/>
        <v>#N/A</v>
      </c>
      <c r="X2661" s="22" t="e">
        <f ca="1"/>
        <v>#N/A</v>
      </c>
      <c r="Y2661" s="61"/>
      <c r="Z2661" s="61"/>
      <c r="AA2661" s="61"/>
      <c r="AB2661" s="22" t="e">
        <f ca="1"/>
        <v>#N/A</v>
      </c>
      <c r="AC2661" s="22" t="e">
        <f ca="1"/>
        <v>#N/A</v>
      </c>
      <c r="AD2661" s="22" t="e">
        <f ca="1"/>
        <v>#N/A</v>
      </c>
      <c r="AE2661" s="22" t="e">
        <f ca="1"/>
        <v>#N/A</v>
      </c>
      <c r="AF2661" s="22" t="e">
        <f ca="1"/>
        <v>#N/A</v>
      </c>
      <c r="AG2661" s="22" t="e">
        <f ca="1"/>
        <v>#N/A</v>
      </c>
      <c r="AH2661" s="61"/>
      <c r="AI2661" s="61"/>
      <c r="AJ2661" s="61"/>
      <c r="AK2661" s="61"/>
      <c r="AL2661" s="61"/>
      <c r="AM2661" s="61"/>
      <c r="AN2661" s="61"/>
      <c r="AO2661" s="61"/>
      <c r="AP2661" s="61"/>
      <c r="AQ2661" s="61"/>
      <c r="AR2661" s="61"/>
      <c r="AS2661" s="61"/>
      <c r="AT2661" s="61"/>
      <c r="AU2661" s="61"/>
      <c r="AV2661" s="61"/>
      <c r="AW2661" s="61"/>
      <c r="AX2661" s="61"/>
      <c r="AY2661" s="61"/>
      <c r="AZ2661" s="61"/>
      <c r="BA2661" s="61"/>
      <c r="BB2661" s="61"/>
      <c r="BC2661" s="61"/>
      <c r="BD2661" s="61"/>
      <c r="BE2661" s="61"/>
      <c r="BF2661" s="61"/>
      <c r="BG2661" s="61"/>
      <c r="BH2661" s="61"/>
      <c r="BI2661" s="61"/>
      <c r="BJ2661" s="61"/>
      <c r="BK2661" s="61"/>
      <c r="BL2661" s="61"/>
      <c r="BM2661" s="61"/>
      <c r="BN2661" s="61"/>
      <c r="BO2661" s="22"/>
      <c r="BP2661" s="22"/>
      <c r="BQ2661" s="22"/>
      <c r="BR2661" s="22"/>
      <c r="BS2661" s="22"/>
      <c r="BT2661" s="22"/>
      <c r="BU2661" s="22"/>
      <c r="BV2661" s="22"/>
      <c r="BW2661" s="22"/>
      <c r="BX2661" s="22"/>
      <c r="BY2661" s="22"/>
      <c r="BZ2661" s="22"/>
    </row>
    <row r="2662" spans="1:78" x14ac:dyDescent="0.25">
      <c r="A2662" s="21"/>
      <c r="B2662" s="34">
        <f t="shared" ca="1" si="83"/>
        <v>0.6</v>
      </c>
      <c r="C2662" s="22">
        <v>250.2</v>
      </c>
      <c r="D2662" s="22">
        <v>600</v>
      </c>
      <c r="E2662" s="22"/>
      <c r="F2662" s="102"/>
      <c r="G2662" s="102"/>
      <c r="H2662" s="102"/>
      <c r="I2662" s="22" t="e">
        <f ca="1"/>
        <v>#N/A</v>
      </c>
      <c r="J2662" s="22" t="e">
        <f ca="1"/>
        <v>#N/A</v>
      </c>
      <c r="K2662" s="22" t="e">
        <f ca="1"/>
        <v>#N/A</v>
      </c>
      <c r="L2662" s="22" t="e">
        <f ca="1"/>
        <v>#N/A</v>
      </c>
      <c r="M2662" s="22" t="e">
        <f ca="1"/>
        <v>#N/A</v>
      </c>
      <c r="N2662" s="22" t="e">
        <f ca="1"/>
        <v>#N/A</v>
      </c>
      <c r="O2662" s="103"/>
      <c r="P2662" s="102"/>
      <c r="Q2662" s="102"/>
      <c r="R2662" s="102"/>
      <c r="S2662" s="22" t="e">
        <f ca="1"/>
        <v>#N/A</v>
      </c>
      <c r="T2662" s="22" t="e">
        <f ca="1"/>
        <v>#N/A</v>
      </c>
      <c r="U2662" s="22" t="e">
        <f ca="1"/>
        <v>#N/A</v>
      </c>
      <c r="V2662" s="22" t="e">
        <f ca="1"/>
        <v>#N/A</v>
      </c>
      <c r="W2662" s="22" t="e">
        <f ca="1"/>
        <v>#N/A</v>
      </c>
      <c r="X2662" s="22" t="e">
        <f ca="1"/>
        <v>#N/A</v>
      </c>
      <c r="Y2662" s="102"/>
      <c r="Z2662" s="102"/>
      <c r="AA2662" s="102"/>
      <c r="AB2662" s="22" t="e">
        <f ca="1"/>
        <v>#N/A</v>
      </c>
      <c r="AC2662" s="22" t="e">
        <f ca="1"/>
        <v>#N/A</v>
      </c>
      <c r="AD2662" s="22" t="e">
        <f ca="1"/>
        <v>#N/A</v>
      </c>
      <c r="AE2662" s="22" t="e">
        <f ca="1"/>
        <v>#N/A</v>
      </c>
      <c r="AF2662" s="22" t="e">
        <f ca="1"/>
        <v>#N/A</v>
      </c>
      <c r="AG2662" s="22" t="e">
        <f ca="1"/>
        <v>#N/A</v>
      </c>
      <c r="AH2662" s="103"/>
      <c r="AI2662" s="102"/>
      <c r="AJ2662" s="102"/>
      <c r="AK2662" s="102"/>
      <c r="AL2662" s="102"/>
      <c r="AM2662" s="103"/>
      <c r="AN2662" s="102"/>
      <c r="AO2662" s="102"/>
      <c r="AP2662" s="102"/>
      <c r="AQ2662" s="103"/>
      <c r="AR2662" s="103"/>
      <c r="AS2662" s="102"/>
      <c r="AT2662" s="102"/>
      <c r="AU2662" s="102"/>
      <c r="AV2662" s="102"/>
      <c r="AW2662" s="103"/>
      <c r="AX2662" s="61"/>
      <c r="AY2662" s="61"/>
      <c r="AZ2662" s="61"/>
      <c r="BA2662" s="61"/>
      <c r="BB2662" s="61"/>
      <c r="BC2662" s="61"/>
      <c r="BD2662" s="61"/>
      <c r="BE2662" s="61"/>
      <c r="BF2662" s="61"/>
      <c r="BG2662" s="61"/>
      <c r="BH2662" s="61"/>
      <c r="BI2662" s="61"/>
      <c r="BJ2662" s="61"/>
      <c r="BK2662" s="61"/>
      <c r="BL2662" s="61"/>
      <c r="BM2662" s="61"/>
      <c r="BN2662" s="61"/>
      <c r="BO2662" s="22"/>
      <c r="BP2662" s="22"/>
      <c r="BQ2662" s="22"/>
      <c r="BR2662" s="22"/>
      <c r="BS2662" s="22"/>
      <c r="BT2662" s="22"/>
      <c r="BU2662" s="22"/>
      <c r="BV2662" s="22"/>
      <c r="BW2662" s="22"/>
      <c r="BX2662" s="22"/>
      <c r="BY2662" s="22"/>
      <c r="BZ2662" s="22"/>
    </row>
    <row r="2663" spans="1:78" x14ac:dyDescent="0.25">
      <c r="A2663" s="21"/>
      <c r="B2663" s="34">
        <f t="shared" ca="1" si="83"/>
        <v>0.7</v>
      </c>
      <c r="C2663" s="22">
        <v>277.39999999999998</v>
      </c>
      <c r="D2663" s="22">
        <v>700</v>
      </c>
      <c r="E2663" s="22"/>
      <c r="F2663" s="22"/>
      <c r="G2663" s="22"/>
      <c r="H2663" s="22"/>
      <c r="I2663" s="22"/>
      <c r="J2663" s="22"/>
      <c r="K2663" s="22"/>
      <c r="L2663" s="22"/>
      <c r="M2663" s="22"/>
      <c r="N2663" s="22"/>
      <c r="O2663" s="22"/>
      <c r="P2663" s="22"/>
      <c r="Q2663" s="22"/>
      <c r="R2663" s="22"/>
      <c r="S2663" s="22"/>
      <c r="T2663" s="2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c r="AQ2663" s="22"/>
      <c r="AR2663" s="22"/>
      <c r="AS2663" s="22"/>
      <c r="AT2663" s="22"/>
      <c r="AU2663" s="22"/>
      <c r="AV2663" s="22"/>
      <c r="AW2663" s="22"/>
      <c r="AX2663" s="22"/>
      <c r="AY2663" s="22"/>
      <c r="AZ2663" s="22"/>
      <c r="BA2663" s="22"/>
      <c r="BB2663" s="22"/>
      <c r="BC2663" s="22"/>
      <c r="BD2663" s="22"/>
      <c r="BE2663" s="22"/>
      <c r="BF2663" s="22"/>
      <c r="BG2663" s="22"/>
      <c r="BH2663" s="22"/>
      <c r="BI2663" s="22"/>
      <c r="BJ2663" s="22"/>
      <c r="BK2663" s="22"/>
      <c r="BL2663" s="22"/>
      <c r="BM2663" s="22"/>
      <c r="BN2663" s="22"/>
      <c r="BO2663" s="22"/>
      <c r="BP2663" s="22"/>
      <c r="BQ2663" s="22"/>
      <c r="BR2663" s="22"/>
      <c r="BS2663" s="22"/>
      <c r="BT2663" s="22"/>
      <c r="BU2663" s="22"/>
      <c r="BV2663" s="22"/>
      <c r="BW2663" s="22"/>
      <c r="BX2663" s="22"/>
      <c r="BY2663" s="22"/>
      <c r="BZ2663" s="22"/>
    </row>
    <row r="2664" spans="1:78" x14ac:dyDescent="0.25">
      <c r="A2664" s="21"/>
      <c r="B2664" s="34">
        <f t="shared" ca="1" si="83"/>
        <v>0.8</v>
      </c>
      <c r="C2664" s="22">
        <v>301.67</v>
      </c>
      <c r="D2664" s="22">
        <v>800</v>
      </c>
      <c r="E2664" s="22"/>
      <c r="F2664" s="22"/>
      <c r="G2664" s="22"/>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c r="AQ2664" s="22"/>
      <c r="AR2664" s="22"/>
      <c r="AS2664" s="22"/>
      <c r="AT2664" s="22"/>
      <c r="AU2664" s="22"/>
      <c r="AV2664" s="22"/>
      <c r="AW2664" s="22"/>
      <c r="AX2664" s="22"/>
      <c r="AY2664" s="22"/>
      <c r="AZ2664" s="22"/>
      <c r="BA2664" s="22"/>
      <c r="BB2664" s="22"/>
      <c r="BC2664" s="22"/>
      <c r="BD2664" s="22"/>
      <c r="BE2664" s="22"/>
      <c r="BF2664" s="22"/>
      <c r="BG2664" s="22"/>
      <c r="BH2664" s="22"/>
      <c r="BI2664" s="22"/>
      <c r="BJ2664" s="22"/>
      <c r="BK2664" s="22"/>
      <c r="BL2664" s="22"/>
      <c r="BM2664" s="22"/>
      <c r="BN2664" s="22"/>
      <c r="BO2664" s="22"/>
      <c r="BP2664" s="22"/>
      <c r="BQ2664" s="22"/>
      <c r="BR2664" s="22"/>
      <c r="BS2664" s="22"/>
      <c r="BT2664" s="22"/>
      <c r="BU2664" s="22"/>
      <c r="BV2664" s="22"/>
      <c r="BW2664" s="22"/>
      <c r="BX2664" s="22"/>
      <c r="BY2664" s="22"/>
      <c r="BZ2664" s="22"/>
    </row>
    <row r="2665" spans="1:78" x14ac:dyDescent="0.25">
      <c r="A2665" s="21"/>
      <c r="B2665" s="34">
        <f t="shared" ca="1" si="83"/>
        <v>0.9</v>
      </c>
      <c r="C2665" s="22">
        <v>322.58999999999997</v>
      </c>
      <c r="D2665" s="22">
        <v>900</v>
      </c>
      <c r="E2665" s="22"/>
      <c r="F2665" s="22"/>
      <c r="G2665" s="22"/>
      <c r="H2665" s="22"/>
      <c r="I2665" s="22"/>
      <c r="J2665" s="22"/>
      <c r="K2665" s="22"/>
      <c r="L2665" s="22"/>
      <c r="M2665" s="22"/>
      <c r="N2665" s="22"/>
      <c r="O2665" s="22"/>
      <c r="P2665" s="22"/>
      <c r="Q2665" s="22"/>
      <c r="R2665" s="22"/>
      <c r="S2665" s="22"/>
      <c r="T2665" s="22"/>
      <c r="U2665" s="22"/>
      <c r="V2665" s="22"/>
      <c r="W2665" s="22"/>
      <c r="X2665" s="22"/>
      <c r="Y2665" s="22"/>
      <c r="Z2665" s="22"/>
      <c r="AA2665" s="22"/>
      <c r="AB2665" s="22"/>
      <c r="AC2665" s="22"/>
      <c r="AD2665" s="22"/>
      <c r="AE2665" s="22"/>
      <c r="AF2665" s="22"/>
      <c r="AG2665" s="22"/>
      <c r="AH2665" s="22"/>
      <c r="AI2665" s="22"/>
      <c r="AJ2665" s="22"/>
      <c r="AK2665" s="22"/>
      <c r="AL2665" s="22"/>
      <c r="AM2665" s="22"/>
      <c r="AN2665" s="22"/>
      <c r="AO2665" s="22"/>
      <c r="AP2665" s="22"/>
      <c r="AQ2665" s="22"/>
      <c r="AR2665" s="22"/>
      <c r="AS2665" s="22"/>
      <c r="AT2665" s="22"/>
      <c r="AU2665" s="22"/>
      <c r="AV2665" s="22"/>
      <c r="AW2665" s="22"/>
      <c r="AX2665" s="22"/>
      <c r="AY2665" s="22"/>
      <c r="AZ2665" s="22"/>
      <c r="BA2665" s="22"/>
      <c r="BB2665" s="22"/>
      <c r="BC2665" s="22"/>
      <c r="BD2665" s="22"/>
      <c r="BE2665" s="22"/>
      <c r="BF2665" s="22"/>
      <c r="BG2665" s="22"/>
      <c r="BH2665" s="22"/>
      <c r="BI2665" s="22"/>
      <c r="BJ2665" s="22"/>
      <c r="BK2665" s="22"/>
      <c r="BL2665" s="22"/>
      <c r="BM2665" s="22"/>
      <c r="BN2665" s="22"/>
      <c r="BO2665" s="22"/>
      <c r="BP2665" s="22"/>
      <c r="BQ2665" s="22"/>
      <c r="BR2665" s="22"/>
      <c r="BS2665" s="22"/>
      <c r="BT2665" s="22"/>
      <c r="BU2665" s="22"/>
      <c r="BV2665" s="22"/>
      <c r="BW2665" s="22"/>
      <c r="BX2665" s="22"/>
      <c r="BY2665" s="22"/>
      <c r="BZ2665" s="22"/>
    </row>
    <row r="2666" spans="1:78" x14ac:dyDescent="0.25">
      <c r="A2666" s="21"/>
      <c r="B2666" s="34">
        <f t="shared" ca="1" si="83"/>
        <v>1</v>
      </c>
      <c r="C2666" s="22">
        <v>340.58</v>
      </c>
      <c r="D2666" s="106">
        <v>1000</v>
      </c>
      <c r="E2666" s="22"/>
      <c r="F2666" s="22"/>
      <c r="G2666" s="22"/>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c r="AQ2666" s="22"/>
      <c r="AR2666" s="22"/>
      <c r="AS2666" s="22"/>
      <c r="AT2666" s="22"/>
      <c r="AU2666" s="22"/>
      <c r="AV2666" s="22"/>
      <c r="AW2666" s="22"/>
      <c r="AX2666" s="22"/>
      <c r="AY2666" s="22"/>
      <c r="AZ2666" s="22"/>
      <c r="BA2666" s="22"/>
      <c r="BB2666" s="22"/>
      <c r="BC2666" s="22"/>
      <c r="BD2666" s="22"/>
      <c r="BE2666" s="22"/>
      <c r="BF2666" s="22"/>
      <c r="BG2666" s="22"/>
      <c r="BH2666" s="22"/>
      <c r="BI2666" s="22"/>
      <c r="BJ2666" s="22"/>
      <c r="BK2666" s="22"/>
      <c r="BL2666" s="22"/>
      <c r="BM2666" s="22"/>
      <c r="BN2666" s="22"/>
      <c r="BO2666" s="22"/>
      <c r="BP2666" s="22"/>
      <c r="BQ2666" s="22"/>
      <c r="BR2666" s="22"/>
      <c r="BS2666" s="22"/>
      <c r="BT2666" s="22"/>
      <c r="BU2666" s="22"/>
      <c r="BV2666" s="22"/>
      <c r="BW2666" s="22"/>
      <c r="BX2666" s="22"/>
      <c r="BY2666" s="22"/>
      <c r="BZ2666" s="22"/>
    </row>
    <row r="2667" spans="1:78" x14ac:dyDescent="0.25">
      <c r="A2667" s="21"/>
      <c r="B2667" s="34">
        <f t="shared" ca="1" si="83"/>
        <v>1.1000000000000001</v>
      </c>
      <c r="C2667" s="22">
        <v>356.9</v>
      </c>
      <c r="D2667" s="22">
        <v>1100</v>
      </c>
      <c r="E2667" s="22"/>
      <c r="F2667" s="22"/>
      <c r="G2667" s="22"/>
      <c r="H2667" s="22"/>
      <c r="I2667" s="22"/>
      <c r="J2667" s="22"/>
      <c r="K2667" s="22"/>
      <c r="L2667" s="22"/>
      <c r="M2667" s="22"/>
      <c r="N2667" s="22"/>
      <c r="O2667" s="22"/>
      <c r="P2667" s="22"/>
      <c r="Q2667" s="22"/>
      <c r="R2667" s="22"/>
      <c r="S2667" s="22"/>
      <c r="T2667" s="2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c r="AQ2667" s="22"/>
      <c r="AR2667" s="22"/>
      <c r="AS2667" s="22"/>
      <c r="AT2667" s="22"/>
      <c r="AU2667" s="22"/>
      <c r="AV2667" s="22"/>
      <c r="AW2667" s="22"/>
      <c r="AX2667" s="22"/>
      <c r="AY2667" s="22"/>
      <c r="AZ2667" s="22"/>
      <c r="BA2667" s="22"/>
      <c r="BB2667" s="22"/>
      <c r="BC2667" s="22"/>
      <c r="BD2667" s="22"/>
      <c r="BE2667" s="22"/>
      <c r="BF2667" s="22"/>
      <c r="BG2667" s="22"/>
      <c r="BH2667" s="22"/>
      <c r="BI2667" s="22"/>
      <c r="BJ2667" s="22"/>
      <c r="BK2667" s="22"/>
      <c r="BL2667" s="22"/>
      <c r="BM2667" s="22"/>
      <c r="BN2667" s="22"/>
      <c r="BO2667" s="22"/>
      <c r="BP2667" s="22"/>
      <c r="BQ2667" s="22"/>
      <c r="BR2667" s="22"/>
      <c r="BS2667" s="22"/>
      <c r="BT2667" s="22"/>
      <c r="BU2667" s="22"/>
      <c r="BV2667" s="22"/>
      <c r="BW2667" s="22"/>
      <c r="BX2667" s="22"/>
      <c r="BY2667" s="22"/>
      <c r="BZ2667" s="22"/>
    </row>
    <row r="2668" spans="1:78" x14ac:dyDescent="0.25">
      <c r="A2668" s="21"/>
      <c r="B2668" s="34">
        <f t="shared" ca="1" si="83"/>
        <v>1.2</v>
      </c>
      <c r="C2668" s="22">
        <v>370.7</v>
      </c>
      <c r="D2668" s="22">
        <v>1200</v>
      </c>
      <c r="E2668" s="22"/>
      <c r="F2668" s="22"/>
      <c r="G2668" s="22"/>
      <c r="H2668" s="22"/>
      <c r="I2668" s="22"/>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c r="AQ2668" s="22"/>
      <c r="AR2668" s="22"/>
      <c r="AS2668" s="22"/>
      <c r="AT2668" s="22"/>
      <c r="AU2668" s="22"/>
      <c r="AV2668" s="22"/>
      <c r="AW2668" s="22"/>
      <c r="AX2668" s="22"/>
      <c r="AY2668" s="22"/>
      <c r="AZ2668" s="22"/>
      <c r="BA2668" s="22"/>
      <c r="BB2668" s="22"/>
      <c r="BC2668" s="22"/>
      <c r="BD2668" s="22"/>
      <c r="BE2668" s="22"/>
      <c r="BF2668" s="22"/>
      <c r="BG2668" s="22"/>
      <c r="BH2668" s="22"/>
      <c r="BI2668" s="22"/>
      <c r="BJ2668" s="22"/>
      <c r="BK2668" s="22"/>
      <c r="BL2668" s="22"/>
      <c r="BM2668" s="22"/>
      <c r="BN2668" s="22"/>
      <c r="BO2668" s="22"/>
      <c r="BP2668" s="22"/>
      <c r="BQ2668" s="22"/>
      <c r="BR2668" s="22"/>
      <c r="BS2668" s="22"/>
      <c r="BT2668" s="22"/>
      <c r="BU2668" s="22"/>
      <c r="BV2668" s="22"/>
      <c r="BW2668" s="22"/>
      <c r="BX2668" s="22"/>
      <c r="BY2668" s="22"/>
      <c r="BZ2668" s="22"/>
    </row>
    <row r="2669" spans="1:78" x14ac:dyDescent="0.25">
      <c r="A2669" s="21"/>
      <c r="B2669" s="34">
        <f t="shared" ca="1" si="83"/>
        <v>1.3</v>
      </c>
      <c r="C2669" s="22">
        <v>384.93</v>
      </c>
      <c r="D2669" s="22">
        <v>1300</v>
      </c>
      <c r="E2669" s="22"/>
      <c r="F2669" s="22"/>
      <c r="G2669" s="22"/>
      <c r="H2669" s="22"/>
      <c r="I2669" s="22"/>
      <c r="J2669" s="22"/>
      <c r="K2669" s="22"/>
      <c r="L2669" s="22"/>
      <c r="M2669" s="22"/>
      <c r="N2669" s="22"/>
      <c r="O2669" s="22"/>
      <c r="P2669" s="22"/>
      <c r="Q2669" s="22"/>
      <c r="R2669" s="22"/>
      <c r="S2669" s="22"/>
      <c r="T2669" s="22"/>
      <c r="U2669" s="22"/>
      <c r="V2669" s="22"/>
      <c r="W2669" s="22"/>
      <c r="X2669" s="22"/>
      <c r="Y2669" s="22"/>
      <c r="Z2669" s="22"/>
      <c r="AA2669" s="22"/>
      <c r="AB2669" s="22"/>
      <c r="AC2669" s="22"/>
      <c r="AD2669" s="22"/>
      <c r="AE2669" s="22"/>
      <c r="AF2669" s="22"/>
      <c r="AG2669" s="22"/>
      <c r="AH2669" s="22"/>
      <c r="AI2669" s="22"/>
      <c r="AJ2669" s="22"/>
      <c r="AK2669" s="22"/>
      <c r="AL2669" s="22"/>
      <c r="AM2669" s="22"/>
      <c r="AN2669" s="22"/>
      <c r="AO2669" s="22"/>
      <c r="AP2669" s="22"/>
      <c r="AQ2669" s="22"/>
      <c r="AR2669" s="22"/>
      <c r="AS2669" s="22"/>
      <c r="AT2669" s="22"/>
      <c r="AU2669" s="22"/>
      <c r="AV2669" s="22"/>
      <c r="AW2669" s="22"/>
      <c r="AX2669" s="22"/>
      <c r="AY2669" s="22"/>
      <c r="AZ2669" s="22"/>
      <c r="BA2669" s="22"/>
      <c r="BB2669" s="22"/>
      <c r="BC2669" s="22"/>
      <c r="BD2669" s="22"/>
      <c r="BE2669" s="22"/>
      <c r="BF2669" s="22"/>
      <c r="BG2669" s="22"/>
      <c r="BH2669" s="22"/>
      <c r="BI2669" s="22"/>
      <c r="BJ2669" s="22"/>
      <c r="BK2669" s="22"/>
      <c r="BL2669" s="22"/>
      <c r="BM2669" s="22"/>
      <c r="BN2669" s="22"/>
      <c r="BO2669" s="22"/>
      <c r="BP2669" s="22"/>
      <c r="BQ2669" s="22"/>
      <c r="BR2669" s="22"/>
      <c r="BS2669" s="22"/>
      <c r="BT2669" s="22"/>
      <c r="BU2669" s="22"/>
      <c r="BV2669" s="22"/>
      <c r="BW2669" s="22"/>
      <c r="BX2669" s="22"/>
      <c r="BY2669" s="22"/>
      <c r="BZ2669" s="22"/>
    </row>
    <row r="2670" spans="1:78" x14ac:dyDescent="0.25">
      <c r="A2670" s="21"/>
      <c r="B2670" s="34">
        <f t="shared" ca="1" si="83"/>
        <v>1.4</v>
      </c>
      <c r="C2670" s="22">
        <v>393.3</v>
      </c>
      <c r="D2670" s="22">
        <v>1400</v>
      </c>
      <c r="E2670" s="22"/>
      <c r="F2670" s="22"/>
      <c r="G2670" s="22"/>
      <c r="H2670" s="22"/>
      <c r="I2670" s="22"/>
      <c r="J2670" s="22"/>
      <c r="K2670" s="22"/>
      <c r="L2670" s="22"/>
      <c r="M2670" s="22"/>
      <c r="N2670" s="22"/>
      <c r="O2670" s="22"/>
      <c r="P2670" s="22"/>
      <c r="Q2670" s="22"/>
      <c r="R2670" s="22"/>
      <c r="S2670" s="22"/>
      <c r="T2670" s="22"/>
      <c r="U2670" s="22"/>
      <c r="V2670" s="22"/>
      <c r="W2670" s="22"/>
      <c r="X2670" s="22"/>
      <c r="Y2670" s="22"/>
      <c r="Z2670" s="22"/>
      <c r="AA2670" s="22"/>
      <c r="AB2670" s="22"/>
      <c r="AC2670" s="22"/>
      <c r="AD2670" s="22"/>
      <c r="AE2670" s="22"/>
      <c r="AF2670" s="22"/>
      <c r="AG2670" s="22"/>
      <c r="AH2670" s="22"/>
      <c r="AI2670" s="22"/>
      <c r="AJ2670" s="22"/>
      <c r="AK2670" s="22"/>
      <c r="AL2670" s="22"/>
      <c r="AM2670" s="22"/>
      <c r="AN2670" s="22"/>
      <c r="AO2670" s="22"/>
      <c r="AP2670" s="22"/>
      <c r="AQ2670" s="22"/>
      <c r="AR2670" s="22"/>
      <c r="AS2670" s="22"/>
      <c r="AT2670" s="22"/>
      <c r="AU2670" s="22"/>
      <c r="AV2670" s="22"/>
      <c r="AW2670" s="22"/>
      <c r="AX2670" s="22"/>
      <c r="AY2670" s="22"/>
      <c r="AZ2670" s="22"/>
      <c r="BA2670" s="22"/>
      <c r="BB2670" s="22"/>
      <c r="BC2670" s="22"/>
      <c r="BD2670" s="22"/>
      <c r="BE2670" s="22"/>
      <c r="BF2670" s="22"/>
      <c r="BG2670" s="22"/>
      <c r="BH2670" s="22"/>
      <c r="BI2670" s="22"/>
      <c r="BJ2670" s="22"/>
      <c r="BK2670" s="22"/>
      <c r="BL2670" s="22"/>
      <c r="BM2670" s="22"/>
      <c r="BN2670" s="22"/>
      <c r="BO2670" s="22"/>
      <c r="BP2670" s="22"/>
      <c r="BQ2670" s="22"/>
      <c r="BR2670" s="22"/>
      <c r="BS2670" s="22"/>
      <c r="BT2670" s="22"/>
      <c r="BU2670" s="22"/>
      <c r="BV2670" s="22"/>
      <c r="BW2670" s="22"/>
      <c r="BX2670" s="22"/>
      <c r="BY2670" s="22"/>
      <c r="BZ2670" s="22"/>
    </row>
    <row r="2671" spans="1:78" x14ac:dyDescent="0.25">
      <c r="A2671" s="21"/>
      <c r="B2671" s="34">
        <f t="shared" ca="1" si="83"/>
        <v>1.5</v>
      </c>
      <c r="C2671" s="22">
        <v>405.85</v>
      </c>
      <c r="D2671" s="106">
        <v>1500</v>
      </c>
      <c r="E2671" s="22"/>
      <c r="F2671" s="22"/>
      <c r="G2671" s="22"/>
      <c r="H2671" s="22"/>
      <c r="I2671" s="22"/>
      <c r="J2671" s="22"/>
      <c r="K2671" s="22"/>
      <c r="L2671" s="22"/>
      <c r="M2671" s="22"/>
      <c r="N2671" s="22"/>
      <c r="O2671" s="22"/>
      <c r="P2671" s="22"/>
      <c r="Q2671" s="22"/>
      <c r="R2671" s="22"/>
      <c r="S2671" s="22"/>
      <c r="T2671" s="2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c r="AQ2671" s="22"/>
      <c r="AR2671" s="22"/>
      <c r="AS2671" s="22"/>
      <c r="AT2671" s="22"/>
      <c r="AU2671" s="22"/>
      <c r="AV2671" s="22"/>
      <c r="AW2671" s="22"/>
      <c r="AX2671" s="22"/>
      <c r="AY2671" s="22"/>
      <c r="AZ2671" s="22"/>
      <c r="BA2671" s="22"/>
      <c r="BB2671" s="22"/>
      <c r="BC2671" s="22"/>
      <c r="BD2671" s="22"/>
      <c r="BE2671" s="22"/>
      <c r="BF2671" s="22"/>
      <c r="BG2671" s="22"/>
      <c r="BH2671" s="22"/>
      <c r="BI2671" s="22"/>
      <c r="BJ2671" s="22"/>
      <c r="BK2671" s="22"/>
      <c r="BL2671" s="22"/>
      <c r="BM2671" s="22"/>
      <c r="BN2671" s="22"/>
      <c r="BO2671" s="22"/>
      <c r="BP2671" s="22"/>
      <c r="BQ2671" s="22"/>
      <c r="BR2671" s="22"/>
      <c r="BS2671" s="22"/>
      <c r="BT2671" s="22"/>
      <c r="BU2671" s="22"/>
      <c r="BV2671" s="22"/>
      <c r="BW2671" s="22"/>
      <c r="BX2671" s="22"/>
      <c r="BY2671" s="22"/>
      <c r="BZ2671" s="22"/>
    </row>
    <row r="2672" spans="1:78" x14ac:dyDescent="0.25">
      <c r="A2672" s="21"/>
      <c r="B2672" s="22"/>
      <c r="C2672" s="22"/>
      <c r="D2672" s="22"/>
      <c r="E2672" s="22"/>
      <c r="F2672" s="22"/>
      <c r="G2672" s="22"/>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c r="AQ2672" s="22"/>
      <c r="AR2672" s="22"/>
      <c r="AS2672" s="22"/>
      <c r="AT2672" s="22"/>
      <c r="AU2672" s="22"/>
      <c r="AV2672" s="22"/>
      <c r="AW2672" s="22"/>
      <c r="AX2672" s="22"/>
      <c r="AY2672" s="22"/>
      <c r="AZ2672" s="22"/>
      <c r="BA2672" s="22"/>
      <c r="BB2672" s="22"/>
      <c r="BC2672" s="22"/>
      <c r="BD2672" s="22"/>
      <c r="BE2672" s="22"/>
      <c r="BF2672" s="22"/>
      <c r="BG2672" s="22"/>
      <c r="BH2672" s="22"/>
      <c r="BI2672" s="22"/>
      <c r="BJ2672" s="22"/>
      <c r="BK2672" s="22"/>
      <c r="BL2672" s="22"/>
      <c r="BM2672" s="22"/>
      <c r="BN2672" s="22"/>
      <c r="BO2672" s="22"/>
      <c r="BP2672" s="22"/>
      <c r="BQ2672" s="22"/>
      <c r="BR2672" s="22"/>
      <c r="BS2672" s="22"/>
      <c r="BT2672" s="22"/>
      <c r="BU2672" s="22"/>
      <c r="BV2672" s="22"/>
      <c r="BW2672" s="22"/>
      <c r="BX2672" s="22"/>
      <c r="BY2672" s="22"/>
      <c r="BZ2672" s="22"/>
    </row>
    <row r="2673" spans="1:78" x14ac:dyDescent="0.25">
      <c r="A2673" s="21"/>
      <c r="B2673" s="22"/>
      <c r="C2673" s="22" t="s">
        <v>155</v>
      </c>
      <c r="D2673" s="22" t="s">
        <v>157</v>
      </c>
      <c r="E2673" s="22"/>
      <c r="F2673" s="22"/>
      <c r="G2673" s="22"/>
      <c r="H2673" s="22"/>
      <c r="I2673" s="22"/>
      <c r="J2673" s="22"/>
      <c r="K2673" s="22"/>
      <c r="L2673" s="22"/>
      <c r="M2673" s="22"/>
      <c r="N2673" s="22"/>
      <c r="O2673" s="22"/>
      <c r="P2673" s="22"/>
      <c r="Q2673" s="22"/>
      <c r="R2673" s="22"/>
      <c r="S2673" s="22"/>
      <c r="T2673" s="22"/>
      <c r="U2673" s="22"/>
      <c r="V2673" s="22"/>
      <c r="W2673" s="22"/>
      <c r="X2673" s="22"/>
      <c r="Y2673" s="22"/>
      <c r="Z2673" s="22"/>
      <c r="AA2673" s="22"/>
      <c r="AB2673" s="22"/>
      <c r="AC2673" s="22"/>
      <c r="AD2673" s="22"/>
      <c r="AE2673" s="22"/>
      <c r="AF2673" s="22"/>
      <c r="AG2673" s="22"/>
      <c r="AH2673" s="22"/>
      <c r="AI2673" s="22"/>
      <c r="AJ2673" s="22"/>
      <c r="AK2673" s="22"/>
      <c r="AL2673" s="22"/>
      <c r="AM2673" s="22"/>
      <c r="AN2673" s="22"/>
      <c r="AO2673" s="22"/>
      <c r="AP2673" s="22"/>
      <c r="AQ2673" s="22"/>
      <c r="AR2673" s="22"/>
      <c r="AS2673" s="22"/>
      <c r="AT2673" s="22"/>
      <c r="AU2673" s="22"/>
      <c r="AV2673" s="22"/>
      <c r="AW2673" s="22"/>
      <c r="AX2673" s="22"/>
      <c r="AY2673" s="22"/>
      <c r="AZ2673" s="22"/>
      <c r="BA2673" s="22"/>
      <c r="BB2673" s="22"/>
      <c r="BC2673" s="22"/>
      <c r="BD2673" s="22"/>
      <c r="BE2673" s="22"/>
      <c r="BF2673" s="22"/>
      <c r="BG2673" s="22"/>
      <c r="BH2673" s="22"/>
      <c r="BI2673" s="22"/>
      <c r="BJ2673" s="22"/>
      <c r="BK2673" s="22"/>
      <c r="BL2673" s="22"/>
      <c r="BM2673" s="22"/>
      <c r="BN2673" s="22"/>
      <c r="BO2673" s="22"/>
      <c r="BP2673" s="22"/>
      <c r="BQ2673" s="22"/>
      <c r="BR2673" s="22"/>
      <c r="BS2673" s="22"/>
      <c r="BT2673" s="22"/>
      <c r="BU2673" s="22"/>
      <c r="BV2673" s="22"/>
      <c r="BW2673" s="22"/>
      <c r="BX2673" s="22"/>
      <c r="BY2673" s="22"/>
      <c r="BZ2673" s="22"/>
    </row>
    <row r="2674" spans="1:78" x14ac:dyDescent="0.25">
      <c r="A2674" s="21"/>
      <c r="B2674" s="22"/>
      <c r="C2674" s="22" t="s">
        <v>432</v>
      </c>
      <c r="D2674" s="22" t="s">
        <v>463</v>
      </c>
      <c r="E2674" s="22"/>
      <c r="F2674" s="22"/>
      <c r="G2674" s="22"/>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c r="AQ2674" s="22"/>
      <c r="AR2674" s="22"/>
      <c r="AS2674" s="22"/>
      <c r="AT2674" s="22"/>
      <c r="AU2674" s="22"/>
      <c r="AV2674" s="22"/>
      <c r="AW2674" s="22"/>
      <c r="AX2674" s="22"/>
      <c r="AY2674" s="22"/>
      <c r="AZ2674" s="22"/>
      <c r="BA2674" s="22"/>
      <c r="BB2674" s="22"/>
      <c r="BC2674" s="22"/>
      <c r="BD2674" s="22"/>
      <c r="BE2674" s="22"/>
      <c r="BF2674" s="22"/>
      <c r="BG2674" s="22"/>
      <c r="BH2674" s="22"/>
      <c r="BI2674" s="22"/>
      <c r="BJ2674" s="22"/>
      <c r="BK2674" s="22"/>
      <c r="BL2674" s="22"/>
      <c r="BM2674" s="22"/>
      <c r="BN2674" s="22"/>
      <c r="BO2674" s="22"/>
      <c r="BP2674" s="22"/>
      <c r="BQ2674" s="22"/>
      <c r="BR2674" s="22"/>
      <c r="BS2674" s="22"/>
      <c r="BT2674" s="22"/>
      <c r="BU2674" s="22"/>
      <c r="BV2674" s="22"/>
      <c r="BW2674" s="22"/>
      <c r="BX2674" s="22"/>
      <c r="BY2674" s="22"/>
      <c r="BZ2674" s="22"/>
    </row>
    <row r="2675" spans="1:78" x14ac:dyDescent="0.25">
      <c r="A2675" s="21"/>
      <c r="B2675" s="22"/>
      <c r="C2675" s="22" t="s">
        <v>476</v>
      </c>
      <c r="D2675" s="22"/>
      <c r="E2675" s="22"/>
      <c r="F2675" s="22"/>
      <c r="G2675" s="22"/>
      <c r="H2675" s="22"/>
      <c r="I2675" s="22"/>
      <c r="J2675" s="22"/>
      <c r="K2675" s="22"/>
      <c r="L2675" s="22"/>
      <c r="M2675" s="22"/>
      <c r="N2675" s="22"/>
      <c r="O2675" s="22"/>
      <c r="P2675" s="22"/>
      <c r="Q2675" s="22"/>
      <c r="R2675" s="22"/>
      <c r="S2675" s="22"/>
      <c r="T2675" s="2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c r="AQ2675" s="22"/>
      <c r="AR2675" s="22"/>
      <c r="AS2675" s="22"/>
      <c r="AT2675" s="22"/>
      <c r="AU2675" s="22"/>
      <c r="AV2675" s="22"/>
      <c r="AW2675" s="22"/>
      <c r="AX2675" s="22"/>
      <c r="AY2675" s="22"/>
      <c r="AZ2675" s="22"/>
      <c r="BA2675" s="22"/>
      <c r="BB2675" s="22"/>
      <c r="BC2675" s="22"/>
      <c r="BD2675" s="22"/>
      <c r="BE2675" s="22"/>
      <c r="BF2675" s="22"/>
      <c r="BG2675" s="22"/>
      <c r="BH2675" s="22"/>
      <c r="BI2675" s="22"/>
      <c r="BJ2675" s="22"/>
      <c r="BK2675" s="22"/>
      <c r="BL2675" s="22"/>
      <c r="BM2675" s="22"/>
      <c r="BN2675" s="22"/>
      <c r="BO2675" s="22"/>
      <c r="BP2675" s="22"/>
      <c r="BQ2675" s="22"/>
      <c r="BR2675" s="22"/>
      <c r="BS2675" s="22"/>
      <c r="BT2675" s="22"/>
      <c r="BU2675" s="22"/>
      <c r="BV2675" s="22"/>
      <c r="BW2675" s="22"/>
      <c r="BX2675" s="22"/>
      <c r="BY2675" s="22"/>
      <c r="BZ2675" s="22"/>
    </row>
    <row r="2676" spans="1:78" x14ac:dyDescent="0.25">
      <c r="A2676" s="21"/>
      <c r="B2676" s="22"/>
      <c r="C2676" s="22"/>
      <c r="D2676" s="22"/>
      <c r="E2676" s="22"/>
      <c r="F2676" s="22"/>
      <c r="G2676" s="22"/>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c r="AQ2676" s="22"/>
      <c r="AR2676" s="22"/>
      <c r="AS2676" s="22"/>
      <c r="AT2676" s="22"/>
      <c r="AU2676" s="22"/>
      <c r="AV2676" s="22"/>
      <c r="AW2676" s="22"/>
      <c r="AX2676" s="22"/>
      <c r="AY2676" s="22"/>
      <c r="AZ2676" s="22"/>
      <c r="BA2676" s="22"/>
      <c r="BB2676" s="22"/>
      <c r="BC2676" s="22"/>
      <c r="BD2676" s="22"/>
      <c r="BE2676" s="22"/>
      <c r="BF2676" s="22"/>
      <c r="BG2676" s="22"/>
      <c r="BH2676" s="22"/>
      <c r="BI2676" s="22"/>
      <c r="BJ2676" s="22"/>
      <c r="BK2676" s="22"/>
      <c r="BL2676" s="22"/>
      <c r="BM2676" s="22"/>
      <c r="BN2676" s="22"/>
      <c r="BO2676" s="22"/>
      <c r="BP2676" s="22"/>
      <c r="BQ2676" s="22"/>
      <c r="BR2676" s="22"/>
      <c r="BS2676" s="22"/>
      <c r="BT2676" s="22"/>
      <c r="BU2676" s="22"/>
      <c r="BV2676" s="22"/>
      <c r="BW2676" s="22"/>
      <c r="BX2676" s="22"/>
      <c r="BY2676" s="22"/>
      <c r="BZ2676" s="22"/>
    </row>
    <row r="2677" spans="1:78" x14ac:dyDescent="0.25">
      <c r="A2677" s="21"/>
      <c r="B2677" s="22" t="s">
        <v>465</v>
      </c>
      <c r="C2677" s="52" t="s">
        <v>477</v>
      </c>
      <c r="D2677" s="22"/>
      <c r="E2677" s="22"/>
      <c r="F2677" s="22"/>
      <c r="G2677" s="22"/>
      <c r="H2677" s="22"/>
      <c r="I2677" s="22"/>
      <c r="J2677" s="22"/>
      <c r="K2677" s="22"/>
      <c r="L2677" s="22"/>
      <c r="M2677" s="22"/>
      <c r="N2677" s="22"/>
      <c r="O2677" s="22"/>
      <c r="P2677" s="22"/>
      <c r="Q2677" s="22"/>
      <c r="R2677" s="22"/>
      <c r="S2677" s="22"/>
      <c r="T2677" s="22"/>
      <c r="U2677" s="22"/>
      <c r="V2677" s="22"/>
      <c r="W2677" s="22"/>
      <c r="X2677" s="22"/>
      <c r="Y2677" s="22"/>
      <c r="Z2677" s="22"/>
      <c r="AA2677" s="22"/>
      <c r="AB2677" s="22"/>
      <c r="AC2677" s="22"/>
      <c r="AD2677" s="22"/>
      <c r="AE2677" s="22"/>
      <c r="AF2677" s="22"/>
      <c r="AG2677" s="22"/>
      <c r="AH2677" s="22"/>
      <c r="AI2677" s="22"/>
      <c r="AJ2677" s="22"/>
      <c r="AK2677" s="22"/>
      <c r="AL2677" s="22"/>
      <c r="AM2677" s="22"/>
      <c r="AN2677" s="22"/>
      <c r="AO2677" s="22"/>
      <c r="AP2677" s="22"/>
      <c r="AQ2677" s="22"/>
      <c r="AR2677" s="22"/>
      <c r="AS2677" s="22"/>
      <c r="AT2677" s="22"/>
      <c r="AU2677" s="22"/>
      <c r="AV2677" s="22"/>
      <c r="AW2677" s="22"/>
      <c r="AX2677" s="22"/>
      <c r="AY2677" s="22"/>
      <c r="AZ2677" s="22"/>
      <c r="BA2677" s="22"/>
      <c r="BB2677" s="22"/>
      <c r="BC2677" s="22"/>
      <c r="BD2677" s="22"/>
      <c r="BE2677" s="22"/>
      <c r="BF2677" s="22"/>
      <c r="BG2677" s="22"/>
      <c r="BH2677" s="22"/>
      <c r="BI2677" s="22"/>
      <c r="BJ2677" s="22"/>
      <c r="BK2677" s="22"/>
      <c r="BL2677" s="22"/>
      <c r="BM2677" s="22"/>
      <c r="BN2677" s="22"/>
      <c r="BO2677" s="22"/>
      <c r="BP2677" s="22"/>
      <c r="BQ2677" s="22"/>
      <c r="BR2677" s="22"/>
      <c r="BS2677" s="22"/>
      <c r="BT2677" s="22"/>
      <c r="BU2677" s="22"/>
      <c r="BV2677" s="22"/>
      <c r="BW2677" s="22"/>
      <c r="BX2677" s="22"/>
      <c r="BY2677" s="22"/>
      <c r="BZ2677" s="22"/>
    </row>
    <row r="2678" spans="1:78" x14ac:dyDescent="0.25">
      <c r="A2678" s="21"/>
      <c r="B2678" s="22" t="s">
        <v>467</v>
      </c>
      <c r="C2678" s="42">
        <v>86.175399999999996</v>
      </c>
      <c r="D2678" s="22"/>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2"/>
      <c r="AS2678" s="22"/>
      <c r="AT2678" s="22"/>
      <c r="AU2678" s="22"/>
      <c r="AV2678" s="22"/>
      <c r="AW2678" s="22"/>
      <c r="AX2678" s="22"/>
      <c r="AY2678" s="22"/>
      <c r="AZ2678" s="22"/>
      <c r="BA2678" s="22"/>
      <c r="BB2678" s="22"/>
      <c r="BC2678" s="22"/>
      <c r="BD2678" s="22"/>
      <c r="BE2678" s="22"/>
      <c r="BF2678" s="22"/>
      <c r="BG2678" s="22"/>
      <c r="BH2678" s="22"/>
      <c r="BI2678" s="22"/>
      <c r="BJ2678" s="22"/>
      <c r="BK2678" s="22"/>
      <c r="BL2678" s="22"/>
      <c r="BM2678" s="22"/>
      <c r="BN2678" s="22"/>
      <c r="BO2678" s="22"/>
      <c r="BP2678" s="22"/>
      <c r="BQ2678" s="22"/>
      <c r="BR2678" s="22"/>
      <c r="BS2678" s="22"/>
      <c r="BT2678" s="22"/>
      <c r="BU2678" s="22"/>
      <c r="BV2678" s="22"/>
      <c r="BW2678" s="22"/>
      <c r="BX2678" s="22"/>
      <c r="BY2678" s="22"/>
      <c r="BZ2678" s="22"/>
    </row>
    <row r="2679" spans="1:78" x14ac:dyDescent="0.25">
      <c r="A2679" s="21"/>
      <c r="B2679" s="22"/>
      <c r="C2679" s="22"/>
      <c r="D2679" s="22"/>
      <c r="E2679" s="22"/>
      <c r="F2679" s="22"/>
      <c r="G2679" s="22"/>
      <c r="H2679" s="22"/>
      <c r="I2679" s="22"/>
      <c r="J2679" s="22"/>
      <c r="K2679" s="22"/>
      <c r="L2679" s="22"/>
      <c r="M2679" s="22"/>
      <c r="N2679" s="22"/>
      <c r="O2679" s="22"/>
      <c r="P2679" s="22"/>
      <c r="Q2679" s="22"/>
      <c r="R2679" s="22"/>
      <c r="S2679" s="22"/>
      <c r="T2679" s="2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c r="AQ2679" s="22"/>
      <c r="AR2679" s="22"/>
      <c r="AS2679" s="22"/>
      <c r="AT2679" s="22"/>
      <c r="AU2679" s="22"/>
      <c r="AV2679" s="22"/>
      <c r="AW2679" s="22"/>
      <c r="AX2679" s="22"/>
      <c r="AY2679" s="22"/>
      <c r="AZ2679" s="22"/>
      <c r="BA2679" s="22"/>
      <c r="BB2679" s="22"/>
      <c r="BC2679" s="22"/>
      <c r="BD2679" s="22"/>
      <c r="BE2679" s="22"/>
      <c r="BF2679" s="22"/>
      <c r="BG2679" s="22"/>
      <c r="BH2679" s="22"/>
      <c r="BI2679" s="22"/>
      <c r="BJ2679" s="22"/>
      <c r="BK2679" s="22"/>
      <c r="BL2679" s="22"/>
      <c r="BM2679" s="22"/>
      <c r="BN2679" s="22"/>
      <c r="BO2679" s="22"/>
      <c r="BP2679" s="22"/>
      <c r="BQ2679" s="22"/>
      <c r="BR2679" s="22"/>
      <c r="BS2679" s="22"/>
      <c r="BT2679" s="22"/>
      <c r="BU2679" s="22"/>
      <c r="BV2679" s="22"/>
      <c r="BW2679" s="22"/>
      <c r="BX2679" s="22"/>
      <c r="BY2679" s="22"/>
      <c r="BZ2679" s="22"/>
    </row>
    <row r="2680" spans="1:78" x14ac:dyDescent="0.25">
      <c r="A2680" s="21"/>
      <c r="B2680" s="22"/>
      <c r="C2680" s="22"/>
      <c r="D2680" s="22"/>
      <c r="E2680" s="22"/>
      <c r="F2680" s="22"/>
      <c r="G2680" s="22"/>
      <c r="H2680" s="22"/>
      <c r="I2680" s="22"/>
      <c r="J2680" s="22"/>
      <c r="K2680" s="22"/>
      <c r="L2680" s="22"/>
      <c r="M2680" s="22"/>
      <c r="N2680" s="22"/>
      <c r="O2680" s="22"/>
      <c r="P2680" s="22"/>
      <c r="Q2680" s="22"/>
      <c r="R2680" s="22"/>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2"/>
      <c r="AS2680" s="22"/>
      <c r="AT2680" s="22"/>
      <c r="AU2680" s="22"/>
      <c r="AV2680" s="22"/>
      <c r="AW2680" s="22"/>
      <c r="AX2680" s="22"/>
      <c r="AY2680" s="22"/>
      <c r="AZ2680" s="22"/>
      <c r="BA2680" s="22"/>
      <c r="BB2680" s="22"/>
      <c r="BC2680" s="22"/>
      <c r="BD2680" s="22"/>
      <c r="BE2680" s="22"/>
      <c r="BF2680" s="22"/>
      <c r="BG2680" s="22"/>
      <c r="BH2680" s="22"/>
      <c r="BI2680" s="22"/>
      <c r="BJ2680" s="22"/>
      <c r="BK2680" s="22"/>
      <c r="BL2680" s="22"/>
      <c r="BM2680" s="22"/>
      <c r="BN2680" s="22"/>
      <c r="BO2680" s="22"/>
      <c r="BP2680" s="22"/>
      <c r="BQ2680" s="22"/>
      <c r="BR2680" s="22"/>
      <c r="BS2680" s="22"/>
      <c r="BT2680" s="22"/>
      <c r="BU2680" s="22"/>
      <c r="BV2680" s="22"/>
      <c r="BW2680" s="22"/>
      <c r="BX2680" s="22"/>
      <c r="BY2680" s="22"/>
      <c r="BZ2680" s="22"/>
    </row>
    <row r="2681" spans="1:78" x14ac:dyDescent="0.25">
      <c r="A2681" s="21"/>
      <c r="B2681" s="22"/>
      <c r="C2681" s="22"/>
      <c r="D2681" s="22"/>
      <c r="E2681" s="22"/>
      <c r="F2681" s="22"/>
      <c r="G2681" s="22"/>
      <c r="H2681" s="22"/>
      <c r="I2681" s="22"/>
      <c r="J2681" s="22"/>
      <c r="K2681" s="22"/>
      <c r="L2681" s="22"/>
      <c r="M2681" s="22"/>
      <c r="N2681" s="22"/>
      <c r="O2681" s="22"/>
      <c r="P2681" s="22"/>
      <c r="Q2681" s="22"/>
      <c r="R2681" s="22"/>
      <c r="S2681" s="22"/>
      <c r="T2681" s="2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c r="AQ2681" s="22"/>
      <c r="AR2681" s="22"/>
      <c r="AS2681" s="22"/>
      <c r="AT2681" s="22"/>
      <c r="AU2681" s="22"/>
      <c r="AV2681" s="22"/>
      <c r="AW2681" s="22"/>
      <c r="AX2681" s="22"/>
      <c r="AY2681" s="22"/>
      <c r="AZ2681" s="22"/>
      <c r="BA2681" s="22"/>
      <c r="BB2681" s="22"/>
      <c r="BC2681" s="22"/>
      <c r="BD2681" s="22"/>
      <c r="BE2681" s="22"/>
      <c r="BF2681" s="22"/>
      <c r="BG2681" s="22"/>
      <c r="BH2681" s="22"/>
      <c r="BI2681" s="22"/>
      <c r="BJ2681" s="22"/>
      <c r="BK2681" s="22"/>
      <c r="BL2681" s="22"/>
      <c r="BM2681" s="22"/>
      <c r="BN2681" s="22"/>
      <c r="BO2681" s="22"/>
      <c r="BP2681" s="22"/>
      <c r="BQ2681" s="22"/>
      <c r="BR2681" s="22"/>
      <c r="BS2681" s="22"/>
      <c r="BT2681" s="22"/>
      <c r="BU2681" s="22"/>
      <c r="BV2681" s="22"/>
      <c r="BW2681" s="22"/>
      <c r="BX2681" s="22"/>
      <c r="BY2681" s="22"/>
      <c r="BZ2681" s="22"/>
    </row>
    <row r="2682" spans="1:78" x14ac:dyDescent="0.25">
      <c r="A2682" s="21"/>
      <c r="B2682" s="22"/>
      <c r="C2682" s="22"/>
      <c r="D2682" s="22"/>
      <c r="E2682" s="22"/>
      <c r="F2682" s="26" t="s">
        <v>70</v>
      </c>
      <c r="G2682" s="27" t="s">
        <v>71</v>
      </c>
      <c r="H2682" s="27" t="s">
        <v>72</v>
      </c>
      <c r="I2682" s="27" t="s">
        <v>73</v>
      </c>
      <c r="J2682" s="27" t="s">
        <v>74</v>
      </c>
      <c r="K2682" s="27" t="s">
        <v>75</v>
      </c>
      <c r="L2682" s="27" t="s">
        <v>76</v>
      </c>
      <c r="M2682" s="27" t="s">
        <v>77</v>
      </c>
      <c r="N2682" s="27" t="s">
        <v>78</v>
      </c>
      <c r="O2682" s="27" t="s">
        <v>79</v>
      </c>
      <c r="P2682" s="27" t="s">
        <v>80</v>
      </c>
      <c r="Q2682" s="27" t="s">
        <v>81</v>
      </c>
      <c r="R2682" s="27" t="s">
        <v>82</v>
      </c>
      <c r="S2682" s="27" t="s">
        <v>83</v>
      </c>
      <c r="T2682" s="27" t="s">
        <v>84</v>
      </c>
      <c r="U2682" s="27" t="s">
        <v>85</v>
      </c>
      <c r="V2682" s="27" t="s">
        <v>86</v>
      </c>
      <c r="W2682" s="27" t="s">
        <v>87</v>
      </c>
      <c r="X2682" s="27" t="s">
        <v>88</v>
      </c>
      <c r="Y2682" s="27" t="s">
        <v>89</v>
      </c>
      <c r="Z2682" s="27" t="s">
        <v>90</v>
      </c>
      <c r="AA2682" s="27" t="s">
        <v>91</v>
      </c>
      <c r="AB2682" s="27" t="s">
        <v>92</v>
      </c>
      <c r="AC2682" s="27" t="s">
        <v>93</v>
      </c>
      <c r="AD2682" s="27" t="s">
        <v>94</v>
      </c>
      <c r="AE2682" s="27" t="s">
        <v>95</v>
      </c>
      <c r="AF2682" s="27" t="s">
        <v>96</v>
      </c>
      <c r="AG2682" s="27" t="s">
        <v>97</v>
      </c>
      <c r="AH2682" s="27" t="s">
        <v>98</v>
      </c>
      <c r="AI2682" s="27" t="s">
        <v>99</v>
      </c>
      <c r="AJ2682" s="27" t="s">
        <v>100</v>
      </c>
      <c r="AK2682" s="27" t="s">
        <v>101</v>
      </c>
      <c r="AL2682" s="27" t="s">
        <v>102</v>
      </c>
      <c r="AM2682" s="27" t="s">
        <v>103</v>
      </c>
      <c r="AN2682" s="27" t="s">
        <v>104</v>
      </c>
      <c r="AO2682" s="27" t="s">
        <v>105</v>
      </c>
      <c r="AP2682" s="27" t="s">
        <v>106</v>
      </c>
      <c r="AQ2682" s="27" t="s">
        <v>107</v>
      </c>
      <c r="AR2682" s="27" t="s">
        <v>108</v>
      </c>
      <c r="AS2682" s="27" t="s">
        <v>109</v>
      </c>
      <c r="AT2682" s="27" t="s">
        <v>110</v>
      </c>
      <c r="AU2682" s="27" t="s">
        <v>111</v>
      </c>
      <c r="AV2682" s="27" t="s">
        <v>112</v>
      </c>
      <c r="AW2682" s="27" t="s">
        <v>113</v>
      </c>
      <c r="AX2682" s="27" t="s">
        <v>114</v>
      </c>
      <c r="AY2682" s="27" t="s">
        <v>115</v>
      </c>
      <c r="AZ2682" s="27" t="s">
        <v>116</v>
      </c>
      <c r="BA2682" s="27" t="s">
        <v>117</v>
      </c>
      <c r="BB2682" s="27" t="s">
        <v>118</v>
      </c>
      <c r="BC2682" s="27" t="s">
        <v>119</v>
      </c>
      <c r="BD2682" s="27" t="s">
        <v>120</v>
      </c>
      <c r="BE2682" s="27" t="s">
        <v>121</v>
      </c>
      <c r="BF2682" s="27" t="s">
        <v>122</v>
      </c>
      <c r="BG2682" s="27" t="s">
        <v>123</v>
      </c>
      <c r="BH2682" s="27" t="s">
        <v>124</v>
      </c>
      <c r="BI2682" s="27" t="s">
        <v>125</v>
      </c>
      <c r="BJ2682" s="27" t="s">
        <v>126</v>
      </c>
      <c r="BK2682" s="27" t="s">
        <v>127</v>
      </c>
      <c r="BL2682" s="27" t="s">
        <v>128</v>
      </c>
      <c r="BM2682" s="27" t="s">
        <v>129</v>
      </c>
      <c r="BN2682" s="27" t="s">
        <v>130</v>
      </c>
      <c r="BO2682" s="22"/>
      <c r="BP2682" s="22"/>
      <c r="BQ2682" s="22"/>
      <c r="BR2682" s="22"/>
      <c r="BS2682" s="22"/>
      <c r="BT2682" s="22"/>
      <c r="BU2682" s="22"/>
      <c r="BV2682" s="22"/>
      <c r="BW2682" s="22"/>
      <c r="BX2682" s="22"/>
      <c r="BY2682" s="22"/>
      <c r="BZ2682" s="22"/>
    </row>
    <row r="2683" spans="1:78" x14ac:dyDescent="0.25">
      <c r="A2683" s="21" t="s">
        <v>478</v>
      </c>
      <c r="B2683" s="21" t="s">
        <v>478</v>
      </c>
      <c r="C2683" s="22"/>
      <c r="D2683" s="22"/>
      <c r="E2683" s="22"/>
      <c r="F2683" s="40" t="s">
        <v>139</v>
      </c>
      <c r="G2683" s="40">
        <f ca="1">D2689</f>
        <v>50</v>
      </c>
      <c r="H2683" s="40">
        <f ca="1">D2694</f>
        <v>298.14999999999998</v>
      </c>
      <c r="I2683" s="40">
        <f ca="1">M2689</f>
        <v>48.705648574108018</v>
      </c>
      <c r="J2683" s="40">
        <f ca="1">L2689</f>
        <v>-13.558153032175515</v>
      </c>
      <c r="K2683" s="40">
        <f ca="1">K2689</f>
        <v>736.70149662757171</v>
      </c>
      <c r="L2683" s="40">
        <f ca="1">J2689</f>
        <v>-14.311111434217484</v>
      </c>
      <c r="M2683" s="40">
        <f ca="1">I2689</f>
        <v>-1.6404240070853327E-2</v>
      </c>
      <c r="N2683" s="40">
        <f ca="1">-(I2683*H2683+J2683*(H2683/1000)^2/2+K2683*(H2683/1000)^3/3+L2683*(H2683/1000)^4/4-M2683/(H2683/1000)-P2683)</f>
        <v>-14527.521662926312</v>
      </c>
      <c r="O2683" s="40">
        <f ca="1">IFERROR(-(I2683*LN(H2683/1000)+J2683*H2683/1000+K2683*(H2683/1000)^2/2+L2683*(H2683/1000)^3/3-M2683/(2*(H2683/1000)^2)),0)</f>
        <v>30.274125059236471</v>
      </c>
      <c r="P2683" s="40"/>
      <c r="Q2683" s="40">
        <f ca="1">H2683</f>
        <v>298.14999999999998</v>
      </c>
      <c r="R2683" s="40">
        <f ca="1">D2699</f>
        <v>700</v>
      </c>
      <c r="S2683" s="40">
        <f ca="1">W2689</f>
        <v>-181.75898484824606</v>
      </c>
      <c r="T2683" s="40">
        <f ca="1">V2689</f>
        <v>1148.1678719395943</v>
      </c>
      <c r="U2683" s="40">
        <f ca="1">U2689</f>
        <v>-1065.8809472859673</v>
      </c>
      <c r="V2683" s="40">
        <f ca="1">T2689</f>
        <v>410.98935988523982</v>
      </c>
      <c r="W2683" s="40">
        <f ca="1">S2689</f>
        <v>2.9171828837965763</v>
      </c>
      <c r="X2683" s="40">
        <f ca="1">(I2683*Q2683/1000+J2683*(Q2683/1000)^2/2+K2683*(Q2683/1000)^3/3+L2683*(Q2683/1000)^4/4-M2683/(Q2683/1000)-P2683+N2683)-(S2683*Q2683/1000+T2683*(Q2683/1000)^2/2+U2683*(Q2683/1000)^3/3+V2683*(Q2683/1000)^4/4-W2683/(Q2683/1000)-Z2683)</f>
        <v>-14485.519460607578</v>
      </c>
      <c r="Y2683" s="40">
        <f ca="1">IFERROR((I2683*LN(H2683/1000)+J2683*H2683/1000+K2683*(H2683/1000)^2/2+L2683*(H2683/1000)^3/3-M2683/(2*(H2683/1000)^2)+O2683)-(S2683*LN(H2683/1000)+T2683*H2683/1000+U2683*(H2683/1000)^2/2+V2683*(H2683/1000)^3/3-W2683/(2*(H2683/1000)^2)),0)</f>
        <v>-502.13111909979756</v>
      </c>
      <c r="Z2683" s="40"/>
      <c r="AA2683" s="40">
        <f ca="1">R2683</f>
        <v>700</v>
      </c>
      <c r="AB2683" s="40">
        <f ca="1">D2704</f>
        <v>1200</v>
      </c>
      <c r="AC2683" s="40">
        <f ca="1">AF2689</f>
        <v>-37.071537783190188</v>
      </c>
      <c r="AD2683" s="40">
        <f ca="1">AE2689</f>
        <v>607.62023123975678</v>
      </c>
      <c r="AE2683" s="40">
        <f ca="1">AD2689</f>
        <v>-342.48815161398755</v>
      </c>
      <c r="AF2683" s="40">
        <f ca="1">AC2689</f>
        <v>75.164191685796723</v>
      </c>
      <c r="AG2683" s="40">
        <f ca="1">AB2689</f>
        <v>0.18360970139176702</v>
      </c>
      <c r="AH2683" s="40">
        <f ca="1">(S2683*AA2683/1000+T2683*(AA2683/1000)^2/2+U2683*(AA2683/1000)^3/3+V2683*(AA2683/1000)^4/4-W2683/(AA2683/1000)-Z2683+X2683)-(AC2683*AA2683/1000+AD2683*(AA2683/1000)^2/2+AE2683*(AA2683/1000)^3/3+AF2683*(AA2683/1000)^4/4-AG2683/(AA2683/1000)-AJ2683)</f>
        <v>-14520.821610045276</v>
      </c>
      <c r="AI2683" s="40">
        <f ca="1">IFERROR((S2683*LN(R2683/1000)+T2683*R2683/1000+U2683*(R2683/1000)^2/2+V2683*(R2683/1000)^3/3-W2683/(2*(R2683/1000)^2)+Y2683)-(AC2683*LN(R2683/1000)+AD2683*R2683/1000+AE2683*(R2683/1000)^2/2+AF2683*(R2683/1000)^3/3-AG2683/(2*(R2683/1000)^2)),0)</f>
        <v>-213.76596797171845</v>
      </c>
      <c r="AJ2683" s="40"/>
      <c r="AK2683" s="40">
        <f ca="1">AB2683</f>
        <v>1200</v>
      </c>
      <c r="AL2683" s="40">
        <f ca="1">D2708</f>
        <v>1750</v>
      </c>
      <c r="AM2683" s="40">
        <f ca="1">AP2689</f>
        <v>-224.07697455618285</v>
      </c>
      <c r="AN2683" s="40">
        <f ca="1">AO2689</f>
        <v>1.4465247536058272</v>
      </c>
      <c r="AO2683" s="40">
        <f ca="1">AN2689</f>
        <v>-3.4979218544350056E-3</v>
      </c>
      <c r="AP2683" s="40">
        <f ca="1">AM2689</f>
        <v>3.0348683181005729E-6</v>
      </c>
      <c r="AQ2683" s="40">
        <f ca="1">AL2689</f>
        <v>2155538.2546503944</v>
      </c>
      <c r="AR2683" s="40">
        <f ca="1">(AC2683*AK2683/1000+AD2683*(AK2683/1000)^2/2+AE2683*(AK2683/1000)^3/3+AF2683*(AK2683/1000)^4/4-AG2683/(AK2683/1000)-AJ2683+AH2683)-(AM2683*AK2683/1000+AN2683*(AK2683/1000)^2/2+AO2683*(AK2683/1000)^3/3+AP2683*(AK2683/1000)^4/4-AQ2683/(AK2683/1000)-AT2683)</f>
        <v>1782263.4498048665</v>
      </c>
      <c r="AS2683" s="40">
        <f ca="1">IFERROR((AC2683*LN(AB2683/1000)+AD2683*AB2683/1000+AE2683*(AB2683/1000)^2/2+AF2683*(AB2683/1000)^3/3-AG2683/(2*(AB2683/1000)^2)+AI2683)-(AM2683*LN(AB2683/1000)+AN2683*AB2683/1000+AO2683*(AB2683/1000)^2/2+AP2683*(AB2683/1000)^3/3-AQ2683/(2*(AB2683/1000)^2)),0)</f>
        <v>748795.16233552946</v>
      </c>
      <c r="AT2683" s="40"/>
      <c r="AU2683" s="40">
        <f ca="1">AL2683</f>
        <v>1750</v>
      </c>
      <c r="AV2683" s="40">
        <f ca="1">D2713</f>
        <v>3000</v>
      </c>
      <c r="AW2683" s="40">
        <f ca="1">AZ2689</f>
        <v>-24594.902430875103</v>
      </c>
      <c r="AX2683" s="40">
        <f ca="1">AY2689</f>
        <v>129.94370797120945</v>
      </c>
      <c r="AY2683" s="40">
        <f ca="1">AX2689</f>
        <v>-0.25761387566268945</v>
      </c>
      <c r="AZ2683" s="40">
        <f ca="1">AW2689</f>
        <v>1.8175330961901231E-4</v>
      </c>
      <c r="BA2683" s="40">
        <f ca="1">AV2689</f>
        <v>352991505.57319081</v>
      </c>
      <c r="BB2683" s="40"/>
      <c r="BC2683" s="40"/>
      <c r="BD2683" s="40"/>
      <c r="BE2683" s="40"/>
      <c r="BF2683" s="40"/>
      <c r="BG2683" s="40">
        <f ca="1">BK2689</f>
        <v>0</v>
      </c>
      <c r="BH2683" s="40">
        <f ca="1">BJ2688</f>
        <v>0</v>
      </c>
      <c r="BI2683" s="40">
        <f ca="1">BI2689</f>
        <v>0</v>
      </c>
      <c r="BJ2683" s="40">
        <f ca="1">BH2689</f>
        <v>0</v>
      </c>
      <c r="BK2683" s="40">
        <f ca="1">BG2689</f>
        <v>0</v>
      </c>
      <c r="BL2683" s="40"/>
      <c r="BM2683" s="40"/>
      <c r="BN2683" s="40"/>
      <c r="BO2683" s="22"/>
      <c r="BP2683" s="22"/>
      <c r="BQ2683" s="22"/>
      <c r="BR2683" s="22"/>
      <c r="BS2683" s="22"/>
      <c r="BT2683" s="22"/>
      <c r="BU2683" s="22"/>
      <c r="BV2683" s="22"/>
      <c r="BW2683" s="22"/>
      <c r="BX2683" s="22"/>
      <c r="BY2683" s="22"/>
      <c r="BZ2683" s="22"/>
    </row>
    <row r="2684" spans="1:78" x14ac:dyDescent="0.25">
      <c r="A2684" s="21"/>
      <c r="B2684" s="22"/>
      <c r="C2684" s="22"/>
      <c r="D2684" s="22"/>
      <c r="E2684" s="22"/>
      <c r="F2684" s="41" t="s">
        <v>141</v>
      </c>
      <c r="G2684" s="41"/>
      <c r="H2684" s="41"/>
      <c r="I2684" s="41"/>
      <c r="J2684" s="41"/>
      <c r="K2684" s="41"/>
      <c r="L2684" s="41"/>
      <c r="M2684" s="41"/>
      <c r="N2684" s="41"/>
      <c r="O2684" s="41"/>
      <c r="P2684" s="41"/>
      <c r="Q2684" s="41"/>
      <c r="R2684" s="41"/>
      <c r="S2684" s="41"/>
      <c r="T2684" s="41"/>
      <c r="U2684" s="41"/>
      <c r="V2684" s="41"/>
      <c r="W2684" s="41"/>
      <c r="X2684" s="41"/>
      <c r="Y2684" s="41"/>
      <c r="Z2684" s="41"/>
      <c r="AA2684" s="41"/>
      <c r="AB2684" s="41"/>
      <c r="AC2684" s="41"/>
      <c r="AD2684" s="41"/>
      <c r="AE2684" s="41"/>
      <c r="AF2684" s="41"/>
      <c r="AG2684" s="41"/>
      <c r="AH2684" s="41"/>
      <c r="AI2684" s="41"/>
      <c r="AJ2684" s="41"/>
      <c r="AK2684" s="41"/>
      <c r="AL2684" s="41"/>
      <c r="AM2684" s="41"/>
      <c r="AN2684" s="41"/>
      <c r="AO2684" s="41"/>
      <c r="AP2684" s="41"/>
      <c r="AQ2684" s="41"/>
      <c r="AR2684" s="41"/>
      <c r="AS2684" s="41"/>
      <c r="AT2684" s="41"/>
      <c r="AU2684" s="41"/>
      <c r="AV2684" s="41"/>
      <c r="AW2684" s="41"/>
      <c r="AX2684" s="41"/>
      <c r="AY2684" s="41"/>
      <c r="AZ2684" s="41"/>
      <c r="BA2684" s="41"/>
      <c r="BB2684" s="41"/>
      <c r="BC2684" s="41"/>
      <c r="BD2684" s="41"/>
      <c r="BE2684" s="41"/>
      <c r="BF2684" s="41"/>
      <c r="BG2684" s="41"/>
      <c r="BH2684" s="41"/>
      <c r="BI2684" s="41"/>
      <c r="BJ2684" s="41"/>
      <c r="BK2684" s="41"/>
      <c r="BL2684" s="41"/>
      <c r="BM2684" s="41"/>
      <c r="BN2684" s="41"/>
      <c r="BO2684" s="22"/>
      <c r="BP2684" s="22"/>
      <c r="BQ2684" s="22"/>
      <c r="BR2684" s="22"/>
      <c r="BS2684" s="22"/>
      <c r="BT2684" s="22"/>
      <c r="BU2684" s="22"/>
      <c r="BV2684" s="22"/>
      <c r="BW2684" s="22"/>
      <c r="BX2684" s="22"/>
      <c r="BY2684" s="22"/>
      <c r="BZ2684" s="22"/>
    </row>
    <row r="2685" spans="1:78" x14ac:dyDescent="0.25">
      <c r="A2685" s="21"/>
      <c r="B2685" s="22"/>
      <c r="C2685" s="22"/>
      <c r="D2685" s="22"/>
      <c r="E2685" s="22"/>
      <c r="F2685" s="22"/>
      <c r="G2685" s="22"/>
      <c r="H2685" s="22"/>
      <c r="I2685" s="22"/>
      <c r="J2685" s="22"/>
      <c r="K2685" s="22"/>
      <c r="L2685" s="22"/>
      <c r="M2685" s="22"/>
      <c r="N2685" s="22"/>
      <c r="O2685" s="22"/>
      <c r="P2685" s="22"/>
      <c r="Q2685" s="22"/>
      <c r="R2685" s="22"/>
      <c r="S2685" s="22"/>
      <c r="T2685" s="2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c r="AQ2685" s="22"/>
      <c r="AR2685" s="22"/>
      <c r="AS2685" s="22"/>
      <c r="AT2685" s="22"/>
      <c r="AU2685" s="22"/>
      <c r="AV2685" s="22"/>
      <c r="AW2685" s="22"/>
      <c r="AX2685" s="22"/>
      <c r="AY2685" s="22"/>
      <c r="AZ2685" s="22"/>
      <c r="BA2685" s="22"/>
      <c r="BB2685" s="22"/>
      <c r="BC2685" s="22"/>
      <c r="BD2685" s="22"/>
      <c r="BE2685" s="22"/>
      <c r="BF2685" s="22"/>
      <c r="BG2685" s="22"/>
      <c r="BH2685" s="22"/>
      <c r="BI2685" s="22"/>
      <c r="BJ2685" s="22"/>
      <c r="BK2685" s="22"/>
      <c r="BL2685" s="22"/>
      <c r="BM2685" s="22"/>
      <c r="BN2685" s="22"/>
      <c r="BO2685" s="22"/>
      <c r="BP2685" s="22"/>
      <c r="BQ2685" s="22"/>
      <c r="BR2685" s="22"/>
      <c r="BS2685" s="22"/>
      <c r="BT2685" s="22"/>
      <c r="BU2685" s="22"/>
      <c r="BV2685" s="22"/>
      <c r="BW2685" s="22"/>
      <c r="BX2685" s="22"/>
      <c r="BY2685" s="22"/>
      <c r="BZ2685" s="22"/>
    </row>
    <row r="2686" spans="1:78" x14ac:dyDescent="0.25">
      <c r="A2686" s="21"/>
      <c r="B2686" s="22"/>
      <c r="C2686" s="22"/>
      <c r="D2686" s="22"/>
      <c r="E2686" s="22"/>
      <c r="F2686" s="22"/>
      <c r="G2686" s="22"/>
      <c r="H2686" s="22"/>
      <c r="I2686" s="22"/>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c r="BA2686" s="22"/>
      <c r="BB2686" s="22"/>
      <c r="BC2686" s="22"/>
      <c r="BD2686" s="22"/>
      <c r="BE2686" s="22"/>
      <c r="BF2686" s="22"/>
      <c r="BG2686" s="22"/>
      <c r="BH2686" s="22"/>
      <c r="BI2686" s="22"/>
      <c r="BJ2686" s="22"/>
      <c r="BK2686" s="22"/>
      <c r="BL2686" s="22"/>
      <c r="BM2686" s="22"/>
      <c r="BN2686" s="22"/>
      <c r="BO2686" s="22"/>
      <c r="BP2686" s="22"/>
      <c r="BQ2686" s="22"/>
      <c r="BR2686" s="22"/>
      <c r="BS2686" s="22"/>
      <c r="BT2686" s="22"/>
      <c r="BU2686" s="22"/>
      <c r="BV2686" s="22"/>
      <c r="BW2686" s="22"/>
      <c r="BX2686" s="22"/>
      <c r="BY2686" s="22"/>
      <c r="BZ2686" s="22"/>
    </row>
    <row r="2687" spans="1:78" x14ac:dyDescent="0.25">
      <c r="A2687" s="21"/>
      <c r="B2687" s="22"/>
      <c r="C2687" s="22"/>
      <c r="D2687" s="22"/>
      <c r="E2687" s="22"/>
      <c r="F2687" s="22"/>
      <c r="G2687" s="22"/>
      <c r="H2687" s="22"/>
      <c r="I2687" s="22"/>
      <c r="J2687" s="22"/>
      <c r="K2687" s="22"/>
      <c r="L2687" s="22"/>
      <c r="M2687" s="22"/>
      <c r="N2687" s="22"/>
      <c r="O2687" s="22"/>
      <c r="P2687" s="22"/>
      <c r="Q2687" s="22"/>
      <c r="R2687" s="22"/>
      <c r="S2687" s="22"/>
      <c r="T2687" s="2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c r="BA2687" s="22"/>
      <c r="BB2687" s="22"/>
      <c r="BC2687" s="22"/>
      <c r="BD2687" s="22"/>
      <c r="BE2687" s="22"/>
      <c r="BF2687" s="22"/>
      <c r="BG2687" s="22"/>
      <c r="BH2687" s="22"/>
      <c r="BI2687" s="22"/>
      <c r="BJ2687" s="22"/>
      <c r="BK2687" s="22"/>
      <c r="BL2687" s="22"/>
      <c r="BM2687" s="22"/>
      <c r="BN2687" s="22"/>
      <c r="BO2687" s="22"/>
      <c r="BP2687" s="22"/>
      <c r="BQ2687" s="22"/>
      <c r="BR2687" s="22"/>
      <c r="BS2687" s="22"/>
      <c r="BT2687" s="22"/>
      <c r="BU2687" s="22"/>
      <c r="BV2687" s="22"/>
      <c r="BW2687" s="22"/>
      <c r="BX2687" s="22"/>
      <c r="BY2687" s="22"/>
      <c r="BZ2687" s="22"/>
    </row>
    <row r="2688" spans="1:78" x14ac:dyDescent="0.25">
      <c r="A2688" s="21"/>
      <c r="B2688" s="21" t="s">
        <v>461</v>
      </c>
      <c r="C2688" s="22" t="s">
        <v>462</v>
      </c>
      <c r="D2688" s="22" t="s">
        <v>152</v>
      </c>
      <c r="E2688" s="22"/>
      <c r="F2688" s="22"/>
      <c r="G2688" s="22"/>
      <c r="H2688" s="22"/>
      <c r="I2688" s="42" t="s">
        <v>184</v>
      </c>
      <c r="J2688" s="42" t="s">
        <v>185</v>
      </c>
      <c r="K2688" s="42" t="s">
        <v>186</v>
      </c>
      <c r="L2688" s="42" t="s">
        <v>187</v>
      </c>
      <c r="M2688" s="42" t="s">
        <v>188</v>
      </c>
      <c r="N2688" s="22"/>
      <c r="O2688" s="22"/>
      <c r="P2688" s="22"/>
      <c r="Q2688" s="22"/>
      <c r="R2688" s="22"/>
      <c r="S2688" s="42" t="s">
        <v>184</v>
      </c>
      <c r="T2688" s="42" t="s">
        <v>185</v>
      </c>
      <c r="U2688" s="42" t="s">
        <v>186</v>
      </c>
      <c r="V2688" s="42" t="s">
        <v>187</v>
      </c>
      <c r="W2688" s="42" t="s">
        <v>188</v>
      </c>
      <c r="X2688" s="22"/>
      <c r="Y2688" s="22"/>
      <c r="Z2688" s="22"/>
      <c r="AA2688" s="22"/>
      <c r="AB2688" s="42" t="s">
        <v>184</v>
      </c>
      <c r="AC2688" s="42" t="s">
        <v>185</v>
      </c>
      <c r="AD2688" s="42" t="s">
        <v>186</v>
      </c>
      <c r="AE2688" s="42" t="s">
        <v>187</v>
      </c>
      <c r="AF2688" s="42" t="s">
        <v>188</v>
      </c>
      <c r="AG2688" s="22"/>
      <c r="AH2688" s="22"/>
      <c r="AI2688" s="22"/>
      <c r="AJ2688" s="22"/>
      <c r="AK2688" s="22"/>
      <c r="AL2688" s="42" t="s">
        <v>184</v>
      </c>
      <c r="AM2688" s="42" t="s">
        <v>185</v>
      </c>
      <c r="AN2688" s="42" t="s">
        <v>186</v>
      </c>
      <c r="AO2688" s="42" t="s">
        <v>187</v>
      </c>
      <c r="AP2688" s="42" t="s">
        <v>188</v>
      </c>
      <c r="AQ2688" s="22"/>
      <c r="AR2688" s="22"/>
      <c r="AS2688" s="22"/>
      <c r="AT2688" s="22"/>
      <c r="AU2688" s="22"/>
      <c r="AV2688" s="42" t="s">
        <v>184</v>
      </c>
      <c r="AW2688" s="42" t="s">
        <v>185</v>
      </c>
      <c r="AX2688" s="42" t="s">
        <v>186</v>
      </c>
      <c r="AY2688" s="42" t="s">
        <v>187</v>
      </c>
      <c r="AZ2688" s="42" t="s">
        <v>188</v>
      </c>
      <c r="BA2688" s="22"/>
      <c r="BB2688" s="22"/>
      <c r="BC2688" s="22"/>
      <c r="BD2688" s="22"/>
      <c r="BE2688" s="22"/>
      <c r="BF2688" s="22"/>
      <c r="BG2688" s="22"/>
      <c r="BH2688" s="22"/>
      <c r="BI2688" s="22"/>
      <c r="BJ2688" s="22"/>
      <c r="BK2688" s="22"/>
      <c r="BL2688" s="22"/>
      <c r="BM2688" s="22"/>
      <c r="BN2688" s="22"/>
      <c r="BO2688" s="22"/>
      <c r="BP2688" s="22"/>
      <c r="BQ2688" s="22"/>
      <c r="BR2688" s="22"/>
      <c r="BS2688" s="22"/>
      <c r="BT2688" s="22"/>
      <c r="BU2688" s="22"/>
      <c r="BV2688" s="22"/>
      <c r="BW2688" s="22"/>
      <c r="BX2688" s="22"/>
      <c r="BY2688" s="22"/>
      <c r="BZ2688" s="22"/>
    </row>
    <row r="2689" spans="1:78" x14ac:dyDescent="0.25">
      <c r="A2689" s="21"/>
      <c r="B2689" s="34">
        <f ca="1">D2689/1000</f>
        <v>0.05</v>
      </c>
      <c r="C2689" s="22">
        <v>43.31</v>
      </c>
      <c r="D2689" s="106">
        <v>50</v>
      </c>
      <c r="E2689" s="22"/>
      <c r="F2689" s="22"/>
      <c r="G2689" s="22"/>
      <c r="H2689" s="22"/>
      <c r="I2689" s="22">
        <f t="array" aca="1" ref="I2689:N2695" ca="1">LINEST(C2689:C2694,B2689:B2694^{1,2,3,-2},1,1)</f>
        <v>-1.6404240070853327E-2</v>
      </c>
      <c r="J2689" s="22">
        <f ca="1"/>
        <v>-14.311111434217484</v>
      </c>
      <c r="K2689" s="22">
        <f ca="1"/>
        <v>736.70149662757171</v>
      </c>
      <c r="L2689" s="22">
        <f ca="1"/>
        <v>-13.558153032175515</v>
      </c>
      <c r="M2689" s="22">
        <f ca="1"/>
        <v>48.705648574108018</v>
      </c>
      <c r="N2689" s="22" t="e">
        <f ca="1"/>
        <v>#N/A</v>
      </c>
      <c r="O2689" s="22"/>
      <c r="P2689" s="22"/>
      <c r="Q2689" s="22"/>
      <c r="R2689" s="22"/>
      <c r="S2689" s="22">
        <f t="array" aca="1" ref="S2689:X2695" ca="1">LINEST(C2694:C2699,B2694:B2699^{1,2,3,-2},1,1)</f>
        <v>2.9171828837965763</v>
      </c>
      <c r="T2689" s="22">
        <f ca="1"/>
        <v>410.98935988523982</v>
      </c>
      <c r="U2689" s="22">
        <f ca="1"/>
        <v>-1065.8809472859673</v>
      </c>
      <c r="V2689" s="22">
        <f ca="1"/>
        <v>1148.1678719395943</v>
      </c>
      <c r="W2689" s="22">
        <f ca="1"/>
        <v>-181.75898484824606</v>
      </c>
      <c r="X2689" s="22" t="e">
        <f ca="1"/>
        <v>#N/A</v>
      </c>
      <c r="Y2689" s="22"/>
      <c r="Z2689" s="22"/>
      <c r="AA2689" s="22"/>
      <c r="AB2689" s="22">
        <f t="array" aca="1" ref="AB2689:AG2695" ca="1">LINEST(C2699:C2704,B2699:B2704^{1,2,3,-2},1,1)</f>
        <v>0.18360970139176702</v>
      </c>
      <c r="AC2689" s="22">
        <f ca="1"/>
        <v>75.164191685796723</v>
      </c>
      <c r="AD2689" s="22">
        <f ca="1"/>
        <v>-342.48815161398755</v>
      </c>
      <c r="AE2689" s="22">
        <f ca="1"/>
        <v>607.62023123975678</v>
      </c>
      <c r="AF2689" s="22">
        <f ca="1"/>
        <v>-37.071537783190188</v>
      </c>
      <c r="AG2689" s="22" t="e">
        <f ca="1"/>
        <v>#N/A</v>
      </c>
      <c r="AH2689" s="22"/>
      <c r="AI2689" s="22"/>
      <c r="AJ2689" s="22"/>
      <c r="AK2689" s="22"/>
      <c r="AL2689" s="22">
        <f t="array" aca="1" ref="AL2689:AQ2695" ca="1">LINEST(B2704:B2708,C2704:C2708^{1,2,3,-2},1,1)</f>
        <v>2155538.2546503944</v>
      </c>
      <c r="AM2689" s="22">
        <f ca="1"/>
        <v>3.0348683181005729E-6</v>
      </c>
      <c r="AN2689" s="22">
        <f ca="1"/>
        <v>-3.4979218544350056E-3</v>
      </c>
      <c r="AO2689" s="22">
        <f ca="1"/>
        <v>1.4465247536058272</v>
      </c>
      <c r="AP2689" s="22">
        <f ca="1"/>
        <v>-224.07697455618285</v>
      </c>
      <c r="AQ2689" s="22" t="e">
        <f ca="1"/>
        <v>#N/A</v>
      </c>
      <c r="AR2689" s="22"/>
      <c r="AS2689" s="22"/>
      <c r="AT2689" s="22"/>
      <c r="AU2689" s="22"/>
      <c r="AV2689" s="22">
        <f t="array" aca="1" ref="AV2689:BA2695" ca="1">LINEST(B2708:B2713,C2708:C2713^{1,2,3,-2},1,1)</f>
        <v>352991505.57319081</v>
      </c>
      <c r="AW2689" s="22">
        <f ca="1"/>
        <v>1.8175330961901231E-4</v>
      </c>
      <c r="AX2689" s="22">
        <f ca="1"/>
        <v>-0.25761387566268945</v>
      </c>
      <c r="AY2689" s="22">
        <f ca="1"/>
        <v>129.94370797120945</v>
      </c>
      <c r="AZ2689" s="22">
        <f ca="1"/>
        <v>-24594.902430875103</v>
      </c>
      <c r="BA2689" s="22" t="e">
        <f ca="1"/>
        <v>#N/A</v>
      </c>
      <c r="BB2689" s="22"/>
      <c r="BC2689" s="22"/>
      <c r="BD2689" s="22"/>
      <c r="BE2689" s="22"/>
      <c r="BF2689" s="22"/>
      <c r="BG2689" s="22"/>
      <c r="BH2689" s="22"/>
      <c r="BI2689" s="22"/>
      <c r="BJ2689" s="22"/>
      <c r="BK2689" s="22"/>
      <c r="BL2689" s="22"/>
      <c r="BM2689" s="22"/>
      <c r="BN2689" s="22"/>
      <c r="BO2689" s="22"/>
      <c r="BP2689" s="22"/>
      <c r="BQ2689" s="22"/>
      <c r="BR2689" s="22"/>
      <c r="BS2689" s="22"/>
      <c r="BT2689" s="22"/>
      <c r="BU2689" s="22"/>
      <c r="BV2689" s="22"/>
      <c r="BW2689" s="22"/>
      <c r="BX2689" s="22"/>
      <c r="BY2689" s="22"/>
      <c r="BZ2689" s="22"/>
    </row>
    <row r="2690" spans="1:78" x14ac:dyDescent="0.25">
      <c r="A2690" s="21"/>
      <c r="B2690" s="34">
        <f t="shared" ref="B2690:B2713" ca="1" si="84">D2690/1000</f>
        <v>0.1</v>
      </c>
      <c r="C2690" s="22">
        <v>53.01</v>
      </c>
      <c r="D2690" s="22">
        <v>100</v>
      </c>
      <c r="E2690" s="22"/>
      <c r="F2690" s="61"/>
      <c r="G2690" s="61"/>
      <c r="H2690" s="61"/>
      <c r="I2690" s="22">
        <f ca="1"/>
        <v>8.3741081458680172E-3</v>
      </c>
      <c r="J2690" s="22">
        <f ca="1"/>
        <v>939.44116547876763</v>
      </c>
      <c r="K2690" s="22">
        <f ca="1"/>
        <v>581.49216775819991</v>
      </c>
      <c r="L2690" s="22">
        <f ca="1"/>
        <v>116.2708558413151</v>
      </c>
      <c r="M2690" s="22">
        <f ca="1"/>
        <v>7.7554070077804891</v>
      </c>
      <c r="N2690" s="22" t="e">
        <f ca="1"/>
        <v>#N/A</v>
      </c>
      <c r="O2690" s="61"/>
      <c r="P2690" s="61"/>
      <c r="Q2690" s="61"/>
      <c r="R2690" s="61"/>
      <c r="S2690" s="22">
        <f ca="1"/>
        <v>0.30774378957081405</v>
      </c>
      <c r="T2690" s="22">
        <f ca="1"/>
        <v>55.915681496565448</v>
      </c>
      <c r="U2690" s="22">
        <f ca="1"/>
        <v>104.06895476541283</v>
      </c>
      <c r="V2690" s="22">
        <f ca="1"/>
        <v>66.901945070177248</v>
      </c>
      <c r="W2690" s="22">
        <f ca="1"/>
        <v>15.629956105013582</v>
      </c>
      <c r="X2690" s="22" t="e">
        <f ca="1"/>
        <v>#N/A</v>
      </c>
      <c r="Y2690" s="61"/>
      <c r="Z2690" s="61"/>
      <c r="AA2690" s="61"/>
      <c r="AB2690" s="22">
        <f ca="1"/>
        <v>1.7558449623747712</v>
      </c>
      <c r="AC2690" s="22">
        <f ca="1"/>
        <v>10.540283663022423</v>
      </c>
      <c r="AD2690" s="22">
        <f ca="1"/>
        <v>37.340867454485348</v>
      </c>
      <c r="AE2690" s="22">
        <f ca="1"/>
        <v>46.481370251002453</v>
      </c>
      <c r="AF2690" s="22">
        <f ca="1"/>
        <v>21.434012618644637</v>
      </c>
      <c r="AG2690" s="22" t="e">
        <f ca="1"/>
        <v>#N/A</v>
      </c>
      <c r="AH2690" s="61"/>
      <c r="AI2690" s="61"/>
      <c r="AJ2690" s="61"/>
      <c r="AK2690" s="61"/>
      <c r="AL2690" s="22">
        <f ca="1"/>
        <v>0</v>
      </c>
      <c r="AM2690" s="22">
        <f ca="1"/>
        <v>0</v>
      </c>
      <c r="AN2690" s="22">
        <f ca="1"/>
        <v>0</v>
      </c>
      <c r="AO2690" s="22">
        <f ca="1"/>
        <v>0</v>
      </c>
      <c r="AP2690" s="22">
        <f ca="1"/>
        <v>0</v>
      </c>
      <c r="AQ2690" s="22" t="e">
        <f ca="1"/>
        <v>#N/A</v>
      </c>
      <c r="AR2690" s="61"/>
      <c r="AS2690" s="61"/>
      <c r="AT2690" s="61"/>
      <c r="AU2690" s="61"/>
      <c r="AV2690" s="22">
        <f ca="1"/>
        <v>52539387.577064015</v>
      </c>
      <c r="AW2690" s="22">
        <f ca="1"/>
        <v>2.4110514792625772E-5</v>
      </c>
      <c r="AX2690" s="22">
        <f ca="1"/>
        <v>3.5040965556792682E-2</v>
      </c>
      <c r="AY2690" s="22">
        <f ca="1"/>
        <v>18.101679255763031</v>
      </c>
      <c r="AZ2690" s="22">
        <f ca="1"/>
        <v>3505.5617597513606</v>
      </c>
      <c r="BA2690" s="22" t="e">
        <f ca="1"/>
        <v>#N/A</v>
      </c>
      <c r="BB2690" s="61"/>
      <c r="BC2690" s="61"/>
      <c r="BD2690" s="61"/>
      <c r="BE2690" s="61"/>
      <c r="BF2690" s="61"/>
      <c r="BG2690" s="61"/>
      <c r="BH2690" s="61"/>
      <c r="BI2690" s="61"/>
      <c r="BJ2690" s="61"/>
      <c r="BK2690" s="61"/>
      <c r="BL2690" s="61"/>
      <c r="BM2690" s="61"/>
      <c r="BN2690" s="61"/>
      <c r="BO2690" s="22"/>
      <c r="BP2690" s="22"/>
      <c r="BQ2690" s="22"/>
      <c r="BR2690" s="22"/>
      <c r="BS2690" s="22"/>
      <c r="BT2690" s="22"/>
      <c r="BU2690" s="22"/>
      <c r="BV2690" s="22"/>
      <c r="BW2690" s="22"/>
      <c r="BX2690" s="22"/>
      <c r="BY2690" s="22"/>
      <c r="BZ2690" s="22"/>
    </row>
    <row r="2691" spans="1:78" x14ac:dyDescent="0.25">
      <c r="A2691" s="21"/>
      <c r="B2691" s="34">
        <f t="shared" ca="1" si="84"/>
        <v>0.15</v>
      </c>
      <c r="C2691" s="22">
        <v>62.63</v>
      </c>
      <c r="D2691" s="22">
        <v>150</v>
      </c>
      <c r="E2691" s="22"/>
      <c r="F2691" s="61"/>
      <c r="G2691" s="61"/>
      <c r="H2691" s="61"/>
      <c r="I2691" s="22">
        <f ca="1"/>
        <v>0.99997151170630205</v>
      </c>
      <c r="J2691" s="22">
        <f ca="1"/>
        <v>0.31253440406830618</v>
      </c>
      <c r="K2691" s="22" t="e">
        <f ca="1"/>
        <v>#N/A</v>
      </c>
      <c r="L2691" s="22" t="e">
        <f ca="1"/>
        <v>#N/A</v>
      </c>
      <c r="M2691" s="22" t="e">
        <f ca="1"/>
        <v>#N/A</v>
      </c>
      <c r="N2691" s="22" t="e">
        <f ca="1"/>
        <v>#N/A</v>
      </c>
      <c r="O2691" s="61"/>
      <c r="P2691" s="61"/>
      <c r="Q2691" s="61"/>
      <c r="R2691" s="61"/>
      <c r="S2691" s="22">
        <f ca="1"/>
        <v>0.99999990659624172</v>
      </c>
      <c r="T2691" s="22">
        <f ca="1"/>
        <v>3.9034600329143937E-2</v>
      </c>
      <c r="U2691" s="22" t="e">
        <f ca="1"/>
        <v>#N/A</v>
      </c>
      <c r="V2691" s="22" t="e">
        <f ca="1"/>
        <v>#N/A</v>
      </c>
      <c r="W2691" s="22" t="e">
        <f ca="1"/>
        <v>#N/A</v>
      </c>
      <c r="X2691" s="22" t="e">
        <f ca="1"/>
        <v>#N/A</v>
      </c>
      <c r="Y2691" s="61"/>
      <c r="Z2691" s="61"/>
      <c r="AA2691" s="61"/>
      <c r="AB2691" s="22">
        <f ca="1"/>
        <v>0.99999996695474258</v>
      </c>
      <c r="AC2691" s="22">
        <f ca="1"/>
        <v>1.2530491557459972E-2</v>
      </c>
      <c r="AD2691" s="22" t="e">
        <f ca="1"/>
        <v>#N/A</v>
      </c>
      <c r="AE2691" s="22" t="e">
        <f ca="1"/>
        <v>#N/A</v>
      </c>
      <c r="AF2691" s="22" t="e">
        <f ca="1"/>
        <v>#N/A</v>
      </c>
      <c r="AG2691" s="22" t="e">
        <f ca="1"/>
        <v>#N/A</v>
      </c>
      <c r="AH2691" s="61"/>
      <c r="AI2691" s="61"/>
      <c r="AJ2691" s="61"/>
      <c r="AK2691" s="61"/>
      <c r="AL2691" s="22">
        <f ca="1"/>
        <v>1</v>
      </c>
      <c r="AM2691" s="22">
        <f ca="1"/>
        <v>0</v>
      </c>
      <c r="AN2691" s="22" t="e">
        <f ca="1"/>
        <v>#N/A</v>
      </c>
      <c r="AO2691" s="22" t="e">
        <f ca="1"/>
        <v>#N/A</v>
      </c>
      <c r="AP2691" s="22" t="e">
        <f ca="1"/>
        <v>#N/A</v>
      </c>
      <c r="AQ2691" s="22" t="e">
        <f ca="1"/>
        <v>#N/A</v>
      </c>
      <c r="AR2691" s="61"/>
      <c r="AS2691" s="61"/>
      <c r="AT2691" s="61"/>
      <c r="AU2691" s="61"/>
      <c r="AV2691" s="22">
        <f ca="1"/>
        <v>0.99999906155206186</v>
      </c>
      <c r="AW2691" s="22">
        <f ca="1"/>
        <v>1.0131275499194372E-3</v>
      </c>
      <c r="AX2691" s="22" t="e">
        <f ca="1"/>
        <v>#N/A</v>
      </c>
      <c r="AY2691" s="22" t="e">
        <f ca="1"/>
        <v>#N/A</v>
      </c>
      <c r="AZ2691" s="22" t="e">
        <f ca="1"/>
        <v>#N/A</v>
      </c>
      <c r="BA2691" s="22" t="e">
        <f ca="1"/>
        <v>#N/A</v>
      </c>
      <c r="BB2691" s="61"/>
      <c r="BC2691" s="61"/>
      <c r="BD2691" s="61"/>
      <c r="BE2691" s="61"/>
      <c r="BF2691" s="61"/>
      <c r="BG2691" s="61"/>
      <c r="BH2691" s="61"/>
      <c r="BI2691" s="61"/>
      <c r="BJ2691" s="61"/>
      <c r="BK2691" s="61"/>
      <c r="BL2691" s="61"/>
      <c r="BM2691" s="61"/>
      <c r="BN2691" s="61"/>
      <c r="BO2691" s="22"/>
      <c r="BP2691" s="22"/>
      <c r="BQ2691" s="22"/>
      <c r="BR2691" s="22"/>
      <c r="BS2691" s="22"/>
      <c r="BT2691" s="22"/>
      <c r="BU2691" s="22"/>
      <c r="BV2691" s="22"/>
      <c r="BW2691" s="22"/>
      <c r="BX2691" s="22"/>
      <c r="BY2691" s="22"/>
      <c r="BZ2691" s="22"/>
    </row>
    <row r="2692" spans="1:78" x14ac:dyDescent="0.25">
      <c r="A2692" s="21"/>
      <c r="B2692" s="34">
        <f t="shared" ca="1" si="84"/>
        <v>0.2</v>
      </c>
      <c r="C2692" s="22">
        <v>74.75</v>
      </c>
      <c r="D2692" s="22">
        <v>200</v>
      </c>
      <c r="E2692" s="22"/>
      <c r="F2692" s="61"/>
      <c r="G2692" s="61"/>
      <c r="H2692" s="61"/>
      <c r="I2692" s="22">
        <f ca="1"/>
        <v>8775.2843528366011</v>
      </c>
      <c r="J2692" s="22">
        <f ca="1"/>
        <v>1</v>
      </c>
      <c r="K2692" s="22" t="e">
        <f ca="1"/>
        <v>#N/A</v>
      </c>
      <c r="L2692" s="22" t="e">
        <f ca="1"/>
        <v>#N/A</v>
      </c>
      <c r="M2692" s="22" t="e">
        <f ca="1"/>
        <v>#N/A</v>
      </c>
      <c r="N2692" s="22" t="e">
        <f ca="1"/>
        <v>#N/A</v>
      </c>
      <c r="O2692" s="61"/>
      <c r="P2692" s="61"/>
      <c r="Q2692" s="61"/>
      <c r="R2692" s="61"/>
      <c r="S2692" s="22">
        <f ca="1"/>
        <v>2676551.579203947</v>
      </c>
      <c r="T2692" s="22">
        <f ca="1"/>
        <v>1</v>
      </c>
      <c r="U2692" s="22" t="e">
        <f ca="1"/>
        <v>#N/A</v>
      </c>
      <c r="V2692" s="22" t="e">
        <f ca="1"/>
        <v>#N/A</v>
      </c>
      <c r="W2692" s="22" t="e">
        <f ca="1"/>
        <v>#N/A</v>
      </c>
      <c r="X2692" s="22" t="e">
        <f ca="1"/>
        <v>#N/A</v>
      </c>
      <c r="Y2692" s="61"/>
      <c r="Z2692" s="61"/>
      <c r="AA2692" s="61"/>
      <c r="AB2692" s="22">
        <f ca="1"/>
        <v>7565381.8882049089</v>
      </c>
      <c r="AC2692" s="22">
        <f ca="1"/>
        <v>1</v>
      </c>
      <c r="AD2692" s="22" t="e">
        <f ca="1"/>
        <v>#N/A</v>
      </c>
      <c r="AE2692" s="22" t="e">
        <f ca="1"/>
        <v>#N/A</v>
      </c>
      <c r="AF2692" s="22" t="e">
        <f ca="1"/>
        <v>#N/A</v>
      </c>
      <c r="AG2692" s="22" t="e">
        <f ca="1"/>
        <v>#N/A</v>
      </c>
      <c r="AH2692" s="61"/>
      <c r="AI2692" s="61"/>
      <c r="AJ2692" s="61"/>
      <c r="AK2692" s="61"/>
      <c r="AL2692" s="22" t="e">
        <f ca="1"/>
        <v>#NUM!</v>
      </c>
      <c r="AM2692" s="22">
        <f ca="1"/>
        <v>0</v>
      </c>
      <c r="AN2692" s="22" t="e">
        <f ca="1"/>
        <v>#N/A</v>
      </c>
      <c r="AO2692" s="22" t="e">
        <f ca="1"/>
        <v>#N/A</v>
      </c>
      <c r="AP2692" s="22" t="e">
        <f ca="1"/>
        <v>#N/A</v>
      </c>
      <c r="AQ2692" s="22" t="e">
        <f ca="1"/>
        <v>#N/A</v>
      </c>
      <c r="AR2692" s="61"/>
      <c r="AS2692" s="61"/>
      <c r="AT2692" s="61"/>
      <c r="AU2692" s="61"/>
      <c r="AV2692" s="22">
        <f ca="1"/>
        <v>266397.05327463249</v>
      </c>
      <c r="AW2692" s="22">
        <f ca="1"/>
        <v>1</v>
      </c>
      <c r="AX2692" s="22" t="e">
        <f ca="1"/>
        <v>#N/A</v>
      </c>
      <c r="AY2692" s="22" t="e">
        <f ca="1"/>
        <v>#N/A</v>
      </c>
      <c r="AZ2692" s="22" t="e">
        <f ca="1"/>
        <v>#N/A</v>
      </c>
      <c r="BA2692" s="22" t="e">
        <f ca="1"/>
        <v>#N/A</v>
      </c>
      <c r="BB2692" s="61"/>
      <c r="BC2692" s="61"/>
      <c r="BD2692" s="61"/>
      <c r="BE2692" s="61"/>
      <c r="BF2692" s="61"/>
      <c r="BG2692" s="61"/>
      <c r="BH2692" s="61"/>
      <c r="BI2692" s="61"/>
      <c r="BJ2692" s="61"/>
      <c r="BK2692" s="61"/>
      <c r="BL2692" s="61"/>
      <c r="BM2692" s="61"/>
      <c r="BN2692" s="61"/>
      <c r="BO2692" s="22"/>
      <c r="BP2692" s="22"/>
      <c r="BQ2692" s="22"/>
      <c r="BR2692" s="22"/>
      <c r="BS2692" s="22"/>
      <c r="BT2692" s="22"/>
      <c r="BU2692" s="22"/>
      <c r="BV2692" s="22"/>
      <c r="BW2692" s="22"/>
      <c r="BX2692" s="22"/>
      <c r="BY2692" s="22"/>
      <c r="BZ2692" s="22"/>
    </row>
    <row r="2693" spans="1:78" x14ac:dyDescent="0.25">
      <c r="A2693" s="21"/>
      <c r="B2693" s="34">
        <f t="shared" ca="1" si="84"/>
        <v>0.27315</v>
      </c>
      <c r="C2693" s="22">
        <v>99.62</v>
      </c>
      <c r="D2693" s="22">
        <v>273.14999999999998</v>
      </c>
      <c r="E2693" s="22"/>
      <c r="F2693" s="101"/>
      <c r="G2693" s="101"/>
      <c r="H2693" s="101"/>
      <c r="I2693" s="22">
        <f ca="1"/>
        <v>3428.6002555796076</v>
      </c>
      <c r="J2693" s="22">
        <f ca="1"/>
        <v>9.7677753726331279E-2</v>
      </c>
      <c r="K2693" s="22" t="e">
        <f ca="1"/>
        <v>#N/A</v>
      </c>
      <c r="L2693" s="22" t="e">
        <f ca="1"/>
        <v>#N/A</v>
      </c>
      <c r="M2693" s="22" t="e">
        <f ca="1"/>
        <v>#N/A</v>
      </c>
      <c r="N2693" s="22" t="e">
        <f ca="1"/>
        <v>#N/A</v>
      </c>
      <c r="O2693" s="101"/>
      <c r="P2693" s="101"/>
      <c r="Q2693" s="101"/>
      <c r="R2693" s="101"/>
      <c r="S2693" s="22">
        <f ca="1"/>
        <v>16313.04680963331</v>
      </c>
      <c r="T2693" s="22">
        <f ca="1"/>
        <v>1.523700022856004E-3</v>
      </c>
      <c r="U2693" s="22" t="e">
        <f ca="1"/>
        <v>#N/A</v>
      </c>
      <c r="V2693" s="22" t="e">
        <f ca="1"/>
        <v>#N/A</v>
      </c>
      <c r="W2693" s="22" t="e">
        <f ca="1"/>
        <v>#N/A</v>
      </c>
      <c r="X2693" s="22" t="e">
        <f ca="1"/>
        <v>#N/A</v>
      </c>
      <c r="Y2693" s="101"/>
      <c r="Z2693" s="101"/>
      <c r="AA2693" s="101"/>
      <c r="AB2693" s="22">
        <f ca="1"/>
        <v>4751.4598429867801</v>
      </c>
      <c r="AC2693" s="22">
        <f ca="1"/>
        <v>1.5701321867157562E-4</v>
      </c>
      <c r="AD2693" s="22" t="e">
        <f ca="1"/>
        <v>#N/A</v>
      </c>
      <c r="AE2693" s="22" t="e">
        <f ca="1"/>
        <v>#N/A</v>
      </c>
      <c r="AF2693" s="22" t="e">
        <f ca="1"/>
        <v>#N/A</v>
      </c>
      <c r="AG2693" s="22" t="e">
        <f ca="1"/>
        <v>#N/A</v>
      </c>
      <c r="AH2693" s="101"/>
      <c r="AI2693" s="101"/>
      <c r="AJ2693" s="101"/>
      <c r="AK2693" s="101"/>
      <c r="AL2693" s="22">
        <f ca="1"/>
        <v>0.17799999999999999</v>
      </c>
      <c r="AM2693" s="22">
        <f ca="1"/>
        <v>0</v>
      </c>
      <c r="AN2693" s="22" t="e">
        <f ca="1"/>
        <v>#N/A</v>
      </c>
      <c r="AO2693" s="22" t="e">
        <f ca="1"/>
        <v>#N/A</v>
      </c>
      <c r="AP2693" s="22" t="e">
        <f ca="1"/>
        <v>#N/A</v>
      </c>
      <c r="AQ2693" s="22" t="e">
        <f ca="1"/>
        <v>#N/A</v>
      </c>
      <c r="AR2693" s="101"/>
      <c r="AS2693" s="101"/>
      <c r="AT2693" s="101"/>
      <c r="AU2693" s="101"/>
      <c r="AV2693" s="22">
        <f ca="1"/>
        <v>1.0937489735725676</v>
      </c>
      <c r="AW2693" s="22">
        <f ca="1"/>
        <v>1.0264274324057616E-6</v>
      </c>
      <c r="AX2693" s="22" t="e">
        <f ca="1"/>
        <v>#N/A</v>
      </c>
      <c r="AY2693" s="22" t="e">
        <f ca="1"/>
        <v>#N/A</v>
      </c>
      <c r="AZ2693" s="22" t="e">
        <f ca="1"/>
        <v>#N/A</v>
      </c>
      <c r="BA2693" s="22" t="e">
        <f ca="1"/>
        <v>#N/A</v>
      </c>
      <c r="BB2693" s="61"/>
      <c r="BC2693" s="61"/>
      <c r="BD2693" s="61"/>
      <c r="BE2693" s="61"/>
      <c r="BF2693" s="61"/>
      <c r="BG2693" s="61"/>
      <c r="BH2693" s="61"/>
      <c r="BI2693" s="61"/>
      <c r="BJ2693" s="61"/>
      <c r="BK2693" s="61"/>
      <c r="BL2693" s="61"/>
      <c r="BM2693" s="61"/>
      <c r="BN2693" s="61"/>
      <c r="BO2693" s="22"/>
      <c r="BP2693" s="22"/>
      <c r="BQ2693" s="22"/>
      <c r="BR2693" s="22"/>
      <c r="BS2693" s="22"/>
      <c r="BT2693" s="22"/>
      <c r="BU2693" s="22"/>
      <c r="BV2693" s="22"/>
      <c r="BW2693" s="22"/>
      <c r="BX2693" s="22"/>
      <c r="BY2693" s="22"/>
      <c r="BZ2693" s="22"/>
    </row>
    <row r="2694" spans="1:78" x14ac:dyDescent="0.25">
      <c r="A2694" s="21"/>
      <c r="B2694" s="34">
        <f t="shared" ca="1" si="84"/>
        <v>0.29814999999999997</v>
      </c>
      <c r="C2694" s="22">
        <v>109.5</v>
      </c>
      <c r="D2694" s="106">
        <v>298.14999999999998</v>
      </c>
      <c r="E2694" s="22"/>
      <c r="F2694" s="61"/>
      <c r="G2694" s="62"/>
      <c r="H2694" s="62"/>
      <c r="I2694" s="22" t="e">
        <f ca="1"/>
        <v>#N/A</v>
      </c>
      <c r="J2694" s="22" t="e">
        <f ca="1"/>
        <v>#N/A</v>
      </c>
      <c r="K2694" s="22" t="e">
        <f ca="1"/>
        <v>#N/A</v>
      </c>
      <c r="L2694" s="22" t="e">
        <f ca="1"/>
        <v>#N/A</v>
      </c>
      <c r="M2694" s="22" t="e">
        <f ca="1"/>
        <v>#N/A</v>
      </c>
      <c r="N2694" s="22" t="e">
        <f ca="1"/>
        <v>#N/A</v>
      </c>
      <c r="O2694" s="62"/>
      <c r="P2694" s="62"/>
      <c r="Q2694" s="61"/>
      <c r="R2694" s="61"/>
      <c r="S2694" s="22" t="e">
        <f ca="1"/>
        <v>#N/A</v>
      </c>
      <c r="T2694" s="22" t="e">
        <f ca="1"/>
        <v>#N/A</v>
      </c>
      <c r="U2694" s="22" t="e">
        <f ca="1"/>
        <v>#N/A</v>
      </c>
      <c r="V2694" s="22" t="e">
        <f ca="1"/>
        <v>#N/A</v>
      </c>
      <c r="W2694" s="22" t="e">
        <f ca="1"/>
        <v>#N/A</v>
      </c>
      <c r="X2694" s="22" t="e">
        <f ca="1"/>
        <v>#N/A</v>
      </c>
      <c r="Y2694" s="61"/>
      <c r="Z2694" s="61"/>
      <c r="AA2694" s="61"/>
      <c r="AB2694" s="22" t="e">
        <f ca="1"/>
        <v>#N/A</v>
      </c>
      <c r="AC2694" s="22" t="e">
        <f ca="1"/>
        <v>#N/A</v>
      </c>
      <c r="AD2694" s="22" t="e">
        <f ca="1"/>
        <v>#N/A</v>
      </c>
      <c r="AE2694" s="22" t="e">
        <f ca="1"/>
        <v>#N/A</v>
      </c>
      <c r="AF2694" s="22" t="e">
        <f ca="1"/>
        <v>#N/A</v>
      </c>
      <c r="AG2694" s="22" t="e">
        <f ca="1"/>
        <v>#N/A</v>
      </c>
      <c r="AH2694" s="61"/>
      <c r="AI2694" s="61"/>
      <c r="AJ2694" s="61"/>
      <c r="AK2694" s="61"/>
      <c r="AL2694" s="22" t="e">
        <f ca="1"/>
        <v>#N/A</v>
      </c>
      <c r="AM2694" s="22" t="e">
        <f ca="1"/>
        <v>#N/A</v>
      </c>
      <c r="AN2694" s="22" t="e">
        <f ca="1"/>
        <v>#N/A</v>
      </c>
      <c r="AO2694" s="22" t="e">
        <f ca="1"/>
        <v>#N/A</v>
      </c>
      <c r="AP2694" s="22" t="e">
        <f ca="1"/>
        <v>#N/A</v>
      </c>
      <c r="AQ2694" s="22" t="e">
        <f ca="1"/>
        <v>#N/A</v>
      </c>
      <c r="AR2694" s="61"/>
      <c r="AS2694" s="61"/>
      <c r="AT2694" s="61"/>
      <c r="AU2694" s="61"/>
      <c r="AV2694" s="22" t="e">
        <f ca="1"/>
        <v>#N/A</v>
      </c>
      <c r="AW2694" s="22" t="e">
        <f ca="1"/>
        <v>#N/A</v>
      </c>
      <c r="AX2694" s="22" t="e">
        <f ca="1"/>
        <v>#N/A</v>
      </c>
      <c r="AY2694" s="22" t="e">
        <f ca="1"/>
        <v>#N/A</v>
      </c>
      <c r="AZ2694" s="22" t="e">
        <f ca="1"/>
        <v>#N/A</v>
      </c>
      <c r="BA2694" s="22" t="e">
        <f ca="1"/>
        <v>#N/A</v>
      </c>
      <c r="BB2694" s="61"/>
      <c r="BC2694" s="61"/>
      <c r="BD2694" s="61"/>
      <c r="BE2694" s="61"/>
      <c r="BF2694" s="61"/>
      <c r="BG2694" s="61"/>
      <c r="BH2694" s="61"/>
      <c r="BI2694" s="61"/>
      <c r="BJ2694" s="61"/>
      <c r="BK2694" s="61"/>
      <c r="BL2694" s="61"/>
      <c r="BM2694" s="61"/>
      <c r="BN2694" s="61"/>
      <c r="BO2694" s="22"/>
      <c r="BP2694" s="22"/>
      <c r="BQ2694" s="22"/>
      <c r="BR2694" s="22"/>
      <c r="BS2694" s="22"/>
      <c r="BT2694" s="22"/>
      <c r="BU2694" s="22"/>
      <c r="BV2694" s="22"/>
      <c r="BW2694" s="22"/>
      <c r="BX2694" s="22"/>
      <c r="BY2694" s="22"/>
      <c r="BZ2694" s="22"/>
    </row>
    <row r="2695" spans="1:78" x14ac:dyDescent="0.25">
      <c r="A2695" s="21"/>
      <c r="B2695" s="34">
        <f t="shared" ca="1" si="84"/>
        <v>0.3</v>
      </c>
      <c r="C2695" s="22">
        <v>110.3</v>
      </c>
      <c r="D2695" s="22">
        <v>300</v>
      </c>
      <c r="E2695" s="22"/>
      <c r="F2695" s="102"/>
      <c r="G2695" s="102"/>
      <c r="H2695" s="102"/>
      <c r="I2695" s="22" t="e">
        <f ca="1"/>
        <v>#N/A</v>
      </c>
      <c r="J2695" s="22" t="e">
        <f ca="1"/>
        <v>#N/A</v>
      </c>
      <c r="K2695" s="22" t="e">
        <f ca="1"/>
        <v>#N/A</v>
      </c>
      <c r="L2695" s="22" t="e">
        <f ca="1"/>
        <v>#N/A</v>
      </c>
      <c r="M2695" s="22" t="e">
        <f ca="1"/>
        <v>#N/A</v>
      </c>
      <c r="N2695" s="22" t="e">
        <f ca="1"/>
        <v>#N/A</v>
      </c>
      <c r="O2695" s="103"/>
      <c r="P2695" s="102"/>
      <c r="Q2695" s="102"/>
      <c r="R2695" s="102"/>
      <c r="S2695" s="22" t="e">
        <f ca="1"/>
        <v>#N/A</v>
      </c>
      <c r="T2695" s="22" t="e">
        <f ca="1"/>
        <v>#N/A</v>
      </c>
      <c r="U2695" s="22" t="e">
        <f ca="1"/>
        <v>#N/A</v>
      </c>
      <c r="V2695" s="22" t="e">
        <f ca="1"/>
        <v>#N/A</v>
      </c>
      <c r="W2695" s="22" t="e">
        <f ca="1"/>
        <v>#N/A</v>
      </c>
      <c r="X2695" s="22" t="e">
        <f ca="1"/>
        <v>#N/A</v>
      </c>
      <c r="Y2695" s="102"/>
      <c r="Z2695" s="102"/>
      <c r="AA2695" s="102"/>
      <c r="AB2695" s="22" t="e">
        <f ca="1"/>
        <v>#N/A</v>
      </c>
      <c r="AC2695" s="22" t="e">
        <f ca="1"/>
        <v>#N/A</v>
      </c>
      <c r="AD2695" s="22" t="e">
        <f ca="1"/>
        <v>#N/A</v>
      </c>
      <c r="AE2695" s="22" t="e">
        <f ca="1"/>
        <v>#N/A</v>
      </c>
      <c r="AF2695" s="22" t="e">
        <f ca="1"/>
        <v>#N/A</v>
      </c>
      <c r="AG2695" s="22" t="e">
        <f ca="1"/>
        <v>#N/A</v>
      </c>
      <c r="AH2695" s="103"/>
      <c r="AI2695" s="102"/>
      <c r="AJ2695" s="102"/>
      <c r="AK2695" s="102"/>
      <c r="AL2695" s="22" t="e">
        <f ca="1"/>
        <v>#N/A</v>
      </c>
      <c r="AM2695" s="22" t="e">
        <f ca="1"/>
        <v>#N/A</v>
      </c>
      <c r="AN2695" s="22" t="e">
        <f ca="1"/>
        <v>#N/A</v>
      </c>
      <c r="AO2695" s="22" t="e">
        <f ca="1"/>
        <v>#N/A</v>
      </c>
      <c r="AP2695" s="22" t="e">
        <f ca="1"/>
        <v>#N/A</v>
      </c>
      <c r="AQ2695" s="22" t="e">
        <f ca="1"/>
        <v>#N/A</v>
      </c>
      <c r="AR2695" s="103"/>
      <c r="AS2695" s="102"/>
      <c r="AT2695" s="102"/>
      <c r="AU2695" s="102"/>
      <c r="AV2695" s="22" t="e">
        <f ca="1"/>
        <v>#N/A</v>
      </c>
      <c r="AW2695" s="22" t="e">
        <f ca="1"/>
        <v>#N/A</v>
      </c>
      <c r="AX2695" s="22" t="e">
        <f ca="1"/>
        <v>#N/A</v>
      </c>
      <c r="AY2695" s="22" t="e">
        <f ca="1"/>
        <v>#N/A</v>
      </c>
      <c r="AZ2695" s="22" t="e">
        <f ca="1"/>
        <v>#N/A</v>
      </c>
      <c r="BA2695" s="22" t="e">
        <f ca="1"/>
        <v>#N/A</v>
      </c>
      <c r="BB2695" s="61"/>
      <c r="BC2695" s="61"/>
      <c r="BD2695" s="61"/>
      <c r="BE2695" s="61"/>
      <c r="BF2695" s="61"/>
      <c r="BG2695" s="61"/>
      <c r="BH2695" s="61"/>
      <c r="BI2695" s="61"/>
      <c r="BJ2695" s="61"/>
      <c r="BK2695" s="61"/>
      <c r="BL2695" s="61"/>
      <c r="BM2695" s="61"/>
      <c r="BN2695" s="61"/>
      <c r="BO2695" s="22"/>
      <c r="BP2695" s="22"/>
      <c r="BQ2695" s="22"/>
      <c r="BR2695" s="22"/>
      <c r="BS2695" s="22"/>
      <c r="BT2695" s="22"/>
      <c r="BU2695" s="22"/>
      <c r="BV2695" s="22"/>
      <c r="BW2695" s="22"/>
      <c r="BX2695" s="22"/>
      <c r="BY2695" s="22"/>
      <c r="BZ2695" s="22"/>
    </row>
    <row r="2696" spans="1:78" x14ac:dyDescent="0.25">
      <c r="A2696" s="21"/>
      <c r="B2696" s="34">
        <f t="shared" ca="1" si="84"/>
        <v>0.4</v>
      </c>
      <c r="C2696" s="22">
        <v>151.5</v>
      </c>
      <c r="D2696" s="22">
        <v>400</v>
      </c>
      <c r="E2696" s="22"/>
      <c r="F2696" s="22"/>
      <c r="G2696" s="22"/>
      <c r="H2696" s="22"/>
      <c r="I2696" s="22"/>
      <c r="J2696" s="22"/>
      <c r="K2696" s="22"/>
      <c r="L2696" s="22"/>
      <c r="M2696" s="22"/>
      <c r="N2696" s="22"/>
      <c r="O2696" s="22"/>
      <c r="P2696" s="22"/>
      <c r="Q2696" s="22"/>
      <c r="R2696" s="22"/>
      <c r="S2696" s="22"/>
      <c r="T2696" s="2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c r="AQ2696" s="22"/>
      <c r="AR2696" s="22"/>
      <c r="AS2696" s="22"/>
      <c r="AT2696" s="22"/>
      <c r="AU2696" s="22"/>
      <c r="AV2696" s="22"/>
      <c r="AW2696" s="22"/>
      <c r="AX2696" s="22"/>
      <c r="AY2696" s="22"/>
      <c r="AZ2696" s="22"/>
      <c r="BA2696" s="22"/>
      <c r="BB2696" s="22"/>
      <c r="BC2696" s="22"/>
      <c r="BD2696" s="22"/>
      <c r="BE2696" s="22"/>
      <c r="BF2696" s="22"/>
      <c r="BG2696" s="22"/>
      <c r="BH2696" s="22"/>
      <c r="BI2696" s="22"/>
      <c r="BJ2696" s="22"/>
      <c r="BK2696" s="22"/>
      <c r="BL2696" s="22"/>
      <c r="BM2696" s="22"/>
      <c r="BN2696" s="22"/>
      <c r="BO2696" s="22"/>
      <c r="BP2696" s="22"/>
      <c r="BQ2696" s="22"/>
      <c r="BR2696" s="22"/>
      <c r="BS2696" s="22"/>
      <c r="BT2696" s="22"/>
      <c r="BU2696" s="22"/>
      <c r="BV2696" s="22"/>
      <c r="BW2696" s="22"/>
      <c r="BX2696" s="22"/>
      <c r="BY2696" s="22"/>
      <c r="BZ2696" s="22"/>
    </row>
    <row r="2697" spans="1:78" x14ac:dyDescent="0.25">
      <c r="A2697" s="21"/>
      <c r="B2697" s="34">
        <f t="shared" ca="1" si="84"/>
        <v>0.5</v>
      </c>
      <c r="C2697" s="22">
        <v>188.9</v>
      </c>
      <c r="D2697" s="22">
        <v>500</v>
      </c>
      <c r="E2697" s="22"/>
      <c r="F2697" s="22"/>
      <c r="G2697" s="22"/>
      <c r="H2697" s="22"/>
      <c r="I2697" s="22"/>
      <c r="J2697" s="22"/>
      <c r="K2697" s="22"/>
      <c r="L2697" s="22"/>
      <c r="M2697" s="22"/>
      <c r="N2697" s="22"/>
      <c r="O2697" s="22"/>
      <c r="P2697" s="22"/>
      <c r="Q2697" s="22"/>
      <c r="R2697" s="22"/>
      <c r="S2697" s="22"/>
      <c r="T2697" s="2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c r="AQ2697" s="22"/>
      <c r="AR2697" s="22"/>
      <c r="AS2697" s="22"/>
      <c r="AT2697" s="22"/>
      <c r="AU2697" s="22"/>
      <c r="AV2697" s="22"/>
      <c r="AW2697" s="22"/>
      <c r="AX2697" s="22"/>
      <c r="AY2697" s="22"/>
      <c r="AZ2697" s="22"/>
      <c r="BA2697" s="22"/>
      <c r="BB2697" s="22"/>
      <c r="BC2697" s="22"/>
      <c r="BD2697" s="22"/>
      <c r="BE2697" s="22"/>
      <c r="BF2697" s="22"/>
      <c r="BG2697" s="22"/>
      <c r="BH2697" s="22"/>
      <c r="BI2697" s="22"/>
      <c r="BJ2697" s="22"/>
      <c r="BK2697" s="22"/>
      <c r="BL2697" s="22"/>
      <c r="BM2697" s="22"/>
      <c r="BN2697" s="22"/>
      <c r="BO2697" s="22"/>
      <c r="BP2697" s="22"/>
      <c r="BQ2697" s="22"/>
      <c r="BR2697" s="22"/>
      <c r="BS2697" s="22"/>
      <c r="BT2697" s="22"/>
      <c r="BU2697" s="22"/>
      <c r="BV2697" s="22"/>
      <c r="BW2697" s="22"/>
      <c r="BX2697" s="22"/>
      <c r="BY2697" s="22"/>
      <c r="BZ2697" s="22"/>
    </row>
    <row r="2698" spans="1:78" x14ac:dyDescent="0.25">
      <c r="A2698" s="21"/>
      <c r="B2698" s="34">
        <f t="shared" ca="1" si="84"/>
        <v>0.6</v>
      </c>
      <c r="C2698" s="22">
        <v>220.3</v>
      </c>
      <c r="D2698" s="22">
        <v>600</v>
      </c>
      <c r="E2698" s="22"/>
      <c r="F2698" s="22"/>
      <c r="G2698" s="22"/>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2"/>
      <c r="AS2698" s="22"/>
      <c r="AT2698" s="22"/>
      <c r="AU2698" s="22"/>
      <c r="AV2698" s="22"/>
      <c r="AW2698" s="22"/>
      <c r="AX2698" s="22"/>
      <c r="AY2698" s="22"/>
      <c r="AZ2698" s="22"/>
      <c r="BA2698" s="22"/>
      <c r="BB2698" s="22"/>
      <c r="BC2698" s="22"/>
      <c r="BD2698" s="22"/>
      <c r="BE2698" s="22"/>
      <c r="BF2698" s="22"/>
      <c r="BG2698" s="22"/>
      <c r="BH2698" s="22"/>
      <c r="BI2698" s="22"/>
      <c r="BJ2698" s="22"/>
      <c r="BK2698" s="22"/>
      <c r="BL2698" s="22"/>
      <c r="BM2698" s="22"/>
      <c r="BN2698" s="22"/>
      <c r="BO2698" s="22"/>
      <c r="BP2698" s="22"/>
      <c r="BQ2698" s="22"/>
      <c r="BR2698" s="22"/>
      <c r="BS2698" s="22"/>
      <c r="BT2698" s="22"/>
      <c r="BU2698" s="22"/>
      <c r="BV2698" s="22"/>
      <c r="BW2698" s="22"/>
      <c r="BX2698" s="22"/>
      <c r="BY2698" s="22"/>
      <c r="BZ2698" s="22"/>
    </row>
    <row r="2699" spans="1:78" x14ac:dyDescent="0.25">
      <c r="A2699" s="21"/>
      <c r="B2699" s="34">
        <f t="shared" ca="1" si="84"/>
        <v>0.7</v>
      </c>
      <c r="C2699" s="22">
        <v>246.6</v>
      </c>
      <c r="D2699" s="106">
        <v>700</v>
      </c>
      <c r="E2699" s="22"/>
      <c r="F2699" s="22"/>
      <c r="G2699" s="22"/>
      <c r="H2699" s="22"/>
      <c r="I2699" s="22"/>
      <c r="J2699" s="22"/>
      <c r="K2699" s="22"/>
      <c r="L2699" s="22"/>
      <c r="M2699" s="22"/>
      <c r="N2699" s="22"/>
      <c r="O2699" s="22"/>
      <c r="P2699" s="22"/>
      <c r="Q2699" s="22"/>
      <c r="R2699" s="22"/>
      <c r="S2699" s="22"/>
      <c r="T2699" s="2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c r="AQ2699" s="22"/>
      <c r="AR2699" s="22"/>
      <c r="AS2699" s="22"/>
      <c r="AT2699" s="22"/>
      <c r="AU2699" s="22"/>
      <c r="AV2699" s="22"/>
      <c r="AW2699" s="22"/>
      <c r="AX2699" s="22"/>
      <c r="AY2699" s="22"/>
      <c r="AZ2699" s="22"/>
      <c r="BA2699" s="22"/>
      <c r="BB2699" s="22"/>
      <c r="BC2699" s="22"/>
      <c r="BD2699" s="22"/>
      <c r="BE2699" s="22"/>
      <c r="BF2699" s="22"/>
      <c r="BG2699" s="22"/>
      <c r="BH2699" s="22"/>
      <c r="BI2699" s="22"/>
      <c r="BJ2699" s="22"/>
      <c r="BK2699" s="22"/>
      <c r="BL2699" s="22"/>
      <c r="BM2699" s="22"/>
      <c r="BN2699" s="22"/>
      <c r="BO2699" s="22"/>
      <c r="BP2699" s="22"/>
      <c r="BQ2699" s="22"/>
      <c r="BR2699" s="22"/>
      <c r="BS2699" s="22"/>
      <c r="BT2699" s="22"/>
      <c r="BU2699" s="22"/>
      <c r="BV2699" s="22"/>
      <c r="BW2699" s="22"/>
      <c r="BX2699" s="22"/>
      <c r="BY2699" s="22"/>
      <c r="BZ2699" s="22"/>
    </row>
    <row r="2700" spans="1:78" x14ac:dyDescent="0.25">
      <c r="A2700" s="21"/>
      <c r="B2700" s="34">
        <f t="shared" ca="1" si="84"/>
        <v>0.8</v>
      </c>
      <c r="C2700" s="22">
        <v>268.60000000000002</v>
      </c>
      <c r="D2700" s="22">
        <v>800</v>
      </c>
      <c r="E2700" s="22"/>
      <c r="F2700" s="22"/>
      <c r="G2700" s="22"/>
      <c r="H2700" s="22"/>
      <c r="I2700" s="22"/>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2"/>
      <c r="AS2700" s="22"/>
      <c r="AT2700" s="22"/>
      <c r="AU2700" s="22"/>
      <c r="AV2700" s="22"/>
      <c r="AW2700" s="22"/>
      <c r="AX2700" s="22"/>
      <c r="AY2700" s="22"/>
      <c r="AZ2700" s="22"/>
      <c r="BA2700" s="22"/>
      <c r="BB2700" s="22"/>
      <c r="BC2700" s="22"/>
      <c r="BD2700" s="22"/>
      <c r="BE2700" s="22"/>
      <c r="BF2700" s="22"/>
      <c r="BG2700" s="22"/>
      <c r="BH2700" s="22"/>
      <c r="BI2700" s="22"/>
      <c r="BJ2700" s="22"/>
      <c r="BK2700" s="22"/>
      <c r="BL2700" s="22"/>
      <c r="BM2700" s="22"/>
      <c r="BN2700" s="22"/>
      <c r="BO2700" s="22"/>
      <c r="BP2700" s="22"/>
      <c r="BQ2700" s="22"/>
      <c r="BR2700" s="22"/>
      <c r="BS2700" s="22"/>
      <c r="BT2700" s="22"/>
      <c r="BU2700" s="22"/>
      <c r="BV2700" s="22"/>
      <c r="BW2700" s="22"/>
      <c r="BX2700" s="22"/>
      <c r="BY2700" s="22"/>
      <c r="BZ2700" s="22"/>
    </row>
    <row r="2701" spans="1:78" x14ac:dyDescent="0.25">
      <c r="A2701" s="21"/>
      <c r="B2701" s="34">
        <f t="shared" ca="1" si="84"/>
        <v>0.9</v>
      </c>
      <c r="C2701" s="22">
        <v>287.39999999999998</v>
      </c>
      <c r="D2701" s="22">
        <v>900</v>
      </c>
      <c r="E2701" s="22"/>
      <c r="F2701" s="22"/>
      <c r="G2701" s="22"/>
      <c r="H2701" s="22"/>
      <c r="I2701" s="22"/>
      <c r="J2701" s="22"/>
      <c r="K2701" s="22"/>
      <c r="L2701" s="22"/>
      <c r="M2701" s="22"/>
      <c r="N2701" s="22"/>
      <c r="O2701" s="22"/>
      <c r="P2701" s="22"/>
      <c r="Q2701" s="22"/>
      <c r="R2701" s="22"/>
      <c r="S2701" s="22"/>
      <c r="T2701" s="2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c r="AQ2701" s="22"/>
      <c r="AR2701" s="22"/>
      <c r="AS2701" s="22"/>
      <c r="AT2701" s="22"/>
      <c r="AU2701" s="22"/>
      <c r="AV2701" s="22"/>
      <c r="AW2701" s="22"/>
      <c r="AX2701" s="22"/>
      <c r="AY2701" s="22"/>
      <c r="AZ2701" s="22"/>
      <c r="BA2701" s="22"/>
      <c r="BB2701" s="22"/>
      <c r="BC2701" s="22"/>
      <c r="BD2701" s="22"/>
      <c r="BE2701" s="22"/>
      <c r="BF2701" s="22"/>
      <c r="BG2701" s="22"/>
      <c r="BH2701" s="22"/>
      <c r="BI2701" s="22"/>
      <c r="BJ2701" s="22"/>
      <c r="BK2701" s="22"/>
      <c r="BL2701" s="22"/>
      <c r="BM2701" s="22"/>
      <c r="BN2701" s="22"/>
      <c r="BO2701" s="22"/>
      <c r="BP2701" s="22"/>
      <c r="BQ2701" s="22"/>
      <c r="BR2701" s="22"/>
      <c r="BS2701" s="22"/>
      <c r="BT2701" s="22"/>
      <c r="BU2701" s="22"/>
      <c r="BV2701" s="22"/>
      <c r="BW2701" s="22"/>
      <c r="BX2701" s="22"/>
      <c r="BY2701" s="22"/>
      <c r="BZ2701" s="22"/>
    </row>
    <row r="2702" spans="1:78" x14ac:dyDescent="0.25">
      <c r="A2702" s="21"/>
      <c r="B2702" s="34">
        <f t="shared" ca="1" si="84"/>
        <v>1</v>
      </c>
      <c r="C2702" s="22">
        <v>303.39999999999998</v>
      </c>
      <c r="D2702" s="22">
        <v>1000</v>
      </c>
      <c r="E2702" s="22"/>
      <c r="F2702" s="22"/>
      <c r="G2702" s="22"/>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2"/>
      <c r="AS2702" s="22"/>
      <c r="AT2702" s="22"/>
      <c r="AU2702" s="22"/>
      <c r="AV2702" s="22"/>
      <c r="AW2702" s="22"/>
      <c r="AX2702" s="22"/>
      <c r="AY2702" s="22"/>
      <c r="AZ2702" s="22"/>
      <c r="BA2702" s="22"/>
      <c r="BB2702" s="22"/>
      <c r="BC2702" s="22"/>
      <c r="BD2702" s="22"/>
      <c r="BE2702" s="22"/>
      <c r="BF2702" s="22"/>
      <c r="BG2702" s="22"/>
      <c r="BH2702" s="22"/>
      <c r="BI2702" s="22"/>
      <c r="BJ2702" s="22"/>
      <c r="BK2702" s="22"/>
      <c r="BL2702" s="22"/>
      <c r="BM2702" s="22"/>
      <c r="BN2702" s="22"/>
      <c r="BO2702" s="22"/>
      <c r="BP2702" s="22"/>
      <c r="BQ2702" s="22"/>
      <c r="BR2702" s="22"/>
      <c r="BS2702" s="22"/>
      <c r="BT2702" s="22"/>
      <c r="BU2702" s="22"/>
      <c r="BV2702" s="22"/>
      <c r="BW2702" s="22"/>
      <c r="BX2702" s="22"/>
      <c r="BY2702" s="22"/>
      <c r="BZ2702" s="22"/>
    </row>
    <row r="2703" spans="1:78" x14ac:dyDescent="0.25">
      <c r="A2703" s="21"/>
      <c r="B2703" s="34">
        <f t="shared" ca="1" si="84"/>
        <v>1.1000000000000001</v>
      </c>
      <c r="C2703" s="22">
        <v>317.10000000000002</v>
      </c>
      <c r="D2703" s="22">
        <v>1100</v>
      </c>
      <c r="E2703" s="22"/>
      <c r="F2703" s="22"/>
      <c r="G2703" s="22"/>
      <c r="H2703" s="22"/>
      <c r="I2703" s="22"/>
      <c r="J2703" s="22"/>
      <c r="K2703" s="22"/>
      <c r="L2703" s="22"/>
      <c r="M2703" s="22"/>
      <c r="N2703" s="22"/>
      <c r="O2703" s="22"/>
      <c r="P2703" s="22"/>
      <c r="Q2703" s="22"/>
      <c r="R2703" s="22"/>
      <c r="S2703" s="22"/>
      <c r="T2703" s="2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c r="AQ2703" s="22"/>
      <c r="AR2703" s="22"/>
      <c r="AS2703" s="22"/>
      <c r="AT2703" s="22"/>
      <c r="AU2703" s="22"/>
      <c r="AV2703" s="22"/>
      <c r="AW2703" s="22"/>
      <c r="AX2703" s="22"/>
      <c r="AY2703" s="22"/>
      <c r="AZ2703" s="22"/>
      <c r="BA2703" s="22"/>
      <c r="BB2703" s="22"/>
      <c r="BC2703" s="22"/>
      <c r="BD2703" s="22"/>
      <c r="BE2703" s="22"/>
      <c r="BF2703" s="22"/>
      <c r="BG2703" s="22"/>
      <c r="BH2703" s="22"/>
      <c r="BI2703" s="22"/>
      <c r="BJ2703" s="22"/>
      <c r="BK2703" s="22"/>
      <c r="BL2703" s="22"/>
      <c r="BM2703" s="22"/>
      <c r="BN2703" s="22"/>
      <c r="BO2703" s="22"/>
      <c r="BP2703" s="22"/>
      <c r="BQ2703" s="22"/>
      <c r="BR2703" s="22"/>
      <c r="BS2703" s="22"/>
      <c r="BT2703" s="22"/>
      <c r="BU2703" s="22"/>
      <c r="BV2703" s="22"/>
      <c r="BW2703" s="22"/>
      <c r="BX2703" s="22"/>
      <c r="BY2703" s="22"/>
      <c r="BZ2703" s="22"/>
    </row>
    <row r="2704" spans="1:78" x14ac:dyDescent="0.25">
      <c r="A2704" s="21"/>
      <c r="B2704" s="34">
        <f t="shared" ca="1" si="84"/>
        <v>1.2</v>
      </c>
      <c r="C2704" s="22">
        <v>328.9</v>
      </c>
      <c r="D2704" s="106">
        <v>1200</v>
      </c>
      <c r="E2704" s="22"/>
      <c r="F2704" s="22"/>
      <c r="G2704" s="22"/>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2"/>
      <c r="AS2704" s="22"/>
      <c r="AT2704" s="22"/>
      <c r="AU2704" s="22"/>
      <c r="AV2704" s="22"/>
      <c r="AW2704" s="22"/>
      <c r="AX2704" s="22"/>
      <c r="AY2704" s="22"/>
      <c r="AZ2704" s="22"/>
      <c r="BA2704" s="22"/>
      <c r="BB2704" s="22"/>
      <c r="BC2704" s="22"/>
      <c r="BD2704" s="22"/>
      <c r="BE2704" s="22"/>
      <c r="BF2704" s="22"/>
      <c r="BG2704" s="22"/>
      <c r="BH2704" s="22"/>
      <c r="BI2704" s="22"/>
      <c r="BJ2704" s="22"/>
      <c r="BK2704" s="22"/>
      <c r="BL2704" s="22"/>
      <c r="BM2704" s="22"/>
      <c r="BN2704" s="22"/>
      <c r="BO2704" s="22"/>
      <c r="BP2704" s="22"/>
      <c r="BQ2704" s="22"/>
      <c r="BR2704" s="22"/>
      <c r="BS2704" s="22"/>
      <c r="BT2704" s="22"/>
      <c r="BU2704" s="22"/>
      <c r="BV2704" s="22"/>
      <c r="BW2704" s="22"/>
      <c r="BX2704" s="22"/>
      <c r="BY2704" s="22"/>
      <c r="BZ2704" s="22"/>
    </row>
    <row r="2705" spans="1:78" x14ac:dyDescent="0.25">
      <c r="A2705" s="21"/>
      <c r="B2705" s="34">
        <f t="shared" ca="1" si="84"/>
        <v>1.3</v>
      </c>
      <c r="C2705" s="22">
        <v>339</v>
      </c>
      <c r="D2705" s="22">
        <v>1300</v>
      </c>
      <c r="E2705" s="22"/>
      <c r="F2705" s="22"/>
      <c r="G2705" s="22"/>
      <c r="H2705" s="22"/>
      <c r="I2705" s="22"/>
      <c r="J2705" s="22"/>
      <c r="K2705" s="22"/>
      <c r="L2705" s="22"/>
      <c r="M2705" s="22"/>
      <c r="N2705" s="22"/>
      <c r="O2705" s="22"/>
      <c r="P2705" s="22"/>
      <c r="Q2705" s="22"/>
      <c r="R2705" s="22"/>
      <c r="S2705" s="22"/>
      <c r="T2705" s="2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c r="AQ2705" s="22"/>
      <c r="AR2705" s="22"/>
      <c r="AS2705" s="22"/>
      <c r="AT2705" s="22"/>
      <c r="AU2705" s="22"/>
      <c r="AV2705" s="22"/>
      <c r="AW2705" s="22"/>
      <c r="AX2705" s="22"/>
      <c r="AY2705" s="22"/>
      <c r="AZ2705" s="22"/>
      <c r="BA2705" s="22"/>
      <c r="BB2705" s="22"/>
      <c r="BC2705" s="22"/>
      <c r="BD2705" s="22"/>
      <c r="BE2705" s="22"/>
      <c r="BF2705" s="22"/>
      <c r="BG2705" s="22"/>
      <c r="BH2705" s="22"/>
      <c r="BI2705" s="22"/>
      <c r="BJ2705" s="22"/>
      <c r="BK2705" s="22"/>
      <c r="BL2705" s="22"/>
      <c r="BM2705" s="22"/>
      <c r="BN2705" s="22"/>
      <c r="BO2705" s="22"/>
      <c r="BP2705" s="22"/>
      <c r="BQ2705" s="22"/>
      <c r="BR2705" s="22"/>
      <c r="BS2705" s="22"/>
      <c r="BT2705" s="22"/>
      <c r="BU2705" s="22"/>
      <c r="BV2705" s="22"/>
      <c r="BW2705" s="22"/>
      <c r="BX2705" s="22"/>
      <c r="BY2705" s="22"/>
      <c r="BZ2705" s="22"/>
    </row>
    <row r="2706" spans="1:78" x14ac:dyDescent="0.25">
      <c r="A2706" s="21"/>
      <c r="B2706" s="34">
        <f t="shared" ca="1" si="84"/>
        <v>1.4</v>
      </c>
      <c r="C2706" s="22">
        <v>347.8</v>
      </c>
      <c r="D2706" s="22">
        <v>1400</v>
      </c>
      <c r="E2706" s="22"/>
      <c r="F2706" s="22"/>
      <c r="G2706" s="22"/>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2"/>
      <c r="AS2706" s="22"/>
      <c r="AT2706" s="22"/>
      <c r="AU2706" s="22"/>
      <c r="AV2706" s="22"/>
      <c r="AW2706" s="22"/>
      <c r="AX2706" s="22"/>
      <c r="AY2706" s="22"/>
      <c r="AZ2706" s="22"/>
      <c r="BA2706" s="22"/>
      <c r="BB2706" s="22"/>
      <c r="BC2706" s="22"/>
      <c r="BD2706" s="22"/>
      <c r="BE2706" s="22"/>
      <c r="BF2706" s="22"/>
      <c r="BG2706" s="22"/>
      <c r="BH2706" s="22"/>
      <c r="BI2706" s="22"/>
      <c r="BJ2706" s="22"/>
      <c r="BK2706" s="22"/>
      <c r="BL2706" s="22"/>
      <c r="BM2706" s="22"/>
      <c r="BN2706" s="22"/>
      <c r="BO2706" s="22"/>
      <c r="BP2706" s="22"/>
      <c r="BQ2706" s="22"/>
      <c r="BR2706" s="22"/>
      <c r="BS2706" s="22"/>
      <c r="BT2706" s="22"/>
      <c r="BU2706" s="22"/>
      <c r="BV2706" s="22"/>
      <c r="BW2706" s="22"/>
      <c r="BX2706" s="22"/>
      <c r="BY2706" s="22"/>
      <c r="BZ2706" s="22"/>
    </row>
    <row r="2707" spans="1:78" x14ac:dyDescent="0.25">
      <c r="A2707" s="21"/>
      <c r="B2707" s="34">
        <f t="shared" ca="1" si="84"/>
        <v>1.5</v>
      </c>
      <c r="C2707" s="22">
        <v>355.4</v>
      </c>
      <c r="D2707" s="22">
        <v>1500</v>
      </c>
      <c r="E2707" s="22"/>
      <c r="F2707" s="22"/>
      <c r="G2707" s="22"/>
      <c r="H2707" s="22"/>
      <c r="I2707" s="22"/>
      <c r="J2707" s="22"/>
      <c r="K2707" s="22"/>
      <c r="L2707" s="22"/>
      <c r="M2707" s="22"/>
      <c r="N2707" s="22"/>
      <c r="O2707" s="22"/>
      <c r="P2707" s="22"/>
      <c r="Q2707" s="22"/>
      <c r="R2707" s="22"/>
      <c r="S2707" s="22"/>
      <c r="T2707" s="2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c r="AQ2707" s="22"/>
      <c r="AR2707" s="22"/>
      <c r="AS2707" s="22"/>
      <c r="AT2707" s="22"/>
      <c r="AU2707" s="22"/>
      <c r="AV2707" s="22"/>
      <c r="AW2707" s="22"/>
      <c r="AX2707" s="22"/>
      <c r="AY2707" s="22"/>
      <c r="AZ2707" s="22"/>
      <c r="BA2707" s="22"/>
      <c r="BB2707" s="22"/>
      <c r="BC2707" s="22"/>
      <c r="BD2707" s="22"/>
      <c r="BE2707" s="22"/>
      <c r="BF2707" s="22"/>
      <c r="BG2707" s="22"/>
      <c r="BH2707" s="22"/>
      <c r="BI2707" s="22"/>
      <c r="BJ2707" s="22"/>
      <c r="BK2707" s="22"/>
      <c r="BL2707" s="22"/>
      <c r="BM2707" s="22"/>
      <c r="BN2707" s="22"/>
      <c r="BO2707" s="22"/>
      <c r="BP2707" s="22"/>
      <c r="BQ2707" s="22"/>
      <c r="BR2707" s="22"/>
      <c r="BS2707" s="22"/>
      <c r="BT2707" s="22"/>
      <c r="BU2707" s="22"/>
      <c r="BV2707" s="22"/>
      <c r="BW2707" s="22"/>
      <c r="BX2707" s="22"/>
      <c r="BY2707" s="22"/>
      <c r="BZ2707" s="22"/>
    </row>
    <row r="2708" spans="1:78" x14ac:dyDescent="0.25">
      <c r="A2708" s="21"/>
      <c r="B2708" s="34">
        <f t="shared" ca="1" si="84"/>
        <v>1.75</v>
      </c>
      <c r="C2708" s="22">
        <v>370.4</v>
      </c>
      <c r="D2708" s="106">
        <v>1750</v>
      </c>
      <c r="E2708" s="22"/>
      <c r="F2708" s="22"/>
      <c r="G2708" s="22"/>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2"/>
      <c r="AS2708" s="22"/>
      <c r="AT2708" s="22"/>
      <c r="AU2708" s="22"/>
      <c r="AV2708" s="22"/>
      <c r="AW2708" s="22"/>
      <c r="AX2708" s="22"/>
      <c r="AY2708" s="22"/>
      <c r="AZ2708" s="22"/>
      <c r="BA2708" s="22"/>
      <c r="BB2708" s="22"/>
      <c r="BC2708" s="22"/>
      <c r="BD2708" s="22"/>
      <c r="BE2708" s="22"/>
      <c r="BF2708" s="22"/>
      <c r="BG2708" s="22"/>
      <c r="BH2708" s="22"/>
      <c r="BI2708" s="22"/>
      <c r="BJ2708" s="22"/>
      <c r="BK2708" s="22"/>
      <c r="BL2708" s="22"/>
      <c r="BM2708" s="22"/>
      <c r="BN2708" s="22"/>
      <c r="BO2708" s="22"/>
      <c r="BP2708" s="22"/>
      <c r="BQ2708" s="22"/>
      <c r="BR2708" s="22"/>
      <c r="BS2708" s="22"/>
      <c r="BT2708" s="22"/>
      <c r="BU2708" s="22"/>
      <c r="BV2708" s="22"/>
      <c r="BW2708" s="22"/>
      <c r="BX2708" s="22"/>
      <c r="BY2708" s="22"/>
      <c r="BZ2708" s="22"/>
    </row>
    <row r="2709" spans="1:78" x14ac:dyDescent="0.25">
      <c r="A2709" s="21"/>
      <c r="B2709" s="34">
        <f t="shared" ca="1" si="84"/>
        <v>2</v>
      </c>
      <c r="C2709" s="22">
        <v>381.1</v>
      </c>
      <c r="D2709" s="22">
        <v>2000</v>
      </c>
      <c r="E2709" s="22"/>
      <c r="F2709" s="22"/>
      <c r="G2709" s="22"/>
      <c r="H2709" s="22"/>
      <c r="I2709" s="22"/>
      <c r="J2709" s="22"/>
      <c r="K2709" s="22"/>
      <c r="L2709" s="22"/>
      <c r="M2709" s="22"/>
      <c r="N2709" s="22"/>
      <c r="O2709" s="22"/>
      <c r="P2709" s="22"/>
      <c r="Q2709" s="22"/>
      <c r="R2709" s="22"/>
      <c r="S2709" s="22"/>
      <c r="T2709" s="2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c r="AQ2709" s="22"/>
      <c r="AR2709" s="22"/>
      <c r="AS2709" s="22"/>
      <c r="AT2709" s="22"/>
      <c r="AU2709" s="22"/>
      <c r="AV2709" s="22"/>
      <c r="AW2709" s="22"/>
      <c r="AX2709" s="22"/>
      <c r="AY2709" s="22"/>
      <c r="AZ2709" s="22"/>
      <c r="BA2709" s="22"/>
      <c r="BB2709" s="22"/>
      <c r="BC2709" s="22"/>
      <c r="BD2709" s="22"/>
      <c r="BE2709" s="22"/>
      <c r="BF2709" s="22"/>
      <c r="BG2709" s="22"/>
      <c r="BH2709" s="22"/>
      <c r="BI2709" s="22"/>
      <c r="BJ2709" s="22"/>
      <c r="BK2709" s="22"/>
      <c r="BL2709" s="22"/>
      <c r="BM2709" s="22"/>
      <c r="BN2709" s="22"/>
      <c r="BO2709" s="22"/>
      <c r="BP2709" s="22"/>
      <c r="BQ2709" s="22"/>
      <c r="BR2709" s="22"/>
      <c r="BS2709" s="22"/>
      <c r="BT2709" s="22"/>
      <c r="BU2709" s="22"/>
      <c r="BV2709" s="22"/>
      <c r="BW2709" s="22"/>
      <c r="BX2709" s="22"/>
      <c r="BY2709" s="22"/>
      <c r="BZ2709" s="22"/>
    </row>
    <row r="2710" spans="1:78" x14ac:dyDescent="0.25">
      <c r="A2710" s="21"/>
      <c r="B2710" s="34">
        <f t="shared" ca="1" si="84"/>
        <v>2.25</v>
      </c>
      <c r="C2710" s="22">
        <v>389.1</v>
      </c>
      <c r="D2710" s="22">
        <v>2250</v>
      </c>
      <c r="E2710" s="22"/>
      <c r="F2710" s="22"/>
      <c r="G2710" s="22"/>
      <c r="H2710" s="22"/>
      <c r="I2710" s="22"/>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2"/>
      <c r="AS2710" s="22"/>
      <c r="AT2710" s="22"/>
      <c r="AU2710" s="22"/>
      <c r="AV2710" s="22"/>
      <c r="AW2710" s="22"/>
      <c r="AX2710" s="22"/>
      <c r="AY2710" s="22"/>
      <c r="AZ2710" s="22"/>
      <c r="BA2710" s="22"/>
      <c r="BB2710" s="22"/>
      <c r="BC2710" s="22"/>
      <c r="BD2710" s="22"/>
      <c r="BE2710" s="22"/>
      <c r="BF2710" s="22"/>
      <c r="BG2710" s="22"/>
      <c r="BH2710" s="22"/>
      <c r="BI2710" s="22"/>
      <c r="BJ2710" s="22"/>
      <c r="BK2710" s="22"/>
      <c r="BL2710" s="22"/>
      <c r="BM2710" s="22"/>
      <c r="BN2710" s="22"/>
      <c r="BO2710" s="22"/>
      <c r="BP2710" s="22"/>
      <c r="BQ2710" s="22"/>
      <c r="BR2710" s="22"/>
      <c r="BS2710" s="22"/>
      <c r="BT2710" s="22"/>
      <c r="BU2710" s="22"/>
      <c r="BV2710" s="22"/>
      <c r="BW2710" s="22"/>
      <c r="BX2710" s="22"/>
      <c r="BY2710" s="22"/>
      <c r="BZ2710" s="22"/>
    </row>
    <row r="2711" spans="1:78" x14ac:dyDescent="0.25">
      <c r="A2711" s="21"/>
      <c r="B2711" s="34">
        <f t="shared" ca="1" si="84"/>
        <v>2.5</v>
      </c>
      <c r="C2711" s="22">
        <v>395.1</v>
      </c>
      <c r="D2711" s="22">
        <v>2500</v>
      </c>
      <c r="E2711" s="22"/>
      <c r="F2711" s="22"/>
      <c r="G2711" s="22"/>
      <c r="H2711" s="22"/>
      <c r="I2711" s="22"/>
      <c r="J2711" s="22"/>
      <c r="K2711" s="22"/>
      <c r="L2711" s="22"/>
      <c r="M2711" s="22"/>
      <c r="N2711" s="22"/>
      <c r="O2711" s="22"/>
      <c r="P2711" s="22"/>
      <c r="Q2711" s="22"/>
      <c r="R2711" s="22"/>
      <c r="S2711" s="22"/>
      <c r="T2711" s="2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c r="AQ2711" s="22"/>
      <c r="AR2711" s="22"/>
      <c r="AS2711" s="22"/>
      <c r="AT2711" s="22"/>
      <c r="AU2711" s="22"/>
      <c r="AV2711" s="22"/>
      <c r="AW2711" s="22"/>
      <c r="AX2711" s="22"/>
      <c r="AY2711" s="22"/>
      <c r="AZ2711" s="22"/>
      <c r="BA2711" s="22"/>
      <c r="BB2711" s="22"/>
      <c r="BC2711" s="22"/>
      <c r="BD2711" s="22"/>
      <c r="BE2711" s="22"/>
      <c r="BF2711" s="22"/>
      <c r="BG2711" s="22"/>
      <c r="BH2711" s="22"/>
      <c r="BI2711" s="22"/>
      <c r="BJ2711" s="22"/>
      <c r="BK2711" s="22"/>
      <c r="BL2711" s="22"/>
      <c r="BM2711" s="22"/>
      <c r="BN2711" s="22"/>
      <c r="BO2711" s="22"/>
      <c r="BP2711" s="22"/>
      <c r="BQ2711" s="22"/>
      <c r="BR2711" s="22"/>
      <c r="BS2711" s="22"/>
      <c r="BT2711" s="22"/>
      <c r="BU2711" s="22"/>
      <c r="BV2711" s="22"/>
      <c r="BW2711" s="22"/>
      <c r="BX2711" s="22"/>
      <c r="BY2711" s="22"/>
      <c r="BZ2711" s="22"/>
    </row>
    <row r="2712" spans="1:78" x14ac:dyDescent="0.25">
      <c r="A2712" s="21"/>
      <c r="B2712" s="34">
        <f t="shared" ca="1" si="84"/>
        <v>2.75</v>
      </c>
      <c r="C2712" s="22">
        <v>399.7</v>
      </c>
      <c r="D2712" s="22">
        <v>2750</v>
      </c>
      <c r="E2712" s="22"/>
      <c r="F2712" s="22"/>
      <c r="G2712" s="22"/>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2"/>
      <c r="AS2712" s="22"/>
      <c r="AT2712" s="22"/>
      <c r="AU2712" s="22"/>
      <c r="AV2712" s="22"/>
      <c r="AW2712" s="22"/>
      <c r="AX2712" s="22"/>
      <c r="AY2712" s="22"/>
      <c r="AZ2712" s="22"/>
      <c r="BA2712" s="22"/>
      <c r="BB2712" s="22"/>
      <c r="BC2712" s="22"/>
      <c r="BD2712" s="22"/>
      <c r="BE2712" s="22"/>
      <c r="BF2712" s="22"/>
      <c r="BG2712" s="22"/>
      <c r="BH2712" s="22"/>
      <c r="BI2712" s="22"/>
      <c r="BJ2712" s="22"/>
      <c r="BK2712" s="22"/>
      <c r="BL2712" s="22"/>
      <c r="BM2712" s="22"/>
      <c r="BN2712" s="22"/>
      <c r="BO2712" s="22"/>
      <c r="BP2712" s="22"/>
      <c r="BQ2712" s="22"/>
      <c r="BR2712" s="22"/>
      <c r="BS2712" s="22"/>
      <c r="BT2712" s="22"/>
      <c r="BU2712" s="22"/>
      <c r="BV2712" s="22"/>
      <c r="BW2712" s="22"/>
      <c r="BX2712" s="22"/>
      <c r="BY2712" s="22"/>
      <c r="BZ2712" s="22"/>
    </row>
    <row r="2713" spans="1:78" x14ac:dyDescent="0.25">
      <c r="A2713" s="21"/>
      <c r="B2713" s="34">
        <f t="shared" ca="1" si="84"/>
        <v>3</v>
      </c>
      <c r="C2713" s="22">
        <v>403.3</v>
      </c>
      <c r="D2713" s="106">
        <v>3000</v>
      </c>
      <c r="E2713" s="22"/>
      <c r="F2713" s="22"/>
      <c r="G2713" s="22"/>
      <c r="H2713" s="22"/>
      <c r="I2713" s="22"/>
      <c r="J2713" s="22"/>
      <c r="K2713" s="22"/>
      <c r="L2713" s="22"/>
      <c r="M2713" s="22"/>
      <c r="N2713" s="22"/>
      <c r="O2713" s="22"/>
      <c r="P2713" s="22"/>
      <c r="Q2713" s="22"/>
      <c r="R2713" s="22"/>
      <c r="S2713" s="22"/>
      <c r="T2713" s="2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c r="AQ2713" s="22"/>
      <c r="AR2713" s="22"/>
      <c r="AS2713" s="22"/>
      <c r="AT2713" s="22"/>
      <c r="AU2713" s="22"/>
      <c r="AV2713" s="22"/>
      <c r="AW2713" s="22"/>
      <c r="AX2713" s="22"/>
      <c r="AY2713" s="22"/>
      <c r="AZ2713" s="22"/>
      <c r="BA2713" s="22"/>
      <c r="BB2713" s="22"/>
      <c r="BC2713" s="22"/>
      <c r="BD2713" s="22"/>
      <c r="BE2713" s="22"/>
      <c r="BF2713" s="22"/>
      <c r="BG2713" s="22"/>
      <c r="BH2713" s="22"/>
      <c r="BI2713" s="22"/>
      <c r="BJ2713" s="22"/>
      <c r="BK2713" s="22"/>
      <c r="BL2713" s="22"/>
      <c r="BM2713" s="22"/>
      <c r="BN2713" s="22"/>
      <c r="BO2713" s="22"/>
      <c r="BP2713" s="22"/>
      <c r="BQ2713" s="22"/>
      <c r="BR2713" s="22"/>
      <c r="BS2713" s="22"/>
      <c r="BT2713" s="22"/>
      <c r="BU2713" s="22"/>
      <c r="BV2713" s="22"/>
      <c r="BW2713" s="22"/>
      <c r="BX2713" s="22"/>
      <c r="BY2713" s="22"/>
      <c r="BZ2713" s="22"/>
    </row>
    <row r="2714" spans="1:78" x14ac:dyDescent="0.25">
      <c r="A2714" s="21"/>
      <c r="B2714" s="22"/>
      <c r="C2714" s="22"/>
      <c r="D2714" s="22"/>
      <c r="E2714" s="22"/>
      <c r="F2714" s="22"/>
      <c r="G2714" s="22"/>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2"/>
      <c r="AS2714" s="22"/>
      <c r="AT2714" s="22"/>
      <c r="AU2714" s="22"/>
      <c r="AV2714" s="22"/>
      <c r="AW2714" s="22"/>
      <c r="AX2714" s="22"/>
      <c r="AY2714" s="22"/>
      <c r="AZ2714" s="22"/>
      <c r="BA2714" s="22"/>
      <c r="BB2714" s="22"/>
      <c r="BC2714" s="22"/>
      <c r="BD2714" s="22"/>
      <c r="BE2714" s="22"/>
      <c r="BF2714" s="22"/>
      <c r="BG2714" s="22"/>
      <c r="BH2714" s="22"/>
      <c r="BI2714" s="22"/>
      <c r="BJ2714" s="22"/>
      <c r="BK2714" s="22"/>
      <c r="BL2714" s="22"/>
      <c r="BM2714" s="22"/>
      <c r="BN2714" s="22"/>
      <c r="BO2714" s="22"/>
      <c r="BP2714" s="22"/>
      <c r="BQ2714" s="22"/>
      <c r="BR2714" s="22"/>
      <c r="BS2714" s="22"/>
      <c r="BT2714" s="22"/>
      <c r="BU2714" s="22"/>
      <c r="BV2714" s="22"/>
      <c r="BW2714" s="22"/>
      <c r="BX2714" s="22"/>
      <c r="BY2714" s="22"/>
      <c r="BZ2714" s="22"/>
    </row>
    <row r="2715" spans="1:78" x14ac:dyDescent="0.25">
      <c r="A2715" s="21"/>
      <c r="B2715" s="22"/>
      <c r="C2715" s="22" t="s">
        <v>155</v>
      </c>
      <c r="D2715" s="22" t="s">
        <v>157</v>
      </c>
      <c r="E2715" s="22"/>
      <c r="F2715" s="22"/>
      <c r="G2715" s="22"/>
      <c r="H2715" s="22"/>
      <c r="I2715" s="22"/>
      <c r="J2715" s="22"/>
      <c r="K2715" s="22"/>
      <c r="L2715" s="22"/>
      <c r="M2715" s="22"/>
      <c r="N2715" s="22"/>
      <c r="O2715" s="22"/>
      <c r="P2715" s="22"/>
      <c r="Q2715" s="22"/>
      <c r="R2715" s="22"/>
      <c r="S2715" s="22"/>
      <c r="T2715" s="2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c r="AQ2715" s="22"/>
      <c r="AR2715" s="22"/>
      <c r="AS2715" s="22"/>
      <c r="AT2715" s="22"/>
      <c r="AU2715" s="22"/>
      <c r="AV2715" s="22"/>
      <c r="AW2715" s="22"/>
      <c r="AX2715" s="22"/>
      <c r="AY2715" s="22"/>
      <c r="AZ2715" s="22"/>
      <c r="BA2715" s="22"/>
      <c r="BB2715" s="22"/>
      <c r="BC2715" s="22"/>
      <c r="BD2715" s="22"/>
      <c r="BE2715" s="22"/>
      <c r="BF2715" s="22"/>
      <c r="BG2715" s="22"/>
      <c r="BH2715" s="22"/>
      <c r="BI2715" s="22"/>
      <c r="BJ2715" s="22"/>
      <c r="BK2715" s="22"/>
      <c r="BL2715" s="22"/>
      <c r="BM2715" s="22"/>
      <c r="BN2715" s="22"/>
      <c r="BO2715" s="22"/>
      <c r="BP2715" s="22"/>
      <c r="BQ2715" s="22"/>
      <c r="BR2715" s="22"/>
      <c r="BS2715" s="22"/>
      <c r="BT2715" s="22"/>
      <c r="BU2715" s="22"/>
      <c r="BV2715" s="22"/>
      <c r="BW2715" s="22"/>
      <c r="BX2715" s="22"/>
      <c r="BY2715" s="22"/>
      <c r="BZ2715" s="22"/>
    </row>
    <row r="2716" spans="1:78" x14ac:dyDescent="0.25">
      <c r="A2716" s="21"/>
      <c r="B2716" s="22"/>
      <c r="C2716" s="22" t="s">
        <v>226</v>
      </c>
      <c r="D2716" s="22" t="s">
        <v>479</v>
      </c>
      <c r="E2716" s="22"/>
      <c r="F2716" s="22"/>
      <c r="G2716" s="22"/>
      <c r="H2716" s="22"/>
      <c r="I2716" s="22"/>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2"/>
      <c r="AS2716" s="22"/>
      <c r="AT2716" s="22"/>
      <c r="AU2716" s="22"/>
      <c r="AV2716" s="22"/>
      <c r="AW2716" s="22"/>
      <c r="AX2716" s="22"/>
      <c r="AY2716" s="22"/>
      <c r="AZ2716" s="22"/>
      <c r="BA2716" s="22"/>
      <c r="BB2716" s="22"/>
      <c r="BC2716" s="22"/>
      <c r="BD2716" s="22"/>
      <c r="BE2716" s="22"/>
      <c r="BF2716" s="22"/>
      <c r="BG2716" s="22"/>
      <c r="BH2716" s="22"/>
      <c r="BI2716" s="22"/>
      <c r="BJ2716" s="22"/>
      <c r="BK2716" s="22"/>
      <c r="BL2716" s="22"/>
      <c r="BM2716" s="22"/>
      <c r="BN2716" s="22"/>
      <c r="BO2716" s="22"/>
      <c r="BP2716" s="22"/>
      <c r="BQ2716" s="22"/>
      <c r="BR2716" s="22"/>
      <c r="BS2716" s="22"/>
      <c r="BT2716" s="22"/>
      <c r="BU2716" s="22"/>
      <c r="BV2716" s="22"/>
      <c r="BW2716" s="22"/>
      <c r="BX2716" s="22"/>
      <c r="BY2716" s="22"/>
      <c r="BZ2716" s="22"/>
    </row>
    <row r="2717" spans="1:78" x14ac:dyDescent="0.25">
      <c r="A2717" s="21"/>
      <c r="B2717" s="22"/>
      <c r="C2717" s="22"/>
      <c r="D2717" s="22"/>
      <c r="E2717" s="22"/>
      <c r="F2717" s="22"/>
      <c r="G2717" s="22"/>
      <c r="H2717" s="22"/>
      <c r="I2717" s="22"/>
      <c r="J2717" s="22"/>
      <c r="K2717" s="22"/>
      <c r="L2717" s="22"/>
      <c r="M2717" s="22"/>
      <c r="N2717" s="22"/>
      <c r="O2717" s="22"/>
      <c r="P2717" s="22"/>
      <c r="Q2717" s="22"/>
      <c r="R2717" s="22"/>
      <c r="S2717" s="22"/>
      <c r="T2717" s="2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c r="AQ2717" s="22"/>
      <c r="AR2717" s="22"/>
      <c r="AS2717" s="22"/>
      <c r="AT2717" s="22"/>
      <c r="AU2717" s="22"/>
      <c r="AV2717" s="22"/>
      <c r="AW2717" s="22"/>
      <c r="AX2717" s="22"/>
      <c r="AY2717" s="22"/>
      <c r="AZ2717" s="22"/>
      <c r="BA2717" s="22"/>
      <c r="BB2717" s="22"/>
      <c r="BC2717" s="22"/>
      <c r="BD2717" s="22"/>
      <c r="BE2717" s="22"/>
      <c r="BF2717" s="22"/>
      <c r="BG2717" s="22"/>
      <c r="BH2717" s="22"/>
      <c r="BI2717" s="22"/>
      <c r="BJ2717" s="22"/>
      <c r="BK2717" s="22"/>
      <c r="BL2717" s="22"/>
      <c r="BM2717" s="22"/>
      <c r="BN2717" s="22"/>
      <c r="BO2717" s="22"/>
      <c r="BP2717" s="22"/>
      <c r="BQ2717" s="22"/>
      <c r="BR2717" s="22"/>
      <c r="BS2717" s="22"/>
      <c r="BT2717" s="22"/>
      <c r="BU2717" s="22"/>
      <c r="BV2717" s="22"/>
      <c r="BW2717" s="22"/>
      <c r="BX2717" s="22"/>
      <c r="BY2717" s="22"/>
      <c r="BZ2717" s="22"/>
    </row>
    <row r="2718" spans="1:78" x14ac:dyDescent="0.25">
      <c r="A2718" s="21"/>
      <c r="B2718" s="22" t="s">
        <v>465</v>
      </c>
      <c r="C2718" s="42" t="s">
        <v>480</v>
      </c>
      <c r="D2718" s="22"/>
      <c r="E2718" s="22"/>
      <c r="F2718" s="22"/>
      <c r="G2718" s="22"/>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2"/>
      <c r="AS2718" s="22"/>
      <c r="AT2718" s="22"/>
      <c r="AU2718" s="22"/>
      <c r="AV2718" s="22"/>
      <c r="AW2718" s="22"/>
      <c r="AX2718" s="22"/>
      <c r="AY2718" s="22"/>
      <c r="AZ2718" s="22"/>
      <c r="BA2718" s="22"/>
      <c r="BB2718" s="22"/>
      <c r="BC2718" s="22"/>
      <c r="BD2718" s="22"/>
      <c r="BE2718" s="22"/>
      <c r="BF2718" s="22"/>
      <c r="BG2718" s="22"/>
      <c r="BH2718" s="22"/>
      <c r="BI2718" s="22"/>
      <c r="BJ2718" s="22"/>
      <c r="BK2718" s="22"/>
      <c r="BL2718" s="22"/>
      <c r="BM2718" s="22"/>
      <c r="BN2718" s="22"/>
      <c r="BO2718" s="22"/>
      <c r="BP2718" s="22"/>
      <c r="BQ2718" s="22"/>
      <c r="BR2718" s="22"/>
      <c r="BS2718" s="22"/>
      <c r="BT2718" s="22"/>
      <c r="BU2718" s="22"/>
      <c r="BV2718" s="22"/>
      <c r="BW2718" s="22"/>
      <c r="BX2718" s="22"/>
      <c r="BY2718" s="22"/>
      <c r="BZ2718" s="22"/>
    </row>
    <row r="2719" spans="1:78" x14ac:dyDescent="0.25">
      <c r="A2719" s="21"/>
      <c r="B2719" s="22" t="s">
        <v>467</v>
      </c>
      <c r="C2719" s="42">
        <v>84.159499999999994</v>
      </c>
      <c r="D2719" s="22"/>
      <c r="E2719" s="22"/>
      <c r="F2719" s="22"/>
      <c r="G2719" s="22"/>
      <c r="H2719" s="22"/>
      <c r="I2719" s="22"/>
      <c r="J2719" s="22"/>
      <c r="K2719" s="22"/>
      <c r="L2719" s="22"/>
      <c r="M2719" s="22"/>
      <c r="N2719" s="22"/>
      <c r="O2719" s="22"/>
      <c r="P2719" s="22"/>
      <c r="Q2719" s="22"/>
      <c r="R2719" s="22"/>
      <c r="S2719" s="22"/>
      <c r="T2719" s="2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c r="AQ2719" s="22"/>
      <c r="AR2719" s="22"/>
      <c r="AS2719" s="22"/>
      <c r="AT2719" s="22"/>
      <c r="AU2719" s="22"/>
      <c r="AV2719" s="22"/>
      <c r="AW2719" s="22"/>
      <c r="AX2719" s="22"/>
      <c r="AY2719" s="22"/>
      <c r="AZ2719" s="22"/>
      <c r="BA2719" s="22"/>
      <c r="BB2719" s="22"/>
      <c r="BC2719" s="22"/>
      <c r="BD2719" s="22"/>
      <c r="BE2719" s="22"/>
      <c r="BF2719" s="22"/>
      <c r="BG2719" s="22"/>
      <c r="BH2719" s="22"/>
      <c r="BI2719" s="22"/>
      <c r="BJ2719" s="22"/>
      <c r="BK2719" s="22"/>
      <c r="BL2719" s="22"/>
      <c r="BM2719" s="22"/>
      <c r="BN2719" s="22"/>
      <c r="BO2719" s="22"/>
      <c r="BP2719" s="22"/>
      <c r="BQ2719" s="22"/>
      <c r="BR2719" s="22"/>
      <c r="BS2719" s="22"/>
      <c r="BT2719" s="22"/>
      <c r="BU2719" s="22"/>
      <c r="BV2719" s="22"/>
      <c r="BW2719" s="22"/>
      <c r="BX2719" s="22"/>
      <c r="BY2719" s="22"/>
      <c r="BZ2719" s="22"/>
    </row>
    <row r="2720" spans="1:78" x14ac:dyDescent="0.25">
      <c r="A2720" s="21"/>
      <c r="B2720" s="22"/>
      <c r="C2720" s="22"/>
      <c r="D2720" s="22"/>
      <c r="E2720" s="22"/>
      <c r="F2720" s="22"/>
      <c r="G2720" s="22"/>
      <c r="H2720" s="22"/>
      <c r="I2720" s="22"/>
      <c r="J2720" s="22"/>
      <c r="K2720" s="22"/>
      <c r="L2720" s="22"/>
      <c r="M2720" s="22"/>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2"/>
      <c r="AS2720" s="22"/>
      <c r="AT2720" s="22"/>
      <c r="AU2720" s="22"/>
      <c r="AV2720" s="22"/>
      <c r="AW2720" s="22"/>
      <c r="AX2720" s="22"/>
      <c r="AY2720" s="22"/>
      <c r="AZ2720" s="22"/>
      <c r="BA2720" s="22"/>
      <c r="BB2720" s="22"/>
      <c r="BC2720" s="22"/>
      <c r="BD2720" s="22"/>
      <c r="BE2720" s="22"/>
      <c r="BF2720" s="22"/>
      <c r="BG2720" s="22"/>
      <c r="BH2720" s="22"/>
      <c r="BI2720" s="22"/>
      <c r="BJ2720" s="22"/>
      <c r="BK2720" s="22"/>
      <c r="BL2720" s="22"/>
      <c r="BM2720" s="22"/>
      <c r="BN2720" s="22"/>
      <c r="BO2720" s="22"/>
      <c r="BP2720" s="22"/>
      <c r="BQ2720" s="22"/>
      <c r="BR2720" s="22"/>
      <c r="BS2720" s="22"/>
      <c r="BT2720" s="22"/>
      <c r="BU2720" s="22"/>
      <c r="BV2720" s="22"/>
      <c r="BW2720" s="22"/>
      <c r="BX2720" s="22"/>
      <c r="BY2720" s="22"/>
      <c r="BZ2720" s="22"/>
    </row>
    <row r="2721" spans="1:78" x14ac:dyDescent="0.25">
      <c r="A2721" s="21"/>
      <c r="B2721" s="22"/>
      <c r="C2721" s="22"/>
      <c r="D2721" s="22"/>
      <c r="E2721" s="22"/>
      <c r="F2721" s="22"/>
      <c r="G2721" s="22"/>
      <c r="H2721" s="22"/>
      <c r="I2721" s="22"/>
      <c r="J2721" s="22"/>
      <c r="K2721" s="22"/>
      <c r="L2721" s="22"/>
      <c r="M2721" s="22"/>
      <c r="N2721" s="22"/>
      <c r="O2721" s="22"/>
      <c r="P2721" s="22"/>
      <c r="Q2721" s="22"/>
      <c r="R2721" s="22"/>
      <c r="S2721" s="22"/>
      <c r="T2721" s="2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c r="AQ2721" s="22"/>
      <c r="AR2721" s="22"/>
      <c r="AS2721" s="22"/>
      <c r="AT2721" s="22"/>
      <c r="AU2721" s="22"/>
      <c r="AV2721" s="22"/>
      <c r="AW2721" s="22"/>
      <c r="AX2721" s="22"/>
      <c r="AY2721" s="22"/>
      <c r="AZ2721" s="22"/>
      <c r="BA2721" s="22"/>
      <c r="BB2721" s="22"/>
      <c r="BC2721" s="22"/>
      <c r="BD2721" s="22"/>
      <c r="BE2721" s="22"/>
      <c r="BF2721" s="22"/>
      <c r="BG2721" s="22"/>
      <c r="BH2721" s="22"/>
      <c r="BI2721" s="22"/>
      <c r="BJ2721" s="22"/>
      <c r="BK2721" s="22"/>
      <c r="BL2721" s="22"/>
      <c r="BM2721" s="22"/>
      <c r="BN2721" s="22"/>
      <c r="BO2721" s="22"/>
      <c r="BP2721" s="22"/>
      <c r="BQ2721" s="22"/>
      <c r="BR2721" s="22"/>
      <c r="BS2721" s="22"/>
      <c r="BT2721" s="22"/>
      <c r="BU2721" s="22"/>
      <c r="BV2721" s="22"/>
      <c r="BW2721" s="22"/>
      <c r="BX2721" s="22"/>
      <c r="BY2721" s="22"/>
      <c r="BZ2721" s="22"/>
    </row>
    <row r="2722" spans="1:78" x14ac:dyDescent="0.25">
      <c r="A2722" s="21"/>
      <c r="B2722" s="22"/>
      <c r="C2722" s="22"/>
      <c r="D2722" s="22"/>
      <c r="E2722" s="22"/>
      <c r="F2722" s="22"/>
      <c r="G2722" s="22"/>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2"/>
      <c r="AS2722" s="22"/>
      <c r="AT2722" s="22"/>
      <c r="AU2722" s="22"/>
      <c r="AV2722" s="22"/>
      <c r="AW2722" s="22"/>
      <c r="AX2722" s="22"/>
      <c r="AY2722" s="22"/>
      <c r="AZ2722" s="22"/>
      <c r="BA2722" s="22"/>
      <c r="BB2722" s="22"/>
      <c r="BC2722" s="22"/>
      <c r="BD2722" s="22"/>
      <c r="BE2722" s="22"/>
      <c r="BF2722" s="22"/>
      <c r="BG2722" s="22"/>
      <c r="BH2722" s="22"/>
      <c r="BI2722" s="22"/>
      <c r="BJ2722" s="22"/>
      <c r="BK2722" s="22"/>
      <c r="BL2722" s="22"/>
      <c r="BM2722" s="22"/>
      <c r="BN2722" s="22"/>
      <c r="BO2722" s="22"/>
      <c r="BP2722" s="22"/>
      <c r="BQ2722" s="22"/>
      <c r="BR2722" s="22"/>
      <c r="BS2722" s="22"/>
      <c r="BT2722" s="22"/>
      <c r="BU2722" s="22"/>
      <c r="BV2722" s="22"/>
      <c r="BW2722" s="22"/>
      <c r="BX2722" s="22"/>
      <c r="BY2722" s="22"/>
      <c r="BZ2722" s="22"/>
    </row>
    <row r="2723" spans="1:78" x14ac:dyDescent="0.25">
      <c r="A2723" s="21"/>
      <c r="B2723" s="22"/>
      <c r="C2723" s="22"/>
      <c r="D2723" s="22"/>
      <c r="E2723" s="22"/>
      <c r="F2723" s="22"/>
      <c r="G2723" s="22"/>
      <c r="H2723" s="22"/>
      <c r="I2723" s="22"/>
      <c r="J2723" s="22"/>
      <c r="K2723" s="22"/>
      <c r="L2723" s="22"/>
      <c r="M2723" s="22"/>
      <c r="N2723" s="22"/>
      <c r="O2723" s="22"/>
      <c r="P2723" s="22"/>
      <c r="Q2723" s="22"/>
      <c r="R2723" s="22"/>
      <c r="S2723" s="22"/>
      <c r="T2723" s="2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c r="AQ2723" s="22"/>
      <c r="AR2723" s="22"/>
      <c r="AS2723" s="22"/>
      <c r="AT2723" s="22"/>
      <c r="AU2723" s="22"/>
      <c r="AV2723" s="22"/>
      <c r="AW2723" s="22"/>
      <c r="AX2723" s="22"/>
      <c r="AY2723" s="22"/>
      <c r="AZ2723" s="22"/>
      <c r="BA2723" s="22"/>
      <c r="BB2723" s="22"/>
      <c r="BC2723" s="22"/>
      <c r="BD2723" s="22"/>
      <c r="BE2723" s="22"/>
      <c r="BF2723" s="22"/>
      <c r="BG2723" s="22"/>
      <c r="BH2723" s="22"/>
      <c r="BI2723" s="22"/>
      <c r="BJ2723" s="22"/>
      <c r="BK2723" s="22"/>
      <c r="BL2723" s="22"/>
      <c r="BM2723" s="22"/>
      <c r="BN2723" s="22"/>
      <c r="BO2723" s="22"/>
      <c r="BP2723" s="22"/>
      <c r="BQ2723" s="22"/>
      <c r="BR2723" s="22"/>
      <c r="BS2723" s="22"/>
      <c r="BT2723" s="22"/>
      <c r="BU2723" s="22"/>
      <c r="BV2723" s="22"/>
      <c r="BW2723" s="22"/>
      <c r="BX2723" s="22"/>
      <c r="BY2723" s="22"/>
      <c r="BZ2723" s="22"/>
    </row>
    <row r="2724" spans="1:78" x14ac:dyDescent="0.25">
      <c r="A2724" s="21"/>
      <c r="B2724" s="22"/>
      <c r="C2724" s="22"/>
      <c r="D2724" s="22"/>
      <c r="E2724" s="22"/>
      <c r="F2724" s="26" t="s">
        <v>70</v>
      </c>
      <c r="G2724" s="27" t="s">
        <v>71</v>
      </c>
      <c r="H2724" s="27" t="s">
        <v>72</v>
      </c>
      <c r="I2724" s="27" t="s">
        <v>73</v>
      </c>
      <c r="J2724" s="27" t="s">
        <v>74</v>
      </c>
      <c r="K2724" s="27" t="s">
        <v>75</v>
      </c>
      <c r="L2724" s="27" t="s">
        <v>76</v>
      </c>
      <c r="M2724" s="27" t="s">
        <v>77</v>
      </c>
      <c r="N2724" s="27" t="s">
        <v>78</v>
      </c>
      <c r="O2724" s="27" t="s">
        <v>79</v>
      </c>
      <c r="P2724" s="27" t="s">
        <v>80</v>
      </c>
      <c r="Q2724" s="27" t="s">
        <v>81</v>
      </c>
      <c r="R2724" s="27" t="s">
        <v>82</v>
      </c>
      <c r="S2724" s="27" t="s">
        <v>83</v>
      </c>
      <c r="T2724" s="27" t="s">
        <v>84</v>
      </c>
      <c r="U2724" s="27" t="s">
        <v>85</v>
      </c>
      <c r="V2724" s="27" t="s">
        <v>86</v>
      </c>
      <c r="W2724" s="27" t="s">
        <v>87</v>
      </c>
      <c r="X2724" s="27" t="s">
        <v>88</v>
      </c>
      <c r="Y2724" s="27" t="s">
        <v>89</v>
      </c>
      <c r="Z2724" s="27" t="s">
        <v>90</v>
      </c>
      <c r="AA2724" s="27" t="s">
        <v>91</v>
      </c>
      <c r="AB2724" s="27" t="s">
        <v>92</v>
      </c>
      <c r="AC2724" s="27" t="s">
        <v>93</v>
      </c>
      <c r="AD2724" s="27" t="s">
        <v>94</v>
      </c>
      <c r="AE2724" s="27" t="s">
        <v>95</v>
      </c>
      <c r="AF2724" s="27" t="s">
        <v>96</v>
      </c>
      <c r="AG2724" s="27" t="s">
        <v>97</v>
      </c>
      <c r="AH2724" s="27" t="s">
        <v>98</v>
      </c>
      <c r="AI2724" s="27" t="s">
        <v>99</v>
      </c>
      <c r="AJ2724" s="27" t="s">
        <v>100</v>
      </c>
      <c r="AK2724" s="27" t="s">
        <v>101</v>
      </c>
      <c r="AL2724" s="27" t="s">
        <v>102</v>
      </c>
      <c r="AM2724" s="27" t="s">
        <v>103</v>
      </c>
      <c r="AN2724" s="27" t="s">
        <v>104</v>
      </c>
      <c r="AO2724" s="27" t="s">
        <v>105</v>
      </c>
      <c r="AP2724" s="27" t="s">
        <v>106</v>
      </c>
      <c r="AQ2724" s="27" t="s">
        <v>107</v>
      </c>
      <c r="AR2724" s="27" t="s">
        <v>108</v>
      </c>
      <c r="AS2724" s="27" t="s">
        <v>109</v>
      </c>
      <c r="AT2724" s="27" t="s">
        <v>110</v>
      </c>
      <c r="AU2724" s="27" t="s">
        <v>111</v>
      </c>
      <c r="AV2724" s="27" t="s">
        <v>112</v>
      </c>
      <c r="AW2724" s="27" t="s">
        <v>113</v>
      </c>
      <c r="AX2724" s="27" t="s">
        <v>114</v>
      </c>
      <c r="AY2724" s="27" t="s">
        <v>115</v>
      </c>
      <c r="AZ2724" s="27" t="s">
        <v>116</v>
      </c>
      <c r="BA2724" s="27" t="s">
        <v>117</v>
      </c>
      <c r="BB2724" s="27" t="s">
        <v>118</v>
      </c>
      <c r="BC2724" s="27" t="s">
        <v>119</v>
      </c>
      <c r="BD2724" s="27" t="s">
        <v>120</v>
      </c>
      <c r="BE2724" s="27" t="s">
        <v>121</v>
      </c>
      <c r="BF2724" s="27" t="s">
        <v>122</v>
      </c>
      <c r="BG2724" s="27" t="s">
        <v>123</v>
      </c>
      <c r="BH2724" s="27" t="s">
        <v>124</v>
      </c>
      <c r="BI2724" s="27" t="s">
        <v>125</v>
      </c>
      <c r="BJ2724" s="27" t="s">
        <v>126</v>
      </c>
      <c r="BK2724" s="27" t="s">
        <v>127</v>
      </c>
      <c r="BL2724" s="27" t="s">
        <v>128</v>
      </c>
      <c r="BM2724" s="27" t="s">
        <v>129</v>
      </c>
      <c r="BN2724" s="27" t="s">
        <v>130</v>
      </c>
      <c r="BO2724" s="22"/>
      <c r="BP2724" s="22"/>
      <c r="BQ2724" s="22"/>
      <c r="BR2724" s="22"/>
      <c r="BS2724" s="22"/>
      <c r="BT2724" s="22"/>
      <c r="BU2724" s="22"/>
      <c r="BV2724" s="22"/>
      <c r="BW2724" s="22"/>
      <c r="BX2724" s="22"/>
      <c r="BY2724" s="22"/>
      <c r="BZ2724" s="22"/>
    </row>
    <row r="2725" spans="1:78" x14ac:dyDescent="0.25">
      <c r="A2725" s="21" t="s">
        <v>481</v>
      </c>
      <c r="B2725" s="21" t="s">
        <v>482</v>
      </c>
      <c r="C2725" s="22"/>
      <c r="D2725" s="22"/>
      <c r="E2725" s="22"/>
      <c r="F2725" s="40" t="s">
        <v>139</v>
      </c>
      <c r="G2725" s="40">
        <f ca="1">D2731</f>
        <v>50</v>
      </c>
      <c r="H2725" s="40">
        <f ca="1">D2736</f>
        <v>298.14999999999998</v>
      </c>
      <c r="I2725" s="40">
        <f ca="1">M2731</f>
        <v>22.357263277471045</v>
      </c>
      <c r="J2725" s="40">
        <f ca="1">L2731</f>
        <v>167.178668964661</v>
      </c>
      <c r="K2725" s="40">
        <f ca="1">K2731</f>
        <v>245.49071421930125</v>
      </c>
      <c r="L2725" s="40">
        <f ca="1">J2731</f>
        <v>424.87533419177083</v>
      </c>
      <c r="M2725" s="40">
        <f ca="1">I2731</f>
        <v>6.7105329815692165E-3</v>
      </c>
      <c r="N2725" s="40">
        <f ca="1">-(I2725*H2725+J2725*(H2725/1000)^2/2+K2725*(H2725/1000)^3/3+L2725*(H2725/1000)^4/4-M2725/(H2725/1000)-P2725)</f>
        <v>-6676.2342202615782</v>
      </c>
      <c r="O2725" s="40">
        <f ca="1">IFERROR(-(I2725*LN(H2725/1000)+J2725*H2725/1000+K2725*(H2725/1000)^2/2+L2725*(H2725/1000)^3/3-M2725/(2*(H2725/1000)^2)),0)</f>
        <v>-37.415568217262035</v>
      </c>
      <c r="P2725" s="40"/>
      <c r="Q2725" s="40">
        <f ca="1">H2725</f>
        <v>298.14999999999998</v>
      </c>
      <c r="R2725" s="40">
        <f ca="1">D2741</f>
        <v>700</v>
      </c>
      <c r="S2725" s="40">
        <f ca="1">W2731</f>
        <v>-155.39024578141317</v>
      </c>
      <c r="T2725" s="40">
        <f ca="1">V2731</f>
        <v>971.42184801945177</v>
      </c>
      <c r="U2725" s="40">
        <f ca="1">U2731</f>
        <v>-712.25753231202134</v>
      </c>
      <c r="V2725" s="40">
        <f ca="1">T2731</f>
        <v>209.28922953390202</v>
      </c>
      <c r="W2725" s="40">
        <f ca="1">S2731</f>
        <v>2.5649551519106417</v>
      </c>
      <c r="X2725" s="40">
        <f ca="1">(I2725*Q2725/1000+J2725*(Q2725/1000)^2/2+K2725*(Q2725/1000)^3/3+L2725*(Q2725/1000)^4/4-M2725/(Q2725/1000)-P2725+N2725)-(S2725*Q2725/1000+T2725*(Q2725/1000)^2/2+U2725*(Q2725/1000)^3/3+V2725*(Q2725/1000)^4/4-W2725/(Q2725/1000)-Z2725)</f>
        <v>-6641.5172272757045</v>
      </c>
      <c r="Y2725" s="40">
        <f ca="1">IFERROR((I2725*LN(H2725/1000)+J2725*H2725/1000+K2725*(H2725/1000)^2/2+L2725*(H2725/1000)^3/3-M2725/(2*(H2725/1000)^2)+O2725)-(S2725*LN(H2725/1000)+T2725*H2725/1000+U2725*(H2725/1000)^2/2+V2725*(H2725/1000)^3/3-W2725/(2*(H2725/1000)^2)),0)</f>
        <v>-433.44058967058089</v>
      </c>
      <c r="Z2725" s="40"/>
      <c r="AA2725" s="40">
        <f ca="1">R2725</f>
        <v>700</v>
      </c>
      <c r="AB2725" s="40">
        <f ca="1">D2746</f>
        <v>1200</v>
      </c>
      <c r="AC2725" s="40">
        <f ca="1">AF2731</f>
        <v>-23.541035389706426</v>
      </c>
      <c r="AD2725" s="40">
        <f ca="1">AE2731</f>
        <v>612.23482237788448</v>
      </c>
      <c r="AE2725" s="40">
        <f ca="1">AD2731</f>
        <v>-342.25121759571147</v>
      </c>
      <c r="AF2725" s="40">
        <f ca="1">AC2731</f>
        <v>72.703040990696948</v>
      </c>
      <c r="AG2725" s="40">
        <f ca="1">AB2731</f>
        <v>-4.7224204282889257</v>
      </c>
      <c r="AH2725" s="40">
        <f ca="1">(S2725*AA2725/1000+T2725*(AA2725/1000)^2/2+U2725*(AA2725/1000)^3/3+V2725*(AA2725/1000)^4/4-W2725/(AA2725/1000)-Z2725+X2725)-(AC2725*AA2725/1000+AD2725*(AA2725/1000)^2/2+AE2725*(AA2725/1000)^3/3+AF2725*(AA2725/1000)^4/4-AG2725/(AA2725/1000)-AJ2725)</f>
        <v>-6690.3268591594497</v>
      </c>
      <c r="AI2725" s="40">
        <f ca="1">IFERROR((S2725*LN(R2725/1000)+T2725*R2725/1000+U2725*(R2725/1000)^2/2+V2725*(R2725/1000)^3/3-W2725/(2*(R2725/1000)^2)+Y2725)-(AC2725*LN(R2725/1000)+AD2725*R2725/1000+AE2725*(R2725/1000)^2/2+AF2725*(R2725/1000)^3/3-AG2725/(2*(R2725/1000)^2)),0)</f>
        <v>-217.45365240952782</v>
      </c>
      <c r="AJ2725" s="40"/>
      <c r="AK2725" s="40">
        <f ca="1">AB2725</f>
        <v>1200</v>
      </c>
      <c r="AL2725" s="40">
        <v>1500</v>
      </c>
      <c r="AM2725" s="40">
        <f ca="1">AP2731</f>
        <v>346.84058208351365</v>
      </c>
      <c r="AN2725" s="40">
        <f ca="1">AO2731</f>
        <v>0</v>
      </c>
      <c r="AO2725" s="40">
        <f ca="1">AN2731</f>
        <v>40.441268511369096</v>
      </c>
      <c r="AP2725" s="40">
        <f ca="1">AM2731</f>
        <v>-13.111389038979492</v>
      </c>
      <c r="AQ2725" s="40">
        <f ca="1">AL2731</f>
        <v>-60.148121011961173</v>
      </c>
      <c r="AR2725" s="40">
        <f ca="1">(AC2725*AK2725/1000+AD2725*(AK2725/1000)^2/2+AE2725*(AK2725/1000)^3/3+AF2725*(AK2725/1000)^4/4-AG2725/(AK2725/1000)-AJ2725+AH2725)-(AM2725*AK2725/1000+AN2725*(AK2725/1000)^2/2+AO2725*(AK2725/1000)^3/3+AP2725*(AK2725/1000)^4/4-AQ2725/(AK2725/1000)-AT2725)</f>
        <v>-6916.1084833052573</v>
      </c>
      <c r="AS2725" s="40">
        <f ca="1">IFERROR((AC2725*LN(AB2725/1000)+AD2725*AB2725/1000+AE2725*(AB2725/1000)^2/2+AF2725*(AB2725/1000)^3/3-AG2725/(2*(AB2725/1000)^2)+AI2725)-(AM2725*LN(AB2725/1000)+AN2725*AB2725/1000+AO2725*(AB2725/1000)^2/2+AP2725*(AB2725/1000)^3/3-AQ2725/(2*(AB2725/1000)^2)),0)</f>
        <v>204.34506811346253</v>
      </c>
      <c r="AT2725" s="40"/>
      <c r="AU2725" s="40">
        <f ca="1">AL2725</f>
        <v>1500</v>
      </c>
      <c r="AV2725" s="40"/>
      <c r="AW2725" s="40">
        <f ca="1">BB2731</f>
        <v>0</v>
      </c>
      <c r="AX2725" s="40">
        <f ca="1">BA2731</f>
        <v>0</v>
      </c>
      <c r="AY2725" s="40">
        <f ca="1">AZ2731</f>
        <v>0</v>
      </c>
      <c r="AZ2725" s="40">
        <f ca="1">AY2731</f>
        <v>0</v>
      </c>
      <c r="BA2725" s="40">
        <f ca="1">AX2731</f>
        <v>0</v>
      </c>
      <c r="BB2725" s="40"/>
      <c r="BC2725" s="40"/>
      <c r="BD2725" s="40"/>
      <c r="BE2725" s="40">
        <f ca="1">AU2725</f>
        <v>1500</v>
      </c>
      <c r="BF2725" s="40"/>
      <c r="BG2725" s="40">
        <f ca="1">BK2731</f>
        <v>0</v>
      </c>
      <c r="BH2725" s="40">
        <f ca="1">BJ2730</f>
        <v>0</v>
      </c>
      <c r="BI2725" s="40">
        <f ca="1">BI2731</f>
        <v>0</v>
      </c>
      <c r="BJ2725" s="40">
        <f ca="1">BH2731</f>
        <v>0</v>
      </c>
      <c r="BK2725" s="40">
        <f ca="1">BG2731</f>
        <v>0</v>
      </c>
      <c r="BL2725" s="40"/>
      <c r="BM2725" s="40"/>
      <c r="BN2725" s="40"/>
      <c r="BO2725" s="22"/>
      <c r="BP2725" s="22"/>
      <c r="BQ2725" s="22"/>
      <c r="BR2725" s="22"/>
      <c r="BS2725" s="22"/>
      <c r="BT2725" s="22"/>
      <c r="BU2725" s="22"/>
      <c r="BV2725" s="22"/>
      <c r="BW2725" s="22"/>
      <c r="BX2725" s="22"/>
      <c r="BY2725" s="22"/>
      <c r="BZ2725" s="22"/>
    </row>
    <row r="2726" spans="1:78" x14ac:dyDescent="0.25">
      <c r="A2726" s="21"/>
      <c r="B2726" s="22"/>
      <c r="C2726" s="22"/>
      <c r="D2726" s="22"/>
      <c r="E2726" s="22"/>
      <c r="F2726" s="41" t="s">
        <v>141</v>
      </c>
      <c r="G2726" s="41"/>
      <c r="H2726" s="41"/>
      <c r="I2726" s="41"/>
      <c r="J2726" s="41"/>
      <c r="K2726" s="41"/>
      <c r="L2726" s="41"/>
      <c r="M2726" s="41"/>
      <c r="N2726" s="41"/>
      <c r="O2726" s="41"/>
      <c r="P2726" s="41"/>
      <c r="Q2726" s="41"/>
      <c r="R2726" s="41"/>
      <c r="S2726" s="41"/>
      <c r="T2726" s="41"/>
      <c r="U2726" s="41"/>
      <c r="V2726" s="41"/>
      <c r="W2726" s="41"/>
      <c r="X2726" s="41"/>
      <c r="Y2726" s="41"/>
      <c r="Z2726" s="41"/>
      <c r="AA2726" s="41"/>
      <c r="AB2726" s="41"/>
      <c r="AC2726" s="41"/>
      <c r="AD2726" s="41"/>
      <c r="AE2726" s="41"/>
      <c r="AF2726" s="41"/>
      <c r="AG2726" s="41"/>
      <c r="AH2726" s="41"/>
      <c r="AI2726" s="41"/>
      <c r="AJ2726" s="41"/>
      <c r="AK2726" s="41"/>
      <c r="AL2726" s="41"/>
      <c r="AM2726" s="41"/>
      <c r="AN2726" s="41"/>
      <c r="AO2726" s="41"/>
      <c r="AP2726" s="41"/>
      <c r="AQ2726" s="41"/>
      <c r="AR2726" s="41"/>
      <c r="AS2726" s="41"/>
      <c r="AT2726" s="41"/>
      <c r="AU2726" s="41"/>
      <c r="AV2726" s="41"/>
      <c r="AW2726" s="41"/>
      <c r="AX2726" s="41"/>
      <c r="AY2726" s="41"/>
      <c r="AZ2726" s="41"/>
      <c r="BA2726" s="41"/>
      <c r="BB2726" s="41"/>
      <c r="BC2726" s="41"/>
      <c r="BD2726" s="41"/>
      <c r="BE2726" s="41"/>
      <c r="BF2726" s="41"/>
      <c r="BG2726" s="41"/>
      <c r="BH2726" s="41"/>
      <c r="BI2726" s="41"/>
      <c r="BJ2726" s="41"/>
      <c r="BK2726" s="41"/>
      <c r="BL2726" s="41"/>
      <c r="BM2726" s="41"/>
      <c r="BN2726" s="41"/>
      <c r="BO2726" s="22"/>
      <c r="BP2726" s="22"/>
      <c r="BQ2726" s="22"/>
      <c r="BR2726" s="22"/>
      <c r="BS2726" s="22"/>
      <c r="BT2726" s="22"/>
      <c r="BU2726" s="22"/>
      <c r="BV2726" s="22"/>
      <c r="BW2726" s="22"/>
      <c r="BX2726" s="22"/>
      <c r="BY2726" s="22"/>
      <c r="BZ2726" s="22"/>
    </row>
    <row r="2727" spans="1:78" x14ac:dyDescent="0.25">
      <c r="A2727" s="21"/>
      <c r="B2727" s="22"/>
      <c r="C2727" s="22"/>
      <c r="D2727" s="22"/>
      <c r="E2727" s="22"/>
      <c r="F2727" s="22"/>
      <c r="G2727" s="22"/>
      <c r="H2727" s="22"/>
      <c r="I2727" s="22"/>
      <c r="J2727" s="22"/>
      <c r="K2727" s="22"/>
      <c r="L2727" s="22"/>
      <c r="M2727" s="22"/>
      <c r="N2727" s="22"/>
      <c r="O2727" s="22"/>
      <c r="P2727" s="22"/>
      <c r="Q2727" s="22"/>
      <c r="R2727" s="22"/>
      <c r="S2727" s="22"/>
      <c r="T2727" s="2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c r="AQ2727" s="22"/>
      <c r="AR2727" s="22"/>
      <c r="AS2727" s="22"/>
      <c r="AT2727" s="22"/>
      <c r="AU2727" s="22"/>
      <c r="AV2727" s="22"/>
      <c r="AW2727" s="22"/>
      <c r="AX2727" s="22"/>
      <c r="AY2727" s="22"/>
      <c r="AZ2727" s="22"/>
      <c r="BA2727" s="22"/>
      <c r="BB2727" s="22"/>
      <c r="BC2727" s="22"/>
      <c r="BD2727" s="22"/>
      <c r="BE2727" s="22"/>
      <c r="BF2727" s="22"/>
      <c r="BG2727" s="22"/>
      <c r="BH2727" s="22"/>
      <c r="BI2727" s="22"/>
      <c r="BJ2727" s="22"/>
      <c r="BK2727" s="22"/>
      <c r="BL2727" s="22"/>
      <c r="BM2727" s="22"/>
      <c r="BN2727" s="22"/>
      <c r="BO2727" s="22"/>
      <c r="BP2727" s="22"/>
      <c r="BQ2727" s="22"/>
      <c r="BR2727" s="22"/>
      <c r="BS2727" s="22"/>
      <c r="BT2727" s="22"/>
      <c r="BU2727" s="22"/>
      <c r="BV2727" s="22"/>
      <c r="BW2727" s="22"/>
      <c r="BX2727" s="22"/>
      <c r="BY2727" s="22"/>
      <c r="BZ2727" s="22"/>
    </row>
    <row r="2728" spans="1:78" x14ac:dyDescent="0.25">
      <c r="A2728" s="21"/>
      <c r="B2728" s="22"/>
      <c r="C2728" s="22"/>
      <c r="D2728" s="22"/>
      <c r="E2728" s="22"/>
      <c r="F2728" s="22"/>
      <c r="G2728" s="22"/>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2"/>
      <c r="AS2728" s="22"/>
      <c r="AT2728" s="22"/>
      <c r="AU2728" s="22"/>
      <c r="AV2728" s="22"/>
      <c r="AW2728" s="22"/>
      <c r="AX2728" s="22"/>
      <c r="AY2728" s="22"/>
      <c r="AZ2728" s="22"/>
      <c r="BA2728" s="22"/>
      <c r="BB2728" s="22"/>
      <c r="BC2728" s="22"/>
      <c r="BD2728" s="22"/>
      <c r="BE2728" s="22"/>
      <c r="BF2728" s="22"/>
      <c r="BG2728" s="22"/>
      <c r="BH2728" s="22"/>
      <c r="BI2728" s="22"/>
      <c r="BJ2728" s="22"/>
      <c r="BK2728" s="22"/>
      <c r="BL2728" s="22"/>
      <c r="BM2728" s="22"/>
      <c r="BN2728" s="22"/>
      <c r="BO2728" s="22"/>
      <c r="BP2728" s="22"/>
      <c r="BQ2728" s="22"/>
      <c r="BR2728" s="22"/>
      <c r="BS2728" s="22"/>
      <c r="BT2728" s="22"/>
      <c r="BU2728" s="22"/>
      <c r="BV2728" s="22"/>
      <c r="BW2728" s="22"/>
      <c r="BX2728" s="22"/>
      <c r="BY2728" s="22"/>
      <c r="BZ2728" s="22"/>
    </row>
    <row r="2729" spans="1:78" x14ac:dyDescent="0.25">
      <c r="A2729" s="21"/>
      <c r="B2729" s="22"/>
      <c r="C2729" s="22"/>
      <c r="D2729" s="22"/>
      <c r="E2729" s="22"/>
      <c r="F2729" s="22"/>
      <c r="G2729" s="22"/>
      <c r="H2729" s="22"/>
      <c r="I2729" s="22"/>
      <c r="J2729" s="22"/>
      <c r="K2729" s="22"/>
      <c r="L2729" s="22"/>
      <c r="M2729" s="22"/>
      <c r="N2729" s="22"/>
      <c r="O2729" s="22"/>
      <c r="P2729" s="22"/>
      <c r="Q2729" s="22"/>
      <c r="R2729" s="22"/>
      <c r="S2729" s="22"/>
      <c r="T2729" s="2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c r="AQ2729" s="22"/>
      <c r="AR2729" s="22"/>
      <c r="AS2729" s="22"/>
      <c r="AT2729" s="22"/>
      <c r="AU2729" s="22"/>
      <c r="AV2729" s="22"/>
      <c r="AW2729" s="22"/>
      <c r="AX2729" s="22"/>
      <c r="AY2729" s="22"/>
      <c r="AZ2729" s="22"/>
      <c r="BA2729" s="22"/>
      <c r="BB2729" s="22"/>
      <c r="BC2729" s="22"/>
      <c r="BD2729" s="22"/>
      <c r="BE2729" s="22"/>
      <c r="BF2729" s="22"/>
      <c r="BG2729" s="22"/>
      <c r="BH2729" s="22"/>
      <c r="BI2729" s="22"/>
      <c r="BJ2729" s="22"/>
      <c r="BK2729" s="22"/>
      <c r="BL2729" s="22"/>
      <c r="BM2729" s="22"/>
      <c r="BN2729" s="22"/>
      <c r="BO2729" s="22"/>
      <c r="BP2729" s="22"/>
      <c r="BQ2729" s="22"/>
      <c r="BR2729" s="22"/>
      <c r="BS2729" s="22"/>
      <c r="BT2729" s="22"/>
      <c r="BU2729" s="22"/>
      <c r="BV2729" s="22"/>
      <c r="BW2729" s="22"/>
      <c r="BX2729" s="22"/>
      <c r="BY2729" s="22"/>
      <c r="BZ2729" s="22"/>
    </row>
    <row r="2730" spans="1:78" x14ac:dyDescent="0.25">
      <c r="A2730" s="21"/>
      <c r="B2730" s="21" t="s">
        <v>461</v>
      </c>
      <c r="C2730" s="22" t="s">
        <v>462</v>
      </c>
      <c r="D2730" s="22" t="s">
        <v>152</v>
      </c>
      <c r="E2730" s="22"/>
      <c r="F2730" s="22"/>
      <c r="G2730" s="22"/>
      <c r="H2730" s="22"/>
      <c r="I2730" s="42" t="s">
        <v>184</v>
      </c>
      <c r="J2730" s="42" t="s">
        <v>185</v>
      </c>
      <c r="K2730" s="42" t="s">
        <v>186</v>
      </c>
      <c r="L2730" s="42" t="s">
        <v>187</v>
      </c>
      <c r="M2730" s="42" t="s">
        <v>188</v>
      </c>
      <c r="N2730" s="22"/>
      <c r="O2730" s="22"/>
      <c r="P2730" s="22"/>
      <c r="Q2730" s="22"/>
      <c r="R2730" s="22"/>
      <c r="S2730" s="42" t="s">
        <v>184</v>
      </c>
      <c r="T2730" s="42" t="s">
        <v>185</v>
      </c>
      <c r="U2730" s="42" t="s">
        <v>186</v>
      </c>
      <c r="V2730" s="42" t="s">
        <v>187</v>
      </c>
      <c r="W2730" s="42" t="s">
        <v>188</v>
      </c>
      <c r="X2730" s="22"/>
      <c r="Y2730" s="22"/>
      <c r="Z2730" s="22"/>
      <c r="AA2730" s="22"/>
      <c r="AB2730" s="42" t="s">
        <v>184</v>
      </c>
      <c r="AC2730" s="42" t="s">
        <v>185</v>
      </c>
      <c r="AD2730" s="42" t="s">
        <v>186</v>
      </c>
      <c r="AE2730" s="42" t="s">
        <v>187</v>
      </c>
      <c r="AF2730" s="42" t="s">
        <v>188</v>
      </c>
      <c r="AG2730" s="22"/>
      <c r="AH2730" s="22"/>
      <c r="AI2730" s="22"/>
      <c r="AJ2730" s="22"/>
      <c r="AK2730" s="42"/>
      <c r="AL2730" s="42" t="s">
        <v>184</v>
      </c>
      <c r="AM2730" s="42" t="s">
        <v>185</v>
      </c>
      <c r="AN2730" s="42" t="s">
        <v>186</v>
      </c>
      <c r="AO2730" s="42" t="s">
        <v>187</v>
      </c>
      <c r="AP2730" s="42" t="s">
        <v>188</v>
      </c>
      <c r="AQ2730" s="22"/>
      <c r="AR2730" s="22"/>
      <c r="AS2730" s="22"/>
      <c r="AT2730" s="22"/>
      <c r="AU2730" s="22"/>
      <c r="AV2730" s="22"/>
      <c r="AW2730" s="22"/>
      <c r="AX2730" s="22"/>
      <c r="AY2730" s="22"/>
      <c r="AZ2730" s="22"/>
      <c r="BA2730" s="22"/>
      <c r="BB2730" s="22"/>
      <c r="BC2730" s="22"/>
      <c r="BD2730" s="22"/>
      <c r="BE2730" s="22"/>
      <c r="BF2730" s="22"/>
      <c r="BG2730" s="22"/>
      <c r="BH2730" s="22"/>
      <c r="BI2730" s="22"/>
      <c r="BJ2730" s="22"/>
      <c r="BK2730" s="22"/>
      <c r="BL2730" s="22"/>
      <c r="BM2730" s="22"/>
      <c r="BN2730" s="22"/>
      <c r="BO2730" s="22"/>
      <c r="BP2730" s="22"/>
      <c r="BQ2730" s="22"/>
      <c r="BR2730" s="22"/>
      <c r="BS2730" s="22"/>
      <c r="BT2730" s="22"/>
      <c r="BU2730" s="22"/>
      <c r="BV2730" s="22"/>
      <c r="BW2730" s="22"/>
      <c r="BX2730" s="22"/>
      <c r="BY2730" s="22"/>
      <c r="BZ2730" s="22"/>
    </row>
    <row r="2731" spans="1:78" x14ac:dyDescent="0.25">
      <c r="A2731" s="21"/>
      <c r="B2731" s="22">
        <f ca="1">D2731/1000</f>
        <v>0.05</v>
      </c>
      <c r="C2731" s="22">
        <v>34.07</v>
      </c>
      <c r="D2731" s="106">
        <v>50</v>
      </c>
      <c r="E2731" s="22"/>
      <c r="F2731" s="22"/>
      <c r="G2731" s="22"/>
      <c r="H2731" s="22"/>
      <c r="I2731" s="22">
        <f t="array" aca="1" ref="I2731:N2737" ca="1">LINEST(C2731:C2736,B2731:B2736^{1,2,3,-2},1,1)</f>
        <v>6.7105329815692165E-3</v>
      </c>
      <c r="J2731" s="22">
        <f ca="1"/>
        <v>424.87533419177083</v>
      </c>
      <c r="K2731" s="22">
        <f ca="1"/>
        <v>245.49071421930125</v>
      </c>
      <c r="L2731" s="22">
        <f ca="1"/>
        <v>167.178668964661</v>
      </c>
      <c r="M2731" s="22">
        <f ca="1"/>
        <v>22.357263277471045</v>
      </c>
      <c r="N2731" s="22" t="e">
        <f ca="1"/>
        <v>#N/A</v>
      </c>
      <c r="O2731" s="22"/>
      <c r="P2731" s="22"/>
      <c r="Q2731" s="22"/>
      <c r="R2731" s="22"/>
      <c r="S2731" s="22">
        <f t="array" aca="1" ref="S2731:X2737" ca="1">LINEST(C2736:C2741,B2736:B2741^{1,2,3,-2},1,1)</f>
        <v>2.5649551519106417</v>
      </c>
      <c r="T2731" s="22">
        <f ca="1"/>
        <v>209.28922953390202</v>
      </c>
      <c r="U2731" s="22">
        <f ca="1"/>
        <v>-712.25753231202134</v>
      </c>
      <c r="V2731" s="22">
        <f ca="1"/>
        <v>971.42184801945177</v>
      </c>
      <c r="W2731" s="22">
        <f ca="1"/>
        <v>-155.39024578141317</v>
      </c>
      <c r="X2731" s="22" t="e">
        <f ca="1"/>
        <v>#N/A</v>
      </c>
      <c r="Y2731" s="22"/>
      <c r="Z2731" s="22"/>
      <c r="AA2731" s="22"/>
      <c r="AB2731" s="22">
        <f t="array" aca="1" ref="AB2731:AG2737" ca="1">LINEST(C2741:C2746,B2741:B2746^{1,2,3,-2},1,1)</f>
        <v>-4.7224204282889257</v>
      </c>
      <c r="AC2731" s="22">
        <f ca="1"/>
        <v>72.703040990696948</v>
      </c>
      <c r="AD2731" s="22">
        <f ca="1"/>
        <v>-342.25121759571147</v>
      </c>
      <c r="AE2731" s="22">
        <f ca="1"/>
        <v>612.23482237788448</v>
      </c>
      <c r="AF2731" s="22">
        <f ca="1"/>
        <v>-23.541035389706426</v>
      </c>
      <c r="AG2731" s="22" t="e">
        <f ca="1"/>
        <v>#N/A</v>
      </c>
      <c r="AH2731" s="22"/>
      <c r="AI2731" s="22"/>
      <c r="AJ2731" s="22"/>
      <c r="AK2731" s="22"/>
      <c r="AL2731" s="22">
        <f t="array" aca="1" ref="AL2731:AQ2737" ca="1">LINEST(C2746:C2749,B2746:B2749^{1,2,3,-2},1,1)</f>
        <v>-60.148121011961173</v>
      </c>
      <c r="AM2731" s="22">
        <f ca="1"/>
        <v>-13.111389038979492</v>
      </c>
      <c r="AN2731" s="22">
        <f ca="1"/>
        <v>40.441268511369096</v>
      </c>
      <c r="AO2731" s="22">
        <f ca="1"/>
        <v>0</v>
      </c>
      <c r="AP2731" s="22">
        <f ca="1"/>
        <v>346.84058208351365</v>
      </c>
      <c r="AQ2731" s="22" t="e">
        <f ca="1"/>
        <v>#N/A</v>
      </c>
      <c r="AR2731" s="22"/>
      <c r="AS2731" s="22"/>
      <c r="AT2731" s="22"/>
      <c r="AU2731" s="22"/>
      <c r="AV2731" s="22"/>
      <c r="AW2731" s="22"/>
      <c r="AX2731" s="22"/>
      <c r="AY2731" s="22"/>
      <c r="AZ2731" s="22"/>
      <c r="BA2731" s="22"/>
      <c r="BB2731" s="22"/>
      <c r="BC2731" s="22"/>
      <c r="BD2731" s="22"/>
      <c r="BE2731" s="22"/>
      <c r="BF2731" s="22"/>
      <c r="BG2731" s="22"/>
      <c r="BH2731" s="22"/>
      <c r="BI2731" s="22"/>
      <c r="BJ2731" s="22"/>
      <c r="BK2731" s="22"/>
      <c r="BL2731" s="22"/>
      <c r="BM2731" s="22"/>
      <c r="BN2731" s="22"/>
      <c r="BO2731" s="22"/>
      <c r="BP2731" s="22"/>
      <c r="BQ2731" s="22"/>
      <c r="BR2731" s="22"/>
      <c r="BS2731" s="22"/>
      <c r="BT2731" s="22"/>
      <c r="BU2731" s="22"/>
      <c r="BV2731" s="22"/>
      <c r="BW2731" s="22"/>
      <c r="BX2731" s="22"/>
      <c r="BY2731" s="22"/>
      <c r="BZ2731" s="22"/>
    </row>
    <row r="2732" spans="1:78" x14ac:dyDescent="0.25">
      <c r="A2732" s="21"/>
      <c r="B2732" s="22">
        <f t="shared" ref="B2732:B2749" ca="1" si="85">D2732/1000</f>
        <v>0.1</v>
      </c>
      <c r="C2732" s="22">
        <v>42.59</v>
      </c>
      <c r="D2732" s="22">
        <v>100</v>
      </c>
      <c r="E2732" s="22"/>
      <c r="F2732" s="61"/>
      <c r="G2732" s="61"/>
      <c r="H2732" s="61"/>
      <c r="I2732" s="22">
        <f ca="1"/>
        <v>5.7794035350827149E-3</v>
      </c>
      <c r="J2732" s="22">
        <f ca="1"/>
        <v>648.35675611010754</v>
      </c>
      <c r="K2732" s="22">
        <f ca="1"/>
        <v>401.31770827713626</v>
      </c>
      <c r="L2732" s="22">
        <f ca="1"/>
        <v>80.244508856499309</v>
      </c>
      <c r="M2732" s="22">
        <f ca="1"/>
        <v>5.3524059990660504</v>
      </c>
      <c r="N2732" s="22" t="e">
        <f ca="1"/>
        <v>#N/A</v>
      </c>
      <c r="O2732" s="61"/>
      <c r="P2732" s="61"/>
      <c r="Q2732" s="61"/>
      <c r="R2732" s="61"/>
      <c r="S2732" s="22">
        <f ca="1"/>
        <v>0.29135149786929226</v>
      </c>
      <c r="T2732" s="22">
        <f ca="1"/>
        <v>52.9372748061839</v>
      </c>
      <c r="U2732" s="22">
        <f ca="1"/>
        <v>98.525614098924493</v>
      </c>
      <c r="V2732" s="22">
        <f ca="1"/>
        <v>63.33834367136761</v>
      </c>
      <c r="W2732" s="22">
        <f ca="1"/>
        <v>14.797410304129395</v>
      </c>
      <c r="X2732" s="22" t="e">
        <f ca="1"/>
        <v>#N/A</v>
      </c>
      <c r="Y2732" s="61"/>
      <c r="Z2732" s="61"/>
      <c r="AA2732" s="61"/>
      <c r="AB2732" s="22">
        <f ca="1"/>
        <v>0.67133069001549794</v>
      </c>
      <c r="AC2732" s="22">
        <f ca="1"/>
        <v>4.0299776210797384</v>
      </c>
      <c r="AD2732" s="22">
        <f ca="1"/>
        <v>14.276926978844681</v>
      </c>
      <c r="AE2732" s="22">
        <f ca="1"/>
        <v>17.771711644328533</v>
      </c>
      <c r="AF2732" s="22">
        <f ca="1"/>
        <v>8.1950917019542189</v>
      </c>
      <c r="AG2732" s="22" t="e">
        <f ca="1"/>
        <v>#N/A</v>
      </c>
      <c r="AH2732" s="61"/>
      <c r="AI2732" s="61"/>
      <c r="AJ2732" s="61"/>
      <c r="AK2732" s="22"/>
      <c r="AL2732" s="22">
        <f ca="1"/>
        <v>0</v>
      </c>
      <c r="AM2732" s="22">
        <f ca="1"/>
        <v>0</v>
      </c>
      <c r="AN2732" s="22">
        <f ca="1"/>
        <v>0</v>
      </c>
      <c r="AO2732" s="22">
        <f ca="1"/>
        <v>0</v>
      </c>
      <c r="AP2732" s="22">
        <f ca="1"/>
        <v>0</v>
      </c>
      <c r="AQ2732" s="22" t="e">
        <f ca="1"/>
        <v>#N/A</v>
      </c>
      <c r="AR2732" s="22"/>
      <c r="AS2732" s="22"/>
      <c r="AT2732" s="61"/>
      <c r="AU2732" s="61"/>
      <c r="AV2732" s="61"/>
      <c r="AW2732" s="61"/>
      <c r="AX2732" s="61"/>
      <c r="AY2732" s="61"/>
      <c r="AZ2732" s="61"/>
      <c r="BA2732" s="61"/>
      <c r="BB2732" s="61"/>
      <c r="BC2732" s="61"/>
      <c r="BD2732" s="61"/>
      <c r="BE2732" s="61"/>
      <c r="BF2732" s="61"/>
      <c r="BG2732" s="61"/>
      <c r="BH2732" s="61"/>
      <c r="BI2732" s="61"/>
      <c r="BJ2732" s="61"/>
      <c r="BK2732" s="61"/>
      <c r="BL2732" s="61"/>
      <c r="BM2732" s="61"/>
      <c r="BN2732" s="61"/>
      <c r="BO2732" s="22"/>
      <c r="BP2732" s="22"/>
      <c r="BQ2732" s="22"/>
      <c r="BR2732" s="22"/>
      <c r="BS2732" s="22"/>
      <c r="BT2732" s="22"/>
      <c r="BU2732" s="22"/>
      <c r="BV2732" s="22"/>
      <c r="BW2732" s="22"/>
      <c r="BX2732" s="22"/>
      <c r="BY2732" s="22"/>
      <c r="BZ2732" s="22"/>
    </row>
    <row r="2733" spans="1:78" x14ac:dyDescent="0.25">
      <c r="A2733" s="21"/>
      <c r="B2733" s="22">
        <f t="shared" ca="1" si="85"/>
        <v>0.15</v>
      </c>
      <c r="C2733" s="22">
        <v>54.8</v>
      </c>
      <c r="D2733" s="22">
        <v>150</v>
      </c>
      <c r="E2733" s="22"/>
      <c r="F2733" s="61"/>
      <c r="G2733" s="61"/>
      <c r="H2733" s="61"/>
      <c r="I2733" s="22">
        <f ca="1"/>
        <v>0.99998863930278326</v>
      </c>
      <c r="J2733" s="22">
        <f ca="1"/>
        <v>0.21569609661640096</v>
      </c>
      <c r="K2733" s="22" t="e">
        <f ca="1"/>
        <v>#N/A</v>
      </c>
      <c r="L2733" s="22" t="e">
        <f ca="1"/>
        <v>#N/A</v>
      </c>
      <c r="M2733" s="22" t="e">
        <f ca="1"/>
        <v>#N/A</v>
      </c>
      <c r="N2733" s="22" t="e">
        <f ca="1"/>
        <v>#N/A</v>
      </c>
      <c r="O2733" s="61"/>
      <c r="P2733" s="61"/>
      <c r="Q2733" s="61"/>
      <c r="R2733" s="61"/>
      <c r="S2733" s="22">
        <f ca="1"/>
        <v>0.99999992714312402</v>
      </c>
      <c r="T2733" s="22">
        <f ca="1"/>
        <v>3.6955381911966401E-2</v>
      </c>
      <c r="U2733" s="22" t="e">
        <f ca="1"/>
        <v>#N/A</v>
      </c>
      <c r="V2733" s="22" t="e">
        <f ca="1"/>
        <v>#N/A</v>
      </c>
      <c r="W2733" s="22" t="e">
        <f ca="1"/>
        <v>#N/A</v>
      </c>
      <c r="X2733" s="22" t="e">
        <f ca="1"/>
        <v>#N/A</v>
      </c>
      <c r="Y2733" s="61"/>
      <c r="Z2733" s="61"/>
      <c r="AA2733" s="61"/>
      <c r="AB2733" s="22">
        <f ca="1"/>
        <v>0.99999999578108467</v>
      </c>
      <c r="AC2733" s="22">
        <f ca="1"/>
        <v>4.790914758285747E-3</v>
      </c>
      <c r="AD2733" s="22" t="e">
        <f ca="1"/>
        <v>#N/A</v>
      </c>
      <c r="AE2733" s="22" t="e">
        <f ca="1"/>
        <v>#N/A</v>
      </c>
      <c r="AF2733" s="22" t="e">
        <f ca="1"/>
        <v>#N/A</v>
      </c>
      <c r="AG2733" s="22" t="e">
        <f ca="1"/>
        <v>#N/A</v>
      </c>
      <c r="AH2733" s="61"/>
      <c r="AI2733" s="61"/>
      <c r="AJ2733" s="61"/>
      <c r="AK2733" s="22"/>
      <c r="AL2733" s="22">
        <f ca="1"/>
        <v>1</v>
      </c>
      <c r="AM2733" s="22">
        <f ca="1"/>
        <v>0</v>
      </c>
      <c r="AN2733" s="22" t="e">
        <f ca="1"/>
        <v>#N/A</v>
      </c>
      <c r="AO2733" s="22" t="e">
        <f ca="1"/>
        <v>#N/A</v>
      </c>
      <c r="AP2733" s="22" t="e">
        <f ca="1"/>
        <v>#N/A</v>
      </c>
      <c r="AQ2733" s="22" t="e">
        <f ca="1"/>
        <v>#N/A</v>
      </c>
      <c r="AR2733" s="22"/>
      <c r="AS2733" s="22"/>
      <c r="AT2733" s="61"/>
      <c r="AU2733" s="61"/>
      <c r="AV2733" s="61"/>
      <c r="AW2733" s="61"/>
      <c r="AX2733" s="61"/>
      <c r="AY2733" s="61"/>
      <c r="AZ2733" s="61"/>
      <c r="BA2733" s="61"/>
      <c r="BB2733" s="61"/>
      <c r="BC2733" s="61"/>
      <c r="BD2733" s="61"/>
      <c r="BE2733" s="61"/>
      <c r="BF2733" s="61"/>
      <c r="BG2733" s="61"/>
      <c r="BH2733" s="61"/>
      <c r="BI2733" s="61"/>
      <c r="BJ2733" s="61"/>
      <c r="BK2733" s="61"/>
      <c r="BL2733" s="61"/>
      <c r="BM2733" s="61"/>
      <c r="BN2733" s="61"/>
      <c r="BO2733" s="22"/>
      <c r="BP2733" s="22"/>
      <c r="BQ2733" s="22"/>
      <c r="BR2733" s="22"/>
      <c r="BS2733" s="22"/>
      <c r="BT2733" s="22"/>
      <c r="BU2733" s="22"/>
      <c r="BV2733" s="22"/>
      <c r="BW2733" s="22"/>
      <c r="BX2733" s="22"/>
      <c r="BY2733" s="22"/>
      <c r="BZ2733" s="22"/>
    </row>
    <row r="2734" spans="1:78" x14ac:dyDescent="0.25">
      <c r="A2734" s="21"/>
      <c r="B2734" s="22">
        <f t="shared" ca="1" si="85"/>
        <v>0.2</v>
      </c>
      <c r="C2734" s="22">
        <v>69.05</v>
      </c>
      <c r="D2734" s="22">
        <v>200</v>
      </c>
      <c r="E2734" s="22"/>
      <c r="F2734" s="61"/>
      <c r="G2734" s="61"/>
      <c r="H2734" s="61"/>
      <c r="I2734" s="22">
        <f ca="1"/>
        <v>22005.44166042986</v>
      </c>
      <c r="J2734" s="22">
        <f ca="1"/>
        <v>1</v>
      </c>
      <c r="K2734" s="22" t="e">
        <f ca="1"/>
        <v>#N/A</v>
      </c>
      <c r="L2734" s="22" t="e">
        <f ca="1"/>
        <v>#N/A</v>
      </c>
      <c r="M2734" s="22" t="e">
        <f ca="1"/>
        <v>#N/A</v>
      </c>
      <c r="N2734" s="22" t="e">
        <f ca="1"/>
        <v>#N/A</v>
      </c>
      <c r="O2734" s="61"/>
      <c r="P2734" s="61"/>
      <c r="Q2734" s="61"/>
      <c r="R2734" s="61"/>
      <c r="S2734" s="22">
        <f ca="1"/>
        <v>3431384.8676938922</v>
      </c>
      <c r="T2734" s="22">
        <f ca="1"/>
        <v>1</v>
      </c>
      <c r="U2734" s="22" t="e">
        <f ca="1"/>
        <v>#N/A</v>
      </c>
      <c r="V2734" s="22" t="e">
        <f ca="1"/>
        <v>#N/A</v>
      </c>
      <c r="W2734" s="22" t="e">
        <f ca="1"/>
        <v>#N/A</v>
      </c>
      <c r="X2734" s="22" t="e">
        <f ca="1"/>
        <v>#N/A</v>
      </c>
      <c r="Y2734" s="61"/>
      <c r="Z2734" s="61"/>
      <c r="AA2734" s="61"/>
      <c r="AB2734" s="22">
        <f ca="1"/>
        <v>59256936.933440745</v>
      </c>
      <c r="AC2734" s="22">
        <f ca="1"/>
        <v>1</v>
      </c>
      <c r="AD2734" s="22" t="e">
        <f ca="1"/>
        <v>#N/A</v>
      </c>
      <c r="AE2734" s="22" t="e">
        <f ca="1"/>
        <v>#N/A</v>
      </c>
      <c r="AF2734" s="22" t="e">
        <f ca="1"/>
        <v>#N/A</v>
      </c>
      <c r="AG2734" s="22" t="e">
        <f ca="1"/>
        <v>#N/A</v>
      </c>
      <c r="AH2734" s="61"/>
      <c r="AI2734" s="61"/>
      <c r="AJ2734" s="61"/>
      <c r="AK2734" s="22"/>
      <c r="AL2734" s="22" t="e">
        <f ca="1"/>
        <v>#NUM!</v>
      </c>
      <c r="AM2734" s="22">
        <f ca="1"/>
        <v>0</v>
      </c>
      <c r="AN2734" s="22" t="e">
        <f ca="1"/>
        <v>#N/A</v>
      </c>
      <c r="AO2734" s="22" t="e">
        <f ca="1"/>
        <v>#N/A</v>
      </c>
      <c r="AP2734" s="22" t="e">
        <f ca="1"/>
        <v>#N/A</v>
      </c>
      <c r="AQ2734" s="22" t="e">
        <f ca="1"/>
        <v>#N/A</v>
      </c>
      <c r="AR2734" s="22"/>
      <c r="AS2734" s="22"/>
      <c r="AT2734" s="61"/>
      <c r="AU2734" s="61"/>
      <c r="AV2734" s="61"/>
      <c r="AW2734" s="61"/>
      <c r="AX2734" s="61"/>
      <c r="AY2734" s="61"/>
      <c r="AZ2734" s="61"/>
      <c r="BA2734" s="61"/>
      <c r="BB2734" s="61"/>
      <c r="BC2734" s="61"/>
      <c r="BD2734" s="61"/>
      <c r="BE2734" s="61"/>
      <c r="BF2734" s="61"/>
      <c r="BG2734" s="61"/>
      <c r="BH2734" s="61"/>
      <c r="BI2734" s="61"/>
      <c r="BJ2734" s="61"/>
      <c r="BK2734" s="61"/>
      <c r="BL2734" s="61"/>
      <c r="BM2734" s="61"/>
      <c r="BN2734" s="61"/>
      <c r="BO2734" s="22"/>
      <c r="BP2734" s="22"/>
      <c r="BQ2734" s="22"/>
      <c r="BR2734" s="22"/>
      <c r="BS2734" s="22"/>
      <c r="BT2734" s="22"/>
      <c r="BU2734" s="22"/>
      <c r="BV2734" s="22"/>
      <c r="BW2734" s="22"/>
      <c r="BX2734" s="22"/>
      <c r="BY2734" s="22"/>
      <c r="BZ2734" s="22"/>
    </row>
    <row r="2735" spans="1:78" x14ac:dyDescent="0.25">
      <c r="A2735" s="21"/>
      <c r="B2735" s="22">
        <f t="shared" ca="1" si="85"/>
        <v>0.27315</v>
      </c>
      <c r="C2735" s="22">
        <v>95.2</v>
      </c>
      <c r="D2735" s="22">
        <v>273.14999999999998</v>
      </c>
      <c r="E2735" s="22"/>
      <c r="F2735" s="101"/>
      <c r="G2735" s="101"/>
      <c r="H2735" s="101"/>
      <c r="I2735" s="22">
        <f ca="1"/>
        <v>4095.1956251939046</v>
      </c>
      <c r="J2735" s="22">
        <f ca="1"/>
        <v>4.6524806095551777E-2</v>
      </c>
      <c r="K2735" s="22" t="e">
        <f ca="1"/>
        <v>#N/A</v>
      </c>
      <c r="L2735" s="22" t="e">
        <f ca="1"/>
        <v>#N/A</v>
      </c>
      <c r="M2735" s="22" t="e">
        <f ca="1"/>
        <v>#N/A</v>
      </c>
      <c r="N2735" s="22" t="e">
        <f ca="1"/>
        <v>#N/A</v>
      </c>
      <c r="O2735" s="101"/>
      <c r="P2735" s="101"/>
      <c r="Q2735" s="101"/>
      <c r="R2735" s="101"/>
      <c r="S2735" s="22">
        <f ca="1"/>
        <v>18744.972717633082</v>
      </c>
      <c r="T2735" s="22">
        <f ca="1"/>
        <v>1.3657002522592934E-3</v>
      </c>
      <c r="U2735" s="22" t="e">
        <f ca="1"/>
        <v>#N/A</v>
      </c>
      <c r="V2735" s="22" t="e">
        <f ca="1"/>
        <v>#N/A</v>
      </c>
      <c r="W2735" s="22" t="e">
        <f ca="1"/>
        <v>#N/A</v>
      </c>
      <c r="X2735" s="22" t="e">
        <f ca="1"/>
        <v>#N/A</v>
      </c>
      <c r="Y2735" s="101"/>
      <c r="Z2735" s="101"/>
      <c r="AA2735" s="101"/>
      <c r="AB2735" s="22">
        <f ca="1"/>
        <v>5440.4657103804684</v>
      </c>
      <c r="AC2735" s="22">
        <f ca="1"/>
        <v>2.2952864221160177E-5</v>
      </c>
      <c r="AD2735" s="22" t="e">
        <f ca="1"/>
        <v>#N/A</v>
      </c>
      <c r="AE2735" s="22" t="e">
        <f ca="1"/>
        <v>#N/A</v>
      </c>
      <c r="AF2735" s="22" t="e">
        <f ca="1"/>
        <v>#N/A</v>
      </c>
      <c r="AG2735" s="22" t="e">
        <f ca="1"/>
        <v>#N/A</v>
      </c>
      <c r="AH2735" s="101"/>
      <c r="AI2735" s="101"/>
      <c r="AJ2735" s="101"/>
      <c r="AK2735" s="22"/>
      <c r="AL2735" s="22">
        <f ca="1"/>
        <v>382.49447500000105</v>
      </c>
      <c r="AM2735" s="22">
        <f ca="1"/>
        <v>0</v>
      </c>
      <c r="AN2735" s="22" t="e">
        <f ca="1"/>
        <v>#N/A</v>
      </c>
      <c r="AO2735" s="22" t="e">
        <f ca="1"/>
        <v>#N/A</v>
      </c>
      <c r="AP2735" s="22" t="e">
        <f ca="1"/>
        <v>#N/A</v>
      </c>
      <c r="AQ2735" s="22" t="e">
        <f ca="1"/>
        <v>#N/A</v>
      </c>
      <c r="AR2735" s="22"/>
      <c r="AS2735" s="22"/>
      <c r="AT2735" s="101"/>
      <c r="AU2735" s="101"/>
      <c r="AV2735" s="101"/>
      <c r="AW2735" s="101"/>
      <c r="AX2735" s="61"/>
      <c r="AY2735" s="61"/>
      <c r="AZ2735" s="61"/>
      <c r="BA2735" s="61"/>
      <c r="BB2735" s="61"/>
      <c r="BC2735" s="61"/>
      <c r="BD2735" s="61"/>
      <c r="BE2735" s="61"/>
      <c r="BF2735" s="61"/>
      <c r="BG2735" s="61"/>
      <c r="BH2735" s="61"/>
      <c r="BI2735" s="61"/>
      <c r="BJ2735" s="61"/>
      <c r="BK2735" s="61"/>
      <c r="BL2735" s="61"/>
      <c r="BM2735" s="61"/>
      <c r="BN2735" s="61"/>
      <c r="BO2735" s="22"/>
      <c r="BP2735" s="22"/>
      <c r="BQ2735" s="22"/>
      <c r="BR2735" s="22"/>
      <c r="BS2735" s="22"/>
      <c r="BT2735" s="22"/>
      <c r="BU2735" s="22"/>
      <c r="BV2735" s="22"/>
      <c r="BW2735" s="22"/>
      <c r="BX2735" s="22"/>
      <c r="BY2735" s="22"/>
      <c r="BZ2735" s="22"/>
    </row>
    <row r="2736" spans="1:78" x14ac:dyDescent="0.25">
      <c r="A2736" s="21"/>
      <c r="B2736" s="22">
        <f t="shared" ca="1" si="85"/>
        <v>0.29814999999999997</v>
      </c>
      <c r="C2736" s="22">
        <v>105.3</v>
      </c>
      <c r="D2736" s="106">
        <v>298.14999999999998</v>
      </c>
      <c r="E2736" s="22"/>
      <c r="F2736" s="61"/>
      <c r="G2736" s="62"/>
      <c r="H2736" s="62"/>
      <c r="I2736" s="22" t="e">
        <f ca="1"/>
        <v>#N/A</v>
      </c>
      <c r="J2736" s="22" t="e">
        <f ca="1"/>
        <v>#N/A</v>
      </c>
      <c r="K2736" s="22" t="e">
        <f ca="1"/>
        <v>#N/A</v>
      </c>
      <c r="L2736" s="22" t="e">
        <f ca="1"/>
        <v>#N/A</v>
      </c>
      <c r="M2736" s="22" t="e">
        <f ca="1"/>
        <v>#N/A</v>
      </c>
      <c r="N2736" s="22" t="e">
        <f ca="1"/>
        <v>#N/A</v>
      </c>
      <c r="O2736" s="62"/>
      <c r="P2736" s="62"/>
      <c r="Q2736" s="61"/>
      <c r="R2736" s="61"/>
      <c r="S2736" s="22" t="e">
        <f ca="1"/>
        <v>#N/A</v>
      </c>
      <c r="T2736" s="22" t="e">
        <f ca="1"/>
        <v>#N/A</v>
      </c>
      <c r="U2736" s="22" t="e">
        <f ca="1"/>
        <v>#N/A</v>
      </c>
      <c r="V2736" s="22" t="e">
        <f ca="1"/>
        <v>#N/A</v>
      </c>
      <c r="W2736" s="22" t="e">
        <f ca="1"/>
        <v>#N/A</v>
      </c>
      <c r="X2736" s="22" t="e">
        <f ca="1"/>
        <v>#N/A</v>
      </c>
      <c r="Y2736" s="61"/>
      <c r="Z2736" s="61"/>
      <c r="AA2736" s="61"/>
      <c r="AB2736" s="22" t="e">
        <f ca="1"/>
        <v>#N/A</v>
      </c>
      <c r="AC2736" s="22" t="e">
        <f ca="1"/>
        <v>#N/A</v>
      </c>
      <c r="AD2736" s="22" t="e">
        <f ca="1"/>
        <v>#N/A</v>
      </c>
      <c r="AE2736" s="22" t="e">
        <f ca="1"/>
        <v>#N/A</v>
      </c>
      <c r="AF2736" s="22" t="e">
        <f ca="1"/>
        <v>#N/A</v>
      </c>
      <c r="AG2736" s="22" t="e">
        <f ca="1"/>
        <v>#N/A</v>
      </c>
      <c r="AH2736" s="61"/>
      <c r="AI2736" s="61"/>
      <c r="AJ2736" s="61"/>
      <c r="AK2736" s="22"/>
      <c r="AL2736" s="22" t="e">
        <f ca="1"/>
        <v>#N/A</v>
      </c>
      <c r="AM2736" s="22" t="e">
        <f ca="1"/>
        <v>#N/A</v>
      </c>
      <c r="AN2736" s="22" t="e">
        <f ca="1"/>
        <v>#N/A</v>
      </c>
      <c r="AO2736" s="22" t="e">
        <f ca="1"/>
        <v>#N/A</v>
      </c>
      <c r="AP2736" s="22" t="e">
        <f ca="1"/>
        <v>#N/A</v>
      </c>
      <c r="AQ2736" s="22" t="e">
        <f ca="1"/>
        <v>#N/A</v>
      </c>
      <c r="AR2736" s="22"/>
      <c r="AS2736" s="22"/>
      <c r="AT2736" s="61"/>
      <c r="AU2736" s="61"/>
      <c r="AV2736" s="61"/>
      <c r="AW2736" s="61"/>
      <c r="AX2736" s="61"/>
      <c r="AY2736" s="61"/>
      <c r="AZ2736" s="61"/>
      <c r="BA2736" s="61"/>
      <c r="BB2736" s="61"/>
      <c r="BC2736" s="61"/>
      <c r="BD2736" s="61"/>
      <c r="BE2736" s="61"/>
      <c r="BF2736" s="61"/>
      <c r="BG2736" s="61"/>
      <c r="BH2736" s="61"/>
      <c r="BI2736" s="61"/>
      <c r="BJ2736" s="61"/>
      <c r="BK2736" s="61"/>
      <c r="BL2736" s="61"/>
      <c r="BM2736" s="61"/>
      <c r="BN2736" s="61"/>
      <c r="BO2736" s="22"/>
      <c r="BP2736" s="22"/>
      <c r="BQ2736" s="22"/>
      <c r="BR2736" s="22"/>
      <c r="BS2736" s="22"/>
      <c r="BT2736" s="22"/>
      <c r="BU2736" s="22"/>
      <c r="BV2736" s="22"/>
      <c r="BW2736" s="22"/>
      <c r="BX2736" s="22"/>
      <c r="BY2736" s="22"/>
      <c r="BZ2736" s="22"/>
    </row>
    <row r="2737" spans="1:78" x14ac:dyDescent="0.25">
      <c r="A2737" s="21"/>
      <c r="B2737" s="22">
        <f t="shared" ca="1" si="85"/>
        <v>0.3</v>
      </c>
      <c r="C2737" s="22">
        <v>106.11</v>
      </c>
      <c r="D2737" s="22">
        <v>300</v>
      </c>
      <c r="E2737" s="22"/>
      <c r="F2737" s="102"/>
      <c r="G2737" s="102"/>
      <c r="H2737" s="102"/>
      <c r="I2737" s="22" t="e">
        <f ca="1"/>
        <v>#N/A</v>
      </c>
      <c r="J2737" s="22" t="e">
        <f ca="1"/>
        <v>#N/A</v>
      </c>
      <c r="K2737" s="22" t="e">
        <f ca="1"/>
        <v>#N/A</v>
      </c>
      <c r="L2737" s="22" t="e">
        <f ca="1"/>
        <v>#N/A</v>
      </c>
      <c r="M2737" s="22" t="e">
        <f ca="1"/>
        <v>#N/A</v>
      </c>
      <c r="N2737" s="22" t="e">
        <f ca="1"/>
        <v>#N/A</v>
      </c>
      <c r="O2737" s="103"/>
      <c r="P2737" s="102"/>
      <c r="Q2737" s="102"/>
      <c r="R2737" s="102"/>
      <c r="S2737" s="22" t="e">
        <f ca="1"/>
        <v>#N/A</v>
      </c>
      <c r="T2737" s="22" t="e">
        <f ca="1"/>
        <v>#N/A</v>
      </c>
      <c r="U2737" s="22" t="e">
        <f ca="1"/>
        <v>#N/A</v>
      </c>
      <c r="V2737" s="22" t="e">
        <f ca="1"/>
        <v>#N/A</v>
      </c>
      <c r="W2737" s="22" t="e">
        <f ca="1"/>
        <v>#N/A</v>
      </c>
      <c r="X2737" s="22" t="e">
        <f ca="1"/>
        <v>#N/A</v>
      </c>
      <c r="Y2737" s="102"/>
      <c r="Z2737" s="102"/>
      <c r="AA2737" s="102"/>
      <c r="AB2737" s="22" t="e">
        <f ca="1"/>
        <v>#N/A</v>
      </c>
      <c r="AC2737" s="22" t="e">
        <f ca="1"/>
        <v>#N/A</v>
      </c>
      <c r="AD2737" s="22" t="e">
        <f ca="1"/>
        <v>#N/A</v>
      </c>
      <c r="AE2737" s="22" t="e">
        <f ca="1"/>
        <v>#N/A</v>
      </c>
      <c r="AF2737" s="22" t="e">
        <f ca="1"/>
        <v>#N/A</v>
      </c>
      <c r="AG2737" s="22" t="e">
        <f ca="1"/>
        <v>#N/A</v>
      </c>
      <c r="AH2737" s="103"/>
      <c r="AI2737" s="102"/>
      <c r="AJ2737" s="102"/>
      <c r="AK2737" s="22"/>
      <c r="AL2737" s="22" t="e">
        <f ca="1"/>
        <v>#N/A</v>
      </c>
      <c r="AM2737" s="22" t="e">
        <f ca="1"/>
        <v>#N/A</v>
      </c>
      <c r="AN2737" s="22" t="e">
        <f ca="1"/>
        <v>#N/A</v>
      </c>
      <c r="AO2737" s="22" t="e">
        <f ca="1"/>
        <v>#N/A</v>
      </c>
      <c r="AP2737" s="22" t="e">
        <f ca="1"/>
        <v>#N/A</v>
      </c>
      <c r="AQ2737" s="22" t="e">
        <f ca="1"/>
        <v>#N/A</v>
      </c>
      <c r="AR2737" s="22"/>
      <c r="AS2737" s="22"/>
      <c r="AT2737" s="102"/>
      <c r="AU2737" s="102"/>
      <c r="AV2737" s="102"/>
      <c r="AW2737" s="103"/>
      <c r="AX2737" s="61"/>
      <c r="AY2737" s="61"/>
      <c r="AZ2737" s="61"/>
      <c r="BA2737" s="61"/>
      <c r="BB2737" s="61"/>
      <c r="BC2737" s="61"/>
      <c r="BD2737" s="61"/>
      <c r="BE2737" s="61"/>
      <c r="BF2737" s="61"/>
      <c r="BG2737" s="61"/>
      <c r="BH2737" s="61"/>
      <c r="BI2737" s="61"/>
      <c r="BJ2737" s="61"/>
      <c r="BK2737" s="61"/>
      <c r="BL2737" s="61"/>
      <c r="BM2737" s="61"/>
      <c r="BN2737" s="61"/>
      <c r="BO2737" s="22"/>
      <c r="BP2737" s="22"/>
      <c r="BQ2737" s="22"/>
      <c r="BR2737" s="22"/>
      <c r="BS2737" s="22"/>
      <c r="BT2737" s="22"/>
      <c r="BU2737" s="22"/>
      <c r="BV2737" s="22"/>
      <c r="BW2737" s="22"/>
      <c r="BX2737" s="22"/>
      <c r="BY2737" s="22"/>
      <c r="BZ2737" s="22"/>
    </row>
    <row r="2738" spans="1:78" x14ac:dyDescent="0.25">
      <c r="A2738" s="21"/>
      <c r="B2738" s="22">
        <f t="shared" ca="1" si="85"/>
        <v>0.4</v>
      </c>
      <c r="C2738" s="22">
        <v>148.63999999999999</v>
      </c>
      <c r="D2738" s="22">
        <v>400</v>
      </c>
      <c r="E2738" s="22"/>
      <c r="F2738" s="22"/>
      <c r="G2738" s="22"/>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2"/>
      <c r="AS2738" s="22"/>
      <c r="AT2738" s="22"/>
      <c r="AU2738" s="22"/>
      <c r="AV2738" s="22"/>
      <c r="AW2738" s="22"/>
      <c r="AX2738" s="22"/>
      <c r="AY2738" s="22"/>
      <c r="AZ2738" s="22"/>
      <c r="BA2738" s="22"/>
      <c r="BB2738" s="22"/>
      <c r="BC2738" s="22"/>
      <c r="BD2738" s="22"/>
      <c r="BE2738" s="22"/>
      <c r="BF2738" s="22"/>
      <c r="BG2738" s="22"/>
      <c r="BH2738" s="22"/>
      <c r="BI2738" s="22"/>
      <c r="BJ2738" s="22"/>
      <c r="BK2738" s="22"/>
      <c r="BL2738" s="22"/>
      <c r="BM2738" s="22"/>
      <c r="BN2738" s="22"/>
      <c r="BO2738" s="22"/>
      <c r="BP2738" s="22"/>
      <c r="BQ2738" s="22"/>
      <c r="BR2738" s="22"/>
      <c r="BS2738" s="22"/>
      <c r="BT2738" s="22"/>
      <c r="BU2738" s="22"/>
      <c r="BV2738" s="22"/>
      <c r="BW2738" s="22"/>
      <c r="BX2738" s="22"/>
      <c r="BY2738" s="22"/>
      <c r="BZ2738" s="22"/>
    </row>
    <row r="2739" spans="1:78" x14ac:dyDescent="0.25">
      <c r="A2739" s="21"/>
      <c r="B2739" s="22">
        <f t="shared" ca="1" si="85"/>
        <v>0.5</v>
      </c>
      <c r="C2739" s="22">
        <v>188.68</v>
      </c>
      <c r="D2739" s="22">
        <v>500</v>
      </c>
      <c r="E2739" s="22"/>
      <c r="F2739" s="22"/>
      <c r="G2739" s="22"/>
      <c r="H2739" s="22"/>
      <c r="I2739" s="22"/>
      <c r="J2739" s="22"/>
      <c r="K2739" s="22"/>
      <c r="L2739" s="22"/>
      <c r="M2739" s="22"/>
      <c r="N2739" s="22"/>
      <c r="O2739" s="22"/>
      <c r="P2739" s="22"/>
      <c r="Q2739" s="22"/>
      <c r="R2739" s="22"/>
      <c r="S2739" s="22"/>
      <c r="T2739" s="2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c r="AQ2739" s="22"/>
      <c r="AR2739" s="22"/>
      <c r="AS2739" s="22"/>
      <c r="AT2739" s="22"/>
      <c r="AU2739" s="22"/>
      <c r="AV2739" s="22"/>
      <c r="AW2739" s="22"/>
      <c r="AX2739" s="22"/>
      <c r="AY2739" s="22"/>
      <c r="AZ2739" s="22"/>
      <c r="BA2739" s="22"/>
      <c r="BB2739" s="22"/>
      <c r="BC2739" s="22"/>
      <c r="BD2739" s="22"/>
      <c r="BE2739" s="22"/>
      <c r="BF2739" s="22"/>
      <c r="BG2739" s="22"/>
      <c r="BH2739" s="22"/>
      <c r="BI2739" s="22"/>
      <c r="BJ2739" s="22"/>
      <c r="BK2739" s="22"/>
      <c r="BL2739" s="22"/>
      <c r="BM2739" s="22"/>
      <c r="BN2739" s="22"/>
      <c r="BO2739" s="22"/>
      <c r="BP2739" s="22"/>
      <c r="BQ2739" s="22"/>
      <c r="BR2739" s="22"/>
      <c r="BS2739" s="22"/>
      <c r="BT2739" s="22"/>
      <c r="BU2739" s="22"/>
      <c r="BV2739" s="22"/>
      <c r="BW2739" s="22"/>
      <c r="BX2739" s="22"/>
      <c r="BY2739" s="22"/>
      <c r="BZ2739" s="22"/>
    </row>
    <row r="2740" spans="1:78" x14ac:dyDescent="0.25">
      <c r="A2740" s="21"/>
      <c r="B2740" s="22">
        <f t="shared" ca="1" si="85"/>
        <v>0.6</v>
      </c>
      <c r="C2740" s="22">
        <v>223.38</v>
      </c>
      <c r="D2740" s="22">
        <v>600</v>
      </c>
      <c r="E2740" s="22"/>
      <c r="F2740" s="22"/>
      <c r="G2740" s="22"/>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2"/>
      <c r="AS2740" s="22"/>
      <c r="AT2740" s="22"/>
      <c r="AU2740" s="22"/>
      <c r="AV2740" s="22"/>
      <c r="AW2740" s="22"/>
      <c r="AX2740" s="22"/>
      <c r="AY2740" s="22"/>
      <c r="AZ2740" s="22"/>
      <c r="BA2740" s="22"/>
      <c r="BB2740" s="22"/>
      <c r="BC2740" s="22"/>
      <c r="BD2740" s="22"/>
      <c r="BE2740" s="22"/>
      <c r="BF2740" s="22"/>
      <c r="BG2740" s="22"/>
      <c r="BH2740" s="22"/>
      <c r="BI2740" s="22"/>
      <c r="BJ2740" s="22"/>
      <c r="BK2740" s="22"/>
      <c r="BL2740" s="22"/>
      <c r="BM2740" s="22"/>
      <c r="BN2740" s="22"/>
      <c r="BO2740" s="22"/>
      <c r="BP2740" s="22"/>
      <c r="BQ2740" s="22"/>
      <c r="BR2740" s="22"/>
      <c r="BS2740" s="22"/>
      <c r="BT2740" s="22"/>
      <c r="BU2740" s="22"/>
      <c r="BV2740" s="22"/>
      <c r="BW2740" s="22"/>
      <c r="BX2740" s="22"/>
      <c r="BY2740" s="22"/>
      <c r="BZ2740" s="22"/>
    </row>
    <row r="2741" spans="1:78" x14ac:dyDescent="0.25">
      <c r="A2741" s="21"/>
      <c r="B2741" s="22">
        <f t="shared" ca="1" si="85"/>
        <v>0.7</v>
      </c>
      <c r="C2741" s="22">
        <v>252.62</v>
      </c>
      <c r="D2741" s="106">
        <v>700</v>
      </c>
      <c r="E2741" s="22"/>
      <c r="F2741" s="22"/>
      <c r="G2741" s="22"/>
      <c r="H2741" s="22"/>
      <c r="I2741" s="22"/>
      <c r="J2741" s="22"/>
      <c r="K2741" s="22"/>
      <c r="L2741" s="22"/>
      <c r="M2741" s="22"/>
      <c r="N2741" s="22"/>
      <c r="O2741" s="22"/>
      <c r="P2741" s="22"/>
      <c r="Q2741" s="22"/>
      <c r="R2741" s="22"/>
      <c r="S2741" s="22"/>
      <c r="T2741" s="2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c r="AQ2741" s="22"/>
      <c r="AR2741" s="22"/>
      <c r="AS2741" s="22"/>
      <c r="AT2741" s="22"/>
      <c r="AU2741" s="22"/>
      <c r="AV2741" s="22"/>
      <c r="AW2741" s="22"/>
      <c r="AX2741" s="22"/>
      <c r="AY2741" s="22"/>
      <c r="AZ2741" s="22"/>
      <c r="BA2741" s="22"/>
      <c r="BB2741" s="22"/>
      <c r="BC2741" s="22"/>
      <c r="BD2741" s="22"/>
      <c r="BE2741" s="22"/>
      <c r="BF2741" s="22"/>
      <c r="BG2741" s="22"/>
      <c r="BH2741" s="22"/>
      <c r="BI2741" s="22"/>
      <c r="BJ2741" s="22"/>
      <c r="BK2741" s="22"/>
      <c r="BL2741" s="22"/>
      <c r="BM2741" s="22"/>
      <c r="BN2741" s="22"/>
      <c r="BO2741" s="22"/>
      <c r="BP2741" s="22"/>
      <c r="BQ2741" s="22"/>
      <c r="BR2741" s="22"/>
      <c r="BS2741" s="22"/>
      <c r="BT2741" s="22"/>
      <c r="BU2741" s="22"/>
      <c r="BV2741" s="22"/>
      <c r="BW2741" s="22"/>
      <c r="BX2741" s="22"/>
      <c r="BY2741" s="22"/>
      <c r="BZ2741" s="22"/>
    </row>
    <row r="2742" spans="1:78" x14ac:dyDescent="0.25">
      <c r="A2742" s="21"/>
      <c r="B2742" s="22">
        <f t="shared" ca="1" si="85"/>
        <v>0.8</v>
      </c>
      <c r="C2742" s="22">
        <v>277.05</v>
      </c>
      <c r="D2742" s="22">
        <v>800</v>
      </c>
      <c r="E2742" s="22"/>
      <c r="F2742" s="22"/>
      <c r="G2742" s="22"/>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2"/>
      <c r="AS2742" s="22"/>
      <c r="AT2742" s="22"/>
      <c r="AU2742" s="22"/>
      <c r="AV2742" s="22"/>
      <c r="AW2742" s="22"/>
      <c r="AX2742" s="22"/>
      <c r="AY2742" s="22"/>
      <c r="AZ2742" s="22"/>
      <c r="BA2742" s="22"/>
      <c r="BB2742" s="22"/>
      <c r="BC2742" s="22"/>
      <c r="BD2742" s="22"/>
      <c r="BE2742" s="22"/>
      <c r="BF2742" s="22"/>
      <c r="BG2742" s="22"/>
      <c r="BH2742" s="22"/>
      <c r="BI2742" s="22"/>
      <c r="BJ2742" s="22"/>
      <c r="BK2742" s="22"/>
      <c r="BL2742" s="22"/>
      <c r="BM2742" s="22"/>
      <c r="BN2742" s="22"/>
      <c r="BO2742" s="22"/>
      <c r="BP2742" s="22"/>
      <c r="BQ2742" s="22"/>
      <c r="BR2742" s="22"/>
      <c r="BS2742" s="22"/>
      <c r="BT2742" s="22"/>
      <c r="BU2742" s="22"/>
      <c r="BV2742" s="22"/>
      <c r="BW2742" s="22"/>
      <c r="BX2742" s="22"/>
      <c r="BY2742" s="22"/>
      <c r="BZ2742" s="22"/>
    </row>
    <row r="2743" spans="1:78" x14ac:dyDescent="0.25">
      <c r="A2743" s="21"/>
      <c r="B2743" s="22">
        <f t="shared" ca="1" si="85"/>
        <v>0.9</v>
      </c>
      <c r="C2743" s="22">
        <v>297.42</v>
      </c>
      <c r="D2743" s="22">
        <v>900</v>
      </c>
      <c r="E2743" s="22"/>
      <c r="F2743" s="22"/>
      <c r="G2743" s="22"/>
      <c r="H2743" s="22"/>
      <c r="I2743" s="22"/>
      <c r="J2743" s="22"/>
      <c r="K2743" s="22"/>
      <c r="L2743" s="22"/>
      <c r="M2743" s="22"/>
      <c r="N2743" s="22"/>
      <c r="O2743" s="22"/>
      <c r="P2743" s="22"/>
      <c r="Q2743" s="22"/>
      <c r="R2743" s="22"/>
      <c r="S2743" s="22"/>
      <c r="T2743" s="2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c r="AQ2743" s="22"/>
      <c r="AR2743" s="22"/>
      <c r="AS2743" s="22"/>
      <c r="AT2743" s="22"/>
      <c r="AU2743" s="22"/>
      <c r="AV2743" s="22"/>
      <c r="AW2743" s="22"/>
      <c r="AX2743" s="22"/>
      <c r="AY2743" s="22"/>
      <c r="AZ2743" s="22"/>
      <c r="BA2743" s="22"/>
      <c r="BB2743" s="22"/>
      <c r="BC2743" s="22"/>
      <c r="BD2743" s="22"/>
      <c r="BE2743" s="22"/>
      <c r="BF2743" s="22"/>
      <c r="BG2743" s="22"/>
      <c r="BH2743" s="22"/>
      <c r="BI2743" s="22"/>
      <c r="BJ2743" s="22"/>
      <c r="BK2743" s="22"/>
      <c r="BL2743" s="22"/>
      <c r="BM2743" s="22"/>
      <c r="BN2743" s="22"/>
      <c r="BO2743" s="22"/>
      <c r="BP2743" s="22"/>
      <c r="BQ2743" s="22"/>
      <c r="BR2743" s="22"/>
      <c r="BS2743" s="22"/>
      <c r="BT2743" s="22"/>
      <c r="BU2743" s="22"/>
      <c r="BV2743" s="22"/>
      <c r="BW2743" s="22"/>
      <c r="BX2743" s="22"/>
      <c r="BY2743" s="22"/>
      <c r="BZ2743" s="22"/>
    </row>
    <row r="2744" spans="1:78" x14ac:dyDescent="0.25">
      <c r="A2744" s="21"/>
      <c r="B2744" s="22">
        <f t="shared" ca="1" si="85"/>
        <v>1</v>
      </c>
      <c r="C2744" s="22">
        <v>314.42</v>
      </c>
      <c r="D2744" s="22">
        <v>1000</v>
      </c>
      <c r="E2744" s="22"/>
      <c r="F2744" s="22"/>
      <c r="G2744" s="22"/>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2"/>
      <c r="AS2744" s="22"/>
      <c r="AT2744" s="22"/>
      <c r="AU2744" s="22"/>
      <c r="AV2744" s="22"/>
      <c r="AW2744" s="22"/>
      <c r="AX2744" s="22"/>
      <c r="AY2744" s="22"/>
      <c r="AZ2744" s="22"/>
      <c r="BA2744" s="22"/>
      <c r="BB2744" s="22"/>
      <c r="BC2744" s="22"/>
      <c r="BD2744" s="22"/>
      <c r="BE2744" s="22"/>
      <c r="BF2744" s="22"/>
      <c r="BG2744" s="22"/>
      <c r="BH2744" s="22"/>
      <c r="BI2744" s="22"/>
      <c r="BJ2744" s="22"/>
      <c r="BK2744" s="22"/>
      <c r="BL2744" s="22"/>
      <c r="BM2744" s="22"/>
      <c r="BN2744" s="22"/>
      <c r="BO2744" s="22"/>
      <c r="BP2744" s="22"/>
      <c r="BQ2744" s="22"/>
      <c r="BR2744" s="22"/>
      <c r="BS2744" s="22"/>
      <c r="BT2744" s="22"/>
      <c r="BU2744" s="22"/>
      <c r="BV2744" s="22"/>
      <c r="BW2744" s="22"/>
      <c r="BX2744" s="22"/>
      <c r="BY2744" s="22"/>
      <c r="BZ2744" s="22"/>
    </row>
    <row r="2745" spans="1:78" x14ac:dyDescent="0.25">
      <c r="A2745" s="21"/>
      <c r="B2745" s="22">
        <f t="shared" ca="1" si="85"/>
        <v>1.1000000000000001</v>
      </c>
      <c r="C2745" s="22">
        <v>328.66</v>
      </c>
      <c r="D2745" s="22">
        <v>1100</v>
      </c>
      <c r="E2745" s="22"/>
      <c r="F2745" s="22"/>
      <c r="G2745" s="22"/>
      <c r="H2745" s="22"/>
      <c r="I2745" s="22"/>
      <c r="J2745" s="22"/>
      <c r="K2745" s="22"/>
      <c r="L2745" s="22"/>
      <c r="M2745" s="22"/>
      <c r="N2745" s="22"/>
      <c r="O2745" s="22"/>
      <c r="P2745" s="22"/>
      <c r="Q2745" s="22"/>
      <c r="R2745" s="22"/>
      <c r="S2745" s="22"/>
      <c r="T2745" s="2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c r="AQ2745" s="22"/>
      <c r="AR2745" s="22"/>
      <c r="AS2745" s="22"/>
      <c r="AT2745" s="22"/>
      <c r="AU2745" s="22"/>
      <c r="AV2745" s="22"/>
      <c r="AW2745" s="22"/>
      <c r="AX2745" s="22"/>
      <c r="AY2745" s="22"/>
      <c r="AZ2745" s="22"/>
      <c r="BA2745" s="22"/>
      <c r="BB2745" s="22"/>
      <c r="BC2745" s="22"/>
      <c r="BD2745" s="22"/>
      <c r="BE2745" s="22"/>
      <c r="BF2745" s="22"/>
      <c r="BG2745" s="22"/>
      <c r="BH2745" s="22"/>
      <c r="BI2745" s="22"/>
      <c r="BJ2745" s="22"/>
      <c r="BK2745" s="22"/>
      <c r="BL2745" s="22"/>
      <c r="BM2745" s="22"/>
      <c r="BN2745" s="22"/>
      <c r="BO2745" s="22"/>
      <c r="BP2745" s="22"/>
      <c r="BQ2745" s="22"/>
      <c r="BR2745" s="22"/>
      <c r="BS2745" s="22"/>
      <c r="BT2745" s="22"/>
      <c r="BU2745" s="22"/>
      <c r="BV2745" s="22"/>
      <c r="BW2745" s="22"/>
      <c r="BX2745" s="22"/>
      <c r="BY2745" s="22"/>
      <c r="BZ2745" s="22"/>
    </row>
    <row r="2746" spans="1:78" x14ac:dyDescent="0.25">
      <c r="A2746" s="21"/>
      <c r="B2746" s="22">
        <f t="shared" ca="1" si="85"/>
        <v>1.2</v>
      </c>
      <c r="C2746" s="22">
        <v>340.65</v>
      </c>
      <c r="D2746" s="106">
        <v>1200</v>
      </c>
      <c r="E2746" s="22"/>
      <c r="F2746" s="22"/>
      <c r="G2746" s="22"/>
      <c r="H2746" s="22"/>
      <c r="I2746" s="22"/>
      <c r="J2746" s="22"/>
      <c r="K2746" s="22"/>
      <c r="L2746" s="22"/>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2"/>
      <c r="AS2746" s="22"/>
      <c r="AT2746" s="22"/>
      <c r="AU2746" s="22"/>
      <c r="AV2746" s="22"/>
      <c r="AW2746" s="22"/>
      <c r="AX2746" s="22"/>
      <c r="AY2746" s="22"/>
      <c r="AZ2746" s="22"/>
      <c r="BA2746" s="22"/>
      <c r="BB2746" s="22"/>
      <c r="BC2746" s="22"/>
      <c r="BD2746" s="22"/>
      <c r="BE2746" s="22"/>
      <c r="BF2746" s="22"/>
      <c r="BG2746" s="22"/>
      <c r="BH2746" s="22"/>
      <c r="BI2746" s="22"/>
      <c r="BJ2746" s="22"/>
      <c r="BK2746" s="22"/>
      <c r="BL2746" s="22"/>
      <c r="BM2746" s="22"/>
      <c r="BN2746" s="22"/>
      <c r="BO2746" s="22"/>
      <c r="BP2746" s="22"/>
      <c r="BQ2746" s="22"/>
      <c r="BR2746" s="22"/>
      <c r="BS2746" s="22"/>
      <c r="BT2746" s="22"/>
      <c r="BU2746" s="22"/>
      <c r="BV2746" s="22"/>
      <c r="BW2746" s="22"/>
      <c r="BX2746" s="22"/>
      <c r="BY2746" s="22"/>
      <c r="BZ2746" s="22"/>
    </row>
    <row r="2747" spans="1:78" x14ac:dyDescent="0.25">
      <c r="A2747" s="21"/>
      <c r="B2747" s="22">
        <f t="shared" ca="1" si="85"/>
        <v>1.3</v>
      </c>
      <c r="C2747" s="22">
        <v>350.79</v>
      </c>
      <c r="D2747" s="22">
        <v>1300</v>
      </c>
      <c r="E2747" s="22"/>
      <c r="F2747" s="22"/>
      <c r="G2747" s="22"/>
      <c r="H2747" s="22"/>
      <c r="I2747" s="22"/>
      <c r="J2747" s="22"/>
      <c r="K2747" s="22"/>
      <c r="L2747" s="22"/>
      <c r="M2747" s="22"/>
      <c r="N2747" s="22"/>
      <c r="O2747" s="22"/>
      <c r="P2747" s="22"/>
      <c r="Q2747" s="22"/>
      <c r="R2747" s="22"/>
      <c r="S2747" s="22"/>
      <c r="T2747" s="2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c r="AQ2747" s="22"/>
      <c r="AR2747" s="22"/>
      <c r="AS2747" s="22"/>
      <c r="AT2747" s="22"/>
      <c r="AU2747" s="22"/>
      <c r="AV2747" s="22"/>
      <c r="AW2747" s="22"/>
      <c r="AX2747" s="22"/>
      <c r="AY2747" s="22"/>
      <c r="AZ2747" s="22"/>
      <c r="BA2747" s="22"/>
      <c r="BB2747" s="22"/>
      <c r="BC2747" s="22"/>
      <c r="BD2747" s="22"/>
      <c r="BE2747" s="22"/>
      <c r="BF2747" s="22"/>
      <c r="BG2747" s="22"/>
      <c r="BH2747" s="22"/>
      <c r="BI2747" s="22"/>
      <c r="BJ2747" s="22"/>
      <c r="BK2747" s="22"/>
      <c r="BL2747" s="22"/>
      <c r="BM2747" s="22"/>
      <c r="BN2747" s="22"/>
      <c r="BO2747" s="22"/>
      <c r="BP2747" s="22"/>
      <c r="BQ2747" s="22"/>
      <c r="BR2747" s="22"/>
      <c r="BS2747" s="22"/>
      <c r="BT2747" s="22"/>
      <c r="BU2747" s="22"/>
      <c r="BV2747" s="22"/>
      <c r="BW2747" s="22"/>
      <c r="BX2747" s="22"/>
      <c r="BY2747" s="22"/>
      <c r="BZ2747" s="22"/>
    </row>
    <row r="2748" spans="1:78" x14ac:dyDescent="0.25">
      <c r="A2748" s="21"/>
      <c r="B2748" s="22">
        <f t="shared" ca="1" si="85"/>
        <v>1.4</v>
      </c>
      <c r="C2748" s="22">
        <v>359.44</v>
      </c>
      <c r="D2748" s="22">
        <v>1400</v>
      </c>
      <c r="E2748" s="22"/>
      <c r="F2748" s="22"/>
      <c r="G2748" s="22"/>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2"/>
      <c r="AS2748" s="22"/>
      <c r="AT2748" s="22"/>
      <c r="AU2748" s="22"/>
      <c r="AV2748" s="22"/>
      <c r="AW2748" s="22"/>
      <c r="AX2748" s="22"/>
      <c r="AY2748" s="22"/>
      <c r="AZ2748" s="22"/>
      <c r="BA2748" s="22"/>
      <c r="BB2748" s="22"/>
      <c r="BC2748" s="22"/>
      <c r="BD2748" s="22"/>
      <c r="BE2748" s="22"/>
      <c r="BF2748" s="22"/>
      <c r="BG2748" s="22"/>
      <c r="BH2748" s="22"/>
      <c r="BI2748" s="22"/>
      <c r="BJ2748" s="22"/>
      <c r="BK2748" s="22"/>
      <c r="BL2748" s="22"/>
      <c r="BM2748" s="22"/>
      <c r="BN2748" s="22"/>
      <c r="BO2748" s="22"/>
      <c r="BP2748" s="22"/>
      <c r="BQ2748" s="22"/>
      <c r="BR2748" s="22"/>
      <c r="BS2748" s="22"/>
      <c r="BT2748" s="22"/>
      <c r="BU2748" s="22"/>
      <c r="BV2748" s="22"/>
      <c r="BW2748" s="22"/>
      <c r="BX2748" s="22"/>
      <c r="BY2748" s="22"/>
      <c r="BZ2748" s="22"/>
    </row>
    <row r="2749" spans="1:78" x14ac:dyDescent="0.25">
      <c r="A2749" s="21"/>
      <c r="B2749" s="22">
        <f t="shared" ca="1" si="85"/>
        <v>1.5</v>
      </c>
      <c r="C2749" s="22">
        <v>366.85</v>
      </c>
      <c r="D2749" s="106">
        <v>1500</v>
      </c>
      <c r="E2749" s="22"/>
      <c r="F2749" s="22"/>
      <c r="G2749" s="22"/>
      <c r="H2749" s="22"/>
      <c r="I2749" s="22"/>
      <c r="J2749" s="22"/>
      <c r="K2749" s="22"/>
      <c r="L2749" s="22"/>
      <c r="M2749" s="22"/>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2"/>
      <c r="AU2749" s="22"/>
      <c r="AV2749" s="22"/>
      <c r="AW2749" s="22"/>
      <c r="AX2749" s="22"/>
      <c r="AY2749" s="22"/>
      <c r="AZ2749" s="22"/>
      <c r="BA2749" s="22"/>
      <c r="BB2749" s="22"/>
      <c r="BC2749" s="22"/>
      <c r="BD2749" s="22"/>
      <c r="BE2749" s="22"/>
      <c r="BF2749" s="22"/>
      <c r="BG2749" s="22"/>
      <c r="BH2749" s="22"/>
      <c r="BI2749" s="22"/>
      <c r="BJ2749" s="22"/>
      <c r="BK2749" s="22"/>
      <c r="BL2749" s="22"/>
      <c r="BM2749" s="22"/>
      <c r="BN2749" s="22"/>
      <c r="BO2749" s="22"/>
      <c r="BP2749" s="22"/>
      <c r="BQ2749" s="22"/>
      <c r="BR2749" s="22"/>
      <c r="BS2749" s="22"/>
      <c r="BT2749" s="22"/>
      <c r="BU2749" s="22"/>
      <c r="BV2749" s="22"/>
      <c r="BW2749" s="22"/>
      <c r="BX2749" s="22"/>
      <c r="BY2749" s="22"/>
      <c r="BZ2749" s="22"/>
    </row>
    <row r="2750" spans="1:78" x14ac:dyDescent="0.25">
      <c r="A2750" s="21"/>
      <c r="B2750" s="22"/>
      <c r="C2750" s="22" t="s">
        <v>155</v>
      </c>
      <c r="D2750" s="22" t="s">
        <v>157</v>
      </c>
      <c r="E2750" s="22"/>
      <c r="F2750" s="22"/>
      <c r="G2750" s="22"/>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2"/>
      <c r="AS2750" s="22"/>
      <c r="AT2750" s="22"/>
      <c r="AU2750" s="22"/>
      <c r="AV2750" s="22"/>
      <c r="AW2750" s="22"/>
      <c r="AX2750" s="22"/>
      <c r="AY2750" s="22"/>
      <c r="AZ2750" s="22"/>
      <c r="BA2750" s="22"/>
      <c r="BB2750" s="22"/>
      <c r="BC2750" s="22"/>
      <c r="BD2750" s="22"/>
      <c r="BE2750" s="22"/>
      <c r="BF2750" s="22"/>
      <c r="BG2750" s="22"/>
      <c r="BH2750" s="22"/>
      <c r="BI2750" s="22"/>
      <c r="BJ2750" s="22"/>
      <c r="BK2750" s="22"/>
      <c r="BL2750" s="22"/>
      <c r="BM2750" s="22"/>
      <c r="BN2750" s="22"/>
      <c r="BO2750" s="22"/>
      <c r="BP2750" s="22"/>
      <c r="BQ2750" s="22"/>
      <c r="BR2750" s="22"/>
      <c r="BS2750" s="22"/>
      <c r="BT2750" s="22"/>
      <c r="BU2750" s="22"/>
      <c r="BV2750" s="22"/>
      <c r="BW2750" s="22"/>
      <c r="BX2750" s="22"/>
      <c r="BY2750" s="22"/>
      <c r="BZ2750" s="22"/>
    </row>
    <row r="2751" spans="1:78" x14ac:dyDescent="0.25">
      <c r="A2751" s="21"/>
      <c r="B2751" s="22"/>
      <c r="C2751" s="22" t="s">
        <v>483</v>
      </c>
      <c r="D2751" s="22" t="s">
        <v>484</v>
      </c>
      <c r="E2751" s="22"/>
      <c r="F2751" s="22"/>
      <c r="G2751" s="22"/>
      <c r="H2751" s="22"/>
      <c r="I2751" s="22"/>
      <c r="J2751" s="22"/>
      <c r="K2751" s="22"/>
      <c r="L2751" s="22"/>
      <c r="M2751" s="22"/>
      <c r="N2751" s="22"/>
      <c r="O2751" s="22"/>
      <c r="P2751" s="22"/>
      <c r="Q2751" s="22"/>
      <c r="R2751" s="22"/>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2"/>
      <c r="AU2751" s="22"/>
      <c r="AV2751" s="22"/>
      <c r="AW2751" s="22"/>
      <c r="AX2751" s="22"/>
      <c r="AY2751" s="22"/>
      <c r="AZ2751" s="22"/>
      <c r="BA2751" s="22"/>
      <c r="BB2751" s="22"/>
      <c r="BC2751" s="22"/>
      <c r="BD2751" s="22"/>
      <c r="BE2751" s="22"/>
      <c r="BF2751" s="22"/>
      <c r="BG2751" s="22"/>
      <c r="BH2751" s="22"/>
      <c r="BI2751" s="22"/>
      <c r="BJ2751" s="22"/>
      <c r="BK2751" s="22"/>
      <c r="BL2751" s="22"/>
      <c r="BM2751" s="22"/>
      <c r="BN2751" s="22"/>
      <c r="BO2751" s="22"/>
      <c r="BP2751" s="22"/>
      <c r="BQ2751" s="22"/>
      <c r="BR2751" s="22"/>
      <c r="BS2751" s="22"/>
      <c r="BT2751" s="22"/>
      <c r="BU2751" s="22"/>
      <c r="BV2751" s="22"/>
      <c r="BW2751" s="22"/>
      <c r="BX2751" s="22"/>
      <c r="BY2751" s="22"/>
      <c r="BZ2751" s="22"/>
    </row>
    <row r="2752" spans="1:78" x14ac:dyDescent="0.25">
      <c r="A2752" s="21"/>
      <c r="B2752" s="22"/>
      <c r="C2752" s="22"/>
      <c r="D2752" s="22"/>
      <c r="E2752" s="22"/>
      <c r="F2752" s="22"/>
      <c r="G2752" s="22"/>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2"/>
      <c r="AS2752" s="22"/>
      <c r="AT2752" s="22"/>
      <c r="AU2752" s="22"/>
      <c r="AV2752" s="22"/>
      <c r="AW2752" s="22"/>
      <c r="AX2752" s="22"/>
      <c r="AY2752" s="22"/>
      <c r="AZ2752" s="22"/>
      <c r="BA2752" s="22"/>
      <c r="BB2752" s="22"/>
      <c r="BC2752" s="22"/>
      <c r="BD2752" s="22"/>
      <c r="BE2752" s="22"/>
      <c r="BF2752" s="22"/>
      <c r="BG2752" s="22"/>
      <c r="BH2752" s="22"/>
      <c r="BI2752" s="22"/>
      <c r="BJ2752" s="22"/>
      <c r="BK2752" s="22"/>
      <c r="BL2752" s="22"/>
      <c r="BM2752" s="22"/>
      <c r="BN2752" s="22"/>
      <c r="BO2752" s="22"/>
      <c r="BP2752" s="22"/>
      <c r="BQ2752" s="22"/>
      <c r="BR2752" s="22"/>
      <c r="BS2752" s="22"/>
      <c r="BT2752" s="22"/>
      <c r="BU2752" s="22"/>
      <c r="BV2752" s="22"/>
      <c r="BW2752" s="22"/>
      <c r="BX2752" s="22"/>
      <c r="BY2752" s="22"/>
      <c r="BZ2752" s="22"/>
    </row>
    <row r="2753" spans="1:78" x14ac:dyDescent="0.25">
      <c r="A2753" s="21"/>
      <c r="B2753" s="25" t="s">
        <v>465</v>
      </c>
      <c r="C2753" s="52" t="s">
        <v>485</v>
      </c>
      <c r="D2753" s="22"/>
      <c r="E2753" s="22"/>
      <c r="F2753" s="22"/>
      <c r="G2753" s="22"/>
      <c r="H2753" s="22"/>
      <c r="I2753" s="22"/>
      <c r="J2753" s="22"/>
      <c r="K2753" s="22"/>
      <c r="L2753" s="22"/>
      <c r="M2753" s="22"/>
      <c r="N2753" s="22"/>
      <c r="O2753" s="22"/>
      <c r="P2753" s="22"/>
      <c r="Q2753" s="22"/>
      <c r="R2753" s="22"/>
      <c r="S2753" s="22"/>
      <c r="T2753" s="2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c r="AQ2753" s="22"/>
      <c r="AR2753" s="22"/>
      <c r="AS2753" s="22"/>
      <c r="AT2753" s="22"/>
      <c r="AU2753" s="22"/>
      <c r="AV2753" s="22"/>
      <c r="AW2753" s="22"/>
      <c r="AX2753" s="22"/>
      <c r="AY2753" s="22"/>
      <c r="AZ2753" s="22"/>
      <c r="BA2753" s="22"/>
      <c r="BB2753" s="22"/>
      <c r="BC2753" s="22"/>
      <c r="BD2753" s="22"/>
      <c r="BE2753" s="22"/>
      <c r="BF2753" s="22"/>
      <c r="BG2753" s="22"/>
      <c r="BH2753" s="22"/>
      <c r="BI2753" s="22"/>
      <c r="BJ2753" s="22"/>
      <c r="BK2753" s="22"/>
      <c r="BL2753" s="22"/>
      <c r="BM2753" s="22"/>
      <c r="BN2753" s="22"/>
      <c r="BO2753" s="22"/>
      <c r="BP2753" s="22"/>
      <c r="BQ2753" s="22"/>
      <c r="BR2753" s="22"/>
      <c r="BS2753" s="22"/>
      <c r="BT2753" s="22"/>
      <c r="BU2753" s="22"/>
      <c r="BV2753" s="22"/>
      <c r="BW2753" s="22"/>
      <c r="BX2753" s="22"/>
      <c r="BY2753" s="22"/>
      <c r="BZ2753" s="22"/>
    </row>
    <row r="2754" spans="1:78" x14ac:dyDescent="0.25">
      <c r="A2754" s="21"/>
      <c r="B2754" s="25" t="s">
        <v>467</v>
      </c>
      <c r="C2754" s="42">
        <v>84.159499999999994</v>
      </c>
      <c r="D2754" s="22"/>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2"/>
      <c r="AS2754" s="22"/>
      <c r="AT2754" s="22"/>
      <c r="AU2754" s="22"/>
      <c r="AV2754" s="22"/>
      <c r="AW2754" s="22"/>
      <c r="AX2754" s="22"/>
      <c r="AY2754" s="22"/>
      <c r="AZ2754" s="22"/>
      <c r="BA2754" s="22"/>
      <c r="BB2754" s="22"/>
      <c r="BC2754" s="22"/>
      <c r="BD2754" s="22"/>
      <c r="BE2754" s="22"/>
      <c r="BF2754" s="22"/>
      <c r="BG2754" s="22"/>
      <c r="BH2754" s="22"/>
      <c r="BI2754" s="22"/>
      <c r="BJ2754" s="22"/>
      <c r="BK2754" s="22"/>
      <c r="BL2754" s="22"/>
      <c r="BM2754" s="22"/>
      <c r="BN2754" s="22"/>
      <c r="BO2754" s="22"/>
      <c r="BP2754" s="22"/>
      <c r="BQ2754" s="22"/>
      <c r="BR2754" s="22"/>
      <c r="BS2754" s="22"/>
      <c r="BT2754" s="22"/>
      <c r="BU2754" s="22"/>
      <c r="BV2754" s="22"/>
      <c r="BW2754" s="22"/>
      <c r="BX2754" s="22"/>
      <c r="BY2754" s="22"/>
      <c r="BZ2754" s="22"/>
    </row>
    <row r="2755" spans="1:78" x14ac:dyDescent="0.25">
      <c r="A2755" s="21"/>
      <c r="B2755" s="22"/>
      <c r="C2755" s="22" t="s">
        <v>155</v>
      </c>
      <c r="D2755" s="22" t="s">
        <v>157</v>
      </c>
      <c r="E2755" s="22"/>
      <c r="F2755" s="22"/>
      <c r="G2755" s="22"/>
      <c r="H2755" s="22"/>
      <c r="I2755" s="22"/>
      <c r="J2755" s="22"/>
      <c r="K2755" s="22"/>
      <c r="L2755" s="22"/>
      <c r="M2755" s="22"/>
      <c r="N2755" s="22"/>
      <c r="O2755" s="22"/>
      <c r="P2755" s="22"/>
      <c r="Q2755" s="22"/>
      <c r="R2755" s="22"/>
      <c r="S2755" s="22"/>
      <c r="T2755" s="2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c r="AQ2755" s="22"/>
      <c r="AR2755" s="22"/>
      <c r="AS2755" s="22"/>
      <c r="AT2755" s="22"/>
      <c r="AU2755" s="22"/>
      <c r="AV2755" s="22"/>
      <c r="AW2755" s="22"/>
      <c r="AX2755" s="22"/>
      <c r="AY2755" s="22"/>
      <c r="AZ2755" s="22"/>
      <c r="BA2755" s="22"/>
      <c r="BB2755" s="22"/>
      <c r="BC2755" s="22"/>
      <c r="BD2755" s="22"/>
      <c r="BE2755" s="22"/>
      <c r="BF2755" s="22"/>
      <c r="BG2755" s="22"/>
      <c r="BH2755" s="22"/>
      <c r="BI2755" s="22"/>
      <c r="BJ2755" s="22"/>
      <c r="BK2755" s="22"/>
      <c r="BL2755" s="22"/>
      <c r="BM2755" s="22"/>
      <c r="BN2755" s="22"/>
    </row>
    <row r="2756" spans="1:78" x14ac:dyDescent="0.25">
      <c r="A2756" s="21"/>
      <c r="B2756" s="22"/>
      <c r="C2756" s="22" t="s">
        <v>483</v>
      </c>
      <c r="D2756" s="22" t="s">
        <v>484</v>
      </c>
      <c r="E2756" s="22"/>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2"/>
      <c r="AS2756" s="22"/>
      <c r="AT2756" s="22"/>
      <c r="AU2756" s="22"/>
      <c r="AV2756" s="22"/>
      <c r="AW2756" s="22"/>
      <c r="AX2756" s="22"/>
      <c r="AY2756" s="22"/>
      <c r="AZ2756" s="22"/>
      <c r="BA2756" s="22"/>
      <c r="BB2756" s="22"/>
      <c r="BC2756" s="22"/>
      <c r="BD2756" s="22"/>
      <c r="BE2756" s="22"/>
      <c r="BF2756" s="22"/>
      <c r="BG2756" s="22"/>
      <c r="BH2756" s="22"/>
      <c r="BI2756" s="22"/>
      <c r="BJ2756" s="22"/>
      <c r="BK2756" s="22"/>
      <c r="BL2756" s="22"/>
      <c r="BM2756" s="22"/>
      <c r="BN2756" s="22"/>
    </row>
  </sheetData>
  <hyperlinks>
    <hyperlink ref="C661" r:id="rId1" location="ref-1" display="http://webbook.nist.gov/cgi/cbook.cgi?ID=C74828&amp;Units=SI&amp;Mask=1 - ref-1" xr:uid="{7946021A-9B2F-450F-BAA5-81A901D53071}"/>
    <hyperlink ref="D661" r:id="rId2" location="ref-1" display="ref-1" xr:uid="{F4F75574-DF3A-45D9-BDAC-C7DB024F960F}"/>
    <hyperlink ref="C482" r:id="rId3" location="ref-2" display="http://webbook.nist.gov/cgi/cbook.cgi?ID=C1333740&amp;Units=SI&amp;Mask=1 - ref-2" xr:uid="{ACE01A52-5CD0-4C86-9916-4AB3F8DBC299}"/>
    <hyperlink ref="D482" r:id="rId4" location="ref-2" display="http://webbook.nist.gov/cgi/cbook.cgi?ID=C1333740&amp;Units=SI&amp;Mask=1 - ref-2" xr:uid="{E98C91CA-CECB-4ECB-B302-E3BD667EABBE}"/>
    <hyperlink ref="E482" r:id="rId5" location="ref-2" display="http://webbook.nist.gov/cgi/cbook.cgi?ID=C1333740&amp;Units=SI&amp;Mask=1 - ref-2" xr:uid="{C49CB5B3-05B2-47FA-9AF8-57E35FF7EEF3}"/>
    <hyperlink ref="H1" location="Index" display="Back to Index" xr:uid="{61F4A391-267E-4123-AE28-3829174929F5}"/>
  </hyperlinks>
  <pageMargins left="0.7" right="0.7" top="0.75" bottom="0.75" header="0.3" footer="0.3"/>
  <pageSetup orientation="portrait" horizontalDpi="0" verticalDpi="0" r:id="rId6"/>
  <legacy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8D04-F9D6-4B89-9BD8-848E4E5B8D45}">
  <sheetPr codeName="Sheet10"/>
  <dimension ref="A1:DZ1100"/>
  <sheetViews>
    <sheetView zoomScale="55" zoomScaleNormal="55" workbookViewId="0">
      <pane xSplit="1" ySplit="4" topLeftCell="AL479" activePane="bottomRight" state="frozen"/>
      <selection activeCell="P37" sqref="P37"/>
      <selection pane="topRight" activeCell="P37" sqref="P37"/>
      <selection pane="bottomLeft" activeCell="P37" sqref="P37"/>
      <selection pane="bottomRight" activeCell="P37" sqref="P37"/>
    </sheetView>
  </sheetViews>
  <sheetFormatPr defaultColWidth="16.7109375" defaultRowHeight="15" x14ac:dyDescent="0.25"/>
  <cols>
    <col min="1" max="1" width="23" style="130" customWidth="1"/>
    <col min="2" max="2" width="52.28515625" style="130" bestFit="1" customWidth="1"/>
    <col min="3" max="118" width="16.7109375" style="130"/>
    <col min="119" max="119" width="19.42578125" style="130" bestFit="1" customWidth="1"/>
    <col min="120" max="16384" width="16.7109375" style="130"/>
  </cols>
  <sheetData>
    <row r="1" spans="1:130" ht="15.75" x14ac:dyDescent="0.25">
      <c r="A1" s="108" t="s">
        <v>486</v>
      </c>
      <c r="B1" s="109" t="s">
        <v>487</v>
      </c>
      <c r="C1" s="109" t="s">
        <v>488</v>
      </c>
      <c r="D1" s="109" t="s">
        <v>489</v>
      </c>
      <c r="E1" s="109" t="s">
        <v>490</v>
      </c>
      <c r="F1" s="109" t="s">
        <v>491</v>
      </c>
      <c r="G1" s="110" t="s">
        <v>491</v>
      </c>
      <c r="H1" s="111" t="s">
        <v>491</v>
      </c>
      <c r="I1" s="109" t="s">
        <v>492</v>
      </c>
      <c r="J1" s="109" t="s">
        <v>491</v>
      </c>
      <c r="K1" s="109" t="s">
        <v>493</v>
      </c>
      <c r="L1" s="109" t="s">
        <v>494</v>
      </c>
      <c r="M1" s="109" t="s">
        <v>495</v>
      </c>
      <c r="N1" s="109" t="s">
        <v>496</v>
      </c>
      <c r="O1" s="112"/>
      <c r="P1" s="113" t="s">
        <v>497</v>
      </c>
      <c r="Q1" s="114"/>
      <c r="R1" s="115"/>
      <c r="S1" s="116"/>
      <c r="T1" s="117"/>
      <c r="U1" s="118" t="s">
        <v>498</v>
      </c>
      <c r="V1" s="119"/>
      <c r="W1" s="110" t="s">
        <v>499</v>
      </c>
      <c r="X1" s="111" t="s">
        <v>499</v>
      </c>
      <c r="Y1" s="120" t="s">
        <v>500</v>
      </c>
      <c r="Z1" s="121" t="s">
        <v>500</v>
      </c>
      <c r="AA1" s="122" t="s">
        <v>501</v>
      </c>
      <c r="AB1" s="123" t="s">
        <v>502</v>
      </c>
      <c r="AC1" s="119"/>
      <c r="AD1" s="119"/>
      <c r="AE1" s="123" t="s">
        <v>503</v>
      </c>
      <c r="AF1" s="124" t="s">
        <v>503</v>
      </c>
      <c r="AG1" s="112"/>
      <c r="AH1" s="125" t="s">
        <v>504</v>
      </c>
      <c r="AI1" s="114"/>
      <c r="AJ1" s="114"/>
      <c r="AK1" s="120" t="s">
        <v>505</v>
      </c>
      <c r="AL1" s="121" t="s">
        <v>505</v>
      </c>
      <c r="AM1" s="126"/>
      <c r="AN1" s="127"/>
      <c r="AO1" s="128"/>
      <c r="AP1" s="128"/>
      <c r="AQ1" s="127"/>
      <c r="AR1" s="128"/>
      <c r="AS1" s="127"/>
      <c r="AT1" s="127"/>
      <c r="AU1" s="127"/>
      <c r="AV1" s="127"/>
      <c r="AW1" s="128"/>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c r="BX1" s="127"/>
      <c r="BY1" s="126"/>
      <c r="BZ1" s="126"/>
      <c r="CA1" s="126"/>
      <c r="CB1" s="126"/>
      <c r="CC1" s="126"/>
      <c r="CD1" s="126"/>
      <c r="CE1" s="126"/>
      <c r="CF1" s="126"/>
      <c r="CG1" s="126"/>
      <c r="CH1" s="126"/>
      <c r="CI1" s="126"/>
      <c r="CJ1" s="126"/>
      <c r="CK1" s="126"/>
      <c r="CL1" s="126"/>
      <c r="CM1" s="126"/>
      <c r="CN1" s="126"/>
      <c r="CO1" s="126"/>
      <c r="CP1" s="126"/>
      <c r="CQ1" s="126"/>
      <c r="CR1" s="126"/>
      <c r="CS1" s="129"/>
      <c r="CT1" s="129"/>
      <c r="CU1" s="126"/>
    </row>
    <row r="2" spans="1:130" ht="15.75" x14ac:dyDescent="0.25">
      <c r="A2" s="131"/>
      <c r="B2" s="126"/>
      <c r="C2" s="126"/>
      <c r="D2" s="109" t="s">
        <v>506</v>
      </c>
      <c r="E2" s="109" t="s">
        <v>506</v>
      </c>
      <c r="F2" s="109" t="s">
        <v>507</v>
      </c>
      <c r="G2" s="132" t="s">
        <v>508</v>
      </c>
      <c r="H2" s="133" t="s">
        <v>508</v>
      </c>
      <c r="I2" s="109" t="s">
        <v>509</v>
      </c>
      <c r="J2" s="109" t="s">
        <v>510</v>
      </c>
      <c r="K2" s="109" t="s">
        <v>511</v>
      </c>
      <c r="L2" s="109" t="s">
        <v>512</v>
      </c>
      <c r="M2" s="109" t="s">
        <v>513</v>
      </c>
      <c r="N2" s="109" t="s">
        <v>514</v>
      </c>
      <c r="O2" s="134" t="s">
        <v>515</v>
      </c>
      <c r="P2" s="135"/>
      <c r="Q2" s="135"/>
      <c r="R2" s="136"/>
      <c r="S2" s="137"/>
      <c r="T2" s="138"/>
      <c r="U2" s="139" t="s">
        <v>516</v>
      </c>
      <c r="V2" s="140"/>
      <c r="W2" s="132" t="s">
        <v>517</v>
      </c>
      <c r="X2" s="133" t="s">
        <v>517</v>
      </c>
      <c r="Y2" s="141" t="s">
        <v>517</v>
      </c>
      <c r="Z2" s="142" t="s">
        <v>517</v>
      </c>
      <c r="AA2" s="143"/>
      <c r="AB2" s="140"/>
      <c r="AC2" s="139" t="s">
        <v>518</v>
      </c>
      <c r="AD2" s="140"/>
      <c r="AE2" s="144" t="s">
        <v>519</v>
      </c>
      <c r="AF2" s="145" t="s">
        <v>520</v>
      </c>
      <c r="AG2" s="134" t="s">
        <v>521</v>
      </c>
      <c r="AH2" s="135"/>
      <c r="AI2" s="135"/>
      <c r="AJ2" s="135"/>
      <c r="AK2" s="141" t="s">
        <v>522</v>
      </c>
      <c r="AL2" s="142" t="s">
        <v>522</v>
      </c>
      <c r="AM2" s="126"/>
      <c r="AN2" s="127"/>
      <c r="AO2" s="128"/>
      <c r="AP2" s="128"/>
      <c r="AQ2" s="127"/>
      <c r="AR2" s="128"/>
      <c r="AS2" s="127"/>
      <c r="AT2" s="127"/>
      <c r="AU2" s="127"/>
      <c r="AV2" s="127"/>
      <c r="AW2" s="128"/>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c r="BX2" s="127"/>
      <c r="BY2" s="126"/>
      <c r="BZ2" s="126"/>
      <c r="CA2" s="126"/>
      <c r="CB2" s="126"/>
      <c r="CC2" s="126"/>
      <c r="CD2" s="126"/>
      <c r="CE2" s="126"/>
      <c r="CF2" s="126"/>
      <c r="CG2" s="126"/>
      <c r="CH2" s="126"/>
      <c r="CI2" s="126"/>
      <c r="CJ2" s="126"/>
      <c r="CK2" s="126"/>
      <c r="CL2" s="126"/>
      <c r="CM2" s="126"/>
      <c r="CN2" s="126"/>
      <c r="CO2" s="126"/>
      <c r="CP2" s="126"/>
      <c r="CQ2" s="126"/>
      <c r="CR2" s="126"/>
      <c r="CS2" s="129"/>
      <c r="CT2" s="129"/>
      <c r="CU2" s="126"/>
    </row>
    <row r="3" spans="1:130" ht="15.75" x14ac:dyDescent="0.25">
      <c r="A3" s="131"/>
      <c r="B3" s="126"/>
      <c r="C3" s="126"/>
      <c r="D3" s="109" t="s">
        <v>181</v>
      </c>
      <c r="E3" s="109" t="s">
        <v>181</v>
      </c>
      <c r="F3" s="109" t="s">
        <v>181</v>
      </c>
      <c r="G3" s="132" t="s">
        <v>523</v>
      </c>
      <c r="H3" s="133" t="s">
        <v>524</v>
      </c>
      <c r="I3" s="109" t="s">
        <v>525</v>
      </c>
      <c r="J3" s="126"/>
      <c r="K3" s="126"/>
      <c r="L3" s="109" t="s">
        <v>526</v>
      </c>
      <c r="M3" s="109" t="s">
        <v>181</v>
      </c>
      <c r="N3" s="109" t="s">
        <v>527</v>
      </c>
      <c r="O3" s="146" t="s">
        <v>528</v>
      </c>
      <c r="P3" s="135"/>
      <c r="Q3" s="135"/>
      <c r="R3" s="136"/>
      <c r="S3" s="137"/>
      <c r="T3" s="138"/>
      <c r="U3" s="139" t="s">
        <v>529</v>
      </c>
      <c r="V3" s="140"/>
      <c r="W3" s="147" t="s">
        <v>530</v>
      </c>
      <c r="X3" s="148" t="s">
        <v>531</v>
      </c>
      <c r="Y3" s="149" t="s">
        <v>530</v>
      </c>
      <c r="Z3" s="150" t="s">
        <v>531</v>
      </c>
      <c r="AA3" s="143"/>
      <c r="AB3" s="139" t="s">
        <v>532</v>
      </c>
      <c r="AC3" s="140"/>
      <c r="AD3" s="140"/>
      <c r="AE3" s="144" t="s">
        <v>181</v>
      </c>
      <c r="AF3" s="145" t="s">
        <v>181</v>
      </c>
      <c r="AG3" s="151"/>
      <c r="AH3" s="152" t="s">
        <v>533</v>
      </c>
      <c r="AI3" s="135"/>
      <c r="AJ3" s="135"/>
      <c r="AK3" s="149" t="s">
        <v>534</v>
      </c>
      <c r="AL3" s="150" t="s">
        <v>535</v>
      </c>
      <c r="AM3" s="126"/>
      <c r="AN3" s="153">
        <v>0</v>
      </c>
      <c r="AO3" s="153">
        <f ca="1">AN3+1</f>
        <v>1</v>
      </c>
      <c r="AP3" s="153">
        <f t="shared" ref="AP3:CU3" ca="1" si="0">AO3+1</f>
        <v>2</v>
      </c>
      <c r="AQ3" s="153">
        <f t="shared" ca="1" si="0"/>
        <v>3</v>
      </c>
      <c r="AR3" s="153">
        <f t="shared" ca="1" si="0"/>
        <v>4</v>
      </c>
      <c r="AS3" s="153">
        <f t="shared" ca="1" si="0"/>
        <v>5</v>
      </c>
      <c r="AT3" s="153">
        <f t="shared" ca="1" si="0"/>
        <v>6</v>
      </c>
      <c r="AU3" s="153">
        <f t="shared" ca="1" si="0"/>
        <v>7</v>
      </c>
      <c r="AV3" s="153">
        <f t="shared" ca="1" si="0"/>
        <v>8</v>
      </c>
      <c r="AW3" s="153">
        <f t="shared" ca="1" si="0"/>
        <v>9</v>
      </c>
      <c r="AX3" s="153">
        <f t="shared" ca="1" si="0"/>
        <v>10</v>
      </c>
      <c r="AY3" s="153">
        <f t="shared" ca="1" si="0"/>
        <v>11</v>
      </c>
      <c r="AZ3" s="153">
        <f t="shared" ca="1" si="0"/>
        <v>12</v>
      </c>
      <c r="BA3" s="153">
        <f t="shared" ca="1" si="0"/>
        <v>13</v>
      </c>
      <c r="BB3" s="153">
        <f t="shared" ca="1" si="0"/>
        <v>14</v>
      </c>
      <c r="BC3" s="153">
        <f t="shared" ca="1" si="0"/>
        <v>15</v>
      </c>
      <c r="BD3" s="153">
        <f t="shared" ca="1" si="0"/>
        <v>16</v>
      </c>
      <c r="BE3" s="153">
        <f t="shared" ca="1" si="0"/>
        <v>17</v>
      </c>
      <c r="BF3" s="153">
        <f t="shared" ca="1" si="0"/>
        <v>18</v>
      </c>
      <c r="BG3" s="153">
        <f t="shared" ca="1" si="0"/>
        <v>19</v>
      </c>
      <c r="BH3" s="153">
        <f t="shared" ca="1" si="0"/>
        <v>20</v>
      </c>
      <c r="BI3" s="153">
        <f t="shared" ca="1" si="0"/>
        <v>21</v>
      </c>
      <c r="BJ3" s="153">
        <f t="shared" ca="1" si="0"/>
        <v>22</v>
      </c>
      <c r="BK3" s="153">
        <f t="shared" ca="1" si="0"/>
        <v>23</v>
      </c>
      <c r="BL3" s="153">
        <f t="shared" ca="1" si="0"/>
        <v>24</v>
      </c>
      <c r="BM3" s="153">
        <f t="shared" ca="1" si="0"/>
        <v>25</v>
      </c>
      <c r="BN3" s="153">
        <f t="shared" ca="1" si="0"/>
        <v>26</v>
      </c>
      <c r="BO3" s="153">
        <f t="shared" ca="1" si="0"/>
        <v>27</v>
      </c>
      <c r="BP3" s="153">
        <f t="shared" ca="1" si="0"/>
        <v>28</v>
      </c>
      <c r="BQ3" s="153">
        <f t="shared" ca="1" si="0"/>
        <v>29</v>
      </c>
      <c r="BR3" s="153">
        <f t="shared" ca="1" si="0"/>
        <v>30</v>
      </c>
      <c r="BS3" s="153">
        <f t="shared" ca="1" si="0"/>
        <v>31</v>
      </c>
      <c r="BT3" s="153">
        <f t="shared" ca="1" si="0"/>
        <v>32</v>
      </c>
      <c r="BU3" s="153">
        <f t="shared" ca="1" si="0"/>
        <v>33</v>
      </c>
      <c r="BV3" s="153">
        <f t="shared" ca="1" si="0"/>
        <v>34</v>
      </c>
      <c r="BW3" s="153">
        <f t="shared" ca="1" si="0"/>
        <v>35</v>
      </c>
      <c r="BX3" s="153">
        <f t="shared" ca="1" si="0"/>
        <v>36</v>
      </c>
      <c r="BY3" s="153">
        <f t="shared" ca="1" si="0"/>
        <v>37</v>
      </c>
      <c r="BZ3" s="153">
        <f t="shared" ca="1" si="0"/>
        <v>38</v>
      </c>
      <c r="CA3" s="153">
        <f t="shared" ca="1" si="0"/>
        <v>39</v>
      </c>
      <c r="CB3" s="153">
        <f t="shared" ca="1" si="0"/>
        <v>40</v>
      </c>
      <c r="CC3" s="153">
        <f t="shared" ca="1" si="0"/>
        <v>41</v>
      </c>
      <c r="CD3" s="153">
        <f t="shared" ca="1" si="0"/>
        <v>42</v>
      </c>
      <c r="CE3" s="153">
        <f t="shared" ca="1" si="0"/>
        <v>43</v>
      </c>
      <c r="CF3" s="153">
        <f t="shared" ca="1" si="0"/>
        <v>44</v>
      </c>
      <c r="CG3" s="153">
        <f t="shared" ca="1" si="0"/>
        <v>45</v>
      </c>
      <c r="CH3" s="153">
        <f t="shared" ca="1" si="0"/>
        <v>46</v>
      </c>
      <c r="CI3" s="153">
        <f t="shared" ca="1" si="0"/>
        <v>47</v>
      </c>
      <c r="CJ3" s="153">
        <f t="shared" ca="1" si="0"/>
        <v>48</v>
      </c>
      <c r="CK3" s="153">
        <f t="shared" ca="1" si="0"/>
        <v>49</v>
      </c>
      <c r="CL3" s="153">
        <f t="shared" ca="1" si="0"/>
        <v>50</v>
      </c>
      <c r="CM3" s="153">
        <f t="shared" ca="1" si="0"/>
        <v>51</v>
      </c>
      <c r="CN3" s="153">
        <f t="shared" ca="1" si="0"/>
        <v>52</v>
      </c>
      <c r="CO3" s="153">
        <f t="shared" ca="1" si="0"/>
        <v>53</v>
      </c>
      <c r="CP3" s="153">
        <f t="shared" ca="1" si="0"/>
        <v>54</v>
      </c>
      <c r="CQ3" s="153">
        <f t="shared" ca="1" si="0"/>
        <v>55</v>
      </c>
      <c r="CR3" s="153">
        <f t="shared" ca="1" si="0"/>
        <v>56</v>
      </c>
      <c r="CS3" s="154">
        <f t="shared" ca="1" si="0"/>
        <v>57</v>
      </c>
      <c r="CT3" s="154">
        <f t="shared" ca="1" si="0"/>
        <v>58</v>
      </c>
      <c r="CU3" s="153">
        <f t="shared" ca="1" si="0"/>
        <v>59</v>
      </c>
      <c r="CV3" s="155" t="s">
        <v>536</v>
      </c>
      <c r="CW3" s="155" t="s">
        <v>537</v>
      </c>
      <c r="CX3" s="155" t="s">
        <v>538</v>
      </c>
      <c r="CY3" s="155" t="s">
        <v>143</v>
      </c>
      <c r="CZ3" s="155" t="s">
        <v>539</v>
      </c>
      <c r="DA3" s="155" t="s">
        <v>540</v>
      </c>
      <c r="DB3" s="155" t="s">
        <v>541</v>
      </c>
      <c r="DC3" s="155" t="s">
        <v>542</v>
      </c>
      <c r="DD3" s="155" t="s">
        <v>543</v>
      </c>
      <c r="DE3" s="155" t="s">
        <v>544</v>
      </c>
      <c r="DF3" s="155" t="s">
        <v>545</v>
      </c>
      <c r="DG3" s="155" t="s">
        <v>546</v>
      </c>
      <c r="DH3" s="155" t="s">
        <v>547</v>
      </c>
      <c r="DI3" s="155" t="s">
        <v>548</v>
      </c>
      <c r="DJ3" s="155" t="s">
        <v>549</v>
      </c>
      <c r="DK3" s="155" t="s">
        <v>550</v>
      </c>
      <c r="DL3" s="155" t="s">
        <v>551</v>
      </c>
      <c r="DM3" s="155" t="s">
        <v>552</v>
      </c>
      <c r="DN3" s="155" t="s">
        <v>553</v>
      </c>
      <c r="DO3" s="155" t="s">
        <v>554</v>
      </c>
      <c r="DP3" s="155" t="s">
        <v>555</v>
      </c>
      <c r="DQ3" s="155" t="s">
        <v>556</v>
      </c>
      <c r="DR3" s="155" t="s">
        <v>557</v>
      </c>
      <c r="DS3" s="155" t="s">
        <v>558</v>
      </c>
      <c r="DT3" s="155" t="s">
        <v>559</v>
      </c>
      <c r="DU3" s="155" t="s">
        <v>560</v>
      </c>
      <c r="DV3" s="155" t="s">
        <v>561</v>
      </c>
      <c r="DW3" s="155" t="s">
        <v>562</v>
      </c>
      <c r="DX3" s="155" t="s">
        <v>563</v>
      </c>
      <c r="DY3" s="155" t="s">
        <v>564</v>
      </c>
      <c r="DZ3" s="155" t="s">
        <v>565</v>
      </c>
    </row>
    <row r="4" spans="1:130" ht="15.75" x14ac:dyDescent="0.25">
      <c r="A4" s="156" t="s">
        <v>566</v>
      </c>
      <c r="B4" s="126"/>
      <c r="C4" s="156" t="s">
        <v>58</v>
      </c>
      <c r="D4" s="109" t="s">
        <v>567</v>
      </c>
      <c r="E4" s="156" t="s">
        <v>65</v>
      </c>
      <c r="F4" s="156" t="s">
        <v>59</v>
      </c>
      <c r="G4" s="157" t="s">
        <v>568</v>
      </c>
      <c r="H4" s="156" t="s">
        <v>60</v>
      </c>
      <c r="I4" s="109" t="s">
        <v>569</v>
      </c>
      <c r="J4" s="109" t="s">
        <v>62</v>
      </c>
      <c r="K4" s="156" t="s">
        <v>61</v>
      </c>
      <c r="L4" s="109" t="s">
        <v>570</v>
      </c>
      <c r="M4" s="109" t="s">
        <v>571</v>
      </c>
      <c r="N4" s="109" t="s">
        <v>572</v>
      </c>
      <c r="O4" s="147" t="s">
        <v>573</v>
      </c>
      <c r="P4" s="158" t="s">
        <v>574</v>
      </c>
      <c r="Q4" s="158" t="s">
        <v>451</v>
      </c>
      <c r="R4" s="148" t="s">
        <v>575</v>
      </c>
      <c r="S4" s="159" t="s">
        <v>576</v>
      </c>
      <c r="T4" s="160" t="s">
        <v>577</v>
      </c>
      <c r="U4" s="161" t="s">
        <v>142</v>
      </c>
      <c r="V4" s="161" t="s">
        <v>143</v>
      </c>
      <c r="W4" s="147" t="s">
        <v>578</v>
      </c>
      <c r="X4" s="162" t="s">
        <v>579</v>
      </c>
      <c r="Y4" s="163" t="s">
        <v>580</v>
      </c>
      <c r="Z4" s="162" t="s">
        <v>581</v>
      </c>
      <c r="AA4" s="156" t="s">
        <v>582</v>
      </c>
      <c r="AB4" s="156" t="s">
        <v>583</v>
      </c>
      <c r="AC4" s="156" t="s">
        <v>584</v>
      </c>
      <c r="AD4" s="156" t="s">
        <v>585</v>
      </c>
      <c r="AE4" s="156" t="s">
        <v>586</v>
      </c>
      <c r="AF4" s="156" t="s">
        <v>587</v>
      </c>
      <c r="AG4" s="147" t="s">
        <v>140</v>
      </c>
      <c r="AH4" s="158" t="s">
        <v>142</v>
      </c>
      <c r="AI4" s="158" t="s">
        <v>143</v>
      </c>
      <c r="AJ4" s="158" t="s">
        <v>144</v>
      </c>
      <c r="AK4" s="164" t="s">
        <v>588</v>
      </c>
      <c r="AL4" s="162" t="s">
        <v>66</v>
      </c>
      <c r="AM4" s="165" t="s">
        <v>70</v>
      </c>
      <c r="AN4" s="165" t="s">
        <v>71</v>
      </c>
      <c r="AO4" s="165" t="s">
        <v>72</v>
      </c>
      <c r="AP4" s="165" t="s">
        <v>73</v>
      </c>
      <c r="AQ4" s="165" t="s">
        <v>74</v>
      </c>
      <c r="AR4" s="165" t="s">
        <v>75</v>
      </c>
      <c r="AS4" s="165" t="s">
        <v>76</v>
      </c>
      <c r="AT4" s="165" t="s">
        <v>77</v>
      </c>
      <c r="AU4" s="165" t="s">
        <v>78</v>
      </c>
      <c r="AV4" s="165" t="s">
        <v>79</v>
      </c>
      <c r="AW4" s="165" t="s">
        <v>80</v>
      </c>
      <c r="AX4" s="165" t="s">
        <v>81</v>
      </c>
      <c r="AY4" s="165" t="s">
        <v>82</v>
      </c>
      <c r="AZ4" s="165" t="s">
        <v>83</v>
      </c>
      <c r="BA4" s="165" t="s">
        <v>84</v>
      </c>
      <c r="BB4" s="165" t="s">
        <v>85</v>
      </c>
      <c r="BC4" s="165" t="s">
        <v>86</v>
      </c>
      <c r="BD4" s="165" t="s">
        <v>87</v>
      </c>
      <c r="BE4" s="165" t="s">
        <v>88</v>
      </c>
      <c r="BF4" s="165" t="s">
        <v>89</v>
      </c>
      <c r="BG4" s="165" t="s">
        <v>90</v>
      </c>
      <c r="BH4" s="165" t="s">
        <v>91</v>
      </c>
      <c r="BI4" s="165" t="s">
        <v>92</v>
      </c>
      <c r="BJ4" s="165" t="s">
        <v>93</v>
      </c>
      <c r="BK4" s="165" t="s">
        <v>94</v>
      </c>
      <c r="BL4" s="165" t="s">
        <v>95</v>
      </c>
      <c r="BM4" s="165" t="s">
        <v>96</v>
      </c>
      <c r="BN4" s="165" t="s">
        <v>97</v>
      </c>
      <c r="BO4" s="165" t="s">
        <v>98</v>
      </c>
      <c r="BP4" s="165" t="s">
        <v>99</v>
      </c>
      <c r="BQ4" s="165" t="s">
        <v>100</v>
      </c>
      <c r="BR4" s="165" t="s">
        <v>101</v>
      </c>
      <c r="BS4" s="165" t="s">
        <v>102</v>
      </c>
      <c r="BT4" s="165" t="s">
        <v>103</v>
      </c>
      <c r="BU4" s="165" t="s">
        <v>104</v>
      </c>
      <c r="BV4" s="165" t="s">
        <v>105</v>
      </c>
      <c r="BW4" s="165" t="s">
        <v>106</v>
      </c>
      <c r="BX4" s="165" t="s">
        <v>107</v>
      </c>
      <c r="BY4" s="165" t="s">
        <v>108</v>
      </c>
      <c r="BZ4" s="165" t="s">
        <v>109</v>
      </c>
      <c r="CA4" s="165" t="s">
        <v>110</v>
      </c>
      <c r="CB4" s="165" t="s">
        <v>111</v>
      </c>
      <c r="CC4" s="165" t="s">
        <v>112</v>
      </c>
      <c r="CD4" s="165" t="s">
        <v>113</v>
      </c>
      <c r="CE4" s="165" t="s">
        <v>114</v>
      </c>
      <c r="CF4" s="165" t="s">
        <v>115</v>
      </c>
      <c r="CG4" s="165" t="s">
        <v>116</v>
      </c>
      <c r="CH4" s="165" t="s">
        <v>117</v>
      </c>
      <c r="CI4" s="165" t="s">
        <v>118</v>
      </c>
      <c r="CJ4" s="165" t="s">
        <v>119</v>
      </c>
      <c r="CK4" s="165" t="s">
        <v>120</v>
      </c>
      <c r="CL4" s="165" t="s">
        <v>121</v>
      </c>
      <c r="CM4" s="165" t="s">
        <v>122</v>
      </c>
      <c r="CN4" s="165" t="s">
        <v>123</v>
      </c>
      <c r="CO4" s="165" t="s">
        <v>124</v>
      </c>
      <c r="CP4" s="165" t="s">
        <v>125</v>
      </c>
      <c r="CQ4" s="165" t="s">
        <v>126</v>
      </c>
      <c r="CR4" s="165" t="s">
        <v>127</v>
      </c>
      <c r="CS4" s="165" t="s">
        <v>128</v>
      </c>
      <c r="CT4" s="165" t="s">
        <v>129</v>
      </c>
      <c r="CU4" s="165" t="s">
        <v>130</v>
      </c>
      <c r="CV4" s="165" t="s">
        <v>589</v>
      </c>
      <c r="CW4" s="165" t="s">
        <v>590</v>
      </c>
      <c r="CX4" s="165" t="s">
        <v>591</v>
      </c>
      <c r="CY4" s="165" t="s">
        <v>592</v>
      </c>
      <c r="CZ4" s="165" t="s">
        <v>593</v>
      </c>
      <c r="DA4" s="165" t="s">
        <v>594</v>
      </c>
      <c r="DB4" s="165" t="s">
        <v>595</v>
      </c>
      <c r="DC4" s="165" t="s">
        <v>596</v>
      </c>
      <c r="DD4" s="165" t="s">
        <v>597</v>
      </c>
      <c r="DE4" s="165" t="s">
        <v>598</v>
      </c>
      <c r="DF4" s="165" t="s">
        <v>599</v>
      </c>
      <c r="DG4" s="165" t="s">
        <v>600</v>
      </c>
      <c r="DH4" s="165" t="s">
        <v>601</v>
      </c>
      <c r="DI4" s="165" t="s">
        <v>602</v>
      </c>
      <c r="DJ4" s="165" t="s">
        <v>603</v>
      </c>
      <c r="DK4" s="165" t="s">
        <v>604</v>
      </c>
      <c r="DL4" s="165" t="s">
        <v>605</v>
      </c>
      <c r="DM4" s="165" t="s">
        <v>606</v>
      </c>
      <c r="DN4" s="165" t="s">
        <v>607</v>
      </c>
      <c r="DO4" s="165" t="s">
        <v>608</v>
      </c>
      <c r="DP4" s="165" t="s">
        <v>609</v>
      </c>
      <c r="DQ4" s="165" t="s">
        <v>610</v>
      </c>
      <c r="DR4" s="165" t="s">
        <v>611</v>
      </c>
      <c r="DS4" s="165" t="s">
        <v>612</v>
      </c>
      <c r="DT4" s="165" t="s">
        <v>613</v>
      </c>
      <c r="DU4" s="165" t="s">
        <v>614</v>
      </c>
      <c r="DV4" s="165" t="s">
        <v>615</v>
      </c>
      <c r="DW4" s="165" t="s">
        <v>616</v>
      </c>
      <c r="DX4" s="165" t="s">
        <v>617</v>
      </c>
      <c r="DY4" s="165" t="s">
        <v>618</v>
      </c>
      <c r="DZ4" s="165" t="s">
        <v>619</v>
      </c>
    </row>
    <row r="5" spans="1:130" ht="15.75" x14ac:dyDescent="0.25">
      <c r="A5" s="166"/>
      <c r="B5" s="166" t="s">
        <v>620</v>
      </c>
      <c r="C5" s="166" t="s">
        <v>621</v>
      </c>
      <c r="D5" s="166" t="s">
        <v>621</v>
      </c>
      <c r="E5" s="166" t="s">
        <v>621</v>
      </c>
      <c r="F5" s="166" t="s">
        <v>621</v>
      </c>
      <c r="G5" s="166" t="s">
        <v>621</v>
      </c>
      <c r="H5" s="166"/>
      <c r="I5" s="166" t="s">
        <v>621</v>
      </c>
      <c r="J5" s="166" t="s">
        <v>621</v>
      </c>
      <c r="K5" s="166" t="s">
        <v>621</v>
      </c>
      <c r="L5" s="166" t="s">
        <v>621</v>
      </c>
      <c r="M5" s="166" t="s">
        <v>621</v>
      </c>
      <c r="N5" s="166" t="s">
        <v>621</v>
      </c>
      <c r="O5" s="166" t="s">
        <v>621</v>
      </c>
      <c r="P5" s="166" t="s">
        <v>621</v>
      </c>
      <c r="Q5" s="166" t="s">
        <v>621</v>
      </c>
      <c r="R5" s="166" t="s">
        <v>621</v>
      </c>
      <c r="S5" s="167"/>
      <c r="T5" s="168"/>
      <c r="U5" s="166" t="s">
        <v>621</v>
      </c>
      <c r="V5" s="166" t="s">
        <v>621</v>
      </c>
      <c r="W5" s="166" t="s">
        <v>621</v>
      </c>
      <c r="X5" s="166"/>
      <c r="Y5" s="166" t="s">
        <v>621</v>
      </c>
      <c r="Z5" s="166"/>
      <c r="AA5" s="166"/>
      <c r="AB5" s="166" t="s">
        <v>621</v>
      </c>
      <c r="AC5" s="166" t="s">
        <v>621</v>
      </c>
      <c r="AD5" s="166" t="s">
        <v>621</v>
      </c>
      <c r="AE5" s="166" t="s">
        <v>621</v>
      </c>
      <c r="AF5" s="166" t="s">
        <v>621</v>
      </c>
      <c r="AG5" s="166" t="s">
        <v>621</v>
      </c>
      <c r="AH5" s="166" t="s">
        <v>621</v>
      </c>
      <c r="AI5" s="166" t="s">
        <v>621</v>
      </c>
      <c r="AJ5" s="166" t="s">
        <v>621</v>
      </c>
      <c r="AK5" s="166" t="s">
        <v>621</v>
      </c>
      <c r="AL5" s="169"/>
      <c r="AM5" s="169"/>
      <c r="AN5" s="170"/>
      <c r="AO5" s="170"/>
      <c r="AP5" s="170"/>
      <c r="AQ5" s="170"/>
      <c r="AR5" s="170"/>
      <c r="AS5" s="170"/>
      <c r="AT5" s="170"/>
      <c r="AU5" s="170"/>
      <c r="AV5" s="170"/>
      <c r="AW5" s="170"/>
      <c r="AX5" s="170"/>
      <c r="AY5" s="170"/>
      <c r="AZ5" s="170"/>
      <c r="BA5" s="170"/>
      <c r="BB5" s="170"/>
      <c r="BC5" s="170"/>
      <c r="BD5" s="170"/>
      <c r="BE5" s="170"/>
      <c r="BF5" s="170"/>
      <c r="BG5" s="170"/>
      <c r="BH5" s="170"/>
      <c r="BI5" s="170"/>
      <c r="BJ5" s="170"/>
      <c r="BK5" s="170"/>
      <c r="BL5" s="170"/>
      <c r="BM5" s="170"/>
      <c r="BN5" s="170"/>
      <c r="BO5" s="170"/>
      <c r="BP5" s="170"/>
      <c r="BQ5" s="170"/>
      <c r="BR5" s="170"/>
      <c r="BS5" s="170"/>
      <c r="BT5" s="170"/>
      <c r="BU5" s="170"/>
      <c r="BV5" s="170"/>
      <c r="BW5" s="170"/>
      <c r="BX5" s="170"/>
      <c r="BY5" s="169"/>
      <c r="BZ5" s="169"/>
      <c r="CA5" s="169"/>
      <c r="CB5" s="169"/>
      <c r="CC5" s="169"/>
      <c r="CD5" s="169"/>
      <c r="CE5" s="169"/>
      <c r="CF5" s="169"/>
      <c r="CG5" s="169"/>
      <c r="CH5" s="169"/>
      <c r="CI5" s="169"/>
      <c r="CJ5" s="169"/>
      <c r="CK5" s="169"/>
      <c r="CL5" s="169"/>
      <c r="CM5" s="169"/>
      <c r="CN5" s="169"/>
      <c r="CO5" s="169"/>
      <c r="CP5" s="169"/>
      <c r="CQ5" s="169"/>
      <c r="CR5" s="169"/>
      <c r="CS5" s="171"/>
      <c r="CT5" s="171"/>
      <c r="CU5" s="169"/>
    </row>
    <row r="6" spans="1:130" ht="15.75" x14ac:dyDescent="0.25">
      <c r="A6" s="166"/>
      <c r="B6" s="169"/>
      <c r="C6" s="169"/>
      <c r="D6" s="169"/>
      <c r="E6" s="169"/>
      <c r="F6" s="169"/>
      <c r="G6" s="169"/>
      <c r="H6" s="169"/>
      <c r="I6" s="169"/>
      <c r="J6" s="169"/>
      <c r="K6" s="169"/>
      <c r="L6" s="169"/>
      <c r="M6" s="169"/>
      <c r="N6" s="169"/>
      <c r="O6" s="169"/>
      <c r="P6" s="169"/>
      <c r="Q6" s="169"/>
      <c r="R6" s="169"/>
      <c r="S6" s="172"/>
      <c r="T6" s="173"/>
      <c r="U6" s="169"/>
      <c r="V6" s="169"/>
      <c r="W6" s="169"/>
      <c r="X6" s="169"/>
      <c r="Y6" s="169"/>
      <c r="Z6" s="169"/>
      <c r="AA6" s="169"/>
      <c r="AB6" s="169"/>
      <c r="AC6" s="169"/>
      <c r="AD6" s="169"/>
      <c r="AE6" s="169"/>
      <c r="AF6" s="169"/>
      <c r="AG6" s="169"/>
      <c r="AH6" s="169"/>
      <c r="AI6" s="169"/>
      <c r="AJ6" s="169"/>
      <c r="AK6" s="169"/>
      <c r="AL6" s="169"/>
      <c r="AM6" s="169"/>
      <c r="AN6" s="170"/>
      <c r="AO6" s="174"/>
      <c r="AP6" s="174"/>
      <c r="AQ6" s="170"/>
      <c r="AR6" s="174"/>
      <c r="AS6" s="170"/>
      <c r="AT6" s="170"/>
      <c r="AU6" s="174"/>
      <c r="AV6" s="174"/>
      <c r="AW6" s="174"/>
      <c r="AX6" s="170"/>
      <c r="AY6" s="170"/>
      <c r="AZ6" s="170"/>
      <c r="BA6" s="170"/>
      <c r="BB6" s="170"/>
      <c r="BC6" s="170"/>
      <c r="BD6" s="170"/>
      <c r="BE6" s="170"/>
      <c r="BF6" s="170"/>
      <c r="BG6" s="170"/>
      <c r="BH6" s="170"/>
      <c r="BI6" s="170"/>
      <c r="BJ6" s="170"/>
      <c r="BK6" s="170"/>
      <c r="BL6" s="170"/>
      <c r="BM6" s="170"/>
      <c r="BN6" s="170"/>
      <c r="BO6" s="170"/>
      <c r="BP6" s="170"/>
      <c r="BQ6" s="170"/>
      <c r="BR6" s="170"/>
      <c r="BS6" s="170"/>
      <c r="BT6" s="170"/>
      <c r="BU6" s="170"/>
      <c r="BV6" s="170"/>
      <c r="BW6" s="170"/>
      <c r="BX6" s="170"/>
      <c r="BY6" s="169"/>
      <c r="BZ6" s="169"/>
      <c r="CA6" s="169"/>
      <c r="CB6" s="169"/>
      <c r="CC6" s="169"/>
      <c r="CD6" s="169"/>
      <c r="CE6" s="169"/>
      <c r="CF6" s="169"/>
      <c r="CG6" s="169"/>
      <c r="CH6" s="169"/>
      <c r="CI6" s="169"/>
      <c r="CJ6" s="169"/>
      <c r="CK6" s="169"/>
      <c r="CL6" s="169"/>
      <c r="CM6" s="169"/>
      <c r="CN6" s="169"/>
      <c r="CO6" s="169"/>
      <c r="CP6" s="169"/>
      <c r="CQ6" s="169"/>
      <c r="CR6" s="169"/>
      <c r="CS6" s="171"/>
      <c r="CT6" s="171"/>
      <c r="CU6" s="169"/>
    </row>
    <row r="7" spans="1:130" ht="15.75" x14ac:dyDescent="0.25">
      <c r="A7" s="166"/>
      <c r="B7" s="166" t="s">
        <v>622</v>
      </c>
      <c r="C7" s="175">
        <v>84.040999999999997</v>
      </c>
      <c r="D7" s="176">
        <v>161.9</v>
      </c>
      <c r="E7" s="176">
        <v>225.5</v>
      </c>
      <c r="F7" s="176">
        <v>346.2</v>
      </c>
      <c r="G7" s="176">
        <v>37.1</v>
      </c>
      <c r="H7" s="176">
        <v>37.591574989183023</v>
      </c>
      <c r="I7" s="176">
        <v>221</v>
      </c>
      <c r="J7" s="175">
        <v>0.28899999999999998</v>
      </c>
      <c r="K7" s="175">
        <v>0.25700000000000001</v>
      </c>
      <c r="L7" s="175">
        <v>0</v>
      </c>
      <c r="M7" s="176">
        <v>0</v>
      </c>
      <c r="N7" s="176">
        <v>2.2999999999999998</v>
      </c>
      <c r="O7" s="177">
        <v>1.3720000000000001</v>
      </c>
      <c r="P7" s="178">
        <v>7.5020000000000003E-2</v>
      </c>
      <c r="Q7" s="178">
        <v>-6.2030000000000001E-5</v>
      </c>
      <c r="R7" s="178">
        <v>2.0100000000000001E-8</v>
      </c>
      <c r="S7" s="175" t="e">
        <f ca="1">POWER(2.71828182845904, (U7*((1/(T7+273.15))-(1/V7))))</f>
        <v>#DIV/0!</v>
      </c>
      <c r="T7" s="179">
        <v>25</v>
      </c>
      <c r="U7" s="180">
        <v>0</v>
      </c>
      <c r="V7" s="180">
        <v>0</v>
      </c>
      <c r="W7" s="169">
        <v>-178.2</v>
      </c>
      <c r="X7" s="181">
        <v>-745.58879999999999</v>
      </c>
      <c r="Y7" s="169">
        <v>-162.22999999999999</v>
      </c>
      <c r="Z7" s="181">
        <v>-678.77031999999997</v>
      </c>
      <c r="AA7" s="181"/>
      <c r="AB7" s="177">
        <v>15.8965</v>
      </c>
      <c r="AC7" s="180">
        <v>1814.91</v>
      </c>
      <c r="AD7" s="180">
        <v>-29.92</v>
      </c>
      <c r="AE7" s="169">
        <v>300</v>
      </c>
      <c r="AF7" s="169">
        <v>270</v>
      </c>
      <c r="AG7" s="175">
        <v>50.588999999999999</v>
      </c>
      <c r="AH7" s="180">
        <v>-3540.17</v>
      </c>
      <c r="AI7" s="175">
        <v>-5.2229999999999999</v>
      </c>
      <c r="AJ7" s="175">
        <v>1.79</v>
      </c>
      <c r="AK7" s="169">
        <v>4580</v>
      </c>
      <c r="AL7" s="181">
        <v>19162.72</v>
      </c>
      <c r="AM7" s="169"/>
      <c r="AN7" s="170"/>
      <c r="AO7" s="174"/>
      <c r="AP7" s="174"/>
      <c r="AQ7" s="170"/>
      <c r="AR7" s="174"/>
      <c r="AS7" s="170"/>
      <c r="AT7" s="170"/>
      <c r="AU7" s="174"/>
      <c r="AV7" s="174"/>
      <c r="AW7" s="174"/>
      <c r="AX7" s="170"/>
      <c r="AY7" s="170"/>
      <c r="AZ7" s="170"/>
      <c r="BA7" s="170"/>
      <c r="BB7" s="170"/>
      <c r="BC7" s="170"/>
      <c r="BD7" s="170"/>
      <c r="BE7" s="170"/>
      <c r="BF7" s="170"/>
      <c r="BG7" s="170"/>
      <c r="BH7" s="170"/>
      <c r="BI7" s="170"/>
      <c r="BJ7" s="170"/>
      <c r="BK7" s="170"/>
      <c r="BL7" s="170"/>
      <c r="BM7" s="170"/>
      <c r="BN7" s="170"/>
      <c r="BO7" s="170"/>
      <c r="BP7" s="170"/>
      <c r="BQ7" s="170"/>
      <c r="BR7" s="170"/>
      <c r="BS7" s="170"/>
      <c r="BT7" s="170"/>
      <c r="BU7" s="170"/>
      <c r="BV7" s="170"/>
      <c r="BW7" s="170"/>
      <c r="BX7" s="170"/>
      <c r="BY7" s="169"/>
      <c r="BZ7" s="169"/>
      <c r="CA7" s="169"/>
      <c r="CB7" s="169"/>
      <c r="CC7" s="169"/>
      <c r="CD7" s="169"/>
      <c r="CE7" s="169"/>
      <c r="CF7" s="169"/>
      <c r="CG7" s="169"/>
      <c r="CH7" s="169"/>
      <c r="CI7" s="169"/>
      <c r="CJ7" s="169"/>
      <c r="CK7" s="169"/>
      <c r="CL7" s="169"/>
      <c r="CM7" s="169"/>
      <c r="CN7" s="169"/>
      <c r="CO7" s="169"/>
      <c r="CP7" s="169"/>
      <c r="CQ7" s="169"/>
      <c r="CR7" s="169"/>
      <c r="CS7" s="171"/>
      <c r="CT7" s="171"/>
      <c r="CU7" s="169"/>
    </row>
    <row r="8" spans="1:130" ht="15.75" x14ac:dyDescent="0.25">
      <c r="A8" s="166"/>
      <c r="B8" s="166" t="s">
        <v>623</v>
      </c>
      <c r="C8" s="175">
        <v>203.83099999999999</v>
      </c>
      <c r="D8" s="176">
        <v>298</v>
      </c>
      <c r="E8" s="176">
        <v>364.7</v>
      </c>
      <c r="F8" s="176">
        <v>551</v>
      </c>
      <c r="G8" s="176">
        <v>0</v>
      </c>
      <c r="H8" s="176">
        <v>0</v>
      </c>
      <c r="I8" s="176">
        <v>0</v>
      </c>
      <c r="J8" s="175">
        <v>0</v>
      </c>
      <c r="K8" s="175">
        <v>0</v>
      </c>
      <c r="L8" s="175">
        <v>1.645</v>
      </c>
      <c r="M8" s="176">
        <v>298</v>
      </c>
      <c r="N8" s="176">
        <v>0</v>
      </c>
      <c r="O8" s="177">
        <v>0</v>
      </c>
      <c r="P8" s="178">
        <v>0</v>
      </c>
      <c r="Q8" s="178">
        <v>0</v>
      </c>
      <c r="R8" s="178">
        <v>0</v>
      </c>
      <c r="S8" s="175" t="e">
        <f ca="1">POWER(2.71828182845904, (U8*((1/(T8+273.15))-(1/V8))))</f>
        <v>#DIV/0!</v>
      </c>
      <c r="T8" s="179">
        <v>25</v>
      </c>
      <c r="U8" s="180">
        <v>0</v>
      </c>
      <c r="V8" s="180">
        <v>0</v>
      </c>
      <c r="W8" s="169">
        <v>0</v>
      </c>
      <c r="X8" s="181">
        <v>0</v>
      </c>
      <c r="Y8" s="169">
        <v>0</v>
      </c>
      <c r="Z8" s="181">
        <v>0</v>
      </c>
      <c r="AA8" s="181"/>
      <c r="AB8" s="177">
        <v>0</v>
      </c>
      <c r="AC8" s="180">
        <v>0</v>
      </c>
      <c r="AD8" s="180">
        <v>0</v>
      </c>
      <c r="AE8" s="169">
        <v>0</v>
      </c>
      <c r="AF8" s="169">
        <v>0</v>
      </c>
      <c r="AG8" s="175">
        <v>75.314999999999998</v>
      </c>
      <c r="AH8" s="180">
        <v>-7113.72</v>
      </c>
      <c r="AI8" s="175">
        <v>-8.3439999999999994</v>
      </c>
      <c r="AJ8" s="175">
        <v>4.95</v>
      </c>
      <c r="AK8" s="169">
        <v>0</v>
      </c>
      <c r="AL8" s="181">
        <v>0</v>
      </c>
      <c r="AM8" s="169"/>
      <c r="AN8" s="170"/>
      <c r="AO8" s="170"/>
      <c r="AP8" s="170"/>
      <c r="AQ8" s="170"/>
      <c r="AR8" s="174"/>
      <c r="AS8" s="170"/>
      <c r="AT8" s="170"/>
      <c r="AU8" s="174"/>
      <c r="AV8" s="174"/>
      <c r="AW8" s="174"/>
      <c r="AX8" s="170"/>
      <c r="AY8" s="170"/>
      <c r="AZ8" s="170"/>
      <c r="BA8" s="170"/>
      <c r="BB8" s="170"/>
      <c r="BC8" s="170"/>
      <c r="BD8" s="170"/>
      <c r="BE8" s="170"/>
      <c r="BF8" s="170"/>
      <c r="BG8" s="170"/>
      <c r="BH8" s="170"/>
      <c r="BI8" s="170"/>
      <c r="BJ8" s="170"/>
      <c r="BK8" s="170"/>
      <c r="BL8" s="170"/>
      <c r="BM8" s="170"/>
      <c r="BN8" s="170"/>
      <c r="BO8" s="170"/>
      <c r="BP8" s="170"/>
      <c r="BQ8" s="170"/>
      <c r="BR8" s="170"/>
      <c r="BS8" s="170"/>
      <c r="BT8" s="170"/>
      <c r="BU8" s="170"/>
      <c r="BV8" s="170"/>
      <c r="BW8" s="170"/>
      <c r="BX8" s="170"/>
      <c r="BY8" s="169"/>
      <c r="BZ8" s="169"/>
      <c r="CA8" s="169"/>
      <c r="CB8" s="169"/>
      <c r="CC8" s="169"/>
      <c r="CD8" s="169"/>
      <c r="CE8" s="169"/>
      <c r="CF8" s="169"/>
      <c r="CG8" s="169"/>
      <c r="CH8" s="169"/>
      <c r="CI8" s="169"/>
      <c r="CJ8" s="169"/>
      <c r="CK8" s="169"/>
      <c r="CL8" s="169"/>
      <c r="CM8" s="169"/>
      <c r="CN8" s="169"/>
      <c r="CO8" s="169"/>
      <c r="CP8" s="169"/>
      <c r="CQ8" s="169"/>
      <c r="CR8" s="169"/>
      <c r="CS8" s="171"/>
      <c r="CT8" s="171"/>
      <c r="CU8" s="169"/>
    </row>
    <row r="9" spans="1:130" ht="15.75" x14ac:dyDescent="0.25">
      <c r="A9" s="166"/>
      <c r="B9" s="166" t="s">
        <v>624</v>
      </c>
      <c r="C9" s="175">
        <v>133.405</v>
      </c>
      <c r="D9" s="176">
        <v>236.5</v>
      </c>
      <c r="E9" s="176">
        <v>386.9</v>
      </c>
      <c r="F9" s="176">
        <v>602</v>
      </c>
      <c r="G9" s="176">
        <v>41</v>
      </c>
      <c r="H9" s="176">
        <v>41.543249988045929</v>
      </c>
      <c r="I9" s="176">
        <v>294</v>
      </c>
      <c r="J9" s="175">
        <v>0.24</v>
      </c>
      <c r="K9" s="175">
        <v>0.22</v>
      </c>
      <c r="L9" s="175">
        <v>1.4410000000000001</v>
      </c>
      <c r="M9" s="176">
        <v>293</v>
      </c>
      <c r="N9" s="176">
        <v>1.7</v>
      </c>
      <c r="O9" s="177">
        <v>1.51</v>
      </c>
      <c r="P9" s="178">
        <v>8.1939999999999999E-2</v>
      </c>
      <c r="Q9" s="178">
        <v>-7.0640000000000001E-5</v>
      </c>
      <c r="R9" s="178">
        <v>2.339E-8</v>
      </c>
      <c r="S9" s="175">
        <f ca="1">POWER(2.71828182845904, (U9*((1/(T9+273.15))-(1/V9))))</f>
        <v>1.0242792845345032</v>
      </c>
      <c r="T9" s="179">
        <v>25</v>
      </c>
      <c r="U9" s="180">
        <v>346.72</v>
      </c>
      <c r="V9" s="180">
        <v>304.43</v>
      </c>
      <c r="W9" s="169">
        <v>-33.1</v>
      </c>
      <c r="X9" s="181">
        <v>-138.49040000000002</v>
      </c>
      <c r="Y9" s="169">
        <v>-18.52</v>
      </c>
      <c r="Z9" s="181">
        <v>-77.487679999999997</v>
      </c>
      <c r="AA9" s="181"/>
      <c r="AB9" s="177">
        <v>16.0381</v>
      </c>
      <c r="AC9" s="180">
        <v>3110.79</v>
      </c>
      <c r="AD9" s="180">
        <v>-56.16</v>
      </c>
      <c r="AE9" s="169">
        <v>428</v>
      </c>
      <c r="AF9" s="169">
        <v>302</v>
      </c>
      <c r="AG9" s="175">
        <v>0</v>
      </c>
      <c r="AH9" s="180">
        <v>0</v>
      </c>
      <c r="AI9" s="175">
        <v>0</v>
      </c>
      <c r="AJ9" s="175">
        <v>0</v>
      </c>
      <c r="AK9" s="169">
        <v>7960</v>
      </c>
      <c r="AL9" s="181">
        <v>33304.639999999999</v>
      </c>
      <c r="AM9" s="169"/>
      <c r="AN9" s="170"/>
      <c r="AO9" s="170"/>
      <c r="AP9" s="170"/>
      <c r="AQ9" s="170"/>
      <c r="AR9" s="170"/>
      <c r="AS9" s="170"/>
      <c r="AT9" s="170"/>
      <c r="AU9" s="174"/>
      <c r="AV9" s="174"/>
      <c r="AW9" s="174"/>
      <c r="AX9" s="170"/>
      <c r="AY9" s="170"/>
      <c r="AZ9" s="170"/>
      <c r="BA9" s="170"/>
      <c r="BB9" s="170"/>
      <c r="BC9" s="170"/>
      <c r="BD9" s="170"/>
      <c r="BE9" s="170"/>
      <c r="BF9" s="170"/>
      <c r="BG9" s="170"/>
      <c r="BH9" s="170"/>
      <c r="BI9" s="170"/>
      <c r="BJ9" s="170"/>
      <c r="BK9" s="170"/>
      <c r="BL9" s="170"/>
      <c r="BM9" s="170"/>
      <c r="BN9" s="170"/>
      <c r="BO9" s="170"/>
      <c r="BP9" s="170"/>
      <c r="BQ9" s="170"/>
      <c r="BR9" s="170"/>
      <c r="BS9" s="170"/>
      <c r="BT9" s="170"/>
      <c r="BU9" s="170"/>
      <c r="BV9" s="170"/>
      <c r="BW9" s="170"/>
      <c r="BX9" s="170"/>
      <c r="BY9" s="169"/>
      <c r="BZ9" s="169"/>
      <c r="CA9" s="169"/>
      <c r="CB9" s="169"/>
      <c r="CC9" s="169"/>
      <c r="CD9" s="169"/>
      <c r="CE9" s="169"/>
      <c r="CF9" s="169"/>
      <c r="CG9" s="169"/>
      <c r="CH9" s="169"/>
      <c r="CI9" s="169"/>
      <c r="CJ9" s="169"/>
      <c r="CK9" s="169"/>
      <c r="CL9" s="169"/>
      <c r="CM9" s="169"/>
      <c r="CN9" s="169"/>
      <c r="CO9" s="169"/>
      <c r="CP9" s="169"/>
      <c r="CQ9" s="169"/>
      <c r="CR9" s="169"/>
      <c r="CS9" s="171"/>
      <c r="CT9" s="171"/>
      <c r="CU9" s="169"/>
    </row>
    <row r="10" spans="1:130" ht="15.75" x14ac:dyDescent="0.25">
      <c r="A10" s="166"/>
      <c r="B10" s="166" t="s">
        <v>625</v>
      </c>
      <c r="C10" s="175">
        <v>112.21599999999999</v>
      </c>
      <c r="D10" s="176">
        <v>0</v>
      </c>
      <c r="E10" s="176">
        <v>386.9</v>
      </c>
      <c r="F10" s="176">
        <v>579.5</v>
      </c>
      <c r="G10" s="176">
        <v>29</v>
      </c>
      <c r="H10" s="176">
        <v>29.384249991544678</v>
      </c>
      <c r="I10" s="176">
        <v>0</v>
      </c>
      <c r="J10" s="175">
        <v>0</v>
      </c>
      <c r="K10" s="175">
        <v>0.252</v>
      </c>
      <c r="L10" s="175">
        <v>0</v>
      </c>
      <c r="M10" s="176">
        <v>0</v>
      </c>
      <c r="N10" s="176">
        <v>0</v>
      </c>
      <c r="O10" s="177">
        <v>0</v>
      </c>
      <c r="P10" s="178">
        <v>0</v>
      </c>
      <c r="Q10" s="178">
        <v>0</v>
      </c>
      <c r="R10" s="178">
        <v>0</v>
      </c>
      <c r="S10" s="175" t="e">
        <f t="shared" ref="S10:S73" ca="1" si="1">POWER(2.71828182845904, (U10*((1/(T10+273.15))-(1/V10))))</f>
        <v>#DIV/0!</v>
      </c>
      <c r="T10" s="179">
        <v>25</v>
      </c>
      <c r="U10" s="180">
        <v>0</v>
      </c>
      <c r="V10" s="180">
        <v>0</v>
      </c>
      <c r="W10" s="169">
        <v>0</v>
      </c>
      <c r="X10" s="181">
        <v>0</v>
      </c>
      <c r="Y10" s="169">
        <v>0</v>
      </c>
      <c r="Z10" s="181">
        <v>0</v>
      </c>
      <c r="AA10" s="181"/>
      <c r="AB10" s="177">
        <v>15.708399999999999</v>
      </c>
      <c r="AC10" s="180">
        <v>3015.51</v>
      </c>
      <c r="AD10" s="180">
        <v>-54.59</v>
      </c>
      <c r="AE10" s="169">
        <v>414</v>
      </c>
      <c r="AF10" s="169">
        <v>279</v>
      </c>
      <c r="AG10" s="175">
        <v>0</v>
      </c>
      <c r="AH10" s="180">
        <v>0</v>
      </c>
      <c r="AI10" s="175">
        <v>0</v>
      </c>
      <c r="AJ10" s="175">
        <v>0</v>
      </c>
      <c r="AK10" s="169">
        <v>7790</v>
      </c>
      <c r="AL10" s="181">
        <v>32593.360000000001</v>
      </c>
      <c r="AM10" s="169"/>
      <c r="AN10" s="170"/>
      <c r="AO10" s="170"/>
      <c r="AP10" s="170"/>
      <c r="AQ10" s="170"/>
      <c r="AR10" s="170"/>
      <c r="AS10" s="170"/>
      <c r="AT10" s="170"/>
      <c r="AU10" s="170"/>
      <c r="AV10" s="170"/>
      <c r="AW10" s="174"/>
      <c r="AX10" s="170"/>
      <c r="AY10" s="170"/>
      <c r="AZ10" s="170"/>
      <c r="BA10" s="170"/>
      <c r="BB10" s="170"/>
      <c r="BC10" s="170"/>
      <c r="BD10" s="170"/>
      <c r="BE10" s="170"/>
      <c r="BF10" s="170"/>
      <c r="BG10" s="170"/>
      <c r="BH10" s="170"/>
      <c r="BI10" s="170"/>
      <c r="BJ10" s="170"/>
      <c r="BK10" s="170"/>
      <c r="BL10" s="170"/>
      <c r="BM10" s="170"/>
      <c r="BN10" s="170"/>
      <c r="BO10" s="170"/>
      <c r="BP10" s="170"/>
      <c r="BQ10" s="170"/>
      <c r="BR10" s="170"/>
      <c r="BS10" s="170"/>
      <c r="BT10" s="170"/>
      <c r="BU10" s="170"/>
      <c r="BV10" s="170"/>
      <c r="BW10" s="170"/>
      <c r="BX10" s="170"/>
      <c r="BY10" s="169"/>
      <c r="BZ10" s="169"/>
      <c r="CA10" s="169"/>
      <c r="CB10" s="169"/>
      <c r="CC10" s="169"/>
      <c r="CD10" s="169"/>
      <c r="CE10" s="169"/>
      <c r="CF10" s="169"/>
      <c r="CG10" s="169"/>
      <c r="CH10" s="169"/>
      <c r="CI10" s="169"/>
      <c r="CJ10" s="169"/>
      <c r="CK10" s="169"/>
      <c r="CL10" s="169"/>
      <c r="CM10" s="169"/>
      <c r="CN10" s="169"/>
      <c r="CO10" s="169"/>
      <c r="CP10" s="169"/>
      <c r="CQ10" s="169"/>
      <c r="CR10" s="169"/>
      <c r="CS10" s="171"/>
      <c r="CT10" s="171"/>
      <c r="CU10" s="169"/>
    </row>
    <row r="11" spans="1:130" ht="15.75" x14ac:dyDescent="0.25">
      <c r="A11" s="166"/>
      <c r="B11" s="166" t="s">
        <v>626</v>
      </c>
      <c r="C11" s="175">
        <v>112.21599999999999</v>
      </c>
      <c r="D11" s="176">
        <v>0</v>
      </c>
      <c r="E11" s="176">
        <v>378</v>
      </c>
      <c r="F11" s="176">
        <v>569.5</v>
      </c>
      <c r="G11" s="176">
        <v>27.9</v>
      </c>
      <c r="H11" s="176">
        <v>28.269674991865397</v>
      </c>
      <c r="I11" s="176">
        <v>0</v>
      </c>
      <c r="J11" s="175">
        <v>0</v>
      </c>
      <c r="K11" s="175">
        <v>0.21099999999999999</v>
      </c>
      <c r="L11" s="175">
        <v>0</v>
      </c>
      <c r="M11" s="176">
        <v>0</v>
      </c>
      <c r="N11" s="176">
        <v>0</v>
      </c>
      <c r="O11" s="177">
        <v>0</v>
      </c>
      <c r="P11" s="178">
        <v>0</v>
      </c>
      <c r="Q11" s="178">
        <v>0</v>
      </c>
      <c r="R11" s="178">
        <v>0</v>
      </c>
      <c r="S11" s="175" t="e">
        <f t="shared" ca="1" si="1"/>
        <v>#DIV/0!</v>
      </c>
      <c r="T11" s="179">
        <v>25</v>
      </c>
      <c r="U11" s="180">
        <v>0</v>
      </c>
      <c r="V11" s="180">
        <v>0</v>
      </c>
      <c r="W11" s="169">
        <v>0</v>
      </c>
      <c r="X11" s="181">
        <v>0</v>
      </c>
      <c r="Y11" s="169">
        <v>0</v>
      </c>
      <c r="Z11" s="181">
        <v>0</v>
      </c>
      <c r="AA11" s="181"/>
      <c r="AB11" s="177">
        <v>15.679399999999999</v>
      </c>
      <c r="AC11" s="180">
        <v>2938.09</v>
      </c>
      <c r="AD11" s="180">
        <v>-53.25</v>
      </c>
      <c r="AE11" s="169">
        <v>404</v>
      </c>
      <c r="AF11" s="169">
        <v>273</v>
      </c>
      <c r="AG11" s="175">
        <v>0</v>
      </c>
      <c r="AH11" s="180">
        <v>0</v>
      </c>
      <c r="AI11" s="175">
        <v>0</v>
      </c>
      <c r="AJ11" s="175">
        <v>0</v>
      </c>
      <c r="AK11" s="169">
        <v>7570</v>
      </c>
      <c r="AL11" s="181">
        <v>31672.880000000001</v>
      </c>
      <c r="AM11" s="169"/>
      <c r="AN11" s="170"/>
      <c r="AO11" s="170"/>
      <c r="AP11" s="170"/>
      <c r="AQ11" s="170"/>
      <c r="AR11" s="170"/>
      <c r="AS11" s="170"/>
      <c r="AT11" s="170"/>
      <c r="AU11" s="170"/>
      <c r="AV11" s="170"/>
      <c r="AW11" s="174"/>
      <c r="AX11" s="170"/>
      <c r="AY11" s="170"/>
      <c r="AZ11" s="170"/>
      <c r="BA11" s="170"/>
      <c r="BB11" s="170"/>
      <c r="BC11" s="170"/>
      <c r="BD11" s="170"/>
      <c r="BE11" s="170"/>
      <c r="BF11" s="170"/>
      <c r="BG11" s="170"/>
      <c r="BH11" s="170"/>
      <c r="BI11" s="170"/>
      <c r="BJ11" s="170"/>
      <c r="BK11" s="170"/>
      <c r="BL11" s="170"/>
      <c r="BM11" s="170"/>
      <c r="BN11" s="170"/>
      <c r="BO11" s="170"/>
      <c r="BP11" s="170"/>
      <c r="BQ11" s="170"/>
      <c r="BR11" s="170"/>
      <c r="BS11" s="170"/>
      <c r="BT11" s="170"/>
      <c r="BU11" s="170"/>
      <c r="BV11" s="170"/>
      <c r="BW11" s="170"/>
      <c r="BX11" s="170"/>
      <c r="BY11" s="169"/>
      <c r="BZ11" s="169"/>
      <c r="CA11" s="169"/>
      <c r="CB11" s="169"/>
      <c r="CC11" s="169"/>
      <c r="CD11" s="169"/>
      <c r="CE11" s="169"/>
      <c r="CF11" s="169"/>
      <c r="CG11" s="169"/>
      <c r="CH11" s="169"/>
      <c r="CI11" s="169"/>
      <c r="CJ11" s="169"/>
      <c r="CK11" s="169"/>
      <c r="CL11" s="169"/>
      <c r="CM11" s="169"/>
      <c r="CN11" s="169"/>
      <c r="CO11" s="169"/>
      <c r="CP11" s="169"/>
      <c r="CQ11" s="169"/>
      <c r="CR11" s="169"/>
      <c r="CS11" s="171"/>
      <c r="CT11" s="171"/>
      <c r="CU11" s="169"/>
    </row>
    <row r="12" spans="1:130" ht="15.75" x14ac:dyDescent="0.25">
      <c r="A12" s="166"/>
      <c r="B12" s="166" t="s">
        <v>627</v>
      </c>
      <c r="C12" s="175">
        <v>170.922</v>
      </c>
      <c r="D12" s="176">
        <v>179</v>
      </c>
      <c r="E12" s="176">
        <v>277</v>
      </c>
      <c r="F12" s="176">
        <v>418.6</v>
      </c>
      <c r="G12" s="176">
        <v>32.6</v>
      </c>
      <c r="H12" s="176">
        <v>33.031949990495058</v>
      </c>
      <c r="I12" s="176">
        <v>294</v>
      </c>
      <c r="J12" s="175">
        <v>0.27900000000000003</v>
      </c>
      <c r="K12" s="175">
        <v>0</v>
      </c>
      <c r="L12" s="175">
        <v>1.4550000000000001</v>
      </c>
      <c r="M12" s="176">
        <v>298</v>
      </c>
      <c r="N12" s="176">
        <v>0</v>
      </c>
      <c r="O12" s="177">
        <v>9.6620000000000008</v>
      </c>
      <c r="P12" s="178">
        <v>7.8299999999999995E-2</v>
      </c>
      <c r="Q12" s="178">
        <v>6.5720000000000001E-5</v>
      </c>
      <c r="R12" s="178">
        <v>1.8679999999999999E-8</v>
      </c>
      <c r="S12" s="175" t="e">
        <f t="shared" ca="1" si="1"/>
        <v>#DIV/0!</v>
      </c>
      <c r="T12" s="179">
        <v>25</v>
      </c>
      <c r="U12" s="180">
        <v>0</v>
      </c>
      <c r="V12" s="180">
        <v>0</v>
      </c>
      <c r="W12" s="169">
        <v>0</v>
      </c>
      <c r="X12" s="181">
        <v>0</v>
      </c>
      <c r="Y12" s="169">
        <v>0</v>
      </c>
      <c r="Z12" s="181">
        <v>0</v>
      </c>
      <c r="AA12" s="181"/>
      <c r="AB12" s="177">
        <v>0</v>
      </c>
      <c r="AC12" s="180">
        <v>0</v>
      </c>
      <c r="AD12" s="180">
        <v>0</v>
      </c>
      <c r="AE12" s="169">
        <v>0</v>
      </c>
      <c r="AF12" s="169">
        <v>0</v>
      </c>
      <c r="AG12" s="175">
        <v>0</v>
      </c>
      <c r="AH12" s="180">
        <v>0</v>
      </c>
      <c r="AI12" s="175">
        <v>0</v>
      </c>
      <c r="AJ12" s="175">
        <v>0</v>
      </c>
      <c r="AK12" s="169">
        <v>0</v>
      </c>
      <c r="AL12" s="181">
        <v>0</v>
      </c>
      <c r="AM12" s="169"/>
      <c r="AN12" s="170"/>
      <c r="AO12" s="170"/>
      <c r="AP12" s="170"/>
      <c r="AQ12" s="170"/>
      <c r="AR12" s="170"/>
      <c r="AS12" s="170"/>
      <c r="AT12" s="170"/>
      <c r="AU12" s="170"/>
      <c r="AV12" s="170"/>
      <c r="AW12" s="174"/>
      <c r="AX12" s="170"/>
      <c r="AY12" s="170"/>
      <c r="AZ12" s="170"/>
      <c r="BA12" s="170"/>
      <c r="BB12" s="170"/>
      <c r="BC12" s="170"/>
      <c r="BD12" s="170"/>
      <c r="BE12" s="170"/>
      <c r="BF12" s="170"/>
      <c r="BG12" s="170"/>
      <c r="BH12" s="170"/>
      <c r="BI12" s="170"/>
      <c r="BJ12" s="170"/>
      <c r="BK12" s="170"/>
      <c r="BL12" s="170"/>
      <c r="BM12" s="170"/>
      <c r="BN12" s="170"/>
      <c r="BO12" s="170"/>
      <c r="BP12" s="170"/>
      <c r="BQ12" s="170"/>
      <c r="BR12" s="170"/>
      <c r="BS12" s="170"/>
      <c r="BT12" s="170"/>
      <c r="BU12" s="170"/>
      <c r="BV12" s="170"/>
      <c r="BW12" s="170"/>
      <c r="BX12" s="170"/>
      <c r="BY12" s="169"/>
      <c r="BZ12" s="169"/>
      <c r="CA12" s="169"/>
      <c r="CB12" s="169"/>
      <c r="CC12" s="169"/>
      <c r="CD12" s="169"/>
      <c r="CE12" s="169"/>
      <c r="CF12" s="169"/>
      <c r="CG12" s="169"/>
      <c r="CH12" s="169"/>
      <c r="CI12" s="169"/>
      <c r="CJ12" s="169"/>
      <c r="CK12" s="169"/>
      <c r="CL12" s="169"/>
      <c r="CM12" s="169"/>
      <c r="CN12" s="169"/>
      <c r="CO12" s="169"/>
      <c r="CP12" s="169"/>
      <c r="CQ12" s="169"/>
      <c r="CR12" s="169"/>
      <c r="CS12" s="171"/>
      <c r="CT12" s="171"/>
      <c r="CU12" s="169"/>
    </row>
    <row r="13" spans="1:130" ht="15.75" x14ac:dyDescent="0.25">
      <c r="A13" s="166"/>
      <c r="B13" s="166" t="s">
        <v>628</v>
      </c>
      <c r="C13" s="175">
        <v>98.96</v>
      </c>
      <c r="D13" s="176">
        <v>176.2</v>
      </c>
      <c r="E13" s="176">
        <v>330.4</v>
      </c>
      <c r="F13" s="176">
        <v>523</v>
      </c>
      <c r="G13" s="176">
        <v>50</v>
      </c>
      <c r="H13" s="176">
        <v>50.66249998542186</v>
      </c>
      <c r="I13" s="176">
        <v>240</v>
      </c>
      <c r="J13" s="175">
        <v>0.28000000000000003</v>
      </c>
      <c r="K13" s="175">
        <v>0.248</v>
      </c>
      <c r="L13" s="175">
        <v>1.1679999999999999</v>
      </c>
      <c r="M13" s="176">
        <v>298</v>
      </c>
      <c r="N13" s="176">
        <v>2</v>
      </c>
      <c r="O13" s="177">
        <v>2.9790000000000001</v>
      </c>
      <c r="P13" s="178">
        <v>6.4390000000000003E-2</v>
      </c>
      <c r="Q13" s="178">
        <v>-4.8959999999999999E-5</v>
      </c>
      <c r="R13" s="178">
        <v>1.5049999999999999E-8</v>
      </c>
      <c r="S13" s="175">
        <f t="shared" ca="1" si="1"/>
        <v>0.71070540268049087</v>
      </c>
      <c r="T13" s="179">
        <v>25</v>
      </c>
      <c r="U13" s="180">
        <v>412.27</v>
      </c>
      <c r="V13" s="180">
        <v>239.1</v>
      </c>
      <c r="W13" s="169">
        <v>-31.05</v>
      </c>
      <c r="X13" s="181">
        <v>-129.91320000000002</v>
      </c>
      <c r="Y13" s="169">
        <v>-17.47</v>
      </c>
      <c r="Z13" s="181">
        <v>-73.094480000000004</v>
      </c>
      <c r="AA13" s="181"/>
      <c r="AB13" s="177">
        <v>16.084199999999999</v>
      </c>
      <c r="AC13" s="180">
        <v>2697.29</v>
      </c>
      <c r="AD13" s="180">
        <v>-45.03</v>
      </c>
      <c r="AE13" s="169">
        <v>352</v>
      </c>
      <c r="AF13" s="169">
        <v>242</v>
      </c>
      <c r="AG13" s="175">
        <v>56.232999999999997</v>
      </c>
      <c r="AH13" s="180">
        <v>-5422.68</v>
      </c>
      <c r="AI13" s="175">
        <v>-5.726</v>
      </c>
      <c r="AJ13" s="175">
        <v>3.17</v>
      </c>
      <c r="AK13" s="169">
        <v>6860</v>
      </c>
      <c r="AL13" s="181">
        <v>28702.240000000002</v>
      </c>
      <c r="AM13" s="169"/>
      <c r="AN13" s="170"/>
      <c r="AO13" s="170"/>
      <c r="AP13" s="170"/>
      <c r="AQ13" s="170"/>
      <c r="AR13" s="170"/>
      <c r="AS13" s="170"/>
      <c r="AT13" s="170"/>
      <c r="AU13" s="170"/>
      <c r="AV13" s="170"/>
      <c r="AW13" s="174"/>
      <c r="AX13" s="170"/>
      <c r="AY13" s="170"/>
      <c r="AZ13" s="170"/>
      <c r="BA13" s="170"/>
      <c r="BB13" s="170"/>
      <c r="BC13" s="170"/>
      <c r="BD13" s="170"/>
      <c r="BE13" s="170"/>
      <c r="BF13" s="170"/>
      <c r="BG13" s="170"/>
      <c r="BH13" s="170"/>
      <c r="BI13" s="170"/>
      <c r="BJ13" s="170"/>
      <c r="BK13" s="170"/>
      <c r="BL13" s="170"/>
      <c r="BM13" s="170"/>
      <c r="BN13" s="170"/>
      <c r="BO13" s="170"/>
      <c r="BP13" s="170"/>
      <c r="BQ13" s="170"/>
      <c r="BR13" s="170"/>
      <c r="BS13" s="170"/>
      <c r="BT13" s="170"/>
      <c r="BU13" s="170"/>
      <c r="BV13" s="170"/>
      <c r="BW13" s="170"/>
      <c r="BX13" s="170"/>
      <c r="BY13" s="169"/>
      <c r="BZ13" s="169"/>
      <c r="CA13" s="169"/>
      <c r="CB13" s="169"/>
      <c r="CC13" s="169"/>
      <c r="CD13" s="169"/>
      <c r="CE13" s="169"/>
      <c r="CF13" s="169"/>
      <c r="CG13" s="169"/>
      <c r="CH13" s="169"/>
      <c r="CI13" s="169"/>
      <c r="CJ13" s="169"/>
      <c r="CK13" s="169"/>
      <c r="CL13" s="169"/>
      <c r="CM13" s="169"/>
      <c r="CN13" s="169"/>
      <c r="CO13" s="169"/>
      <c r="CP13" s="169"/>
      <c r="CQ13" s="169"/>
      <c r="CR13" s="169"/>
      <c r="CS13" s="171"/>
      <c r="CT13" s="171"/>
      <c r="CU13" s="169"/>
    </row>
    <row r="14" spans="1:130" ht="15.75" x14ac:dyDescent="0.25">
      <c r="A14" s="166"/>
      <c r="B14" s="166" t="s">
        <v>629</v>
      </c>
      <c r="C14" s="175">
        <v>66.051000000000002</v>
      </c>
      <c r="D14" s="176">
        <v>156.19999999999999</v>
      </c>
      <c r="E14" s="176">
        <v>248.4</v>
      </c>
      <c r="F14" s="176">
        <v>386.6</v>
      </c>
      <c r="G14" s="176">
        <v>44.4</v>
      </c>
      <c r="H14" s="176">
        <v>44.98829998705461</v>
      </c>
      <c r="I14" s="176">
        <v>181</v>
      </c>
      <c r="J14" s="175">
        <v>0.253</v>
      </c>
      <c r="K14" s="175">
        <v>0.26600000000000001</v>
      </c>
      <c r="L14" s="175">
        <v>0</v>
      </c>
      <c r="M14" s="176">
        <v>0</v>
      </c>
      <c r="N14" s="176">
        <v>2.2999999999999998</v>
      </c>
      <c r="O14" s="177">
        <v>2.0720000000000001</v>
      </c>
      <c r="P14" s="178">
        <v>5.722E-2</v>
      </c>
      <c r="Q14" s="178">
        <v>-3.4799999999999999E-5</v>
      </c>
      <c r="R14" s="178">
        <v>8.1069999999999994E-9</v>
      </c>
      <c r="S14" s="175">
        <f t="shared" ca="1" si="1"/>
        <v>0.5270203645109941</v>
      </c>
      <c r="T14" s="179">
        <v>25</v>
      </c>
      <c r="U14" s="180">
        <v>319.27</v>
      </c>
      <c r="V14" s="180">
        <v>186.56</v>
      </c>
      <c r="W14" s="169">
        <v>-118</v>
      </c>
      <c r="X14" s="181">
        <v>-493.71200000000005</v>
      </c>
      <c r="Y14" s="169">
        <v>-104.26</v>
      </c>
      <c r="Z14" s="181">
        <v>-436.22384000000005</v>
      </c>
      <c r="AA14" s="181"/>
      <c r="AB14" s="177">
        <v>16.187100000000001</v>
      </c>
      <c r="AC14" s="180">
        <v>2095.35</v>
      </c>
      <c r="AD14" s="180">
        <v>-29.16</v>
      </c>
      <c r="AE14" s="169">
        <v>273</v>
      </c>
      <c r="AF14" s="169">
        <v>238</v>
      </c>
      <c r="AG14" s="175">
        <v>48.591000000000001</v>
      </c>
      <c r="AH14" s="180">
        <v>-3837.61</v>
      </c>
      <c r="AI14" s="175">
        <v>-4.8109999999999999</v>
      </c>
      <c r="AJ14" s="175">
        <v>1.87</v>
      </c>
      <c r="AK14" s="169">
        <v>5100</v>
      </c>
      <c r="AL14" s="181">
        <v>21338.400000000001</v>
      </c>
      <c r="AM14" s="169"/>
      <c r="AN14" s="170"/>
      <c r="AO14" s="170"/>
      <c r="AP14" s="170"/>
      <c r="AQ14" s="170"/>
      <c r="AR14" s="170"/>
      <c r="AS14" s="170"/>
      <c r="AT14" s="170"/>
      <c r="AU14" s="170"/>
      <c r="AV14" s="170"/>
      <c r="AW14" s="174"/>
      <c r="AX14" s="170"/>
      <c r="AY14" s="170"/>
      <c r="AZ14" s="170"/>
      <c r="BA14" s="170"/>
      <c r="BB14" s="170"/>
      <c r="BC14" s="170"/>
      <c r="BD14" s="170"/>
      <c r="BE14" s="170"/>
      <c r="BF14" s="170"/>
      <c r="BG14" s="170"/>
      <c r="BH14" s="170"/>
      <c r="BI14" s="170"/>
      <c r="BJ14" s="170"/>
      <c r="BK14" s="170"/>
      <c r="BL14" s="170"/>
      <c r="BM14" s="170"/>
      <c r="BN14" s="170"/>
      <c r="BO14" s="170"/>
      <c r="BP14" s="170"/>
      <c r="BQ14" s="170"/>
      <c r="BR14" s="170"/>
      <c r="BS14" s="170"/>
      <c r="BT14" s="170"/>
      <c r="BU14" s="170"/>
      <c r="BV14" s="170"/>
      <c r="BW14" s="170"/>
      <c r="BX14" s="170"/>
      <c r="BY14" s="169"/>
      <c r="BZ14" s="169"/>
      <c r="CA14" s="169"/>
      <c r="CB14" s="169"/>
      <c r="CC14" s="169"/>
      <c r="CD14" s="169"/>
      <c r="CE14" s="169"/>
      <c r="CF14" s="169"/>
      <c r="CG14" s="169"/>
      <c r="CH14" s="169"/>
      <c r="CI14" s="169"/>
      <c r="CJ14" s="169"/>
      <c r="CK14" s="169"/>
      <c r="CL14" s="169"/>
      <c r="CM14" s="169"/>
      <c r="CN14" s="169"/>
      <c r="CO14" s="169"/>
      <c r="CP14" s="169"/>
      <c r="CQ14" s="169"/>
      <c r="CR14" s="169"/>
      <c r="CS14" s="171"/>
      <c r="CT14" s="171"/>
      <c r="CU14" s="169"/>
    </row>
    <row r="15" spans="1:130" ht="15.75" x14ac:dyDescent="0.25">
      <c r="A15" s="166"/>
      <c r="B15" s="166" t="s">
        <v>630</v>
      </c>
      <c r="C15" s="175">
        <v>64.034999999999997</v>
      </c>
      <c r="D15" s="176">
        <v>0</v>
      </c>
      <c r="E15" s="176">
        <v>0</v>
      </c>
      <c r="F15" s="176">
        <v>302.8</v>
      </c>
      <c r="G15" s="176">
        <v>44</v>
      </c>
      <c r="H15" s="176">
        <v>44.582999987171235</v>
      </c>
      <c r="I15" s="176">
        <v>154</v>
      </c>
      <c r="J15" s="175">
        <v>0.27300000000000002</v>
      </c>
      <c r="K15" s="175">
        <v>0</v>
      </c>
      <c r="L15" s="175">
        <v>0</v>
      </c>
      <c r="M15" s="176">
        <v>0</v>
      </c>
      <c r="N15" s="176">
        <v>1.4</v>
      </c>
      <c r="O15" s="177">
        <v>0.73399999999999999</v>
      </c>
      <c r="P15" s="178">
        <v>5.8389999999999997E-2</v>
      </c>
      <c r="Q15" s="178">
        <v>-5.0139999999999998E-5</v>
      </c>
      <c r="R15" s="178">
        <v>1.6770000000000001E-8</v>
      </c>
      <c r="S15" s="175" t="e">
        <f t="shared" ca="1" si="1"/>
        <v>#DIV/0!</v>
      </c>
      <c r="T15" s="179">
        <v>25</v>
      </c>
      <c r="U15" s="180">
        <v>0</v>
      </c>
      <c r="V15" s="180">
        <v>0</v>
      </c>
      <c r="W15" s="169">
        <v>-82.5</v>
      </c>
      <c r="X15" s="181">
        <v>-345.18</v>
      </c>
      <c r="Y15" s="169">
        <v>-76.84</v>
      </c>
      <c r="Z15" s="181">
        <v>-321.49856000000005</v>
      </c>
      <c r="AA15" s="181"/>
      <c r="AB15" s="177">
        <v>0</v>
      </c>
      <c r="AC15" s="180">
        <v>0</v>
      </c>
      <c r="AD15" s="180">
        <v>0</v>
      </c>
      <c r="AE15" s="169">
        <v>0</v>
      </c>
      <c r="AF15" s="169">
        <v>0</v>
      </c>
      <c r="AG15" s="175">
        <v>0</v>
      </c>
      <c r="AH15" s="180">
        <v>0</v>
      </c>
      <c r="AI15" s="175">
        <v>0</v>
      </c>
      <c r="AJ15" s="175">
        <v>0</v>
      </c>
      <c r="AK15" s="169">
        <v>0</v>
      </c>
      <c r="AL15" s="181">
        <v>0</v>
      </c>
      <c r="AM15" s="169"/>
      <c r="AN15" s="170"/>
      <c r="AO15" s="170"/>
      <c r="AP15" s="170"/>
      <c r="AQ15" s="170"/>
      <c r="AR15" s="170"/>
      <c r="AS15" s="170"/>
      <c r="AT15" s="170"/>
      <c r="AU15" s="170"/>
      <c r="AV15" s="170"/>
      <c r="AW15" s="174"/>
      <c r="AX15" s="170"/>
      <c r="AY15" s="170"/>
      <c r="AZ15" s="170"/>
      <c r="BA15" s="170"/>
      <c r="BB15" s="170"/>
      <c r="BC15" s="170"/>
      <c r="BD15" s="170"/>
      <c r="BE15" s="170"/>
      <c r="BF15" s="170"/>
      <c r="BG15" s="170"/>
      <c r="BH15" s="170"/>
      <c r="BI15" s="170"/>
      <c r="BJ15" s="170"/>
      <c r="BK15" s="170"/>
      <c r="BL15" s="170"/>
      <c r="BM15" s="170"/>
      <c r="BN15" s="170"/>
      <c r="BO15" s="170"/>
      <c r="BP15" s="170"/>
      <c r="BQ15" s="170"/>
      <c r="BR15" s="170"/>
      <c r="BS15" s="170"/>
      <c r="BT15" s="170"/>
      <c r="BU15" s="170"/>
      <c r="BV15" s="170"/>
      <c r="BW15" s="170"/>
      <c r="BX15" s="170"/>
      <c r="BY15" s="169"/>
      <c r="BZ15" s="169"/>
      <c r="CA15" s="169"/>
      <c r="CB15" s="169"/>
      <c r="CC15" s="169"/>
      <c r="CD15" s="169"/>
      <c r="CE15" s="169"/>
      <c r="CF15" s="169"/>
      <c r="CG15" s="169"/>
      <c r="CH15" s="169"/>
      <c r="CI15" s="169"/>
      <c r="CJ15" s="169"/>
      <c r="CK15" s="169"/>
      <c r="CL15" s="169"/>
      <c r="CM15" s="169"/>
      <c r="CN15" s="169"/>
      <c r="CO15" s="169"/>
      <c r="CP15" s="169"/>
      <c r="CQ15" s="169"/>
      <c r="CR15" s="169"/>
      <c r="CS15" s="171"/>
      <c r="CT15" s="171"/>
      <c r="CU15" s="169"/>
    </row>
    <row r="16" spans="1:130" ht="15.75" x14ac:dyDescent="0.25">
      <c r="A16" s="166"/>
      <c r="B16" s="166" t="s">
        <v>631</v>
      </c>
      <c r="C16" s="175">
        <v>112.21599999999999</v>
      </c>
      <c r="D16" s="176">
        <v>239.7</v>
      </c>
      <c r="E16" s="176">
        <v>392.7</v>
      </c>
      <c r="F16" s="176">
        <v>591</v>
      </c>
      <c r="G16" s="176">
        <v>29.3</v>
      </c>
      <c r="H16" s="176">
        <v>29.688224991457211</v>
      </c>
      <c r="I16" s="176">
        <v>416</v>
      </c>
      <c r="J16" s="175">
        <v>0.25</v>
      </c>
      <c r="K16" s="175">
        <v>0.23799999999999999</v>
      </c>
      <c r="L16" s="175">
        <v>0.78500000000000003</v>
      </c>
      <c r="M16" s="176">
        <v>289</v>
      </c>
      <c r="N16" s="176">
        <v>0</v>
      </c>
      <c r="O16" s="177">
        <v>-17.122</v>
      </c>
      <c r="P16" s="178">
        <v>0.21490000000000001</v>
      </c>
      <c r="Q16" s="178">
        <v>-1.199E-4</v>
      </c>
      <c r="R16" s="178">
        <v>2.461E-8</v>
      </c>
      <c r="S16" s="175" t="e">
        <f t="shared" ca="1" si="1"/>
        <v>#DIV/0!</v>
      </c>
      <c r="T16" s="179">
        <v>25</v>
      </c>
      <c r="U16" s="180">
        <v>0</v>
      </c>
      <c r="V16" s="180">
        <v>0</v>
      </c>
      <c r="W16" s="169">
        <v>-43.26</v>
      </c>
      <c r="X16" s="181">
        <v>-180.99984000000001</v>
      </c>
      <c r="Y16" s="169">
        <v>8.42</v>
      </c>
      <c r="Z16" s="181">
        <v>35.229280000000003</v>
      </c>
      <c r="AA16" s="181"/>
      <c r="AB16" s="177">
        <v>16.964700000000001</v>
      </c>
      <c r="AC16" s="180">
        <v>4276.08</v>
      </c>
      <c r="AD16" s="180">
        <v>-52.8</v>
      </c>
      <c r="AE16" s="169">
        <v>480</v>
      </c>
      <c r="AF16" s="169">
        <v>345</v>
      </c>
      <c r="AG16" s="175">
        <v>0</v>
      </c>
      <c r="AH16" s="180">
        <v>0</v>
      </c>
      <c r="AI16" s="175">
        <v>0</v>
      </c>
      <c r="AJ16" s="175">
        <v>0</v>
      </c>
      <c r="AK16" s="169">
        <v>0</v>
      </c>
      <c r="AL16" s="181">
        <v>0</v>
      </c>
      <c r="AM16" s="169"/>
      <c r="AN16" s="170"/>
      <c r="AO16" s="170"/>
      <c r="AP16" s="170"/>
      <c r="AQ16" s="170"/>
      <c r="AR16" s="170"/>
      <c r="AS16" s="170"/>
      <c r="AT16" s="170"/>
      <c r="AU16" s="170"/>
      <c r="AV16" s="170"/>
      <c r="AW16" s="174"/>
      <c r="AX16" s="170"/>
      <c r="AY16" s="170"/>
      <c r="AZ16" s="170"/>
      <c r="BA16" s="170"/>
      <c r="BB16" s="170"/>
      <c r="BC16" s="170"/>
      <c r="BD16" s="170"/>
      <c r="BE16" s="170"/>
      <c r="BF16" s="170"/>
      <c r="BG16" s="170"/>
      <c r="BH16" s="170"/>
      <c r="BI16" s="170"/>
      <c r="BJ16" s="170"/>
      <c r="BK16" s="170"/>
      <c r="BL16" s="170"/>
      <c r="BM16" s="170"/>
      <c r="BN16" s="170"/>
      <c r="BO16" s="170"/>
      <c r="BP16" s="170"/>
      <c r="BQ16" s="170"/>
      <c r="BR16" s="170"/>
      <c r="BS16" s="170"/>
      <c r="BT16" s="170"/>
      <c r="BU16" s="170"/>
      <c r="BV16" s="170"/>
      <c r="BW16" s="170"/>
      <c r="BX16" s="170"/>
      <c r="BY16" s="169"/>
      <c r="BZ16" s="169"/>
      <c r="CA16" s="169"/>
      <c r="CB16" s="169"/>
      <c r="CC16" s="169"/>
      <c r="CD16" s="169"/>
      <c r="CE16" s="169"/>
      <c r="CF16" s="169"/>
      <c r="CG16" s="169"/>
      <c r="CH16" s="169"/>
      <c r="CI16" s="169"/>
      <c r="CJ16" s="169"/>
      <c r="CK16" s="169"/>
      <c r="CL16" s="169"/>
      <c r="CM16" s="169"/>
      <c r="CN16" s="169"/>
      <c r="CO16" s="169"/>
      <c r="CP16" s="169"/>
      <c r="CQ16" s="169"/>
      <c r="CR16" s="169"/>
      <c r="CS16" s="171"/>
      <c r="CT16" s="171"/>
      <c r="CU16" s="169"/>
    </row>
    <row r="17" spans="1:99" ht="15.75" x14ac:dyDescent="0.25">
      <c r="A17" s="166"/>
      <c r="B17" s="166" t="s">
        <v>632</v>
      </c>
      <c r="C17" s="175">
        <v>98.188999999999993</v>
      </c>
      <c r="D17" s="176">
        <v>203.4</v>
      </c>
      <c r="E17" s="176">
        <v>361</v>
      </c>
      <c r="F17" s="176">
        <v>547</v>
      </c>
      <c r="G17" s="176">
        <v>34</v>
      </c>
      <c r="H17" s="176">
        <v>34.450499990086868</v>
      </c>
      <c r="I17" s="176">
        <v>360</v>
      </c>
      <c r="J17" s="175">
        <v>0.27</v>
      </c>
      <c r="K17" s="175">
        <v>0.27300000000000002</v>
      </c>
      <c r="L17" s="175">
        <v>0.75900000000000001</v>
      </c>
      <c r="M17" s="176">
        <v>289</v>
      </c>
      <c r="N17" s="176">
        <v>0</v>
      </c>
      <c r="O17" s="177">
        <v>-13.827</v>
      </c>
      <c r="P17" s="178">
        <v>0.1832</v>
      </c>
      <c r="Q17" s="178">
        <v>-1.075E-4</v>
      </c>
      <c r="R17" s="178">
        <v>2.4129999999999998E-8</v>
      </c>
      <c r="S17" s="175" t="e">
        <f t="shared" ca="1" si="1"/>
        <v>#DIV/0!</v>
      </c>
      <c r="T17" s="179">
        <v>25</v>
      </c>
      <c r="U17" s="180">
        <v>0</v>
      </c>
      <c r="V17" s="180">
        <v>0</v>
      </c>
      <c r="W17" s="169">
        <v>-33.049999999999997</v>
      </c>
      <c r="X17" s="181">
        <v>-138.28119999999998</v>
      </c>
      <c r="Y17" s="169">
        <v>9.33</v>
      </c>
      <c r="Z17" s="181">
        <v>39.036720000000003</v>
      </c>
      <c r="AA17" s="181"/>
      <c r="AB17" s="177">
        <v>15.6973</v>
      </c>
      <c r="AC17" s="180">
        <v>2807.94</v>
      </c>
      <c r="AD17" s="180">
        <v>-51.2</v>
      </c>
      <c r="AE17" s="169">
        <v>390</v>
      </c>
      <c r="AF17" s="169">
        <v>260</v>
      </c>
      <c r="AG17" s="175">
        <v>0</v>
      </c>
      <c r="AH17" s="180">
        <v>0</v>
      </c>
      <c r="AI17" s="175">
        <v>0</v>
      </c>
      <c r="AJ17" s="175">
        <v>0</v>
      </c>
      <c r="AK17" s="169">
        <v>7240</v>
      </c>
      <c r="AL17" s="181">
        <v>30292.16</v>
      </c>
      <c r="AM17" s="169"/>
      <c r="AN17" s="170"/>
      <c r="AO17" s="170"/>
      <c r="AP17" s="170"/>
      <c r="AQ17" s="170"/>
      <c r="AR17" s="170"/>
      <c r="AS17" s="170"/>
      <c r="AT17" s="170"/>
      <c r="AU17" s="170"/>
      <c r="AV17" s="170"/>
      <c r="AW17" s="174"/>
      <c r="AX17" s="170"/>
      <c r="AY17" s="170"/>
      <c r="AZ17" s="170"/>
      <c r="BA17" s="170"/>
      <c r="BB17" s="170"/>
      <c r="BC17" s="170"/>
      <c r="BD17" s="170"/>
      <c r="BE17" s="170"/>
      <c r="BF17" s="170"/>
      <c r="BG17" s="170"/>
      <c r="BH17" s="170"/>
      <c r="BI17" s="170"/>
      <c r="BJ17" s="170"/>
      <c r="BK17" s="170"/>
      <c r="BL17" s="170"/>
      <c r="BM17" s="170"/>
      <c r="BN17" s="170"/>
      <c r="BO17" s="170"/>
      <c r="BP17" s="170"/>
      <c r="BQ17" s="170"/>
      <c r="BR17" s="170"/>
      <c r="BS17" s="170"/>
      <c r="BT17" s="170"/>
      <c r="BU17" s="170"/>
      <c r="BV17" s="170"/>
      <c r="BW17" s="170"/>
      <c r="BX17" s="170"/>
      <c r="BY17" s="169"/>
      <c r="BZ17" s="169"/>
      <c r="CA17" s="169"/>
      <c r="CB17" s="169"/>
      <c r="CC17" s="169"/>
      <c r="CD17" s="169"/>
      <c r="CE17" s="169"/>
      <c r="CF17" s="169"/>
      <c r="CG17" s="169"/>
      <c r="CH17" s="169"/>
      <c r="CI17" s="169"/>
      <c r="CJ17" s="169"/>
      <c r="CK17" s="169"/>
      <c r="CL17" s="169"/>
      <c r="CM17" s="169"/>
      <c r="CN17" s="169"/>
      <c r="CO17" s="169"/>
      <c r="CP17" s="169"/>
      <c r="CQ17" s="169"/>
      <c r="CR17" s="169"/>
      <c r="CS17" s="171"/>
      <c r="CT17" s="171"/>
      <c r="CU17" s="169"/>
    </row>
    <row r="18" spans="1:99" ht="15.75" x14ac:dyDescent="0.25">
      <c r="A18" s="166"/>
      <c r="B18" s="166" t="s">
        <v>633</v>
      </c>
      <c r="C18" s="175">
        <v>187.38</v>
      </c>
      <c r="D18" s="176">
        <v>238.2</v>
      </c>
      <c r="E18" s="176">
        <v>320.7</v>
      </c>
      <c r="F18" s="176">
        <v>487.2</v>
      </c>
      <c r="G18" s="176">
        <v>33.700000000000003</v>
      </c>
      <c r="H18" s="176">
        <v>34.146524990174335</v>
      </c>
      <c r="I18" s="176">
        <v>304</v>
      </c>
      <c r="J18" s="175">
        <v>0.25600000000000001</v>
      </c>
      <c r="K18" s="175">
        <v>0.252</v>
      </c>
      <c r="L18" s="175">
        <v>1.58</v>
      </c>
      <c r="M18" s="176">
        <v>289</v>
      </c>
      <c r="N18" s="176">
        <v>0</v>
      </c>
      <c r="O18" s="177">
        <v>14.603</v>
      </c>
      <c r="P18" s="178">
        <v>6.8650000000000003E-2</v>
      </c>
      <c r="Q18" s="178">
        <v>-5.7800000000000002E-5</v>
      </c>
      <c r="R18" s="178">
        <v>1.6490000000000001E-8</v>
      </c>
      <c r="S18" s="175" t="e">
        <f t="shared" ca="1" si="1"/>
        <v>#DIV/0!</v>
      </c>
      <c r="T18" s="179">
        <v>25</v>
      </c>
      <c r="U18" s="180">
        <v>0</v>
      </c>
      <c r="V18" s="180">
        <v>0</v>
      </c>
      <c r="W18" s="169">
        <v>-178.1</v>
      </c>
      <c r="X18" s="181">
        <v>-745.17039999999997</v>
      </c>
      <c r="Y18" s="169">
        <v>0</v>
      </c>
      <c r="Z18" s="181">
        <v>0</v>
      </c>
      <c r="AA18" s="181"/>
      <c r="AB18" s="177">
        <v>15.8424</v>
      </c>
      <c r="AC18" s="180">
        <v>2523.61</v>
      </c>
      <c r="AD18" s="180">
        <v>-45.67</v>
      </c>
      <c r="AE18" s="169">
        <v>360</v>
      </c>
      <c r="AF18" s="169">
        <v>250</v>
      </c>
      <c r="AG18" s="175">
        <v>57.097000000000001</v>
      </c>
      <c r="AH18" s="180">
        <v>-5249.75</v>
      </c>
      <c r="AI18" s="175">
        <v>-5.9130000000000003</v>
      </c>
      <c r="AJ18" s="175">
        <v>3.91</v>
      </c>
      <c r="AK18" s="169">
        <v>6570</v>
      </c>
      <c r="AL18" s="181">
        <v>27488.880000000001</v>
      </c>
      <c r="AM18" s="169"/>
      <c r="AN18" s="170"/>
      <c r="AO18" s="170"/>
      <c r="AP18" s="170"/>
      <c r="AQ18" s="170"/>
      <c r="AR18" s="170"/>
      <c r="AS18" s="170"/>
      <c r="AT18" s="170"/>
      <c r="AU18" s="170"/>
      <c r="AV18" s="170"/>
      <c r="AW18" s="174"/>
      <c r="AX18" s="170"/>
      <c r="AY18" s="170"/>
      <c r="AZ18" s="170"/>
      <c r="BA18" s="170"/>
      <c r="BB18" s="170"/>
      <c r="BC18" s="170"/>
      <c r="BD18" s="170"/>
      <c r="BE18" s="170"/>
      <c r="BF18" s="170"/>
      <c r="BG18" s="170"/>
      <c r="BH18" s="170"/>
      <c r="BI18" s="170"/>
      <c r="BJ18" s="170"/>
      <c r="BK18" s="170"/>
      <c r="BL18" s="170"/>
      <c r="BM18" s="170"/>
      <c r="BN18" s="170"/>
      <c r="BO18" s="170"/>
      <c r="BP18" s="170"/>
      <c r="BQ18" s="170"/>
      <c r="BR18" s="170"/>
      <c r="BS18" s="170"/>
      <c r="BT18" s="170"/>
      <c r="BU18" s="170"/>
      <c r="BV18" s="170"/>
      <c r="BW18" s="170"/>
      <c r="BX18" s="170"/>
      <c r="BY18" s="169"/>
      <c r="BZ18" s="169"/>
      <c r="CA18" s="169"/>
      <c r="CB18" s="169"/>
      <c r="CC18" s="169"/>
      <c r="CD18" s="169"/>
      <c r="CE18" s="169"/>
      <c r="CF18" s="169"/>
      <c r="CG18" s="169"/>
      <c r="CH18" s="169"/>
      <c r="CI18" s="169"/>
      <c r="CJ18" s="169"/>
      <c r="CK18" s="169"/>
      <c r="CL18" s="169"/>
      <c r="CM18" s="169"/>
      <c r="CN18" s="169"/>
      <c r="CO18" s="169"/>
      <c r="CP18" s="169"/>
      <c r="CQ18" s="169"/>
      <c r="CR18" s="169"/>
      <c r="CS18" s="171"/>
      <c r="CT18" s="171"/>
      <c r="CU18" s="169"/>
    </row>
    <row r="19" spans="1:99" ht="15.75" x14ac:dyDescent="0.25">
      <c r="A19" s="166"/>
      <c r="B19" s="166" t="s">
        <v>634</v>
      </c>
      <c r="C19" s="175">
        <v>132.20599999999999</v>
      </c>
      <c r="D19" s="176">
        <v>242</v>
      </c>
      <c r="E19" s="176">
        <v>480.7</v>
      </c>
      <c r="F19" s="176">
        <v>719</v>
      </c>
      <c r="G19" s="176">
        <v>34.700000000000003</v>
      </c>
      <c r="H19" s="176">
        <v>35.159774989882777</v>
      </c>
      <c r="I19" s="176">
        <v>0</v>
      </c>
      <c r="J19" s="175">
        <v>0</v>
      </c>
      <c r="K19" s="175">
        <v>0.30299999999999999</v>
      </c>
      <c r="L19" s="175">
        <v>0.97299999999999998</v>
      </c>
      <c r="M19" s="176">
        <v>293</v>
      </c>
      <c r="N19" s="176">
        <v>0</v>
      </c>
      <c r="O19" s="177">
        <v>0</v>
      </c>
      <c r="P19" s="178">
        <v>0</v>
      </c>
      <c r="Q19" s="178">
        <v>0</v>
      </c>
      <c r="R19" s="178">
        <v>0</v>
      </c>
      <c r="S19" s="175" t="e">
        <f t="shared" ca="1" si="1"/>
        <v>#DIV/0!</v>
      </c>
      <c r="T19" s="179">
        <v>25</v>
      </c>
      <c r="U19" s="180">
        <v>0</v>
      </c>
      <c r="V19" s="180">
        <v>0</v>
      </c>
      <c r="W19" s="169">
        <v>6.6</v>
      </c>
      <c r="X19" s="181">
        <v>27.6144</v>
      </c>
      <c r="Y19" s="169">
        <v>39.9</v>
      </c>
      <c r="Z19" s="181">
        <v>166.94159999999999</v>
      </c>
      <c r="AA19" s="181"/>
      <c r="AB19" s="177">
        <v>16.2805</v>
      </c>
      <c r="AC19" s="180">
        <v>4009.49</v>
      </c>
      <c r="AD19" s="180">
        <v>-64.89</v>
      </c>
      <c r="AE19" s="169">
        <v>500</v>
      </c>
      <c r="AF19" s="169">
        <v>365</v>
      </c>
      <c r="AG19" s="175">
        <v>0</v>
      </c>
      <c r="AH19" s="180">
        <v>0</v>
      </c>
      <c r="AI19" s="175">
        <v>0</v>
      </c>
      <c r="AJ19" s="175">
        <v>0</v>
      </c>
      <c r="AK19" s="169">
        <v>9490</v>
      </c>
      <c r="AL19" s="181">
        <v>39706.160000000003</v>
      </c>
      <c r="AM19" s="169"/>
      <c r="AN19" s="170"/>
      <c r="AO19" s="170"/>
      <c r="AP19" s="170"/>
      <c r="AQ19" s="170"/>
      <c r="AR19" s="170"/>
      <c r="AS19" s="170"/>
      <c r="AT19" s="170"/>
      <c r="AU19" s="170"/>
      <c r="AV19" s="170"/>
      <c r="AW19" s="174"/>
      <c r="AX19" s="170"/>
      <c r="AY19" s="170"/>
      <c r="AZ19" s="170"/>
      <c r="BA19" s="170"/>
      <c r="BB19" s="170"/>
      <c r="BC19" s="170"/>
      <c r="BD19" s="170"/>
      <c r="BE19" s="170"/>
      <c r="BF19" s="170"/>
      <c r="BG19" s="170"/>
      <c r="BH19" s="170"/>
      <c r="BI19" s="170"/>
      <c r="BJ19" s="170"/>
      <c r="BK19" s="170"/>
      <c r="BL19" s="170"/>
      <c r="BM19" s="170"/>
      <c r="BN19" s="170"/>
      <c r="BO19" s="170"/>
      <c r="BP19" s="170"/>
      <c r="BQ19" s="170"/>
      <c r="BR19" s="170"/>
      <c r="BS19" s="170"/>
      <c r="BT19" s="170"/>
      <c r="BU19" s="170"/>
      <c r="BV19" s="170"/>
      <c r="BW19" s="170"/>
      <c r="BX19" s="170"/>
      <c r="BY19" s="169"/>
      <c r="BZ19" s="169"/>
      <c r="CA19" s="169"/>
      <c r="CB19" s="169"/>
      <c r="CC19" s="169"/>
      <c r="CD19" s="169"/>
      <c r="CE19" s="169"/>
      <c r="CF19" s="169"/>
      <c r="CG19" s="169"/>
      <c r="CH19" s="169"/>
      <c r="CI19" s="169"/>
      <c r="CJ19" s="169"/>
      <c r="CK19" s="169"/>
      <c r="CL19" s="169"/>
      <c r="CM19" s="169"/>
      <c r="CN19" s="169"/>
      <c r="CO19" s="169"/>
      <c r="CP19" s="169"/>
      <c r="CQ19" s="169"/>
      <c r="CR19" s="169"/>
      <c r="CS19" s="171"/>
      <c r="CT19" s="171"/>
      <c r="CU19" s="169"/>
    </row>
    <row r="20" spans="1:99" ht="15.75" x14ac:dyDescent="0.25">
      <c r="A20" s="166"/>
      <c r="B20" s="166" t="s">
        <v>635</v>
      </c>
      <c r="C20" s="175">
        <v>147.43199999999999</v>
      </c>
      <c r="D20" s="176">
        <v>258.5</v>
      </c>
      <c r="E20" s="176">
        <v>429</v>
      </c>
      <c r="F20" s="176">
        <v>651</v>
      </c>
      <c r="G20" s="176">
        <v>39</v>
      </c>
      <c r="H20" s="176">
        <v>39.516749988629051</v>
      </c>
      <c r="I20" s="176">
        <v>348</v>
      </c>
      <c r="J20" s="175">
        <v>0.25</v>
      </c>
      <c r="K20" s="175">
        <v>0.31</v>
      </c>
      <c r="L20" s="175">
        <v>1.389</v>
      </c>
      <c r="M20" s="176">
        <v>293</v>
      </c>
      <c r="N20" s="176">
        <v>0</v>
      </c>
      <c r="O20" s="177">
        <v>6.4210000000000003</v>
      </c>
      <c r="P20" s="178">
        <v>8.6510000000000004E-2</v>
      </c>
      <c r="Q20" s="178">
        <v>-6.656E-5</v>
      </c>
      <c r="R20" s="178">
        <v>2.0990000000000001E-8</v>
      </c>
      <c r="S20" s="175">
        <f t="shared" ca="1" si="1"/>
        <v>1.4307328679107716</v>
      </c>
      <c r="T20" s="179">
        <v>25</v>
      </c>
      <c r="U20" s="180">
        <v>818.63</v>
      </c>
      <c r="V20" s="180">
        <v>342.88</v>
      </c>
      <c r="W20" s="169">
        <v>-44.4</v>
      </c>
      <c r="X20" s="181">
        <v>-185.7696</v>
      </c>
      <c r="Y20" s="169">
        <v>-23.37</v>
      </c>
      <c r="Z20" s="181">
        <v>-97.780080000000012</v>
      </c>
      <c r="AA20" s="181"/>
      <c r="AB20" s="177">
        <v>16.124600000000001</v>
      </c>
      <c r="AC20" s="180">
        <v>3417.27</v>
      </c>
      <c r="AD20" s="180">
        <v>-69.150000000000006</v>
      </c>
      <c r="AE20" s="169">
        <v>470</v>
      </c>
      <c r="AF20" s="169">
        <v>315</v>
      </c>
      <c r="AG20" s="175">
        <v>0</v>
      </c>
      <c r="AH20" s="180">
        <v>0</v>
      </c>
      <c r="AI20" s="175">
        <v>0</v>
      </c>
      <c r="AJ20" s="175">
        <v>0</v>
      </c>
      <c r="AK20" s="169">
        <v>9180</v>
      </c>
      <c r="AL20" s="181">
        <v>38409.120000000003</v>
      </c>
      <c r="AM20" s="169"/>
      <c r="AN20" s="170"/>
      <c r="AO20" s="170"/>
      <c r="AP20" s="170"/>
      <c r="AQ20" s="170"/>
      <c r="AR20" s="170"/>
      <c r="AS20" s="170"/>
      <c r="AT20" s="170"/>
      <c r="AU20" s="170"/>
      <c r="AV20" s="170"/>
      <c r="AW20" s="174"/>
      <c r="AX20" s="170"/>
      <c r="AY20" s="170"/>
      <c r="AZ20" s="170"/>
      <c r="BA20" s="170"/>
      <c r="BB20" s="170"/>
      <c r="BC20" s="170"/>
      <c r="BD20" s="170"/>
      <c r="BE20" s="170"/>
      <c r="BF20" s="170"/>
      <c r="BG20" s="170"/>
      <c r="BH20" s="170"/>
      <c r="BI20" s="170"/>
      <c r="BJ20" s="170"/>
      <c r="BK20" s="170"/>
      <c r="BL20" s="170"/>
      <c r="BM20" s="170"/>
      <c r="BN20" s="170"/>
      <c r="BO20" s="170"/>
      <c r="BP20" s="170"/>
      <c r="BQ20" s="170"/>
      <c r="BR20" s="170"/>
      <c r="BS20" s="170"/>
      <c r="BT20" s="170"/>
      <c r="BU20" s="170"/>
      <c r="BV20" s="170"/>
      <c r="BW20" s="170"/>
      <c r="BX20" s="170"/>
      <c r="BY20" s="169"/>
      <c r="BZ20" s="169"/>
      <c r="CA20" s="169"/>
      <c r="CB20" s="169"/>
      <c r="CC20" s="169"/>
      <c r="CD20" s="169"/>
      <c r="CE20" s="169"/>
      <c r="CF20" s="169"/>
      <c r="CG20" s="169"/>
      <c r="CH20" s="169"/>
      <c r="CI20" s="169"/>
      <c r="CJ20" s="169"/>
      <c r="CK20" s="169"/>
      <c r="CL20" s="169"/>
      <c r="CM20" s="169"/>
      <c r="CN20" s="169"/>
      <c r="CO20" s="169"/>
      <c r="CP20" s="169"/>
      <c r="CQ20" s="169"/>
      <c r="CR20" s="169"/>
      <c r="CS20" s="171"/>
      <c r="CT20" s="171"/>
      <c r="CU20" s="169"/>
    </row>
    <row r="21" spans="1:99" ht="15.75" x14ac:dyDescent="0.25">
      <c r="A21" s="166"/>
      <c r="B21" s="166" t="s">
        <v>636</v>
      </c>
      <c r="C21" s="175">
        <v>120.19499999999999</v>
      </c>
      <c r="D21" s="176">
        <v>247.7</v>
      </c>
      <c r="E21" s="176">
        <v>449.2</v>
      </c>
      <c r="F21" s="176">
        <v>664.5</v>
      </c>
      <c r="G21" s="176">
        <v>34.1</v>
      </c>
      <c r="H21" s="176">
        <v>34.55182499005771</v>
      </c>
      <c r="I21" s="176">
        <v>430</v>
      </c>
      <c r="J21" s="175">
        <v>0.27</v>
      </c>
      <c r="K21" s="175">
        <v>0.39</v>
      </c>
      <c r="L21" s="175">
        <v>0.89400000000000002</v>
      </c>
      <c r="M21" s="176">
        <v>293</v>
      </c>
      <c r="N21" s="176">
        <v>0.6</v>
      </c>
      <c r="O21" s="177">
        <v>-1.6579999999999999</v>
      </c>
      <c r="P21" s="178">
        <v>0.15129999999999999</v>
      </c>
      <c r="Q21" s="178">
        <v>-7.9450000000000007E-5</v>
      </c>
      <c r="R21" s="178">
        <v>1.5790000000000001E-8</v>
      </c>
      <c r="S21" s="175" t="e">
        <f t="shared" ca="1" si="1"/>
        <v>#DIV/0!</v>
      </c>
      <c r="T21" s="179">
        <v>25</v>
      </c>
      <c r="U21" s="180">
        <v>0</v>
      </c>
      <c r="V21" s="180">
        <v>0</v>
      </c>
      <c r="W21" s="169">
        <v>-2.29</v>
      </c>
      <c r="X21" s="181">
        <v>-9.5813600000000001</v>
      </c>
      <c r="Y21" s="169">
        <v>29.77</v>
      </c>
      <c r="Z21" s="181">
        <v>124.55768</v>
      </c>
      <c r="AA21" s="181"/>
      <c r="AB21" s="177">
        <v>16.2121</v>
      </c>
      <c r="AC21" s="180">
        <v>3670.22</v>
      </c>
      <c r="AD21" s="180">
        <v>-66.069999999999993</v>
      </c>
      <c r="AE21" s="169">
        <v>479</v>
      </c>
      <c r="AF21" s="169">
        <v>329</v>
      </c>
      <c r="AG21" s="175">
        <v>0</v>
      </c>
      <c r="AH21" s="180">
        <v>0</v>
      </c>
      <c r="AI21" s="175">
        <v>0</v>
      </c>
      <c r="AJ21" s="175">
        <v>0</v>
      </c>
      <c r="AK21" s="169">
        <v>9570</v>
      </c>
      <c r="AL21" s="181">
        <v>40040.880000000005</v>
      </c>
      <c r="AM21" s="169"/>
      <c r="AN21" s="170"/>
      <c r="AO21" s="170"/>
      <c r="AP21" s="170"/>
      <c r="AQ21" s="170"/>
      <c r="AR21" s="170"/>
      <c r="AS21" s="170"/>
      <c r="AT21" s="170"/>
      <c r="AU21" s="170"/>
      <c r="AV21" s="170"/>
      <c r="AW21" s="174"/>
      <c r="AX21" s="170"/>
      <c r="AY21" s="170"/>
      <c r="AZ21" s="170"/>
      <c r="BA21" s="170"/>
      <c r="BB21" s="170"/>
      <c r="BC21" s="170"/>
      <c r="BD21" s="170"/>
      <c r="BE21" s="170"/>
      <c r="BF21" s="170"/>
      <c r="BG21" s="170"/>
      <c r="BH21" s="170"/>
      <c r="BI21" s="170"/>
      <c r="BJ21" s="170"/>
      <c r="BK21" s="170"/>
      <c r="BL21" s="170"/>
      <c r="BM21" s="170"/>
      <c r="BN21" s="170"/>
      <c r="BO21" s="170"/>
      <c r="BP21" s="170"/>
      <c r="BQ21" s="170"/>
      <c r="BR21" s="170"/>
      <c r="BS21" s="170"/>
      <c r="BT21" s="170"/>
      <c r="BU21" s="170"/>
      <c r="BV21" s="170"/>
      <c r="BW21" s="170"/>
      <c r="BX21" s="170"/>
      <c r="BY21" s="169"/>
      <c r="BZ21" s="169"/>
      <c r="CA21" s="169"/>
      <c r="CB21" s="169"/>
      <c r="CC21" s="169"/>
      <c r="CD21" s="169"/>
      <c r="CE21" s="169"/>
      <c r="CF21" s="169"/>
      <c r="CG21" s="169"/>
      <c r="CH21" s="169"/>
      <c r="CI21" s="169"/>
      <c r="CJ21" s="169"/>
      <c r="CK21" s="169"/>
      <c r="CL21" s="169"/>
      <c r="CM21" s="169"/>
      <c r="CN21" s="169"/>
      <c r="CO21" s="169"/>
      <c r="CP21" s="169"/>
      <c r="CQ21" s="169"/>
      <c r="CR21" s="169"/>
      <c r="CS21" s="171"/>
      <c r="CT21" s="171"/>
      <c r="CU21" s="169"/>
    </row>
    <row r="22" spans="1:99" ht="15.75" x14ac:dyDescent="0.25">
      <c r="A22" s="166"/>
      <c r="B22" s="166" t="s">
        <v>637</v>
      </c>
      <c r="C22" s="175">
        <v>134.22200000000001</v>
      </c>
      <c r="D22" s="176">
        <v>352</v>
      </c>
      <c r="E22" s="176">
        <v>470</v>
      </c>
      <c r="F22" s="176">
        <v>675</v>
      </c>
      <c r="G22" s="176">
        <v>29</v>
      </c>
      <c r="H22" s="176">
        <v>29.384249991544678</v>
      </c>
      <c r="I22" s="176">
        <v>480</v>
      </c>
      <c r="J22" s="175">
        <v>0.25</v>
      </c>
      <c r="K22" s="175">
        <v>0.42599999999999999</v>
      </c>
      <c r="L22" s="175">
        <v>0.83799999999999997</v>
      </c>
      <c r="M22" s="176">
        <v>354</v>
      </c>
      <c r="N22" s="176">
        <v>0</v>
      </c>
      <c r="O22" s="177">
        <v>3.9460000000000002</v>
      </c>
      <c r="P22" s="178">
        <v>0.15570000000000001</v>
      </c>
      <c r="Q22" s="178">
        <v>-6.8759999999999999E-5</v>
      </c>
      <c r="R22" s="178">
        <v>7.7789999999999997E-9</v>
      </c>
      <c r="S22" s="175" t="e">
        <f t="shared" ca="1" si="1"/>
        <v>#DIV/0!</v>
      </c>
      <c r="T22" s="179">
        <v>25</v>
      </c>
      <c r="U22" s="180">
        <v>0</v>
      </c>
      <c r="V22" s="180">
        <v>0</v>
      </c>
      <c r="W22" s="169">
        <v>-10.82</v>
      </c>
      <c r="X22" s="181">
        <v>-45.270880000000005</v>
      </c>
      <c r="Y22" s="169">
        <v>28.55</v>
      </c>
      <c r="Z22" s="181">
        <v>119.45320000000001</v>
      </c>
      <c r="AA22" s="181"/>
      <c r="AB22" s="177">
        <v>16.302299999999999</v>
      </c>
      <c r="AC22" s="180">
        <v>3850.91</v>
      </c>
      <c r="AD22" s="180">
        <v>-71.72</v>
      </c>
      <c r="AE22" s="169">
        <v>500</v>
      </c>
      <c r="AF22" s="169">
        <v>361</v>
      </c>
      <c r="AG22" s="175">
        <v>64.138999999999996</v>
      </c>
      <c r="AH22" s="180">
        <v>-8300.92</v>
      </c>
      <c r="AI22" s="175">
        <v>-6.4779999999999998</v>
      </c>
      <c r="AJ22" s="175">
        <v>8.8000000000000007</v>
      </c>
      <c r="AK22" s="169">
        <v>10880</v>
      </c>
      <c r="AL22" s="181">
        <v>45521.919999999998</v>
      </c>
      <c r="AM22" s="169"/>
      <c r="AN22" s="170"/>
      <c r="AO22" s="170"/>
      <c r="AP22" s="170"/>
      <c r="AQ22" s="170"/>
      <c r="AR22" s="170"/>
      <c r="AS22" s="170"/>
      <c r="AT22" s="170"/>
      <c r="AU22" s="170"/>
      <c r="AV22" s="170"/>
      <c r="AW22" s="174"/>
      <c r="AX22" s="170"/>
      <c r="AY22" s="170"/>
      <c r="AZ22" s="170"/>
      <c r="BA22" s="170"/>
      <c r="BB22" s="170"/>
      <c r="BC22" s="170"/>
      <c r="BD22" s="170"/>
      <c r="BE22" s="170"/>
      <c r="BF22" s="170"/>
      <c r="BG22" s="170"/>
      <c r="BH22" s="170"/>
      <c r="BI22" s="170"/>
      <c r="BJ22" s="170"/>
      <c r="BK22" s="170"/>
      <c r="BL22" s="170"/>
      <c r="BM22" s="170"/>
      <c r="BN22" s="170"/>
      <c r="BO22" s="170"/>
      <c r="BP22" s="170"/>
      <c r="BQ22" s="170"/>
      <c r="BR22" s="170"/>
      <c r="BS22" s="170"/>
      <c r="BT22" s="170"/>
      <c r="BU22" s="170"/>
      <c r="BV22" s="170"/>
      <c r="BW22" s="170"/>
      <c r="BX22" s="170"/>
      <c r="BY22" s="169"/>
      <c r="BZ22" s="169"/>
      <c r="CA22" s="169"/>
      <c r="CB22" s="169"/>
      <c r="CC22" s="169"/>
      <c r="CD22" s="169"/>
      <c r="CE22" s="169"/>
      <c r="CF22" s="169"/>
      <c r="CG22" s="169"/>
      <c r="CH22" s="169"/>
      <c r="CI22" s="169"/>
      <c r="CJ22" s="169"/>
      <c r="CK22" s="169"/>
      <c r="CL22" s="169"/>
      <c r="CM22" s="169"/>
      <c r="CN22" s="169"/>
      <c r="CO22" s="169"/>
      <c r="CP22" s="169"/>
      <c r="CQ22" s="169"/>
      <c r="CR22" s="169"/>
      <c r="CS22" s="171"/>
      <c r="CT22" s="171"/>
      <c r="CU22" s="169"/>
    </row>
    <row r="23" spans="1:99" ht="15.75" x14ac:dyDescent="0.25">
      <c r="A23" s="166"/>
      <c r="B23" s="166" t="s">
        <v>638</v>
      </c>
      <c r="C23" s="175">
        <v>120.19499999999999</v>
      </c>
      <c r="D23" s="176">
        <v>227</v>
      </c>
      <c r="E23" s="176">
        <v>442.5</v>
      </c>
      <c r="F23" s="176">
        <v>649.1</v>
      </c>
      <c r="G23" s="176">
        <v>31.9</v>
      </c>
      <c r="H23" s="176">
        <v>32.322674990699149</v>
      </c>
      <c r="I23" s="176">
        <v>430</v>
      </c>
      <c r="J23" s="175">
        <v>0.25800000000000001</v>
      </c>
      <c r="K23" s="175">
        <v>0.39</v>
      </c>
      <c r="L23" s="175">
        <v>0.88</v>
      </c>
      <c r="M23" s="176">
        <v>289</v>
      </c>
      <c r="N23" s="176">
        <v>0.3</v>
      </c>
      <c r="O23" s="177">
        <v>-1.115</v>
      </c>
      <c r="P23" s="178">
        <v>0.14899999999999999</v>
      </c>
      <c r="Q23" s="178">
        <v>-7.7929999999999994E-5</v>
      </c>
      <c r="R23" s="178">
        <v>1.5230000000000001E-8</v>
      </c>
      <c r="S23" s="175">
        <f t="shared" ca="1" si="1"/>
        <v>0.99607531633614277</v>
      </c>
      <c r="T23" s="179">
        <v>25</v>
      </c>
      <c r="U23" s="180">
        <v>872.74</v>
      </c>
      <c r="V23" s="180">
        <v>297.75</v>
      </c>
      <c r="W23" s="169">
        <v>-3.33</v>
      </c>
      <c r="X23" s="181">
        <v>-13.932720000000002</v>
      </c>
      <c r="Y23" s="169">
        <v>27.95</v>
      </c>
      <c r="Z23" s="181">
        <v>116.94280000000001</v>
      </c>
      <c r="AA23" s="181"/>
      <c r="AB23" s="177">
        <v>16.219000000000001</v>
      </c>
      <c r="AC23" s="180">
        <v>3622.58</v>
      </c>
      <c r="AD23" s="180">
        <v>-64.59</v>
      </c>
      <c r="AE23" s="169">
        <v>471</v>
      </c>
      <c r="AF23" s="169">
        <v>324</v>
      </c>
      <c r="AG23" s="175">
        <v>56.241</v>
      </c>
      <c r="AH23" s="180">
        <v>-7256.56</v>
      </c>
      <c r="AI23" s="175">
        <v>-5.4589999999999996</v>
      </c>
      <c r="AJ23" s="175">
        <v>7.27</v>
      </c>
      <c r="AK23" s="169">
        <v>9380</v>
      </c>
      <c r="AL23" s="181">
        <v>39245.919999999998</v>
      </c>
      <c r="AM23" s="169"/>
      <c r="AN23" s="170"/>
      <c r="AO23" s="170"/>
      <c r="AP23" s="170"/>
      <c r="AQ23" s="170"/>
      <c r="AR23" s="170"/>
      <c r="AS23" s="170"/>
      <c r="AT23" s="170"/>
      <c r="AU23" s="170"/>
      <c r="AV23" s="170"/>
      <c r="AW23" s="174"/>
      <c r="AX23" s="170"/>
      <c r="AY23" s="170"/>
      <c r="AZ23" s="170"/>
      <c r="BA23" s="170"/>
      <c r="BB23" s="170"/>
      <c r="BC23" s="170"/>
      <c r="BD23" s="170"/>
      <c r="BE23" s="170"/>
      <c r="BF23" s="170"/>
      <c r="BG23" s="170"/>
      <c r="BH23" s="170"/>
      <c r="BI23" s="170"/>
      <c r="BJ23" s="170"/>
      <c r="BK23" s="170"/>
      <c r="BL23" s="170"/>
      <c r="BM23" s="170"/>
      <c r="BN23" s="170"/>
      <c r="BO23" s="170"/>
      <c r="BP23" s="170"/>
      <c r="BQ23" s="170"/>
      <c r="BR23" s="170"/>
      <c r="BS23" s="170"/>
      <c r="BT23" s="170"/>
      <c r="BU23" s="170"/>
      <c r="BV23" s="170"/>
      <c r="BW23" s="170"/>
      <c r="BX23" s="170"/>
      <c r="BY23" s="169"/>
      <c r="BZ23" s="169"/>
      <c r="CA23" s="169"/>
      <c r="CB23" s="169"/>
      <c r="CC23" s="169"/>
      <c r="CD23" s="169"/>
      <c r="CE23" s="169"/>
      <c r="CF23" s="169"/>
      <c r="CG23" s="169"/>
      <c r="CH23" s="169"/>
      <c r="CI23" s="169"/>
      <c r="CJ23" s="169"/>
      <c r="CK23" s="169"/>
      <c r="CL23" s="169"/>
      <c r="CM23" s="169"/>
      <c r="CN23" s="169"/>
      <c r="CO23" s="169"/>
      <c r="CP23" s="169"/>
      <c r="CQ23" s="169"/>
      <c r="CR23" s="169"/>
      <c r="CS23" s="171"/>
      <c r="CT23" s="171"/>
      <c r="CU23" s="169"/>
    </row>
    <row r="24" spans="1:99" ht="15.75" x14ac:dyDescent="0.25">
      <c r="A24" s="166"/>
      <c r="B24" s="166" t="s">
        <v>639</v>
      </c>
      <c r="C24" s="175">
        <v>54.091999999999999</v>
      </c>
      <c r="D24" s="176">
        <v>137</v>
      </c>
      <c r="E24" s="176">
        <v>284</v>
      </c>
      <c r="F24" s="176">
        <v>443.7</v>
      </c>
      <c r="G24" s="176">
        <v>44.4</v>
      </c>
      <c r="H24" s="176">
        <v>44.98829998705461</v>
      </c>
      <c r="I24" s="176">
        <v>219</v>
      </c>
      <c r="J24" s="175">
        <v>0.26700000000000002</v>
      </c>
      <c r="K24" s="175">
        <v>0.255</v>
      </c>
      <c r="L24" s="175">
        <v>0.65200000000000002</v>
      </c>
      <c r="M24" s="176">
        <v>293</v>
      </c>
      <c r="N24" s="176">
        <v>0.4</v>
      </c>
      <c r="O24" s="177">
        <v>2.6749999999999998</v>
      </c>
      <c r="P24" s="178">
        <v>6.5049999999999997E-2</v>
      </c>
      <c r="Q24" s="178">
        <v>-3.5070000000000001E-5</v>
      </c>
      <c r="R24" s="178">
        <v>7.378E-9</v>
      </c>
      <c r="S24" s="175" t="e">
        <f t="shared" ca="1" si="1"/>
        <v>#DIV/0!</v>
      </c>
      <c r="T24" s="179">
        <v>25</v>
      </c>
      <c r="U24" s="180">
        <v>0</v>
      </c>
      <c r="V24" s="180">
        <v>0</v>
      </c>
      <c r="W24" s="169">
        <v>38.770000000000003</v>
      </c>
      <c r="X24" s="181">
        <v>162.21368000000001</v>
      </c>
      <c r="Y24" s="169">
        <v>47.43</v>
      </c>
      <c r="Z24" s="181">
        <v>198.44712000000001</v>
      </c>
      <c r="AA24" s="181"/>
      <c r="AB24" s="177">
        <v>16.103899999999999</v>
      </c>
      <c r="AC24" s="180">
        <v>2397.2600000000002</v>
      </c>
      <c r="AD24" s="180">
        <v>-30.88</v>
      </c>
      <c r="AE24" s="169">
        <v>305</v>
      </c>
      <c r="AF24" s="169">
        <v>245</v>
      </c>
      <c r="AG24" s="175">
        <v>0</v>
      </c>
      <c r="AH24" s="180">
        <v>0</v>
      </c>
      <c r="AI24" s="175">
        <v>0</v>
      </c>
      <c r="AJ24" s="175">
        <v>0</v>
      </c>
      <c r="AK24" s="169">
        <v>5800</v>
      </c>
      <c r="AL24" s="181">
        <v>24267.200000000001</v>
      </c>
      <c r="AM24" s="169"/>
      <c r="AN24" s="170"/>
      <c r="AO24" s="170"/>
      <c r="AP24" s="170"/>
      <c r="AQ24" s="170"/>
      <c r="AR24" s="170"/>
      <c r="AS24" s="170"/>
      <c r="AT24" s="170"/>
      <c r="AU24" s="170"/>
      <c r="AV24" s="170"/>
      <c r="AW24" s="174"/>
      <c r="AX24" s="170"/>
      <c r="AY24" s="170"/>
      <c r="AZ24" s="170"/>
      <c r="BA24" s="170"/>
      <c r="BB24" s="170"/>
      <c r="BC24" s="170"/>
      <c r="BD24" s="170"/>
      <c r="BE24" s="170"/>
      <c r="BF24" s="170"/>
      <c r="BG24" s="170"/>
      <c r="BH24" s="170"/>
      <c r="BI24" s="170"/>
      <c r="BJ24" s="170"/>
      <c r="BK24" s="170"/>
      <c r="BL24" s="170"/>
      <c r="BM24" s="170"/>
      <c r="BN24" s="170"/>
      <c r="BO24" s="170"/>
      <c r="BP24" s="170"/>
      <c r="BQ24" s="170"/>
      <c r="BR24" s="170"/>
      <c r="BS24" s="170"/>
      <c r="BT24" s="170"/>
      <c r="BU24" s="170"/>
      <c r="BV24" s="170"/>
      <c r="BW24" s="170"/>
      <c r="BX24" s="170"/>
      <c r="BY24" s="169"/>
      <c r="BZ24" s="169"/>
      <c r="CA24" s="169"/>
      <c r="CB24" s="169"/>
      <c r="CC24" s="169"/>
      <c r="CD24" s="169"/>
      <c r="CE24" s="169"/>
      <c r="CF24" s="169"/>
      <c r="CG24" s="169"/>
      <c r="CH24" s="169"/>
      <c r="CI24" s="169"/>
      <c r="CJ24" s="169"/>
      <c r="CK24" s="169"/>
      <c r="CL24" s="169"/>
      <c r="CM24" s="169"/>
      <c r="CN24" s="169"/>
      <c r="CO24" s="169"/>
      <c r="CP24" s="169"/>
      <c r="CQ24" s="169"/>
      <c r="CR24" s="169"/>
      <c r="CS24" s="171"/>
      <c r="CT24" s="171"/>
      <c r="CU24" s="169"/>
    </row>
    <row r="25" spans="1:99" ht="15.75" x14ac:dyDescent="0.25">
      <c r="A25" s="166"/>
      <c r="B25" s="166" t="s">
        <v>640</v>
      </c>
      <c r="C25" s="175">
        <v>170.922</v>
      </c>
      <c r="D25" s="176">
        <v>179.3</v>
      </c>
      <c r="E25" s="176">
        <v>276.89999999999998</v>
      </c>
      <c r="F25" s="176">
        <v>418.9</v>
      </c>
      <c r="G25" s="176">
        <v>32.200000000000003</v>
      </c>
      <c r="H25" s="176">
        <v>32.626649990611682</v>
      </c>
      <c r="I25" s="176">
        <v>293</v>
      </c>
      <c r="J25" s="175">
        <v>0.27500000000000002</v>
      </c>
      <c r="K25" s="175">
        <v>0.255</v>
      </c>
      <c r="L25" s="175">
        <v>1.48</v>
      </c>
      <c r="M25" s="176">
        <v>277</v>
      </c>
      <c r="N25" s="176">
        <v>0.5</v>
      </c>
      <c r="O25" s="177">
        <v>9.2620000000000005</v>
      </c>
      <c r="P25" s="178">
        <v>8.2159999999999997E-2</v>
      </c>
      <c r="Q25" s="178">
        <v>7.0469999999999994E-5</v>
      </c>
      <c r="R25" s="178">
        <v>2.0319999999999999E-8</v>
      </c>
      <c r="S25" s="175" t="e">
        <f t="shared" ca="1" si="1"/>
        <v>#DIV/0!</v>
      </c>
      <c r="T25" s="179">
        <v>25</v>
      </c>
      <c r="U25" s="180">
        <v>0</v>
      </c>
      <c r="V25" s="180">
        <v>0</v>
      </c>
      <c r="W25" s="169">
        <v>-214.6</v>
      </c>
      <c r="X25" s="181">
        <v>-897.88639999999998</v>
      </c>
      <c r="Y25" s="169">
        <v>0</v>
      </c>
      <c r="Z25" s="181">
        <v>0</v>
      </c>
      <c r="AA25" s="181"/>
      <c r="AB25" s="177">
        <v>0</v>
      </c>
      <c r="AC25" s="180">
        <v>0</v>
      </c>
      <c r="AD25" s="180">
        <v>0</v>
      </c>
      <c r="AE25" s="169">
        <v>0</v>
      </c>
      <c r="AF25" s="169">
        <v>0</v>
      </c>
      <c r="AG25" s="175">
        <v>52.316000000000003</v>
      </c>
      <c r="AH25" s="180">
        <v>-4327.01</v>
      </c>
      <c r="AI25" s="175">
        <v>-5.35</v>
      </c>
      <c r="AJ25" s="175">
        <v>3.02</v>
      </c>
      <c r="AK25" s="169">
        <v>5560</v>
      </c>
      <c r="AL25" s="181">
        <v>23263.040000000001</v>
      </c>
      <c r="AM25" s="169"/>
      <c r="AN25" s="170"/>
      <c r="AO25" s="170"/>
      <c r="AP25" s="170"/>
      <c r="AQ25" s="170"/>
      <c r="AR25" s="170"/>
      <c r="AS25" s="170"/>
      <c r="AT25" s="170"/>
      <c r="AU25" s="170"/>
      <c r="AV25" s="170"/>
      <c r="AW25" s="174"/>
      <c r="AX25" s="170"/>
      <c r="AY25" s="170"/>
      <c r="AZ25" s="170"/>
      <c r="BA25" s="170"/>
      <c r="BB25" s="170"/>
      <c r="BC25" s="170"/>
      <c r="BD25" s="170"/>
      <c r="BE25" s="170"/>
      <c r="BF25" s="170"/>
      <c r="BG25" s="170"/>
      <c r="BH25" s="170"/>
      <c r="BI25" s="170"/>
      <c r="BJ25" s="170"/>
      <c r="BK25" s="170"/>
      <c r="BL25" s="170"/>
      <c r="BM25" s="170"/>
      <c r="BN25" s="170"/>
      <c r="BO25" s="170"/>
      <c r="BP25" s="170"/>
      <c r="BQ25" s="170"/>
      <c r="BR25" s="170"/>
      <c r="BS25" s="170"/>
      <c r="BT25" s="170"/>
      <c r="BU25" s="170"/>
      <c r="BV25" s="170"/>
      <c r="BW25" s="170"/>
      <c r="BX25" s="170"/>
      <c r="BY25" s="169"/>
      <c r="BZ25" s="169"/>
      <c r="CA25" s="169"/>
      <c r="CB25" s="169"/>
      <c r="CC25" s="169"/>
      <c r="CD25" s="169"/>
      <c r="CE25" s="169"/>
      <c r="CF25" s="169"/>
      <c r="CG25" s="169"/>
      <c r="CH25" s="169"/>
      <c r="CI25" s="169"/>
      <c r="CJ25" s="169"/>
      <c r="CK25" s="169"/>
      <c r="CL25" s="169"/>
      <c r="CM25" s="169"/>
      <c r="CN25" s="169"/>
      <c r="CO25" s="169"/>
      <c r="CP25" s="169"/>
      <c r="CQ25" s="169"/>
      <c r="CR25" s="169"/>
      <c r="CS25" s="171"/>
      <c r="CT25" s="171"/>
      <c r="CU25" s="169"/>
    </row>
    <row r="26" spans="1:99" ht="15.75" x14ac:dyDescent="0.25">
      <c r="A26" s="166"/>
      <c r="B26" s="166" t="s">
        <v>641</v>
      </c>
      <c r="C26" s="175">
        <v>98.96</v>
      </c>
      <c r="D26" s="176">
        <v>237.5</v>
      </c>
      <c r="E26" s="176">
        <v>356.6</v>
      </c>
      <c r="F26" s="176">
        <v>561</v>
      </c>
      <c r="G26" s="176">
        <v>53</v>
      </c>
      <c r="H26" s="176">
        <v>53.702249984547173</v>
      </c>
      <c r="I26" s="176">
        <v>220</v>
      </c>
      <c r="J26" s="175">
        <v>0.25</v>
      </c>
      <c r="K26" s="175">
        <v>0.28599999999999998</v>
      </c>
      <c r="L26" s="175">
        <v>1.25</v>
      </c>
      <c r="M26" s="176">
        <v>289</v>
      </c>
      <c r="N26" s="176">
        <v>1.8</v>
      </c>
      <c r="O26" s="177">
        <v>4.8929999999999998</v>
      </c>
      <c r="P26" s="178">
        <v>5.518E-2</v>
      </c>
      <c r="Q26" s="178">
        <v>-3.4350000000000001E-5</v>
      </c>
      <c r="R26" s="178">
        <v>8.0939999999999996E-9</v>
      </c>
      <c r="S26" s="175">
        <f t="shared" ca="1" si="1"/>
        <v>0.89106073733159952</v>
      </c>
      <c r="T26" s="179">
        <v>25</v>
      </c>
      <c r="U26" s="180">
        <v>473.95</v>
      </c>
      <c r="V26" s="180">
        <v>277.98</v>
      </c>
      <c r="W26" s="169">
        <v>-31</v>
      </c>
      <c r="X26" s="181">
        <v>-129.70400000000001</v>
      </c>
      <c r="Y26" s="169">
        <v>-17.649999999999999</v>
      </c>
      <c r="Z26" s="181">
        <v>-73.8476</v>
      </c>
      <c r="AA26" s="181"/>
      <c r="AB26" s="177">
        <v>16.176400000000001</v>
      </c>
      <c r="AC26" s="180">
        <v>2927.17</v>
      </c>
      <c r="AD26" s="180">
        <v>-50.22</v>
      </c>
      <c r="AE26" s="169">
        <v>373</v>
      </c>
      <c r="AF26" s="169">
        <v>240</v>
      </c>
      <c r="AG26" s="175">
        <v>51.956000000000003</v>
      </c>
      <c r="AH26" s="180">
        <v>-5712.66</v>
      </c>
      <c r="AI26" s="175">
        <v>-4.9909999999999997</v>
      </c>
      <c r="AJ26" s="175">
        <v>3.3</v>
      </c>
      <c r="AK26" s="169">
        <v>7650</v>
      </c>
      <c r="AL26" s="181">
        <v>32007.600000000002</v>
      </c>
      <c r="AM26" s="169"/>
      <c r="AN26" s="170"/>
      <c r="AO26" s="170"/>
      <c r="AP26" s="170"/>
      <c r="AQ26" s="170"/>
      <c r="AR26" s="170"/>
      <c r="AS26" s="170"/>
      <c r="AT26" s="170"/>
      <c r="AU26" s="170"/>
      <c r="AV26" s="170"/>
      <c r="AW26" s="174"/>
      <c r="AX26" s="170"/>
      <c r="AY26" s="170"/>
      <c r="AZ26" s="170"/>
      <c r="BA26" s="170"/>
      <c r="BB26" s="170"/>
      <c r="BC26" s="170"/>
      <c r="BD26" s="170"/>
      <c r="BE26" s="170"/>
      <c r="BF26" s="170"/>
      <c r="BG26" s="170"/>
      <c r="BH26" s="170"/>
      <c r="BI26" s="170"/>
      <c r="BJ26" s="170"/>
      <c r="BK26" s="170"/>
      <c r="BL26" s="170"/>
      <c r="BM26" s="170"/>
      <c r="BN26" s="170"/>
      <c r="BO26" s="170"/>
      <c r="BP26" s="170"/>
      <c r="BQ26" s="170"/>
      <c r="BR26" s="170"/>
      <c r="BS26" s="170"/>
      <c r="BT26" s="170"/>
      <c r="BU26" s="170"/>
      <c r="BV26" s="170"/>
      <c r="BW26" s="170"/>
      <c r="BX26" s="170"/>
      <c r="BY26" s="169"/>
      <c r="BZ26" s="169"/>
      <c r="CA26" s="169"/>
      <c r="CB26" s="169"/>
      <c r="CC26" s="169"/>
      <c r="CD26" s="169"/>
      <c r="CE26" s="169"/>
      <c r="CF26" s="169"/>
      <c r="CG26" s="169"/>
      <c r="CH26" s="169"/>
      <c r="CI26" s="169"/>
      <c r="CJ26" s="169"/>
      <c r="CK26" s="169"/>
      <c r="CL26" s="169"/>
      <c r="CM26" s="169"/>
      <c r="CN26" s="169"/>
      <c r="CO26" s="169"/>
      <c r="CP26" s="169"/>
      <c r="CQ26" s="169"/>
      <c r="CR26" s="169"/>
      <c r="CS26" s="171"/>
      <c r="CT26" s="171"/>
      <c r="CU26" s="169"/>
    </row>
    <row r="27" spans="1:99" ht="15.75" x14ac:dyDescent="0.25">
      <c r="A27" s="166"/>
      <c r="B27" s="166" t="s">
        <v>642</v>
      </c>
      <c r="C27" s="175">
        <v>112.98699999999999</v>
      </c>
      <c r="D27" s="176">
        <v>172.7</v>
      </c>
      <c r="E27" s="176">
        <v>369.5</v>
      </c>
      <c r="F27" s="176">
        <v>577</v>
      </c>
      <c r="G27" s="176">
        <v>44</v>
      </c>
      <c r="H27" s="176">
        <v>44.582999987171235</v>
      </c>
      <c r="I27" s="176">
        <v>226</v>
      </c>
      <c r="J27" s="175">
        <v>0.21</v>
      </c>
      <c r="K27" s="175">
        <v>0.24</v>
      </c>
      <c r="L27" s="175">
        <v>1.1499999999999999</v>
      </c>
      <c r="M27" s="176">
        <v>293</v>
      </c>
      <c r="N27" s="176">
        <v>1.9</v>
      </c>
      <c r="O27" s="177">
        <v>2.496</v>
      </c>
      <c r="P27" s="178">
        <v>8.7290000000000006E-2</v>
      </c>
      <c r="Q27" s="178">
        <v>-6.2189999999999999E-5</v>
      </c>
      <c r="R27" s="178">
        <v>1.8489999999999999E-8</v>
      </c>
      <c r="S27" s="175">
        <f t="shared" ca="1" si="1"/>
        <v>0.90023869161574233</v>
      </c>
      <c r="T27" s="179">
        <v>25</v>
      </c>
      <c r="U27" s="180">
        <v>514.36</v>
      </c>
      <c r="V27" s="180">
        <v>281.02999999999997</v>
      </c>
      <c r="W27" s="169">
        <v>-39.6</v>
      </c>
      <c r="X27" s="181">
        <v>-165.68640000000002</v>
      </c>
      <c r="Y27" s="169">
        <v>-19.86</v>
      </c>
      <c r="Z27" s="181">
        <v>-83.094239999999999</v>
      </c>
      <c r="AA27" s="181"/>
      <c r="AB27" s="177">
        <v>16.038499999999999</v>
      </c>
      <c r="AC27" s="180">
        <v>2985.07</v>
      </c>
      <c r="AD27" s="180">
        <v>-52.16</v>
      </c>
      <c r="AE27" s="169">
        <v>408</v>
      </c>
      <c r="AF27" s="169">
        <v>288</v>
      </c>
      <c r="AG27" s="175">
        <v>0</v>
      </c>
      <c r="AH27" s="180">
        <v>0</v>
      </c>
      <c r="AI27" s="175">
        <v>0</v>
      </c>
      <c r="AJ27" s="175">
        <v>0</v>
      </c>
      <c r="AK27" s="169">
        <v>7500</v>
      </c>
      <c r="AL27" s="181">
        <v>31380</v>
      </c>
      <c r="AM27" s="169"/>
      <c r="AN27" s="170"/>
      <c r="AO27" s="170"/>
      <c r="AP27" s="170"/>
      <c r="AQ27" s="170"/>
      <c r="AR27" s="170"/>
      <c r="AS27" s="170"/>
      <c r="AT27" s="170"/>
      <c r="AU27" s="170"/>
      <c r="AV27" s="170"/>
      <c r="AW27" s="174"/>
      <c r="AX27" s="170"/>
      <c r="AY27" s="170"/>
      <c r="AZ27" s="170"/>
      <c r="BA27" s="170"/>
      <c r="BB27" s="170"/>
      <c r="BC27" s="170"/>
      <c r="BD27" s="170"/>
      <c r="BE27" s="170"/>
      <c r="BF27" s="170"/>
      <c r="BG27" s="170"/>
      <c r="BH27" s="170"/>
      <c r="BI27" s="170"/>
      <c r="BJ27" s="170"/>
      <c r="BK27" s="170"/>
      <c r="BL27" s="170"/>
      <c r="BM27" s="170"/>
      <c r="BN27" s="170"/>
      <c r="BO27" s="170"/>
      <c r="BP27" s="170"/>
      <c r="BQ27" s="170"/>
      <c r="BR27" s="170"/>
      <c r="BS27" s="170"/>
      <c r="BT27" s="170"/>
      <c r="BU27" s="170"/>
      <c r="BV27" s="170"/>
      <c r="BW27" s="170"/>
      <c r="BX27" s="170"/>
      <c r="BY27" s="169"/>
      <c r="BZ27" s="169"/>
      <c r="CA27" s="169"/>
      <c r="CB27" s="169"/>
      <c r="CC27" s="169"/>
      <c r="CD27" s="169"/>
      <c r="CE27" s="169"/>
      <c r="CF27" s="169"/>
      <c r="CG27" s="169"/>
      <c r="CH27" s="169"/>
      <c r="CI27" s="169"/>
      <c r="CJ27" s="169"/>
      <c r="CK27" s="169"/>
      <c r="CL27" s="169"/>
      <c r="CM27" s="169"/>
      <c r="CN27" s="169"/>
      <c r="CO27" s="169"/>
      <c r="CP27" s="169"/>
      <c r="CQ27" s="169"/>
      <c r="CR27" s="169"/>
      <c r="CS27" s="171"/>
      <c r="CT27" s="171"/>
      <c r="CU27" s="169"/>
    </row>
    <row r="28" spans="1:99" ht="15.75" x14ac:dyDescent="0.25">
      <c r="A28" s="166"/>
      <c r="B28" s="166" t="s">
        <v>643</v>
      </c>
      <c r="C28" s="175">
        <v>90.123000000000005</v>
      </c>
      <c r="D28" s="176">
        <v>202</v>
      </c>
      <c r="E28" s="176">
        <v>358.6</v>
      </c>
      <c r="F28" s="176">
        <v>536</v>
      </c>
      <c r="G28" s="176">
        <v>38.200000000000003</v>
      </c>
      <c r="H28" s="176">
        <v>38.706149988862308</v>
      </c>
      <c r="I28" s="176">
        <v>271</v>
      </c>
      <c r="J28" s="175">
        <v>0.23499999999999999</v>
      </c>
      <c r="K28" s="175">
        <v>0.371</v>
      </c>
      <c r="L28" s="175">
        <v>0.86699999999999999</v>
      </c>
      <c r="M28" s="176">
        <v>293</v>
      </c>
      <c r="N28" s="176">
        <v>0</v>
      </c>
      <c r="O28" s="177">
        <v>7.6989999999999998</v>
      </c>
      <c r="P28" s="178">
        <v>8.5199999999999998E-2</v>
      </c>
      <c r="Q28" s="178">
        <v>-3.1900000000000003E-5</v>
      </c>
      <c r="R28" s="178">
        <v>6.0000000000000003E-12</v>
      </c>
      <c r="S28" s="175" t="e">
        <f t="shared" ca="1" si="1"/>
        <v>#DIV/0!</v>
      </c>
      <c r="T28" s="179">
        <v>25</v>
      </c>
      <c r="U28" s="180">
        <v>0</v>
      </c>
      <c r="V28" s="180">
        <v>0</v>
      </c>
      <c r="W28" s="169">
        <v>0</v>
      </c>
      <c r="X28" s="181">
        <v>0</v>
      </c>
      <c r="Y28" s="169">
        <v>0</v>
      </c>
      <c r="Z28" s="181">
        <v>0</v>
      </c>
      <c r="AA28" s="181"/>
      <c r="AB28" s="177">
        <v>16.021000000000001</v>
      </c>
      <c r="AC28" s="180">
        <v>2869.79</v>
      </c>
      <c r="AD28" s="180">
        <v>-53.15</v>
      </c>
      <c r="AE28" s="169">
        <v>393</v>
      </c>
      <c r="AF28" s="169">
        <v>262</v>
      </c>
      <c r="AG28" s="175">
        <v>0</v>
      </c>
      <c r="AH28" s="180">
        <v>0</v>
      </c>
      <c r="AI28" s="175">
        <v>0</v>
      </c>
      <c r="AJ28" s="175">
        <v>0</v>
      </c>
      <c r="AK28" s="169">
        <v>7510</v>
      </c>
      <c r="AL28" s="181">
        <v>31421.84</v>
      </c>
      <c r="AM28" s="169"/>
      <c r="AN28" s="170"/>
      <c r="AO28" s="170"/>
      <c r="AP28" s="170"/>
      <c r="AQ28" s="170"/>
      <c r="AR28" s="170"/>
      <c r="AS28" s="170"/>
      <c r="AT28" s="170"/>
      <c r="AU28" s="170"/>
      <c r="AV28" s="170"/>
      <c r="AW28" s="174"/>
      <c r="AX28" s="170"/>
      <c r="AY28" s="170"/>
      <c r="AZ28" s="170"/>
      <c r="BA28" s="170"/>
      <c r="BB28" s="170"/>
      <c r="BC28" s="170"/>
      <c r="BD28" s="170"/>
      <c r="BE28" s="170"/>
      <c r="BF28" s="170"/>
      <c r="BG28" s="170"/>
      <c r="BH28" s="170"/>
      <c r="BI28" s="170"/>
      <c r="BJ28" s="170"/>
      <c r="BK28" s="170"/>
      <c r="BL28" s="170"/>
      <c r="BM28" s="170"/>
      <c r="BN28" s="170"/>
      <c r="BO28" s="170"/>
      <c r="BP28" s="170"/>
      <c r="BQ28" s="170"/>
      <c r="BR28" s="170"/>
      <c r="BS28" s="170"/>
      <c r="BT28" s="170"/>
      <c r="BU28" s="170"/>
      <c r="BV28" s="170"/>
      <c r="BW28" s="170"/>
      <c r="BX28" s="170"/>
      <c r="BY28" s="169"/>
      <c r="BZ28" s="169"/>
      <c r="CA28" s="169"/>
      <c r="CB28" s="169"/>
      <c r="CC28" s="169"/>
      <c r="CD28" s="169"/>
      <c r="CE28" s="169"/>
      <c r="CF28" s="169"/>
      <c r="CG28" s="169"/>
      <c r="CH28" s="169"/>
      <c r="CI28" s="169"/>
      <c r="CJ28" s="169"/>
      <c r="CK28" s="169"/>
      <c r="CL28" s="169"/>
      <c r="CM28" s="169"/>
      <c r="CN28" s="169"/>
      <c r="CO28" s="169"/>
      <c r="CP28" s="169"/>
      <c r="CQ28" s="169"/>
      <c r="CR28" s="169"/>
      <c r="CS28" s="171"/>
      <c r="CT28" s="171"/>
      <c r="CU28" s="169"/>
    </row>
    <row r="29" spans="1:99" ht="15.75" x14ac:dyDescent="0.25">
      <c r="A29" s="166"/>
      <c r="B29" s="166" t="s">
        <v>644</v>
      </c>
      <c r="C29" s="175">
        <v>68.119</v>
      </c>
      <c r="D29" s="176">
        <v>135.9</v>
      </c>
      <c r="E29" s="176">
        <v>318</v>
      </c>
      <c r="F29" s="176">
        <v>503</v>
      </c>
      <c r="G29" s="176">
        <v>40.200000000000003</v>
      </c>
      <c r="H29" s="176">
        <v>40.732649988279178</v>
      </c>
      <c r="I29" s="176">
        <v>276</v>
      </c>
      <c r="J29" s="175">
        <v>0.26900000000000002</v>
      </c>
      <c r="K29" s="175">
        <v>0.17299999999999999</v>
      </c>
      <c r="L29" s="175">
        <v>0.69299999999999995</v>
      </c>
      <c r="M29" s="176">
        <v>293</v>
      </c>
      <c r="N29" s="176">
        <v>0</v>
      </c>
      <c r="O29" s="177">
        <v>2.1080000000000001</v>
      </c>
      <c r="P29" s="178">
        <v>9.2670000000000002E-2</v>
      </c>
      <c r="Q29" s="178">
        <v>-5.4459999999999997E-5</v>
      </c>
      <c r="R29" s="178">
        <v>1.253E-8</v>
      </c>
      <c r="S29" s="175" t="e">
        <f t="shared" ca="1" si="1"/>
        <v>#DIV/0!</v>
      </c>
      <c r="T29" s="179">
        <v>25</v>
      </c>
      <c r="U29" s="180">
        <v>0</v>
      </c>
      <c r="V29" s="180">
        <v>0</v>
      </c>
      <c r="W29" s="169">
        <v>34.799999999999997</v>
      </c>
      <c r="X29" s="181">
        <v>145.60319999999999</v>
      </c>
      <c r="Y29" s="169">
        <v>50.29</v>
      </c>
      <c r="Z29" s="181">
        <v>210.41336000000001</v>
      </c>
      <c r="AA29" s="181"/>
      <c r="AB29" s="177">
        <v>15.9297</v>
      </c>
      <c r="AC29" s="180">
        <v>2544.34</v>
      </c>
      <c r="AD29" s="180">
        <v>-44.3</v>
      </c>
      <c r="AE29" s="169">
        <v>340</v>
      </c>
      <c r="AF29" s="169">
        <v>250</v>
      </c>
      <c r="AG29" s="175">
        <v>0</v>
      </c>
      <c r="AH29" s="180">
        <v>0</v>
      </c>
      <c r="AI29" s="175">
        <v>0</v>
      </c>
      <c r="AJ29" s="175">
        <v>0</v>
      </c>
      <c r="AK29" s="169">
        <v>6590</v>
      </c>
      <c r="AL29" s="181">
        <v>27572.560000000001</v>
      </c>
      <c r="AM29" s="169"/>
      <c r="AN29" s="170"/>
      <c r="AO29" s="170"/>
      <c r="AP29" s="170"/>
      <c r="AQ29" s="170"/>
      <c r="AR29" s="170"/>
      <c r="AS29" s="170"/>
      <c r="AT29" s="170"/>
      <c r="AU29" s="170"/>
      <c r="AV29" s="170"/>
      <c r="AW29" s="174"/>
      <c r="AX29" s="170"/>
      <c r="AY29" s="170"/>
      <c r="AZ29" s="170"/>
      <c r="BA29" s="170"/>
      <c r="BB29" s="170"/>
      <c r="BC29" s="170"/>
      <c r="BD29" s="170"/>
      <c r="BE29" s="170"/>
      <c r="BF29" s="170"/>
      <c r="BG29" s="170"/>
      <c r="BH29" s="170"/>
      <c r="BI29" s="170"/>
      <c r="BJ29" s="170"/>
      <c r="BK29" s="170"/>
      <c r="BL29" s="170"/>
      <c r="BM29" s="170"/>
      <c r="BN29" s="170"/>
      <c r="BO29" s="170"/>
      <c r="BP29" s="170"/>
      <c r="BQ29" s="170"/>
      <c r="BR29" s="170"/>
      <c r="BS29" s="170"/>
      <c r="BT29" s="170"/>
      <c r="BU29" s="170"/>
      <c r="BV29" s="170"/>
      <c r="BW29" s="170"/>
      <c r="BX29" s="170"/>
      <c r="BY29" s="169"/>
      <c r="BZ29" s="169"/>
      <c r="CA29" s="169"/>
      <c r="CB29" s="169"/>
      <c r="CC29" s="169"/>
      <c r="CD29" s="169"/>
      <c r="CE29" s="169"/>
      <c r="CF29" s="169"/>
      <c r="CG29" s="169"/>
      <c r="CH29" s="169"/>
      <c r="CI29" s="169"/>
      <c r="CJ29" s="169"/>
      <c r="CK29" s="169"/>
      <c r="CL29" s="169"/>
      <c r="CM29" s="169"/>
      <c r="CN29" s="169"/>
      <c r="CO29" s="169"/>
      <c r="CP29" s="169"/>
      <c r="CQ29" s="169"/>
      <c r="CR29" s="169"/>
      <c r="CS29" s="171"/>
      <c r="CT29" s="171"/>
      <c r="CU29" s="169"/>
    </row>
    <row r="30" spans="1:99" ht="15.75" x14ac:dyDescent="0.25">
      <c r="A30" s="166"/>
      <c r="B30" s="166" t="s">
        <v>645</v>
      </c>
      <c r="C30" s="175">
        <v>76.096000000000004</v>
      </c>
      <c r="D30" s="176">
        <v>213</v>
      </c>
      <c r="E30" s="176">
        <v>460.5</v>
      </c>
      <c r="F30" s="176">
        <v>625</v>
      </c>
      <c r="G30" s="176">
        <v>60</v>
      </c>
      <c r="H30" s="176">
        <v>60.794999982506233</v>
      </c>
      <c r="I30" s="176">
        <v>237</v>
      </c>
      <c r="J30" s="175">
        <v>0.28000000000000003</v>
      </c>
      <c r="K30" s="175">
        <v>0</v>
      </c>
      <c r="L30" s="175">
        <v>1.036</v>
      </c>
      <c r="M30" s="176">
        <v>293</v>
      </c>
      <c r="N30" s="176">
        <v>3.6</v>
      </c>
      <c r="O30" s="177">
        <v>0.151</v>
      </c>
      <c r="P30" s="178">
        <v>0.10059999999999999</v>
      </c>
      <c r="Q30" s="178">
        <v>-7.1210000000000004E-5</v>
      </c>
      <c r="R30" s="178">
        <v>2.138E-8</v>
      </c>
      <c r="S30" s="175">
        <f t="shared" ca="1" si="1"/>
        <v>4.1337363660769464</v>
      </c>
      <c r="T30" s="179">
        <v>25</v>
      </c>
      <c r="U30" s="180">
        <v>1404.2</v>
      </c>
      <c r="V30" s="180">
        <v>426.74</v>
      </c>
      <c r="W30" s="169">
        <v>-101.33</v>
      </c>
      <c r="X30" s="181">
        <v>-423.96472</v>
      </c>
      <c r="Y30" s="169">
        <v>0</v>
      </c>
      <c r="Z30" s="181">
        <v>0</v>
      </c>
      <c r="AA30" s="181"/>
      <c r="AB30" s="177">
        <v>20.532399999999999</v>
      </c>
      <c r="AC30" s="180">
        <v>6091.95</v>
      </c>
      <c r="AD30" s="180">
        <v>-22.46</v>
      </c>
      <c r="AE30" s="169">
        <v>483</v>
      </c>
      <c r="AF30" s="169">
        <v>357</v>
      </c>
      <c r="AG30" s="175">
        <v>0</v>
      </c>
      <c r="AH30" s="180">
        <v>0</v>
      </c>
      <c r="AI30" s="175">
        <v>0</v>
      </c>
      <c r="AJ30" s="175">
        <v>0</v>
      </c>
      <c r="AK30" s="169">
        <v>12940</v>
      </c>
      <c r="AL30" s="181">
        <v>54140.959999999999</v>
      </c>
      <c r="AM30" s="169"/>
      <c r="AN30" s="170"/>
      <c r="AO30" s="170"/>
      <c r="AP30" s="170"/>
      <c r="AQ30" s="170"/>
      <c r="AR30" s="170"/>
      <c r="AS30" s="170"/>
      <c r="AT30" s="170"/>
      <c r="AU30" s="170"/>
      <c r="AV30" s="170"/>
      <c r="AW30" s="174"/>
      <c r="AX30" s="170"/>
      <c r="AY30" s="170"/>
      <c r="AZ30" s="170"/>
      <c r="BA30" s="170"/>
      <c r="BB30" s="170"/>
      <c r="BC30" s="170"/>
      <c r="BD30" s="170"/>
      <c r="BE30" s="170"/>
      <c r="BF30" s="170"/>
      <c r="BG30" s="170"/>
      <c r="BH30" s="170"/>
      <c r="BI30" s="170"/>
      <c r="BJ30" s="170"/>
      <c r="BK30" s="170"/>
      <c r="BL30" s="170"/>
      <c r="BM30" s="170"/>
      <c r="BN30" s="170"/>
      <c r="BO30" s="170"/>
      <c r="BP30" s="170"/>
      <c r="BQ30" s="170"/>
      <c r="BR30" s="170"/>
      <c r="BS30" s="170"/>
      <c r="BT30" s="170"/>
      <c r="BU30" s="170"/>
      <c r="BV30" s="170"/>
      <c r="BW30" s="170"/>
      <c r="BX30" s="170"/>
      <c r="BY30" s="169"/>
      <c r="BZ30" s="169"/>
      <c r="CA30" s="169"/>
      <c r="CB30" s="169"/>
      <c r="CC30" s="169"/>
      <c r="CD30" s="169"/>
      <c r="CE30" s="169"/>
      <c r="CF30" s="169"/>
      <c r="CG30" s="169"/>
      <c r="CH30" s="169"/>
      <c r="CI30" s="169"/>
      <c r="CJ30" s="169"/>
      <c r="CK30" s="169"/>
      <c r="CL30" s="169"/>
      <c r="CM30" s="169"/>
      <c r="CN30" s="169"/>
      <c r="CO30" s="169"/>
      <c r="CP30" s="169"/>
      <c r="CQ30" s="169"/>
      <c r="CR30" s="169"/>
      <c r="CS30" s="171"/>
      <c r="CT30" s="171"/>
      <c r="CU30" s="169"/>
    </row>
    <row r="31" spans="1:99" ht="15.75" x14ac:dyDescent="0.25">
      <c r="A31" s="166"/>
      <c r="B31" s="166" t="s">
        <v>646</v>
      </c>
      <c r="C31" s="175">
        <v>120.19499999999999</v>
      </c>
      <c r="D31" s="176">
        <v>228.4</v>
      </c>
      <c r="E31" s="176">
        <v>437.9</v>
      </c>
      <c r="F31" s="176">
        <v>637.29999999999995</v>
      </c>
      <c r="G31" s="176">
        <v>30.9</v>
      </c>
      <c r="H31" s="176">
        <v>31.30942499099071</v>
      </c>
      <c r="I31" s="176">
        <v>433</v>
      </c>
      <c r="J31" s="175">
        <v>0.26</v>
      </c>
      <c r="K31" s="175">
        <v>0.39800000000000002</v>
      </c>
      <c r="L31" s="175">
        <v>0.86499999999999999</v>
      </c>
      <c r="M31" s="176">
        <v>293</v>
      </c>
      <c r="N31" s="176">
        <v>0.1</v>
      </c>
      <c r="O31" s="177">
        <v>-4.6790000000000003</v>
      </c>
      <c r="P31" s="178">
        <v>0.16059999999999999</v>
      </c>
      <c r="Q31" s="178">
        <v>-8.8189999999999994E-5</v>
      </c>
      <c r="R31" s="178">
        <v>1.8390000000000001E-8</v>
      </c>
      <c r="S31" s="175">
        <f t="shared" ca="1" si="1"/>
        <v>0.84921322327006732</v>
      </c>
      <c r="T31" s="179">
        <v>25</v>
      </c>
      <c r="U31" s="180">
        <v>437.52</v>
      </c>
      <c r="V31" s="180">
        <v>268.27</v>
      </c>
      <c r="W31" s="169">
        <v>3.84</v>
      </c>
      <c r="X31" s="181">
        <v>16.066559999999999</v>
      </c>
      <c r="Y31" s="169">
        <v>28.19</v>
      </c>
      <c r="Z31" s="181">
        <v>117.94696</v>
      </c>
      <c r="AA31" s="181"/>
      <c r="AB31" s="177">
        <v>16.289300000000001</v>
      </c>
      <c r="AC31" s="180">
        <v>3614.19</v>
      </c>
      <c r="AD31" s="180">
        <v>-63.57</v>
      </c>
      <c r="AE31" s="169">
        <v>466</v>
      </c>
      <c r="AF31" s="169">
        <v>321</v>
      </c>
      <c r="AG31" s="175">
        <v>58.040999999999997</v>
      </c>
      <c r="AH31" s="180">
        <v>-7326.78</v>
      </c>
      <c r="AI31" s="175">
        <v>-5.7060000000000004</v>
      </c>
      <c r="AJ31" s="175">
        <v>7.22</v>
      </c>
      <c r="AK31" s="169">
        <v>9330</v>
      </c>
      <c r="AL31" s="181">
        <v>39036.720000000001</v>
      </c>
      <c r="AM31" s="169"/>
      <c r="AN31" s="170"/>
      <c r="AO31" s="170"/>
      <c r="AP31" s="170"/>
      <c r="AQ31" s="170"/>
      <c r="AR31" s="170"/>
      <c r="AS31" s="170"/>
      <c r="AT31" s="170"/>
      <c r="AU31" s="170"/>
      <c r="AV31" s="170"/>
      <c r="AW31" s="174"/>
      <c r="AX31" s="170"/>
      <c r="AY31" s="170"/>
      <c r="AZ31" s="170"/>
      <c r="BA31" s="170"/>
      <c r="BB31" s="170"/>
      <c r="BC31" s="170"/>
      <c r="BD31" s="170"/>
      <c r="BE31" s="170"/>
      <c r="BF31" s="170"/>
      <c r="BG31" s="170"/>
      <c r="BH31" s="170"/>
      <c r="BI31" s="170"/>
      <c r="BJ31" s="170"/>
      <c r="BK31" s="170"/>
      <c r="BL31" s="170"/>
      <c r="BM31" s="170"/>
      <c r="BN31" s="170"/>
      <c r="BO31" s="170"/>
      <c r="BP31" s="170"/>
      <c r="BQ31" s="170"/>
      <c r="BR31" s="170"/>
      <c r="BS31" s="170"/>
      <c r="BT31" s="170"/>
      <c r="BU31" s="170"/>
      <c r="BV31" s="170"/>
      <c r="BW31" s="170"/>
      <c r="BX31" s="170"/>
      <c r="BY31" s="169"/>
      <c r="BZ31" s="169"/>
      <c r="CA31" s="169"/>
      <c r="CB31" s="169"/>
      <c r="CC31" s="169"/>
      <c r="CD31" s="169"/>
      <c r="CE31" s="169"/>
      <c r="CF31" s="169"/>
      <c r="CG31" s="169"/>
      <c r="CH31" s="169"/>
      <c r="CI31" s="169"/>
      <c r="CJ31" s="169"/>
      <c r="CK31" s="169"/>
      <c r="CL31" s="169"/>
      <c r="CM31" s="169"/>
      <c r="CN31" s="169"/>
      <c r="CO31" s="169"/>
      <c r="CP31" s="169"/>
      <c r="CQ31" s="169"/>
      <c r="CR31" s="169"/>
      <c r="CS31" s="171"/>
      <c r="CT31" s="171"/>
      <c r="CU31" s="169"/>
    </row>
    <row r="32" spans="1:99" ht="15.75" x14ac:dyDescent="0.25">
      <c r="A32" s="166"/>
      <c r="B32" s="166" t="s">
        <v>647</v>
      </c>
      <c r="C32" s="175">
        <v>54.091999999999999</v>
      </c>
      <c r="D32" s="176">
        <v>164.3</v>
      </c>
      <c r="E32" s="176">
        <v>268.7</v>
      </c>
      <c r="F32" s="176">
        <v>425</v>
      </c>
      <c r="G32" s="176">
        <v>42.7</v>
      </c>
      <c r="H32" s="176">
        <v>43.265774987550273</v>
      </c>
      <c r="I32" s="176">
        <v>221</v>
      </c>
      <c r="J32" s="175">
        <v>0.27</v>
      </c>
      <c r="K32" s="175">
        <v>0.19500000000000001</v>
      </c>
      <c r="L32" s="175">
        <v>0.621</v>
      </c>
      <c r="M32" s="176">
        <v>293</v>
      </c>
      <c r="N32" s="176">
        <v>0</v>
      </c>
      <c r="O32" s="177">
        <v>-0.40300000000000002</v>
      </c>
      <c r="P32" s="178">
        <v>8.165E-2</v>
      </c>
      <c r="Q32" s="178">
        <v>-5.5890000000000002E-5</v>
      </c>
      <c r="R32" s="178">
        <v>1.513E-8</v>
      </c>
      <c r="S32" s="175">
        <f t="shared" ca="1" si="1"/>
        <v>0.43406108723794612</v>
      </c>
      <c r="T32" s="179">
        <v>25</v>
      </c>
      <c r="U32" s="180">
        <v>300.58999999999997</v>
      </c>
      <c r="V32" s="180">
        <v>163.12</v>
      </c>
      <c r="W32" s="169">
        <v>26.33</v>
      </c>
      <c r="X32" s="181">
        <v>110.16472</v>
      </c>
      <c r="Y32" s="169">
        <v>36.01</v>
      </c>
      <c r="Z32" s="181">
        <v>150.66584</v>
      </c>
      <c r="AA32" s="181"/>
      <c r="AB32" s="177">
        <v>15.7727</v>
      </c>
      <c r="AC32" s="180">
        <v>2142.66</v>
      </c>
      <c r="AD32" s="180">
        <v>-34.299999999999997</v>
      </c>
      <c r="AE32" s="169">
        <v>290</v>
      </c>
      <c r="AF32" s="169">
        <v>215</v>
      </c>
      <c r="AG32" s="175">
        <v>0</v>
      </c>
      <c r="AH32" s="180">
        <v>0</v>
      </c>
      <c r="AI32" s="175">
        <v>0</v>
      </c>
      <c r="AJ32" s="175">
        <v>0</v>
      </c>
      <c r="AK32" s="169">
        <v>5370</v>
      </c>
      <c r="AL32" s="181">
        <v>22468.080000000002</v>
      </c>
      <c r="AM32" s="169"/>
      <c r="AN32" s="170"/>
      <c r="AO32" s="170"/>
      <c r="AP32" s="170"/>
      <c r="AQ32" s="170"/>
      <c r="AR32" s="170"/>
      <c r="AS32" s="170"/>
      <c r="AT32" s="170"/>
      <c r="AU32" s="170"/>
      <c r="AV32" s="170"/>
      <c r="AW32" s="174"/>
      <c r="AX32" s="170"/>
      <c r="AY32" s="170"/>
      <c r="AZ32" s="170"/>
      <c r="BA32" s="170"/>
      <c r="BB32" s="170"/>
      <c r="BC32" s="170"/>
      <c r="BD32" s="170"/>
      <c r="BE32" s="170"/>
      <c r="BF32" s="170"/>
      <c r="BG32" s="170"/>
      <c r="BH32" s="170"/>
      <c r="BI32" s="170"/>
      <c r="BJ32" s="170"/>
      <c r="BK32" s="170"/>
      <c r="BL32" s="170"/>
      <c r="BM32" s="170"/>
      <c r="BN32" s="170"/>
      <c r="BO32" s="170"/>
      <c r="BP32" s="170"/>
      <c r="BQ32" s="170"/>
      <c r="BR32" s="170"/>
      <c r="BS32" s="170"/>
      <c r="BT32" s="170"/>
      <c r="BU32" s="170"/>
      <c r="BV32" s="170"/>
      <c r="BW32" s="170"/>
      <c r="BX32" s="170"/>
      <c r="BY32" s="169"/>
      <c r="BZ32" s="169"/>
      <c r="CA32" s="169"/>
      <c r="CB32" s="169"/>
      <c r="CC32" s="169"/>
      <c r="CD32" s="169"/>
      <c r="CE32" s="169"/>
      <c r="CF32" s="169"/>
      <c r="CG32" s="169"/>
      <c r="CH32" s="169"/>
      <c r="CI32" s="169"/>
      <c r="CJ32" s="169"/>
      <c r="CK32" s="169"/>
      <c r="CL32" s="169"/>
      <c r="CM32" s="169"/>
      <c r="CN32" s="169"/>
      <c r="CO32" s="169"/>
      <c r="CP32" s="169"/>
      <c r="CQ32" s="169"/>
      <c r="CR32" s="169"/>
      <c r="CS32" s="171"/>
      <c r="CT32" s="171"/>
      <c r="CU32" s="169"/>
    </row>
    <row r="33" spans="1:99" ht="15.75" x14ac:dyDescent="0.25">
      <c r="A33" s="166"/>
      <c r="B33" s="166" t="s">
        <v>648</v>
      </c>
      <c r="C33" s="175">
        <v>76.096000000000004</v>
      </c>
      <c r="D33" s="176">
        <v>246.4</v>
      </c>
      <c r="E33" s="176">
        <v>487.6</v>
      </c>
      <c r="F33" s="176">
        <v>658</v>
      </c>
      <c r="G33" s="176">
        <v>59</v>
      </c>
      <c r="H33" s="176">
        <v>59.781749982797798</v>
      </c>
      <c r="I33" s="176">
        <v>241</v>
      </c>
      <c r="J33" s="175">
        <v>0.26</v>
      </c>
      <c r="K33" s="175">
        <v>0</v>
      </c>
      <c r="L33" s="175">
        <v>1.0529999999999999</v>
      </c>
      <c r="M33" s="176">
        <v>293</v>
      </c>
      <c r="N33" s="176">
        <v>3.7</v>
      </c>
      <c r="O33" s="177">
        <v>1.9750000000000001</v>
      </c>
      <c r="P33" s="178">
        <v>8.7790000000000007E-2</v>
      </c>
      <c r="Q33" s="178">
        <v>-5.1629999999999999E-5</v>
      </c>
      <c r="R33" s="178">
        <v>1.207E-8</v>
      </c>
      <c r="S33" s="175">
        <f t="shared" ca="1" si="1"/>
        <v>5.0827299314746988</v>
      </c>
      <c r="T33" s="179">
        <v>25</v>
      </c>
      <c r="U33" s="180">
        <v>1813</v>
      </c>
      <c r="V33" s="180">
        <v>406.96</v>
      </c>
      <c r="W33" s="169">
        <v>-97.71</v>
      </c>
      <c r="X33" s="181">
        <v>-408.81864000000002</v>
      </c>
      <c r="Y33" s="169">
        <v>0</v>
      </c>
      <c r="Z33" s="181">
        <v>0</v>
      </c>
      <c r="AA33" s="181"/>
      <c r="AB33" s="177">
        <v>17.291699999999999</v>
      </c>
      <c r="AC33" s="180">
        <v>3888.84</v>
      </c>
      <c r="AD33" s="180">
        <v>-123.2</v>
      </c>
      <c r="AE33" s="169">
        <v>525</v>
      </c>
      <c r="AF33" s="169">
        <v>380</v>
      </c>
      <c r="AG33" s="175">
        <v>0</v>
      </c>
      <c r="AH33" s="180">
        <v>0</v>
      </c>
      <c r="AI33" s="175">
        <v>0</v>
      </c>
      <c r="AJ33" s="175">
        <v>0</v>
      </c>
      <c r="AK33" s="169">
        <v>13500</v>
      </c>
      <c r="AL33" s="181">
        <v>56484</v>
      </c>
      <c r="AM33" s="169"/>
      <c r="AN33" s="170"/>
      <c r="AO33" s="170"/>
      <c r="AP33" s="170"/>
      <c r="AQ33" s="170"/>
      <c r="AR33" s="170"/>
      <c r="AS33" s="170"/>
      <c r="AT33" s="170"/>
      <c r="AU33" s="170"/>
      <c r="AV33" s="170"/>
      <c r="AW33" s="174"/>
      <c r="AX33" s="170"/>
      <c r="AY33" s="170"/>
      <c r="AZ33" s="170"/>
      <c r="BA33" s="170"/>
      <c r="BB33" s="170"/>
      <c r="BC33" s="170"/>
      <c r="BD33" s="170"/>
      <c r="BE33" s="170"/>
      <c r="BF33" s="170"/>
      <c r="BG33" s="170"/>
      <c r="BH33" s="170"/>
      <c r="BI33" s="170"/>
      <c r="BJ33" s="170"/>
      <c r="BK33" s="170"/>
      <c r="BL33" s="170"/>
      <c r="BM33" s="170"/>
      <c r="BN33" s="170"/>
      <c r="BO33" s="170"/>
      <c r="BP33" s="170"/>
      <c r="BQ33" s="170"/>
      <c r="BR33" s="170"/>
      <c r="BS33" s="170"/>
      <c r="BT33" s="170"/>
      <c r="BU33" s="170"/>
      <c r="BV33" s="170"/>
      <c r="BW33" s="170"/>
      <c r="BX33" s="170"/>
      <c r="BY33" s="169"/>
      <c r="BZ33" s="169"/>
      <c r="CA33" s="169"/>
      <c r="CB33" s="169"/>
      <c r="CC33" s="169"/>
      <c r="CD33" s="169"/>
      <c r="CE33" s="169"/>
      <c r="CF33" s="169"/>
      <c r="CG33" s="169"/>
      <c r="CH33" s="169"/>
      <c r="CI33" s="169"/>
      <c r="CJ33" s="169"/>
      <c r="CK33" s="169"/>
      <c r="CL33" s="169"/>
      <c r="CM33" s="169"/>
      <c r="CN33" s="169"/>
      <c r="CO33" s="169"/>
      <c r="CP33" s="169"/>
      <c r="CQ33" s="169"/>
      <c r="CR33" s="169"/>
      <c r="CS33" s="171"/>
      <c r="CT33" s="171"/>
      <c r="CU33" s="169"/>
    </row>
    <row r="34" spans="1:99" ht="15.75" x14ac:dyDescent="0.25">
      <c r="A34" s="166"/>
      <c r="B34" s="166" t="s">
        <v>649</v>
      </c>
      <c r="C34" s="175">
        <v>88.106999999999999</v>
      </c>
      <c r="D34" s="176">
        <v>285</v>
      </c>
      <c r="E34" s="176">
        <v>374.5</v>
      </c>
      <c r="F34" s="176">
        <v>587</v>
      </c>
      <c r="G34" s="176">
        <v>51.4</v>
      </c>
      <c r="H34" s="176">
        <v>52.081049985013671</v>
      </c>
      <c r="I34" s="176">
        <v>238</v>
      </c>
      <c r="J34" s="175">
        <v>0.254</v>
      </c>
      <c r="K34" s="175">
        <v>0.28799999999999998</v>
      </c>
      <c r="L34" s="175">
        <v>1.0329999999999999</v>
      </c>
      <c r="M34" s="176">
        <v>293</v>
      </c>
      <c r="N34" s="176">
        <v>0.4</v>
      </c>
      <c r="O34" s="177">
        <v>-12.795999999999999</v>
      </c>
      <c r="P34" s="178">
        <v>0.14299999999999999</v>
      </c>
      <c r="Q34" s="178">
        <v>-9.7570000000000003E-5</v>
      </c>
      <c r="R34" s="178">
        <v>2.5370000000000002E-8</v>
      </c>
      <c r="S34" s="175">
        <f t="shared" ca="1" si="1"/>
        <v>1.0791557440570747</v>
      </c>
      <c r="T34" s="179">
        <v>25</v>
      </c>
      <c r="U34" s="180">
        <v>660.36</v>
      </c>
      <c r="V34" s="180">
        <v>308.77</v>
      </c>
      <c r="W34" s="169">
        <v>-75.3</v>
      </c>
      <c r="X34" s="181">
        <v>-315.05520000000001</v>
      </c>
      <c r="Y34" s="169">
        <v>-43.21</v>
      </c>
      <c r="Z34" s="181">
        <v>-180.79064000000002</v>
      </c>
      <c r="AA34" s="181"/>
      <c r="AB34" s="177">
        <v>16.1327</v>
      </c>
      <c r="AC34" s="180">
        <v>2966.88</v>
      </c>
      <c r="AD34" s="180">
        <v>-62.15</v>
      </c>
      <c r="AE34" s="169">
        <v>410</v>
      </c>
      <c r="AF34" s="169">
        <v>275</v>
      </c>
      <c r="AG34" s="175">
        <v>0</v>
      </c>
      <c r="AH34" s="180">
        <v>0</v>
      </c>
      <c r="AI34" s="175">
        <v>0</v>
      </c>
      <c r="AJ34" s="175">
        <v>0</v>
      </c>
      <c r="AK34" s="169">
        <v>8690</v>
      </c>
      <c r="AL34" s="181">
        <v>36358.959999999999</v>
      </c>
      <c r="AM34" s="169"/>
      <c r="AN34" s="170"/>
      <c r="AO34" s="170"/>
      <c r="AP34" s="170"/>
      <c r="AQ34" s="170"/>
      <c r="AR34" s="170"/>
      <c r="AS34" s="170"/>
      <c r="AT34" s="170"/>
      <c r="AU34" s="170"/>
      <c r="AV34" s="170"/>
      <c r="AW34" s="174"/>
      <c r="AX34" s="170"/>
      <c r="AY34" s="170"/>
      <c r="AZ34" s="170"/>
      <c r="BA34" s="170"/>
      <c r="BB34" s="170"/>
      <c r="BC34" s="170"/>
      <c r="BD34" s="170"/>
      <c r="BE34" s="170"/>
      <c r="BF34" s="170"/>
      <c r="BG34" s="170"/>
      <c r="BH34" s="170"/>
      <c r="BI34" s="170"/>
      <c r="BJ34" s="170"/>
      <c r="BK34" s="170"/>
      <c r="BL34" s="170"/>
      <c r="BM34" s="170"/>
      <c r="BN34" s="170"/>
      <c r="BO34" s="170"/>
      <c r="BP34" s="170"/>
      <c r="BQ34" s="170"/>
      <c r="BR34" s="170"/>
      <c r="BS34" s="170"/>
      <c r="BT34" s="170"/>
      <c r="BU34" s="170"/>
      <c r="BV34" s="170"/>
      <c r="BW34" s="170"/>
      <c r="BX34" s="170"/>
      <c r="BY34" s="169"/>
      <c r="BZ34" s="169"/>
      <c r="CA34" s="169"/>
      <c r="CB34" s="169"/>
      <c r="CC34" s="169"/>
      <c r="CD34" s="169"/>
      <c r="CE34" s="169"/>
      <c r="CF34" s="169"/>
      <c r="CG34" s="169"/>
      <c r="CH34" s="169"/>
      <c r="CI34" s="169"/>
      <c r="CJ34" s="169"/>
      <c r="CK34" s="169"/>
      <c r="CL34" s="169"/>
      <c r="CM34" s="169"/>
      <c r="CN34" s="169"/>
      <c r="CO34" s="169"/>
      <c r="CP34" s="169"/>
      <c r="CQ34" s="169"/>
      <c r="CR34" s="169"/>
      <c r="CS34" s="171"/>
      <c r="CT34" s="171"/>
      <c r="CU34" s="169"/>
    </row>
    <row r="35" spans="1:99" ht="15.75" x14ac:dyDescent="0.25">
      <c r="A35" s="166"/>
      <c r="B35" s="166" t="s">
        <v>650</v>
      </c>
      <c r="C35" s="175">
        <v>134.22200000000001</v>
      </c>
      <c r="D35" s="176">
        <v>231</v>
      </c>
      <c r="E35" s="176">
        <v>456.9</v>
      </c>
      <c r="F35" s="176">
        <v>657.9</v>
      </c>
      <c r="G35" s="176">
        <v>27.7</v>
      </c>
      <c r="H35" s="176">
        <v>28.067024991923709</v>
      </c>
      <c r="I35" s="176">
        <v>480</v>
      </c>
      <c r="J35" s="175">
        <v>0.25</v>
      </c>
      <c r="K35" s="175">
        <v>0.40300000000000002</v>
      </c>
      <c r="L35" s="175">
        <v>0.86199999999999999</v>
      </c>
      <c r="M35" s="176">
        <v>293</v>
      </c>
      <c r="N35" s="176">
        <v>0.1</v>
      </c>
      <c r="O35" s="177">
        <v>-8.9369999999999994</v>
      </c>
      <c r="P35" s="178">
        <v>0.20710000000000001</v>
      </c>
      <c r="Q35" s="178">
        <v>-1.328E-4</v>
      </c>
      <c r="R35" s="178">
        <v>3.3699999999999997E-8</v>
      </c>
      <c r="S35" s="175" t="e">
        <f t="shared" ca="1" si="1"/>
        <v>#DIV/0!</v>
      </c>
      <c r="T35" s="179">
        <v>25</v>
      </c>
      <c r="U35" s="180">
        <v>0</v>
      </c>
      <c r="V35" s="180">
        <v>0</v>
      </c>
      <c r="W35" s="169">
        <v>-5.32</v>
      </c>
      <c r="X35" s="181">
        <v>-22.258880000000001</v>
      </c>
      <c r="Y35" s="169">
        <v>32.950000000000003</v>
      </c>
      <c r="Z35" s="181">
        <v>137.86280000000002</v>
      </c>
      <c r="AA35" s="181"/>
      <c r="AB35" s="177">
        <v>16.114000000000001</v>
      </c>
      <c r="AC35" s="180">
        <v>3657.22</v>
      </c>
      <c r="AD35" s="180">
        <v>-71.180000000000007</v>
      </c>
      <c r="AE35" s="169">
        <v>487</v>
      </c>
      <c r="AF35" s="169">
        <v>335</v>
      </c>
      <c r="AG35" s="175">
        <v>0</v>
      </c>
      <c r="AH35" s="180">
        <v>0</v>
      </c>
      <c r="AI35" s="175">
        <v>0</v>
      </c>
      <c r="AJ35" s="175">
        <v>0</v>
      </c>
      <c r="AK35" s="169">
        <v>9410</v>
      </c>
      <c r="AL35" s="181">
        <v>39371.440000000002</v>
      </c>
      <c r="AM35" s="169"/>
      <c r="AN35" s="170"/>
      <c r="AO35" s="170"/>
      <c r="AP35" s="170"/>
      <c r="AQ35" s="170"/>
      <c r="AR35" s="170"/>
      <c r="AS35" s="170"/>
      <c r="AT35" s="170"/>
      <c r="AU35" s="170"/>
      <c r="AV35" s="170"/>
      <c r="AW35" s="174"/>
      <c r="AX35" s="170"/>
      <c r="AY35" s="170"/>
      <c r="AZ35" s="170"/>
      <c r="BA35" s="170"/>
      <c r="BB35" s="170"/>
      <c r="BC35" s="170"/>
      <c r="BD35" s="170"/>
      <c r="BE35" s="170"/>
      <c r="BF35" s="170"/>
      <c r="BG35" s="170"/>
      <c r="BH35" s="170"/>
      <c r="BI35" s="170"/>
      <c r="BJ35" s="170"/>
      <c r="BK35" s="170"/>
      <c r="BL35" s="170"/>
      <c r="BM35" s="170"/>
      <c r="BN35" s="170"/>
      <c r="BO35" s="170"/>
      <c r="BP35" s="170"/>
      <c r="BQ35" s="170"/>
      <c r="BR35" s="170"/>
      <c r="BS35" s="170"/>
      <c r="BT35" s="170"/>
      <c r="BU35" s="170"/>
      <c r="BV35" s="170"/>
      <c r="BW35" s="170"/>
      <c r="BX35" s="170"/>
      <c r="BY35" s="169"/>
      <c r="BZ35" s="169"/>
      <c r="CA35" s="169"/>
      <c r="CB35" s="169"/>
      <c r="CC35" s="169"/>
      <c r="CD35" s="169"/>
      <c r="CE35" s="169"/>
      <c r="CF35" s="169"/>
      <c r="CG35" s="169"/>
      <c r="CH35" s="169"/>
      <c r="CI35" s="169"/>
      <c r="CJ35" s="169"/>
      <c r="CK35" s="169"/>
      <c r="CL35" s="169"/>
      <c r="CM35" s="169"/>
      <c r="CN35" s="169"/>
      <c r="CO35" s="169"/>
      <c r="CP35" s="169"/>
      <c r="CQ35" s="169"/>
      <c r="CR35" s="169"/>
      <c r="CS35" s="171"/>
      <c r="CT35" s="171"/>
      <c r="CU35" s="169"/>
    </row>
    <row r="36" spans="1:99" ht="15.75" x14ac:dyDescent="0.25">
      <c r="A36" s="166"/>
      <c r="B36" s="166" t="s">
        <v>651</v>
      </c>
      <c r="C36" s="175">
        <v>68.119</v>
      </c>
      <c r="D36" s="176">
        <v>124.9</v>
      </c>
      <c r="E36" s="176">
        <v>299.10000000000002</v>
      </c>
      <c r="F36" s="176">
        <v>478</v>
      </c>
      <c r="G36" s="176">
        <v>37.4</v>
      </c>
      <c r="H36" s="176">
        <v>37.895549989095549</v>
      </c>
      <c r="I36" s="176">
        <v>276</v>
      </c>
      <c r="J36" s="175">
        <v>0.26300000000000001</v>
      </c>
      <c r="K36" s="175">
        <v>0.104</v>
      </c>
      <c r="L36" s="175">
        <v>0.66100000000000003</v>
      </c>
      <c r="M36" s="176">
        <v>293</v>
      </c>
      <c r="N36" s="176">
        <v>0.4</v>
      </c>
      <c r="O36" s="177">
        <v>1.671</v>
      </c>
      <c r="P36" s="178">
        <v>9.4380000000000006E-2</v>
      </c>
      <c r="Q36" s="178">
        <v>-5.6700000000000003E-5</v>
      </c>
      <c r="R36" s="178">
        <v>1.337E-8</v>
      </c>
      <c r="S36" s="175" t="e">
        <f t="shared" ca="1" si="1"/>
        <v>#DIV/0!</v>
      </c>
      <c r="T36" s="179">
        <v>25</v>
      </c>
      <c r="U36" s="180">
        <v>0</v>
      </c>
      <c r="V36" s="180">
        <v>0</v>
      </c>
      <c r="W36" s="169">
        <v>25.2</v>
      </c>
      <c r="X36" s="181">
        <v>105.43680000000001</v>
      </c>
      <c r="Y36" s="169">
        <v>40.69</v>
      </c>
      <c r="Z36" s="181">
        <v>170.24696</v>
      </c>
      <c r="AA36" s="181"/>
      <c r="AB36" s="177">
        <v>15.7392</v>
      </c>
      <c r="AC36" s="180">
        <v>2344.02</v>
      </c>
      <c r="AD36" s="180">
        <v>-41.69</v>
      </c>
      <c r="AE36" s="169">
        <v>320</v>
      </c>
      <c r="AF36" s="169">
        <v>240</v>
      </c>
      <c r="AG36" s="175">
        <v>0</v>
      </c>
      <c r="AH36" s="180">
        <v>0</v>
      </c>
      <c r="AI36" s="175">
        <v>0</v>
      </c>
      <c r="AJ36" s="175">
        <v>0</v>
      </c>
      <c r="AK36" s="169">
        <v>6010</v>
      </c>
      <c r="AL36" s="181">
        <v>25145.84</v>
      </c>
      <c r="AM36" s="169"/>
      <c r="AN36" s="170"/>
      <c r="AO36" s="170"/>
      <c r="AP36" s="170"/>
      <c r="AQ36" s="170"/>
      <c r="AR36" s="170"/>
      <c r="AS36" s="170"/>
      <c r="AT36" s="170"/>
      <c r="AU36" s="170"/>
      <c r="AV36" s="170"/>
      <c r="AW36" s="174"/>
      <c r="AX36" s="170"/>
      <c r="AY36" s="170"/>
      <c r="AZ36" s="170"/>
      <c r="BA36" s="170"/>
      <c r="BB36" s="170"/>
      <c r="BC36" s="170"/>
      <c r="BD36" s="170"/>
      <c r="BE36" s="170"/>
      <c r="BF36" s="170"/>
      <c r="BG36" s="170"/>
      <c r="BH36" s="170"/>
      <c r="BI36" s="170"/>
      <c r="BJ36" s="170"/>
      <c r="BK36" s="170"/>
      <c r="BL36" s="170"/>
      <c r="BM36" s="170"/>
      <c r="BN36" s="170"/>
      <c r="BO36" s="170"/>
      <c r="BP36" s="170"/>
      <c r="BQ36" s="170"/>
      <c r="BR36" s="170"/>
      <c r="BS36" s="170"/>
      <c r="BT36" s="170"/>
      <c r="BU36" s="170"/>
      <c r="BV36" s="170"/>
      <c r="BW36" s="170"/>
      <c r="BX36" s="170"/>
      <c r="BY36" s="169"/>
      <c r="BZ36" s="169"/>
      <c r="CA36" s="169"/>
      <c r="CB36" s="169"/>
      <c r="CC36" s="169"/>
      <c r="CD36" s="169"/>
      <c r="CE36" s="169"/>
      <c r="CF36" s="169"/>
      <c r="CG36" s="169"/>
      <c r="CH36" s="169"/>
      <c r="CI36" s="169"/>
      <c r="CJ36" s="169"/>
      <c r="CK36" s="169"/>
      <c r="CL36" s="169"/>
      <c r="CM36" s="169"/>
      <c r="CN36" s="169"/>
      <c r="CO36" s="169"/>
      <c r="CP36" s="169"/>
      <c r="CQ36" s="169"/>
      <c r="CR36" s="169"/>
      <c r="CS36" s="171"/>
      <c r="CT36" s="171"/>
      <c r="CU36" s="169"/>
    </row>
    <row r="37" spans="1:99" ht="15.75" x14ac:dyDescent="0.25">
      <c r="A37" s="166"/>
      <c r="B37" s="166" t="s">
        <v>652</v>
      </c>
      <c r="C37" s="175">
        <v>82.146000000000001</v>
      </c>
      <c r="D37" s="176">
        <v>132</v>
      </c>
      <c r="E37" s="176">
        <v>332.6</v>
      </c>
      <c r="F37" s="176">
        <v>507</v>
      </c>
      <c r="G37" s="176">
        <v>34</v>
      </c>
      <c r="H37" s="176">
        <v>34.450499990086868</v>
      </c>
      <c r="I37" s="176">
        <v>328</v>
      </c>
      <c r="J37" s="175">
        <v>0.26</v>
      </c>
      <c r="K37" s="175">
        <v>0.16</v>
      </c>
      <c r="L37" s="175">
        <v>0.69199999999999995</v>
      </c>
      <c r="M37" s="176">
        <v>293</v>
      </c>
      <c r="N37" s="176">
        <v>0</v>
      </c>
      <c r="O37" s="177">
        <v>0</v>
      </c>
      <c r="P37" s="178">
        <v>0</v>
      </c>
      <c r="Q37" s="178">
        <v>0</v>
      </c>
      <c r="R37" s="178">
        <v>0</v>
      </c>
      <c r="S37" s="175" t="e">
        <f t="shared" ca="1" si="1"/>
        <v>#DIV/0!</v>
      </c>
      <c r="T37" s="179">
        <v>25</v>
      </c>
      <c r="U37" s="180">
        <v>0</v>
      </c>
      <c r="V37" s="180">
        <v>0</v>
      </c>
      <c r="W37" s="169">
        <v>20</v>
      </c>
      <c r="X37" s="181">
        <v>83.68</v>
      </c>
      <c r="Y37" s="169">
        <v>0</v>
      </c>
      <c r="Z37" s="181">
        <v>0</v>
      </c>
      <c r="AA37" s="181"/>
      <c r="AB37" s="177">
        <v>16.135100000000001</v>
      </c>
      <c r="AC37" s="180">
        <v>2728.54</v>
      </c>
      <c r="AD37" s="180">
        <v>45.45</v>
      </c>
      <c r="AE37" s="169">
        <v>350</v>
      </c>
      <c r="AF37" s="169">
        <v>282</v>
      </c>
      <c r="AG37" s="175">
        <v>0</v>
      </c>
      <c r="AH37" s="180">
        <v>0</v>
      </c>
      <c r="AI37" s="175">
        <v>0</v>
      </c>
      <c r="AJ37" s="175">
        <v>0</v>
      </c>
      <c r="AK37" s="169">
        <v>6561</v>
      </c>
      <c r="AL37" s="181">
        <v>27451.224000000002</v>
      </c>
      <c r="AM37" s="169"/>
      <c r="AN37" s="170"/>
      <c r="AO37" s="170"/>
      <c r="AP37" s="170"/>
      <c r="AQ37" s="170"/>
      <c r="AR37" s="170"/>
      <c r="AS37" s="170"/>
      <c r="AT37" s="170"/>
      <c r="AU37" s="170"/>
      <c r="AV37" s="170"/>
      <c r="AW37" s="174"/>
      <c r="AX37" s="170"/>
      <c r="AY37" s="170"/>
      <c r="AZ37" s="170"/>
      <c r="BA37" s="170"/>
      <c r="BB37" s="170"/>
      <c r="BC37" s="170"/>
      <c r="BD37" s="170"/>
      <c r="BE37" s="170"/>
      <c r="BF37" s="170"/>
      <c r="BG37" s="170"/>
      <c r="BH37" s="170"/>
      <c r="BI37" s="170"/>
      <c r="BJ37" s="170"/>
      <c r="BK37" s="170"/>
      <c r="BL37" s="170"/>
      <c r="BM37" s="170"/>
      <c r="BN37" s="170"/>
      <c r="BO37" s="170"/>
      <c r="BP37" s="170"/>
      <c r="BQ37" s="170"/>
      <c r="BR37" s="170"/>
      <c r="BS37" s="170"/>
      <c r="BT37" s="170"/>
      <c r="BU37" s="170"/>
      <c r="BV37" s="170"/>
      <c r="BW37" s="170"/>
      <c r="BX37" s="170"/>
      <c r="BY37" s="169"/>
      <c r="BZ37" s="169"/>
      <c r="CA37" s="169"/>
      <c r="CB37" s="169"/>
      <c r="CC37" s="169"/>
      <c r="CD37" s="169"/>
      <c r="CE37" s="169"/>
      <c r="CF37" s="169"/>
      <c r="CG37" s="169"/>
      <c r="CH37" s="169"/>
      <c r="CI37" s="169"/>
      <c r="CJ37" s="169"/>
      <c r="CK37" s="169"/>
      <c r="CL37" s="169"/>
      <c r="CM37" s="169"/>
      <c r="CN37" s="169"/>
      <c r="CO37" s="169"/>
      <c r="CP37" s="169"/>
      <c r="CQ37" s="169"/>
      <c r="CR37" s="169"/>
      <c r="CS37" s="171"/>
      <c r="CT37" s="171"/>
      <c r="CU37" s="169"/>
    </row>
    <row r="38" spans="1:99" ht="15.75" x14ac:dyDescent="0.25">
      <c r="A38" s="166"/>
      <c r="B38" s="166" t="s">
        <v>653</v>
      </c>
      <c r="C38" s="175">
        <v>56.107999999999997</v>
      </c>
      <c r="D38" s="176">
        <v>87.8</v>
      </c>
      <c r="E38" s="176">
        <v>266.89999999999998</v>
      </c>
      <c r="F38" s="176">
        <v>419.6</v>
      </c>
      <c r="G38" s="176">
        <v>39.700000000000003</v>
      </c>
      <c r="H38" s="176">
        <v>40.22602498842496</v>
      </c>
      <c r="I38" s="176">
        <v>240</v>
      </c>
      <c r="J38" s="175">
        <v>0.27700000000000002</v>
      </c>
      <c r="K38" s="175">
        <v>0.187</v>
      </c>
      <c r="L38" s="175">
        <v>0.59499999999999997</v>
      </c>
      <c r="M38" s="176">
        <v>293</v>
      </c>
      <c r="N38" s="176">
        <v>0.3</v>
      </c>
      <c r="O38" s="177">
        <v>-0.71499999999999997</v>
      </c>
      <c r="P38" s="178">
        <v>8.4360000000000004E-2</v>
      </c>
      <c r="Q38" s="178">
        <v>-4.7540000000000002E-5</v>
      </c>
      <c r="R38" s="178">
        <v>1.0660000000000001E-8</v>
      </c>
      <c r="S38" s="175">
        <f t="shared" ca="1" si="1"/>
        <v>0.43687669136446133</v>
      </c>
      <c r="T38" s="179">
        <v>25</v>
      </c>
      <c r="U38" s="180">
        <v>256.3</v>
      </c>
      <c r="V38" s="180">
        <v>151.86000000000001</v>
      </c>
      <c r="W38" s="169">
        <v>-0.03</v>
      </c>
      <c r="X38" s="181">
        <v>-0.12551999999999999</v>
      </c>
      <c r="Y38" s="169">
        <v>17.04</v>
      </c>
      <c r="Z38" s="181">
        <v>71.295360000000002</v>
      </c>
      <c r="AA38" s="181"/>
      <c r="AB38" s="177">
        <v>15.756399999999999</v>
      </c>
      <c r="AC38" s="180">
        <v>2132.42</v>
      </c>
      <c r="AD38" s="180">
        <v>-33.15</v>
      </c>
      <c r="AE38" s="169">
        <v>295</v>
      </c>
      <c r="AF38" s="169">
        <v>190</v>
      </c>
      <c r="AG38" s="175">
        <v>48.332999999999998</v>
      </c>
      <c r="AH38" s="180">
        <v>-3996.8</v>
      </c>
      <c r="AI38" s="175">
        <v>-4.7880000000000003</v>
      </c>
      <c r="AJ38" s="175">
        <v>2.46</v>
      </c>
      <c r="AK38" s="169">
        <v>5238</v>
      </c>
      <c r="AL38" s="181">
        <v>21915.792000000001</v>
      </c>
      <c r="AM38" s="169"/>
      <c r="AN38" s="170"/>
      <c r="AO38" s="170"/>
      <c r="AP38" s="170"/>
      <c r="AQ38" s="170"/>
      <c r="AR38" s="170"/>
      <c r="AS38" s="170"/>
      <c r="AT38" s="170"/>
      <c r="AU38" s="170"/>
      <c r="AV38" s="170"/>
      <c r="AW38" s="174"/>
      <c r="AX38" s="170"/>
      <c r="AY38" s="170"/>
      <c r="AZ38" s="170"/>
      <c r="BA38" s="170"/>
      <c r="BB38" s="170"/>
      <c r="BC38" s="170"/>
      <c r="BD38" s="170"/>
      <c r="BE38" s="170"/>
      <c r="BF38" s="170"/>
      <c r="BG38" s="170"/>
      <c r="BH38" s="170"/>
      <c r="BI38" s="170"/>
      <c r="BJ38" s="170"/>
      <c r="BK38" s="170"/>
      <c r="BL38" s="170"/>
      <c r="BM38" s="170"/>
      <c r="BN38" s="170"/>
      <c r="BO38" s="170"/>
      <c r="BP38" s="170"/>
      <c r="BQ38" s="170"/>
      <c r="BR38" s="170"/>
      <c r="BS38" s="170"/>
      <c r="BT38" s="170"/>
      <c r="BU38" s="170"/>
      <c r="BV38" s="170"/>
      <c r="BW38" s="170"/>
      <c r="BX38" s="170"/>
      <c r="BY38" s="169"/>
      <c r="BZ38" s="169"/>
      <c r="CA38" s="169"/>
      <c r="CB38" s="169"/>
      <c r="CC38" s="169"/>
      <c r="CD38" s="169"/>
      <c r="CE38" s="169"/>
      <c r="CF38" s="169"/>
      <c r="CG38" s="169"/>
      <c r="CH38" s="169"/>
      <c r="CI38" s="169"/>
      <c r="CJ38" s="169"/>
      <c r="CK38" s="169"/>
      <c r="CL38" s="169"/>
      <c r="CM38" s="169"/>
      <c r="CN38" s="169"/>
      <c r="CO38" s="169"/>
      <c r="CP38" s="169"/>
      <c r="CQ38" s="169"/>
      <c r="CR38" s="169"/>
      <c r="CS38" s="171"/>
      <c r="CT38" s="171"/>
      <c r="CU38" s="169"/>
    </row>
    <row r="39" spans="1:99" ht="15.75" x14ac:dyDescent="0.25">
      <c r="A39" s="166"/>
      <c r="B39" s="166" t="s">
        <v>654</v>
      </c>
      <c r="C39" s="175">
        <v>54.091999999999999</v>
      </c>
      <c r="D39" s="176">
        <v>147.4</v>
      </c>
      <c r="E39" s="176">
        <v>281.2</v>
      </c>
      <c r="F39" s="176">
        <v>463.7</v>
      </c>
      <c r="G39" s="176">
        <v>46.5</v>
      </c>
      <c r="H39" s="176">
        <v>47.11612498644233</v>
      </c>
      <c r="I39" s="176">
        <v>220</v>
      </c>
      <c r="J39" s="175">
        <v>0.27</v>
      </c>
      <c r="K39" s="175">
        <v>0.05</v>
      </c>
      <c r="L39" s="175">
        <v>0.65</v>
      </c>
      <c r="M39" s="176">
        <v>289</v>
      </c>
      <c r="N39" s="176">
        <v>0.8</v>
      </c>
      <c r="O39" s="177">
        <v>2.9969999999999999</v>
      </c>
      <c r="P39" s="178">
        <v>6.5530000000000005E-2</v>
      </c>
      <c r="Q39" s="178">
        <v>-3.6900000000000002E-5</v>
      </c>
      <c r="R39" s="178">
        <v>8.2399999999999997E-9</v>
      </c>
      <c r="S39" s="175" t="e">
        <f t="shared" ca="1" si="1"/>
        <v>#DIV/0!</v>
      </c>
      <c r="T39" s="179">
        <v>25</v>
      </c>
      <c r="U39" s="180">
        <v>0</v>
      </c>
      <c r="V39" s="180">
        <v>0</v>
      </c>
      <c r="W39" s="169">
        <v>39.479999999999997</v>
      </c>
      <c r="X39" s="181">
        <v>165.18431999999999</v>
      </c>
      <c r="Y39" s="169">
        <v>48.3</v>
      </c>
      <c r="Z39" s="181">
        <v>202.0872</v>
      </c>
      <c r="AA39" s="181"/>
      <c r="AB39" s="177">
        <v>16.060500000000001</v>
      </c>
      <c r="AC39" s="180">
        <v>2271.42</v>
      </c>
      <c r="AD39" s="180">
        <v>-40.299999999999997</v>
      </c>
      <c r="AE39" s="169">
        <v>300</v>
      </c>
      <c r="AF39" s="169">
        <v>200</v>
      </c>
      <c r="AG39" s="175">
        <v>0</v>
      </c>
      <c r="AH39" s="180">
        <v>0</v>
      </c>
      <c r="AI39" s="175">
        <v>0</v>
      </c>
      <c r="AJ39" s="175">
        <v>0</v>
      </c>
      <c r="AK39" s="169">
        <v>5970</v>
      </c>
      <c r="AL39" s="181">
        <v>24978.48</v>
      </c>
      <c r="AM39" s="169"/>
      <c r="AN39" s="170"/>
      <c r="AO39" s="170"/>
      <c r="AP39" s="170"/>
      <c r="AQ39" s="170"/>
      <c r="AR39" s="170"/>
      <c r="AS39" s="170"/>
      <c r="AT39" s="170"/>
      <c r="AU39" s="170"/>
      <c r="AV39" s="170"/>
      <c r="AW39" s="174"/>
      <c r="AX39" s="170"/>
      <c r="AY39" s="170"/>
      <c r="AZ39" s="170"/>
      <c r="BA39" s="170"/>
      <c r="BB39" s="170"/>
      <c r="BC39" s="170"/>
      <c r="BD39" s="170"/>
      <c r="BE39" s="170"/>
      <c r="BF39" s="170"/>
      <c r="BG39" s="170"/>
      <c r="BH39" s="170"/>
      <c r="BI39" s="170"/>
      <c r="BJ39" s="170"/>
      <c r="BK39" s="170"/>
      <c r="BL39" s="170"/>
      <c r="BM39" s="170"/>
      <c r="BN39" s="170"/>
      <c r="BO39" s="170"/>
      <c r="BP39" s="170"/>
      <c r="BQ39" s="170"/>
      <c r="BR39" s="170"/>
      <c r="BS39" s="170"/>
      <c r="BT39" s="170"/>
      <c r="BU39" s="170"/>
      <c r="BV39" s="170"/>
      <c r="BW39" s="170"/>
      <c r="BX39" s="170"/>
      <c r="BY39" s="169"/>
      <c r="BZ39" s="169"/>
      <c r="CA39" s="169"/>
      <c r="CB39" s="169"/>
      <c r="CC39" s="169"/>
      <c r="CD39" s="169"/>
      <c r="CE39" s="169"/>
      <c r="CF39" s="169"/>
      <c r="CG39" s="169"/>
      <c r="CH39" s="169"/>
      <c r="CI39" s="169"/>
      <c r="CJ39" s="169"/>
      <c r="CK39" s="169"/>
      <c r="CL39" s="169"/>
      <c r="CM39" s="169"/>
      <c r="CN39" s="169"/>
      <c r="CO39" s="169"/>
      <c r="CP39" s="169"/>
      <c r="CQ39" s="169"/>
      <c r="CR39" s="169"/>
      <c r="CS39" s="171"/>
      <c r="CT39" s="171"/>
      <c r="CU39" s="169"/>
    </row>
    <row r="40" spans="1:99" ht="15.75" x14ac:dyDescent="0.25">
      <c r="A40" s="166"/>
      <c r="B40" s="166" t="s">
        <v>655</v>
      </c>
      <c r="C40" s="175">
        <v>100.496</v>
      </c>
      <c r="D40" s="176">
        <v>142</v>
      </c>
      <c r="E40" s="176">
        <v>263.39999999999998</v>
      </c>
      <c r="F40" s="176">
        <v>410.2</v>
      </c>
      <c r="G40" s="176">
        <v>40.700000000000003</v>
      </c>
      <c r="H40" s="176">
        <v>41.239274988133396</v>
      </c>
      <c r="I40" s="176">
        <v>231</v>
      </c>
      <c r="J40" s="175">
        <v>0.27900000000000003</v>
      </c>
      <c r="K40" s="175">
        <v>0</v>
      </c>
      <c r="L40" s="175">
        <v>1.1000000000000001</v>
      </c>
      <c r="M40" s="176">
        <v>303</v>
      </c>
      <c r="N40" s="176">
        <v>2.1</v>
      </c>
      <c r="O40" s="177">
        <v>4.0170000000000003</v>
      </c>
      <c r="P40" s="178">
        <v>6.5839999999999996E-2</v>
      </c>
      <c r="Q40" s="178">
        <v>-4.7580000000000002E-5</v>
      </c>
      <c r="R40" s="178">
        <v>1.267E-8</v>
      </c>
      <c r="S40" s="175" t="e">
        <f t="shared" ca="1" si="1"/>
        <v>#DIV/0!</v>
      </c>
      <c r="T40" s="179">
        <v>25</v>
      </c>
      <c r="U40" s="180">
        <v>0</v>
      </c>
      <c r="V40" s="180">
        <v>0</v>
      </c>
      <c r="W40" s="169">
        <v>0</v>
      </c>
      <c r="X40" s="181">
        <v>0</v>
      </c>
      <c r="Y40" s="169">
        <v>0</v>
      </c>
      <c r="Z40" s="181">
        <v>0</v>
      </c>
      <c r="AA40" s="181"/>
      <c r="AB40" s="177">
        <v>0</v>
      </c>
      <c r="AC40" s="180">
        <v>0</v>
      </c>
      <c r="AD40" s="180">
        <v>0</v>
      </c>
      <c r="AE40" s="169">
        <v>0</v>
      </c>
      <c r="AF40" s="169">
        <v>0</v>
      </c>
      <c r="AG40" s="175">
        <v>0</v>
      </c>
      <c r="AH40" s="180">
        <v>0</v>
      </c>
      <c r="AI40" s="175">
        <v>0</v>
      </c>
      <c r="AJ40" s="175">
        <v>0</v>
      </c>
      <c r="AK40" s="169">
        <v>0</v>
      </c>
      <c r="AL40" s="181">
        <v>0</v>
      </c>
      <c r="AM40" s="169"/>
      <c r="AN40" s="170"/>
      <c r="AO40" s="170"/>
      <c r="AP40" s="170"/>
      <c r="AQ40" s="170"/>
      <c r="AR40" s="170"/>
      <c r="AS40" s="170"/>
      <c r="AT40" s="170"/>
      <c r="AU40" s="170"/>
      <c r="AV40" s="170"/>
      <c r="AW40" s="174"/>
      <c r="AX40" s="170"/>
      <c r="AY40" s="170"/>
      <c r="AZ40" s="170"/>
      <c r="BA40" s="170"/>
      <c r="BB40" s="170"/>
      <c r="BC40" s="170"/>
      <c r="BD40" s="170"/>
      <c r="BE40" s="170"/>
      <c r="BF40" s="170"/>
      <c r="BG40" s="170"/>
      <c r="BH40" s="170"/>
      <c r="BI40" s="170"/>
      <c r="BJ40" s="170"/>
      <c r="BK40" s="170"/>
      <c r="BL40" s="170"/>
      <c r="BM40" s="170"/>
      <c r="BN40" s="170"/>
      <c r="BO40" s="170"/>
      <c r="BP40" s="170"/>
      <c r="BQ40" s="170"/>
      <c r="BR40" s="170"/>
      <c r="BS40" s="170"/>
      <c r="BT40" s="170"/>
      <c r="BU40" s="170"/>
      <c r="BV40" s="170"/>
      <c r="BW40" s="170"/>
      <c r="BX40" s="170"/>
      <c r="BY40" s="169"/>
      <c r="BZ40" s="169"/>
      <c r="CA40" s="169"/>
      <c r="CB40" s="169"/>
      <c r="CC40" s="169"/>
      <c r="CD40" s="169"/>
      <c r="CE40" s="169"/>
      <c r="CF40" s="169"/>
      <c r="CG40" s="169"/>
      <c r="CH40" s="169"/>
      <c r="CI40" s="169"/>
      <c r="CJ40" s="169"/>
      <c r="CK40" s="169"/>
      <c r="CL40" s="169"/>
      <c r="CM40" s="169"/>
      <c r="CN40" s="169"/>
      <c r="CO40" s="169"/>
      <c r="CP40" s="169"/>
      <c r="CQ40" s="169"/>
      <c r="CR40" s="169"/>
      <c r="CS40" s="171"/>
      <c r="CT40" s="171"/>
      <c r="CU40" s="169"/>
    </row>
    <row r="41" spans="1:99" ht="15.75" x14ac:dyDescent="0.25">
      <c r="A41" s="166"/>
      <c r="B41" s="166" t="s">
        <v>656</v>
      </c>
      <c r="C41" s="175">
        <v>92.569000000000003</v>
      </c>
      <c r="D41" s="176">
        <v>150.1</v>
      </c>
      <c r="E41" s="176">
        <v>351.6</v>
      </c>
      <c r="F41" s="176">
        <v>542</v>
      </c>
      <c r="G41" s="176">
        <v>36.4</v>
      </c>
      <c r="H41" s="176">
        <v>36.882299989387114</v>
      </c>
      <c r="I41" s="176">
        <v>312</v>
      </c>
      <c r="J41" s="175">
        <v>0.255</v>
      </c>
      <c r="K41" s="175">
        <v>0.218</v>
      </c>
      <c r="L41" s="175">
        <v>0.88600000000000001</v>
      </c>
      <c r="M41" s="176">
        <v>293</v>
      </c>
      <c r="N41" s="176">
        <v>2</v>
      </c>
      <c r="O41" s="177">
        <v>-0.624</v>
      </c>
      <c r="P41" s="178">
        <v>0.1074</v>
      </c>
      <c r="Q41" s="178">
        <v>-7.0140000000000003E-5</v>
      </c>
      <c r="R41" s="178">
        <v>1.9300000000000001E-8</v>
      </c>
      <c r="S41" s="175">
        <f t="shared" ca="1" si="1"/>
        <v>0.68021240621034473</v>
      </c>
      <c r="T41" s="179">
        <v>25</v>
      </c>
      <c r="U41" s="180">
        <v>783.72</v>
      </c>
      <c r="V41" s="180">
        <v>260.02999999999997</v>
      </c>
      <c r="W41" s="169">
        <v>-35.200000000000003</v>
      </c>
      <c r="X41" s="181">
        <v>-147.27680000000001</v>
      </c>
      <c r="Y41" s="169">
        <v>-9.27</v>
      </c>
      <c r="Z41" s="181">
        <v>-38.785679999999999</v>
      </c>
      <c r="AA41" s="181"/>
      <c r="AB41" s="177">
        <v>15.975</v>
      </c>
      <c r="AC41" s="180">
        <v>2826.26</v>
      </c>
      <c r="AD41" s="180">
        <v>-49.05</v>
      </c>
      <c r="AE41" s="169">
        <v>385</v>
      </c>
      <c r="AF41" s="169">
        <v>255</v>
      </c>
      <c r="AG41" s="175">
        <v>0</v>
      </c>
      <c r="AH41" s="180">
        <v>0</v>
      </c>
      <c r="AI41" s="175">
        <v>0</v>
      </c>
      <c r="AJ41" s="175">
        <v>0</v>
      </c>
      <c r="AK41" s="169">
        <v>7170</v>
      </c>
      <c r="AL41" s="181">
        <v>29999.280000000002</v>
      </c>
      <c r="AM41" s="169"/>
      <c r="AN41" s="170"/>
      <c r="AO41" s="170"/>
      <c r="AP41" s="170"/>
      <c r="AQ41" s="170"/>
      <c r="AR41" s="170"/>
      <c r="AS41" s="170"/>
      <c r="AT41" s="170"/>
      <c r="AU41" s="170"/>
      <c r="AV41" s="170"/>
      <c r="AW41" s="174"/>
      <c r="AX41" s="170"/>
      <c r="AY41" s="170"/>
      <c r="AZ41" s="170"/>
      <c r="BA41" s="170"/>
      <c r="BB41" s="170"/>
      <c r="BC41" s="170"/>
      <c r="BD41" s="170"/>
      <c r="BE41" s="170"/>
      <c r="BF41" s="170"/>
      <c r="BG41" s="170"/>
      <c r="BH41" s="170"/>
      <c r="BI41" s="170"/>
      <c r="BJ41" s="170"/>
      <c r="BK41" s="170"/>
      <c r="BL41" s="170"/>
      <c r="BM41" s="170"/>
      <c r="BN41" s="170"/>
      <c r="BO41" s="170"/>
      <c r="BP41" s="170"/>
      <c r="BQ41" s="170"/>
      <c r="BR41" s="170"/>
      <c r="BS41" s="170"/>
      <c r="BT41" s="170"/>
      <c r="BU41" s="170"/>
      <c r="BV41" s="170"/>
      <c r="BW41" s="170"/>
      <c r="BX41" s="170"/>
      <c r="BY41" s="169"/>
      <c r="BZ41" s="169"/>
      <c r="CA41" s="169"/>
      <c r="CB41" s="169"/>
      <c r="CC41" s="169"/>
      <c r="CD41" s="169"/>
      <c r="CE41" s="169"/>
      <c r="CF41" s="169"/>
      <c r="CG41" s="169"/>
      <c r="CH41" s="169"/>
      <c r="CI41" s="169"/>
      <c r="CJ41" s="169"/>
      <c r="CK41" s="169"/>
      <c r="CL41" s="169"/>
      <c r="CM41" s="169"/>
      <c r="CN41" s="169"/>
      <c r="CO41" s="169"/>
      <c r="CP41" s="169"/>
      <c r="CQ41" s="169"/>
      <c r="CR41" s="169"/>
      <c r="CS41" s="171"/>
      <c r="CT41" s="171"/>
      <c r="CU41" s="169"/>
    </row>
    <row r="42" spans="1:99" ht="15.75" x14ac:dyDescent="0.25">
      <c r="A42" s="166"/>
      <c r="B42" s="166" t="s">
        <v>657</v>
      </c>
      <c r="C42" s="175">
        <v>158.285</v>
      </c>
      <c r="D42" s="176">
        <v>280.10000000000002</v>
      </c>
      <c r="E42" s="176">
        <v>503.4</v>
      </c>
      <c r="F42" s="176">
        <v>700</v>
      </c>
      <c r="G42" s="176">
        <v>22</v>
      </c>
      <c r="H42" s="176">
        <v>22.291499993585617</v>
      </c>
      <c r="I42" s="176">
        <v>600</v>
      </c>
      <c r="J42" s="175">
        <v>0.23</v>
      </c>
      <c r="K42" s="175">
        <v>0</v>
      </c>
      <c r="L42" s="175">
        <v>0.83</v>
      </c>
      <c r="M42" s="176">
        <v>293</v>
      </c>
      <c r="N42" s="176">
        <v>1.8</v>
      </c>
      <c r="O42" s="177">
        <v>3.48</v>
      </c>
      <c r="P42" s="178">
        <v>0.2137</v>
      </c>
      <c r="Q42" s="178">
        <v>-9.365E-5</v>
      </c>
      <c r="R42" s="178">
        <v>8.2420000000000003E-9</v>
      </c>
      <c r="S42" s="175">
        <f t="shared" ca="1" si="1"/>
        <v>2.9168605060174517</v>
      </c>
      <c r="T42" s="179">
        <v>25</v>
      </c>
      <c r="U42" s="180">
        <v>1481.8</v>
      </c>
      <c r="V42" s="180">
        <v>380</v>
      </c>
      <c r="W42" s="169">
        <v>-96</v>
      </c>
      <c r="X42" s="181">
        <v>-401.66399999999999</v>
      </c>
      <c r="Y42" s="169">
        <v>-24.9</v>
      </c>
      <c r="Z42" s="181">
        <v>-104.1816</v>
      </c>
      <c r="AA42" s="181"/>
      <c r="AB42" s="177">
        <v>15.939500000000001</v>
      </c>
      <c r="AC42" s="180">
        <v>3389.43</v>
      </c>
      <c r="AD42" s="180">
        <v>-139</v>
      </c>
      <c r="AE42" s="169">
        <v>503</v>
      </c>
      <c r="AF42" s="169">
        <v>376</v>
      </c>
      <c r="AG42" s="175">
        <v>0</v>
      </c>
      <c r="AH42" s="180">
        <v>0</v>
      </c>
      <c r="AI42" s="175">
        <v>0</v>
      </c>
      <c r="AJ42" s="175">
        <v>0</v>
      </c>
      <c r="AK42" s="169">
        <v>12000</v>
      </c>
      <c r="AL42" s="181">
        <v>50208</v>
      </c>
      <c r="AM42" s="169"/>
      <c r="AN42" s="170"/>
      <c r="AO42" s="170"/>
      <c r="AP42" s="170"/>
      <c r="AQ42" s="170"/>
      <c r="AR42" s="170"/>
      <c r="AS42" s="170"/>
      <c r="AT42" s="170"/>
      <c r="AU42" s="170"/>
      <c r="AV42" s="170"/>
      <c r="AW42" s="174"/>
      <c r="AX42" s="170"/>
      <c r="AY42" s="170"/>
      <c r="AZ42" s="170"/>
      <c r="BA42" s="170"/>
      <c r="BB42" s="170"/>
      <c r="BC42" s="170"/>
      <c r="BD42" s="170"/>
      <c r="BE42" s="170"/>
      <c r="BF42" s="170"/>
      <c r="BG42" s="170"/>
      <c r="BH42" s="170"/>
      <c r="BI42" s="170"/>
      <c r="BJ42" s="170"/>
      <c r="BK42" s="170"/>
      <c r="BL42" s="170"/>
      <c r="BM42" s="170"/>
      <c r="BN42" s="170"/>
      <c r="BO42" s="170"/>
      <c r="BP42" s="170"/>
      <c r="BQ42" s="170"/>
      <c r="BR42" s="170"/>
      <c r="BS42" s="170"/>
      <c r="BT42" s="170"/>
      <c r="BU42" s="170"/>
      <c r="BV42" s="170"/>
      <c r="BW42" s="170"/>
      <c r="BX42" s="170"/>
      <c r="BY42" s="169"/>
      <c r="BZ42" s="169"/>
      <c r="CA42" s="169"/>
      <c r="CB42" s="169"/>
      <c r="CC42" s="169"/>
      <c r="CD42" s="169"/>
      <c r="CE42" s="169"/>
      <c r="CF42" s="169"/>
      <c r="CG42" s="169"/>
      <c r="CH42" s="169"/>
      <c r="CI42" s="169"/>
      <c r="CJ42" s="169"/>
      <c r="CK42" s="169"/>
      <c r="CL42" s="169"/>
      <c r="CM42" s="169"/>
      <c r="CN42" s="169"/>
      <c r="CO42" s="169"/>
      <c r="CP42" s="169"/>
      <c r="CQ42" s="169"/>
      <c r="CR42" s="169"/>
      <c r="CS42" s="171"/>
      <c r="CT42" s="171"/>
      <c r="CU42" s="169"/>
    </row>
    <row r="43" spans="1:99" ht="15.75" x14ac:dyDescent="0.25">
      <c r="A43" s="166"/>
      <c r="B43" s="166" t="s">
        <v>658</v>
      </c>
      <c r="C43" s="175">
        <v>140.27000000000001</v>
      </c>
      <c r="D43" s="176">
        <v>206.9</v>
      </c>
      <c r="E43" s="176">
        <v>443.7</v>
      </c>
      <c r="F43" s="176">
        <v>615</v>
      </c>
      <c r="G43" s="176">
        <v>21.8</v>
      </c>
      <c r="H43" s="176">
        <v>22.088849993643933</v>
      </c>
      <c r="I43" s="176">
        <v>650</v>
      </c>
      <c r="J43" s="175">
        <v>0.28000000000000003</v>
      </c>
      <c r="K43" s="175">
        <v>0.49099999999999999</v>
      </c>
      <c r="L43" s="175">
        <v>0.74099999999999999</v>
      </c>
      <c r="M43" s="176">
        <v>293</v>
      </c>
      <c r="N43" s="176">
        <v>0</v>
      </c>
      <c r="O43" s="177">
        <v>-1.1140000000000001</v>
      </c>
      <c r="P43" s="178">
        <v>0.21679999999999999</v>
      </c>
      <c r="Q43" s="178">
        <v>-1.208E-4</v>
      </c>
      <c r="R43" s="178">
        <v>2.6160000000000001E-8</v>
      </c>
      <c r="S43" s="175">
        <f t="shared" ca="1" si="1"/>
        <v>0.8804155895506417</v>
      </c>
      <c r="T43" s="179">
        <v>25</v>
      </c>
      <c r="U43" s="180">
        <v>518.37</v>
      </c>
      <c r="V43" s="180">
        <v>277.8</v>
      </c>
      <c r="W43" s="169">
        <v>-29.67</v>
      </c>
      <c r="X43" s="181">
        <v>-124.13928000000001</v>
      </c>
      <c r="Y43" s="169">
        <v>28.93</v>
      </c>
      <c r="Z43" s="181">
        <v>121.04312</v>
      </c>
      <c r="AA43" s="181"/>
      <c r="AB43" s="177">
        <v>16.012899999999998</v>
      </c>
      <c r="AC43" s="180">
        <v>3448.18</v>
      </c>
      <c r="AD43" s="180">
        <v>-76.09</v>
      </c>
      <c r="AE43" s="169">
        <v>460</v>
      </c>
      <c r="AF43" s="169">
        <v>356</v>
      </c>
      <c r="AG43" s="175">
        <v>73.938000000000002</v>
      </c>
      <c r="AH43" s="180">
        <v>-8380.48</v>
      </c>
      <c r="AI43" s="175">
        <v>-7.95</v>
      </c>
      <c r="AJ43" s="175">
        <v>9.9</v>
      </c>
      <c r="AK43" s="169">
        <v>9240</v>
      </c>
      <c r="AL43" s="181">
        <v>38660.160000000003</v>
      </c>
      <c r="AM43" s="169"/>
      <c r="AN43" s="170"/>
      <c r="AO43" s="170"/>
      <c r="AP43" s="170"/>
      <c r="AQ43" s="170"/>
      <c r="AR43" s="170"/>
      <c r="AS43" s="170"/>
      <c r="AT43" s="170"/>
      <c r="AU43" s="170"/>
      <c r="AV43" s="170"/>
      <c r="AW43" s="174"/>
      <c r="AX43" s="170"/>
      <c r="AY43" s="170"/>
      <c r="AZ43" s="170"/>
      <c r="BA43" s="170"/>
      <c r="BB43" s="170"/>
      <c r="BC43" s="170"/>
      <c r="BD43" s="170"/>
      <c r="BE43" s="170"/>
      <c r="BF43" s="170"/>
      <c r="BG43" s="170"/>
      <c r="BH43" s="170"/>
      <c r="BI43" s="170"/>
      <c r="BJ43" s="170"/>
      <c r="BK43" s="170"/>
      <c r="BL43" s="170"/>
      <c r="BM43" s="170"/>
      <c r="BN43" s="170"/>
      <c r="BO43" s="170"/>
      <c r="BP43" s="170"/>
      <c r="BQ43" s="170"/>
      <c r="BR43" s="170"/>
      <c r="BS43" s="170"/>
      <c r="BT43" s="170"/>
      <c r="BU43" s="170"/>
      <c r="BV43" s="170"/>
      <c r="BW43" s="170"/>
      <c r="BX43" s="170"/>
      <c r="BY43" s="169"/>
      <c r="BZ43" s="169"/>
      <c r="CA43" s="169"/>
      <c r="CB43" s="169"/>
      <c r="CC43" s="169"/>
      <c r="CD43" s="169"/>
      <c r="CE43" s="169"/>
      <c r="CF43" s="169"/>
      <c r="CG43" s="169"/>
      <c r="CH43" s="169"/>
      <c r="CI43" s="169"/>
      <c r="CJ43" s="169"/>
      <c r="CK43" s="169"/>
      <c r="CL43" s="169"/>
      <c r="CM43" s="169"/>
      <c r="CN43" s="169"/>
      <c r="CO43" s="169"/>
      <c r="CP43" s="169"/>
      <c r="CQ43" s="169"/>
      <c r="CR43" s="169"/>
      <c r="CS43" s="171"/>
      <c r="CT43" s="171"/>
      <c r="CU43" s="169"/>
    </row>
    <row r="44" spans="1:99" ht="15.75" x14ac:dyDescent="0.25">
      <c r="A44" s="166"/>
      <c r="B44" s="166" t="s">
        <v>659</v>
      </c>
      <c r="C44" s="175">
        <v>168.32400000000001</v>
      </c>
      <c r="D44" s="176">
        <v>238</v>
      </c>
      <c r="E44" s="176">
        <v>486.5</v>
      </c>
      <c r="F44" s="176">
        <v>657</v>
      </c>
      <c r="G44" s="176">
        <v>18.3</v>
      </c>
      <c r="H44" s="176">
        <v>18.542474994664403</v>
      </c>
      <c r="I44" s="176">
        <v>0</v>
      </c>
      <c r="J44" s="175">
        <v>0</v>
      </c>
      <c r="K44" s="175">
        <v>0.55800000000000005</v>
      </c>
      <c r="L44" s="175">
        <v>0.75800000000000001</v>
      </c>
      <c r="M44" s="176">
        <v>293</v>
      </c>
      <c r="N44" s="176">
        <v>0</v>
      </c>
      <c r="O44" s="177">
        <v>-1.5629999999999999</v>
      </c>
      <c r="P44" s="178">
        <v>0.26219999999999999</v>
      </c>
      <c r="Q44" s="178">
        <v>-1.47E-4</v>
      </c>
      <c r="R44" s="178">
        <v>3.2030000000000003E-8</v>
      </c>
      <c r="S44" s="175">
        <f t="shared" ca="1" si="1"/>
        <v>1.0826193165163476</v>
      </c>
      <c r="T44" s="179">
        <v>25</v>
      </c>
      <c r="U44" s="180">
        <v>615.66999999999996</v>
      </c>
      <c r="V44" s="180">
        <v>310.07</v>
      </c>
      <c r="W44" s="169">
        <v>-39.520000000000003</v>
      </c>
      <c r="X44" s="181">
        <v>-165.35168000000002</v>
      </c>
      <c r="Y44" s="169">
        <v>32.96</v>
      </c>
      <c r="Z44" s="181">
        <v>137.90464</v>
      </c>
      <c r="AA44" s="181"/>
      <c r="AB44" s="177">
        <v>16.061</v>
      </c>
      <c r="AC44" s="180">
        <v>3729.87</v>
      </c>
      <c r="AD44" s="180">
        <v>-90.88</v>
      </c>
      <c r="AE44" s="169">
        <v>517</v>
      </c>
      <c r="AF44" s="169">
        <v>361</v>
      </c>
      <c r="AG44" s="175">
        <v>82.968000000000004</v>
      </c>
      <c r="AH44" s="180">
        <v>-9846.99</v>
      </c>
      <c r="AI44" s="175">
        <v>-9.0730000000000004</v>
      </c>
      <c r="AJ44" s="175">
        <v>13.1</v>
      </c>
      <c r="AK44" s="169">
        <v>10270</v>
      </c>
      <c r="AL44" s="181">
        <v>42969.68</v>
      </c>
      <c r="AM44" s="169"/>
      <c r="AN44" s="170"/>
      <c r="AO44" s="170"/>
      <c r="AP44" s="170"/>
      <c r="AQ44" s="170"/>
      <c r="AR44" s="170"/>
      <c r="AS44" s="170"/>
      <c r="AT44" s="170"/>
      <c r="AU44" s="170"/>
      <c r="AV44" s="170"/>
      <c r="AW44" s="174"/>
      <c r="AX44" s="170"/>
      <c r="AY44" s="170"/>
      <c r="AZ44" s="170"/>
      <c r="BA44" s="170"/>
      <c r="BB44" s="170"/>
      <c r="BC44" s="170"/>
      <c r="BD44" s="170"/>
      <c r="BE44" s="170"/>
      <c r="BF44" s="170"/>
      <c r="BG44" s="170"/>
      <c r="BH44" s="170"/>
      <c r="BI44" s="170"/>
      <c r="BJ44" s="170"/>
      <c r="BK44" s="170"/>
      <c r="BL44" s="170"/>
      <c r="BM44" s="170"/>
      <c r="BN44" s="170"/>
      <c r="BO44" s="170"/>
      <c r="BP44" s="170"/>
      <c r="BQ44" s="170"/>
      <c r="BR44" s="170"/>
      <c r="BS44" s="170"/>
      <c r="BT44" s="170"/>
      <c r="BU44" s="170"/>
      <c r="BV44" s="170"/>
      <c r="BW44" s="170"/>
      <c r="BX44" s="170"/>
      <c r="BY44" s="169"/>
      <c r="BZ44" s="169"/>
      <c r="CA44" s="169"/>
      <c r="CB44" s="169"/>
      <c r="CC44" s="169"/>
      <c r="CD44" s="169"/>
      <c r="CE44" s="169"/>
      <c r="CF44" s="169"/>
      <c r="CG44" s="169"/>
      <c r="CH44" s="169"/>
      <c r="CI44" s="169"/>
      <c r="CJ44" s="169"/>
      <c r="CK44" s="169"/>
      <c r="CL44" s="169"/>
      <c r="CM44" s="169"/>
      <c r="CN44" s="169"/>
      <c r="CO44" s="169"/>
      <c r="CP44" s="169"/>
      <c r="CQ44" s="169"/>
      <c r="CR44" s="169"/>
      <c r="CS44" s="171"/>
      <c r="CT44" s="171"/>
      <c r="CU44" s="169"/>
    </row>
    <row r="45" spans="1:99" ht="15.75" x14ac:dyDescent="0.25">
      <c r="A45" s="166"/>
      <c r="B45" s="166" t="s">
        <v>660</v>
      </c>
      <c r="C45" s="175">
        <v>298.55500000000001</v>
      </c>
      <c r="D45" s="176">
        <v>339</v>
      </c>
      <c r="E45" s="176">
        <v>629</v>
      </c>
      <c r="F45" s="176">
        <v>770</v>
      </c>
      <c r="G45" s="176">
        <v>12</v>
      </c>
      <c r="H45" s="176">
        <v>12.158999996501247</v>
      </c>
      <c r="I45" s="176">
        <v>0</v>
      </c>
      <c r="J45" s="175">
        <v>0</v>
      </c>
      <c r="K45" s="175">
        <v>0</v>
      </c>
      <c r="L45" s="175">
        <v>0</v>
      </c>
      <c r="M45" s="176">
        <v>0</v>
      </c>
      <c r="N45" s="176">
        <v>0</v>
      </c>
      <c r="O45" s="177">
        <v>-3.0049999999999999</v>
      </c>
      <c r="P45" s="178">
        <v>0.4657</v>
      </c>
      <c r="Q45" s="178">
        <v>-2.6709999999999999E-4</v>
      </c>
      <c r="R45" s="178">
        <v>6.0090000000000004E-8</v>
      </c>
      <c r="S45" s="175" t="e">
        <f t="shared" ca="1" si="1"/>
        <v>#DIV/0!</v>
      </c>
      <c r="T45" s="179">
        <v>25</v>
      </c>
      <c r="U45" s="180">
        <v>0</v>
      </c>
      <c r="V45" s="180">
        <v>0</v>
      </c>
      <c r="W45" s="169">
        <v>-145.25</v>
      </c>
      <c r="X45" s="181">
        <v>-607.726</v>
      </c>
      <c r="Y45" s="169">
        <v>-4.6399999999999997</v>
      </c>
      <c r="Z45" s="181">
        <v>-19.41376</v>
      </c>
      <c r="AA45" s="181"/>
      <c r="AB45" s="177">
        <v>15.8233</v>
      </c>
      <c r="AC45" s="180">
        <v>3912.1</v>
      </c>
      <c r="AD45" s="180">
        <v>-203.1</v>
      </c>
      <c r="AE45" s="169">
        <v>679</v>
      </c>
      <c r="AF45" s="169">
        <v>492</v>
      </c>
      <c r="AG45" s="175">
        <v>0</v>
      </c>
      <c r="AH45" s="180">
        <v>0</v>
      </c>
      <c r="AI45" s="175">
        <v>0</v>
      </c>
      <c r="AJ45" s="175">
        <v>0</v>
      </c>
      <c r="AK45" s="169">
        <v>15600</v>
      </c>
      <c r="AL45" s="181">
        <v>65270.400000000001</v>
      </c>
      <c r="AM45" s="169"/>
      <c r="AN45" s="170"/>
      <c r="AO45" s="170"/>
      <c r="AP45" s="170"/>
      <c r="AQ45" s="170"/>
      <c r="AR45" s="170"/>
      <c r="AS45" s="170"/>
      <c r="AT45" s="170"/>
      <c r="AU45" s="170"/>
      <c r="AV45" s="170"/>
      <c r="AW45" s="174"/>
      <c r="AX45" s="170"/>
      <c r="AY45" s="170"/>
      <c r="AZ45" s="170"/>
      <c r="BA45" s="170"/>
      <c r="BB45" s="170"/>
      <c r="BC45" s="170"/>
      <c r="BD45" s="170"/>
      <c r="BE45" s="170"/>
      <c r="BF45" s="170"/>
      <c r="BG45" s="170"/>
      <c r="BH45" s="170"/>
      <c r="BI45" s="170"/>
      <c r="BJ45" s="170"/>
      <c r="BK45" s="170"/>
      <c r="BL45" s="170"/>
      <c r="BM45" s="170"/>
      <c r="BN45" s="170"/>
      <c r="BO45" s="170"/>
      <c r="BP45" s="170"/>
      <c r="BQ45" s="170"/>
      <c r="BR45" s="170"/>
      <c r="BS45" s="170"/>
      <c r="BT45" s="170"/>
      <c r="BU45" s="170"/>
      <c r="BV45" s="170"/>
      <c r="BW45" s="170"/>
      <c r="BX45" s="170"/>
      <c r="BY45" s="169"/>
      <c r="BZ45" s="169"/>
      <c r="CA45" s="169"/>
      <c r="CB45" s="169"/>
      <c r="CC45" s="169"/>
      <c r="CD45" s="169"/>
      <c r="CE45" s="169"/>
      <c r="CF45" s="169"/>
      <c r="CG45" s="169"/>
      <c r="CH45" s="169"/>
      <c r="CI45" s="169"/>
      <c r="CJ45" s="169"/>
      <c r="CK45" s="169"/>
      <c r="CL45" s="169"/>
      <c r="CM45" s="169"/>
      <c r="CN45" s="169"/>
      <c r="CO45" s="169"/>
      <c r="CP45" s="169"/>
      <c r="CQ45" s="169"/>
      <c r="CR45" s="169"/>
      <c r="CS45" s="171"/>
      <c r="CT45" s="171"/>
      <c r="CU45" s="169"/>
    </row>
    <row r="46" spans="1:99" ht="15.75" x14ac:dyDescent="0.25">
      <c r="A46" s="166"/>
      <c r="B46" s="166" t="s">
        <v>661</v>
      </c>
      <c r="C46" s="175">
        <v>116.20399999999999</v>
      </c>
      <c r="D46" s="176">
        <v>239.2</v>
      </c>
      <c r="E46" s="176">
        <v>449.5</v>
      </c>
      <c r="F46" s="176">
        <v>633</v>
      </c>
      <c r="G46" s="176">
        <v>30</v>
      </c>
      <c r="H46" s="176">
        <v>30.397499991253117</v>
      </c>
      <c r="I46" s="176">
        <v>435</v>
      </c>
      <c r="J46" s="175">
        <v>0.25</v>
      </c>
      <c r="K46" s="175">
        <v>0.56000000000000005</v>
      </c>
      <c r="L46" s="175">
        <v>0.82199999999999995</v>
      </c>
      <c r="M46" s="176">
        <v>293</v>
      </c>
      <c r="N46" s="176">
        <v>1.7</v>
      </c>
      <c r="O46" s="177">
        <v>1.1719999999999999</v>
      </c>
      <c r="P46" s="178">
        <v>0.16189999999999999</v>
      </c>
      <c r="Q46" s="178">
        <v>-8.2319999999999998E-5</v>
      </c>
      <c r="R46" s="178">
        <v>1.4440000000000001E-8</v>
      </c>
      <c r="S46" s="175">
        <f t="shared" ca="1" si="1"/>
        <v>2.13763516801064</v>
      </c>
      <c r="T46" s="179">
        <v>25</v>
      </c>
      <c r="U46" s="180">
        <v>1287</v>
      </c>
      <c r="V46" s="180">
        <v>361.83</v>
      </c>
      <c r="W46" s="169">
        <v>-79.3</v>
      </c>
      <c r="X46" s="181">
        <v>-331.7912</v>
      </c>
      <c r="Y46" s="169">
        <v>-28.9</v>
      </c>
      <c r="Z46" s="181">
        <v>-120.91759999999999</v>
      </c>
      <c r="AA46" s="181"/>
      <c r="AB46" s="177">
        <v>15.306800000000001</v>
      </c>
      <c r="AC46" s="180">
        <v>2626.42</v>
      </c>
      <c r="AD46" s="180">
        <v>-146.6</v>
      </c>
      <c r="AE46" s="169">
        <v>449</v>
      </c>
      <c r="AF46" s="169">
        <v>333</v>
      </c>
      <c r="AG46" s="175">
        <v>0</v>
      </c>
      <c r="AH46" s="180">
        <v>0</v>
      </c>
      <c r="AI46" s="175">
        <v>0</v>
      </c>
      <c r="AJ46" s="175">
        <v>0</v>
      </c>
      <c r="AK46" s="169">
        <v>11500</v>
      </c>
      <c r="AL46" s="181">
        <v>48116</v>
      </c>
      <c r="AM46" s="169"/>
      <c r="AN46" s="170"/>
      <c r="AO46" s="170"/>
      <c r="AP46" s="170"/>
      <c r="AQ46" s="170"/>
      <c r="AR46" s="170"/>
      <c r="AS46" s="170"/>
      <c r="AT46" s="170"/>
      <c r="AU46" s="170"/>
      <c r="AV46" s="170"/>
      <c r="AW46" s="174"/>
      <c r="AX46" s="170"/>
      <c r="AY46" s="170"/>
      <c r="AZ46" s="170"/>
      <c r="BA46" s="170"/>
      <c r="BB46" s="170"/>
      <c r="BC46" s="170"/>
      <c r="BD46" s="170"/>
      <c r="BE46" s="170"/>
      <c r="BF46" s="170"/>
      <c r="BG46" s="170"/>
      <c r="BH46" s="170"/>
      <c r="BI46" s="170"/>
      <c r="BJ46" s="170"/>
      <c r="BK46" s="170"/>
      <c r="BL46" s="170"/>
      <c r="BM46" s="170"/>
      <c r="BN46" s="170"/>
      <c r="BO46" s="170"/>
      <c r="BP46" s="170"/>
      <c r="BQ46" s="170"/>
      <c r="BR46" s="170"/>
      <c r="BS46" s="170"/>
      <c r="BT46" s="170"/>
      <c r="BU46" s="170"/>
      <c r="BV46" s="170"/>
      <c r="BW46" s="170"/>
      <c r="BX46" s="170"/>
      <c r="BY46" s="169"/>
      <c r="BZ46" s="169"/>
      <c r="CA46" s="169"/>
      <c r="CB46" s="169"/>
      <c r="CC46" s="169"/>
      <c r="CD46" s="169"/>
      <c r="CE46" s="169"/>
      <c r="CF46" s="169"/>
      <c r="CG46" s="169"/>
      <c r="CH46" s="169"/>
      <c r="CI46" s="169"/>
      <c r="CJ46" s="169"/>
      <c r="CK46" s="169"/>
      <c r="CL46" s="169"/>
      <c r="CM46" s="169"/>
      <c r="CN46" s="169"/>
      <c r="CO46" s="169"/>
      <c r="CP46" s="169"/>
      <c r="CQ46" s="169"/>
      <c r="CR46" s="169"/>
      <c r="CS46" s="171"/>
      <c r="CT46" s="171"/>
      <c r="CU46" s="169"/>
    </row>
    <row r="47" spans="1:99" ht="15.75" x14ac:dyDescent="0.25">
      <c r="A47" s="166"/>
      <c r="B47" s="166" t="s">
        <v>662</v>
      </c>
      <c r="C47" s="175">
        <v>98.188999999999993</v>
      </c>
      <c r="D47" s="176">
        <v>154.30000000000001</v>
      </c>
      <c r="E47" s="176">
        <v>366.8</v>
      </c>
      <c r="F47" s="176">
        <v>537.20000000000005</v>
      </c>
      <c r="G47" s="176">
        <v>28</v>
      </c>
      <c r="H47" s="176">
        <v>28.370999991836243</v>
      </c>
      <c r="I47" s="176">
        <v>440</v>
      </c>
      <c r="J47" s="175">
        <v>0.28000000000000003</v>
      </c>
      <c r="K47" s="175">
        <v>0.35799999999999998</v>
      </c>
      <c r="L47" s="175">
        <v>0.69699999999999995</v>
      </c>
      <c r="M47" s="176">
        <v>293</v>
      </c>
      <c r="N47" s="176">
        <v>0.3</v>
      </c>
      <c r="O47" s="177">
        <v>-0.78900000000000003</v>
      </c>
      <c r="P47" s="178">
        <v>0.15040000000000001</v>
      </c>
      <c r="Q47" s="178">
        <v>-8.3880000000000003E-5</v>
      </c>
      <c r="R47" s="178">
        <v>1.817E-8</v>
      </c>
      <c r="S47" s="175">
        <f t="shared" ca="1" si="1"/>
        <v>0.61650689672604309</v>
      </c>
      <c r="T47" s="179">
        <v>25</v>
      </c>
      <c r="U47" s="180">
        <v>368.69</v>
      </c>
      <c r="V47" s="180">
        <v>214.32</v>
      </c>
      <c r="W47" s="169">
        <v>-14.89</v>
      </c>
      <c r="X47" s="181">
        <v>-62.299760000000006</v>
      </c>
      <c r="Y47" s="169">
        <v>22.9</v>
      </c>
      <c r="Z47" s="181">
        <v>95.813599999999994</v>
      </c>
      <c r="AA47" s="181"/>
      <c r="AB47" s="177">
        <v>15.8894</v>
      </c>
      <c r="AC47" s="180">
        <v>2895.51</v>
      </c>
      <c r="AD47" s="180">
        <v>-53.97</v>
      </c>
      <c r="AE47" s="169">
        <v>400</v>
      </c>
      <c r="AF47" s="169">
        <v>265</v>
      </c>
      <c r="AG47" s="175">
        <v>60.034999999999997</v>
      </c>
      <c r="AH47" s="180">
        <v>-6147.41</v>
      </c>
      <c r="AI47" s="175">
        <v>-6.2110000000000003</v>
      </c>
      <c r="AJ47" s="175">
        <v>5.7</v>
      </c>
      <c r="AK47" s="169">
        <v>7430</v>
      </c>
      <c r="AL47" s="181">
        <v>31087.120000000003</v>
      </c>
      <c r="AM47" s="169"/>
      <c r="AN47" s="170"/>
      <c r="AO47" s="170"/>
      <c r="AP47" s="170"/>
      <c r="AQ47" s="170"/>
      <c r="AR47" s="170"/>
      <c r="AS47" s="170"/>
      <c r="AT47" s="170"/>
      <c r="AU47" s="170"/>
      <c r="AV47" s="170"/>
      <c r="AW47" s="174"/>
      <c r="AX47" s="170"/>
      <c r="AY47" s="170"/>
      <c r="AZ47" s="170"/>
      <c r="BA47" s="170"/>
      <c r="BB47" s="170"/>
      <c r="BC47" s="170"/>
      <c r="BD47" s="170"/>
      <c r="BE47" s="170"/>
      <c r="BF47" s="170"/>
      <c r="BG47" s="170"/>
      <c r="BH47" s="170"/>
      <c r="BI47" s="170"/>
      <c r="BJ47" s="170"/>
      <c r="BK47" s="170"/>
      <c r="BL47" s="170"/>
      <c r="BM47" s="170"/>
      <c r="BN47" s="170"/>
      <c r="BO47" s="170"/>
      <c r="BP47" s="170"/>
      <c r="BQ47" s="170"/>
      <c r="BR47" s="170"/>
      <c r="BS47" s="170"/>
      <c r="BT47" s="170"/>
      <c r="BU47" s="170"/>
      <c r="BV47" s="170"/>
      <c r="BW47" s="170"/>
      <c r="BX47" s="170"/>
      <c r="BY47" s="169"/>
      <c r="BZ47" s="169"/>
      <c r="CA47" s="169"/>
      <c r="CB47" s="169"/>
      <c r="CC47" s="169"/>
      <c r="CD47" s="169"/>
      <c r="CE47" s="169"/>
      <c r="CF47" s="169"/>
      <c r="CG47" s="169"/>
      <c r="CH47" s="169"/>
      <c r="CI47" s="169"/>
      <c r="CJ47" s="169"/>
      <c r="CK47" s="169"/>
      <c r="CL47" s="169"/>
      <c r="CM47" s="169"/>
      <c r="CN47" s="169"/>
      <c r="CO47" s="169"/>
      <c r="CP47" s="169"/>
      <c r="CQ47" s="169"/>
      <c r="CR47" s="169"/>
      <c r="CS47" s="171"/>
      <c r="CT47" s="171"/>
      <c r="CU47" s="169"/>
    </row>
    <row r="48" spans="1:99" ht="15.75" x14ac:dyDescent="0.25">
      <c r="A48" s="166"/>
      <c r="B48" s="166" t="s">
        <v>663</v>
      </c>
      <c r="C48" s="175">
        <v>224.43199999999999</v>
      </c>
      <c r="D48" s="176">
        <v>277.3</v>
      </c>
      <c r="E48" s="176">
        <v>558</v>
      </c>
      <c r="F48" s="176">
        <v>717</v>
      </c>
      <c r="G48" s="176">
        <v>13.2</v>
      </c>
      <c r="H48" s="176">
        <v>13.37489999615137</v>
      </c>
      <c r="I48" s="176">
        <v>0</v>
      </c>
      <c r="J48" s="175">
        <v>0</v>
      </c>
      <c r="K48" s="175">
        <v>0.72099999999999997</v>
      </c>
      <c r="L48" s="175">
        <v>0.78800000000000003</v>
      </c>
      <c r="M48" s="176">
        <v>283</v>
      </c>
      <c r="N48" s="176">
        <v>0</v>
      </c>
      <c r="O48" s="177">
        <v>-2.3180000000000001</v>
      </c>
      <c r="P48" s="178">
        <v>3.5230000000000001</v>
      </c>
      <c r="Q48" s="178">
        <v>-1</v>
      </c>
      <c r="R48" s="178">
        <v>-1.982</v>
      </c>
      <c r="S48" s="175">
        <f t="shared" ca="1" si="1"/>
        <v>2.4884332970205794</v>
      </c>
      <c r="T48" s="179">
        <v>25</v>
      </c>
      <c r="U48" s="180">
        <v>-4</v>
      </c>
      <c r="V48" s="180">
        <v>4.3239999999999998</v>
      </c>
      <c r="W48" s="169">
        <v>-8</v>
      </c>
      <c r="X48" s="181">
        <v>-33.472000000000001</v>
      </c>
      <c r="Y48" s="169">
        <v>767.48</v>
      </c>
      <c r="Z48" s="181">
        <v>3211.1363200000001</v>
      </c>
      <c r="AA48" s="181"/>
      <c r="AB48" s="177">
        <v>357.85</v>
      </c>
      <c r="AC48" s="180">
        <v>-59.23</v>
      </c>
      <c r="AD48" s="180">
        <v>40.99</v>
      </c>
      <c r="AE48" s="169">
        <v>16.220300000000002</v>
      </c>
      <c r="AF48" s="169">
        <v>4245</v>
      </c>
      <c r="AG48" s="175">
        <v>-115.2</v>
      </c>
      <c r="AH48" s="180">
        <v>592</v>
      </c>
      <c r="AI48" s="175">
        <v>420</v>
      </c>
      <c r="AJ48" s="175">
        <v>105.9</v>
      </c>
      <c r="AK48" s="169">
        <v>-13117</v>
      </c>
      <c r="AL48" s="181">
        <v>-54881.528000000006</v>
      </c>
      <c r="AM48" s="169"/>
      <c r="AN48" s="170"/>
      <c r="AO48" s="170"/>
      <c r="AP48" s="170"/>
      <c r="AQ48" s="170"/>
      <c r="AR48" s="170"/>
      <c r="AS48" s="170"/>
      <c r="AT48" s="170"/>
      <c r="AU48" s="170"/>
      <c r="AV48" s="170"/>
      <c r="AW48" s="174"/>
      <c r="AX48" s="170"/>
      <c r="AY48" s="170"/>
      <c r="AZ48" s="170"/>
      <c r="BA48" s="170"/>
      <c r="BB48" s="170"/>
      <c r="BC48" s="170"/>
      <c r="BD48" s="170"/>
      <c r="BE48" s="170"/>
      <c r="BF48" s="170"/>
      <c r="BG48" s="170"/>
      <c r="BH48" s="170"/>
      <c r="BI48" s="170"/>
      <c r="BJ48" s="170"/>
      <c r="BK48" s="170"/>
      <c r="BL48" s="170"/>
      <c r="BM48" s="170"/>
      <c r="BN48" s="170"/>
      <c r="BO48" s="170"/>
      <c r="BP48" s="170"/>
      <c r="BQ48" s="170"/>
      <c r="BR48" s="170"/>
      <c r="BS48" s="170"/>
      <c r="BT48" s="170"/>
      <c r="BU48" s="170"/>
      <c r="BV48" s="170"/>
      <c r="BW48" s="170"/>
      <c r="BX48" s="170"/>
      <c r="BY48" s="169"/>
      <c r="BZ48" s="169"/>
      <c r="CA48" s="169"/>
      <c r="CB48" s="169"/>
      <c r="CC48" s="169"/>
      <c r="CD48" s="169"/>
      <c r="CE48" s="169"/>
      <c r="CF48" s="169"/>
      <c r="CG48" s="169"/>
      <c r="CH48" s="169"/>
      <c r="CI48" s="169"/>
      <c r="CJ48" s="169"/>
      <c r="CK48" s="169"/>
      <c r="CL48" s="169"/>
      <c r="CM48" s="169"/>
      <c r="CN48" s="169"/>
      <c r="CO48" s="169"/>
      <c r="CP48" s="169"/>
      <c r="CQ48" s="169"/>
      <c r="CR48" s="169"/>
      <c r="CS48" s="171"/>
      <c r="CT48" s="171"/>
      <c r="CU48" s="169"/>
    </row>
    <row r="49" spans="1:99" ht="15.75" x14ac:dyDescent="0.25">
      <c r="A49" s="166"/>
      <c r="B49" s="166" t="s">
        <v>664</v>
      </c>
      <c r="C49" s="175">
        <v>102.17700000000001</v>
      </c>
      <c r="D49" s="176">
        <v>229.2</v>
      </c>
      <c r="E49" s="176">
        <v>430.2</v>
      </c>
      <c r="F49" s="176">
        <v>610</v>
      </c>
      <c r="G49" s="176">
        <v>40</v>
      </c>
      <c r="H49" s="176">
        <v>40.529999988337487</v>
      </c>
      <c r="I49" s="176">
        <v>381</v>
      </c>
      <c r="J49" s="175">
        <v>0.3</v>
      </c>
      <c r="K49" s="175">
        <v>0.56000000000000005</v>
      </c>
      <c r="L49" s="175">
        <v>0.81899999999999995</v>
      </c>
      <c r="M49" s="176">
        <v>293</v>
      </c>
      <c r="N49" s="176">
        <v>1.8</v>
      </c>
      <c r="O49" s="177">
        <v>1.149</v>
      </c>
      <c r="P49" s="178">
        <v>0.14069999999999999</v>
      </c>
      <c r="Q49" s="178">
        <v>-7.1890000000000005E-5</v>
      </c>
      <c r="R49" s="178">
        <v>1.296E-8</v>
      </c>
      <c r="S49" s="175">
        <f t="shared" ca="1" si="1"/>
        <v>1.8830858850318244</v>
      </c>
      <c r="T49" s="179">
        <v>25</v>
      </c>
      <c r="U49" s="180">
        <v>1179.4000000000001</v>
      </c>
      <c r="V49" s="180">
        <v>354.94</v>
      </c>
      <c r="W49" s="169">
        <v>-75.900000000000006</v>
      </c>
      <c r="X49" s="181">
        <v>-317.56560000000002</v>
      </c>
      <c r="Y49" s="169">
        <v>-32.4</v>
      </c>
      <c r="Z49" s="181">
        <v>-135.5616</v>
      </c>
      <c r="AA49" s="181"/>
      <c r="AB49" s="177">
        <v>18.099399999999999</v>
      </c>
      <c r="AC49" s="180">
        <v>4055.45</v>
      </c>
      <c r="AD49" s="180">
        <v>-76.489999999999995</v>
      </c>
      <c r="AE49" s="169">
        <v>430</v>
      </c>
      <c r="AF49" s="169">
        <v>308</v>
      </c>
      <c r="AG49" s="175">
        <v>0</v>
      </c>
      <c r="AH49" s="180">
        <v>0</v>
      </c>
      <c r="AI49" s="175">
        <v>0</v>
      </c>
      <c r="AJ49" s="175">
        <v>0</v>
      </c>
      <c r="AK49" s="169">
        <v>11600</v>
      </c>
      <c r="AL49" s="181">
        <v>48534.400000000001</v>
      </c>
      <c r="AM49" s="169"/>
      <c r="AN49" s="170"/>
      <c r="AO49" s="170"/>
      <c r="AP49" s="170"/>
      <c r="AQ49" s="170"/>
      <c r="AR49" s="170"/>
      <c r="AS49" s="170"/>
      <c r="AT49" s="170"/>
      <c r="AU49" s="170"/>
      <c r="AV49" s="170"/>
      <c r="AW49" s="174"/>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69"/>
      <c r="BZ49" s="169"/>
      <c r="CA49" s="169"/>
      <c r="CB49" s="169"/>
      <c r="CC49" s="169"/>
      <c r="CD49" s="169"/>
      <c r="CE49" s="169"/>
      <c r="CF49" s="169"/>
      <c r="CG49" s="169"/>
      <c r="CH49" s="169"/>
      <c r="CI49" s="169"/>
      <c r="CJ49" s="169"/>
      <c r="CK49" s="169"/>
      <c r="CL49" s="169"/>
      <c r="CM49" s="169"/>
      <c r="CN49" s="169"/>
      <c r="CO49" s="169"/>
      <c r="CP49" s="169"/>
      <c r="CQ49" s="169"/>
      <c r="CR49" s="169"/>
      <c r="CS49" s="171"/>
      <c r="CT49" s="171"/>
      <c r="CU49" s="169"/>
    </row>
    <row r="50" spans="1:99" ht="15.75" x14ac:dyDescent="0.25">
      <c r="A50" s="166"/>
      <c r="B50" s="166" t="s">
        <v>665</v>
      </c>
      <c r="C50" s="175">
        <v>84.162000000000006</v>
      </c>
      <c r="D50" s="176">
        <v>133.30000000000001</v>
      </c>
      <c r="E50" s="176">
        <v>336.6</v>
      </c>
      <c r="F50" s="176">
        <v>504</v>
      </c>
      <c r="G50" s="176">
        <v>31.3</v>
      </c>
      <c r="H50" s="176">
        <v>31.714724990874085</v>
      </c>
      <c r="I50" s="176">
        <v>350</v>
      </c>
      <c r="J50" s="175">
        <v>0.26</v>
      </c>
      <c r="K50" s="175">
        <v>0.28499999999999998</v>
      </c>
      <c r="L50" s="175">
        <v>0.67300000000000004</v>
      </c>
      <c r="M50" s="176">
        <v>293</v>
      </c>
      <c r="N50" s="176">
        <v>0.4</v>
      </c>
      <c r="O50" s="177">
        <v>0.41699999999999998</v>
      </c>
      <c r="P50" s="178">
        <v>0.1268</v>
      </c>
      <c r="Q50" s="178">
        <v>-6.9330000000000002E-5</v>
      </c>
      <c r="R50" s="178">
        <v>1.446E-8</v>
      </c>
      <c r="S50" s="175">
        <f t="shared" ca="1" si="1"/>
        <v>0.54403074886154257</v>
      </c>
      <c r="T50" s="179">
        <v>25</v>
      </c>
      <c r="U50" s="180">
        <v>357.43</v>
      </c>
      <c r="V50" s="180">
        <v>197.74</v>
      </c>
      <c r="W50" s="169">
        <v>-9.9600000000000009</v>
      </c>
      <c r="X50" s="181">
        <v>-41.672640000000008</v>
      </c>
      <c r="Y50" s="169">
        <v>20.9</v>
      </c>
      <c r="Z50" s="181">
        <v>87.445599999999999</v>
      </c>
      <c r="AA50" s="181"/>
      <c r="AB50" s="177">
        <v>15.8089</v>
      </c>
      <c r="AC50" s="180">
        <v>2654.81</v>
      </c>
      <c r="AD50" s="180">
        <v>-47.3</v>
      </c>
      <c r="AE50" s="169">
        <v>360</v>
      </c>
      <c r="AF50" s="169">
        <v>240</v>
      </c>
      <c r="AG50" s="175">
        <v>55.908999999999999</v>
      </c>
      <c r="AH50" s="180">
        <v>-5423.07</v>
      </c>
      <c r="AI50" s="175">
        <v>-5.7050000000000001</v>
      </c>
      <c r="AJ50" s="175">
        <v>4.54</v>
      </c>
      <c r="AK50" s="169">
        <v>6760</v>
      </c>
      <c r="AL50" s="181">
        <v>28283.84</v>
      </c>
      <c r="AM50" s="169"/>
      <c r="AN50" s="170"/>
      <c r="AO50" s="170"/>
      <c r="AP50" s="170"/>
      <c r="AQ50" s="170"/>
      <c r="AR50" s="170"/>
      <c r="AS50" s="170"/>
      <c r="AT50" s="170"/>
      <c r="AU50" s="170"/>
      <c r="AV50" s="170"/>
      <c r="AW50" s="174"/>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69"/>
      <c r="BZ50" s="169"/>
      <c r="CA50" s="169"/>
      <c r="CB50" s="169"/>
      <c r="CC50" s="169"/>
      <c r="CD50" s="169"/>
      <c r="CE50" s="169"/>
      <c r="CF50" s="169"/>
      <c r="CG50" s="169"/>
      <c r="CH50" s="169"/>
      <c r="CI50" s="169"/>
      <c r="CJ50" s="169"/>
      <c r="CK50" s="169"/>
      <c r="CL50" s="169"/>
      <c r="CM50" s="169"/>
      <c r="CN50" s="169"/>
      <c r="CO50" s="169"/>
      <c r="CP50" s="169"/>
      <c r="CQ50" s="169"/>
      <c r="CR50" s="169"/>
      <c r="CS50" s="171"/>
      <c r="CT50" s="171"/>
      <c r="CU50" s="169"/>
    </row>
    <row r="51" spans="1:99" ht="15.75" x14ac:dyDescent="0.25">
      <c r="A51" s="166"/>
      <c r="B51" s="166" t="s">
        <v>666</v>
      </c>
      <c r="C51" s="175">
        <v>112.21599999999999</v>
      </c>
      <c r="D51" s="176">
        <v>0</v>
      </c>
      <c r="E51" s="176">
        <v>394.7</v>
      </c>
      <c r="F51" s="176">
        <v>592</v>
      </c>
      <c r="G51" s="176">
        <v>29.5</v>
      </c>
      <c r="H51" s="176">
        <v>29.890874991398899</v>
      </c>
      <c r="I51" s="176">
        <v>0</v>
      </c>
      <c r="J51" s="175">
        <v>0</v>
      </c>
      <c r="K51" s="175">
        <v>0.25</v>
      </c>
      <c r="L51" s="175">
        <v>0</v>
      </c>
      <c r="M51" s="176">
        <v>0</v>
      </c>
      <c r="N51" s="176">
        <v>0</v>
      </c>
      <c r="O51" s="177">
        <v>0</v>
      </c>
      <c r="P51" s="178">
        <v>0</v>
      </c>
      <c r="Q51" s="178">
        <v>0</v>
      </c>
      <c r="R51" s="178">
        <v>0</v>
      </c>
      <c r="S51" s="175" t="e">
        <f t="shared" ca="1" si="1"/>
        <v>#DIV/0!</v>
      </c>
      <c r="T51" s="179">
        <v>25</v>
      </c>
      <c r="U51" s="180">
        <v>0</v>
      </c>
      <c r="V51" s="180">
        <v>0</v>
      </c>
      <c r="W51" s="169">
        <v>0</v>
      </c>
      <c r="X51" s="181">
        <v>0</v>
      </c>
      <c r="Y51" s="169">
        <v>0</v>
      </c>
      <c r="Z51" s="181">
        <v>0</v>
      </c>
      <c r="AA51" s="181"/>
      <c r="AB51" s="177">
        <v>15.8222</v>
      </c>
      <c r="AC51" s="180">
        <v>3120.66</v>
      </c>
      <c r="AD51" s="180">
        <v>-55.06</v>
      </c>
      <c r="AE51" s="169">
        <v>422</v>
      </c>
      <c r="AF51" s="169">
        <v>286</v>
      </c>
      <c r="AG51" s="175">
        <v>0</v>
      </c>
      <c r="AH51" s="180">
        <v>0</v>
      </c>
      <c r="AI51" s="175">
        <v>0</v>
      </c>
      <c r="AJ51" s="175">
        <v>0</v>
      </c>
      <c r="AK51" s="169">
        <v>8040</v>
      </c>
      <c r="AL51" s="181">
        <v>33639.360000000001</v>
      </c>
      <c r="AM51" s="169"/>
      <c r="AN51" s="170"/>
      <c r="AO51" s="170"/>
      <c r="AP51" s="170"/>
      <c r="AQ51" s="170"/>
      <c r="AR51" s="170"/>
      <c r="AS51" s="170"/>
      <c r="AT51" s="170"/>
      <c r="AU51" s="170"/>
      <c r="AV51" s="170"/>
      <c r="AW51" s="174"/>
      <c r="AX51" s="170"/>
      <c r="AY51" s="170"/>
      <c r="AZ51" s="170"/>
      <c r="BA51" s="170"/>
      <c r="BB51" s="170"/>
      <c r="BC51" s="170"/>
      <c r="BD51" s="170"/>
      <c r="BE51" s="170"/>
      <c r="BF51" s="170"/>
      <c r="BG51" s="170"/>
      <c r="BH51" s="170"/>
      <c r="BI51" s="170"/>
      <c r="BJ51" s="170"/>
      <c r="BK51" s="170"/>
      <c r="BL51" s="170"/>
      <c r="BM51" s="170"/>
      <c r="BN51" s="170"/>
      <c r="BO51" s="170"/>
      <c r="BP51" s="170"/>
      <c r="BQ51" s="170"/>
      <c r="BR51" s="170"/>
      <c r="BS51" s="170"/>
      <c r="BT51" s="170"/>
      <c r="BU51" s="170"/>
      <c r="BV51" s="170"/>
      <c r="BW51" s="170"/>
      <c r="BX51" s="170"/>
      <c r="BY51" s="169"/>
      <c r="BZ51" s="169"/>
      <c r="CA51" s="169"/>
      <c r="CB51" s="169"/>
      <c r="CC51" s="169"/>
      <c r="CD51" s="169"/>
      <c r="CE51" s="169"/>
      <c r="CF51" s="169"/>
      <c r="CG51" s="169"/>
      <c r="CH51" s="169"/>
      <c r="CI51" s="169"/>
      <c r="CJ51" s="169"/>
      <c r="CK51" s="169"/>
      <c r="CL51" s="169"/>
      <c r="CM51" s="169"/>
      <c r="CN51" s="169"/>
      <c r="CO51" s="169"/>
      <c r="CP51" s="169"/>
      <c r="CQ51" s="169"/>
      <c r="CR51" s="169"/>
      <c r="CS51" s="171"/>
      <c r="CT51" s="171"/>
      <c r="CU51" s="169"/>
    </row>
    <row r="52" spans="1:99" ht="15.75" x14ac:dyDescent="0.25">
      <c r="A52" s="166"/>
      <c r="B52" s="166" t="s">
        <v>667</v>
      </c>
      <c r="C52" s="175">
        <v>120.19499999999999</v>
      </c>
      <c r="D52" s="176">
        <v>192.3</v>
      </c>
      <c r="E52" s="176">
        <v>438.3</v>
      </c>
      <c r="F52" s="176">
        <v>651</v>
      </c>
      <c r="G52" s="176">
        <v>30</v>
      </c>
      <c r="H52" s="176">
        <v>30.397499991253117</v>
      </c>
      <c r="I52" s="176">
        <v>460</v>
      </c>
      <c r="J52" s="175">
        <v>0.26</v>
      </c>
      <c r="K52" s="175">
        <v>0.29399999999999998</v>
      </c>
      <c r="L52" s="175">
        <v>0.88100000000000001</v>
      </c>
      <c r="M52" s="176">
        <v>293</v>
      </c>
      <c r="N52" s="176">
        <v>0</v>
      </c>
      <c r="O52" s="177">
        <v>-3.9279999999999999</v>
      </c>
      <c r="P52" s="178">
        <v>0.1671</v>
      </c>
      <c r="Q52" s="178">
        <v>-9.8410000000000001E-5</v>
      </c>
      <c r="R52" s="178">
        <v>2.2280000000000002E-8</v>
      </c>
      <c r="S52" s="175" t="e">
        <f t="shared" ca="1" si="1"/>
        <v>#DIV/0!</v>
      </c>
      <c r="T52" s="179">
        <v>25</v>
      </c>
      <c r="U52" s="180">
        <v>0</v>
      </c>
      <c r="V52" s="180">
        <v>0</v>
      </c>
      <c r="W52" s="169">
        <v>0.28999999999999998</v>
      </c>
      <c r="X52" s="181">
        <v>1.21336</v>
      </c>
      <c r="Y52" s="169">
        <v>31.33</v>
      </c>
      <c r="Z52" s="181">
        <v>131.08472</v>
      </c>
      <c r="AA52" s="181"/>
      <c r="AB52" s="177">
        <v>16.125299999999999</v>
      </c>
      <c r="AC52" s="180">
        <v>3535.33</v>
      </c>
      <c r="AD52" s="180">
        <v>-65.849999999999994</v>
      </c>
      <c r="AE52" s="169">
        <v>467</v>
      </c>
      <c r="AF52" s="169">
        <v>321</v>
      </c>
      <c r="AG52" s="175">
        <v>64.337000000000003</v>
      </c>
      <c r="AH52" s="180">
        <v>-7662.94</v>
      </c>
      <c r="AI52" s="175">
        <v>-6.617</v>
      </c>
      <c r="AJ52" s="175">
        <v>7.18</v>
      </c>
      <c r="AK52" s="169">
        <v>9290</v>
      </c>
      <c r="AL52" s="181">
        <v>38869.360000000001</v>
      </c>
      <c r="AM52" s="169"/>
      <c r="AN52" s="170"/>
      <c r="AO52" s="170"/>
      <c r="AP52" s="170"/>
      <c r="AQ52" s="170"/>
      <c r="AR52" s="170"/>
      <c r="AS52" s="170"/>
      <c r="AT52" s="170"/>
      <c r="AU52" s="170"/>
      <c r="AV52" s="170"/>
      <c r="AW52" s="174"/>
      <c r="AX52" s="170"/>
      <c r="AY52" s="170"/>
      <c r="AZ52" s="170"/>
      <c r="BA52" s="170"/>
      <c r="BB52" s="170"/>
      <c r="BC52" s="170"/>
      <c r="BD52" s="170"/>
      <c r="BE52" s="170"/>
      <c r="BF52" s="170"/>
      <c r="BG52" s="170"/>
      <c r="BH52" s="170"/>
      <c r="BI52" s="170"/>
      <c r="BJ52" s="170"/>
      <c r="BK52" s="170"/>
      <c r="BL52" s="170"/>
      <c r="BM52" s="170"/>
      <c r="BN52" s="170"/>
      <c r="BO52" s="170"/>
      <c r="BP52" s="170"/>
      <c r="BQ52" s="170"/>
      <c r="BR52" s="170"/>
      <c r="BS52" s="170"/>
      <c r="BT52" s="170"/>
      <c r="BU52" s="170"/>
      <c r="BV52" s="170"/>
      <c r="BW52" s="170"/>
      <c r="BX52" s="170"/>
      <c r="BY52" s="169"/>
      <c r="BZ52" s="169"/>
      <c r="CA52" s="169"/>
      <c r="CB52" s="169"/>
      <c r="CC52" s="169"/>
      <c r="CD52" s="169"/>
      <c r="CE52" s="169"/>
      <c r="CF52" s="169"/>
      <c r="CG52" s="169"/>
      <c r="CH52" s="169"/>
      <c r="CI52" s="169"/>
      <c r="CJ52" s="169"/>
      <c r="CK52" s="169"/>
      <c r="CL52" s="169"/>
      <c r="CM52" s="169"/>
      <c r="CN52" s="169"/>
      <c r="CO52" s="169"/>
      <c r="CP52" s="169"/>
      <c r="CQ52" s="169"/>
      <c r="CR52" s="169"/>
      <c r="CS52" s="171"/>
      <c r="CT52" s="171"/>
      <c r="CU52" s="169"/>
    </row>
    <row r="53" spans="1:99" ht="15.75" x14ac:dyDescent="0.25">
      <c r="A53" s="166"/>
      <c r="B53" s="166" t="s">
        <v>668</v>
      </c>
      <c r="C53" s="175">
        <v>134.22200000000001</v>
      </c>
      <c r="D53" s="176">
        <v>0</v>
      </c>
      <c r="E53" s="176">
        <v>451.5</v>
      </c>
      <c r="F53" s="176">
        <v>670</v>
      </c>
      <c r="G53" s="176">
        <v>28.6</v>
      </c>
      <c r="H53" s="176">
        <v>28.978949991661306</v>
      </c>
      <c r="I53" s="176">
        <v>0</v>
      </c>
      <c r="J53" s="175">
        <v>0</v>
      </c>
      <c r="K53" s="175">
        <v>0.27700000000000002</v>
      </c>
      <c r="L53" s="175">
        <v>0.876</v>
      </c>
      <c r="M53" s="176">
        <v>293</v>
      </c>
      <c r="N53" s="176">
        <v>0</v>
      </c>
      <c r="O53" s="177">
        <v>0</v>
      </c>
      <c r="P53" s="178">
        <v>0</v>
      </c>
      <c r="Q53" s="178">
        <v>0</v>
      </c>
      <c r="R53" s="178">
        <v>0</v>
      </c>
      <c r="S53" s="175" t="e">
        <f t="shared" ca="1" si="1"/>
        <v>#DIV/0!</v>
      </c>
      <c r="T53" s="179">
        <v>25</v>
      </c>
      <c r="U53" s="180">
        <v>0</v>
      </c>
      <c r="V53" s="180">
        <v>0</v>
      </c>
      <c r="W53" s="169">
        <v>0</v>
      </c>
      <c r="X53" s="181">
        <v>0</v>
      </c>
      <c r="Y53" s="169">
        <v>0</v>
      </c>
      <c r="Z53" s="181">
        <v>0</v>
      </c>
      <c r="AA53" s="181"/>
      <c r="AB53" s="177">
        <v>15.9809</v>
      </c>
      <c r="AC53" s="180">
        <v>3564.52</v>
      </c>
      <c r="AD53" s="180">
        <v>-70</v>
      </c>
      <c r="AE53" s="169">
        <v>481</v>
      </c>
      <c r="AF53" s="169">
        <v>330</v>
      </c>
      <c r="AG53" s="175">
        <v>0</v>
      </c>
      <c r="AH53" s="180">
        <v>0</v>
      </c>
      <c r="AI53" s="175">
        <v>0</v>
      </c>
      <c r="AJ53" s="175">
        <v>0</v>
      </c>
      <c r="AK53" s="169">
        <v>0</v>
      </c>
      <c r="AL53" s="181">
        <v>0</v>
      </c>
      <c r="AM53" s="169"/>
      <c r="AN53" s="170"/>
      <c r="AO53" s="170"/>
      <c r="AP53" s="170"/>
      <c r="AQ53" s="170"/>
      <c r="AR53" s="170"/>
      <c r="AS53" s="170"/>
      <c r="AT53" s="170"/>
      <c r="AU53" s="170"/>
      <c r="AV53" s="170"/>
      <c r="AW53" s="174"/>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69"/>
      <c r="BZ53" s="169"/>
      <c r="CA53" s="169"/>
      <c r="CB53" s="169"/>
      <c r="CC53" s="169"/>
      <c r="CD53" s="169"/>
      <c r="CE53" s="169"/>
      <c r="CF53" s="169"/>
      <c r="CG53" s="169"/>
      <c r="CH53" s="169"/>
      <c r="CI53" s="169"/>
      <c r="CJ53" s="169"/>
      <c r="CK53" s="169"/>
      <c r="CL53" s="169"/>
      <c r="CM53" s="169"/>
      <c r="CN53" s="169"/>
      <c r="CO53" s="169"/>
      <c r="CP53" s="169"/>
      <c r="CQ53" s="169"/>
      <c r="CR53" s="169"/>
      <c r="CS53" s="171"/>
      <c r="CT53" s="171"/>
      <c r="CU53" s="169"/>
    </row>
    <row r="54" spans="1:99" ht="15.75" x14ac:dyDescent="0.25">
      <c r="A54" s="166"/>
      <c r="B54" s="166" t="s">
        <v>668</v>
      </c>
      <c r="C54" s="175">
        <v>134.22200000000001</v>
      </c>
      <c r="D54" s="176">
        <v>0</v>
      </c>
      <c r="E54" s="176">
        <v>448.3</v>
      </c>
      <c r="F54" s="176">
        <v>666</v>
      </c>
      <c r="G54" s="176">
        <v>29</v>
      </c>
      <c r="H54" s="176">
        <v>29.384249991544678</v>
      </c>
      <c r="I54" s="176">
        <v>0</v>
      </c>
      <c r="J54" s="175">
        <v>0</v>
      </c>
      <c r="K54" s="175">
        <v>0.27900000000000003</v>
      </c>
      <c r="L54" s="175">
        <v>0.86099999999999999</v>
      </c>
      <c r="M54" s="176">
        <v>293</v>
      </c>
      <c r="N54" s="176">
        <v>0</v>
      </c>
      <c r="O54" s="177">
        <v>-11.646000000000001</v>
      </c>
      <c r="P54" s="178">
        <v>0.2165</v>
      </c>
      <c r="Q54" s="178">
        <v>-1.4459999999999999E-4</v>
      </c>
      <c r="R54" s="178">
        <v>3.8870000000000003E-8</v>
      </c>
      <c r="S54" s="175" t="e">
        <f t="shared" ca="1" si="1"/>
        <v>#DIV/0!</v>
      </c>
      <c r="T54" s="179">
        <v>25</v>
      </c>
      <c r="U54" s="180">
        <v>0</v>
      </c>
      <c r="V54" s="180">
        <v>0</v>
      </c>
      <c r="W54" s="169">
        <v>-7</v>
      </c>
      <c r="X54" s="181">
        <v>-29.288</v>
      </c>
      <c r="Y54" s="169">
        <v>0</v>
      </c>
      <c r="Z54" s="181">
        <v>0</v>
      </c>
      <c r="AA54" s="181"/>
      <c r="AB54" s="177">
        <v>15.9811</v>
      </c>
      <c r="AC54" s="180">
        <v>3543.79</v>
      </c>
      <c r="AD54" s="180">
        <v>-69.22</v>
      </c>
      <c r="AE54" s="169">
        <v>478</v>
      </c>
      <c r="AF54" s="169">
        <v>328</v>
      </c>
      <c r="AG54" s="175">
        <v>67.725999999999999</v>
      </c>
      <c r="AH54" s="180">
        <v>-8033.58</v>
      </c>
      <c r="AI54" s="175">
        <v>-7.0759999999999996</v>
      </c>
      <c r="AJ54" s="175">
        <v>8.39</v>
      </c>
      <c r="AK54" s="169">
        <v>9110</v>
      </c>
      <c r="AL54" s="181">
        <v>38116.239999999998</v>
      </c>
      <c r="AM54" s="169"/>
      <c r="AN54" s="170"/>
      <c r="AO54" s="170"/>
      <c r="AP54" s="170"/>
      <c r="AQ54" s="170"/>
      <c r="AR54" s="170"/>
      <c r="AS54" s="170"/>
      <c r="AT54" s="170"/>
      <c r="AU54" s="170"/>
      <c r="AV54" s="170"/>
      <c r="AW54" s="174"/>
      <c r="AX54" s="170"/>
      <c r="AY54" s="170"/>
      <c r="AZ54" s="170"/>
      <c r="BA54" s="170"/>
      <c r="BB54" s="170"/>
      <c r="BC54" s="170"/>
      <c r="BD54" s="170"/>
      <c r="BE54" s="170"/>
      <c r="BF54" s="170"/>
      <c r="BG54" s="170"/>
      <c r="BH54" s="170"/>
      <c r="BI54" s="170"/>
      <c r="BJ54" s="170"/>
      <c r="BK54" s="170"/>
      <c r="BL54" s="170"/>
      <c r="BM54" s="170"/>
      <c r="BN54" s="170"/>
      <c r="BO54" s="170"/>
      <c r="BP54" s="170"/>
      <c r="BQ54" s="170"/>
      <c r="BR54" s="170"/>
      <c r="BS54" s="170"/>
      <c r="BT54" s="170"/>
      <c r="BU54" s="170"/>
      <c r="BV54" s="170"/>
      <c r="BW54" s="170"/>
      <c r="BX54" s="170"/>
      <c r="BY54" s="169"/>
      <c r="BZ54" s="169"/>
      <c r="CA54" s="169"/>
      <c r="CB54" s="169"/>
      <c r="CC54" s="169"/>
      <c r="CD54" s="169"/>
      <c r="CE54" s="169"/>
      <c r="CF54" s="169"/>
      <c r="CG54" s="169"/>
      <c r="CH54" s="169"/>
      <c r="CI54" s="169"/>
      <c r="CJ54" s="169"/>
      <c r="CK54" s="169"/>
      <c r="CL54" s="169"/>
      <c r="CM54" s="169"/>
      <c r="CN54" s="169"/>
      <c r="CO54" s="169"/>
      <c r="CP54" s="169"/>
      <c r="CQ54" s="169"/>
      <c r="CR54" s="169"/>
      <c r="CS54" s="171"/>
      <c r="CT54" s="171"/>
      <c r="CU54" s="169"/>
    </row>
    <row r="55" spans="1:99" ht="15.75" x14ac:dyDescent="0.25">
      <c r="A55" s="166"/>
      <c r="B55" s="166" t="s">
        <v>669</v>
      </c>
      <c r="C55" s="175">
        <v>120.19499999999999</v>
      </c>
      <c r="D55" s="176">
        <v>177.6</v>
      </c>
      <c r="E55" s="176">
        <v>434.5</v>
      </c>
      <c r="F55" s="176">
        <v>637</v>
      </c>
      <c r="G55" s="176">
        <v>28</v>
      </c>
      <c r="H55" s="176">
        <v>28.370999991836243</v>
      </c>
      <c r="I55" s="176">
        <v>490</v>
      </c>
      <c r="J55" s="175">
        <v>0.26</v>
      </c>
      <c r="K55" s="175">
        <v>0.36</v>
      </c>
      <c r="L55" s="175">
        <v>0.86499999999999999</v>
      </c>
      <c r="M55" s="176">
        <v>293</v>
      </c>
      <c r="N55" s="176">
        <v>0</v>
      </c>
      <c r="O55" s="177">
        <v>-6.9260000000000002</v>
      </c>
      <c r="P55" s="178">
        <v>0.17419999999999999</v>
      </c>
      <c r="Q55" s="178">
        <v>-1.042E-4</v>
      </c>
      <c r="R55" s="178">
        <v>2.3879999999999999</v>
      </c>
      <c r="S55" s="175" t="e">
        <f t="shared" ca="1" si="1"/>
        <v>#DIV/0!</v>
      </c>
      <c r="T55" s="179">
        <v>25</v>
      </c>
      <c r="U55" s="180">
        <v>8</v>
      </c>
      <c r="V55" s="180">
        <v>0</v>
      </c>
      <c r="W55" s="169">
        <v>0</v>
      </c>
      <c r="X55" s="181">
        <v>0</v>
      </c>
      <c r="Y55" s="169">
        <v>-0.46</v>
      </c>
      <c r="Z55" s="181">
        <v>-1.9246400000000001</v>
      </c>
      <c r="AA55" s="181"/>
      <c r="AB55" s="177">
        <v>30.22</v>
      </c>
      <c r="AC55" s="180">
        <v>16.154499999999999</v>
      </c>
      <c r="AD55" s="180">
        <v>3521.08</v>
      </c>
      <c r="AE55" s="169">
        <v>-64.64</v>
      </c>
      <c r="AF55" s="169">
        <v>463</v>
      </c>
      <c r="AG55" s="175">
        <v>318</v>
      </c>
      <c r="AH55" s="180">
        <v>65.67</v>
      </c>
      <c r="AI55" s="175">
        <v>-7678.11</v>
      </c>
      <c r="AJ55" s="175">
        <v>-6.8150000000000004</v>
      </c>
      <c r="AK55" s="169">
        <v>7.2</v>
      </c>
      <c r="AL55" s="181">
        <v>30.1248</v>
      </c>
      <c r="AM55" s="169"/>
      <c r="AN55" s="170"/>
      <c r="AO55" s="170"/>
      <c r="AP55" s="170"/>
      <c r="AQ55" s="170"/>
      <c r="AR55" s="170"/>
      <c r="AS55" s="170"/>
      <c r="AT55" s="170"/>
      <c r="AU55" s="170"/>
      <c r="AV55" s="170"/>
      <c r="AW55" s="174"/>
      <c r="AX55" s="170"/>
      <c r="AY55" s="170"/>
      <c r="AZ55" s="170"/>
      <c r="BA55" s="170"/>
      <c r="BB55" s="170"/>
      <c r="BC55" s="170"/>
      <c r="BD55" s="170"/>
      <c r="BE55" s="170"/>
      <c r="BF55" s="170"/>
      <c r="BG55" s="170"/>
      <c r="BH55" s="170"/>
      <c r="BI55" s="170"/>
      <c r="BJ55" s="170"/>
      <c r="BK55" s="170"/>
      <c r="BL55" s="170"/>
      <c r="BM55" s="170"/>
      <c r="BN55" s="170"/>
      <c r="BO55" s="170"/>
      <c r="BP55" s="170"/>
      <c r="BQ55" s="170"/>
      <c r="BR55" s="170"/>
      <c r="BS55" s="170"/>
      <c r="BT55" s="170"/>
      <c r="BU55" s="170"/>
      <c r="BV55" s="170"/>
      <c r="BW55" s="170"/>
      <c r="BX55" s="170"/>
      <c r="BY55" s="169"/>
      <c r="BZ55" s="169"/>
      <c r="CA55" s="169"/>
      <c r="CB55" s="169"/>
      <c r="CC55" s="169"/>
      <c r="CD55" s="169"/>
      <c r="CE55" s="169"/>
      <c r="CF55" s="169"/>
      <c r="CG55" s="169"/>
      <c r="CH55" s="169"/>
      <c r="CI55" s="169"/>
      <c r="CJ55" s="169"/>
      <c r="CK55" s="169"/>
      <c r="CL55" s="169"/>
      <c r="CM55" s="169"/>
      <c r="CN55" s="169"/>
      <c r="CO55" s="169"/>
      <c r="CP55" s="169"/>
      <c r="CQ55" s="169"/>
      <c r="CR55" s="169"/>
      <c r="CS55" s="171"/>
      <c r="CT55" s="171"/>
      <c r="CU55" s="169"/>
    </row>
    <row r="56" spans="1:99" ht="15.75" x14ac:dyDescent="0.25">
      <c r="A56" s="166"/>
      <c r="B56" s="166" t="s">
        <v>670</v>
      </c>
      <c r="C56" s="175">
        <v>120.19499999999999</v>
      </c>
      <c r="D56" s="176">
        <v>210.8</v>
      </c>
      <c r="E56" s="176">
        <v>435.2</v>
      </c>
      <c r="F56" s="176">
        <v>640</v>
      </c>
      <c r="G56" s="176">
        <v>29</v>
      </c>
      <c r="H56" s="176">
        <v>29.384249991544678</v>
      </c>
      <c r="I56" s="176">
        <v>470</v>
      </c>
      <c r="J56" s="175">
        <v>0.26</v>
      </c>
      <c r="K56" s="175">
        <v>0.32200000000000001</v>
      </c>
      <c r="L56" s="175">
        <v>0.86099999999999999</v>
      </c>
      <c r="M56" s="176">
        <v>293</v>
      </c>
      <c r="N56" s="176">
        <v>0</v>
      </c>
      <c r="O56" s="177">
        <v>-6.5229999999999997</v>
      </c>
      <c r="P56" s="178">
        <v>0.1714</v>
      </c>
      <c r="Q56" s="178">
        <v>-1.009E-4</v>
      </c>
      <c r="R56" s="178">
        <v>2.2790000000000001E-8</v>
      </c>
      <c r="S56" s="175">
        <f t="shared" ca="1" si="1"/>
        <v>0.82924694474620197</v>
      </c>
      <c r="T56" s="179">
        <v>25</v>
      </c>
      <c r="U56" s="180">
        <v>463.17</v>
      </c>
      <c r="V56" s="180">
        <v>266.08</v>
      </c>
      <c r="W56" s="169">
        <v>-0.49</v>
      </c>
      <c r="X56" s="181">
        <v>-2.05016</v>
      </c>
      <c r="Y56" s="169">
        <v>30.28</v>
      </c>
      <c r="Z56" s="181">
        <v>126.69152000000001</v>
      </c>
      <c r="AA56" s="181"/>
      <c r="AB56" s="177">
        <v>16.113499999999998</v>
      </c>
      <c r="AC56" s="180">
        <v>3516.31</v>
      </c>
      <c r="AD56" s="180">
        <v>-64.23</v>
      </c>
      <c r="AE56" s="169">
        <v>463</v>
      </c>
      <c r="AF56" s="169">
        <v>318</v>
      </c>
      <c r="AG56" s="175">
        <v>61.404000000000003</v>
      </c>
      <c r="AH56" s="180">
        <v>-7422.59</v>
      </c>
      <c r="AI56" s="175">
        <v>-6.2119999999999997</v>
      </c>
      <c r="AJ56" s="175">
        <v>7.23</v>
      </c>
      <c r="AK56" s="169">
        <v>9180</v>
      </c>
      <c r="AL56" s="181">
        <v>38409.120000000003</v>
      </c>
      <c r="AM56" s="169"/>
      <c r="AN56" s="170"/>
      <c r="AO56" s="170"/>
      <c r="AP56" s="170"/>
      <c r="AQ56" s="170"/>
      <c r="AR56" s="170"/>
      <c r="AS56" s="170"/>
      <c r="AT56" s="170"/>
      <c r="AU56" s="170"/>
      <c r="AV56" s="170"/>
      <c r="AW56" s="170"/>
      <c r="AX56" s="170"/>
      <c r="AY56" s="170"/>
      <c r="AZ56" s="170"/>
      <c r="BA56" s="170"/>
      <c r="BB56" s="170"/>
      <c r="BC56" s="170"/>
      <c r="BD56" s="170"/>
      <c r="BE56" s="170"/>
      <c r="BF56" s="170"/>
      <c r="BG56" s="170"/>
      <c r="BH56" s="170"/>
      <c r="BI56" s="170"/>
      <c r="BJ56" s="170"/>
      <c r="BK56" s="170"/>
      <c r="BL56" s="170"/>
      <c r="BM56" s="170"/>
      <c r="BN56" s="170"/>
      <c r="BO56" s="170"/>
      <c r="BP56" s="170"/>
      <c r="BQ56" s="170"/>
      <c r="BR56" s="170"/>
      <c r="BS56" s="170"/>
      <c r="BT56" s="170"/>
      <c r="BU56" s="170"/>
      <c r="BV56" s="170"/>
      <c r="BW56" s="170"/>
      <c r="BX56" s="170"/>
      <c r="BY56" s="169"/>
      <c r="BZ56" s="169"/>
      <c r="CA56" s="169"/>
      <c r="CB56" s="169"/>
      <c r="CC56" s="169"/>
      <c r="CD56" s="169"/>
      <c r="CE56" s="169"/>
      <c r="CF56" s="169"/>
      <c r="CG56" s="169"/>
      <c r="CH56" s="169"/>
      <c r="CI56" s="169"/>
      <c r="CJ56" s="169"/>
      <c r="CK56" s="169"/>
      <c r="CL56" s="169"/>
      <c r="CM56" s="169"/>
      <c r="CN56" s="169"/>
      <c r="CO56" s="169"/>
      <c r="CP56" s="169"/>
      <c r="CQ56" s="169"/>
      <c r="CR56" s="169"/>
      <c r="CS56" s="171"/>
      <c r="CT56" s="171"/>
      <c r="CU56" s="169"/>
    </row>
    <row r="57" spans="1:99" ht="15.75" x14ac:dyDescent="0.25">
      <c r="A57" s="166"/>
      <c r="B57" s="166" t="s">
        <v>671</v>
      </c>
      <c r="C57" s="175">
        <v>134.22200000000001</v>
      </c>
      <c r="D57" s="176">
        <v>200</v>
      </c>
      <c r="E57" s="176">
        <v>450.3</v>
      </c>
      <c r="F57" s="176">
        <v>653</v>
      </c>
      <c r="G57" s="176">
        <v>27.9</v>
      </c>
      <c r="H57" s="176">
        <v>28.269674991865397</v>
      </c>
      <c r="I57" s="176">
        <v>0</v>
      </c>
      <c r="J57" s="175">
        <v>0</v>
      </c>
      <c r="K57" s="175">
        <v>0.371</v>
      </c>
      <c r="L57" s="175">
        <v>0.85699999999999998</v>
      </c>
      <c r="M57" s="176">
        <v>293</v>
      </c>
      <c r="N57" s="176">
        <v>0</v>
      </c>
      <c r="O57" s="177">
        <v>0</v>
      </c>
      <c r="P57" s="178">
        <v>0</v>
      </c>
      <c r="Q57" s="178">
        <v>0</v>
      </c>
      <c r="R57" s="178">
        <v>0</v>
      </c>
      <c r="S57" s="175" t="e">
        <f t="shared" ca="1" si="1"/>
        <v>#DIV/0!</v>
      </c>
      <c r="T57" s="179">
        <v>25</v>
      </c>
      <c r="U57" s="180">
        <v>0</v>
      </c>
      <c r="V57" s="180">
        <v>0</v>
      </c>
      <c r="W57" s="169">
        <v>0</v>
      </c>
      <c r="X57" s="181">
        <v>0</v>
      </c>
      <c r="Y57" s="169">
        <v>0</v>
      </c>
      <c r="Z57" s="181">
        <v>0</v>
      </c>
      <c r="AA57" s="181"/>
      <c r="AB57" s="177">
        <v>15.942399999999999</v>
      </c>
      <c r="AC57" s="180">
        <v>3539.21</v>
      </c>
      <c r="AD57" s="180">
        <v>-70.099999999999994</v>
      </c>
      <c r="AE57" s="169">
        <v>480</v>
      </c>
      <c r="AF57" s="169">
        <v>329</v>
      </c>
      <c r="AG57" s="175">
        <v>63.225000000000001</v>
      </c>
      <c r="AH57" s="180">
        <v>-7800.97</v>
      </c>
      <c r="AI57" s="175">
        <v>-6.4320000000000004</v>
      </c>
      <c r="AJ57" s="175">
        <v>8.41</v>
      </c>
      <c r="AK57" s="169">
        <v>0</v>
      </c>
      <c r="AL57" s="181">
        <v>0</v>
      </c>
      <c r="AM57" s="169"/>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c r="BM57" s="170"/>
      <c r="BN57" s="170"/>
      <c r="BO57" s="170"/>
      <c r="BP57" s="170"/>
      <c r="BQ57" s="170"/>
      <c r="BR57" s="170"/>
      <c r="BS57" s="170"/>
      <c r="BT57" s="170"/>
      <c r="BU57" s="170"/>
      <c r="BV57" s="170"/>
      <c r="BW57" s="170"/>
      <c r="BX57" s="170"/>
      <c r="BY57" s="169"/>
      <c r="BZ57" s="169"/>
      <c r="CA57" s="169"/>
      <c r="CB57" s="169"/>
      <c r="CC57" s="169"/>
      <c r="CD57" s="169"/>
      <c r="CE57" s="169"/>
      <c r="CF57" s="169"/>
      <c r="CG57" s="169"/>
      <c r="CH57" s="169"/>
      <c r="CI57" s="169"/>
      <c r="CJ57" s="169"/>
      <c r="CK57" s="169"/>
      <c r="CL57" s="169"/>
      <c r="CM57" s="169"/>
      <c r="CN57" s="169"/>
      <c r="CO57" s="169"/>
      <c r="CP57" s="169"/>
      <c r="CQ57" s="169"/>
      <c r="CR57" s="169"/>
      <c r="CS57" s="171"/>
      <c r="CT57" s="171"/>
      <c r="CU57" s="169"/>
    </row>
    <row r="58" spans="1:99" ht="15.75" x14ac:dyDescent="0.25">
      <c r="A58" s="166"/>
      <c r="B58" s="166" t="s">
        <v>672</v>
      </c>
      <c r="C58" s="175">
        <v>142.20099999999999</v>
      </c>
      <c r="D58" s="176">
        <v>242.7</v>
      </c>
      <c r="E58" s="176">
        <v>517.79999999999995</v>
      </c>
      <c r="F58" s="176">
        <v>772</v>
      </c>
      <c r="G58" s="176">
        <v>35.200000000000003</v>
      </c>
      <c r="H58" s="176">
        <v>35.666399989736995</v>
      </c>
      <c r="I58" s="176">
        <v>445</v>
      </c>
      <c r="J58" s="175">
        <v>0.25</v>
      </c>
      <c r="K58" s="175">
        <v>0.33400000000000002</v>
      </c>
      <c r="L58" s="175">
        <v>1.02</v>
      </c>
      <c r="M58" s="176">
        <v>293</v>
      </c>
      <c r="N58" s="176">
        <v>0.5</v>
      </c>
      <c r="O58" s="177">
        <v>-15.481999999999999</v>
      </c>
      <c r="P58" s="178">
        <v>0.22420000000000001</v>
      </c>
      <c r="Q58" s="178">
        <v>-1.6579999999999999E-4</v>
      </c>
      <c r="R58" s="178">
        <v>4.814E-8</v>
      </c>
      <c r="S58" s="175">
        <f t="shared" ca="1" si="1"/>
        <v>1.6634467803102415</v>
      </c>
      <c r="T58" s="179">
        <v>25</v>
      </c>
      <c r="U58" s="180">
        <v>862.89</v>
      </c>
      <c r="V58" s="180">
        <v>361.76</v>
      </c>
      <c r="W58" s="169">
        <v>27.93</v>
      </c>
      <c r="X58" s="181">
        <v>116.85912</v>
      </c>
      <c r="Y58" s="169">
        <v>52.03</v>
      </c>
      <c r="Z58" s="181">
        <v>217.69352000000001</v>
      </c>
      <c r="AA58" s="181"/>
      <c r="AB58" s="177">
        <v>16.200800000000001</v>
      </c>
      <c r="AC58" s="180">
        <v>4206.7</v>
      </c>
      <c r="AD58" s="180">
        <v>-78.150000000000006</v>
      </c>
      <c r="AE58" s="169">
        <v>551</v>
      </c>
      <c r="AF58" s="169">
        <v>380</v>
      </c>
      <c r="AG58" s="175">
        <v>0</v>
      </c>
      <c r="AH58" s="180">
        <v>0</v>
      </c>
      <c r="AI58" s="175">
        <v>0</v>
      </c>
      <c r="AJ58" s="175">
        <v>0</v>
      </c>
      <c r="AK58" s="169">
        <v>11000</v>
      </c>
      <c r="AL58" s="181">
        <v>46024</v>
      </c>
      <c r="AM58" s="169"/>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69"/>
      <c r="BZ58" s="169"/>
      <c r="CA58" s="169"/>
      <c r="CB58" s="169"/>
      <c r="CC58" s="169"/>
      <c r="CD58" s="169"/>
      <c r="CE58" s="169"/>
      <c r="CF58" s="169"/>
      <c r="CG58" s="169"/>
      <c r="CH58" s="169"/>
      <c r="CI58" s="169"/>
      <c r="CJ58" s="169"/>
      <c r="CK58" s="169"/>
      <c r="CL58" s="169"/>
      <c r="CM58" s="169"/>
      <c r="CN58" s="169"/>
      <c r="CO58" s="169"/>
      <c r="CP58" s="169"/>
      <c r="CQ58" s="169"/>
      <c r="CR58" s="169"/>
      <c r="CS58" s="171"/>
      <c r="CT58" s="171"/>
      <c r="CU58" s="169"/>
    </row>
    <row r="59" spans="1:99" ht="15.75" x14ac:dyDescent="0.25">
      <c r="A59" s="166"/>
      <c r="B59" s="166" t="s">
        <v>673</v>
      </c>
      <c r="C59" s="175">
        <v>126.24299999999999</v>
      </c>
      <c r="D59" s="176">
        <v>191.8</v>
      </c>
      <c r="E59" s="176">
        <v>420</v>
      </c>
      <c r="F59" s="176">
        <v>592</v>
      </c>
      <c r="G59" s="176">
        <v>23.1</v>
      </c>
      <c r="H59" s="176">
        <v>23.406074993264902</v>
      </c>
      <c r="I59" s="176">
        <v>580</v>
      </c>
      <c r="J59" s="175">
        <v>0.28000000000000003</v>
      </c>
      <c r="K59" s="175">
        <v>0.43</v>
      </c>
      <c r="L59" s="175">
        <v>0.745</v>
      </c>
      <c r="M59" s="176">
        <v>273</v>
      </c>
      <c r="N59" s="176">
        <v>0</v>
      </c>
      <c r="O59" s="177">
        <v>0.88800000000000001</v>
      </c>
      <c r="P59" s="178">
        <v>0.19400000000000001</v>
      </c>
      <c r="Q59" s="178">
        <v>-1.077E-4</v>
      </c>
      <c r="R59" s="178">
        <v>2.318E-8</v>
      </c>
      <c r="S59" s="175">
        <f t="shared" ca="1" si="1"/>
        <v>0.78713700519752272</v>
      </c>
      <c r="T59" s="179">
        <v>25</v>
      </c>
      <c r="U59" s="180">
        <v>471</v>
      </c>
      <c r="V59" s="180">
        <v>258.92</v>
      </c>
      <c r="W59" s="169">
        <v>-24.74</v>
      </c>
      <c r="X59" s="181">
        <v>-103.51215999999999</v>
      </c>
      <c r="Y59" s="169">
        <v>26.93</v>
      </c>
      <c r="Z59" s="181">
        <v>112.67512000000001</v>
      </c>
      <c r="AA59" s="181"/>
      <c r="AB59" s="177">
        <v>16.011800000000001</v>
      </c>
      <c r="AC59" s="180">
        <v>3305.03</v>
      </c>
      <c r="AD59" s="180">
        <v>-67.61</v>
      </c>
      <c r="AE59" s="169">
        <v>448</v>
      </c>
      <c r="AF59" s="169">
        <v>308</v>
      </c>
      <c r="AG59" s="175">
        <v>69.084999999999994</v>
      </c>
      <c r="AH59" s="180">
        <v>-7626.91</v>
      </c>
      <c r="AI59" s="175">
        <v>-7.3390000000000004</v>
      </c>
      <c r="AJ59" s="175">
        <v>8.3800000000000008</v>
      </c>
      <c r="AK59" s="169">
        <v>8680</v>
      </c>
      <c r="AL59" s="181">
        <v>36317.120000000003</v>
      </c>
      <c r="AM59" s="169"/>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69"/>
      <c r="BZ59" s="169"/>
      <c r="CA59" s="169"/>
      <c r="CB59" s="169"/>
      <c r="CC59" s="169"/>
      <c r="CD59" s="169"/>
      <c r="CE59" s="169"/>
      <c r="CF59" s="169"/>
      <c r="CG59" s="169"/>
      <c r="CH59" s="169"/>
      <c r="CI59" s="169"/>
      <c r="CJ59" s="169"/>
      <c r="CK59" s="169"/>
      <c r="CL59" s="169"/>
      <c r="CM59" s="169"/>
      <c r="CN59" s="169"/>
      <c r="CO59" s="169"/>
      <c r="CP59" s="169"/>
      <c r="CQ59" s="169"/>
      <c r="CR59" s="169"/>
      <c r="CS59" s="171"/>
      <c r="CT59" s="171"/>
      <c r="CU59" s="169"/>
    </row>
    <row r="60" spans="1:99" ht="15.75" x14ac:dyDescent="0.25">
      <c r="A60" s="166"/>
      <c r="B60" s="166" t="s">
        <v>674</v>
      </c>
      <c r="C60" s="175">
        <v>270.50099999999998</v>
      </c>
      <c r="D60" s="176">
        <v>331</v>
      </c>
      <c r="E60" s="176">
        <v>608</v>
      </c>
      <c r="F60" s="176">
        <v>747</v>
      </c>
      <c r="G60" s="176">
        <v>14</v>
      </c>
      <c r="H60" s="176">
        <v>14.185499995918121</v>
      </c>
      <c r="I60" s="176">
        <v>0</v>
      </c>
      <c r="J60" s="175">
        <v>0</v>
      </c>
      <c r="K60" s="175">
        <v>0</v>
      </c>
      <c r="L60" s="175">
        <v>0.81200000000000006</v>
      </c>
      <c r="M60" s="176">
        <v>332</v>
      </c>
      <c r="N60" s="176">
        <v>1.7</v>
      </c>
      <c r="O60" s="177">
        <v>-2.0790000000000002</v>
      </c>
      <c r="P60" s="178">
        <v>0.41739999999999999</v>
      </c>
      <c r="Q60" s="178">
        <v>-2.3599999999999999E-4</v>
      </c>
      <c r="R60" s="178">
        <v>5.1529999999999999E-8</v>
      </c>
      <c r="S60" s="175" t="e">
        <f t="shared" ca="1" si="1"/>
        <v>#DIV/0!</v>
      </c>
      <c r="T60" s="179">
        <v>25</v>
      </c>
      <c r="U60" s="180">
        <v>0</v>
      </c>
      <c r="V60" s="180">
        <v>0</v>
      </c>
      <c r="W60" s="169">
        <v>-135.38999999999999</v>
      </c>
      <c r="X60" s="181">
        <v>-566.47176000000002</v>
      </c>
      <c r="Y60" s="169">
        <v>-8.65</v>
      </c>
      <c r="Z60" s="181">
        <v>-36.191600000000001</v>
      </c>
      <c r="AA60" s="181"/>
      <c r="AB60" s="177">
        <v>15.6898</v>
      </c>
      <c r="AC60" s="180">
        <v>3757.82</v>
      </c>
      <c r="AD60" s="180">
        <v>-193.1</v>
      </c>
      <c r="AE60" s="169">
        <v>658</v>
      </c>
      <c r="AF60" s="169">
        <v>474</v>
      </c>
      <c r="AG60" s="175">
        <v>0</v>
      </c>
      <c r="AH60" s="180">
        <v>0</v>
      </c>
      <c r="AI60" s="175">
        <v>0</v>
      </c>
      <c r="AJ60" s="175">
        <v>0</v>
      </c>
      <c r="AK60" s="169">
        <v>0</v>
      </c>
      <c r="AL60" s="181">
        <v>0</v>
      </c>
      <c r="AM60" s="169"/>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69"/>
      <c r="BZ60" s="169"/>
      <c r="CA60" s="169"/>
      <c r="CB60" s="169"/>
      <c r="CC60" s="169"/>
      <c r="CD60" s="169"/>
      <c r="CE60" s="169"/>
      <c r="CF60" s="169"/>
      <c r="CG60" s="169"/>
      <c r="CH60" s="169"/>
      <c r="CI60" s="169"/>
      <c r="CJ60" s="169"/>
      <c r="CK60" s="169"/>
      <c r="CL60" s="169"/>
      <c r="CM60" s="169"/>
      <c r="CN60" s="169"/>
      <c r="CO60" s="169"/>
      <c r="CP60" s="169"/>
      <c r="CQ60" s="169"/>
      <c r="CR60" s="169"/>
      <c r="CS60" s="171"/>
      <c r="CT60" s="171"/>
      <c r="CU60" s="169"/>
    </row>
    <row r="61" spans="1:99" ht="15.75" x14ac:dyDescent="0.25">
      <c r="A61" s="166"/>
      <c r="B61" s="166" t="s">
        <v>675</v>
      </c>
      <c r="C61" s="175">
        <v>252.48599999999999</v>
      </c>
      <c r="D61" s="176">
        <v>290.8</v>
      </c>
      <c r="E61" s="176">
        <v>588</v>
      </c>
      <c r="F61" s="176">
        <v>739</v>
      </c>
      <c r="G61" s="176">
        <v>11.2</v>
      </c>
      <c r="H61" s="176">
        <v>11.348399996734496</v>
      </c>
      <c r="I61" s="176">
        <v>0</v>
      </c>
      <c r="J61" s="175">
        <v>0</v>
      </c>
      <c r="K61" s="175">
        <v>0.80700000000000005</v>
      </c>
      <c r="L61" s="175">
        <v>0.78900000000000003</v>
      </c>
      <c r="M61" s="176">
        <v>293</v>
      </c>
      <c r="N61" s="176">
        <v>0</v>
      </c>
      <c r="O61" s="177">
        <v>-2.706</v>
      </c>
      <c r="P61" s="178">
        <v>0.39750000000000002</v>
      </c>
      <c r="Q61" s="178">
        <v>-2.2389999999999999E-4</v>
      </c>
      <c r="R61" s="178">
        <v>4.8930000000000002E-8</v>
      </c>
      <c r="S61" s="175">
        <f t="shared" ca="1" si="1"/>
        <v>1.7720771772116184</v>
      </c>
      <c r="T61" s="179">
        <v>25</v>
      </c>
      <c r="U61" s="180">
        <v>816.19</v>
      </c>
      <c r="V61" s="180">
        <v>376.93</v>
      </c>
      <c r="W61" s="169">
        <v>-69.08</v>
      </c>
      <c r="X61" s="181">
        <v>-289.03072000000003</v>
      </c>
      <c r="Y61" s="169">
        <v>45.01</v>
      </c>
      <c r="Z61" s="181">
        <v>188.32184000000001</v>
      </c>
      <c r="AA61" s="181"/>
      <c r="AB61" s="177">
        <v>16.222100000000001</v>
      </c>
      <c r="AC61" s="180">
        <v>4416.13</v>
      </c>
      <c r="AD61" s="180">
        <v>-127.3</v>
      </c>
      <c r="AE61" s="169">
        <v>623</v>
      </c>
      <c r="AF61" s="169">
        <v>444</v>
      </c>
      <c r="AG61" s="175">
        <v>0</v>
      </c>
      <c r="AH61" s="180">
        <v>0</v>
      </c>
      <c r="AI61" s="175">
        <v>0</v>
      </c>
      <c r="AJ61" s="175">
        <v>0</v>
      </c>
      <c r="AK61" s="169">
        <v>12970</v>
      </c>
      <c r="AL61" s="181">
        <v>54266.48</v>
      </c>
      <c r="AM61" s="169"/>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69"/>
      <c r="BZ61" s="169"/>
      <c r="CA61" s="169"/>
      <c r="CB61" s="169"/>
      <c r="CC61" s="169"/>
      <c r="CD61" s="169"/>
      <c r="CE61" s="169"/>
      <c r="CF61" s="169"/>
      <c r="CG61" s="169"/>
      <c r="CH61" s="169"/>
      <c r="CI61" s="169"/>
      <c r="CJ61" s="169"/>
      <c r="CK61" s="169"/>
      <c r="CL61" s="169"/>
      <c r="CM61" s="169"/>
      <c r="CN61" s="169"/>
      <c r="CO61" s="169"/>
      <c r="CP61" s="169"/>
      <c r="CQ61" s="169"/>
      <c r="CR61" s="169"/>
      <c r="CS61" s="171"/>
      <c r="CT61" s="171"/>
      <c r="CU61" s="169"/>
    </row>
    <row r="62" spans="1:99" ht="15.75" x14ac:dyDescent="0.25">
      <c r="A62" s="166"/>
      <c r="B62" s="166" t="s">
        <v>676</v>
      </c>
      <c r="C62" s="175">
        <v>130.23099999999999</v>
      </c>
      <c r="D62" s="176">
        <v>257.7</v>
      </c>
      <c r="E62" s="176">
        <v>468.4</v>
      </c>
      <c r="F62" s="176">
        <v>58</v>
      </c>
      <c r="G62" s="176">
        <v>34</v>
      </c>
      <c r="H62" s="176">
        <v>34.450499990086868</v>
      </c>
      <c r="I62" s="176">
        <v>490</v>
      </c>
      <c r="J62" s="175">
        <v>0.31</v>
      </c>
      <c r="K62" s="175">
        <v>0.53</v>
      </c>
      <c r="L62" s="175">
        <v>0.82599999999999996</v>
      </c>
      <c r="M62" s="176">
        <v>293</v>
      </c>
      <c r="N62" s="176">
        <v>2</v>
      </c>
      <c r="O62" s="177">
        <v>1.474</v>
      </c>
      <c r="P62" s="178">
        <v>0.1817</v>
      </c>
      <c r="Q62" s="178">
        <v>-9.0690000000000001E-5</v>
      </c>
      <c r="R62" s="178">
        <v>1.496E-8</v>
      </c>
      <c r="S62" s="175">
        <f t="shared" ca="1" si="1"/>
        <v>2.349731798554664</v>
      </c>
      <c r="T62" s="179">
        <v>25</v>
      </c>
      <c r="U62" s="180">
        <v>1312.1</v>
      </c>
      <c r="V62" s="180">
        <v>369.97</v>
      </c>
      <c r="W62" s="169">
        <v>-86</v>
      </c>
      <c r="X62" s="181">
        <v>-359.82400000000001</v>
      </c>
      <c r="Y62" s="169">
        <v>-28.7</v>
      </c>
      <c r="Z62" s="181">
        <v>-120.0808</v>
      </c>
      <c r="AA62" s="181"/>
      <c r="AB62" s="177">
        <v>15.742800000000001</v>
      </c>
      <c r="AC62" s="180">
        <v>3017.81</v>
      </c>
      <c r="AD62" s="180">
        <v>-137.1</v>
      </c>
      <c r="AE62" s="169">
        <v>468</v>
      </c>
      <c r="AF62" s="169">
        <v>343</v>
      </c>
      <c r="AG62" s="175">
        <v>0</v>
      </c>
      <c r="AH62" s="180">
        <v>0</v>
      </c>
      <c r="AI62" s="175">
        <v>0</v>
      </c>
      <c r="AJ62" s="175">
        <v>0</v>
      </c>
      <c r="AK62" s="169">
        <v>12100</v>
      </c>
      <c r="AL62" s="181">
        <v>50626.400000000001</v>
      </c>
      <c r="AM62" s="169"/>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69"/>
      <c r="BZ62" s="169"/>
      <c r="CA62" s="169"/>
      <c r="CB62" s="169"/>
      <c r="CC62" s="169"/>
      <c r="CD62" s="169"/>
      <c r="CE62" s="169"/>
      <c r="CF62" s="169"/>
      <c r="CG62" s="169"/>
      <c r="CH62" s="169"/>
      <c r="CI62" s="169"/>
      <c r="CJ62" s="169"/>
      <c r="CK62" s="169"/>
      <c r="CL62" s="169"/>
      <c r="CM62" s="169"/>
      <c r="CN62" s="169"/>
      <c r="CO62" s="169"/>
      <c r="CP62" s="169"/>
      <c r="CQ62" s="169"/>
      <c r="CR62" s="169"/>
      <c r="CS62" s="171"/>
      <c r="CT62" s="171"/>
      <c r="CU62" s="169"/>
    </row>
    <row r="63" spans="1:99" ht="15.75" x14ac:dyDescent="0.25">
      <c r="A63" s="166"/>
      <c r="B63" s="166" t="s">
        <v>677</v>
      </c>
      <c r="C63" s="175">
        <v>112.21599999999999</v>
      </c>
      <c r="D63" s="176">
        <v>171.4</v>
      </c>
      <c r="E63" s="176">
        <v>394.4</v>
      </c>
      <c r="F63" s="176">
        <v>566.6</v>
      </c>
      <c r="G63" s="176">
        <v>25.9</v>
      </c>
      <c r="H63" s="176">
        <v>26.243174992448523</v>
      </c>
      <c r="I63" s="176">
        <v>464</v>
      </c>
      <c r="J63" s="175">
        <v>0.26</v>
      </c>
      <c r="K63" s="175">
        <v>0.38600000000000001</v>
      </c>
      <c r="L63" s="175">
        <v>0.71499999999999997</v>
      </c>
      <c r="M63" s="176">
        <v>293</v>
      </c>
      <c r="N63" s="176">
        <v>0.3</v>
      </c>
      <c r="O63" s="177">
        <v>-0.97899999999999998</v>
      </c>
      <c r="P63" s="178">
        <v>0.1729</v>
      </c>
      <c r="Q63" s="178">
        <v>-9.6409999999999993E-5</v>
      </c>
      <c r="R63" s="178">
        <v>2.072E-8</v>
      </c>
      <c r="S63" s="175">
        <f t="shared" ca="1" si="1"/>
        <v>0.69924175499167296</v>
      </c>
      <c r="T63" s="179">
        <v>25</v>
      </c>
      <c r="U63" s="180">
        <v>418.82</v>
      </c>
      <c r="V63" s="180">
        <v>237.63</v>
      </c>
      <c r="W63" s="169">
        <v>-19.82</v>
      </c>
      <c r="X63" s="181">
        <v>-82.926880000000011</v>
      </c>
      <c r="Y63" s="169">
        <v>24.91</v>
      </c>
      <c r="Z63" s="181">
        <v>104.22344000000001</v>
      </c>
      <c r="AA63" s="181"/>
      <c r="AB63" s="177">
        <v>15.962999999999999</v>
      </c>
      <c r="AC63" s="180">
        <v>3116.52</v>
      </c>
      <c r="AD63" s="180">
        <v>-60.39</v>
      </c>
      <c r="AE63" s="169">
        <v>420</v>
      </c>
      <c r="AF63" s="169">
        <v>288</v>
      </c>
      <c r="AG63" s="175">
        <v>64.486999999999995</v>
      </c>
      <c r="AH63" s="180">
        <v>6883.34</v>
      </c>
      <c r="AI63" s="175">
        <v>-6.7649999999999997</v>
      </c>
      <c r="AJ63" s="175">
        <v>6.98</v>
      </c>
      <c r="AK63" s="169">
        <v>8070</v>
      </c>
      <c r="AL63" s="181">
        <v>33764.880000000005</v>
      </c>
      <c r="AM63" s="169"/>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69"/>
      <c r="BZ63" s="169"/>
      <c r="CA63" s="169"/>
      <c r="CB63" s="169"/>
      <c r="CC63" s="169"/>
      <c r="CD63" s="169"/>
      <c r="CE63" s="169"/>
      <c r="CF63" s="169"/>
      <c r="CG63" s="169"/>
      <c r="CH63" s="169"/>
      <c r="CI63" s="169"/>
      <c r="CJ63" s="169"/>
      <c r="CK63" s="169"/>
      <c r="CL63" s="169"/>
      <c r="CM63" s="169"/>
      <c r="CN63" s="169"/>
      <c r="CO63" s="169"/>
      <c r="CP63" s="169"/>
      <c r="CQ63" s="169"/>
      <c r="CR63" s="169"/>
      <c r="CS63" s="171"/>
      <c r="CT63" s="171"/>
      <c r="CU63" s="169"/>
    </row>
    <row r="64" spans="1:99" ht="15.75" x14ac:dyDescent="0.25">
      <c r="A64" s="166"/>
      <c r="B64" s="166" t="s">
        <v>678</v>
      </c>
      <c r="C64" s="175">
        <v>210.405</v>
      </c>
      <c r="D64" s="176">
        <v>269.39999999999998</v>
      </c>
      <c r="E64" s="176">
        <v>541.5</v>
      </c>
      <c r="F64" s="176">
        <v>704</v>
      </c>
      <c r="G64" s="176">
        <v>14.4</v>
      </c>
      <c r="H64" s="176">
        <v>14.590799995801497</v>
      </c>
      <c r="I64" s="176">
        <v>0</v>
      </c>
      <c r="J64" s="175">
        <v>0</v>
      </c>
      <c r="K64" s="175">
        <v>0.68200000000000005</v>
      </c>
      <c r="L64" s="175">
        <v>0.79100000000000004</v>
      </c>
      <c r="M64" s="176">
        <v>273</v>
      </c>
      <c r="N64" s="176">
        <v>0</v>
      </c>
      <c r="O64" s="177">
        <v>-2.198</v>
      </c>
      <c r="P64" s="178">
        <v>3.302</v>
      </c>
      <c r="Q64" s="178">
        <v>-1</v>
      </c>
      <c r="R64" s="178">
        <v>-1.859</v>
      </c>
      <c r="S64" s="175">
        <f t="shared" ca="1" si="1"/>
        <v>2.638234318786953</v>
      </c>
      <c r="T64" s="179">
        <v>25</v>
      </c>
      <c r="U64" s="180">
        <v>-4</v>
      </c>
      <c r="V64" s="180">
        <v>4.0670000000000002</v>
      </c>
      <c r="W64" s="169">
        <v>-8</v>
      </c>
      <c r="X64" s="181">
        <v>-33.472000000000001</v>
      </c>
      <c r="Y64" s="169">
        <v>739.13</v>
      </c>
      <c r="Z64" s="181">
        <v>3092.5199200000002</v>
      </c>
      <c r="AA64" s="181"/>
      <c r="AB64" s="177">
        <v>347.46</v>
      </c>
      <c r="AC64" s="180">
        <v>-54.31</v>
      </c>
      <c r="AD64" s="180">
        <v>38.97</v>
      </c>
      <c r="AE64" s="169">
        <v>16.1539</v>
      </c>
      <c r="AF64" s="169">
        <v>4103.1499999999996</v>
      </c>
      <c r="AG64" s="175">
        <v>-110.6</v>
      </c>
      <c r="AH64" s="180">
        <v>574</v>
      </c>
      <c r="AI64" s="175">
        <v>406</v>
      </c>
      <c r="AJ64" s="175">
        <v>98.92</v>
      </c>
      <c r="AK64" s="169">
        <v>-12205.3</v>
      </c>
      <c r="AL64" s="181">
        <v>-51066.975200000001</v>
      </c>
      <c r="AM64" s="169"/>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69"/>
      <c r="BZ64" s="169"/>
      <c r="CA64" s="169"/>
      <c r="CB64" s="169"/>
      <c r="CC64" s="169"/>
      <c r="CD64" s="169"/>
      <c r="CE64" s="169"/>
      <c r="CF64" s="169"/>
      <c r="CG64" s="169"/>
      <c r="CH64" s="169"/>
      <c r="CI64" s="169"/>
      <c r="CJ64" s="169"/>
      <c r="CK64" s="169"/>
      <c r="CL64" s="169"/>
      <c r="CM64" s="169"/>
      <c r="CN64" s="169"/>
      <c r="CO64" s="169"/>
      <c r="CP64" s="169"/>
      <c r="CQ64" s="169"/>
      <c r="CR64" s="169"/>
      <c r="CS64" s="171"/>
      <c r="CT64" s="171"/>
      <c r="CU64" s="169"/>
    </row>
    <row r="65" spans="1:130" ht="15.75" x14ac:dyDescent="0.25">
      <c r="A65" s="166"/>
      <c r="B65" s="166" t="s">
        <v>679</v>
      </c>
      <c r="C65" s="175">
        <v>88.15</v>
      </c>
      <c r="D65" s="176">
        <v>195</v>
      </c>
      <c r="E65" s="176">
        <v>411</v>
      </c>
      <c r="F65" s="176">
        <v>586</v>
      </c>
      <c r="G65" s="176">
        <v>38</v>
      </c>
      <c r="H65" s="176">
        <v>38.503499988920616</v>
      </c>
      <c r="I65" s="176">
        <v>326</v>
      </c>
      <c r="J65" s="175">
        <v>0.26</v>
      </c>
      <c r="K65" s="175">
        <v>0.57999999999999996</v>
      </c>
      <c r="L65" s="175">
        <v>0.81499999999999995</v>
      </c>
      <c r="M65" s="176">
        <v>293</v>
      </c>
      <c r="N65" s="176">
        <v>1.7</v>
      </c>
      <c r="O65" s="177">
        <v>0.92400000000000004</v>
      </c>
      <c r="P65" s="178">
        <v>0.1205</v>
      </c>
      <c r="Q65" s="178">
        <v>-6.3040000000000006E-5</v>
      </c>
      <c r="R65" s="178">
        <v>1.2229999999999999E-8</v>
      </c>
      <c r="S65" s="175">
        <f t="shared" ca="1" si="1"/>
        <v>1.7653986605526732</v>
      </c>
      <c r="T65" s="179">
        <v>25</v>
      </c>
      <c r="U65" s="180">
        <v>1151.0999999999999</v>
      </c>
      <c r="V65" s="180">
        <v>349.62</v>
      </c>
      <c r="W65" s="169">
        <v>-71.400000000000006</v>
      </c>
      <c r="X65" s="181">
        <v>-298.73760000000004</v>
      </c>
      <c r="Y65" s="169">
        <v>-34.9</v>
      </c>
      <c r="Z65" s="181">
        <v>-146.02160000000001</v>
      </c>
      <c r="AA65" s="181"/>
      <c r="AB65" s="177">
        <v>16.527000000000001</v>
      </c>
      <c r="AC65" s="180">
        <v>3026.89</v>
      </c>
      <c r="AD65" s="180">
        <v>-105</v>
      </c>
      <c r="AE65" s="169">
        <v>411</v>
      </c>
      <c r="AF65" s="169">
        <v>310</v>
      </c>
      <c r="AG65" s="175">
        <v>0</v>
      </c>
      <c r="AH65" s="180">
        <v>0</v>
      </c>
      <c r="AI65" s="175">
        <v>0</v>
      </c>
      <c r="AJ65" s="175">
        <v>0</v>
      </c>
      <c r="AK65" s="169">
        <v>10600</v>
      </c>
      <c r="AL65" s="181">
        <v>44350.400000000001</v>
      </c>
      <c r="AM65" s="169"/>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69"/>
      <c r="BZ65" s="169"/>
      <c r="CA65" s="169"/>
      <c r="CB65" s="169"/>
      <c r="CC65" s="169"/>
      <c r="CD65" s="169"/>
      <c r="CE65" s="169"/>
      <c r="CF65" s="169"/>
      <c r="CG65" s="169"/>
      <c r="CH65" s="169"/>
      <c r="CI65" s="169"/>
      <c r="CJ65" s="169"/>
      <c r="CK65" s="169"/>
      <c r="CL65" s="169"/>
      <c r="CM65" s="169"/>
      <c r="CN65" s="169"/>
      <c r="CO65" s="169"/>
      <c r="CP65" s="169"/>
      <c r="CQ65" s="169"/>
      <c r="CR65" s="169"/>
      <c r="CS65" s="171"/>
      <c r="CT65" s="171"/>
      <c r="CU65" s="169"/>
    </row>
    <row r="66" spans="1:130" ht="15.75" x14ac:dyDescent="0.25">
      <c r="A66" s="166"/>
      <c r="B66" s="166" t="s">
        <v>680</v>
      </c>
      <c r="C66" s="175">
        <v>70.135000000000005</v>
      </c>
      <c r="D66" s="176">
        <v>107.9</v>
      </c>
      <c r="E66" s="176">
        <v>303.10000000000002</v>
      </c>
      <c r="F66" s="176">
        <v>464.7</v>
      </c>
      <c r="G66" s="176">
        <v>40</v>
      </c>
      <c r="H66" s="176">
        <v>40.529999988337487</v>
      </c>
      <c r="I66" s="176">
        <v>300</v>
      </c>
      <c r="J66" s="175">
        <v>0.31</v>
      </c>
      <c r="K66" s="175">
        <v>0.245</v>
      </c>
      <c r="L66" s="175">
        <v>0.64</v>
      </c>
      <c r="M66" s="176">
        <v>293</v>
      </c>
      <c r="N66" s="176">
        <v>0.4</v>
      </c>
      <c r="O66" s="177">
        <v>-3.2000000000000001E-2</v>
      </c>
      <c r="P66" s="178">
        <v>0.10340000000000001</v>
      </c>
      <c r="Q66" s="178">
        <v>-5.5340000000000002E-5</v>
      </c>
      <c r="R66" s="178">
        <v>1.118E-8</v>
      </c>
      <c r="S66" s="175">
        <f t="shared" ca="1" si="1"/>
        <v>0.48506734765148701</v>
      </c>
      <c r="T66" s="179">
        <v>25</v>
      </c>
      <c r="U66" s="180">
        <v>305.25</v>
      </c>
      <c r="V66" s="180">
        <v>174.7</v>
      </c>
      <c r="W66" s="169">
        <v>-5</v>
      </c>
      <c r="X66" s="181">
        <v>-20.92</v>
      </c>
      <c r="Y66" s="169">
        <v>18.91</v>
      </c>
      <c r="Z66" s="181">
        <v>79.119439999999997</v>
      </c>
      <c r="AA66" s="181"/>
      <c r="AB66" s="177">
        <v>15.7646</v>
      </c>
      <c r="AC66" s="180">
        <v>2405.96</v>
      </c>
      <c r="AD66" s="180">
        <v>-39.630000000000003</v>
      </c>
      <c r="AE66" s="169">
        <v>325</v>
      </c>
      <c r="AF66" s="169">
        <v>220</v>
      </c>
      <c r="AG66" s="175">
        <v>51.816000000000003</v>
      </c>
      <c r="AH66" s="180">
        <v>-4694.26</v>
      </c>
      <c r="AI66" s="175">
        <v>-5.202</v>
      </c>
      <c r="AJ66" s="175">
        <v>3.42</v>
      </c>
      <c r="AK66" s="169">
        <v>6022</v>
      </c>
      <c r="AL66" s="181">
        <v>25196.048000000003</v>
      </c>
      <c r="AM66" s="169"/>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69"/>
      <c r="BZ66" s="169"/>
      <c r="CA66" s="169"/>
      <c r="CB66" s="169"/>
      <c r="CC66" s="169"/>
      <c r="CD66" s="169"/>
      <c r="CE66" s="169"/>
      <c r="CF66" s="169"/>
      <c r="CG66" s="169"/>
      <c r="CH66" s="169"/>
      <c r="CI66" s="169"/>
      <c r="CJ66" s="169"/>
      <c r="CK66" s="169"/>
      <c r="CL66" s="169"/>
      <c r="CM66" s="169"/>
      <c r="CN66" s="169"/>
      <c r="CO66" s="169"/>
      <c r="CP66" s="169"/>
      <c r="CQ66" s="169"/>
      <c r="CR66" s="169"/>
      <c r="CS66" s="171"/>
      <c r="CT66" s="171"/>
      <c r="CU66" s="169"/>
    </row>
    <row r="67" spans="1:130" ht="15.75" x14ac:dyDescent="0.25">
      <c r="A67" s="166"/>
      <c r="B67" s="166" t="s">
        <v>681</v>
      </c>
      <c r="C67" s="175">
        <v>68.119</v>
      </c>
      <c r="D67" s="176">
        <v>167.5</v>
      </c>
      <c r="E67" s="176">
        <v>313.3</v>
      </c>
      <c r="F67" s="176">
        <v>493.4</v>
      </c>
      <c r="G67" s="176">
        <v>40</v>
      </c>
      <c r="H67" s="176">
        <v>40.529999988337487</v>
      </c>
      <c r="I67" s="176">
        <v>278</v>
      </c>
      <c r="J67" s="175">
        <v>0.27500000000000002</v>
      </c>
      <c r="K67" s="175">
        <v>0.16400000000000001</v>
      </c>
      <c r="L67" s="175">
        <v>0.69</v>
      </c>
      <c r="M67" s="176">
        <v>293</v>
      </c>
      <c r="N67" s="176">
        <v>0.9</v>
      </c>
      <c r="O67" s="177">
        <v>4.3150000000000004</v>
      </c>
      <c r="P67" s="178">
        <v>8.3860000000000004E-2</v>
      </c>
      <c r="Q67" s="178">
        <v>-4.57E-5</v>
      </c>
      <c r="R67" s="178">
        <v>9.7870000000000002E-9</v>
      </c>
      <c r="S67" s="175" t="e">
        <f t="shared" ca="1" si="1"/>
        <v>#DIV/0!</v>
      </c>
      <c r="T67" s="179">
        <v>25</v>
      </c>
      <c r="U67" s="180">
        <v>0</v>
      </c>
      <c r="V67" s="180">
        <v>0</v>
      </c>
      <c r="W67" s="169">
        <v>34.5</v>
      </c>
      <c r="X67" s="181">
        <v>144.34800000000001</v>
      </c>
      <c r="Y67" s="169">
        <v>50.25</v>
      </c>
      <c r="Z67" s="181">
        <v>210.24600000000001</v>
      </c>
      <c r="AA67" s="181"/>
      <c r="AB67" s="177">
        <v>16.042899999999999</v>
      </c>
      <c r="AC67" s="180">
        <v>2515.62</v>
      </c>
      <c r="AD67" s="180">
        <v>-45.97</v>
      </c>
      <c r="AE67" s="169">
        <v>335</v>
      </c>
      <c r="AF67" s="169">
        <v>230</v>
      </c>
      <c r="AG67" s="175">
        <v>0</v>
      </c>
      <c r="AH67" s="180">
        <v>0</v>
      </c>
      <c r="AI67" s="175">
        <v>0</v>
      </c>
      <c r="AJ67" s="175">
        <v>0</v>
      </c>
      <c r="AK67" s="169">
        <v>0</v>
      </c>
      <c r="AL67" s="181">
        <v>0</v>
      </c>
      <c r="AM67" s="169"/>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69"/>
      <c r="BZ67" s="169"/>
      <c r="CA67" s="169"/>
      <c r="CB67" s="169"/>
      <c r="CC67" s="169"/>
      <c r="CD67" s="169"/>
      <c r="CE67" s="169"/>
      <c r="CF67" s="169"/>
      <c r="CG67" s="169"/>
      <c r="CH67" s="169"/>
      <c r="CI67" s="169"/>
      <c r="CJ67" s="169"/>
      <c r="CK67" s="169"/>
      <c r="CL67" s="169"/>
      <c r="CM67" s="169"/>
      <c r="CN67" s="169"/>
      <c r="CO67" s="169"/>
      <c r="CP67" s="169"/>
      <c r="CQ67" s="169"/>
      <c r="CR67" s="169"/>
      <c r="CS67" s="171"/>
      <c r="CT67" s="171"/>
      <c r="CU67" s="169"/>
    </row>
    <row r="68" spans="1:130" ht="15.75" x14ac:dyDescent="0.25">
      <c r="A68" s="166"/>
      <c r="B68" s="166" t="s">
        <v>682</v>
      </c>
      <c r="C68" s="175">
        <v>60.095999999999997</v>
      </c>
      <c r="D68" s="176">
        <v>146.9</v>
      </c>
      <c r="E68" s="176">
        <v>370.4</v>
      </c>
      <c r="F68" s="176">
        <v>536.70000000000005</v>
      </c>
      <c r="G68" s="176">
        <v>51</v>
      </c>
      <c r="H68" s="176">
        <v>51.675749985130295</v>
      </c>
      <c r="I68" s="176">
        <v>218.5</v>
      </c>
      <c r="J68" s="175">
        <v>0.253</v>
      </c>
      <c r="K68" s="175">
        <v>0.624</v>
      </c>
      <c r="L68" s="175">
        <v>0.80400000000000005</v>
      </c>
      <c r="M68" s="176">
        <v>293</v>
      </c>
      <c r="N68" s="176">
        <v>1.7</v>
      </c>
      <c r="O68" s="177">
        <v>0.59</v>
      </c>
      <c r="P68" s="178">
        <v>7.9420000000000004E-2</v>
      </c>
      <c r="Q68" s="178">
        <v>-4.4310000000000001E-5</v>
      </c>
      <c r="R68" s="178">
        <v>1.0260000000000001E-8</v>
      </c>
      <c r="S68" s="175">
        <f t="shared" ca="1" si="1"/>
        <v>1.3348087453375188</v>
      </c>
      <c r="T68" s="179">
        <v>25</v>
      </c>
      <c r="U68" s="180">
        <v>951.04</v>
      </c>
      <c r="V68" s="180">
        <v>327.83</v>
      </c>
      <c r="W68" s="169">
        <v>-61.28</v>
      </c>
      <c r="X68" s="181">
        <v>-256.39552000000003</v>
      </c>
      <c r="Y68" s="169">
        <v>-38.67</v>
      </c>
      <c r="Z68" s="181">
        <v>-161.79528000000002</v>
      </c>
      <c r="AA68" s="181"/>
      <c r="AB68" s="177">
        <v>17.543900000000001</v>
      </c>
      <c r="AC68" s="180">
        <v>3166.38</v>
      </c>
      <c r="AD68" s="180">
        <v>-80.150000000000006</v>
      </c>
      <c r="AE68" s="169">
        <v>400</v>
      </c>
      <c r="AF68" s="169">
        <v>285</v>
      </c>
      <c r="AG68" s="175">
        <v>101.82</v>
      </c>
      <c r="AH68" s="180">
        <v>-9416.25</v>
      </c>
      <c r="AI68" s="175">
        <v>-11.79</v>
      </c>
      <c r="AJ68" s="175">
        <v>3.13</v>
      </c>
      <c r="AK68" s="169">
        <v>9980</v>
      </c>
      <c r="AL68" s="181">
        <v>41756.32</v>
      </c>
      <c r="AM68" s="169"/>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69"/>
      <c r="BZ68" s="169"/>
      <c r="CA68" s="169"/>
      <c r="CB68" s="169"/>
      <c r="CC68" s="169"/>
      <c r="CD68" s="169"/>
      <c r="CE68" s="169"/>
      <c r="CF68" s="169"/>
      <c r="CG68" s="169"/>
      <c r="CH68" s="169"/>
      <c r="CI68" s="169"/>
      <c r="CJ68" s="169"/>
      <c r="CK68" s="169"/>
      <c r="CL68" s="169"/>
      <c r="CM68" s="169"/>
      <c r="CN68" s="169"/>
      <c r="CO68" s="169"/>
      <c r="CP68" s="169"/>
      <c r="CQ68" s="169"/>
      <c r="CR68" s="169"/>
      <c r="CS68" s="171"/>
      <c r="CT68" s="171"/>
      <c r="CU68" s="169"/>
    </row>
    <row r="69" spans="1:130" ht="15.75" x14ac:dyDescent="0.25">
      <c r="A69" s="166"/>
      <c r="B69" s="166" t="s">
        <v>683</v>
      </c>
      <c r="C69" s="175">
        <v>196.37799999999999</v>
      </c>
      <c r="D69" s="176">
        <v>260.3</v>
      </c>
      <c r="E69" s="176">
        <v>524.29999999999995</v>
      </c>
      <c r="F69" s="176">
        <v>689</v>
      </c>
      <c r="G69" s="176">
        <v>15.4</v>
      </c>
      <c r="H69" s="176">
        <v>15.604049995509934</v>
      </c>
      <c r="I69" s="176">
        <v>0</v>
      </c>
      <c r="J69" s="175">
        <v>0</v>
      </c>
      <c r="K69" s="175">
        <v>0.64400000000000002</v>
      </c>
      <c r="L69" s="175">
        <v>0.78600000000000003</v>
      </c>
      <c r="M69" s="176">
        <v>273</v>
      </c>
      <c r="N69" s="176">
        <v>0</v>
      </c>
      <c r="O69" s="177">
        <v>-1.903</v>
      </c>
      <c r="P69" s="178">
        <v>3.0710000000000002</v>
      </c>
      <c r="Q69" s="178">
        <v>-1</v>
      </c>
      <c r="R69" s="178">
        <v>-1.722</v>
      </c>
      <c r="S69" s="175">
        <f t="shared" ca="1" si="1"/>
        <v>2.8685876292126018</v>
      </c>
      <c r="T69" s="179">
        <v>25</v>
      </c>
      <c r="U69" s="180">
        <v>-4</v>
      </c>
      <c r="V69" s="180">
        <v>3.7480000000000002</v>
      </c>
      <c r="W69" s="169">
        <v>-8</v>
      </c>
      <c r="X69" s="181">
        <v>-33.472000000000001</v>
      </c>
      <c r="Y69" s="169">
        <v>697.49</v>
      </c>
      <c r="Z69" s="181">
        <v>2918.2981600000003</v>
      </c>
      <c r="AA69" s="181"/>
      <c r="AB69" s="177">
        <v>336.13</v>
      </c>
      <c r="AC69" s="180">
        <v>-49.36</v>
      </c>
      <c r="AD69" s="180">
        <v>36.99</v>
      </c>
      <c r="AE69" s="169">
        <v>16.164300000000001</v>
      </c>
      <c r="AF69" s="169">
        <v>4018.01</v>
      </c>
      <c r="AG69" s="175">
        <v>-102.7</v>
      </c>
      <c r="AH69" s="180">
        <v>557</v>
      </c>
      <c r="AI69" s="175">
        <v>392</v>
      </c>
      <c r="AJ69" s="175">
        <v>92.474000000000004</v>
      </c>
      <c r="AK69" s="169">
        <v>-11329.2</v>
      </c>
      <c r="AL69" s="181">
        <v>-47401.372800000005</v>
      </c>
      <c r="AM69" s="169"/>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69"/>
      <c r="BZ69" s="169"/>
      <c r="CA69" s="169"/>
      <c r="CB69" s="169"/>
      <c r="CC69" s="169"/>
      <c r="CD69" s="169"/>
      <c r="CE69" s="169"/>
      <c r="CF69" s="169"/>
      <c r="CG69" s="169"/>
      <c r="CH69" s="169"/>
      <c r="CI69" s="169"/>
      <c r="CJ69" s="169"/>
      <c r="CK69" s="169"/>
      <c r="CL69" s="169"/>
      <c r="CM69" s="169"/>
      <c r="CN69" s="169"/>
      <c r="CO69" s="169"/>
      <c r="CP69" s="169"/>
      <c r="CQ69" s="169"/>
      <c r="CR69" s="169"/>
      <c r="CS69" s="171"/>
      <c r="CT69" s="171"/>
      <c r="CU69" s="169"/>
    </row>
    <row r="70" spans="1:130" ht="15.75" x14ac:dyDescent="0.25">
      <c r="A70" s="166"/>
      <c r="B70" s="166" t="s">
        <v>684</v>
      </c>
      <c r="C70" s="175">
        <v>68.119</v>
      </c>
      <c r="D70" s="176">
        <v>185.7</v>
      </c>
      <c r="E70" s="176">
        <v>315.2</v>
      </c>
      <c r="F70" s="176">
        <v>496</v>
      </c>
      <c r="G70" s="176">
        <v>39.4</v>
      </c>
      <c r="H70" s="176">
        <v>39.922049988512427</v>
      </c>
      <c r="I70" s="176">
        <v>275</v>
      </c>
      <c r="J70" s="175">
        <v>0.26600000000000001</v>
      </c>
      <c r="K70" s="175">
        <v>0.17499999999999999</v>
      </c>
      <c r="L70" s="175">
        <v>0.67600000000000005</v>
      </c>
      <c r="M70" s="176">
        <v>293</v>
      </c>
      <c r="N70" s="176">
        <v>0.7</v>
      </c>
      <c r="O70" s="177">
        <v>7.33</v>
      </c>
      <c r="P70" s="178">
        <v>6.7140000000000005E-2</v>
      </c>
      <c r="Q70" s="178">
        <v>-1.6030000000000001E-5</v>
      </c>
      <c r="R70" s="178">
        <v>-5.6169999999999999E-9</v>
      </c>
      <c r="S70" s="175" t="e">
        <f t="shared" ca="1" si="1"/>
        <v>#DIV/0!</v>
      </c>
      <c r="T70" s="179">
        <v>25</v>
      </c>
      <c r="U70" s="180">
        <v>0</v>
      </c>
      <c r="V70" s="180">
        <v>0</v>
      </c>
      <c r="W70" s="169">
        <v>18.600000000000001</v>
      </c>
      <c r="X70" s="181">
        <v>77.822400000000016</v>
      </c>
      <c r="Y70" s="169">
        <v>35.07</v>
      </c>
      <c r="Z70" s="181">
        <v>146.73287999999999</v>
      </c>
      <c r="AA70" s="181"/>
      <c r="AB70" s="177">
        <v>15.918200000000001</v>
      </c>
      <c r="AC70" s="180">
        <v>2541.69</v>
      </c>
      <c r="AD70" s="180">
        <v>-41.43</v>
      </c>
      <c r="AE70" s="169">
        <v>340</v>
      </c>
      <c r="AF70" s="169">
        <v>250</v>
      </c>
      <c r="AG70" s="175">
        <v>0</v>
      </c>
      <c r="AH70" s="180">
        <v>0</v>
      </c>
      <c r="AI70" s="175">
        <v>0</v>
      </c>
      <c r="AJ70" s="175">
        <v>0</v>
      </c>
      <c r="AK70" s="169">
        <v>6460</v>
      </c>
      <c r="AL70" s="181">
        <v>27028.639999999999</v>
      </c>
      <c r="AM70" s="169"/>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69"/>
      <c r="BZ70" s="169"/>
      <c r="CA70" s="169"/>
      <c r="CB70" s="169"/>
      <c r="CC70" s="169"/>
      <c r="CD70" s="169"/>
      <c r="CE70" s="169"/>
      <c r="CF70" s="169"/>
      <c r="CG70" s="169"/>
      <c r="CH70" s="169"/>
      <c r="CI70" s="169"/>
      <c r="CJ70" s="169"/>
      <c r="CK70" s="169"/>
      <c r="CL70" s="169"/>
      <c r="CM70" s="169"/>
      <c r="CN70" s="169"/>
      <c r="CO70" s="169"/>
      <c r="CP70" s="169"/>
      <c r="CQ70" s="169"/>
      <c r="CR70" s="169"/>
      <c r="CS70" s="171"/>
      <c r="CT70" s="171"/>
      <c r="CU70" s="169"/>
    </row>
    <row r="71" spans="1:130" ht="15.75" x14ac:dyDescent="0.25">
      <c r="A71" s="166"/>
      <c r="B71" s="166" t="s">
        <v>685</v>
      </c>
      <c r="C71" s="175">
        <v>182.351</v>
      </c>
      <c r="D71" s="176">
        <v>250.1</v>
      </c>
      <c r="E71" s="176">
        <v>505.9</v>
      </c>
      <c r="F71" s="176">
        <v>674</v>
      </c>
      <c r="G71" s="176">
        <v>16.8</v>
      </c>
      <c r="H71" s="176">
        <v>17.022599995101746</v>
      </c>
      <c r="I71" s="176">
        <v>0</v>
      </c>
      <c r="J71" s="175">
        <v>0</v>
      </c>
      <c r="K71" s="175">
        <v>0.59799999999999998</v>
      </c>
      <c r="L71" s="175">
        <v>0.76600000000000001</v>
      </c>
      <c r="M71" s="176">
        <v>293</v>
      </c>
      <c r="N71" s="176">
        <v>0</v>
      </c>
      <c r="O71" s="177">
        <v>-1.7</v>
      </c>
      <c r="P71" s="178">
        <v>2.8450000000000002</v>
      </c>
      <c r="Q71" s="178">
        <v>-1</v>
      </c>
      <c r="R71" s="178">
        <v>-1.5940000000000001</v>
      </c>
      <c r="S71" s="175">
        <f t="shared" ca="1" si="1"/>
        <v>3.1288077588686196</v>
      </c>
      <c r="T71" s="179">
        <v>25</v>
      </c>
      <c r="U71" s="180">
        <v>-4</v>
      </c>
      <c r="V71" s="180">
        <v>3.4660000000000002</v>
      </c>
      <c r="W71" s="169">
        <v>-8</v>
      </c>
      <c r="X71" s="181">
        <v>-33.472000000000001</v>
      </c>
      <c r="Y71" s="169">
        <v>658.16</v>
      </c>
      <c r="Z71" s="181">
        <v>2753.7414399999998</v>
      </c>
      <c r="AA71" s="181"/>
      <c r="AB71" s="177">
        <v>323.70999999999998</v>
      </c>
      <c r="AC71" s="180">
        <v>-44.45</v>
      </c>
      <c r="AD71" s="180">
        <v>34.96</v>
      </c>
      <c r="AE71" s="169">
        <v>16.085000000000001</v>
      </c>
      <c r="AF71" s="169">
        <v>3856.23</v>
      </c>
      <c r="AG71" s="175">
        <v>-97.94</v>
      </c>
      <c r="AH71" s="180">
        <v>537</v>
      </c>
      <c r="AI71" s="175">
        <v>377</v>
      </c>
      <c r="AJ71" s="175">
        <v>88.01</v>
      </c>
      <c r="AK71" s="169">
        <v>-10609.4</v>
      </c>
      <c r="AL71" s="181">
        <v>-44389.729599999999</v>
      </c>
      <c r="AM71" s="169"/>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69"/>
      <c r="BZ71" s="169"/>
      <c r="CA71" s="169"/>
      <c r="CB71" s="169"/>
      <c r="CC71" s="169"/>
      <c r="CD71" s="169"/>
      <c r="CE71" s="169"/>
      <c r="CF71" s="169"/>
      <c r="CG71" s="169"/>
      <c r="CH71" s="169"/>
      <c r="CI71" s="169"/>
      <c r="CJ71" s="169"/>
      <c r="CK71" s="169"/>
      <c r="CL71" s="169"/>
      <c r="CM71" s="169"/>
      <c r="CN71" s="169"/>
      <c r="CO71" s="169"/>
      <c r="CP71" s="169"/>
      <c r="CQ71" s="169"/>
      <c r="CR71" s="169"/>
      <c r="CS71" s="171"/>
      <c r="CT71" s="171"/>
      <c r="CU71" s="169"/>
    </row>
    <row r="72" spans="1:130" ht="15.75" x14ac:dyDescent="0.25">
      <c r="A72" s="166"/>
      <c r="B72" s="166" t="s">
        <v>686</v>
      </c>
      <c r="C72" s="175">
        <v>154.297</v>
      </c>
      <c r="D72" s="176">
        <v>224</v>
      </c>
      <c r="E72" s="176">
        <v>465.8</v>
      </c>
      <c r="F72" s="176">
        <v>637</v>
      </c>
      <c r="G72" s="176">
        <v>19.7</v>
      </c>
      <c r="H72" s="176">
        <v>19.961024994256213</v>
      </c>
      <c r="I72" s="176">
        <v>0</v>
      </c>
      <c r="J72" s="175">
        <v>0</v>
      </c>
      <c r="K72" s="175">
        <v>0.51800000000000002</v>
      </c>
      <c r="L72" s="175">
        <v>0.751</v>
      </c>
      <c r="M72" s="176">
        <v>293</v>
      </c>
      <c r="N72" s="176">
        <v>0</v>
      </c>
      <c r="O72" s="177">
        <v>-1.3340000000000001</v>
      </c>
      <c r="P72" s="178">
        <v>0.23949999999999999</v>
      </c>
      <c r="Q72" s="178">
        <v>-1.338E-4</v>
      </c>
      <c r="R72" s="178">
        <v>2.9049999999999999E-8</v>
      </c>
      <c r="S72" s="175">
        <f t="shared" ca="1" si="1"/>
        <v>0.97922278386311445</v>
      </c>
      <c r="T72" s="179">
        <v>25</v>
      </c>
      <c r="U72" s="180">
        <v>566.26</v>
      </c>
      <c r="V72" s="180">
        <v>294.89</v>
      </c>
      <c r="W72" s="169">
        <v>-34.6</v>
      </c>
      <c r="X72" s="181">
        <v>-144.7664</v>
      </c>
      <c r="Y72" s="169">
        <v>30.94</v>
      </c>
      <c r="Z72" s="181">
        <v>129.45296000000002</v>
      </c>
      <c r="AA72" s="181"/>
      <c r="AB72" s="177">
        <v>16.0412</v>
      </c>
      <c r="AC72" s="180">
        <v>3597.72</v>
      </c>
      <c r="AD72" s="180">
        <v>-83.41</v>
      </c>
      <c r="AE72" s="169">
        <v>496</v>
      </c>
      <c r="AF72" s="169">
        <v>345</v>
      </c>
      <c r="AG72" s="175">
        <v>78.295000000000002</v>
      </c>
      <c r="AH72" s="180">
        <v>-9105.75</v>
      </c>
      <c r="AI72" s="175">
        <v>-8.4890000000000008</v>
      </c>
      <c r="AJ72" s="175">
        <v>11.46</v>
      </c>
      <c r="AK72" s="169">
        <v>9770</v>
      </c>
      <c r="AL72" s="181">
        <v>40877.68</v>
      </c>
      <c r="AM72" s="169"/>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69"/>
      <c r="BZ72" s="169"/>
      <c r="CA72" s="169"/>
      <c r="CB72" s="169"/>
      <c r="CC72" s="169"/>
      <c r="CD72" s="169"/>
      <c r="CE72" s="169"/>
      <c r="CF72" s="169"/>
      <c r="CG72" s="169"/>
      <c r="CH72" s="169"/>
      <c r="CI72" s="169"/>
      <c r="CJ72" s="169"/>
      <c r="CK72" s="169"/>
      <c r="CL72" s="169"/>
      <c r="CM72" s="169"/>
      <c r="CN72" s="169"/>
      <c r="CO72" s="169"/>
      <c r="CP72" s="169"/>
      <c r="CQ72" s="169"/>
      <c r="CR72" s="169"/>
      <c r="CS72" s="171"/>
      <c r="CT72" s="171"/>
      <c r="CU72" s="169"/>
    </row>
    <row r="73" spans="1:130" ht="15.75" x14ac:dyDescent="0.25">
      <c r="A73" s="166" t="s">
        <v>472</v>
      </c>
      <c r="B73" s="182" t="s">
        <v>687</v>
      </c>
      <c r="C73" s="183">
        <f ca="1">C494*6+C273*7</f>
        <v>86.176199999999994</v>
      </c>
      <c r="D73" s="184">
        <v>173.3</v>
      </c>
      <c r="E73" s="184">
        <v>322.89999999999998</v>
      </c>
      <c r="F73" s="184">
        <v>488.7</v>
      </c>
      <c r="G73" s="184">
        <v>30.4</v>
      </c>
      <c r="H73" s="184">
        <v>30.802799991136489</v>
      </c>
      <c r="I73" s="184">
        <v>359</v>
      </c>
      <c r="J73" s="183">
        <v>0.27200000000000002</v>
      </c>
      <c r="K73" s="183">
        <v>0.23100000000000001</v>
      </c>
      <c r="L73" s="183">
        <v>0.64900000000000002</v>
      </c>
      <c r="M73" s="184">
        <v>293</v>
      </c>
      <c r="N73" s="184">
        <v>0</v>
      </c>
      <c r="O73" s="185">
        <v>-3.9729999999999999</v>
      </c>
      <c r="P73" s="186">
        <v>0.15029999999999999</v>
      </c>
      <c r="Q73" s="186">
        <v>-8.3139999999999993E-5</v>
      </c>
      <c r="R73" s="186">
        <v>1.6359999999999999E-8</v>
      </c>
      <c r="S73" s="183">
        <f t="shared" ca="1" si="1"/>
        <v>0.62893289892786752</v>
      </c>
      <c r="T73" s="187">
        <v>25</v>
      </c>
      <c r="U73" s="188">
        <v>438.44</v>
      </c>
      <c r="V73" s="188">
        <v>226.67</v>
      </c>
      <c r="W73" s="171">
        <v>-44.35</v>
      </c>
      <c r="X73" s="189">
        <v>-185.56040000000002</v>
      </c>
      <c r="Y73" s="171">
        <v>-2.2999999999999998</v>
      </c>
      <c r="Z73" s="189">
        <v>-9.6231999999999989</v>
      </c>
      <c r="AA73" s="189">
        <f ca="1">272+AL73/E73</f>
        <v>353.46425518736453</v>
      </c>
      <c r="AB73" s="185">
        <v>15.553599999999999</v>
      </c>
      <c r="AC73" s="188">
        <v>2489.5</v>
      </c>
      <c r="AD73" s="188">
        <v>-43.81</v>
      </c>
      <c r="AE73" s="171">
        <v>350</v>
      </c>
      <c r="AF73" s="171">
        <v>230</v>
      </c>
      <c r="AG73" s="183">
        <v>51.47</v>
      </c>
      <c r="AH73" s="188">
        <v>-4910.28</v>
      </c>
      <c r="AI73" s="183">
        <v>-5.3140000000000001</v>
      </c>
      <c r="AJ73" s="183">
        <v>4.3230000000000004</v>
      </c>
      <c r="AK73" s="171">
        <v>6287</v>
      </c>
      <c r="AL73" s="189">
        <v>26304.808000000001</v>
      </c>
      <c r="AM73" s="190" t="s">
        <v>139</v>
      </c>
      <c r="AN73" s="191">
        <f ca="1">IFERROR(IF($AM73="HSC",OFFSET(INDEX(CpDataCoefficients!$A$1:$A$5025,MATCH($A73,CpDataCoefficients!$A$1:$A$5025,0)),1,CpDataCoefficients!$F$39+AN$3),OFFSET(INDEX(CpDataCoefficients!$A$1:$A$5025,MATCH($A73,CpDataCoefficients!$A$1:$A$5025,0)),0,CpDataCoefficients!$F$39+AN$3)),0)</f>
        <v>200</v>
      </c>
      <c r="AO73" s="191">
        <f ca="1">IFERROR(IF($AM73="HSC",OFFSET(INDEX(CpDataCoefficients!$A$1:$A$5025,MATCH($A73,CpDataCoefficients!$A$1:$A$5025,0)),1,CpDataCoefficients!$F$39+AO$3),OFFSET(INDEX(CpDataCoefficients!$A$1:$A$5025,MATCH($A73,CpDataCoefficients!$A$1:$A$5025,0)),0,CpDataCoefficients!$F$39+AO$3)),0)</f>
        <v>500</v>
      </c>
      <c r="AP73" s="191">
        <f ca="1">IFERROR(IF($AM73="HSC",OFFSET(INDEX(CpDataCoefficients!$A$1:$A$5025,MATCH($A73,CpDataCoefficients!$A$1:$A$5025,0)),1,CpDataCoefficients!$F$39+AP$3),OFFSET(INDEX(CpDataCoefficients!$A$1:$A$5025,MATCH($A73,CpDataCoefficients!$A$1:$A$5025,0)),0,CpDataCoefficients!$F$39+AP$3)),0)</f>
        <v>9.5758848336893543</v>
      </c>
      <c r="AQ73" s="191">
        <f ca="1">IFERROR(IF($AM73="HSC",OFFSET(INDEX(CpDataCoefficients!$A$1:$A$5025,MATCH($A73,CpDataCoefficients!$A$1:$A$5025,0)),1,CpDataCoefficients!$F$39+AQ$3),OFFSET(INDEX(CpDataCoefficients!$A$1:$A$5025,MATCH($A73,CpDataCoefficients!$A$1:$A$5025,0)),0,CpDataCoefficients!$F$39+AQ$3)),0)</f>
        <v>399.55868612718626</v>
      </c>
      <c r="AR73" s="191">
        <f ca="1">IFERROR(IF($AM73="HSC",OFFSET(INDEX(CpDataCoefficients!$A$1:$A$5025,MATCH($A73,CpDataCoefficients!$A$1:$A$5025,0)),1,CpDataCoefficients!$F$39+AR$3),OFFSET(INDEX(CpDataCoefficients!$A$1:$A$5025,MATCH($A73,CpDataCoefficients!$A$1:$A$5025,0)),0,CpDataCoefficients!$F$39+AR$3)),0)</f>
        <v>221.94503984510763</v>
      </c>
      <c r="AS73" s="191">
        <f ca="1">IFERROR(IF($AM73="HSC",OFFSET(INDEX(CpDataCoefficients!$A$1:$A$5025,MATCH($A73,CpDataCoefficients!$A$1:$A$5025,0)),1,CpDataCoefficients!$F$39+AS$3),OFFSET(INDEX(CpDataCoefficients!$A$1:$A$5025,MATCH($A73,CpDataCoefficients!$A$1:$A$5025,0)),0,CpDataCoefficients!$F$39+AS$3)),0)</f>
        <v>-363.77801017995671</v>
      </c>
      <c r="AT73" s="191">
        <f ca="1">IFERROR(IF($AM73="HSC",OFFSET(INDEX(CpDataCoefficients!$A$1:$A$5025,MATCH($A73,CpDataCoefficients!$A$1:$A$5025,0)),1,CpDataCoefficients!$F$39+AT$3),OFFSET(INDEX(CpDataCoefficients!$A$1:$A$5025,MATCH($A73,CpDataCoefficients!$A$1:$A$5025,0)),0,CpDataCoefficients!$F$39+AT$3)),0)</f>
        <v>0.24019172216618798</v>
      </c>
      <c r="AU73" s="191">
        <f ca="1">IFERROR(IF($AM73="HSC",OFFSET(INDEX(CpDataCoefficients!$A$1:$A$5025,MATCH($A73,CpDataCoefficients!$A$1:$A$5025,0)),1,CpDataCoefficients!$F$39+AU$3),OFFSET(INDEX(CpDataCoefficients!$A$1:$A$5025,MATCH($A73,CpDataCoefficients!$A$1:$A$5025,0)),0,CpDataCoefficients!$F$39+AU$3)),0)</f>
        <v>-4840.9705477507268</v>
      </c>
      <c r="AV73" s="191">
        <f ca="1">IFERROR(IF($AM73="HSC",OFFSET(INDEX(CpDataCoefficients!$A$1:$A$5025,MATCH($A73,CpDataCoefficients!$A$1:$A$5025,0)),1,CpDataCoefficients!$F$39+AV$3),OFFSET(INDEX(CpDataCoefficients!$A$1:$A$5025,MATCH($A73,CpDataCoefficients!$A$1:$A$5025,0)),0,CpDataCoefficients!$F$39+AV$3)),0)</f>
        <v>-205.24717493522917</v>
      </c>
      <c r="AW73" s="191">
        <f ca="1">IFERROR(IF($AM73="HSC",OFFSET(INDEX(CpDataCoefficients!$A$1:$A$5025,MATCH($A73,CpDataCoefficients!$A$1:$A$5025,0)),1,CpDataCoefficients!$F$39+AW$3),OFFSET(INDEX(CpDataCoefficients!$A$1:$A$5025,MATCH($A73,CpDataCoefficients!$A$1:$A$5025,0)),0,CpDataCoefficients!$F$39+AW$3)),0)</f>
        <v>0</v>
      </c>
      <c r="AX73" s="191">
        <f ca="1">IFERROR(IF($AM73="HSC",OFFSET(INDEX(CpDataCoefficients!$A$1:$A$5025,MATCH($A73,CpDataCoefficients!$A$1:$A$5025,0)),1,CpDataCoefficients!$F$39+AX$3),OFFSET(INDEX(CpDataCoefficients!$A$1:$A$5025,MATCH($A73,CpDataCoefficients!$A$1:$A$5025,0)),0,CpDataCoefficients!$F$39+AX$3)),0)</f>
        <v>500</v>
      </c>
      <c r="AY73" s="191">
        <f ca="1">IFERROR(IF($AM73="HSC",OFFSET(INDEX(CpDataCoefficients!$A$1:$A$5025,MATCH($A73,CpDataCoefficients!$A$1:$A$5025,0)),1,CpDataCoefficients!$F$39+AY$3),OFFSET(INDEX(CpDataCoefficients!$A$1:$A$5025,MATCH($A73,CpDataCoefficients!$A$1:$A$5025,0)),0,CpDataCoefficients!$F$39+AY$3)),0)</f>
        <v>1000</v>
      </c>
      <c r="AZ73" s="191">
        <f ca="1">IFERROR(IF($AM73="HSC",OFFSET(INDEX(CpDataCoefficients!$A$1:$A$5025,MATCH($A73,CpDataCoefficients!$A$1:$A$5025,0)),1,CpDataCoefficients!$F$39+AZ$3),OFFSET(INDEX(CpDataCoefficients!$A$1:$A$5025,MATCH($A73,CpDataCoefficients!$A$1:$A$5025,0)),0,CpDataCoefficients!$F$39+AZ$3)),0)</f>
        <v>-49.370400944989079</v>
      </c>
      <c r="BA73" s="191">
        <f ca="1">IFERROR(IF($AM73="HSC",OFFSET(INDEX(CpDataCoefficients!$A$1:$A$5025,MATCH($A73,CpDataCoefficients!$A$1:$A$5025,0)),1,CpDataCoefficients!$F$39+BA$3),OFFSET(INDEX(CpDataCoefficients!$A$1:$A$5025,MATCH($A73,CpDataCoefficients!$A$1:$A$5025,0)),0,CpDataCoefficients!$F$39+BA$3)),0)</f>
        <v>729.32938977845333</v>
      </c>
      <c r="BB73" s="191">
        <f ca="1">IFERROR(IF($AM73="HSC",OFFSET(INDEX(CpDataCoefficients!$A$1:$A$5025,MATCH($A73,CpDataCoefficients!$A$1:$A$5025,0)),1,CpDataCoefficients!$F$39+BB$3),OFFSET(INDEX(CpDataCoefficients!$A$1:$A$5025,MATCH($A73,CpDataCoefficients!$A$1:$A$5025,0)),0,CpDataCoefficients!$F$39+BB$3)),0)</f>
        <v>-457.9084859593637</v>
      </c>
      <c r="BC73" s="191">
        <f ca="1">IFERROR(IF($AM73="HSC",OFFSET(INDEX(CpDataCoefficients!$A$1:$A$5025,MATCH($A73,CpDataCoefficients!$A$1:$A$5025,0)),1,CpDataCoefficients!$F$39+BC$3),OFFSET(INDEX(CpDataCoefficients!$A$1:$A$5025,MATCH($A73,CpDataCoefficients!$A$1:$A$5025,0)),0,CpDataCoefficients!$F$39+BC$3)),0)</f>
        <v>125.07518811540167</v>
      </c>
      <c r="BD73" s="191">
        <f ca="1">IFERROR(IF($AM73="HSC",OFFSET(INDEX(CpDataCoefficients!$A$1:$A$5025,MATCH($A73,CpDataCoefficients!$A$1:$A$5025,0)),1,CpDataCoefficients!$F$39+BD$3),OFFSET(INDEX(CpDataCoefficients!$A$1:$A$5025,MATCH($A73,CpDataCoefficients!$A$1:$A$5025,0)),0,CpDataCoefficients!$F$39+BD$3)),0)</f>
        <v>0.97104310338241318</v>
      </c>
      <c r="BE73" s="191">
        <f ca="1">IFERROR(IF($AM73="HSC",OFFSET(INDEX(CpDataCoefficients!$A$1:$A$5025,MATCH($A73,CpDataCoefficients!$A$1:$A$5025,0)),1,CpDataCoefficients!$F$39+BE$3),OFFSET(INDEX(CpDataCoefficients!$A$1:$A$5025,MATCH($A73,CpDataCoefficients!$A$1:$A$5025,0)),0,CpDataCoefficients!$F$39+BE$3)),0)</f>
        <v>-4830.5681410368752</v>
      </c>
      <c r="BF73" s="191">
        <f ca="1">IFERROR(IF($AM73="HSC",OFFSET(INDEX(CpDataCoefficients!$A$1:$A$5025,MATCH($A73,CpDataCoefficients!$A$1:$A$5025,0)),1,CpDataCoefficients!$F$39+BF$3),OFFSET(INDEX(CpDataCoefficients!$A$1:$A$5025,MATCH($A73,CpDataCoefficients!$A$1:$A$5025,0)),0,CpDataCoefficients!$F$39+BF$3)),0)</f>
        <v>-344.91646832714974</v>
      </c>
      <c r="BG73" s="191">
        <f ca="1">IFERROR(IF($AM73="HSC",OFFSET(INDEX(CpDataCoefficients!$A$1:$A$5025,MATCH($A73,CpDataCoefficients!$A$1:$A$5025,0)),1,CpDataCoefficients!$F$39+BG$3),OFFSET(INDEX(CpDataCoefficients!$A$1:$A$5025,MATCH($A73,CpDataCoefficients!$A$1:$A$5025,0)),0,CpDataCoefficients!$F$39+BG$3)),0)</f>
        <v>0</v>
      </c>
      <c r="BH73" s="191">
        <f ca="1">IFERROR(IF($AM73="HSC",OFFSET(INDEX(CpDataCoefficients!$A$1:$A$5025,MATCH($A73,CpDataCoefficients!$A$1:$A$5025,0)),1,CpDataCoefficients!$F$39+BH$3),OFFSET(INDEX(CpDataCoefficients!$A$1:$A$5025,MATCH($A73,CpDataCoefficients!$A$1:$A$5025,0)),0,CpDataCoefficients!$F$39+BH$3)),0)</f>
        <v>1000</v>
      </c>
      <c r="BI73" s="191">
        <f ca="1">IFERROR(IF($AM73="HSC",OFFSET(INDEX(CpDataCoefficients!$A$1:$A$5025,MATCH($A73,CpDataCoefficients!$A$1:$A$5025,0)),1,CpDataCoefficients!$F$39+BI$3),OFFSET(INDEX(CpDataCoefficients!$A$1:$A$5025,MATCH($A73,CpDataCoefficients!$A$1:$A$5025,0)),0,CpDataCoefficients!$F$39+BI$3)),0)</f>
        <v>1500</v>
      </c>
      <c r="BJ73" s="191">
        <f ca="1">IFERROR(IF($AM73="HSC",OFFSET(INDEX(CpDataCoefficients!$A$1:$A$5025,MATCH($A73,CpDataCoefficients!$A$1:$A$5025,0)),1,CpDataCoefficients!$F$39+BJ$3),OFFSET(INDEX(CpDataCoefficients!$A$1:$A$5025,MATCH($A73,CpDataCoefficients!$A$1:$A$5025,0)),0,CpDataCoefficients!$F$39+BJ$3)),0)</f>
        <v>-660.06529091354207</v>
      </c>
      <c r="BK73" s="191">
        <f ca="1">IFERROR(IF($AM73="HSC",OFFSET(INDEX(CpDataCoefficients!$A$1:$A$5025,MATCH($A73,CpDataCoefficients!$A$1:$A$5025,0)),1,CpDataCoefficients!$F$39+BK$3),OFFSET(INDEX(CpDataCoefficients!$A$1:$A$5025,MATCH($A73,CpDataCoefficients!$A$1:$A$5025,0)),0,CpDataCoefficients!$F$39+BK$3)),0)</f>
        <v>1779.7906553400446</v>
      </c>
      <c r="BL73" s="191">
        <f ca="1">IFERROR(IF($AM73="HSC",OFFSET(INDEX(CpDataCoefficients!$A$1:$A$5025,MATCH($A73,CpDataCoefficients!$A$1:$A$5025,0)),1,CpDataCoefficients!$F$39+BL$3),OFFSET(INDEX(CpDataCoefficients!$A$1:$A$5025,MATCH($A73,CpDataCoefficients!$A$1:$A$5025,0)),0,CpDataCoefficients!$F$39+BL$3)),0)</f>
        <v>-1097.4789435889345</v>
      </c>
      <c r="BM73" s="191">
        <f ca="1">IFERROR(IF($AM73="HSC",OFFSET(INDEX(CpDataCoefficients!$A$1:$A$5025,MATCH($A73,CpDataCoefficients!$A$1:$A$5025,0)),1,CpDataCoefficients!$F$39+BM$3),OFFSET(INDEX(CpDataCoefficients!$A$1:$A$5025,MATCH($A73,CpDataCoefficients!$A$1:$A$5025,0)),0,CpDataCoefficients!$F$39+BM$3)),0)</f>
        <v>250.22437389529932</v>
      </c>
      <c r="BN73" s="191">
        <f ca="1">IFERROR(IF($AM73="HSC",OFFSET(INDEX(CpDataCoefficients!$A$1:$A$5025,MATCH($A73,CpDataCoefficients!$A$1:$A$5025,0)),1,CpDataCoefficients!$F$39+BN$3),OFFSET(INDEX(CpDataCoefficients!$A$1:$A$5025,MATCH($A73,CpDataCoefficients!$A$1:$A$5025,0)),0,CpDataCoefficients!$F$39+BN$3)),0)</f>
        <v>75.63063971127356</v>
      </c>
      <c r="BO73" s="191">
        <f ca="1">IFERROR(IF($AM73="HSC",OFFSET(INDEX(CpDataCoefficients!$A$1:$A$5025,MATCH($A73,CpDataCoefficients!$A$1:$A$5025,0)),1,CpDataCoefficients!$F$39+BO$3),OFFSET(INDEX(CpDataCoefficients!$A$1:$A$5025,MATCH($A73,CpDataCoefficients!$A$1:$A$5025,0)),0,CpDataCoefficients!$F$39+BO$3)),0)</f>
        <v>-4488.5414311430113</v>
      </c>
      <c r="BP73" s="191">
        <f ca="1">IFERROR(IF($AM73="HSC",OFFSET(INDEX(CpDataCoefficients!$A$1:$A$5025,MATCH($A73,CpDataCoefficients!$A$1:$A$5025,0)),1,CpDataCoefficients!$F$39+BP$3),OFFSET(INDEX(CpDataCoefficients!$A$1:$A$5025,MATCH($A73,CpDataCoefficients!$A$1:$A$5025,0)),0,CpDataCoefficients!$F$39+BP$3)),0)</f>
        <v>-1079.9791020299758</v>
      </c>
      <c r="BQ73" s="191">
        <f ca="1">IFERROR(IF($AM73="HSC",OFFSET(INDEX(CpDataCoefficients!$A$1:$A$5025,MATCH($A73,CpDataCoefficients!$A$1:$A$5025,0)),1,CpDataCoefficients!$F$39+BQ$3),OFFSET(INDEX(CpDataCoefficients!$A$1:$A$5025,MATCH($A73,CpDataCoefficients!$A$1:$A$5025,0)),0,CpDataCoefficients!$F$39+BQ$3)),0)</f>
        <v>0</v>
      </c>
      <c r="BR73" s="191">
        <f ca="1">IFERROR(IF($AM73="HSC",OFFSET(INDEX(CpDataCoefficients!$A$1:$A$5025,MATCH($A73,CpDataCoefficients!$A$1:$A$5025,0)),1,CpDataCoefficients!$F$39+BR$3),OFFSET(INDEX(CpDataCoefficients!$A$1:$A$5025,MATCH($A73,CpDataCoefficients!$A$1:$A$5025,0)),0,CpDataCoefficients!$F$39+BR$3)),0)</f>
        <v>0</v>
      </c>
      <c r="BS73" s="191">
        <f ca="1">IFERROR(IF($AM73="HSC",OFFSET(INDEX(CpDataCoefficients!$A$1:$A$5025,MATCH($A73,CpDataCoefficients!$A$1:$A$5025,0)),1,CpDataCoefficients!$F$39+BS$3),OFFSET(INDEX(CpDataCoefficients!$A$1:$A$5025,MATCH($A73,CpDataCoefficients!$A$1:$A$5025,0)),0,CpDataCoefficients!$F$39+BS$3)),0)</f>
        <v>0</v>
      </c>
      <c r="BT73" s="191">
        <f ca="1">IFERROR(IF($AM73="HSC",OFFSET(INDEX(CpDataCoefficients!$A$1:$A$5025,MATCH($A73,CpDataCoefficients!$A$1:$A$5025,0)),1,CpDataCoefficients!$F$39+BT$3),OFFSET(INDEX(CpDataCoefficients!$A$1:$A$5025,MATCH($A73,CpDataCoefficients!$A$1:$A$5025,0)),0,CpDataCoefficients!$F$39+BT$3)),0)</f>
        <v>0</v>
      </c>
      <c r="BU73" s="191">
        <f ca="1">IFERROR(IF($AM73="HSC",OFFSET(INDEX(CpDataCoefficients!$A$1:$A$5025,MATCH($A73,CpDataCoefficients!$A$1:$A$5025,0)),1,CpDataCoefficients!$F$39+BU$3),OFFSET(INDEX(CpDataCoefficients!$A$1:$A$5025,MATCH($A73,CpDataCoefficients!$A$1:$A$5025,0)),0,CpDataCoefficients!$F$39+BU$3)),0)</f>
        <v>0</v>
      </c>
      <c r="BV73" s="191">
        <f ca="1">IFERROR(IF($AM73="HSC",OFFSET(INDEX(CpDataCoefficients!$A$1:$A$5025,MATCH($A73,CpDataCoefficients!$A$1:$A$5025,0)),1,CpDataCoefficients!$F$39+BV$3),OFFSET(INDEX(CpDataCoefficients!$A$1:$A$5025,MATCH($A73,CpDataCoefficients!$A$1:$A$5025,0)),0,CpDataCoefficients!$F$39+BV$3)),0)</f>
        <v>0</v>
      </c>
      <c r="BW73" s="191">
        <f ca="1">IFERROR(IF($AM73="HSC",OFFSET(INDEX(CpDataCoefficients!$A$1:$A$5025,MATCH($A73,CpDataCoefficients!$A$1:$A$5025,0)),1,CpDataCoefficients!$F$39+BW$3),OFFSET(INDEX(CpDataCoefficients!$A$1:$A$5025,MATCH($A73,CpDataCoefficients!$A$1:$A$5025,0)),0,CpDataCoefficients!$F$39+BW$3)),0)</f>
        <v>0</v>
      </c>
      <c r="BX73" s="191">
        <f ca="1">IFERROR(IF($AM73="HSC",OFFSET(INDEX(CpDataCoefficients!$A$1:$A$5025,MATCH($A73,CpDataCoefficients!$A$1:$A$5025,0)),1,CpDataCoefficients!$F$39+BX$3),OFFSET(INDEX(CpDataCoefficients!$A$1:$A$5025,MATCH($A73,CpDataCoefficients!$A$1:$A$5025,0)),0,CpDataCoefficients!$F$39+BX$3)),0)</f>
        <v>0</v>
      </c>
      <c r="BY73" s="191">
        <f ca="1">IFERROR(IF($AM73="HSC",OFFSET(INDEX(CpDataCoefficients!$A$1:$A$5025,MATCH($A73,CpDataCoefficients!$A$1:$A$5025,0)),1,CpDataCoefficients!$F$39+BY$3),OFFSET(INDEX(CpDataCoefficients!$A$1:$A$5025,MATCH($A73,CpDataCoefficients!$A$1:$A$5025,0)),0,CpDataCoefficients!$F$39+BY$3)),0)</f>
        <v>0</v>
      </c>
      <c r="BZ73" s="191">
        <f ca="1">IFERROR(IF($AM73="HSC",OFFSET(INDEX(CpDataCoefficients!$A$1:$A$5025,MATCH($A73,CpDataCoefficients!$A$1:$A$5025,0)),1,CpDataCoefficients!$F$39+BZ$3),OFFSET(INDEX(CpDataCoefficients!$A$1:$A$5025,MATCH($A73,CpDataCoefficients!$A$1:$A$5025,0)),0,CpDataCoefficients!$F$39+BZ$3)),0)</f>
        <v>0</v>
      </c>
      <c r="CA73" s="191">
        <f ca="1">IFERROR(IF($AM73="HSC",OFFSET(INDEX(CpDataCoefficients!$A$1:$A$5025,MATCH($A73,CpDataCoefficients!$A$1:$A$5025,0)),1,CpDataCoefficients!$F$39+CA$3),OFFSET(INDEX(CpDataCoefficients!$A$1:$A$5025,MATCH($A73,CpDataCoefficients!$A$1:$A$5025,0)),0,CpDataCoefficients!$F$39+CA$3)),0)</f>
        <v>0</v>
      </c>
      <c r="CB73" s="191">
        <f ca="1">IFERROR(IF($AM73="HSC",OFFSET(INDEX(CpDataCoefficients!$A$1:$A$5025,MATCH($A73,CpDataCoefficients!$A$1:$A$5025,0)),1,CpDataCoefficients!$F$39+CB$3),OFFSET(INDEX(CpDataCoefficients!$A$1:$A$5025,MATCH($A73,CpDataCoefficients!$A$1:$A$5025,0)),0,CpDataCoefficients!$F$39+CB$3)),0)</f>
        <v>0</v>
      </c>
      <c r="CC73" s="191">
        <f ca="1">IFERROR(IF($AM73="HSC",OFFSET(INDEX(CpDataCoefficients!$A$1:$A$5025,MATCH($A73,CpDataCoefficients!$A$1:$A$5025,0)),1,CpDataCoefficients!$F$39+CC$3),OFFSET(INDEX(CpDataCoefficients!$A$1:$A$5025,MATCH($A73,CpDataCoefficients!$A$1:$A$5025,0)),0,CpDataCoefficients!$F$39+CC$3)),0)</f>
        <v>0</v>
      </c>
      <c r="CD73" s="191">
        <f ca="1">IFERROR(IF($AM73="HSC",OFFSET(INDEX(CpDataCoefficients!$A$1:$A$5025,MATCH($A73,CpDataCoefficients!$A$1:$A$5025,0)),1,CpDataCoefficients!$F$39+CD$3),OFFSET(INDEX(CpDataCoefficients!$A$1:$A$5025,MATCH($A73,CpDataCoefficients!$A$1:$A$5025,0)),0,CpDataCoefficients!$F$39+CD$3)),0)</f>
        <v>0</v>
      </c>
      <c r="CE73" s="191">
        <f ca="1">IFERROR(IF($AM73="HSC",OFFSET(INDEX(CpDataCoefficients!$A$1:$A$5025,MATCH($A73,CpDataCoefficients!$A$1:$A$5025,0)),1,CpDataCoefficients!$F$39+CE$3),OFFSET(INDEX(CpDataCoefficients!$A$1:$A$5025,MATCH($A73,CpDataCoefficients!$A$1:$A$5025,0)),0,CpDataCoefficients!$F$39+CE$3)),0)</f>
        <v>0</v>
      </c>
      <c r="CF73" s="191">
        <f ca="1">IFERROR(IF($AM73="HSC",OFFSET(INDEX(CpDataCoefficients!$A$1:$A$5025,MATCH($A73,CpDataCoefficients!$A$1:$A$5025,0)),1,CpDataCoefficients!$F$39+CF$3),OFFSET(INDEX(CpDataCoefficients!$A$1:$A$5025,MATCH($A73,CpDataCoefficients!$A$1:$A$5025,0)),0,CpDataCoefficients!$F$39+CF$3)),0)</f>
        <v>0</v>
      </c>
      <c r="CG73" s="191">
        <f ca="1">IFERROR(IF($AM73="HSC",OFFSET(INDEX(CpDataCoefficients!$A$1:$A$5025,MATCH($A73,CpDataCoefficients!$A$1:$A$5025,0)),1,CpDataCoefficients!$F$39+CG$3),OFFSET(INDEX(CpDataCoefficients!$A$1:$A$5025,MATCH($A73,CpDataCoefficients!$A$1:$A$5025,0)),0,CpDataCoefficients!$F$39+CG$3)),0)</f>
        <v>0</v>
      </c>
      <c r="CH73" s="191">
        <f ca="1">IFERROR(IF($AM73="HSC",OFFSET(INDEX(CpDataCoefficients!$A$1:$A$5025,MATCH($A73,CpDataCoefficients!$A$1:$A$5025,0)),1,CpDataCoefficients!$F$39+CH$3),OFFSET(INDEX(CpDataCoefficients!$A$1:$A$5025,MATCH($A73,CpDataCoefficients!$A$1:$A$5025,0)),0,CpDataCoefficients!$F$39+CH$3)),0)</f>
        <v>0</v>
      </c>
      <c r="CI73" s="191">
        <f ca="1">IFERROR(IF($AM73="HSC",OFFSET(INDEX(CpDataCoefficients!$A$1:$A$5025,MATCH($A73,CpDataCoefficients!$A$1:$A$5025,0)),1,CpDataCoefficients!$F$39+CI$3),OFFSET(INDEX(CpDataCoefficients!$A$1:$A$5025,MATCH($A73,CpDataCoefficients!$A$1:$A$5025,0)),0,CpDataCoefficients!$F$39+CI$3)),0)</f>
        <v>0</v>
      </c>
      <c r="CJ73" s="191">
        <f ca="1">IFERROR(IF($AM73="HSC",OFFSET(INDEX(CpDataCoefficients!$A$1:$A$5025,MATCH($A73,CpDataCoefficients!$A$1:$A$5025,0)),1,CpDataCoefficients!$F$39+CJ$3),OFFSET(INDEX(CpDataCoefficients!$A$1:$A$5025,MATCH($A73,CpDataCoefficients!$A$1:$A$5025,0)),0,CpDataCoefficients!$F$39+CJ$3)),0)</f>
        <v>0</v>
      </c>
      <c r="CK73" s="191">
        <f ca="1">IFERROR(IF($AM73="HSC",OFFSET(INDEX(CpDataCoefficients!$A$1:$A$5025,MATCH($A73,CpDataCoefficients!$A$1:$A$5025,0)),1,CpDataCoefficients!$F$39+CK$3),OFFSET(INDEX(CpDataCoefficients!$A$1:$A$5025,MATCH($A73,CpDataCoefficients!$A$1:$A$5025,0)),0,CpDataCoefficients!$F$39+CK$3)),0)</f>
        <v>0</v>
      </c>
      <c r="CL73" s="191">
        <f ca="1">IFERROR(IF($AM73="HSC",OFFSET(INDEX(CpDataCoefficients!$A$1:$A$5025,MATCH($A73,CpDataCoefficients!$A$1:$A$5025,0)),1,CpDataCoefficients!$F$39+CL$3),OFFSET(INDEX(CpDataCoefficients!$A$1:$A$5025,MATCH($A73,CpDataCoefficients!$A$1:$A$5025,0)),0,CpDataCoefficients!$F$39+CL$3)),0)</f>
        <v>0</v>
      </c>
      <c r="CM73" s="191">
        <f ca="1">IFERROR(IF($AM73="HSC",OFFSET(INDEX(CpDataCoefficients!$A$1:$A$5025,MATCH($A73,CpDataCoefficients!$A$1:$A$5025,0)),1,CpDataCoefficients!$F$39+CM$3),OFFSET(INDEX(CpDataCoefficients!$A$1:$A$5025,MATCH($A73,CpDataCoefficients!$A$1:$A$5025,0)),0,CpDataCoefficients!$F$39+CM$3)),0)</f>
        <v>0</v>
      </c>
      <c r="CN73" s="191">
        <f ca="1">IFERROR(IF($AM73="HSC",OFFSET(INDEX(CpDataCoefficients!$A$1:$A$5025,MATCH($A73,CpDataCoefficients!$A$1:$A$5025,0)),1,CpDataCoefficients!$F$39+CN$3),OFFSET(INDEX(CpDataCoefficients!$A$1:$A$5025,MATCH($A73,CpDataCoefficients!$A$1:$A$5025,0)),0,CpDataCoefficients!$F$39+CN$3)),0)</f>
        <v>0</v>
      </c>
      <c r="CO73" s="191">
        <f ca="1">IFERROR(IF($AM73="HSC",OFFSET(INDEX(CpDataCoefficients!$A$1:$A$5025,MATCH($A73,CpDataCoefficients!$A$1:$A$5025,0)),1,CpDataCoefficients!$F$39+CO$3),OFFSET(INDEX(CpDataCoefficients!$A$1:$A$5025,MATCH($A73,CpDataCoefficients!$A$1:$A$5025,0)),0,CpDataCoefficients!$F$39+CO$3)),0)</f>
        <v>0</v>
      </c>
      <c r="CP73" s="191">
        <f ca="1">IFERROR(IF($AM73="HSC",OFFSET(INDEX(CpDataCoefficients!$A$1:$A$5025,MATCH($A73,CpDataCoefficients!$A$1:$A$5025,0)),1,CpDataCoefficients!$F$39+CP$3),OFFSET(INDEX(CpDataCoefficients!$A$1:$A$5025,MATCH($A73,CpDataCoefficients!$A$1:$A$5025,0)),0,CpDataCoefficients!$F$39+CP$3)),0)</f>
        <v>0</v>
      </c>
      <c r="CQ73" s="191">
        <f ca="1">IFERROR(IF($AM73="HSC",OFFSET(INDEX(CpDataCoefficients!$A$1:$A$5025,MATCH($A73,CpDataCoefficients!$A$1:$A$5025,0)),1,CpDataCoefficients!$F$39+CQ$3),OFFSET(INDEX(CpDataCoefficients!$A$1:$A$5025,MATCH($A73,CpDataCoefficients!$A$1:$A$5025,0)),0,CpDataCoefficients!$F$39+CQ$3)),0)</f>
        <v>0</v>
      </c>
      <c r="CR73" s="191">
        <f ca="1">IFERROR(IF($AM73="HSC",OFFSET(INDEX(CpDataCoefficients!$A$1:$A$5025,MATCH($A73,CpDataCoefficients!$A$1:$A$5025,0)),1,CpDataCoefficients!$F$39+CR$3),OFFSET(INDEX(CpDataCoefficients!$A$1:$A$5025,MATCH($A73,CpDataCoefficients!$A$1:$A$5025,0)),0,CpDataCoefficients!$F$39+CR$3)),0)</f>
        <v>0</v>
      </c>
      <c r="CS73" s="191">
        <f ca="1">IFERROR(IF($AM73="HSC",OFFSET(INDEX(CpDataCoefficients!$A$1:$A$5025,MATCH($A73,CpDataCoefficients!$A$1:$A$5025,0)),1,CpDataCoefficients!$F$39+CS$3),OFFSET(INDEX(CpDataCoefficients!$A$1:$A$5025,MATCH($A73,CpDataCoefficients!$A$1:$A$5025,0)),0,CpDataCoefficients!$F$39+CS$3)),0)</f>
        <v>0</v>
      </c>
      <c r="CT73" s="191">
        <f ca="1">IFERROR(IF($AM73="HSC",OFFSET(INDEX(CpDataCoefficients!$A$1:$A$5025,MATCH($A73,CpDataCoefficients!$A$1:$A$5025,0)),1,CpDataCoefficients!$F$39+CT$3),OFFSET(INDEX(CpDataCoefficients!$A$1:$A$5025,MATCH($A73,CpDataCoefficients!$A$1:$A$5025,0)),0,CpDataCoefficients!$F$39+CT$3)),0)</f>
        <v>0</v>
      </c>
      <c r="CU73" s="192">
        <f ca="1">IFERROR(IF($AM73="HSC",OFFSET(INDEX(CpDataCoefficients!$A$1:$A$5025,MATCH($A73,CpDataCoefficients!$A$1:$A$5025,0)),1,CpDataCoefficients!$F$39+CU$3),OFFSET(INDEX(CpDataCoefficients!$A$1:$A$5025,MATCH($A73,CpDataCoefficients!$A$1:$A$5025,0)),0,CpDataCoefficients!$F$39+CU$3)),0)</f>
        <v>0</v>
      </c>
      <c r="CV73" s="193">
        <v>4</v>
      </c>
      <c r="CW73" s="193">
        <v>1</v>
      </c>
      <c r="CX73" s="193"/>
      <c r="CY73" s="193">
        <v>1</v>
      </c>
      <c r="CZ73" s="193"/>
      <c r="DA73" s="193"/>
      <c r="DB73" s="193"/>
      <c r="DC73" s="193"/>
      <c r="DD73" s="193"/>
      <c r="DE73" s="193"/>
      <c r="DF73" s="193"/>
      <c r="DG73" s="193"/>
      <c r="DH73" s="193"/>
      <c r="DI73" s="193"/>
      <c r="DJ73" s="193"/>
      <c r="DK73" s="193"/>
      <c r="DL73" s="193"/>
      <c r="DM73" s="193"/>
      <c r="DN73" s="193"/>
      <c r="DO73" s="193"/>
      <c r="DP73" s="193"/>
      <c r="DQ73" s="193"/>
      <c r="DR73" s="193"/>
      <c r="DS73" s="193"/>
      <c r="DT73" s="193"/>
      <c r="DU73" s="193"/>
      <c r="DV73" s="193"/>
      <c r="DW73" s="193"/>
      <c r="DX73" s="193"/>
      <c r="DY73" s="193"/>
      <c r="DZ73" s="193"/>
    </row>
    <row r="74" spans="1:130" ht="15.75" x14ac:dyDescent="0.25">
      <c r="A74" s="166"/>
      <c r="B74" s="166" t="s">
        <v>688</v>
      </c>
      <c r="C74" s="175">
        <v>114.232</v>
      </c>
      <c r="D74" s="176">
        <v>160.9</v>
      </c>
      <c r="E74" s="176">
        <v>383</v>
      </c>
      <c r="F74" s="176">
        <v>563.4</v>
      </c>
      <c r="G74" s="176">
        <v>26.9</v>
      </c>
      <c r="H74" s="176">
        <v>27.256424992156958</v>
      </c>
      <c r="I74" s="176">
        <v>436</v>
      </c>
      <c r="J74" s="175">
        <v>0.254</v>
      </c>
      <c r="K74" s="175">
        <v>0.29699999999999999</v>
      </c>
      <c r="L74" s="175">
        <v>0.71599999999999997</v>
      </c>
      <c r="M74" s="176">
        <v>293</v>
      </c>
      <c r="N74" s="176">
        <v>0</v>
      </c>
      <c r="O74" s="177">
        <v>2.2010000000000001</v>
      </c>
      <c r="P74" s="178">
        <v>0.18770000000000001</v>
      </c>
      <c r="Q74" s="178">
        <v>-1.0509999999999999E-4</v>
      </c>
      <c r="R74" s="178">
        <v>2.316E-8</v>
      </c>
      <c r="S74" s="175">
        <f t="shared" ref="S74:S137" ca="1" si="2">POWER(2.71828182845904, (U74*((1/(T74+273.15))-(1/V74))))</f>
        <v>0.77842101467111791</v>
      </c>
      <c r="T74" s="179">
        <v>25</v>
      </c>
      <c r="U74" s="180">
        <v>474.57</v>
      </c>
      <c r="V74" s="180">
        <v>257.61</v>
      </c>
      <c r="W74" s="169">
        <v>-52.61</v>
      </c>
      <c r="X74" s="181">
        <v>-220.12024</v>
      </c>
      <c r="Y74" s="169">
        <v>4.09</v>
      </c>
      <c r="Z74" s="181">
        <v>17.112559999999998</v>
      </c>
      <c r="AA74" s="181"/>
      <c r="AB74" s="177">
        <v>15.716200000000001</v>
      </c>
      <c r="AC74" s="180">
        <v>2981.56</v>
      </c>
      <c r="AD74" s="180">
        <v>-54.73</v>
      </c>
      <c r="AE74" s="169">
        <v>409</v>
      </c>
      <c r="AF74" s="169">
        <v>277</v>
      </c>
      <c r="AG74" s="175">
        <v>58.179000000000002</v>
      </c>
      <c r="AH74" s="180">
        <v>-6218.74</v>
      </c>
      <c r="AI74" s="175">
        <v>-5.9420000000000002</v>
      </c>
      <c r="AJ74" s="175">
        <v>6.54</v>
      </c>
      <c r="AK74" s="169">
        <v>7650</v>
      </c>
      <c r="AL74" s="181">
        <v>32007.600000000002</v>
      </c>
      <c r="AM74" s="169"/>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69"/>
      <c r="BZ74" s="169"/>
      <c r="CA74" s="169"/>
      <c r="CB74" s="169"/>
      <c r="CC74" s="169"/>
      <c r="CD74" s="169"/>
      <c r="CE74" s="169"/>
      <c r="CF74" s="169"/>
      <c r="CG74" s="169"/>
      <c r="CH74" s="169"/>
      <c r="CI74" s="169"/>
      <c r="CJ74" s="169"/>
      <c r="CK74" s="169"/>
      <c r="CL74" s="169"/>
      <c r="CM74" s="169"/>
      <c r="CN74" s="169"/>
      <c r="CO74" s="169"/>
      <c r="CP74" s="169"/>
      <c r="CQ74" s="169"/>
      <c r="CR74" s="169"/>
      <c r="CS74" s="171"/>
      <c r="CT74" s="171"/>
      <c r="CU74" s="169"/>
    </row>
    <row r="75" spans="1:130" ht="15.75" x14ac:dyDescent="0.25">
      <c r="A75" s="166"/>
      <c r="B75" s="166" t="s">
        <v>689</v>
      </c>
      <c r="C75" s="175">
        <v>142.286</v>
      </c>
      <c r="D75" s="176">
        <v>0</v>
      </c>
      <c r="E75" s="176">
        <v>433.5</v>
      </c>
      <c r="F75" s="176">
        <v>623.1</v>
      </c>
      <c r="G75" s="176">
        <v>24.8</v>
      </c>
      <c r="H75" s="176">
        <v>25.128599992769242</v>
      </c>
      <c r="I75" s="176">
        <v>0</v>
      </c>
      <c r="J75" s="175">
        <v>0</v>
      </c>
      <c r="K75" s="175">
        <v>0.36</v>
      </c>
      <c r="L75" s="175">
        <v>0</v>
      </c>
      <c r="M75" s="176">
        <v>0</v>
      </c>
      <c r="N75" s="176">
        <v>0</v>
      </c>
      <c r="O75" s="177">
        <v>-14.052</v>
      </c>
      <c r="P75" s="178">
        <v>0.29409999999999997</v>
      </c>
      <c r="Q75" s="178">
        <v>-2.1100000000000001E-4</v>
      </c>
      <c r="R75" s="178">
        <v>6.1739999999999996E-8</v>
      </c>
      <c r="S75" s="175" t="e">
        <f t="shared" ca="1" si="2"/>
        <v>#DIV/0!</v>
      </c>
      <c r="T75" s="179">
        <v>25</v>
      </c>
      <c r="U75" s="180">
        <v>0</v>
      </c>
      <c r="V75" s="180">
        <v>0</v>
      </c>
      <c r="W75" s="169">
        <v>0</v>
      </c>
      <c r="X75" s="181">
        <v>0</v>
      </c>
      <c r="Y75" s="169">
        <v>0</v>
      </c>
      <c r="Z75" s="181">
        <v>0</v>
      </c>
      <c r="AA75" s="181"/>
      <c r="AB75" s="177">
        <v>15.7598</v>
      </c>
      <c r="AC75" s="180">
        <v>3371.05</v>
      </c>
      <c r="AD75" s="180">
        <v>-64.09</v>
      </c>
      <c r="AE75" s="169">
        <v>463</v>
      </c>
      <c r="AF75" s="169">
        <v>314</v>
      </c>
      <c r="AG75" s="175">
        <v>0</v>
      </c>
      <c r="AH75" s="180">
        <v>0</v>
      </c>
      <c r="AI75" s="175">
        <v>0</v>
      </c>
      <c r="AJ75" s="175">
        <v>0</v>
      </c>
      <c r="AK75" s="169">
        <v>8690</v>
      </c>
      <c r="AL75" s="181">
        <v>36358.959999999999</v>
      </c>
      <c r="AM75" s="169"/>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69"/>
      <c r="BZ75" s="169"/>
      <c r="CA75" s="169"/>
      <c r="CB75" s="169"/>
      <c r="CC75" s="169"/>
      <c r="CD75" s="169"/>
      <c r="CE75" s="169"/>
      <c r="CF75" s="169"/>
      <c r="CG75" s="169"/>
      <c r="CH75" s="169"/>
      <c r="CI75" s="169"/>
      <c r="CJ75" s="169"/>
      <c r="CK75" s="169"/>
      <c r="CL75" s="169"/>
      <c r="CM75" s="169"/>
      <c r="CN75" s="169"/>
      <c r="CO75" s="169"/>
      <c r="CP75" s="169"/>
      <c r="CQ75" s="169"/>
      <c r="CR75" s="169"/>
      <c r="CS75" s="171"/>
      <c r="CT75" s="171"/>
      <c r="CU75" s="169"/>
    </row>
    <row r="76" spans="1:130" ht="15.75" x14ac:dyDescent="0.25">
      <c r="A76" s="166"/>
      <c r="B76" s="166" t="s">
        <v>690</v>
      </c>
      <c r="C76" s="175">
        <v>128.25899999999999</v>
      </c>
      <c r="D76" s="176">
        <v>0</v>
      </c>
      <c r="E76" s="176">
        <v>413.4</v>
      </c>
      <c r="F76" s="176">
        <v>607.6</v>
      </c>
      <c r="G76" s="176">
        <v>27</v>
      </c>
      <c r="H76" s="176">
        <v>27.357749992127804</v>
      </c>
      <c r="I76" s="176">
        <v>0</v>
      </c>
      <c r="J76" s="175">
        <v>0</v>
      </c>
      <c r="K76" s="175">
        <v>0.27900000000000003</v>
      </c>
      <c r="L76" s="175">
        <v>0</v>
      </c>
      <c r="M76" s="176">
        <v>0</v>
      </c>
      <c r="N76" s="176">
        <v>0</v>
      </c>
      <c r="O76" s="177">
        <v>-13.037000000000001</v>
      </c>
      <c r="P76" s="178">
        <v>0.2601</v>
      </c>
      <c r="Q76" s="178">
        <v>-1.808E-4</v>
      </c>
      <c r="R76" s="178">
        <v>5.1160000000000003E-8</v>
      </c>
      <c r="S76" s="175" t="e">
        <f t="shared" ca="1" si="2"/>
        <v>#DIV/0!</v>
      </c>
      <c r="T76" s="179">
        <v>25</v>
      </c>
      <c r="U76" s="180">
        <v>0</v>
      </c>
      <c r="V76" s="180">
        <v>0</v>
      </c>
      <c r="W76" s="169">
        <v>-56.7</v>
      </c>
      <c r="X76" s="181">
        <v>-237.23280000000003</v>
      </c>
      <c r="Y76" s="169">
        <v>8.1999999999999993</v>
      </c>
      <c r="Z76" s="181">
        <v>34.308799999999998</v>
      </c>
      <c r="AA76" s="181"/>
      <c r="AB76" s="177">
        <v>15.728</v>
      </c>
      <c r="AC76" s="180">
        <v>3220.55</v>
      </c>
      <c r="AD76" s="180">
        <v>-59.31</v>
      </c>
      <c r="AE76" s="169">
        <v>440</v>
      </c>
      <c r="AF76" s="169">
        <v>328</v>
      </c>
      <c r="AG76" s="175">
        <v>64.103999999999999</v>
      </c>
      <c r="AH76" s="180">
        <v>-7011.38</v>
      </c>
      <c r="AI76" s="175">
        <v>-6.7309999999999999</v>
      </c>
      <c r="AJ76" s="175">
        <v>8.4600000000000009</v>
      </c>
      <c r="AK76" s="169">
        <v>8430</v>
      </c>
      <c r="AL76" s="181">
        <v>35271.120000000003</v>
      </c>
      <c r="AM76" s="169"/>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69"/>
      <c r="BZ76" s="169"/>
      <c r="CA76" s="169"/>
      <c r="CB76" s="169"/>
      <c r="CC76" s="169"/>
      <c r="CD76" s="169"/>
      <c r="CE76" s="169"/>
      <c r="CF76" s="169"/>
      <c r="CG76" s="169"/>
      <c r="CH76" s="169"/>
      <c r="CI76" s="169"/>
      <c r="CJ76" s="169"/>
      <c r="CK76" s="169"/>
      <c r="CL76" s="169"/>
      <c r="CM76" s="169"/>
      <c r="CN76" s="169"/>
      <c r="CO76" s="169"/>
      <c r="CP76" s="169"/>
      <c r="CQ76" s="169"/>
      <c r="CR76" s="169"/>
      <c r="CS76" s="171"/>
      <c r="CT76" s="171"/>
      <c r="CU76" s="169"/>
    </row>
    <row r="77" spans="1:130" ht="15.75" x14ac:dyDescent="0.25">
      <c r="A77" s="166"/>
      <c r="B77" s="166" t="s">
        <v>691</v>
      </c>
      <c r="C77" s="175">
        <v>128.25899999999999</v>
      </c>
      <c r="D77" s="176">
        <v>0</v>
      </c>
      <c r="E77" s="176">
        <v>406.2</v>
      </c>
      <c r="F77" s="176">
        <v>592.70000000000005</v>
      </c>
      <c r="G77" s="176">
        <v>25.7</v>
      </c>
      <c r="H77" s="176">
        <v>26.040524992506835</v>
      </c>
      <c r="I77" s="176">
        <v>0</v>
      </c>
      <c r="J77" s="175">
        <v>0</v>
      </c>
      <c r="K77" s="175">
        <v>0.311</v>
      </c>
      <c r="L77" s="175">
        <v>0</v>
      </c>
      <c r="M77" s="176">
        <v>0</v>
      </c>
      <c r="N77" s="176">
        <v>0</v>
      </c>
      <c r="O77" s="177">
        <v>-13.037000000000001</v>
      </c>
      <c r="P77" s="178">
        <v>0.2601</v>
      </c>
      <c r="Q77" s="178">
        <v>-1.808E-4</v>
      </c>
      <c r="R77" s="178">
        <v>5.1660000000000001E-8</v>
      </c>
      <c r="S77" s="175" t="e">
        <f t="shared" ca="1" si="2"/>
        <v>#DIV/0!</v>
      </c>
      <c r="T77" s="179">
        <v>25</v>
      </c>
      <c r="U77" s="180">
        <v>0</v>
      </c>
      <c r="V77" s="180">
        <v>0</v>
      </c>
      <c r="W77" s="169">
        <v>-56.64</v>
      </c>
      <c r="X77" s="181">
        <v>-236.98176000000001</v>
      </c>
      <c r="Y77" s="169">
        <v>7.8</v>
      </c>
      <c r="Z77" s="181">
        <v>32.635199999999998</v>
      </c>
      <c r="AA77" s="181"/>
      <c r="AB77" s="177">
        <v>15.7363</v>
      </c>
      <c r="AC77" s="180">
        <v>3167.42</v>
      </c>
      <c r="AD77" s="180">
        <v>-58.21</v>
      </c>
      <c r="AE77" s="169">
        <v>430</v>
      </c>
      <c r="AF77" s="169">
        <v>318</v>
      </c>
      <c r="AG77" s="175">
        <v>0</v>
      </c>
      <c r="AH77" s="180">
        <v>0</v>
      </c>
      <c r="AI77" s="175">
        <v>0</v>
      </c>
      <c r="AJ77" s="175">
        <v>0</v>
      </c>
      <c r="AK77" s="169">
        <v>8190</v>
      </c>
      <c r="AL77" s="181">
        <v>34266.959999999999</v>
      </c>
      <c r="AM77" s="169"/>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69"/>
      <c r="BZ77" s="169"/>
      <c r="CA77" s="169"/>
      <c r="CB77" s="169"/>
      <c r="CC77" s="169"/>
      <c r="CD77" s="169"/>
      <c r="CE77" s="169"/>
      <c r="CF77" s="169"/>
      <c r="CG77" s="169"/>
      <c r="CH77" s="169"/>
      <c r="CI77" s="169"/>
      <c r="CJ77" s="169"/>
      <c r="CK77" s="169"/>
      <c r="CL77" s="169"/>
      <c r="CM77" s="169"/>
      <c r="CN77" s="169"/>
      <c r="CO77" s="169"/>
      <c r="CP77" s="169"/>
      <c r="CQ77" s="169"/>
      <c r="CR77" s="169"/>
      <c r="CS77" s="171"/>
      <c r="CT77" s="171"/>
      <c r="CU77" s="169"/>
    </row>
    <row r="78" spans="1:130" ht="15.75" x14ac:dyDescent="0.25">
      <c r="A78" s="166"/>
      <c r="B78" s="166" t="s">
        <v>692</v>
      </c>
      <c r="C78" s="175">
        <v>100.205</v>
      </c>
      <c r="D78" s="176">
        <v>248.3</v>
      </c>
      <c r="E78" s="176">
        <v>354</v>
      </c>
      <c r="F78" s="176">
        <v>531.1</v>
      </c>
      <c r="G78" s="176">
        <v>29.2</v>
      </c>
      <c r="H78" s="176">
        <v>29.586899991486366</v>
      </c>
      <c r="I78" s="176">
        <v>398</v>
      </c>
      <c r="J78" s="175">
        <v>0.26700000000000002</v>
      </c>
      <c r="K78" s="175">
        <v>0.251</v>
      </c>
      <c r="L78" s="175">
        <v>0.69</v>
      </c>
      <c r="M78" s="176">
        <v>293</v>
      </c>
      <c r="N78" s="176">
        <v>0</v>
      </c>
      <c r="O78" s="177">
        <v>-5.48</v>
      </c>
      <c r="P78" s="178">
        <v>0.17960000000000001</v>
      </c>
      <c r="Q78" s="178">
        <v>-1.0560000000000001E-4</v>
      </c>
      <c r="R78" s="178">
        <v>2.4E-8</v>
      </c>
      <c r="S78" s="175" t="e">
        <f t="shared" ca="1" si="2"/>
        <v>#DIV/0!</v>
      </c>
      <c r="T78" s="179">
        <v>25</v>
      </c>
      <c r="U78" s="180">
        <v>0</v>
      </c>
      <c r="V78" s="180">
        <v>0</v>
      </c>
      <c r="W78" s="169">
        <v>-48.95</v>
      </c>
      <c r="X78" s="181">
        <v>-204.80680000000001</v>
      </c>
      <c r="Y78" s="169">
        <v>1.02</v>
      </c>
      <c r="Z78" s="181">
        <v>4.2676800000000004</v>
      </c>
      <c r="AA78" s="181"/>
      <c r="AB78" s="177">
        <v>15.639799999999999</v>
      </c>
      <c r="AC78" s="180">
        <v>2764.4</v>
      </c>
      <c r="AD78" s="180">
        <v>-47.1</v>
      </c>
      <c r="AE78" s="169">
        <v>379</v>
      </c>
      <c r="AF78" s="169">
        <v>254</v>
      </c>
      <c r="AG78" s="175">
        <v>52.761000000000003</v>
      </c>
      <c r="AH78" s="180">
        <v>-5431.67</v>
      </c>
      <c r="AI78" s="175">
        <v>-5.2510000000000003</v>
      </c>
      <c r="AJ78" s="175">
        <v>5.37</v>
      </c>
      <c r="AK78" s="169">
        <v>6919</v>
      </c>
      <c r="AL78" s="181">
        <v>28949.096000000001</v>
      </c>
      <c r="AM78" s="169"/>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69"/>
      <c r="BZ78" s="169"/>
      <c r="CA78" s="169"/>
      <c r="CB78" s="169"/>
      <c r="CC78" s="169"/>
      <c r="CD78" s="169"/>
      <c r="CE78" s="169"/>
      <c r="CF78" s="169"/>
      <c r="CG78" s="169"/>
      <c r="CH78" s="169"/>
      <c r="CI78" s="169"/>
      <c r="CJ78" s="169"/>
      <c r="CK78" s="169"/>
      <c r="CL78" s="169"/>
      <c r="CM78" s="169"/>
      <c r="CN78" s="169"/>
      <c r="CO78" s="169"/>
      <c r="CP78" s="169"/>
      <c r="CQ78" s="169"/>
      <c r="CR78" s="169"/>
      <c r="CS78" s="171"/>
      <c r="CT78" s="171"/>
      <c r="CU78" s="169"/>
    </row>
    <row r="79" spans="1:130" ht="15.75" x14ac:dyDescent="0.25">
      <c r="A79" s="166"/>
      <c r="B79" s="166" t="s">
        <v>693</v>
      </c>
      <c r="C79" s="175">
        <v>128.25899999999999</v>
      </c>
      <c r="D79" s="176">
        <v>0</v>
      </c>
      <c r="E79" s="176">
        <v>406.8</v>
      </c>
      <c r="F79" s="176">
        <v>588</v>
      </c>
      <c r="G79" s="176">
        <v>24.6</v>
      </c>
      <c r="H79" s="176">
        <v>24.925949992827558</v>
      </c>
      <c r="I79" s="176">
        <v>0</v>
      </c>
      <c r="J79" s="175">
        <v>0</v>
      </c>
      <c r="K79" s="175">
        <v>0.33200000000000002</v>
      </c>
      <c r="L79" s="175">
        <v>0</v>
      </c>
      <c r="M79" s="176">
        <v>0</v>
      </c>
      <c r="N79" s="176">
        <v>0</v>
      </c>
      <c r="O79" s="177">
        <v>-10.898999999999999</v>
      </c>
      <c r="P79" s="178">
        <v>0.25209999999999999</v>
      </c>
      <c r="Q79" s="178">
        <v>-1.7129999999999999E-4</v>
      </c>
      <c r="R79" s="178">
        <v>4.7449999999999998E-8</v>
      </c>
      <c r="S79" s="175" t="e">
        <f t="shared" ca="1" si="2"/>
        <v>#DIV/0!</v>
      </c>
      <c r="T79" s="179">
        <v>25</v>
      </c>
      <c r="U79" s="180">
        <v>0</v>
      </c>
      <c r="V79" s="180">
        <v>0</v>
      </c>
      <c r="W79" s="169">
        <v>-57.65</v>
      </c>
      <c r="X79" s="181">
        <v>-241.20760000000001</v>
      </c>
      <c r="Y79" s="169">
        <v>5.86</v>
      </c>
      <c r="Z79" s="181">
        <v>24.518240000000002</v>
      </c>
      <c r="AA79" s="181"/>
      <c r="AB79" s="177">
        <v>15.8017</v>
      </c>
      <c r="AC79" s="180">
        <v>3164.17</v>
      </c>
      <c r="AD79" s="180">
        <v>-61.66</v>
      </c>
      <c r="AE79" s="169">
        <v>436</v>
      </c>
      <c r="AF79" s="169">
        <v>297</v>
      </c>
      <c r="AG79" s="175">
        <v>0</v>
      </c>
      <c r="AH79" s="180">
        <v>0</v>
      </c>
      <c r="AI79" s="175">
        <v>0</v>
      </c>
      <c r="AJ79" s="175">
        <v>0</v>
      </c>
      <c r="AK79" s="169">
        <v>8310</v>
      </c>
      <c r="AL79" s="181">
        <v>34769.040000000001</v>
      </c>
      <c r="AM79" s="169"/>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69"/>
      <c r="BZ79" s="169"/>
      <c r="CA79" s="169"/>
      <c r="CB79" s="169"/>
      <c r="CC79" s="169"/>
      <c r="CD79" s="169"/>
      <c r="CE79" s="169"/>
      <c r="CF79" s="169"/>
      <c r="CG79" s="169"/>
      <c r="CH79" s="169"/>
      <c r="CI79" s="169"/>
      <c r="CJ79" s="169"/>
      <c r="CK79" s="169"/>
      <c r="CL79" s="169"/>
      <c r="CM79" s="169"/>
      <c r="CN79" s="169"/>
      <c r="CO79" s="169"/>
      <c r="CP79" s="169"/>
      <c r="CQ79" s="169"/>
      <c r="CR79" s="169"/>
      <c r="CS79" s="171"/>
      <c r="CT79" s="171"/>
      <c r="CU79" s="169"/>
    </row>
    <row r="80" spans="1:130" ht="15.75" x14ac:dyDescent="0.25">
      <c r="A80" s="166"/>
      <c r="B80" s="166" t="s">
        <v>694</v>
      </c>
      <c r="C80" s="175">
        <v>114.232</v>
      </c>
      <c r="D80" s="176">
        <v>165.8</v>
      </c>
      <c r="E80" s="176">
        <v>372.4</v>
      </c>
      <c r="F80" s="176">
        <v>543.9</v>
      </c>
      <c r="G80" s="176">
        <v>25.3</v>
      </c>
      <c r="H80" s="176">
        <v>25.635224992623463</v>
      </c>
      <c r="I80" s="176">
        <v>468</v>
      </c>
      <c r="J80" s="175">
        <v>0.26600000000000001</v>
      </c>
      <c r="K80" s="175">
        <v>0.30299999999999999</v>
      </c>
      <c r="L80" s="175">
        <v>0.69199999999999995</v>
      </c>
      <c r="M80" s="176">
        <v>293</v>
      </c>
      <c r="N80" s="176">
        <v>0</v>
      </c>
      <c r="O80" s="177">
        <v>-1.782</v>
      </c>
      <c r="P80" s="178">
        <v>0.18579999999999999</v>
      </c>
      <c r="Q80" s="178">
        <v>-1.024E-4</v>
      </c>
      <c r="R80" s="178">
        <v>2.1909999999999999E-8</v>
      </c>
      <c r="S80" s="175">
        <f t="shared" ca="1" si="2"/>
        <v>0.7198129012251282</v>
      </c>
      <c r="T80" s="179">
        <v>25</v>
      </c>
      <c r="U80" s="180">
        <v>467.04</v>
      </c>
      <c r="V80" s="180">
        <v>246.43</v>
      </c>
      <c r="W80" s="169">
        <v>-5357</v>
      </c>
      <c r="X80" s="181">
        <v>-22413.688000000002</v>
      </c>
      <c r="Y80" s="169">
        <v>3.27</v>
      </c>
      <c r="Z80" s="181">
        <v>13.68168</v>
      </c>
      <c r="AA80" s="181"/>
      <c r="AB80" s="177">
        <v>15.685</v>
      </c>
      <c r="AC80" s="180">
        <v>2896.28</v>
      </c>
      <c r="AD80" s="180">
        <v>-52.41</v>
      </c>
      <c r="AE80" s="169">
        <v>398</v>
      </c>
      <c r="AF80" s="169">
        <v>269</v>
      </c>
      <c r="AG80" s="175">
        <v>58.265000000000001</v>
      </c>
      <c r="AH80" s="180">
        <v>-6039.34</v>
      </c>
      <c r="AI80" s="175">
        <v>-5.9880000000000004</v>
      </c>
      <c r="AJ80" s="175">
        <v>6.48</v>
      </c>
      <c r="AK80" s="169">
        <v>7411</v>
      </c>
      <c r="AL80" s="181">
        <v>31007.624</v>
      </c>
      <c r="AM80" s="169"/>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69"/>
      <c r="BZ80" s="169"/>
      <c r="CA80" s="169"/>
      <c r="CB80" s="169"/>
      <c r="CC80" s="169"/>
      <c r="CD80" s="169"/>
      <c r="CE80" s="169"/>
      <c r="CF80" s="169"/>
      <c r="CG80" s="169"/>
      <c r="CH80" s="169"/>
      <c r="CI80" s="169"/>
      <c r="CJ80" s="169"/>
      <c r="CK80" s="169"/>
      <c r="CL80" s="169"/>
      <c r="CM80" s="169"/>
      <c r="CN80" s="169"/>
      <c r="CO80" s="169"/>
      <c r="CP80" s="169"/>
      <c r="CQ80" s="169"/>
      <c r="CR80" s="169"/>
      <c r="CS80" s="171"/>
      <c r="CT80" s="171"/>
      <c r="CU80" s="169"/>
    </row>
    <row r="81" spans="1:130" ht="15.75" x14ac:dyDescent="0.25">
      <c r="A81" s="166"/>
      <c r="B81" s="166" t="s">
        <v>695</v>
      </c>
      <c r="C81" s="175">
        <v>128.25899999999999</v>
      </c>
      <c r="D81" s="176">
        <v>206</v>
      </c>
      <c r="E81" s="176">
        <v>395.4</v>
      </c>
      <c r="F81" s="176">
        <v>574.70000000000005</v>
      </c>
      <c r="G81" s="176">
        <v>24.5</v>
      </c>
      <c r="H81" s="176">
        <v>24.824624992856712</v>
      </c>
      <c r="I81" s="176">
        <v>0</v>
      </c>
      <c r="J81" s="175">
        <v>0</v>
      </c>
      <c r="K81" s="175">
        <v>0.315</v>
      </c>
      <c r="L81" s="175">
        <v>0.71899999999999997</v>
      </c>
      <c r="M81" s="176">
        <v>293</v>
      </c>
      <c r="N81" s="176">
        <v>0</v>
      </c>
      <c r="O81" s="177">
        <v>-16.099</v>
      </c>
      <c r="P81" s="178">
        <v>0.27900000000000003</v>
      </c>
      <c r="Q81" s="178">
        <v>-2.0570000000000001E-4</v>
      </c>
      <c r="R81" s="178">
        <v>6.1469999999999994E-8</v>
      </c>
      <c r="S81" s="175" t="e">
        <f t="shared" ca="1" si="2"/>
        <v>#DIV/0!</v>
      </c>
      <c r="T81" s="179">
        <v>25</v>
      </c>
      <c r="U81" s="180">
        <v>0</v>
      </c>
      <c r="V81" s="180">
        <v>0</v>
      </c>
      <c r="W81" s="169">
        <v>-57.83</v>
      </c>
      <c r="X81" s="181">
        <v>-241.96072000000001</v>
      </c>
      <c r="Y81" s="169">
        <v>8.1300000000000008</v>
      </c>
      <c r="Z81" s="181">
        <v>34.015920000000001</v>
      </c>
      <c r="AA81" s="181"/>
      <c r="AB81" s="177">
        <v>15.6488</v>
      </c>
      <c r="AC81" s="180">
        <v>3049.98</v>
      </c>
      <c r="AD81" s="180">
        <v>-57.13</v>
      </c>
      <c r="AE81" s="169">
        <v>413</v>
      </c>
      <c r="AF81" s="169">
        <v>313</v>
      </c>
      <c r="AG81" s="175">
        <v>0</v>
      </c>
      <c r="AH81" s="180">
        <v>0</v>
      </c>
      <c r="AI81" s="175">
        <v>0</v>
      </c>
      <c r="AJ81" s="175">
        <v>0</v>
      </c>
      <c r="AK81" s="169">
        <v>7850</v>
      </c>
      <c r="AL81" s="181">
        <v>32844.400000000001</v>
      </c>
      <c r="AM81" s="169"/>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69"/>
      <c r="BZ81" s="169"/>
      <c r="CA81" s="169"/>
      <c r="CB81" s="169"/>
      <c r="CC81" s="169"/>
      <c r="CD81" s="169"/>
      <c r="CE81" s="169"/>
      <c r="CF81" s="169"/>
      <c r="CG81" s="169"/>
      <c r="CH81" s="169"/>
      <c r="CI81" s="169"/>
      <c r="CJ81" s="169"/>
      <c r="CK81" s="169"/>
      <c r="CL81" s="169"/>
      <c r="CM81" s="169"/>
      <c r="CN81" s="169"/>
      <c r="CO81" s="169"/>
      <c r="CP81" s="169"/>
      <c r="CQ81" s="169"/>
      <c r="CR81" s="169"/>
      <c r="CS81" s="171"/>
      <c r="CT81" s="171"/>
      <c r="CU81" s="169"/>
    </row>
    <row r="82" spans="1:130" ht="15.75" x14ac:dyDescent="0.25">
      <c r="A82" s="166"/>
      <c r="B82" s="166" t="s">
        <v>696</v>
      </c>
      <c r="C82" s="175">
        <v>128.25899999999999</v>
      </c>
      <c r="D82" s="176">
        <v>153</v>
      </c>
      <c r="E82" s="176">
        <v>399.7</v>
      </c>
      <c r="F82" s="176">
        <v>573.70000000000005</v>
      </c>
      <c r="G82" s="176">
        <v>23.4</v>
      </c>
      <c r="H82" s="176">
        <v>23.710049993177428</v>
      </c>
      <c r="I82" s="176">
        <v>0</v>
      </c>
      <c r="J82" s="175">
        <v>0</v>
      </c>
      <c r="K82" s="175">
        <v>0.32100000000000001</v>
      </c>
      <c r="L82" s="175">
        <v>0.72</v>
      </c>
      <c r="M82" s="176">
        <v>289</v>
      </c>
      <c r="N82" s="176">
        <v>0</v>
      </c>
      <c r="O82" s="177">
        <v>-14.404999999999999</v>
      </c>
      <c r="P82" s="178">
        <v>0.26379999999999998</v>
      </c>
      <c r="Q82" s="178">
        <v>-1.8420000000000001E-4</v>
      </c>
      <c r="R82" s="178">
        <v>5.2250000000000001E-8</v>
      </c>
      <c r="S82" s="175" t="e">
        <f t="shared" ca="1" si="2"/>
        <v>#DIV/0!</v>
      </c>
      <c r="T82" s="179">
        <v>25</v>
      </c>
      <c r="U82" s="180">
        <v>0</v>
      </c>
      <c r="V82" s="180">
        <v>0</v>
      </c>
      <c r="W82" s="169">
        <v>-58.13</v>
      </c>
      <c r="X82" s="181">
        <v>-243.21592000000001</v>
      </c>
      <c r="Y82" s="169">
        <v>5.38</v>
      </c>
      <c r="Z82" s="181">
        <v>22.509920000000001</v>
      </c>
      <c r="AA82" s="181"/>
      <c r="AB82" s="177">
        <v>15.7639</v>
      </c>
      <c r="AC82" s="180">
        <v>3084.08</v>
      </c>
      <c r="AD82" s="180">
        <v>-61.94</v>
      </c>
      <c r="AE82" s="169">
        <v>428</v>
      </c>
      <c r="AF82" s="169">
        <v>291</v>
      </c>
      <c r="AG82" s="175">
        <v>0</v>
      </c>
      <c r="AH82" s="180">
        <v>0</v>
      </c>
      <c r="AI82" s="175">
        <v>0</v>
      </c>
      <c r="AJ82" s="175">
        <v>0</v>
      </c>
      <c r="AK82" s="169">
        <v>8130</v>
      </c>
      <c r="AL82" s="181">
        <v>34015.919999999998</v>
      </c>
      <c r="AM82" s="169"/>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69"/>
      <c r="BZ82" s="169"/>
      <c r="CA82" s="169"/>
      <c r="CB82" s="169"/>
      <c r="CC82" s="169"/>
      <c r="CD82" s="169"/>
      <c r="CE82" s="169"/>
      <c r="CF82" s="169"/>
      <c r="CG82" s="169"/>
      <c r="CH82" s="169"/>
      <c r="CI82" s="169"/>
      <c r="CJ82" s="169"/>
      <c r="CK82" s="169"/>
      <c r="CL82" s="169"/>
      <c r="CM82" s="169"/>
      <c r="CN82" s="169"/>
      <c r="CO82" s="169"/>
      <c r="CP82" s="169"/>
      <c r="CQ82" s="169"/>
      <c r="CR82" s="169"/>
      <c r="CS82" s="171"/>
      <c r="CT82" s="171"/>
      <c r="CU82" s="169"/>
    </row>
    <row r="83" spans="1:130" ht="15.75" x14ac:dyDescent="0.25">
      <c r="A83" s="166"/>
      <c r="B83" s="166" t="s">
        <v>697</v>
      </c>
      <c r="C83" s="175">
        <v>142.286</v>
      </c>
      <c r="D83" s="176">
        <v>0</v>
      </c>
      <c r="E83" s="176">
        <v>410.6</v>
      </c>
      <c r="F83" s="176">
        <v>581.5</v>
      </c>
      <c r="G83" s="176">
        <v>21.6</v>
      </c>
      <c r="H83" s="176">
        <v>21.886199993702245</v>
      </c>
      <c r="I83" s="176">
        <v>0</v>
      </c>
      <c r="J83" s="175">
        <v>0</v>
      </c>
      <c r="K83" s="175">
        <v>0.374</v>
      </c>
      <c r="L83" s="175">
        <v>0</v>
      </c>
      <c r="M83" s="176">
        <v>0</v>
      </c>
      <c r="N83" s="176">
        <v>0</v>
      </c>
      <c r="O83" s="177">
        <v>-14.89</v>
      </c>
      <c r="P83" s="178">
        <v>0.29730000000000001</v>
      </c>
      <c r="Q83" s="178">
        <v>-2.139E-4</v>
      </c>
      <c r="R83" s="178">
        <v>6.2530000000000005E-8</v>
      </c>
      <c r="S83" s="175" t="e">
        <f t="shared" ca="1" si="2"/>
        <v>#DIV/0!</v>
      </c>
      <c r="T83" s="179">
        <v>25</v>
      </c>
      <c r="U83" s="180">
        <v>0</v>
      </c>
      <c r="V83" s="180">
        <v>0</v>
      </c>
      <c r="W83" s="169">
        <v>0</v>
      </c>
      <c r="X83" s="181">
        <v>0</v>
      </c>
      <c r="Y83" s="169">
        <v>0</v>
      </c>
      <c r="Z83" s="181">
        <v>0</v>
      </c>
      <c r="AA83" s="181"/>
      <c r="AB83" s="177">
        <v>15.8446</v>
      </c>
      <c r="AC83" s="180">
        <v>3172.92</v>
      </c>
      <c r="AD83" s="180">
        <v>-66.150000000000006</v>
      </c>
      <c r="AE83" s="169">
        <v>438</v>
      </c>
      <c r="AF83" s="169">
        <v>300</v>
      </c>
      <c r="AG83" s="175">
        <v>0</v>
      </c>
      <c r="AH83" s="180">
        <v>0</v>
      </c>
      <c r="AI83" s="175">
        <v>0</v>
      </c>
      <c r="AJ83" s="175">
        <v>0</v>
      </c>
      <c r="AK83" s="169">
        <v>8430</v>
      </c>
      <c r="AL83" s="181">
        <v>35271.120000000003</v>
      </c>
      <c r="AM83" s="169"/>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69"/>
      <c r="BZ83" s="169"/>
      <c r="CA83" s="169"/>
      <c r="CB83" s="169"/>
      <c r="CC83" s="169"/>
      <c r="CD83" s="169"/>
      <c r="CE83" s="169"/>
      <c r="CF83" s="169"/>
      <c r="CG83" s="169"/>
      <c r="CH83" s="169"/>
      <c r="CI83" s="169"/>
      <c r="CJ83" s="169"/>
      <c r="CK83" s="169"/>
      <c r="CL83" s="169"/>
      <c r="CM83" s="169"/>
      <c r="CN83" s="169"/>
      <c r="CO83" s="169"/>
      <c r="CP83" s="169"/>
      <c r="CQ83" s="169"/>
      <c r="CR83" s="169"/>
      <c r="CS83" s="171"/>
      <c r="CT83" s="171"/>
      <c r="CU83" s="169"/>
    </row>
    <row r="84" spans="1:130" ht="15.75" x14ac:dyDescent="0.25">
      <c r="A84" s="166"/>
      <c r="B84" s="166" t="s">
        <v>698</v>
      </c>
      <c r="C84" s="175">
        <v>128.25899999999999</v>
      </c>
      <c r="D84" s="176">
        <v>167.4</v>
      </c>
      <c r="E84" s="176">
        <v>397.3</v>
      </c>
      <c r="F84" s="176">
        <v>568</v>
      </c>
      <c r="G84" s="176">
        <v>23</v>
      </c>
      <c r="H84" s="176">
        <v>23.304749993294056</v>
      </c>
      <c r="I84" s="176">
        <v>519</v>
      </c>
      <c r="J84" s="175">
        <v>0.26</v>
      </c>
      <c r="K84" s="175">
        <v>0.35699999999999998</v>
      </c>
      <c r="L84" s="175">
        <v>0.71699999999999997</v>
      </c>
      <c r="M84" s="176">
        <v>289</v>
      </c>
      <c r="N84" s="176">
        <v>0</v>
      </c>
      <c r="O84" s="177">
        <v>-12.923</v>
      </c>
      <c r="P84" s="178">
        <v>0.26150000000000001</v>
      </c>
      <c r="Q84" s="178">
        <v>-1.85E-4</v>
      </c>
      <c r="R84" s="178">
        <v>5.3850000000000002E-8</v>
      </c>
      <c r="S84" s="175" t="e">
        <f t="shared" ca="1" si="2"/>
        <v>#DIV/0!</v>
      </c>
      <c r="T84" s="179">
        <v>25</v>
      </c>
      <c r="U84" s="180">
        <v>0</v>
      </c>
      <c r="V84" s="180">
        <v>0</v>
      </c>
      <c r="W84" s="169">
        <v>-60.71</v>
      </c>
      <c r="X84" s="181">
        <v>-254.01064000000002</v>
      </c>
      <c r="Y84" s="169">
        <v>3.21</v>
      </c>
      <c r="Z84" s="181">
        <v>13.43064</v>
      </c>
      <c r="AA84" s="181"/>
      <c r="AB84" s="177">
        <v>15.7445</v>
      </c>
      <c r="AC84" s="180">
        <v>3052.17</v>
      </c>
      <c r="AD84" s="180">
        <v>-62.24</v>
      </c>
      <c r="AE84" s="169">
        <v>420</v>
      </c>
      <c r="AF84" s="169">
        <v>315</v>
      </c>
      <c r="AG84" s="175">
        <v>0</v>
      </c>
      <c r="AH84" s="180">
        <v>0</v>
      </c>
      <c r="AI84" s="175">
        <v>0</v>
      </c>
      <c r="AJ84" s="175">
        <v>0</v>
      </c>
      <c r="AK84" s="169">
        <v>8070</v>
      </c>
      <c r="AL84" s="181">
        <v>33764.880000000005</v>
      </c>
      <c r="AM84" s="169"/>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69"/>
      <c r="BZ84" s="169"/>
      <c r="CA84" s="169"/>
      <c r="CB84" s="169"/>
      <c r="CC84" s="169"/>
      <c r="CD84" s="169"/>
      <c r="CE84" s="169"/>
      <c r="CF84" s="169"/>
      <c r="CG84" s="169"/>
      <c r="CH84" s="169"/>
      <c r="CI84" s="169"/>
      <c r="CJ84" s="169"/>
      <c r="CK84" s="169"/>
      <c r="CL84" s="169"/>
      <c r="CM84" s="169"/>
      <c r="CN84" s="169"/>
      <c r="CO84" s="169"/>
      <c r="CP84" s="169"/>
      <c r="CQ84" s="169"/>
      <c r="CR84" s="169"/>
      <c r="CS84" s="171"/>
      <c r="CT84" s="171"/>
      <c r="CU84" s="169"/>
    </row>
    <row r="85" spans="1:130" ht="15.75" x14ac:dyDescent="0.25">
      <c r="A85" s="166"/>
      <c r="B85" s="166" t="s">
        <v>699</v>
      </c>
      <c r="C85" s="175">
        <v>72.150999999999996</v>
      </c>
      <c r="D85" s="176">
        <v>256.60000000000002</v>
      </c>
      <c r="E85" s="176">
        <v>282.60000000000002</v>
      </c>
      <c r="F85" s="176">
        <v>433.8</v>
      </c>
      <c r="G85" s="176">
        <v>31.6</v>
      </c>
      <c r="H85" s="176">
        <v>32.018699990786615</v>
      </c>
      <c r="I85" s="176">
        <v>303</v>
      </c>
      <c r="J85" s="175">
        <v>0.26900000000000002</v>
      </c>
      <c r="K85" s="175">
        <v>0.19700000000000001</v>
      </c>
      <c r="L85" s="175">
        <v>0.59099999999999997</v>
      </c>
      <c r="M85" s="176">
        <v>293</v>
      </c>
      <c r="N85" s="176">
        <v>0</v>
      </c>
      <c r="O85" s="177">
        <v>-3.9630000000000001</v>
      </c>
      <c r="P85" s="178">
        <v>0.1326</v>
      </c>
      <c r="Q85" s="178">
        <v>-7.8969999999999998E-5</v>
      </c>
      <c r="R85" s="178">
        <v>1.8229999999999998E-8</v>
      </c>
      <c r="S85" s="175">
        <f t="shared" ca="1" si="2"/>
        <v>0.53888175347853728</v>
      </c>
      <c r="T85" s="179">
        <v>25</v>
      </c>
      <c r="U85" s="180">
        <v>355.54</v>
      </c>
      <c r="V85" s="180">
        <v>196.35</v>
      </c>
      <c r="W85" s="169">
        <v>-39.67</v>
      </c>
      <c r="X85" s="181">
        <v>-165.97928000000002</v>
      </c>
      <c r="Y85" s="169">
        <v>-3.64</v>
      </c>
      <c r="Z85" s="181">
        <v>-15.229760000000001</v>
      </c>
      <c r="AA85" s="181"/>
      <c r="AB85" s="177">
        <v>15.206899999999999</v>
      </c>
      <c r="AC85" s="180">
        <v>2034.15</v>
      </c>
      <c r="AD85" s="180">
        <v>-45.37</v>
      </c>
      <c r="AE85" s="169">
        <v>305</v>
      </c>
      <c r="AF85" s="169">
        <v>260</v>
      </c>
      <c r="AG85" s="175">
        <v>49.6</v>
      </c>
      <c r="AH85" s="180">
        <v>-4213.21</v>
      </c>
      <c r="AI85" s="175">
        <v>-4.9770000000000003</v>
      </c>
      <c r="AJ85" s="175">
        <v>3.31</v>
      </c>
      <c r="AK85" s="169">
        <v>5438</v>
      </c>
      <c r="AL85" s="181">
        <v>22752.592000000001</v>
      </c>
      <c r="AM85" s="169"/>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69"/>
      <c r="BZ85" s="169"/>
      <c r="CA85" s="169"/>
      <c r="CB85" s="169"/>
      <c r="CC85" s="169"/>
      <c r="CD85" s="169"/>
      <c r="CE85" s="169"/>
      <c r="CF85" s="169"/>
      <c r="CG85" s="169"/>
      <c r="CH85" s="169"/>
      <c r="CI85" s="169"/>
      <c r="CJ85" s="169"/>
      <c r="CK85" s="169"/>
      <c r="CL85" s="169"/>
      <c r="CM85" s="169"/>
      <c r="CN85" s="169"/>
      <c r="CO85" s="169"/>
      <c r="CP85" s="169"/>
      <c r="CQ85" s="169"/>
      <c r="CR85" s="169"/>
      <c r="CS85" s="171"/>
      <c r="CT85" s="171"/>
      <c r="CU85" s="169"/>
    </row>
    <row r="86" spans="1:130" ht="15.75" x14ac:dyDescent="0.25">
      <c r="A86" s="166"/>
      <c r="B86" s="166" t="s">
        <v>700</v>
      </c>
      <c r="C86" s="175">
        <v>88.15</v>
      </c>
      <c r="D86" s="176">
        <v>327</v>
      </c>
      <c r="E86" s="176">
        <v>386.3</v>
      </c>
      <c r="F86" s="176">
        <v>549</v>
      </c>
      <c r="G86" s="176">
        <v>39</v>
      </c>
      <c r="H86" s="176">
        <v>39.516749988629051</v>
      </c>
      <c r="I86" s="176">
        <v>319</v>
      </c>
      <c r="J86" s="175">
        <v>0.28000000000000003</v>
      </c>
      <c r="K86" s="175">
        <v>0</v>
      </c>
      <c r="L86" s="175">
        <v>0.78300000000000003</v>
      </c>
      <c r="M86" s="176">
        <v>327</v>
      </c>
      <c r="N86" s="176">
        <v>0</v>
      </c>
      <c r="O86" s="177">
        <v>2.903</v>
      </c>
      <c r="P86" s="178">
        <v>0.12889999999999999</v>
      </c>
      <c r="Q86" s="178">
        <v>-7.5469999999999994E-5</v>
      </c>
      <c r="R86" s="178">
        <v>1.7010000000000001E-8</v>
      </c>
      <c r="S86" s="175" t="e">
        <f t="shared" ca="1" si="2"/>
        <v>#DIV/0!</v>
      </c>
      <c r="T86" s="179">
        <v>25</v>
      </c>
      <c r="U86" s="180">
        <v>0</v>
      </c>
      <c r="V86" s="180">
        <v>0</v>
      </c>
      <c r="W86" s="169">
        <v>-70</v>
      </c>
      <c r="X86" s="181">
        <v>-292.88</v>
      </c>
      <c r="Y86" s="169">
        <v>-29.98</v>
      </c>
      <c r="Z86" s="181">
        <v>-125.43632000000001</v>
      </c>
      <c r="AA86" s="181"/>
      <c r="AB86" s="177">
        <v>18.133600000000001</v>
      </c>
      <c r="AC86" s="180">
        <v>3694.96</v>
      </c>
      <c r="AD86" s="180">
        <v>-65</v>
      </c>
      <c r="AE86" s="169">
        <v>406</v>
      </c>
      <c r="AF86" s="169">
        <v>328</v>
      </c>
      <c r="AG86" s="175">
        <v>0</v>
      </c>
      <c r="AH86" s="180">
        <v>0</v>
      </c>
      <c r="AI86" s="175">
        <v>0</v>
      </c>
      <c r="AJ86" s="175">
        <v>0</v>
      </c>
      <c r="AK86" s="169">
        <v>10300</v>
      </c>
      <c r="AL86" s="181">
        <v>43095.200000000004</v>
      </c>
      <c r="AM86" s="169"/>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69"/>
      <c r="BZ86" s="169"/>
      <c r="CA86" s="169"/>
      <c r="CB86" s="169"/>
      <c r="CC86" s="169"/>
      <c r="CD86" s="169"/>
      <c r="CE86" s="169"/>
      <c r="CF86" s="169"/>
      <c r="CG86" s="169"/>
      <c r="CH86" s="169"/>
      <c r="CI86" s="169"/>
      <c r="CJ86" s="169"/>
      <c r="CK86" s="169"/>
      <c r="CL86" s="169"/>
      <c r="CM86" s="169"/>
      <c r="CN86" s="169"/>
      <c r="CO86" s="169"/>
      <c r="CP86" s="169"/>
      <c r="CQ86" s="169"/>
      <c r="CR86" s="169"/>
      <c r="CS86" s="171"/>
      <c r="CT86" s="171"/>
      <c r="CU86" s="169"/>
    </row>
    <row r="87" spans="1:130" ht="15.75" x14ac:dyDescent="0.25">
      <c r="A87" s="166"/>
      <c r="B87" s="166" t="s">
        <v>701</v>
      </c>
      <c r="C87" s="175">
        <v>114.232</v>
      </c>
      <c r="D87" s="176">
        <v>152</v>
      </c>
      <c r="E87" s="176">
        <v>382</v>
      </c>
      <c r="F87" s="176">
        <v>549.79999999999995</v>
      </c>
      <c r="G87" s="176">
        <v>25</v>
      </c>
      <c r="H87" s="176">
        <v>25.33124999271093</v>
      </c>
      <c r="I87" s="176">
        <v>478</v>
      </c>
      <c r="J87" s="175">
        <v>0.26400000000000001</v>
      </c>
      <c r="K87" s="175">
        <v>0.33800000000000002</v>
      </c>
      <c r="L87" s="175">
        <v>0.69499999999999995</v>
      </c>
      <c r="M87" s="176">
        <v>293</v>
      </c>
      <c r="N87" s="176">
        <v>0</v>
      </c>
      <c r="O87" s="177">
        <v>-2.2010000000000001</v>
      </c>
      <c r="P87" s="178">
        <v>0.18770000000000001</v>
      </c>
      <c r="Q87" s="178">
        <v>-1.0509999999999999E-4</v>
      </c>
      <c r="R87" s="178">
        <v>2.316E-8</v>
      </c>
      <c r="S87" s="175" t="e">
        <f t="shared" ca="1" si="2"/>
        <v>#DIV/0!</v>
      </c>
      <c r="T87" s="179">
        <v>25</v>
      </c>
      <c r="U87" s="180">
        <v>0</v>
      </c>
      <c r="V87" s="180">
        <v>0</v>
      </c>
      <c r="W87" s="169">
        <v>-53.71</v>
      </c>
      <c r="X87" s="181">
        <v>-224.72264000000001</v>
      </c>
      <c r="Y87" s="169">
        <v>2.56</v>
      </c>
      <c r="Z87" s="181">
        <v>10.711040000000001</v>
      </c>
      <c r="AA87" s="181"/>
      <c r="AB87" s="177">
        <v>15.7431</v>
      </c>
      <c r="AC87" s="180">
        <v>2932.56</v>
      </c>
      <c r="AD87" s="180">
        <v>-58.08</v>
      </c>
      <c r="AE87" s="169">
        <v>405</v>
      </c>
      <c r="AF87" s="169">
        <v>276</v>
      </c>
      <c r="AG87" s="175">
        <v>61.970999999999997</v>
      </c>
      <c r="AH87" s="180">
        <v>-6425.9</v>
      </c>
      <c r="AI87" s="175">
        <v>-6.4749999999999996</v>
      </c>
      <c r="AJ87" s="175">
        <v>6.72</v>
      </c>
      <c r="AK87" s="169">
        <v>7710</v>
      </c>
      <c r="AL87" s="181">
        <v>32258.640000000003</v>
      </c>
      <c r="AM87" s="169"/>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69"/>
      <c r="BZ87" s="169"/>
      <c r="CA87" s="169"/>
      <c r="CB87" s="169"/>
      <c r="CC87" s="169"/>
      <c r="CD87" s="169"/>
      <c r="CE87" s="169"/>
      <c r="CF87" s="169"/>
      <c r="CG87" s="169"/>
      <c r="CH87" s="169"/>
      <c r="CI87" s="169"/>
      <c r="CJ87" s="169"/>
      <c r="CK87" s="169"/>
      <c r="CL87" s="169"/>
      <c r="CM87" s="169"/>
      <c r="CN87" s="169"/>
      <c r="CO87" s="169"/>
      <c r="CP87" s="169"/>
      <c r="CQ87" s="169"/>
      <c r="CR87" s="169"/>
      <c r="CS87" s="171"/>
      <c r="CT87" s="171"/>
      <c r="CU87" s="169"/>
    </row>
    <row r="88" spans="1:130" ht="15.75" x14ac:dyDescent="0.25">
      <c r="A88" s="166"/>
      <c r="B88" s="166" t="s">
        <v>702</v>
      </c>
      <c r="C88" s="175">
        <v>100.205</v>
      </c>
      <c r="D88" s="176">
        <v>149.4</v>
      </c>
      <c r="E88" s="176">
        <v>352.4</v>
      </c>
      <c r="F88" s="176">
        <v>520.4</v>
      </c>
      <c r="G88" s="176">
        <v>27.4</v>
      </c>
      <c r="H88" s="176">
        <v>27.76304999201118</v>
      </c>
      <c r="I88" s="176">
        <v>416</v>
      </c>
      <c r="J88" s="175">
        <v>0.26700000000000002</v>
      </c>
      <c r="K88" s="175">
        <v>0.28899999999999998</v>
      </c>
      <c r="L88" s="175">
        <v>0.67400000000000004</v>
      </c>
      <c r="M88" s="176">
        <v>293</v>
      </c>
      <c r="N88" s="176">
        <v>0</v>
      </c>
      <c r="O88" s="177">
        <v>-11.965999999999999</v>
      </c>
      <c r="P88" s="178">
        <v>0.21390000000000001</v>
      </c>
      <c r="Q88" s="178">
        <v>-1.5190000000000001E-4</v>
      </c>
      <c r="R88" s="178">
        <v>4.1460000000000002E-8</v>
      </c>
      <c r="S88" s="175">
        <f t="shared" ca="1" si="2"/>
        <v>0.64059824452574299</v>
      </c>
      <c r="T88" s="179">
        <v>25</v>
      </c>
      <c r="U88" s="180">
        <v>417.37</v>
      </c>
      <c r="V88" s="180">
        <v>226.19</v>
      </c>
      <c r="W88" s="169">
        <v>-49.27</v>
      </c>
      <c r="X88" s="181">
        <v>-206.14568000000003</v>
      </c>
      <c r="Y88" s="169">
        <v>0.02</v>
      </c>
      <c r="Z88" s="181">
        <v>8.3680000000000004E-2</v>
      </c>
      <c r="AA88" s="181"/>
      <c r="AB88" s="177">
        <v>15.691700000000001</v>
      </c>
      <c r="AC88" s="180">
        <v>2740.15</v>
      </c>
      <c r="AD88" s="180">
        <v>-49.85</v>
      </c>
      <c r="AE88" s="169">
        <v>378</v>
      </c>
      <c r="AF88" s="169">
        <v>254</v>
      </c>
      <c r="AG88" s="175">
        <v>55.514000000000003</v>
      </c>
      <c r="AH88" s="180">
        <v>-5590.61</v>
      </c>
      <c r="AI88" s="175">
        <v>-5.6360000000000001</v>
      </c>
      <c r="AJ88" s="175">
        <v>5.49</v>
      </c>
      <c r="AK88" s="169">
        <v>6970</v>
      </c>
      <c r="AL88" s="181">
        <v>29162.48</v>
      </c>
      <c r="AM88" s="169"/>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69"/>
      <c r="BZ88" s="169"/>
      <c r="CA88" s="169"/>
      <c r="CB88" s="169"/>
      <c r="CC88" s="169"/>
      <c r="CD88" s="169"/>
      <c r="CE88" s="169"/>
      <c r="CF88" s="169"/>
      <c r="CG88" s="169"/>
      <c r="CH88" s="169"/>
      <c r="CI88" s="169"/>
      <c r="CJ88" s="169"/>
      <c r="CK88" s="169"/>
      <c r="CL88" s="169"/>
      <c r="CM88" s="169"/>
      <c r="CN88" s="169"/>
      <c r="CO88" s="169"/>
      <c r="CP88" s="169"/>
      <c r="CQ88" s="169"/>
      <c r="CR88" s="169"/>
      <c r="CS88" s="171"/>
      <c r="CT88" s="171"/>
      <c r="CU88" s="169"/>
    </row>
    <row r="89" spans="1:130" ht="15.75" x14ac:dyDescent="0.25">
      <c r="A89" s="166" t="s">
        <v>475</v>
      </c>
      <c r="B89" s="182" t="s">
        <v>703</v>
      </c>
      <c r="C89" s="183">
        <f ca="1">C494*6+C273*7</f>
        <v>86.176199999999994</v>
      </c>
      <c r="D89" s="184">
        <v>144.6</v>
      </c>
      <c r="E89" s="184">
        <v>331.2</v>
      </c>
      <c r="F89" s="184">
        <v>499.9</v>
      </c>
      <c r="G89" s="184">
        <v>30.9</v>
      </c>
      <c r="H89" s="184">
        <v>31.30942499099071</v>
      </c>
      <c r="I89" s="184">
        <v>358</v>
      </c>
      <c r="J89" s="183">
        <v>0.27</v>
      </c>
      <c r="K89" s="183">
        <v>0.247</v>
      </c>
      <c r="L89" s="183">
        <v>0.66200000000000003</v>
      </c>
      <c r="M89" s="184">
        <v>293</v>
      </c>
      <c r="N89" s="184">
        <v>0</v>
      </c>
      <c r="O89" s="185">
        <v>-3.4889999999999999</v>
      </c>
      <c r="P89" s="186">
        <v>0.1469</v>
      </c>
      <c r="Q89" s="186">
        <v>-8.0630000000000006E-5</v>
      </c>
      <c r="R89" s="186">
        <v>1.6289999999999999E-8</v>
      </c>
      <c r="S89" s="183">
        <f t="shared" ca="1" si="2"/>
        <v>0.63695241510753309</v>
      </c>
      <c r="T89" s="187">
        <v>25</v>
      </c>
      <c r="U89" s="188">
        <v>444.19</v>
      </c>
      <c r="V89" s="188">
        <v>228.86</v>
      </c>
      <c r="W89" s="171">
        <v>-42.49</v>
      </c>
      <c r="X89" s="189">
        <v>-177.77816000000001</v>
      </c>
      <c r="Y89" s="171">
        <v>-0.98</v>
      </c>
      <c r="Z89" s="189">
        <v>-4.10032</v>
      </c>
      <c r="AA89" s="189">
        <f ca="1">272+AL89/E89</f>
        <v>354.36618357487924</v>
      </c>
      <c r="AB89" s="185">
        <v>15.680199999999999</v>
      </c>
      <c r="AC89" s="188">
        <v>2595.44</v>
      </c>
      <c r="AD89" s="188">
        <v>-44.25</v>
      </c>
      <c r="AE89" s="171">
        <v>354</v>
      </c>
      <c r="AF89" s="171">
        <v>235</v>
      </c>
      <c r="AG89" s="183">
        <v>51.7</v>
      </c>
      <c r="AH89" s="188">
        <v>-5061.4399999999996</v>
      </c>
      <c r="AI89" s="183">
        <v>-5.1379999999999999</v>
      </c>
      <c r="AJ89" s="183">
        <v>4.4720000000000004</v>
      </c>
      <c r="AK89" s="171">
        <v>6520</v>
      </c>
      <c r="AL89" s="189">
        <v>27279.68</v>
      </c>
      <c r="AM89" s="190" t="s">
        <v>139</v>
      </c>
      <c r="AN89" s="191">
        <f ca="1">IFERROR(IF($AM89="HSC",OFFSET(INDEX(CpDataCoefficients!$A$1:$A$5025,MATCH($A89,CpDataCoefficients!$A$1:$A$5025,0)),1,CpDataCoefficients!$F$39+AN$3),OFFSET(INDEX(CpDataCoefficients!$A$1:$A$5025,MATCH($A89,CpDataCoefficients!$A$1:$A$5025,0)),0,CpDataCoefficients!$F$39+AN$3)),0)</f>
        <v>200</v>
      </c>
      <c r="AO89" s="191">
        <f ca="1">IFERROR(IF($AM89="HSC",OFFSET(INDEX(CpDataCoefficients!$A$1:$A$5025,MATCH($A89,CpDataCoefficients!$A$1:$A$5025,0)),1,CpDataCoefficients!$F$39+AO$3),OFFSET(INDEX(CpDataCoefficients!$A$1:$A$5025,MATCH($A89,CpDataCoefficients!$A$1:$A$5025,0)),0,CpDataCoefficients!$F$39+AO$3)),0)</f>
        <v>500</v>
      </c>
      <c r="AP89" s="191">
        <f ca="1">IFERROR(IF($AM89="HSC",OFFSET(INDEX(CpDataCoefficients!$A$1:$A$5025,MATCH($A89,CpDataCoefficients!$A$1:$A$5025,0)),1,CpDataCoefficients!$F$39+AP$3),OFFSET(INDEX(CpDataCoefficients!$A$1:$A$5025,MATCH($A89,CpDataCoefficients!$A$1:$A$5025,0)),0,CpDataCoefficients!$F$39+AP$3)),0)</f>
        <v>43.427646929652916</v>
      </c>
      <c r="AQ89" s="191">
        <f ca="1">IFERROR(IF($AM89="HSC",OFFSET(INDEX(CpDataCoefficients!$A$1:$A$5025,MATCH($A89,CpDataCoefficients!$A$1:$A$5025,0)),1,CpDataCoefficients!$F$39+AQ$3),OFFSET(INDEX(CpDataCoefficients!$A$1:$A$5025,MATCH($A89,CpDataCoefficients!$A$1:$A$5025,0)),0,CpDataCoefficients!$F$39+AQ$3)),0)</f>
        <v>251.22362867995125</v>
      </c>
      <c r="AR89" s="191">
        <f ca="1">IFERROR(IF($AM89="HSC",OFFSET(INDEX(CpDataCoefficients!$A$1:$A$5025,MATCH($A89,CpDataCoefficients!$A$1:$A$5025,0)),1,CpDataCoefficients!$F$39+AR$3),OFFSET(INDEX(CpDataCoefficients!$A$1:$A$5025,MATCH($A89,CpDataCoefficients!$A$1:$A$5025,0)),0,CpDataCoefficients!$F$39+AR$3)),0)</f>
        <v>471.53243822456102</v>
      </c>
      <c r="AS89" s="191">
        <f ca="1">IFERROR(IF($AM89="HSC",OFFSET(INDEX(CpDataCoefficients!$A$1:$A$5025,MATCH($A89,CpDataCoefficients!$A$1:$A$5025,0)),1,CpDataCoefficients!$F$39+AS$3),OFFSET(INDEX(CpDataCoefficients!$A$1:$A$5025,MATCH($A89,CpDataCoefficients!$A$1:$A$5025,0)),0,CpDataCoefficients!$F$39+AS$3)),0)</f>
        <v>-529.09460506803975</v>
      </c>
      <c r="AT89" s="191">
        <f ca="1">IFERROR(IF($AM89="HSC",OFFSET(INDEX(CpDataCoefficients!$A$1:$A$5025,MATCH($A89,CpDataCoefficients!$A$1:$A$5025,0)),1,CpDataCoefficients!$F$39+AT$3),OFFSET(INDEX(CpDataCoefficients!$A$1:$A$5025,MATCH($A89,CpDataCoefficients!$A$1:$A$5025,0)),0,CpDataCoefficients!$F$39+AT$3)),0)</f>
        <v>-0.60643647431517489</v>
      </c>
      <c r="AU89" s="191">
        <f ca="1">IFERROR(IF($AM89="HSC",OFFSET(INDEX(CpDataCoefficients!$A$1:$A$5025,MATCH($A89,CpDataCoefficients!$A$1:$A$5025,0)),1,CpDataCoefficients!$F$39+AU$3),OFFSET(INDEX(CpDataCoefficients!$A$1:$A$5025,MATCH($A89,CpDataCoefficients!$A$1:$A$5025,0)),0,CpDataCoefficients!$F$39+AU$3)),0)</f>
        <v>-21757.819373081922</v>
      </c>
      <c r="AV89" s="191">
        <f ca="1">IFERROR(IF($AM89="HSC",OFFSET(INDEX(CpDataCoefficients!$A$1:$A$5025,MATCH($A89,CpDataCoefficients!$A$1:$A$5025,0)),1,CpDataCoefficients!$F$39+AV$3),OFFSET(INDEX(CpDataCoefficients!$A$1:$A$5025,MATCH($A89,CpDataCoefficients!$A$1:$A$5025,0)),0,CpDataCoefficients!$F$39+AV$3)),0)</f>
        <v>-133.61888249453276</v>
      </c>
      <c r="AW89" s="191">
        <f ca="1">IFERROR(IF($AM89="HSC",OFFSET(INDEX(CpDataCoefficients!$A$1:$A$5025,MATCH($A89,CpDataCoefficients!$A$1:$A$5025,0)),1,CpDataCoefficients!$F$39+AW$3),OFFSET(INDEX(CpDataCoefficients!$A$1:$A$5025,MATCH($A89,CpDataCoefficients!$A$1:$A$5025,0)),0,CpDataCoefficients!$F$39+AW$3)),0)</f>
        <v>0</v>
      </c>
      <c r="AX89" s="191">
        <f ca="1">IFERROR(IF($AM89="HSC",OFFSET(INDEX(CpDataCoefficients!$A$1:$A$5025,MATCH($A89,CpDataCoefficients!$A$1:$A$5025,0)),1,CpDataCoefficients!$F$39+AX$3),OFFSET(INDEX(CpDataCoefficients!$A$1:$A$5025,MATCH($A89,CpDataCoefficients!$A$1:$A$5025,0)),0,CpDataCoefficients!$F$39+AX$3)),0)</f>
        <v>500</v>
      </c>
      <c r="AY89" s="191">
        <f ca="1">IFERROR(IF($AM89="HSC",OFFSET(INDEX(CpDataCoefficients!$A$1:$A$5025,MATCH($A89,CpDataCoefficients!$A$1:$A$5025,0)),1,CpDataCoefficients!$F$39+AY$3),OFFSET(INDEX(CpDataCoefficients!$A$1:$A$5025,MATCH($A89,CpDataCoefficients!$A$1:$A$5025,0)),0,CpDataCoefficients!$F$39+AY$3)),0)</f>
        <v>1000</v>
      </c>
      <c r="AZ89" s="191">
        <f ca="1">IFERROR(IF($AM89="HSC",OFFSET(INDEX(CpDataCoefficients!$A$1:$A$5025,MATCH($A89,CpDataCoefficients!$A$1:$A$5025,0)),1,CpDataCoefficients!$F$39+AZ$3),OFFSET(INDEX(CpDataCoefficients!$A$1:$A$5025,MATCH($A89,CpDataCoefficients!$A$1:$A$5025,0)),0,CpDataCoefficients!$F$39+AZ$3)),0)</f>
        <v>157.85376643180129</v>
      </c>
      <c r="BA89" s="191">
        <f ca="1">IFERROR(IF($AM89="HSC",OFFSET(INDEX(CpDataCoefficients!$A$1:$A$5025,MATCH($A89,CpDataCoefficients!$A$1:$A$5025,0)),1,CpDataCoefficients!$F$39+BA$3),OFFSET(INDEX(CpDataCoefficients!$A$1:$A$5025,MATCH($A89,CpDataCoefficients!$A$1:$A$5025,0)),0,CpDataCoefficients!$F$39+BA$3)),0)</f>
        <v>129.5141708423802</v>
      </c>
      <c r="BB89" s="191">
        <f ca="1">IFERROR(IF($AM89="HSC",OFFSET(INDEX(CpDataCoefficients!$A$1:$A$5025,MATCH($A89,CpDataCoefficients!$A$1:$A$5025,0)),1,CpDataCoefficients!$F$39+BB$3),OFFSET(INDEX(CpDataCoefficients!$A$1:$A$5025,MATCH($A89,CpDataCoefficients!$A$1:$A$5025,0)),0,CpDataCoefficients!$F$39+BB$3)),0)</f>
        <v>168.06646061095012</v>
      </c>
      <c r="BC89" s="191">
        <f ca="1">IFERROR(IF($AM89="HSC",OFFSET(INDEX(CpDataCoefficients!$A$1:$A$5025,MATCH($A89,CpDataCoefficients!$A$1:$A$5025,0)),1,CpDataCoefficients!$F$39+BC$3),OFFSET(INDEX(CpDataCoefficients!$A$1:$A$5025,MATCH($A89,CpDataCoefficients!$A$1:$A$5025,0)),0,CpDataCoefficients!$F$39+BC$3)),0)</f>
        <v>-106.63470411806628</v>
      </c>
      <c r="BD89" s="191">
        <f ca="1">IFERROR(IF($AM89="HSC",OFFSET(INDEX(CpDataCoefficients!$A$1:$A$5025,MATCH($A89,CpDataCoefficients!$A$1:$A$5025,0)),1,CpDataCoefficients!$F$39+BD$3),OFFSET(INDEX(CpDataCoefficients!$A$1:$A$5025,MATCH($A89,CpDataCoefficients!$A$1:$A$5025,0)),0,CpDataCoefficients!$F$39+BD$3)),0)</f>
        <v>-8.2330830486273427</v>
      </c>
      <c r="BE89" s="191">
        <f ca="1">IFERROR(IF($AM89="HSC",OFFSET(INDEX(CpDataCoefficients!$A$1:$A$5025,MATCH($A89,CpDataCoefficients!$A$1:$A$5025,0)),1,CpDataCoefficients!$F$39+BE$3),OFFSET(INDEX(CpDataCoefficients!$A$1:$A$5025,MATCH($A89,CpDataCoefficients!$A$1:$A$5025,0)),0,CpDataCoefficients!$F$39+BE$3)),0)</f>
        <v>-21809.028563970365</v>
      </c>
      <c r="BF89" s="191">
        <f ca="1">IFERROR(IF($AM89="HSC",OFFSET(INDEX(CpDataCoefficients!$A$1:$A$5025,MATCH($A89,CpDataCoefficients!$A$1:$A$5025,0)),1,CpDataCoefficients!$F$39+BF$3),OFFSET(INDEX(CpDataCoefficients!$A$1:$A$5025,MATCH($A89,CpDataCoefficients!$A$1:$A$5025,0)),0,CpDataCoefficients!$F$39+BF$3)),0)</f>
        <v>11.627446719743748</v>
      </c>
      <c r="BG89" s="191">
        <f ca="1">IFERROR(IF($AM89="HSC",OFFSET(INDEX(CpDataCoefficients!$A$1:$A$5025,MATCH($A89,CpDataCoefficients!$A$1:$A$5025,0)),1,CpDataCoefficients!$F$39+BG$3),OFFSET(INDEX(CpDataCoefficients!$A$1:$A$5025,MATCH($A89,CpDataCoefficients!$A$1:$A$5025,0)),0,CpDataCoefficients!$F$39+BG$3)),0)</f>
        <v>0</v>
      </c>
      <c r="BH89" s="191">
        <f ca="1">IFERROR(IF($AM89="HSC",OFFSET(INDEX(CpDataCoefficients!$A$1:$A$5025,MATCH($A89,CpDataCoefficients!$A$1:$A$5025,0)),1,CpDataCoefficients!$F$39+BH$3),OFFSET(INDEX(CpDataCoefficients!$A$1:$A$5025,MATCH($A89,CpDataCoefficients!$A$1:$A$5025,0)),0,CpDataCoefficients!$F$39+BH$3)),0)</f>
        <v>1000</v>
      </c>
      <c r="BI89" s="191">
        <f ca="1">IFERROR(IF($AM89="HSC",OFFSET(INDEX(CpDataCoefficients!$A$1:$A$5025,MATCH($A89,CpDataCoefficients!$A$1:$A$5025,0)),1,CpDataCoefficients!$F$39+BI$3),OFFSET(INDEX(CpDataCoefficients!$A$1:$A$5025,MATCH($A89,CpDataCoefficients!$A$1:$A$5025,0)),0,CpDataCoefficients!$F$39+BI$3)),0)</f>
        <v>1500</v>
      </c>
      <c r="BJ89" s="191">
        <f ca="1">IFERROR(IF($AM89="HSC",OFFSET(INDEX(CpDataCoefficients!$A$1:$A$5025,MATCH($A89,CpDataCoefficients!$A$1:$A$5025,0)),1,CpDataCoefficients!$F$39+BJ$3),OFFSET(INDEX(CpDataCoefficients!$A$1:$A$5025,MATCH($A89,CpDataCoefficients!$A$1:$A$5025,0)),0,CpDataCoefficients!$F$39+BJ$3)),0)</f>
        <v>-6466.9380035509603</v>
      </c>
      <c r="BK89" s="191">
        <f ca="1">IFERROR(IF($AM89="HSC",OFFSET(INDEX(CpDataCoefficients!$A$1:$A$5025,MATCH($A89,CpDataCoefficients!$A$1:$A$5025,0)),1,CpDataCoefficients!$F$39+BK$3),OFFSET(INDEX(CpDataCoefficients!$A$1:$A$5025,MATCH($A89,CpDataCoefficients!$A$1:$A$5025,0)),0,CpDataCoefficients!$F$39+BK$3)),0)</f>
        <v>11200.633978367578</v>
      </c>
      <c r="BL89" s="191">
        <f ca="1">IFERROR(IF($AM89="HSC",OFFSET(INDEX(CpDataCoefficients!$A$1:$A$5025,MATCH($A89,CpDataCoefficients!$A$1:$A$5025,0)),1,CpDataCoefficients!$F$39+BL$3),OFFSET(INDEX(CpDataCoefficients!$A$1:$A$5025,MATCH($A89,CpDataCoefficients!$A$1:$A$5025,0)),0,CpDataCoefficients!$F$39+BL$3)),0)</f>
        <v>-6789.1727350572637</v>
      </c>
      <c r="BM89" s="191">
        <f ca="1">IFERROR(IF($AM89="HSC",OFFSET(INDEX(CpDataCoefficients!$A$1:$A$5025,MATCH($A89,CpDataCoefficients!$A$1:$A$5025,0)),1,CpDataCoefficients!$F$39+BM$3),OFFSET(INDEX(CpDataCoefficients!$A$1:$A$5025,MATCH($A89,CpDataCoefficients!$A$1:$A$5025,0)),0,CpDataCoefficients!$F$39+BM$3)),0)</f>
        <v>1461.2901603886512</v>
      </c>
      <c r="BN89" s="191">
        <f ca="1">IFERROR(IF($AM89="HSC",OFFSET(INDEX(CpDataCoefficients!$A$1:$A$5025,MATCH($A89,CpDataCoefficients!$A$1:$A$5025,0)),1,CpDataCoefficients!$F$39+BN$3),OFFSET(INDEX(CpDataCoefficients!$A$1:$A$5025,MATCH($A89,CpDataCoefficients!$A$1:$A$5025,0)),0,CpDataCoefficients!$F$39+BN$3)),0)</f>
        <v>934.8484064894003</v>
      </c>
      <c r="BO89" s="191">
        <f ca="1">IFERROR(IF($AM89="HSC",OFFSET(INDEX(CpDataCoefficients!$A$1:$A$5025,MATCH($A89,CpDataCoefficients!$A$1:$A$5025,0)),1,CpDataCoefficients!$F$39+BO$3),OFFSET(INDEX(CpDataCoefficients!$A$1:$A$5025,MATCH($A89,CpDataCoefficients!$A$1:$A$5025,0)),0,CpDataCoefficients!$F$39+BO$3)),0)</f>
        <v>-17849.616692449446</v>
      </c>
      <c r="BP89" s="191">
        <f ca="1">IFERROR(IF($AM89="HSC",OFFSET(INDEX(CpDataCoefficients!$A$1:$A$5025,MATCH($A89,CpDataCoefficients!$A$1:$A$5025,0)),1,CpDataCoefficients!$F$39+BP$3),OFFSET(INDEX(CpDataCoefficients!$A$1:$A$5025,MATCH($A89,CpDataCoefficients!$A$1:$A$5025,0)),0,CpDataCoefficients!$F$39+BP$3)),0)</f>
        <v>-7631.9736397045726</v>
      </c>
      <c r="BQ89" s="191">
        <f ca="1">IFERROR(IF($AM89="HSC",OFFSET(INDEX(CpDataCoefficients!$A$1:$A$5025,MATCH($A89,CpDataCoefficients!$A$1:$A$5025,0)),1,CpDataCoefficients!$F$39+BQ$3),OFFSET(INDEX(CpDataCoefficients!$A$1:$A$5025,MATCH($A89,CpDataCoefficients!$A$1:$A$5025,0)),0,CpDataCoefficients!$F$39+BQ$3)),0)</f>
        <v>0</v>
      </c>
      <c r="BR89" s="191">
        <f ca="1">IFERROR(IF($AM89="HSC",OFFSET(INDEX(CpDataCoefficients!$A$1:$A$5025,MATCH($A89,CpDataCoefficients!$A$1:$A$5025,0)),1,CpDataCoefficients!$F$39+BR$3),OFFSET(INDEX(CpDataCoefficients!$A$1:$A$5025,MATCH($A89,CpDataCoefficients!$A$1:$A$5025,0)),0,CpDataCoefficients!$F$39+BR$3)),0)</f>
        <v>0</v>
      </c>
      <c r="BS89" s="191">
        <f ca="1">IFERROR(IF($AM89="HSC",OFFSET(INDEX(CpDataCoefficients!$A$1:$A$5025,MATCH($A89,CpDataCoefficients!$A$1:$A$5025,0)),1,CpDataCoefficients!$F$39+BS$3),OFFSET(INDEX(CpDataCoefficients!$A$1:$A$5025,MATCH($A89,CpDataCoefficients!$A$1:$A$5025,0)),0,CpDataCoefficients!$F$39+BS$3)),0)</f>
        <v>0</v>
      </c>
      <c r="BT89" s="191">
        <f ca="1">IFERROR(IF($AM89="HSC",OFFSET(INDEX(CpDataCoefficients!$A$1:$A$5025,MATCH($A89,CpDataCoefficients!$A$1:$A$5025,0)),1,CpDataCoefficients!$F$39+BT$3),OFFSET(INDEX(CpDataCoefficients!$A$1:$A$5025,MATCH($A89,CpDataCoefficients!$A$1:$A$5025,0)),0,CpDataCoefficients!$F$39+BT$3)),0)</f>
        <v>0</v>
      </c>
      <c r="BU89" s="191">
        <f ca="1">IFERROR(IF($AM89="HSC",OFFSET(INDEX(CpDataCoefficients!$A$1:$A$5025,MATCH($A89,CpDataCoefficients!$A$1:$A$5025,0)),1,CpDataCoefficients!$F$39+BU$3),OFFSET(INDEX(CpDataCoefficients!$A$1:$A$5025,MATCH($A89,CpDataCoefficients!$A$1:$A$5025,0)),0,CpDataCoefficients!$F$39+BU$3)),0)</f>
        <v>0</v>
      </c>
      <c r="BV89" s="191">
        <f ca="1">IFERROR(IF($AM89="HSC",OFFSET(INDEX(CpDataCoefficients!$A$1:$A$5025,MATCH($A89,CpDataCoefficients!$A$1:$A$5025,0)),1,CpDataCoefficients!$F$39+BV$3),OFFSET(INDEX(CpDataCoefficients!$A$1:$A$5025,MATCH($A89,CpDataCoefficients!$A$1:$A$5025,0)),0,CpDataCoefficients!$F$39+BV$3)),0)</f>
        <v>0</v>
      </c>
      <c r="BW89" s="191">
        <f ca="1">IFERROR(IF($AM89="HSC",OFFSET(INDEX(CpDataCoefficients!$A$1:$A$5025,MATCH($A89,CpDataCoefficients!$A$1:$A$5025,0)),1,CpDataCoefficients!$F$39+BW$3),OFFSET(INDEX(CpDataCoefficients!$A$1:$A$5025,MATCH($A89,CpDataCoefficients!$A$1:$A$5025,0)),0,CpDataCoefficients!$F$39+BW$3)),0)</f>
        <v>0</v>
      </c>
      <c r="BX89" s="191">
        <f ca="1">IFERROR(IF($AM89="HSC",OFFSET(INDEX(CpDataCoefficients!$A$1:$A$5025,MATCH($A89,CpDataCoefficients!$A$1:$A$5025,0)),1,CpDataCoefficients!$F$39+BX$3),OFFSET(INDEX(CpDataCoefficients!$A$1:$A$5025,MATCH($A89,CpDataCoefficients!$A$1:$A$5025,0)),0,CpDataCoefficients!$F$39+BX$3)),0)</f>
        <v>0</v>
      </c>
      <c r="BY89" s="191">
        <f ca="1">IFERROR(IF($AM89="HSC",OFFSET(INDEX(CpDataCoefficients!$A$1:$A$5025,MATCH($A89,CpDataCoefficients!$A$1:$A$5025,0)),1,CpDataCoefficients!$F$39+BY$3),OFFSET(INDEX(CpDataCoefficients!$A$1:$A$5025,MATCH($A89,CpDataCoefficients!$A$1:$A$5025,0)),0,CpDataCoefficients!$F$39+BY$3)),0)</f>
        <v>0</v>
      </c>
      <c r="BZ89" s="191">
        <f ca="1">IFERROR(IF($AM89="HSC",OFFSET(INDEX(CpDataCoefficients!$A$1:$A$5025,MATCH($A89,CpDataCoefficients!$A$1:$A$5025,0)),1,CpDataCoefficients!$F$39+BZ$3),OFFSET(INDEX(CpDataCoefficients!$A$1:$A$5025,MATCH($A89,CpDataCoefficients!$A$1:$A$5025,0)),0,CpDataCoefficients!$F$39+BZ$3)),0)</f>
        <v>0</v>
      </c>
      <c r="CA89" s="191">
        <f ca="1">IFERROR(IF($AM89="HSC",OFFSET(INDEX(CpDataCoefficients!$A$1:$A$5025,MATCH($A89,CpDataCoefficients!$A$1:$A$5025,0)),1,CpDataCoefficients!$F$39+CA$3),OFFSET(INDEX(CpDataCoefficients!$A$1:$A$5025,MATCH($A89,CpDataCoefficients!$A$1:$A$5025,0)),0,CpDataCoefficients!$F$39+CA$3)),0)</f>
        <v>0</v>
      </c>
      <c r="CB89" s="191">
        <f ca="1">IFERROR(IF($AM89="HSC",OFFSET(INDEX(CpDataCoefficients!$A$1:$A$5025,MATCH($A89,CpDataCoefficients!$A$1:$A$5025,0)),1,CpDataCoefficients!$F$39+CB$3),OFFSET(INDEX(CpDataCoefficients!$A$1:$A$5025,MATCH($A89,CpDataCoefficients!$A$1:$A$5025,0)),0,CpDataCoefficients!$F$39+CB$3)),0)</f>
        <v>0</v>
      </c>
      <c r="CC89" s="191">
        <f ca="1">IFERROR(IF($AM89="HSC",OFFSET(INDEX(CpDataCoefficients!$A$1:$A$5025,MATCH($A89,CpDataCoefficients!$A$1:$A$5025,0)),1,CpDataCoefficients!$F$39+CC$3),OFFSET(INDEX(CpDataCoefficients!$A$1:$A$5025,MATCH($A89,CpDataCoefficients!$A$1:$A$5025,0)),0,CpDataCoefficients!$F$39+CC$3)),0)</f>
        <v>0</v>
      </c>
      <c r="CD89" s="191">
        <f ca="1">IFERROR(IF($AM89="HSC",OFFSET(INDEX(CpDataCoefficients!$A$1:$A$5025,MATCH($A89,CpDataCoefficients!$A$1:$A$5025,0)),1,CpDataCoefficients!$F$39+CD$3),OFFSET(INDEX(CpDataCoefficients!$A$1:$A$5025,MATCH($A89,CpDataCoefficients!$A$1:$A$5025,0)),0,CpDataCoefficients!$F$39+CD$3)),0)</f>
        <v>0</v>
      </c>
      <c r="CE89" s="191">
        <f ca="1">IFERROR(IF($AM89="HSC",OFFSET(INDEX(CpDataCoefficients!$A$1:$A$5025,MATCH($A89,CpDataCoefficients!$A$1:$A$5025,0)),1,CpDataCoefficients!$F$39+CE$3),OFFSET(INDEX(CpDataCoefficients!$A$1:$A$5025,MATCH($A89,CpDataCoefficients!$A$1:$A$5025,0)),0,CpDataCoefficients!$F$39+CE$3)),0)</f>
        <v>0</v>
      </c>
      <c r="CF89" s="191">
        <f ca="1">IFERROR(IF($AM89="HSC",OFFSET(INDEX(CpDataCoefficients!$A$1:$A$5025,MATCH($A89,CpDataCoefficients!$A$1:$A$5025,0)),1,CpDataCoefficients!$F$39+CF$3),OFFSET(INDEX(CpDataCoefficients!$A$1:$A$5025,MATCH($A89,CpDataCoefficients!$A$1:$A$5025,0)),0,CpDataCoefficients!$F$39+CF$3)),0)</f>
        <v>0</v>
      </c>
      <c r="CG89" s="191">
        <f ca="1">IFERROR(IF($AM89="HSC",OFFSET(INDEX(CpDataCoefficients!$A$1:$A$5025,MATCH($A89,CpDataCoefficients!$A$1:$A$5025,0)),1,CpDataCoefficients!$F$39+CG$3),OFFSET(INDEX(CpDataCoefficients!$A$1:$A$5025,MATCH($A89,CpDataCoefficients!$A$1:$A$5025,0)),0,CpDataCoefficients!$F$39+CG$3)),0)</f>
        <v>0</v>
      </c>
      <c r="CH89" s="191">
        <f ca="1">IFERROR(IF($AM89="HSC",OFFSET(INDEX(CpDataCoefficients!$A$1:$A$5025,MATCH($A89,CpDataCoefficients!$A$1:$A$5025,0)),1,CpDataCoefficients!$F$39+CH$3),OFFSET(INDEX(CpDataCoefficients!$A$1:$A$5025,MATCH($A89,CpDataCoefficients!$A$1:$A$5025,0)),0,CpDataCoefficients!$F$39+CH$3)),0)</f>
        <v>0</v>
      </c>
      <c r="CI89" s="191">
        <f ca="1">IFERROR(IF($AM89="HSC",OFFSET(INDEX(CpDataCoefficients!$A$1:$A$5025,MATCH($A89,CpDataCoefficients!$A$1:$A$5025,0)),1,CpDataCoefficients!$F$39+CI$3),OFFSET(INDEX(CpDataCoefficients!$A$1:$A$5025,MATCH($A89,CpDataCoefficients!$A$1:$A$5025,0)),0,CpDataCoefficients!$F$39+CI$3)),0)</f>
        <v>0</v>
      </c>
      <c r="CJ89" s="191">
        <f ca="1">IFERROR(IF($AM89="HSC",OFFSET(INDEX(CpDataCoefficients!$A$1:$A$5025,MATCH($A89,CpDataCoefficients!$A$1:$A$5025,0)),1,CpDataCoefficients!$F$39+CJ$3),OFFSET(INDEX(CpDataCoefficients!$A$1:$A$5025,MATCH($A89,CpDataCoefficients!$A$1:$A$5025,0)),0,CpDataCoefficients!$F$39+CJ$3)),0)</f>
        <v>0</v>
      </c>
      <c r="CK89" s="191">
        <f ca="1">IFERROR(IF($AM89="HSC",OFFSET(INDEX(CpDataCoefficients!$A$1:$A$5025,MATCH($A89,CpDataCoefficients!$A$1:$A$5025,0)),1,CpDataCoefficients!$F$39+CK$3),OFFSET(INDEX(CpDataCoefficients!$A$1:$A$5025,MATCH($A89,CpDataCoefficients!$A$1:$A$5025,0)),0,CpDataCoefficients!$F$39+CK$3)),0)</f>
        <v>0</v>
      </c>
      <c r="CL89" s="191">
        <f ca="1">IFERROR(IF($AM89="HSC",OFFSET(INDEX(CpDataCoefficients!$A$1:$A$5025,MATCH($A89,CpDataCoefficients!$A$1:$A$5025,0)),1,CpDataCoefficients!$F$39+CL$3),OFFSET(INDEX(CpDataCoefficients!$A$1:$A$5025,MATCH($A89,CpDataCoefficients!$A$1:$A$5025,0)),0,CpDataCoefficients!$F$39+CL$3)),0)</f>
        <v>0</v>
      </c>
      <c r="CM89" s="191">
        <f ca="1">IFERROR(IF($AM89="HSC",OFFSET(INDEX(CpDataCoefficients!$A$1:$A$5025,MATCH($A89,CpDataCoefficients!$A$1:$A$5025,0)),1,CpDataCoefficients!$F$39+CM$3),OFFSET(INDEX(CpDataCoefficients!$A$1:$A$5025,MATCH($A89,CpDataCoefficients!$A$1:$A$5025,0)),0,CpDataCoefficients!$F$39+CM$3)),0)</f>
        <v>0</v>
      </c>
      <c r="CN89" s="191">
        <f ca="1">IFERROR(IF($AM89="HSC",OFFSET(INDEX(CpDataCoefficients!$A$1:$A$5025,MATCH($A89,CpDataCoefficients!$A$1:$A$5025,0)),1,CpDataCoefficients!$F$39+CN$3),OFFSET(INDEX(CpDataCoefficients!$A$1:$A$5025,MATCH($A89,CpDataCoefficients!$A$1:$A$5025,0)),0,CpDataCoefficients!$F$39+CN$3)),0)</f>
        <v>0</v>
      </c>
      <c r="CO89" s="191">
        <f ca="1">IFERROR(IF($AM89="HSC",OFFSET(INDEX(CpDataCoefficients!$A$1:$A$5025,MATCH($A89,CpDataCoefficients!$A$1:$A$5025,0)),1,CpDataCoefficients!$F$39+CO$3),OFFSET(INDEX(CpDataCoefficients!$A$1:$A$5025,MATCH($A89,CpDataCoefficients!$A$1:$A$5025,0)),0,CpDataCoefficients!$F$39+CO$3)),0)</f>
        <v>0</v>
      </c>
      <c r="CP89" s="191">
        <f ca="1">IFERROR(IF($AM89="HSC",OFFSET(INDEX(CpDataCoefficients!$A$1:$A$5025,MATCH($A89,CpDataCoefficients!$A$1:$A$5025,0)),1,CpDataCoefficients!$F$39+CP$3),OFFSET(INDEX(CpDataCoefficients!$A$1:$A$5025,MATCH($A89,CpDataCoefficients!$A$1:$A$5025,0)),0,CpDataCoefficients!$F$39+CP$3)),0)</f>
        <v>0</v>
      </c>
      <c r="CQ89" s="191">
        <f ca="1">IFERROR(IF($AM89="HSC",OFFSET(INDEX(CpDataCoefficients!$A$1:$A$5025,MATCH($A89,CpDataCoefficients!$A$1:$A$5025,0)),1,CpDataCoefficients!$F$39+CQ$3),OFFSET(INDEX(CpDataCoefficients!$A$1:$A$5025,MATCH($A89,CpDataCoefficients!$A$1:$A$5025,0)),0,CpDataCoefficients!$F$39+CQ$3)),0)</f>
        <v>0</v>
      </c>
      <c r="CR89" s="191">
        <f ca="1">IFERROR(IF($AM89="HSC",OFFSET(INDEX(CpDataCoefficients!$A$1:$A$5025,MATCH($A89,CpDataCoefficients!$A$1:$A$5025,0)),1,CpDataCoefficients!$F$39+CR$3),OFFSET(INDEX(CpDataCoefficients!$A$1:$A$5025,MATCH($A89,CpDataCoefficients!$A$1:$A$5025,0)),0,CpDataCoefficients!$F$39+CR$3)),0)</f>
        <v>0</v>
      </c>
      <c r="CS89" s="191">
        <f ca="1">IFERROR(IF($AM89="HSC",OFFSET(INDEX(CpDataCoefficients!$A$1:$A$5025,MATCH($A89,CpDataCoefficients!$A$1:$A$5025,0)),1,CpDataCoefficients!$F$39+CS$3),OFFSET(INDEX(CpDataCoefficients!$A$1:$A$5025,MATCH($A89,CpDataCoefficients!$A$1:$A$5025,0)),0,CpDataCoefficients!$F$39+CS$3)),0)</f>
        <v>0</v>
      </c>
      <c r="CT89" s="191">
        <f ca="1">IFERROR(IF($AM89="HSC",OFFSET(INDEX(CpDataCoefficients!$A$1:$A$5025,MATCH($A89,CpDataCoefficients!$A$1:$A$5025,0)),1,CpDataCoefficients!$F$39+CT$3),OFFSET(INDEX(CpDataCoefficients!$A$1:$A$5025,MATCH($A89,CpDataCoefficients!$A$1:$A$5025,0)),0,CpDataCoefficients!$F$39+CT$3)),0)</f>
        <v>0</v>
      </c>
      <c r="CU89" s="192">
        <f ca="1">IFERROR(IF($AM89="HSC",OFFSET(INDEX(CpDataCoefficients!$A$1:$A$5025,MATCH($A89,CpDataCoefficients!$A$1:$A$5025,0)),1,CpDataCoefficients!$F$39+CU$3),OFFSET(INDEX(CpDataCoefficients!$A$1:$A$5025,MATCH($A89,CpDataCoefficients!$A$1:$A$5025,0)),0,CpDataCoefficients!$F$39+CU$3)),0)</f>
        <v>0</v>
      </c>
      <c r="CV89" s="193">
        <v>4</v>
      </c>
      <c r="CW89" s="193"/>
      <c r="CX89" s="193">
        <v>2</v>
      </c>
      <c r="CY89" s="193"/>
      <c r="CZ89" s="193"/>
      <c r="DA89" s="193"/>
      <c r="DB89" s="193"/>
      <c r="DC89" s="193"/>
      <c r="DD89" s="193"/>
      <c r="DE89" s="193"/>
      <c r="DF89" s="193"/>
      <c r="DG89" s="193"/>
      <c r="DH89" s="193"/>
      <c r="DI89" s="193"/>
      <c r="DJ89" s="193"/>
      <c r="DK89" s="193"/>
      <c r="DL89" s="193"/>
      <c r="DM89" s="193"/>
      <c r="DN89" s="193"/>
      <c r="DO89" s="193"/>
      <c r="DP89" s="193"/>
      <c r="DQ89" s="193"/>
      <c r="DR89" s="193"/>
      <c r="DS89" s="193"/>
      <c r="DT89" s="193"/>
      <c r="DU89" s="193"/>
      <c r="DV89" s="193"/>
      <c r="DW89" s="193"/>
      <c r="DX89" s="193"/>
      <c r="DY89" s="193"/>
      <c r="DZ89" s="193"/>
    </row>
    <row r="90" spans="1:130" ht="15.75" x14ac:dyDescent="0.25">
      <c r="A90" s="166"/>
      <c r="B90" s="166" t="s">
        <v>704</v>
      </c>
      <c r="C90" s="175">
        <v>114.232</v>
      </c>
      <c r="D90" s="176">
        <v>172.5</v>
      </c>
      <c r="E90" s="176">
        <v>387.9</v>
      </c>
      <c r="F90" s="176">
        <v>573.5</v>
      </c>
      <c r="G90" s="176">
        <v>27.8</v>
      </c>
      <c r="H90" s="176">
        <v>28.168349991894555</v>
      </c>
      <c r="I90" s="176">
        <v>455</v>
      </c>
      <c r="J90" s="175">
        <v>0.26900000000000002</v>
      </c>
      <c r="K90" s="175">
        <v>0.28999999999999998</v>
      </c>
      <c r="L90" s="175">
        <v>0.72599999999999998</v>
      </c>
      <c r="M90" s="176">
        <v>293</v>
      </c>
      <c r="N90" s="176">
        <v>0</v>
      </c>
      <c r="O90" s="177">
        <v>-2.2010000000000001</v>
      </c>
      <c r="P90" s="178">
        <v>0.18770000000000001</v>
      </c>
      <c r="Q90" s="178">
        <v>-1.0509999999999999E-4</v>
      </c>
      <c r="R90" s="178">
        <v>2.316E-8</v>
      </c>
      <c r="S90" s="175" t="e">
        <f t="shared" ca="1" si="2"/>
        <v>#DIV/0!</v>
      </c>
      <c r="T90" s="179">
        <v>25</v>
      </c>
      <c r="U90" s="180">
        <v>0</v>
      </c>
      <c r="V90" s="180">
        <v>0</v>
      </c>
      <c r="W90" s="169">
        <v>-51.73</v>
      </c>
      <c r="X90" s="181">
        <v>-216.43832</v>
      </c>
      <c r="Y90" s="169">
        <v>4.5199999999999996</v>
      </c>
      <c r="Z90" s="181">
        <v>18.91168</v>
      </c>
      <c r="AA90" s="181"/>
      <c r="AB90" s="177">
        <v>15.7578</v>
      </c>
      <c r="AC90" s="180">
        <v>3057.94</v>
      </c>
      <c r="AD90" s="180">
        <v>-52.77</v>
      </c>
      <c r="AE90" s="169">
        <v>415</v>
      </c>
      <c r="AF90" s="169">
        <v>280</v>
      </c>
      <c r="AG90" s="175">
        <v>56.436</v>
      </c>
      <c r="AH90" s="180">
        <v>-6186.92</v>
      </c>
      <c r="AI90" s="175">
        <v>-5.6849999999999996</v>
      </c>
      <c r="AJ90" s="175">
        <v>6.56</v>
      </c>
      <c r="AK90" s="169">
        <v>7730</v>
      </c>
      <c r="AL90" s="181">
        <v>32342.32</v>
      </c>
      <c r="AM90" s="169"/>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69"/>
      <c r="BZ90" s="169"/>
      <c r="CA90" s="169"/>
      <c r="CB90" s="169"/>
      <c r="CC90" s="169"/>
      <c r="CD90" s="169"/>
      <c r="CE90" s="169"/>
      <c r="CF90" s="169"/>
      <c r="CG90" s="169"/>
      <c r="CH90" s="169"/>
      <c r="CI90" s="169"/>
      <c r="CJ90" s="169"/>
      <c r="CK90" s="169"/>
      <c r="CL90" s="169"/>
      <c r="CM90" s="169"/>
      <c r="CN90" s="169"/>
      <c r="CO90" s="169"/>
      <c r="CP90" s="169"/>
      <c r="CQ90" s="169"/>
      <c r="CR90" s="169"/>
      <c r="CS90" s="171"/>
      <c r="CT90" s="171"/>
      <c r="CU90" s="169"/>
    </row>
    <row r="91" spans="1:130" ht="15.75" x14ac:dyDescent="0.25">
      <c r="A91" s="166"/>
      <c r="B91" s="166" t="s">
        <v>705</v>
      </c>
      <c r="C91" s="175">
        <v>128.25899999999999</v>
      </c>
      <c r="D91" s="176">
        <v>0</v>
      </c>
      <c r="E91" s="176">
        <v>414.7</v>
      </c>
      <c r="F91" s="176">
        <v>607.6</v>
      </c>
      <c r="G91" s="176">
        <v>26.8</v>
      </c>
      <c r="H91" s="176">
        <v>27.155099992186116</v>
      </c>
      <c r="I91" s="176">
        <v>0</v>
      </c>
      <c r="J91" s="175">
        <v>0</v>
      </c>
      <c r="K91" s="175">
        <v>0.29899999999999999</v>
      </c>
      <c r="L91" s="175">
        <v>0</v>
      </c>
      <c r="M91" s="176">
        <v>0</v>
      </c>
      <c r="N91" s="176">
        <v>0</v>
      </c>
      <c r="O91" s="177">
        <v>-13.117000000000001</v>
      </c>
      <c r="P91" s="178">
        <v>0.2606</v>
      </c>
      <c r="Q91" s="178">
        <v>-1.816E-4</v>
      </c>
      <c r="R91" s="178">
        <v>5.1539999999999997E-8</v>
      </c>
      <c r="S91" s="175" t="e">
        <f t="shared" ca="1" si="2"/>
        <v>#DIV/0!</v>
      </c>
      <c r="T91" s="179">
        <v>25</v>
      </c>
      <c r="U91" s="180">
        <v>0</v>
      </c>
      <c r="V91" s="180">
        <v>0</v>
      </c>
      <c r="W91" s="169">
        <v>-56.46</v>
      </c>
      <c r="X91" s="181">
        <v>-236.22864000000001</v>
      </c>
      <c r="Y91" s="169">
        <v>8.15</v>
      </c>
      <c r="Z91" s="181">
        <v>34.099600000000002</v>
      </c>
      <c r="AA91" s="181"/>
      <c r="AB91" s="177">
        <v>15.802899999999999</v>
      </c>
      <c r="AC91" s="180">
        <v>3269.07</v>
      </c>
      <c r="AD91" s="180">
        <v>-58.19</v>
      </c>
      <c r="AE91" s="169">
        <v>425</v>
      </c>
      <c r="AF91" s="169">
        <v>325</v>
      </c>
      <c r="AG91" s="175">
        <v>0</v>
      </c>
      <c r="AH91" s="180">
        <v>0</v>
      </c>
      <c r="AI91" s="175">
        <v>0</v>
      </c>
      <c r="AJ91" s="175">
        <v>0</v>
      </c>
      <c r="AK91" s="169">
        <v>8350</v>
      </c>
      <c r="AL91" s="181">
        <v>34936.400000000001</v>
      </c>
      <c r="AM91" s="169"/>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69"/>
      <c r="BZ91" s="169"/>
      <c r="CA91" s="169"/>
      <c r="CB91" s="169"/>
      <c r="CC91" s="169"/>
      <c r="CD91" s="169"/>
      <c r="CE91" s="169"/>
      <c r="CF91" s="169"/>
      <c r="CG91" s="169"/>
      <c r="CH91" s="169"/>
      <c r="CI91" s="169"/>
      <c r="CJ91" s="169"/>
      <c r="CK91" s="169"/>
      <c r="CL91" s="169"/>
      <c r="CM91" s="169"/>
      <c r="CN91" s="169"/>
      <c r="CO91" s="169"/>
      <c r="CP91" s="169"/>
      <c r="CQ91" s="169"/>
      <c r="CR91" s="169"/>
      <c r="CS91" s="171"/>
      <c r="CT91" s="171"/>
      <c r="CU91" s="169"/>
    </row>
    <row r="92" spans="1:130" ht="15.75" x14ac:dyDescent="0.25">
      <c r="A92" s="166"/>
      <c r="B92" s="166" t="s">
        <v>706</v>
      </c>
      <c r="C92" s="175">
        <v>98.188999999999993</v>
      </c>
      <c r="D92" s="176">
        <v>163.30000000000001</v>
      </c>
      <c r="E92" s="176">
        <v>351</v>
      </c>
      <c r="F92" s="176">
        <v>533</v>
      </c>
      <c r="G92" s="176">
        <v>28.6</v>
      </c>
      <c r="H92" s="176">
        <v>28.978949991661306</v>
      </c>
      <c r="I92" s="176">
        <v>400</v>
      </c>
      <c r="J92" s="175">
        <v>0.26</v>
      </c>
      <c r="K92" s="175">
        <v>0.192</v>
      </c>
      <c r="L92" s="175">
        <v>0.70499999999999996</v>
      </c>
      <c r="M92" s="176">
        <v>293</v>
      </c>
      <c r="N92" s="176">
        <v>0</v>
      </c>
      <c r="O92" s="177">
        <v>0</v>
      </c>
      <c r="P92" s="178">
        <v>0</v>
      </c>
      <c r="Q92" s="178">
        <v>0</v>
      </c>
      <c r="R92" s="178">
        <v>0</v>
      </c>
      <c r="S92" s="175" t="e">
        <f t="shared" ca="1" si="2"/>
        <v>#DIV/0!</v>
      </c>
      <c r="T92" s="179">
        <v>25</v>
      </c>
      <c r="U92" s="180">
        <v>0</v>
      </c>
      <c r="V92" s="180">
        <v>0</v>
      </c>
      <c r="W92" s="169">
        <v>-20.67</v>
      </c>
      <c r="X92" s="181">
        <v>-86.483280000000008</v>
      </c>
      <c r="Y92" s="169">
        <v>0</v>
      </c>
      <c r="Z92" s="181">
        <v>0</v>
      </c>
      <c r="AA92" s="181"/>
      <c r="AB92" s="177">
        <v>15.653600000000001</v>
      </c>
      <c r="AC92" s="180">
        <v>2719.47</v>
      </c>
      <c r="AD92" s="180">
        <v>-49.56</v>
      </c>
      <c r="AE92" s="169">
        <v>375</v>
      </c>
      <c r="AF92" s="169">
        <v>253</v>
      </c>
      <c r="AG92" s="175">
        <v>0</v>
      </c>
      <c r="AH92" s="180">
        <v>0</v>
      </c>
      <c r="AI92" s="175">
        <v>0</v>
      </c>
      <c r="AJ92" s="175">
        <v>0</v>
      </c>
      <c r="AK92" s="169">
        <v>6900</v>
      </c>
      <c r="AL92" s="181">
        <v>28869.600000000002</v>
      </c>
      <c r="AM92" s="169"/>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69"/>
      <c r="BZ92" s="169"/>
      <c r="CA92" s="169"/>
      <c r="CB92" s="169"/>
      <c r="CC92" s="169"/>
      <c r="CD92" s="169"/>
      <c r="CE92" s="169"/>
      <c r="CF92" s="169"/>
      <c r="CG92" s="169"/>
      <c r="CH92" s="169"/>
      <c r="CI92" s="169"/>
      <c r="CJ92" s="169"/>
      <c r="CK92" s="169"/>
      <c r="CL92" s="169"/>
      <c r="CM92" s="169"/>
      <c r="CN92" s="169"/>
      <c r="CO92" s="169"/>
      <c r="CP92" s="169"/>
      <c r="CQ92" s="169"/>
      <c r="CR92" s="169"/>
      <c r="CS92" s="171"/>
      <c r="CT92" s="171"/>
      <c r="CU92" s="169"/>
    </row>
    <row r="93" spans="1:130" ht="15.75" x14ac:dyDescent="0.25">
      <c r="A93" s="166"/>
      <c r="B93" s="166" t="s">
        <v>707</v>
      </c>
      <c r="C93" s="175">
        <v>114.232</v>
      </c>
      <c r="D93" s="176">
        <v>163.9</v>
      </c>
      <c r="E93" s="176">
        <v>386.6</v>
      </c>
      <c r="F93" s="176">
        <v>56.3</v>
      </c>
      <c r="G93" s="176">
        <v>26.9</v>
      </c>
      <c r="H93" s="176">
        <v>27.256424992156958</v>
      </c>
      <c r="I93" s="176">
        <v>461</v>
      </c>
      <c r="J93" s="175">
        <v>0.26700000000000002</v>
      </c>
      <c r="K93" s="175">
        <v>0.317</v>
      </c>
      <c r="L93" s="175">
        <v>0.71899999999999997</v>
      </c>
      <c r="M93" s="176">
        <v>293</v>
      </c>
      <c r="N93" s="176">
        <v>0</v>
      </c>
      <c r="O93" s="177">
        <v>-2.2010000000000001</v>
      </c>
      <c r="P93" s="178">
        <v>0.18770000000000001</v>
      </c>
      <c r="Q93" s="178">
        <v>-1.0509999999999999E-4</v>
      </c>
      <c r="R93" s="178">
        <v>2.316E-8</v>
      </c>
      <c r="S93" s="175" t="e">
        <f t="shared" ca="1" si="2"/>
        <v>#DIV/0!</v>
      </c>
      <c r="T93" s="179">
        <v>25</v>
      </c>
      <c r="U93" s="180">
        <v>0</v>
      </c>
      <c r="V93" s="180">
        <v>0</v>
      </c>
      <c r="W93" s="169">
        <v>-51.97</v>
      </c>
      <c r="X93" s="181">
        <v>-217.44248000000002</v>
      </c>
      <c r="Y93" s="169">
        <v>4.5199999999999996</v>
      </c>
      <c r="Z93" s="181">
        <v>18.91168</v>
      </c>
      <c r="AA93" s="181"/>
      <c r="AB93" s="177">
        <v>15.7818</v>
      </c>
      <c r="AC93" s="180">
        <v>3028.09</v>
      </c>
      <c r="AD93" s="180">
        <v>55.62</v>
      </c>
      <c r="AE93" s="169">
        <v>413</v>
      </c>
      <c r="AF93" s="169">
        <v>280</v>
      </c>
      <c r="AG93" s="175">
        <v>58.957000000000001</v>
      </c>
      <c r="AH93" s="180">
        <v>-6346.9</v>
      </c>
      <c r="AI93" s="175">
        <v>-6.0330000000000004</v>
      </c>
      <c r="AJ93" s="175">
        <v>6.61</v>
      </c>
      <c r="AK93" s="169">
        <v>7823</v>
      </c>
      <c r="AL93" s="181">
        <v>32731.432000000001</v>
      </c>
      <c r="AM93" s="169"/>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69"/>
      <c r="BZ93" s="169"/>
      <c r="CA93" s="169"/>
      <c r="CB93" s="169"/>
      <c r="CC93" s="169"/>
      <c r="CD93" s="169"/>
      <c r="CE93" s="169"/>
      <c r="CF93" s="169"/>
      <c r="CG93" s="169"/>
      <c r="CH93" s="169"/>
      <c r="CI93" s="169"/>
      <c r="CJ93" s="169"/>
      <c r="CK93" s="169"/>
      <c r="CL93" s="169"/>
      <c r="CM93" s="169"/>
      <c r="CN93" s="169"/>
      <c r="CO93" s="169"/>
      <c r="CP93" s="169"/>
      <c r="CQ93" s="169"/>
      <c r="CR93" s="169"/>
      <c r="CS93" s="171"/>
      <c r="CT93" s="171"/>
      <c r="CU93" s="169"/>
    </row>
    <row r="94" spans="1:130" ht="15.75" x14ac:dyDescent="0.25">
      <c r="A94" s="166"/>
      <c r="B94" s="166" t="s">
        <v>708</v>
      </c>
      <c r="C94" s="175">
        <v>84.162000000000006</v>
      </c>
      <c r="D94" s="176">
        <v>115.9</v>
      </c>
      <c r="E94" s="176">
        <v>328.8</v>
      </c>
      <c r="F94" s="176">
        <v>501</v>
      </c>
      <c r="G94" s="176">
        <v>32</v>
      </c>
      <c r="H94" s="176">
        <v>32.423999990669991</v>
      </c>
      <c r="I94" s="176">
        <v>343</v>
      </c>
      <c r="J94" s="175">
        <v>0.27</v>
      </c>
      <c r="K94" s="175">
        <v>0.221</v>
      </c>
      <c r="L94" s="175">
        <v>0.67800000000000005</v>
      </c>
      <c r="M94" s="176">
        <v>293</v>
      </c>
      <c r="N94" s="176">
        <v>0</v>
      </c>
      <c r="O94" s="177">
        <v>1.6779999999999999</v>
      </c>
      <c r="P94" s="178">
        <v>0.13339999999999999</v>
      </c>
      <c r="Q94" s="178">
        <v>-8.8280000000000002E-5</v>
      </c>
      <c r="R94" s="178">
        <v>2.5390000000000001E-8</v>
      </c>
      <c r="S94" s="175" t="e">
        <f t="shared" ca="1" si="2"/>
        <v>#DIV/0!</v>
      </c>
      <c r="T94" s="179">
        <v>25</v>
      </c>
      <c r="U94" s="180">
        <v>0</v>
      </c>
      <c r="V94" s="180">
        <v>0</v>
      </c>
      <c r="W94" s="169">
        <v>-13.32</v>
      </c>
      <c r="X94" s="181">
        <v>-55.730880000000006</v>
      </c>
      <c r="Y94" s="169">
        <v>18.89</v>
      </c>
      <c r="Z94" s="181">
        <v>79.03576000000001</v>
      </c>
      <c r="AA94" s="181"/>
      <c r="AB94" s="177">
        <v>15.8012</v>
      </c>
      <c r="AC94" s="180">
        <v>2612.69</v>
      </c>
      <c r="AD94" s="180">
        <v>-43.78</v>
      </c>
      <c r="AE94" s="169">
        <v>360</v>
      </c>
      <c r="AF94" s="169">
        <v>235</v>
      </c>
      <c r="AG94" s="175">
        <v>0</v>
      </c>
      <c r="AH94" s="180">
        <v>0</v>
      </c>
      <c r="AI94" s="175">
        <v>0</v>
      </c>
      <c r="AJ94" s="175">
        <v>0</v>
      </c>
      <c r="AK94" s="169">
        <v>6550</v>
      </c>
      <c r="AL94" s="181">
        <v>27405.200000000001</v>
      </c>
      <c r="AM94" s="169"/>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69"/>
      <c r="BZ94" s="169"/>
      <c r="CA94" s="169"/>
      <c r="CB94" s="169"/>
      <c r="CC94" s="169"/>
      <c r="CD94" s="169"/>
      <c r="CE94" s="169"/>
      <c r="CF94" s="169"/>
      <c r="CG94" s="169"/>
      <c r="CH94" s="169"/>
      <c r="CI94" s="169"/>
      <c r="CJ94" s="169"/>
      <c r="CK94" s="169"/>
      <c r="CL94" s="169"/>
      <c r="CM94" s="169"/>
      <c r="CN94" s="169"/>
      <c r="CO94" s="169"/>
      <c r="CP94" s="169"/>
      <c r="CQ94" s="169"/>
      <c r="CR94" s="169"/>
      <c r="CS94" s="171"/>
      <c r="CT94" s="171"/>
      <c r="CU94" s="169"/>
    </row>
    <row r="95" spans="1:130" ht="15.75" x14ac:dyDescent="0.25">
      <c r="A95" s="166"/>
      <c r="B95" s="166" t="s">
        <v>709</v>
      </c>
      <c r="C95" s="175">
        <v>84.162000000000006</v>
      </c>
      <c r="D95" s="176">
        <v>198.9</v>
      </c>
      <c r="E95" s="176">
        <v>346.4</v>
      </c>
      <c r="F95" s="176">
        <v>524</v>
      </c>
      <c r="G95" s="176">
        <v>33.200000000000003</v>
      </c>
      <c r="H95" s="176">
        <v>33.639899990320117</v>
      </c>
      <c r="I95" s="176">
        <v>351</v>
      </c>
      <c r="J95" s="175">
        <v>0.27</v>
      </c>
      <c r="K95" s="175">
        <v>0.23899999999999999</v>
      </c>
      <c r="L95" s="175">
        <v>0.70799999999999996</v>
      </c>
      <c r="M95" s="176">
        <v>293</v>
      </c>
      <c r="N95" s="176">
        <v>0</v>
      </c>
      <c r="O95" s="177">
        <v>0.54800000000000004</v>
      </c>
      <c r="P95" s="178">
        <v>0.1153</v>
      </c>
      <c r="Q95" s="178">
        <v>-5.2519999999999999E-5</v>
      </c>
      <c r="R95" s="178">
        <v>7.265E-9</v>
      </c>
      <c r="S95" s="175" t="e">
        <f t="shared" ca="1" si="2"/>
        <v>#DIV/0!</v>
      </c>
      <c r="T95" s="179">
        <v>25</v>
      </c>
      <c r="U95" s="180">
        <v>0</v>
      </c>
      <c r="V95" s="180">
        <v>0</v>
      </c>
      <c r="W95" s="169">
        <v>-14.15</v>
      </c>
      <c r="X95" s="181">
        <v>-59.203600000000002</v>
      </c>
      <c r="Y95" s="169">
        <v>18.13</v>
      </c>
      <c r="Z95" s="181">
        <v>75.855919999999998</v>
      </c>
      <c r="AA95" s="181"/>
      <c r="AB95" s="177">
        <v>16.004300000000001</v>
      </c>
      <c r="AC95" s="180">
        <v>2798.63</v>
      </c>
      <c r="AD95" s="180">
        <v>-47.71</v>
      </c>
      <c r="AE95" s="169">
        <v>375</v>
      </c>
      <c r="AF95" s="169">
        <v>250</v>
      </c>
      <c r="AG95" s="175">
        <v>0</v>
      </c>
      <c r="AH95" s="180">
        <v>0</v>
      </c>
      <c r="AI95" s="175">
        <v>0</v>
      </c>
      <c r="AJ95" s="175">
        <v>0</v>
      </c>
      <c r="AK95" s="169">
        <v>7083</v>
      </c>
      <c r="AL95" s="181">
        <v>29635.272000000001</v>
      </c>
      <c r="AM95" s="169"/>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69"/>
      <c r="BZ95" s="169"/>
      <c r="CA95" s="169"/>
      <c r="CB95" s="169"/>
      <c r="CC95" s="169"/>
      <c r="CD95" s="169"/>
      <c r="CE95" s="169"/>
      <c r="CF95" s="169"/>
      <c r="CG95" s="169"/>
      <c r="CH95" s="169"/>
      <c r="CI95" s="169"/>
      <c r="CJ95" s="169"/>
      <c r="CK95" s="169"/>
      <c r="CL95" s="169"/>
      <c r="CM95" s="169"/>
      <c r="CN95" s="169"/>
      <c r="CO95" s="169"/>
      <c r="CP95" s="169"/>
      <c r="CQ95" s="169"/>
      <c r="CR95" s="169"/>
      <c r="CS95" s="171"/>
      <c r="CT95" s="171"/>
      <c r="CU95" s="169"/>
    </row>
    <row r="96" spans="1:130" ht="15.75" x14ac:dyDescent="0.25">
      <c r="A96" s="166"/>
      <c r="B96" s="166" t="s">
        <v>710</v>
      </c>
      <c r="C96" s="175">
        <v>114.232</v>
      </c>
      <c r="D96" s="176">
        <v>0</v>
      </c>
      <c r="E96" s="176">
        <v>388.8</v>
      </c>
      <c r="F96" s="176">
        <v>563.4</v>
      </c>
      <c r="G96" s="176">
        <v>25.9</v>
      </c>
      <c r="H96" s="176">
        <v>26.243174992448523</v>
      </c>
      <c r="I96" s="176">
        <v>468</v>
      </c>
      <c r="J96" s="175">
        <v>0.26200000000000001</v>
      </c>
      <c r="K96" s="175">
        <v>0.34599999999999997</v>
      </c>
      <c r="L96" s="175">
        <v>0.71199999999999997</v>
      </c>
      <c r="M96" s="176">
        <v>293</v>
      </c>
      <c r="N96" s="176">
        <v>0</v>
      </c>
      <c r="O96" s="177">
        <v>-2.2010000000000001</v>
      </c>
      <c r="P96" s="178">
        <v>0.18770000000000001</v>
      </c>
      <c r="Q96" s="178">
        <v>-1.0509999999999999E-4</v>
      </c>
      <c r="R96" s="178">
        <v>2.316E-8</v>
      </c>
      <c r="S96" s="175" t="e">
        <f t="shared" ca="1" si="2"/>
        <v>#DIV/0!</v>
      </c>
      <c r="T96" s="179">
        <v>25</v>
      </c>
      <c r="U96" s="180">
        <v>0</v>
      </c>
      <c r="V96" s="180">
        <v>0</v>
      </c>
      <c r="W96" s="169">
        <v>-51.13</v>
      </c>
      <c r="X96" s="181">
        <v>-213.92792000000003</v>
      </c>
      <c r="Y96" s="169">
        <v>4.2300000000000004</v>
      </c>
      <c r="Z96" s="181">
        <v>17.698320000000002</v>
      </c>
      <c r="AA96" s="181"/>
      <c r="AB96" s="177">
        <v>15.818899999999999</v>
      </c>
      <c r="AC96" s="180">
        <v>3029.06</v>
      </c>
      <c r="AD96" s="180">
        <v>-58.99</v>
      </c>
      <c r="AE96" s="169">
        <v>415</v>
      </c>
      <c r="AF96" s="169">
        <v>283</v>
      </c>
      <c r="AG96" s="175">
        <v>61.854999999999997</v>
      </c>
      <c r="AH96" s="180">
        <v>-6587.23</v>
      </c>
      <c r="AI96" s="175">
        <v>-6.4249999999999998</v>
      </c>
      <c r="AJ96" s="175">
        <v>6.79</v>
      </c>
      <c r="AK96" s="169">
        <v>7936</v>
      </c>
      <c r="AL96" s="181">
        <v>33204.224000000002</v>
      </c>
      <c r="AM96" s="169"/>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69"/>
      <c r="BZ96" s="169"/>
      <c r="CA96" s="169"/>
      <c r="CB96" s="169"/>
      <c r="CC96" s="169"/>
      <c r="CD96" s="169"/>
      <c r="CE96" s="169"/>
      <c r="CF96" s="169"/>
      <c r="CG96" s="169"/>
      <c r="CH96" s="169"/>
      <c r="CI96" s="169"/>
      <c r="CJ96" s="169"/>
      <c r="CK96" s="169"/>
      <c r="CL96" s="169"/>
      <c r="CM96" s="169"/>
      <c r="CN96" s="169"/>
      <c r="CO96" s="169"/>
      <c r="CP96" s="169"/>
      <c r="CQ96" s="169"/>
      <c r="CR96" s="169"/>
      <c r="CS96" s="171"/>
      <c r="CT96" s="171"/>
      <c r="CU96" s="169"/>
    </row>
    <row r="97" spans="1:130" ht="15.75" x14ac:dyDescent="0.25">
      <c r="A97" s="166"/>
      <c r="B97" s="166" t="s">
        <v>711</v>
      </c>
      <c r="C97" s="175">
        <v>100.205</v>
      </c>
      <c r="D97" s="176">
        <v>0</v>
      </c>
      <c r="E97" s="176">
        <v>362.9</v>
      </c>
      <c r="F97" s="176">
        <v>537.29999999999995</v>
      </c>
      <c r="G97" s="176">
        <v>28.7</v>
      </c>
      <c r="H97" s="176">
        <v>29.080274991632148</v>
      </c>
      <c r="I97" s="176">
        <v>393</v>
      </c>
      <c r="J97" s="175">
        <v>0.25600000000000001</v>
      </c>
      <c r="K97" s="175">
        <v>0.29899999999999999</v>
      </c>
      <c r="L97" s="175">
        <v>0.69499999999999995</v>
      </c>
      <c r="M97" s="176">
        <v>293</v>
      </c>
      <c r="N97" s="176">
        <v>0</v>
      </c>
      <c r="O97" s="177">
        <v>-1.6830000000000001</v>
      </c>
      <c r="P97" s="178">
        <v>0.1633</v>
      </c>
      <c r="Q97" s="178">
        <v>-8.9190000000000005E-5</v>
      </c>
      <c r="R97" s="178">
        <v>1.871E-8</v>
      </c>
      <c r="S97" s="175" t="e">
        <f t="shared" ca="1" si="2"/>
        <v>#DIV/0!</v>
      </c>
      <c r="T97" s="179">
        <v>25</v>
      </c>
      <c r="U97" s="180">
        <v>0</v>
      </c>
      <c r="V97" s="180">
        <v>0</v>
      </c>
      <c r="W97" s="169">
        <v>-47.62</v>
      </c>
      <c r="X97" s="181">
        <v>-199.24207999999999</v>
      </c>
      <c r="Y97" s="169">
        <v>0.16</v>
      </c>
      <c r="Z97" s="181">
        <v>0.66944000000000004</v>
      </c>
      <c r="AA97" s="181"/>
      <c r="AB97" s="177">
        <v>15.781499999999999</v>
      </c>
      <c r="AC97" s="180">
        <v>2850.64</v>
      </c>
      <c r="AD97" s="180">
        <v>-51.33</v>
      </c>
      <c r="AE97" s="169">
        <v>388</v>
      </c>
      <c r="AF97" s="169">
        <v>262</v>
      </c>
      <c r="AG97" s="175">
        <v>57.249000000000002</v>
      </c>
      <c r="AH97" s="180">
        <v>-5882.73</v>
      </c>
      <c r="AI97" s="175">
        <v>-5.843</v>
      </c>
      <c r="AJ97" s="175">
        <v>5.58</v>
      </c>
      <c r="AK97" s="169">
        <v>7263</v>
      </c>
      <c r="AL97" s="181">
        <v>30388.392</v>
      </c>
      <c r="AM97" s="169"/>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69"/>
      <c r="BZ97" s="169"/>
      <c r="CA97" s="169"/>
      <c r="CB97" s="169"/>
      <c r="CC97" s="169"/>
      <c r="CD97" s="169"/>
      <c r="CE97" s="169"/>
      <c r="CF97" s="169"/>
      <c r="CG97" s="169"/>
      <c r="CH97" s="169"/>
      <c r="CI97" s="169"/>
      <c r="CJ97" s="169"/>
      <c r="CK97" s="169"/>
      <c r="CL97" s="169"/>
      <c r="CM97" s="169"/>
      <c r="CN97" s="169"/>
      <c r="CO97" s="169"/>
      <c r="CP97" s="169"/>
      <c r="CQ97" s="169"/>
      <c r="CR97" s="169"/>
      <c r="CS97" s="171"/>
      <c r="CT97" s="171"/>
      <c r="CU97" s="169"/>
    </row>
    <row r="98" spans="1:130" ht="15.75" x14ac:dyDescent="0.25">
      <c r="A98" s="166"/>
      <c r="B98" s="166" t="s">
        <v>712</v>
      </c>
      <c r="C98" s="175">
        <v>107.15600000000001</v>
      </c>
      <c r="D98" s="176">
        <v>0</v>
      </c>
      <c r="E98" s="176">
        <v>434</v>
      </c>
      <c r="F98" s="176">
        <v>655.4</v>
      </c>
      <c r="G98" s="176">
        <v>0</v>
      </c>
      <c r="H98" s="176">
        <v>0</v>
      </c>
      <c r="I98" s="176">
        <v>0</v>
      </c>
      <c r="J98" s="175">
        <v>0</v>
      </c>
      <c r="K98" s="175">
        <v>0</v>
      </c>
      <c r="L98" s="175">
        <v>0.94199999999999995</v>
      </c>
      <c r="M98" s="176">
        <v>298</v>
      </c>
      <c r="N98" s="176">
        <v>2.2000000000000002</v>
      </c>
      <c r="O98" s="177">
        <v>0</v>
      </c>
      <c r="P98" s="178">
        <v>0</v>
      </c>
      <c r="Q98" s="178">
        <v>0</v>
      </c>
      <c r="R98" s="178">
        <v>0</v>
      </c>
      <c r="S98" s="175" t="e">
        <f t="shared" ca="1" si="2"/>
        <v>#DIV/0!</v>
      </c>
      <c r="T98" s="179">
        <v>25</v>
      </c>
      <c r="U98" s="180">
        <v>0</v>
      </c>
      <c r="V98" s="180">
        <v>0</v>
      </c>
      <c r="W98" s="169">
        <v>16.309999999999999</v>
      </c>
      <c r="X98" s="181">
        <v>68.241039999999998</v>
      </c>
      <c r="Y98" s="169">
        <v>0</v>
      </c>
      <c r="Z98" s="181">
        <v>0</v>
      </c>
      <c r="AA98" s="181"/>
      <c r="AB98" s="177">
        <v>17.1492</v>
      </c>
      <c r="AC98" s="180">
        <v>4219.74</v>
      </c>
      <c r="AD98" s="180">
        <v>-33.04</v>
      </c>
      <c r="AE98" s="169">
        <v>440</v>
      </c>
      <c r="AF98" s="169">
        <v>420</v>
      </c>
      <c r="AG98" s="175">
        <v>0</v>
      </c>
      <c r="AH98" s="180">
        <v>0</v>
      </c>
      <c r="AI98" s="175">
        <v>0</v>
      </c>
      <c r="AJ98" s="175">
        <v>0</v>
      </c>
      <c r="AK98" s="169">
        <v>0</v>
      </c>
      <c r="AL98" s="181">
        <v>0</v>
      </c>
      <c r="AM98" s="169"/>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69"/>
      <c r="BZ98" s="169"/>
      <c r="CA98" s="169"/>
      <c r="CB98" s="169"/>
      <c r="CC98" s="169"/>
      <c r="CD98" s="169"/>
      <c r="CE98" s="169"/>
      <c r="CF98" s="169"/>
      <c r="CG98" s="169"/>
      <c r="CH98" s="169"/>
      <c r="CI98" s="169"/>
      <c r="CJ98" s="169"/>
      <c r="CK98" s="169"/>
      <c r="CL98" s="169"/>
      <c r="CM98" s="169"/>
      <c r="CN98" s="169"/>
      <c r="CO98" s="169"/>
      <c r="CP98" s="169"/>
      <c r="CQ98" s="169"/>
      <c r="CR98" s="169"/>
      <c r="CS98" s="171"/>
      <c r="CT98" s="171"/>
      <c r="CU98" s="169"/>
    </row>
    <row r="99" spans="1:130" ht="15.75" x14ac:dyDescent="0.25">
      <c r="A99" s="166"/>
      <c r="B99" s="166" t="s">
        <v>713</v>
      </c>
      <c r="C99" s="175">
        <v>122.167</v>
      </c>
      <c r="D99" s="176">
        <v>348</v>
      </c>
      <c r="E99" s="176">
        <v>490.1</v>
      </c>
      <c r="F99" s="176">
        <v>722.8</v>
      </c>
      <c r="G99" s="176">
        <v>0</v>
      </c>
      <c r="H99" s="176">
        <v>0</v>
      </c>
      <c r="I99" s="176">
        <v>0</v>
      </c>
      <c r="J99" s="175">
        <v>0</v>
      </c>
      <c r="K99" s="175">
        <v>0</v>
      </c>
      <c r="L99" s="175">
        <v>0</v>
      </c>
      <c r="M99" s="176">
        <v>0</v>
      </c>
      <c r="N99" s="176">
        <v>0</v>
      </c>
      <c r="O99" s="177">
        <v>0</v>
      </c>
      <c r="P99" s="178">
        <v>0</v>
      </c>
      <c r="Q99" s="178">
        <v>0</v>
      </c>
      <c r="R99" s="178">
        <v>0</v>
      </c>
      <c r="S99" s="175" t="e">
        <f t="shared" ca="1" si="2"/>
        <v>#DIV/0!</v>
      </c>
      <c r="T99" s="179">
        <v>25</v>
      </c>
      <c r="U99" s="180">
        <v>0</v>
      </c>
      <c r="V99" s="180">
        <v>0</v>
      </c>
      <c r="W99" s="169">
        <v>-37.58</v>
      </c>
      <c r="X99" s="181">
        <v>-157.23472000000001</v>
      </c>
      <c r="Y99" s="169">
        <v>0</v>
      </c>
      <c r="Z99" s="181">
        <v>0</v>
      </c>
      <c r="AA99" s="181"/>
      <c r="AB99" s="177">
        <v>16.2424</v>
      </c>
      <c r="AC99" s="180">
        <v>3724.58</v>
      </c>
      <c r="AD99" s="180">
        <v>-102.4</v>
      </c>
      <c r="AE99" s="169">
        <v>500</v>
      </c>
      <c r="AF99" s="169">
        <v>420</v>
      </c>
      <c r="AG99" s="175">
        <v>0</v>
      </c>
      <c r="AH99" s="180">
        <v>0</v>
      </c>
      <c r="AI99" s="175">
        <v>0</v>
      </c>
      <c r="AJ99" s="175">
        <v>0</v>
      </c>
      <c r="AK99" s="169">
        <v>11300</v>
      </c>
      <c r="AL99" s="181">
        <v>47279.200000000004</v>
      </c>
      <c r="AM99" s="169"/>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69"/>
      <c r="BZ99" s="169"/>
      <c r="CA99" s="169"/>
      <c r="CB99" s="169"/>
      <c r="CC99" s="169"/>
      <c r="CD99" s="169"/>
      <c r="CE99" s="169"/>
      <c r="CF99" s="169"/>
      <c r="CG99" s="169"/>
      <c r="CH99" s="169"/>
      <c r="CI99" s="169"/>
      <c r="CJ99" s="169"/>
      <c r="CK99" s="169"/>
      <c r="CL99" s="169"/>
      <c r="CM99" s="169"/>
      <c r="CN99" s="169"/>
      <c r="CO99" s="169"/>
      <c r="CP99" s="169"/>
      <c r="CQ99" s="169"/>
      <c r="CR99" s="169"/>
      <c r="CS99" s="171"/>
      <c r="CT99" s="171"/>
      <c r="CU99" s="169"/>
    </row>
    <row r="100" spans="1:130" ht="15.75" x14ac:dyDescent="0.25">
      <c r="A100" s="166"/>
      <c r="B100" s="166" t="s">
        <v>714</v>
      </c>
      <c r="C100" s="175">
        <v>114.232</v>
      </c>
      <c r="D100" s="176">
        <v>0</v>
      </c>
      <c r="E100" s="176">
        <v>382.6</v>
      </c>
      <c r="F100" s="176">
        <v>553.5</v>
      </c>
      <c r="G100" s="176">
        <v>25.2</v>
      </c>
      <c r="H100" s="176">
        <v>25.533899992652618</v>
      </c>
      <c r="I100" s="176">
        <v>472</v>
      </c>
      <c r="J100" s="175">
        <v>0.26200000000000001</v>
      </c>
      <c r="K100" s="175">
        <v>0.34300000000000003</v>
      </c>
      <c r="L100" s="175">
        <v>0.7</v>
      </c>
      <c r="M100" s="176">
        <v>293</v>
      </c>
      <c r="N100" s="176">
        <v>0</v>
      </c>
      <c r="O100" s="177">
        <v>-2.2010000000000001</v>
      </c>
      <c r="P100" s="178">
        <v>0.18770000000000001</v>
      </c>
      <c r="Q100" s="178">
        <v>-1.0509999999999999E-4</v>
      </c>
      <c r="R100" s="178">
        <v>2.316E-8</v>
      </c>
      <c r="S100" s="175" t="e">
        <f t="shared" ca="1" si="2"/>
        <v>#DIV/0!</v>
      </c>
      <c r="T100" s="179">
        <v>25</v>
      </c>
      <c r="U100" s="180">
        <v>0</v>
      </c>
      <c r="V100" s="180">
        <v>0</v>
      </c>
      <c r="W100" s="169">
        <v>-52.44</v>
      </c>
      <c r="X100" s="181">
        <v>-219.40896000000001</v>
      </c>
      <c r="Y100" s="169">
        <v>2.8</v>
      </c>
      <c r="Z100" s="181">
        <v>11.715199999999999</v>
      </c>
      <c r="AA100" s="181"/>
      <c r="AB100" s="177">
        <v>15.7797</v>
      </c>
      <c r="AC100" s="180">
        <v>2965.44</v>
      </c>
      <c r="AD100" s="180">
        <v>-58.36</v>
      </c>
      <c r="AE100" s="169">
        <v>408</v>
      </c>
      <c r="AF100" s="169">
        <v>278</v>
      </c>
      <c r="AG100" s="175">
        <v>62.103000000000002</v>
      </c>
      <c r="AH100" s="180">
        <v>-6487.48</v>
      </c>
      <c r="AI100" s="175">
        <v>-6.4820000000000002</v>
      </c>
      <c r="AJ100" s="175">
        <v>6.74</v>
      </c>
      <c r="AK100" s="169">
        <v>7790</v>
      </c>
      <c r="AL100" s="181">
        <v>32593.360000000001</v>
      </c>
      <c r="AM100" s="169"/>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69"/>
      <c r="BZ100" s="169"/>
      <c r="CA100" s="169"/>
      <c r="CB100" s="169"/>
      <c r="CC100" s="169"/>
      <c r="CD100" s="169"/>
      <c r="CE100" s="169"/>
      <c r="CF100" s="169"/>
      <c r="CG100" s="169"/>
      <c r="CH100" s="169"/>
      <c r="CI100" s="169"/>
      <c r="CJ100" s="169"/>
      <c r="CK100" s="169"/>
      <c r="CL100" s="169"/>
      <c r="CM100" s="169"/>
      <c r="CN100" s="169"/>
      <c r="CO100" s="169"/>
      <c r="CP100" s="169"/>
      <c r="CQ100" s="169"/>
      <c r="CR100" s="169"/>
      <c r="CS100" s="171"/>
      <c r="CT100" s="171"/>
      <c r="CU100" s="169"/>
    </row>
    <row r="101" spans="1:130" ht="15.75" x14ac:dyDescent="0.25">
      <c r="A101" s="166" t="s">
        <v>715</v>
      </c>
      <c r="B101" s="166" t="s">
        <v>716</v>
      </c>
      <c r="C101" s="175">
        <v>100.205</v>
      </c>
      <c r="D101" s="176">
        <v>154</v>
      </c>
      <c r="E101" s="176">
        <v>353.7</v>
      </c>
      <c r="F101" s="176">
        <v>519.70000000000005</v>
      </c>
      <c r="G101" s="176">
        <v>27</v>
      </c>
      <c r="H101" s="176">
        <v>27.357749992127804</v>
      </c>
      <c r="I101" s="176">
        <v>418</v>
      </c>
      <c r="J101" s="175">
        <v>0.26500000000000001</v>
      </c>
      <c r="K101" s="175">
        <v>0.30599999999999999</v>
      </c>
      <c r="L101" s="175">
        <v>0.67300000000000004</v>
      </c>
      <c r="M101" s="176">
        <v>293</v>
      </c>
      <c r="N101" s="176">
        <v>0</v>
      </c>
      <c r="O101" s="177">
        <v>-1.6830000000000001</v>
      </c>
      <c r="P101" s="178">
        <v>0.1633</v>
      </c>
      <c r="Q101" s="178">
        <v>-8.9190000000000005E-5</v>
      </c>
      <c r="R101" s="178">
        <v>1.871E-8</v>
      </c>
      <c r="S101" s="175" t="e">
        <f t="shared" ca="1" si="2"/>
        <v>#DIV/0!</v>
      </c>
      <c r="T101" s="179">
        <v>25</v>
      </c>
      <c r="U101" s="180">
        <v>0</v>
      </c>
      <c r="V101" s="180">
        <v>0</v>
      </c>
      <c r="W101" s="169">
        <v>-48.28</v>
      </c>
      <c r="X101" s="181">
        <v>-202.00352000000001</v>
      </c>
      <c r="Y101" s="169">
        <v>0.74</v>
      </c>
      <c r="Z101" s="181">
        <v>3.0961600000000002</v>
      </c>
      <c r="AA101" s="181"/>
      <c r="AB101" s="177">
        <v>15.7179</v>
      </c>
      <c r="AC101" s="180">
        <v>2744.78</v>
      </c>
      <c r="AD101" s="180">
        <v>-51.52</v>
      </c>
      <c r="AE101" s="169">
        <v>378</v>
      </c>
      <c r="AF101" s="169">
        <v>256</v>
      </c>
      <c r="AG101" s="175">
        <v>0</v>
      </c>
      <c r="AH101" s="180">
        <v>0</v>
      </c>
      <c r="AI101" s="175">
        <v>0</v>
      </c>
      <c r="AJ101" s="175">
        <v>0</v>
      </c>
      <c r="AK101" s="169">
        <v>7050</v>
      </c>
      <c r="AL101" s="181">
        <v>29497.200000000001</v>
      </c>
      <c r="AM101" s="190" t="s">
        <v>139</v>
      </c>
      <c r="AN101" s="191">
        <f ca="1">IFERROR(IF($AM101="HSC",OFFSET(INDEX(CpDataCoefficients!$A$1:$A$5025,MATCH($A101,CpDataCoefficients!$A$1:$A$5025,0)),1,CpDataCoefficients!$F$39+AN$3),OFFSET(INDEX(CpDataCoefficients!$A$1:$A$5025,MATCH($A101,CpDataCoefficients!$A$1:$A$5025,0)),0,CpDataCoefficients!$F$39+AN$3)),0)</f>
        <v>0</v>
      </c>
      <c r="AO101" s="191">
        <f ca="1">IFERROR(IF($AM101="HSC",OFFSET(INDEX(CpDataCoefficients!$A$1:$A$5025,MATCH($A101,CpDataCoefficients!$A$1:$A$5025,0)),1,CpDataCoefficients!$F$39+AO$3),OFFSET(INDEX(CpDataCoefficients!$A$1:$A$5025,MATCH($A101,CpDataCoefficients!$A$1:$A$5025,0)),0,CpDataCoefficients!$F$39+AO$3)),0)</f>
        <v>0</v>
      </c>
      <c r="AP101" s="191">
        <f ca="1">IFERROR(IF($AM101="HSC",OFFSET(INDEX(CpDataCoefficients!$A$1:$A$5025,MATCH($A101,CpDataCoefficients!$A$1:$A$5025,0)),1,CpDataCoefficients!$F$39+AP$3),OFFSET(INDEX(CpDataCoefficients!$A$1:$A$5025,MATCH($A101,CpDataCoefficients!$A$1:$A$5025,0)),0,CpDataCoefficients!$F$39+AP$3)),0)</f>
        <v>0</v>
      </c>
      <c r="AQ101" s="191">
        <f ca="1">IFERROR(IF($AM101="HSC",OFFSET(INDEX(CpDataCoefficients!$A$1:$A$5025,MATCH($A101,CpDataCoefficients!$A$1:$A$5025,0)),1,CpDataCoefficients!$F$39+AQ$3),OFFSET(INDEX(CpDataCoefficients!$A$1:$A$5025,MATCH($A101,CpDataCoefficients!$A$1:$A$5025,0)),0,CpDataCoefficients!$F$39+AQ$3)),0)</f>
        <v>0</v>
      </c>
      <c r="AR101" s="191">
        <f ca="1">IFERROR(IF($AM101="HSC",OFFSET(INDEX(CpDataCoefficients!$A$1:$A$5025,MATCH($A101,CpDataCoefficients!$A$1:$A$5025,0)),1,CpDataCoefficients!$F$39+AR$3),OFFSET(INDEX(CpDataCoefficients!$A$1:$A$5025,MATCH($A101,CpDataCoefficients!$A$1:$A$5025,0)),0,CpDataCoefficients!$F$39+AR$3)),0)</f>
        <v>0</v>
      </c>
      <c r="AS101" s="191">
        <f ca="1">IFERROR(IF($AM101="HSC",OFFSET(INDEX(CpDataCoefficients!$A$1:$A$5025,MATCH($A101,CpDataCoefficients!$A$1:$A$5025,0)),1,CpDataCoefficients!$F$39+AS$3),OFFSET(INDEX(CpDataCoefficients!$A$1:$A$5025,MATCH($A101,CpDataCoefficients!$A$1:$A$5025,0)),0,CpDataCoefficients!$F$39+AS$3)),0)</f>
        <v>0</v>
      </c>
      <c r="AT101" s="191">
        <f ca="1">IFERROR(IF($AM101="HSC",OFFSET(INDEX(CpDataCoefficients!$A$1:$A$5025,MATCH($A101,CpDataCoefficients!$A$1:$A$5025,0)),1,CpDataCoefficients!$F$39+AT$3),OFFSET(INDEX(CpDataCoefficients!$A$1:$A$5025,MATCH($A101,CpDataCoefficients!$A$1:$A$5025,0)),0,CpDataCoefficients!$F$39+AT$3)),0)</f>
        <v>0</v>
      </c>
      <c r="AU101" s="191">
        <f ca="1">IFERROR(IF($AM101="HSC",OFFSET(INDEX(CpDataCoefficients!$A$1:$A$5025,MATCH($A101,CpDataCoefficients!$A$1:$A$5025,0)),1,CpDataCoefficients!$F$39+AU$3),OFFSET(INDEX(CpDataCoefficients!$A$1:$A$5025,MATCH($A101,CpDataCoefficients!$A$1:$A$5025,0)),0,CpDataCoefficients!$F$39+AU$3)),0)</f>
        <v>0</v>
      </c>
      <c r="AV101" s="191">
        <f ca="1">IFERROR(IF($AM101="HSC",OFFSET(INDEX(CpDataCoefficients!$A$1:$A$5025,MATCH($A101,CpDataCoefficients!$A$1:$A$5025,0)),1,CpDataCoefficients!$F$39+AV$3),OFFSET(INDEX(CpDataCoefficients!$A$1:$A$5025,MATCH($A101,CpDataCoefficients!$A$1:$A$5025,0)),0,CpDataCoefficients!$F$39+AV$3)),0)</f>
        <v>0</v>
      </c>
      <c r="AW101" s="191">
        <f ca="1">IFERROR(IF($AM101="HSC",OFFSET(INDEX(CpDataCoefficients!$A$1:$A$5025,MATCH($A101,CpDataCoefficients!$A$1:$A$5025,0)),1,CpDataCoefficients!$F$39+AW$3),OFFSET(INDEX(CpDataCoefficients!$A$1:$A$5025,MATCH($A101,CpDataCoefficients!$A$1:$A$5025,0)),0,CpDataCoefficients!$F$39+AW$3)),0)</f>
        <v>0</v>
      </c>
      <c r="AX101" s="191">
        <f ca="1">IFERROR(IF($AM101="HSC",OFFSET(INDEX(CpDataCoefficients!$A$1:$A$5025,MATCH($A101,CpDataCoefficients!$A$1:$A$5025,0)),1,CpDataCoefficients!$F$39+AX$3),OFFSET(INDEX(CpDataCoefficients!$A$1:$A$5025,MATCH($A101,CpDataCoefficients!$A$1:$A$5025,0)),0,CpDataCoefficients!$F$39+AX$3)),0)</f>
        <v>0</v>
      </c>
      <c r="AY101" s="191">
        <f ca="1">IFERROR(IF($AM101="HSC",OFFSET(INDEX(CpDataCoefficients!$A$1:$A$5025,MATCH($A101,CpDataCoefficients!$A$1:$A$5025,0)),1,CpDataCoefficients!$F$39+AY$3),OFFSET(INDEX(CpDataCoefficients!$A$1:$A$5025,MATCH($A101,CpDataCoefficients!$A$1:$A$5025,0)),0,CpDataCoefficients!$F$39+AY$3)),0)</f>
        <v>0</v>
      </c>
      <c r="AZ101" s="191">
        <f ca="1">IFERROR(IF($AM101="HSC",OFFSET(INDEX(CpDataCoefficients!$A$1:$A$5025,MATCH($A101,CpDataCoefficients!$A$1:$A$5025,0)),1,CpDataCoefficients!$F$39+AZ$3),OFFSET(INDEX(CpDataCoefficients!$A$1:$A$5025,MATCH($A101,CpDataCoefficients!$A$1:$A$5025,0)),0,CpDataCoefficients!$F$39+AZ$3)),0)</f>
        <v>0</v>
      </c>
      <c r="BA101" s="191">
        <f ca="1">IFERROR(IF($AM101="HSC",OFFSET(INDEX(CpDataCoefficients!$A$1:$A$5025,MATCH($A101,CpDataCoefficients!$A$1:$A$5025,0)),1,CpDataCoefficients!$F$39+BA$3),OFFSET(INDEX(CpDataCoefficients!$A$1:$A$5025,MATCH($A101,CpDataCoefficients!$A$1:$A$5025,0)),0,CpDataCoefficients!$F$39+BA$3)),0)</f>
        <v>0</v>
      </c>
      <c r="BB101" s="191">
        <f ca="1">IFERROR(IF($AM101="HSC",OFFSET(INDEX(CpDataCoefficients!$A$1:$A$5025,MATCH($A101,CpDataCoefficients!$A$1:$A$5025,0)),1,CpDataCoefficients!$F$39+BB$3),OFFSET(INDEX(CpDataCoefficients!$A$1:$A$5025,MATCH($A101,CpDataCoefficients!$A$1:$A$5025,0)),0,CpDataCoefficients!$F$39+BB$3)),0)</f>
        <v>0</v>
      </c>
      <c r="BC101" s="191">
        <f ca="1">IFERROR(IF($AM101="HSC",OFFSET(INDEX(CpDataCoefficients!$A$1:$A$5025,MATCH($A101,CpDataCoefficients!$A$1:$A$5025,0)),1,CpDataCoefficients!$F$39+BC$3),OFFSET(INDEX(CpDataCoefficients!$A$1:$A$5025,MATCH($A101,CpDataCoefficients!$A$1:$A$5025,0)),0,CpDataCoefficients!$F$39+BC$3)),0)</f>
        <v>0</v>
      </c>
      <c r="BD101" s="191">
        <f ca="1">IFERROR(IF($AM101="HSC",OFFSET(INDEX(CpDataCoefficients!$A$1:$A$5025,MATCH($A101,CpDataCoefficients!$A$1:$A$5025,0)),1,CpDataCoefficients!$F$39+BD$3),OFFSET(INDEX(CpDataCoefficients!$A$1:$A$5025,MATCH($A101,CpDataCoefficients!$A$1:$A$5025,0)),0,CpDataCoefficients!$F$39+BD$3)),0)</f>
        <v>0</v>
      </c>
      <c r="BE101" s="191">
        <f ca="1">IFERROR(IF($AM101="HSC",OFFSET(INDEX(CpDataCoefficients!$A$1:$A$5025,MATCH($A101,CpDataCoefficients!$A$1:$A$5025,0)),1,CpDataCoefficients!$F$39+BE$3),OFFSET(INDEX(CpDataCoefficients!$A$1:$A$5025,MATCH($A101,CpDataCoefficients!$A$1:$A$5025,0)),0,CpDataCoefficients!$F$39+BE$3)),0)</f>
        <v>0</v>
      </c>
      <c r="BF101" s="191">
        <f ca="1">IFERROR(IF($AM101="HSC",OFFSET(INDEX(CpDataCoefficients!$A$1:$A$5025,MATCH($A101,CpDataCoefficients!$A$1:$A$5025,0)),1,CpDataCoefficients!$F$39+BF$3),OFFSET(INDEX(CpDataCoefficients!$A$1:$A$5025,MATCH($A101,CpDataCoefficients!$A$1:$A$5025,0)),0,CpDataCoefficients!$F$39+BF$3)),0)</f>
        <v>0</v>
      </c>
      <c r="BG101" s="191">
        <f ca="1">IFERROR(IF($AM101="HSC",OFFSET(INDEX(CpDataCoefficients!$A$1:$A$5025,MATCH($A101,CpDataCoefficients!$A$1:$A$5025,0)),1,CpDataCoefficients!$F$39+BG$3),OFFSET(INDEX(CpDataCoefficients!$A$1:$A$5025,MATCH($A101,CpDataCoefficients!$A$1:$A$5025,0)),0,CpDataCoefficients!$F$39+BG$3)),0)</f>
        <v>0</v>
      </c>
      <c r="BH101" s="191">
        <f ca="1">IFERROR(IF($AM101="HSC",OFFSET(INDEX(CpDataCoefficients!$A$1:$A$5025,MATCH($A101,CpDataCoefficients!$A$1:$A$5025,0)),1,CpDataCoefficients!$F$39+BH$3),OFFSET(INDEX(CpDataCoefficients!$A$1:$A$5025,MATCH($A101,CpDataCoefficients!$A$1:$A$5025,0)),0,CpDataCoefficients!$F$39+BH$3)),0)</f>
        <v>0</v>
      </c>
      <c r="BI101" s="191">
        <f ca="1">IFERROR(IF($AM101="HSC",OFFSET(INDEX(CpDataCoefficients!$A$1:$A$5025,MATCH($A101,CpDataCoefficients!$A$1:$A$5025,0)),1,CpDataCoefficients!$F$39+BI$3),OFFSET(INDEX(CpDataCoefficients!$A$1:$A$5025,MATCH($A101,CpDataCoefficients!$A$1:$A$5025,0)),0,CpDataCoefficients!$F$39+BI$3)),0)</f>
        <v>0</v>
      </c>
      <c r="BJ101" s="191">
        <f ca="1">IFERROR(IF($AM101="HSC",OFFSET(INDEX(CpDataCoefficients!$A$1:$A$5025,MATCH($A101,CpDataCoefficients!$A$1:$A$5025,0)),1,CpDataCoefficients!$F$39+BJ$3),OFFSET(INDEX(CpDataCoefficients!$A$1:$A$5025,MATCH($A101,CpDataCoefficients!$A$1:$A$5025,0)),0,CpDataCoefficients!$F$39+BJ$3)),0)</f>
        <v>0</v>
      </c>
      <c r="BK101" s="191">
        <f ca="1">IFERROR(IF($AM101="HSC",OFFSET(INDEX(CpDataCoefficients!$A$1:$A$5025,MATCH($A101,CpDataCoefficients!$A$1:$A$5025,0)),1,CpDataCoefficients!$F$39+BK$3),OFFSET(INDEX(CpDataCoefficients!$A$1:$A$5025,MATCH($A101,CpDataCoefficients!$A$1:$A$5025,0)),0,CpDataCoefficients!$F$39+BK$3)),0)</f>
        <v>0</v>
      </c>
      <c r="BL101" s="191">
        <f ca="1">IFERROR(IF($AM101="HSC",OFFSET(INDEX(CpDataCoefficients!$A$1:$A$5025,MATCH($A101,CpDataCoefficients!$A$1:$A$5025,0)),1,CpDataCoefficients!$F$39+BL$3),OFFSET(INDEX(CpDataCoefficients!$A$1:$A$5025,MATCH($A101,CpDataCoefficients!$A$1:$A$5025,0)),0,CpDataCoefficients!$F$39+BL$3)),0)</f>
        <v>0</v>
      </c>
      <c r="BM101" s="191">
        <f ca="1">IFERROR(IF($AM101="HSC",OFFSET(INDEX(CpDataCoefficients!$A$1:$A$5025,MATCH($A101,CpDataCoefficients!$A$1:$A$5025,0)),1,CpDataCoefficients!$F$39+BM$3),OFFSET(INDEX(CpDataCoefficients!$A$1:$A$5025,MATCH($A101,CpDataCoefficients!$A$1:$A$5025,0)),0,CpDataCoefficients!$F$39+BM$3)),0)</f>
        <v>0</v>
      </c>
      <c r="BN101" s="191">
        <f ca="1">IFERROR(IF($AM101="HSC",OFFSET(INDEX(CpDataCoefficients!$A$1:$A$5025,MATCH($A101,CpDataCoefficients!$A$1:$A$5025,0)),1,CpDataCoefficients!$F$39+BN$3),OFFSET(INDEX(CpDataCoefficients!$A$1:$A$5025,MATCH($A101,CpDataCoefficients!$A$1:$A$5025,0)),0,CpDataCoefficients!$F$39+BN$3)),0)</f>
        <v>0</v>
      </c>
      <c r="BO101" s="191">
        <f ca="1">IFERROR(IF($AM101="HSC",OFFSET(INDEX(CpDataCoefficients!$A$1:$A$5025,MATCH($A101,CpDataCoefficients!$A$1:$A$5025,0)),1,CpDataCoefficients!$F$39+BO$3),OFFSET(INDEX(CpDataCoefficients!$A$1:$A$5025,MATCH($A101,CpDataCoefficients!$A$1:$A$5025,0)),0,CpDataCoefficients!$F$39+BO$3)),0)</f>
        <v>0</v>
      </c>
      <c r="BP101" s="191">
        <f ca="1">IFERROR(IF($AM101="HSC",OFFSET(INDEX(CpDataCoefficients!$A$1:$A$5025,MATCH($A101,CpDataCoefficients!$A$1:$A$5025,0)),1,CpDataCoefficients!$F$39+BP$3),OFFSET(INDEX(CpDataCoefficients!$A$1:$A$5025,MATCH($A101,CpDataCoefficients!$A$1:$A$5025,0)),0,CpDataCoefficients!$F$39+BP$3)),0)</f>
        <v>0</v>
      </c>
      <c r="BQ101" s="191">
        <f ca="1">IFERROR(IF($AM101="HSC",OFFSET(INDEX(CpDataCoefficients!$A$1:$A$5025,MATCH($A101,CpDataCoefficients!$A$1:$A$5025,0)),1,CpDataCoefficients!$F$39+BQ$3),OFFSET(INDEX(CpDataCoefficients!$A$1:$A$5025,MATCH($A101,CpDataCoefficients!$A$1:$A$5025,0)),0,CpDataCoefficients!$F$39+BQ$3)),0)</f>
        <v>0</v>
      </c>
      <c r="BR101" s="191">
        <f ca="1">IFERROR(IF($AM101="HSC",OFFSET(INDEX(CpDataCoefficients!$A$1:$A$5025,MATCH($A101,CpDataCoefficients!$A$1:$A$5025,0)),1,CpDataCoefficients!$F$39+BR$3),OFFSET(INDEX(CpDataCoefficients!$A$1:$A$5025,MATCH($A101,CpDataCoefficients!$A$1:$A$5025,0)),0,CpDataCoefficients!$F$39+BR$3)),0)</f>
        <v>0</v>
      </c>
      <c r="BS101" s="191">
        <f ca="1">IFERROR(IF($AM101="HSC",OFFSET(INDEX(CpDataCoefficients!$A$1:$A$5025,MATCH($A101,CpDataCoefficients!$A$1:$A$5025,0)),1,CpDataCoefficients!$F$39+BS$3),OFFSET(INDEX(CpDataCoefficients!$A$1:$A$5025,MATCH($A101,CpDataCoefficients!$A$1:$A$5025,0)),0,CpDataCoefficients!$F$39+BS$3)),0)</f>
        <v>0</v>
      </c>
      <c r="BT101" s="191">
        <f ca="1">IFERROR(IF($AM101="HSC",OFFSET(INDEX(CpDataCoefficients!$A$1:$A$5025,MATCH($A101,CpDataCoefficients!$A$1:$A$5025,0)),1,CpDataCoefficients!$F$39+BT$3),OFFSET(INDEX(CpDataCoefficients!$A$1:$A$5025,MATCH($A101,CpDataCoefficients!$A$1:$A$5025,0)),0,CpDataCoefficients!$F$39+BT$3)),0)</f>
        <v>0</v>
      </c>
      <c r="BU101" s="191">
        <f ca="1">IFERROR(IF($AM101="HSC",OFFSET(INDEX(CpDataCoefficients!$A$1:$A$5025,MATCH($A101,CpDataCoefficients!$A$1:$A$5025,0)),1,CpDataCoefficients!$F$39+BU$3),OFFSET(INDEX(CpDataCoefficients!$A$1:$A$5025,MATCH($A101,CpDataCoefficients!$A$1:$A$5025,0)),0,CpDataCoefficients!$F$39+BU$3)),0)</f>
        <v>0</v>
      </c>
      <c r="BV101" s="191">
        <f ca="1">IFERROR(IF($AM101="HSC",OFFSET(INDEX(CpDataCoefficients!$A$1:$A$5025,MATCH($A101,CpDataCoefficients!$A$1:$A$5025,0)),1,CpDataCoefficients!$F$39+BV$3),OFFSET(INDEX(CpDataCoefficients!$A$1:$A$5025,MATCH($A101,CpDataCoefficients!$A$1:$A$5025,0)),0,CpDataCoefficients!$F$39+BV$3)),0)</f>
        <v>0</v>
      </c>
      <c r="BW101" s="191">
        <f ca="1">IFERROR(IF($AM101="HSC",OFFSET(INDEX(CpDataCoefficients!$A$1:$A$5025,MATCH($A101,CpDataCoefficients!$A$1:$A$5025,0)),1,CpDataCoefficients!$F$39+BW$3),OFFSET(INDEX(CpDataCoefficients!$A$1:$A$5025,MATCH($A101,CpDataCoefficients!$A$1:$A$5025,0)),0,CpDataCoefficients!$F$39+BW$3)),0)</f>
        <v>0</v>
      </c>
      <c r="BX101" s="191">
        <f ca="1">IFERROR(IF($AM101="HSC",OFFSET(INDEX(CpDataCoefficients!$A$1:$A$5025,MATCH($A101,CpDataCoefficients!$A$1:$A$5025,0)),1,CpDataCoefficients!$F$39+BX$3),OFFSET(INDEX(CpDataCoefficients!$A$1:$A$5025,MATCH($A101,CpDataCoefficients!$A$1:$A$5025,0)),0,CpDataCoefficients!$F$39+BX$3)),0)</f>
        <v>0</v>
      </c>
      <c r="BY101" s="191">
        <f ca="1">IFERROR(IF($AM101="HSC",OFFSET(INDEX(CpDataCoefficients!$A$1:$A$5025,MATCH($A101,CpDataCoefficients!$A$1:$A$5025,0)),1,CpDataCoefficients!$F$39+BY$3),OFFSET(INDEX(CpDataCoefficients!$A$1:$A$5025,MATCH($A101,CpDataCoefficients!$A$1:$A$5025,0)),0,CpDataCoefficients!$F$39+BY$3)),0)</f>
        <v>0</v>
      </c>
      <c r="BZ101" s="191">
        <f ca="1">IFERROR(IF($AM101="HSC",OFFSET(INDEX(CpDataCoefficients!$A$1:$A$5025,MATCH($A101,CpDataCoefficients!$A$1:$A$5025,0)),1,CpDataCoefficients!$F$39+BZ$3),OFFSET(INDEX(CpDataCoefficients!$A$1:$A$5025,MATCH($A101,CpDataCoefficients!$A$1:$A$5025,0)),0,CpDataCoefficients!$F$39+BZ$3)),0)</f>
        <v>0</v>
      </c>
      <c r="CA101" s="191">
        <f ca="1">IFERROR(IF($AM101="HSC",OFFSET(INDEX(CpDataCoefficients!$A$1:$A$5025,MATCH($A101,CpDataCoefficients!$A$1:$A$5025,0)),1,CpDataCoefficients!$F$39+CA$3),OFFSET(INDEX(CpDataCoefficients!$A$1:$A$5025,MATCH($A101,CpDataCoefficients!$A$1:$A$5025,0)),0,CpDataCoefficients!$F$39+CA$3)),0)</f>
        <v>0</v>
      </c>
      <c r="CB101" s="191">
        <f ca="1">IFERROR(IF($AM101="HSC",OFFSET(INDEX(CpDataCoefficients!$A$1:$A$5025,MATCH($A101,CpDataCoefficients!$A$1:$A$5025,0)),1,CpDataCoefficients!$F$39+CB$3),OFFSET(INDEX(CpDataCoefficients!$A$1:$A$5025,MATCH($A101,CpDataCoefficients!$A$1:$A$5025,0)),0,CpDataCoefficients!$F$39+CB$3)),0)</f>
        <v>0</v>
      </c>
      <c r="CC101" s="191">
        <f ca="1">IFERROR(IF($AM101="HSC",OFFSET(INDEX(CpDataCoefficients!$A$1:$A$5025,MATCH($A101,CpDataCoefficients!$A$1:$A$5025,0)),1,CpDataCoefficients!$F$39+CC$3),OFFSET(INDEX(CpDataCoefficients!$A$1:$A$5025,MATCH($A101,CpDataCoefficients!$A$1:$A$5025,0)),0,CpDataCoefficients!$F$39+CC$3)),0)</f>
        <v>0</v>
      </c>
      <c r="CD101" s="191">
        <f ca="1">IFERROR(IF($AM101="HSC",OFFSET(INDEX(CpDataCoefficients!$A$1:$A$5025,MATCH($A101,CpDataCoefficients!$A$1:$A$5025,0)),1,CpDataCoefficients!$F$39+CD$3),OFFSET(INDEX(CpDataCoefficients!$A$1:$A$5025,MATCH($A101,CpDataCoefficients!$A$1:$A$5025,0)),0,CpDataCoefficients!$F$39+CD$3)),0)</f>
        <v>0</v>
      </c>
      <c r="CE101" s="191">
        <f ca="1">IFERROR(IF($AM101="HSC",OFFSET(INDEX(CpDataCoefficients!$A$1:$A$5025,MATCH($A101,CpDataCoefficients!$A$1:$A$5025,0)),1,CpDataCoefficients!$F$39+CE$3),OFFSET(INDEX(CpDataCoefficients!$A$1:$A$5025,MATCH($A101,CpDataCoefficients!$A$1:$A$5025,0)),0,CpDataCoefficients!$F$39+CE$3)),0)</f>
        <v>0</v>
      </c>
      <c r="CF101" s="191">
        <f ca="1">IFERROR(IF($AM101="HSC",OFFSET(INDEX(CpDataCoefficients!$A$1:$A$5025,MATCH($A101,CpDataCoefficients!$A$1:$A$5025,0)),1,CpDataCoefficients!$F$39+CF$3),OFFSET(INDEX(CpDataCoefficients!$A$1:$A$5025,MATCH($A101,CpDataCoefficients!$A$1:$A$5025,0)),0,CpDataCoefficients!$F$39+CF$3)),0)</f>
        <v>0</v>
      </c>
      <c r="CG101" s="191">
        <f ca="1">IFERROR(IF($AM101="HSC",OFFSET(INDEX(CpDataCoefficients!$A$1:$A$5025,MATCH($A101,CpDataCoefficients!$A$1:$A$5025,0)),1,CpDataCoefficients!$F$39+CG$3),OFFSET(INDEX(CpDataCoefficients!$A$1:$A$5025,MATCH($A101,CpDataCoefficients!$A$1:$A$5025,0)),0,CpDataCoefficients!$F$39+CG$3)),0)</f>
        <v>0</v>
      </c>
      <c r="CH101" s="191">
        <f ca="1">IFERROR(IF($AM101="HSC",OFFSET(INDEX(CpDataCoefficients!$A$1:$A$5025,MATCH($A101,CpDataCoefficients!$A$1:$A$5025,0)),1,CpDataCoefficients!$F$39+CH$3),OFFSET(INDEX(CpDataCoefficients!$A$1:$A$5025,MATCH($A101,CpDataCoefficients!$A$1:$A$5025,0)),0,CpDataCoefficients!$F$39+CH$3)),0)</f>
        <v>0</v>
      </c>
      <c r="CI101" s="191">
        <f ca="1">IFERROR(IF($AM101="HSC",OFFSET(INDEX(CpDataCoefficients!$A$1:$A$5025,MATCH($A101,CpDataCoefficients!$A$1:$A$5025,0)),1,CpDataCoefficients!$F$39+CI$3),OFFSET(INDEX(CpDataCoefficients!$A$1:$A$5025,MATCH($A101,CpDataCoefficients!$A$1:$A$5025,0)),0,CpDataCoefficients!$F$39+CI$3)),0)</f>
        <v>0</v>
      </c>
      <c r="CJ101" s="191">
        <f ca="1">IFERROR(IF($AM101="HSC",OFFSET(INDEX(CpDataCoefficients!$A$1:$A$5025,MATCH($A101,CpDataCoefficients!$A$1:$A$5025,0)),1,CpDataCoefficients!$F$39+CJ$3),OFFSET(INDEX(CpDataCoefficients!$A$1:$A$5025,MATCH($A101,CpDataCoefficients!$A$1:$A$5025,0)),0,CpDataCoefficients!$F$39+CJ$3)),0)</f>
        <v>0</v>
      </c>
      <c r="CK101" s="191">
        <f ca="1">IFERROR(IF($AM101="HSC",OFFSET(INDEX(CpDataCoefficients!$A$1:$A$5025,MATCH($A101,CpDataCoefficients!$A$1:$A$5025,0)),1,CpDataCoefficients!$F$39+CK$3),OFFSET(INDEX(CpDataCoefficients!$A$1:$A$5025,MATCH($A101,CpDataCoefficients!$A$1:$A$5025,0)),0,CpDataCoefficients!$F$39+CK$3)),0)</f>
        <v>0</v>
      </c>
      <c r="CL101" s="191">
        <f ca="1">IFERROR(IF($AM101="HSC",OFFSET(INDEX(CpDataCoefficients!$A$1:$A$5025,MATCH($A101,CpDataCoefficients!$A$1:$A$5025,0)),1,CpDataCoefficients!$F$39+CL$3),OFFSET(INDEX(CpDataCoefficients!$A$1:$A$5025,MATCH($A101,CpDataCoefficients!$A$1:$A$5025,0)),0,CpDataCoefficients!$F$39+CL$3)),0)</f>
        <v>0</v>
      </c>
      <c r="CM101" s="191">
        <f ca="1">IFERROR(IF($AM101="HSC",OFFSET(INDEX(CpDataCoefficients!$A$1:$A$5025,MATCH($A101,CpDataCoefficients!$A$1:$A$5025,0)),1,CpDataCoefficients!$F$39+CM$3),OFFSET(INDEX(CpDataCoefficients!$A$1:$A$5025,MATCH($A101,CpDataCoefficients!$A$1:$A$5025,0)),0,CpDataCoefficients!$F$39+CM$3)),0)</f>
        <v>0</v>
      </c>
      <c r="CN101" s="191">
        <f ca="1">IFERROR(IF($AM101="HSC",OFFSET(INDEX(CpDataCoefficients!$A$1:$A$5025,MATCH($A101,CpDataCoefficients!$A$1:$A$5025,0)),1,CpDataCoefficients!$F$39+CN$3),OFFSET(INDEX(CpDataCoefficients!$A$1:$A$5025,MATCH($A101,CpDataCoefficients!$A$1:$A$5025,0)),0,CpDataCoefficients!$F$39+CN$3)),0)</f>
        <v>0</v>
      </c>
      <c r="CO101" s="191">
        <f ca="1">IFERROR(IF($AM101="HSC",OFFSET(INDEX(CpDataCoefficients!$A$1:$A$5025,MATCH($A101,CpDataCoefficients!$A$1:$A$5025,0)),1,CpDataCoefficients!$F$39+CO$3),OFFSET(INDEX(CpDataCoefficients!$A$1:$A$5025,MATCH($A101,CpDataCoefficients!$A$1:$A$5025,0)),0,CpDataCoefficients!$F$39+CO$3)),0)</f>
        <v>0</v>
      </c>
      <c r="CP101" s="191">
        <f ca="1">IFERROR(IF($AM101="HSC",OFFSET(INDEX(CpDataCoefficients!$A$1:$A$5025,MATCH($A101,CpDataCoefficients!$A$1:$A$5025,0)),1,CpDataCoefficients!$F$39+CP$3),OFFSET(INDEX(CpDataCoefficients!$A$1:$A$5025,MATCH($A101,CpDataCoefficients!$A$1:$A$5025,0)),0,CpDataCoefficients!$F$39+CP$3)),0)</f>
        <v>0</v>
      </c>
      <c r="CQ101" s="191">
        <f ca="1">IFERROR(IF($AM101="HSC",OFFSET(INDEX(CpDataCoefficients!$A$1:$A$5025,MATCH($A101,CpDataCoefficients!$A$1:$A$5025,0)),1,CpDataCoefficients!$F$39+CQ$3),OFFSET(INDEX(CpDataCoefficients!$A$1:$A$5025,MATCH($A101,CpDataCoefficients!$A$1:$A$5025,0)),0,CpDataCoefficients!$F$39+CQ$3)),0)</f>
        <v>0</v>
      </c>
      <c r="CR101" s="191">
        <f ca="1">IFERROR(IF($AM101="HSC",OFFSET(INDEX(CpDataCoefficients!$A$1:$A$5025,MATCH($A101,CpDataCoefficients!$A$1:$A$5025,0)),1,CpDataCoefficients!$F$39+CR$3),OFFSET(INDEX(CpDataCoefficients!$A$1:$A$5025,MATCH($A101,CpDataCoefficients!$A$1:$A$5025,0)),0,CpDataCoefficients!$F$39+CR$3)),0)</f>
        <v>0</v>
      </c>
      <c r="CS101" s="191">
        <f ca="1">IFERROR(IF($AM101="HSC",OFFSET(INDEX(CpDataCoefficients!$A$1:$A$5025,MATCH($A101,CpDataCoefficients!$A$1:$A$5025,0)),1,CpDataCoefficients!$F$39+CS$3),OFFSET(INDEX(CpDataCoefficients!$A$1:$A$5025,MATCH($A101,CpDataCoefficients!$A$1:$A$5025,0)),0,CpDataCoefficients!$F$39+CS$3)),0)</f>
        <v>0</v>
      </c>
      <c r="CT101" s="191">
        <f ca="1">IFERROR(IF($AM101="HSC",OFFSET(INDEX(CpDataCoefficients!$A$1:$A$5025,MATCH($A101,CpDataCoefficients!$A$1:$A$5025,0)),1,CpDataCoefficients!$F$39+CT$3),OFFSET(INDEX(CpDataCoefficients!$A$1:$A$5025,MATCH($A101,CpDataCoefficients!$A$1:$A$5025,0)),0,CpDataCoefficients!$F$39+CT$3)),0)</f>
        <v>0</v>
      </c>
      <c r="CU101" s="192">
        <f ca="1">IFERROR(IF($AM101="HSC",OFFSET(INDEX(CpDataCoefficients!$A$1:$A$5025,MATCH($A101,CpDataCoefficients!$A$1:$A$5025,0)),1,CpDataCoefficients!$F$39+CU$3),OFFSET(INDEX(CpDataCoefficients!$A$1:$A$5025,MATCH($A101,CpDataCoefficients!$A$1:$A$5025,0)),0,CpDataCoefficients!$F$39+CU$3)),0)</f>
        <v>0</v>
      </c>
      <c r="CV101" s="193">
        <v>4</v>
      </c>
      <c r="CW101" s="193">
        <v>1</v>
      </c>
      <c r="CX101" s="193">
        <v>2</v>
      </c>
      <c r="CY101" s="193"/>
      <c r="CZ101" s="193"/>
      <c r="DA101" s="193"/>
      <c r="DB101" s="193"/>
      <c r="DC101" s="193"/>
      <c r="DD101" s="193"/>
      <c r="DE101" s="193"/>
      <c r="DF101" s="193"/>
      <c r="DG101" s="193"/>
      <c r="DH101" s="193"/>
      <c r="DI101" s="193"/>
      <c r="DJ101" s="193"/>
      <c r="DK101" s="193"/>
      <c r="DL101" s="193"/>
      <c r="DM101" s="193"/>
      <c r="DN101" s="193"/>
      <c r="DO101" s="193"/>
      <c r="DP101" s="193"/>
      <c r="DQ101" s="193"/>
      <c r="DR101" s="193"/>
      <c r="DS101" s="193"/>
      <c r="DT101" s="193"/>
      <c r="DU101" s="193"/>
      <c r="DV101" s="193"/>
      <c r="DW101" s="193"/>
      <c r="DX101" s="193"/>
      <c r="DY101" s="193"/>
      <c r="DZ101" s="193"/>
    </row>
    <row r="102" spans="1:130" ht="15.75" x14ac:dyDescent="0.25">
      <c r="A102" s="166"/>
      <c r="B102" s="166" t="s">
        <v>717</v>
      </c>
      <c r="C102" s="175">
        <v>122.167</v>
      </c>
      <c r="D102" s="176">
        <v>298</v>
      </c>
      <c r="E102" s="176">
        <v>484</v>
      </c>
      <c r="F102" s="176">
        <v>707.6</v>
      </c>
      <c r="G102" s="176">
        <v>0</v>
      </c>
      <c r="H102" s="176">
        <v>0</v>
      </c>
      <c r="I102" s="176">
        <v>0</v>
      </c>
      <c r="J102" s="175">
        <v>0</v>
      </c>
      <c r="K102" s="175">
        <v>0</v>
      </c>
      <c r="L102" s="175">
        <v>0</v>
      </c>
      <c r="M102" s="176">
        <v>0</v>
      </c>
      <c r="N102" s="176">
        <v>2</v>
      </c>
      <c r="O102" s="177">
        <v>0</v>
      </c>
      <c r="P102" s="178">
        <v>0</v>
      </c>
      <c r="Q102" s="178">
        <v>0</v>
      </c>
      <c r="R102" s="178">
        <v>0</v>
      </c>
      <c r="S102" s="175" t="e">
        <f t="shared" ca="1" si="2"/>
        <v>#DIV/0!</v>
      </c>
      <c r="T102" s="179">
        <v>25</v>
      </c>
      <c r="U102" s="180">
        <v>0</v>
      </c>
      <c r="V102" s="180">
        <v>0</v>
      </c>
      <c r="W102" s="169">
        <v>-38.880000000000003</v>
      </c>
      <c r="X102" s="181">
        <v>-162.67392000000001</v>
      </c>
      <c r="Y102" s="169">
        <v>0</v>
      </c>
      <c r="Z102" s="181">
        <v>0</v>
      </c>
      <c r="AA102" s="181"/>
      <c r="AB102" s="177">
        <v>16.2456</v>
      </c>
      <c r="AC102" s="180">
        <v>3655.26</v>
      </c>
      <c r="AD102" s="180">
        <v>-103.8</v>
      </c>
      <c r="AE102" s="169">
        <v>500</v>
      </c>
      <c r="AF102" s="169">
        <v>410</v>
      </c>
      <c r="AG102" s="175">
        <v>0</v>
      </c>
      <c r="AH102" s="180">
        <v>0</v>
      </c>
      <c r="AI102" s="175">
        <v>0</v>
      </c>
      <c r="AJ102" s="175">
        <v>0</v>
      </c>
      <c r="AK102" s="169">
        <v>11260</v>
      </c>
      <c r="AL102" s="181">
        <v>47111.840000000004</v>
      </c>
      <c r="AM102" s="169"/>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69"/>
      <c r="BZ102" s="169"/>
      <c r="CA102" s="169"/>
      <c r="CB102" s="169"/>
      <c r="CC102" s="169"/>
      <c r="CD102" s="169"/>
      <c r="CE102" s="169"/>
      <c r="CF102" s="169"/>
      <c r="CG102" s="169"/>
      <c r="CH102" s="169"/>
      <c r="CI102" s="169"/>
      <c r="CJ102" s="169"/>
      <c r="CK102" s="169"/>
      <c r="CL102" s="169"/>
      <c r="CM102" s="169"/>
      <c r="CN102" s="169"/>
      <c r="CO102" s="169"/>
      <c r="CP102" s="169"/>
      <c r="CQ102" s="169"/>
      <c r="CR102" s="169"/>
      <c r="CS102" s="171"/>
      <c r="CT102" s="171"/>
      <c r="CU102" s="169"/>
    </row>
    <row r="103" spans="1:130" ht="15.75" x14ac:dyDescent="0.25">
      <c r="A103" s="166"/>
      <c r="B103" s="166" t="s">
        <v>718</v>
      </c>
      <c r="C103" s="175">
        <v>114.232</v>
      </c>
      <c r="D103" s="176">
        <v>181.9</v>
      </c>
      <c r="E103" s="176">
        <v>382.3</v>
      </c>
      <c r="F103" s="176">
        <v>550</v>
      </c>
      <c r="G103" s="176">
        <v>24.5</v>
      </c>
      <c r="H103" s="176">
        <v>24.824624992856712</v>
      </c>
      <c r="I103" s="176">
        <v>42</v>
      </c>
      <c r="J103" s="175">
        <v>0.26200000000000001</v>
      </c>
      <c r="K103" s="175">
        <v>0.35199999999999998</v>
      </c>
      <c r="L103" s="175">
        <v>0.69299999999999995</v>
      </c>
      <c r="M103" s="176">
        <v>293</v>
      </c>
      <c r="N103" s="176">
        <v>0</v>
      </c>
      <c r="O103" s="177">
        <v>-2.2010000000000001</v>
      </c>
      <c r="P103" s="178">
        <v>0.18770000000000001</v>
      </c>
      <c r="Q103" s="178">
        <v>-1.0509999999999999E-4</v>
      </c>
      <c r="R103" s="178">
        <v>2.316E-8</v>
      </c>
      <c r="S103" s="175" t="e">
        <f t="shared" ca="1" si="2"/>
        <v>#DIV/0!</v>
      </c>
      <c r="T103" s="179">
        <v>25</v>
      </c>
      <c r="U103" s="180">
        <v>0</v>
      </c>
      <c r="V103" s="180">
        <v>0</v>
      </c>
      <c r="W103" s="169">
        <v>-53.21</v>
      </c>
      <c r="X103" s="181">
        <v>-222.63064</v>
      </c>
      <c r="Y103" s="169">
        <v>2.5</v>
      </c>
      <c r="Z103" s="181">
        <v>10.46</v>
      </c>
      <c r="AA103" s="181"/>
      <c r="AB103" s="177">
        <v>15.795400000000001</v>
      </c>
      <c r="AC103" s="180">
        <v>2964.06</v>
      </c>
      <c r="AD103" s="180">
        <v>-58.74</v>
      </c>
      <c r="AE103" s="169">
        <v>408</v>
      </c>
      <c r="AF103" s="169">
        <v>278</v>
      </c>
      <c r="AG103" s="175">
        <v>62.872</v>
      </c>
      <c r="AH103" s="180">
        <v>-6532.9</v>
      </c>
      <c r="AI103" s="175">
        <v>-6.59</v>
      </c>
      <c r="AJ103" s="175">
        <v>6.84</v>
      </c>
      <c r="AK103" s="169">
        <v>7800</v>
      </c>
      <c r="AL103" s="181">
        <v>32635.200000000001</v>
      </c>
      <c r="AM103" s="169"/>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c r="BN103" s="170"/>
      <c r="BO103" s="170"/>
      <c r="BP103" s="170"/>
      <c r="BQ103" s="170"/>
      <c r="BR103" s="170"/>
      <c r="BS103" s="170"/>
      <c r="BT103" s="170"/>
      <c r="BU103" s="170"/>
      <c r="BV103" s="170"/>
      <c r="BW103" s="170"/>
      <c r="BX103" s="170"/>
      <c r="BY103" s="169"/>
      <c r="BZ103" s="169"/>
      <c r="CA103" s="169"/>
      <c r="CB103" s="169"/>
      <c r="CC103" s="169"/>
      <c r="CD103" s="169"/>
      <c r="CE103" s="169"/>
      <c r="CF103" s="169"/>
      <c r="CG103" s="169"/>
      <c r="CH103" s="169"/>
      <c r="CI103" s="169"/>
      <c r="CJ103" s="169"/>
      <c r="CK103" s="169"/>
      <c r="CL103" s="169"/>
      <c r="CM103" s="169"/>
      <c r="CN103" s="169"/>
      <c r="CO103" s="169"/>
      <c r="CP103" s="169"/>
      <c r="CQ103" s="169"/>
      <c r="CR103" s="169"/>
      <c r="CS103" s="171"/>
      <c r="CT103" s="171"/>
      <c r="CU103" s="169"/>
    </row>
    <row r="104" spans="1:130" ht="15.75" x14ac:dyDescent="0.25">
      <c r="A104" s="166"/>
      <c r="B104" s="166" t="s">
        <v>719</v>
      </c>
      <c r="C104" s="175">
        <v>107.15600000000001</v>
      </c>
      <c r="D104" s="176">
        <v>0</v>
      </c>
      <c r="E104" s="176">
        <v>430.2</v>
      </c>
      <c r="F104" s="176">
        <v>644.20000000000005</v>
      </c>
      <c r="G104" s="176">
        <v>0</v>
      </c>
      <c r="H104" s="176">
        <v>0</v>
      </c>
      <c r="I104" s="176">
        <v>0</v>
      </c>
      <c r="J104" s="175">
        <v>0</v>
      </c>
      <c r="K104" s="175">
        <v>0</v>
      </c>
      <c r="L104" s="175">
        <v>0.93799999999999994</v>
      </c>
      <c r="M104" s="176">
        <v>273</v>
      </c>
      <c r="N104" s="176">
        <v>2.2000000000000002</v>
      </c>
      <c r="O104" s="177">
        <v>0</v>
      </c>
      <c r="P104" s="178">
        <v>0</v>
      </c>
      <c r="Q104" s="178">
        <v>0</v>
      </c>
      <c r="R104" s="178">
        <v>0</v>
      </c>
      <c r="S104" s="175" t="e">
        <f t="shared" ca="1" si="2"/>
        <v>#DIV/0!</v>
      </c>
      <c r="T104" s="179">
        <v>25</v>
      </c>
      <c r="U104" s="180">
        <v>0</v>
      </c>
      <c r="V104" s="180">
        <v>0</v>
      </c>
      <c r="W104" s="169">
        <v>15.87</v>
      </c>
      <c r="X104" s="181">
        <v>66.400080000000003</v>
      </c>
      <c r="Y104" s="169">
        <v>0</v>
      </c>
      <c r="Z104" s="181">
        <v>0</v>
      </c>
      <c r="AA104" s="181"/>
      <c r="AB104" s="177">
        <v>16.304600000000001</v>
      </c>
      <c r="AC104" s="180">
        <v>3545.14</v>
      </c>
      <c r="AD104" s="180">
        <v>-63.59</v>
      </c>
      <c r="AE104" s="169">
        <v>435</v>
      </c>
      <c r="AF104" s="169">
        <v>350</v>
      </c>
      <c r="AG104" s="175">
        <v>0</v>
      </c>
      <c r="AH104" s="180">
        <v>0</v>
      </c>
      <c r="AI104" s="175">
        <v>0</v>
      </c>
      <c r="AJ104" s="175">
        <v>0</v>
      </c>
      <c r="AK104" s="169">
        <v>0</v>
      </c>
      <c r="AL104" s="181">
        <v>0</v>
      </c>
      <c r="AM104" s="169"/>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c r="BN104" s="170"/>
      <c r="BO104" s="170"/>
      <c r="BP104" s="170"/>
      <c r="BQ104" s="170"/>
      <c r="BR104" s="170"/>
      <c r="BS104" s="170"/>
      <c r="BT104" s="170"/>
      <c r="BU104" s="170"/>
      <c r="BV104" s="170"/>
      <c r="BW104" s="170"/>
      <c r="BX104" s="170"/>
      <c r="BY104" s="169"/>
      <c r="BZ104" s="169"/>
      <c r="CA104" s="169"/>
      <c r="CB104" s="169"/>
      <c r="CC104" s="169"/>
      <c r="CD104" s="169"/>
      <c r="CE104" s="169"/>
      <c r="CF104" s="169"/>
      <c r="CG104" s="169"/>
      <c r="CH104" s="169"/>
      <c r="CI104" s="169"/>
      <c r="CJ104" s="169"/>
      <c r="CK104" s="169"/>
      <c r="CL104" s="169"/>
      <c r="CM104" s="169"/>
      <c r="CN104" s="169"/>
      <c r="CO104" s="169"/>
      <c r="CP104" s="169"/>
      <c r="CQ104" s="169"/>
      <c r="CR104" s="169"/>
      <c r="CS104" s="171"/>
      <c r="CT104" s="171"/>
      <c r="CU104" s="169"/>
    </row>
    <row r="105" spans="1:130" ht="15.75" x14ac:dyDescent="0.25">
      <c r="A105" s="166"/>
      <c r="B105" s="166" t="s">
        <v>720</v>
      </c>
      <c r="C105" s="175">
        <v>122.167</v>
      </c>
      <c r="D105" s="176">
        <v>348</v>
      </c>
      <c r="E105" s="176">
        <v>484.3</v>
      </c>
      <c r="F105" s="176">
        <v>723</v>
      </c>
      <c r="G105" s="176">
        <v>0</v>
      </c>
      <c r="H105" s="176">
        <v>0</v>
      </c>
      <c r="I105" s="176">
        <v>0</v>
      </c>
      <c r="J105" s="175">
        <v>0</v>
      </c>
      <c r="K105" s="175">
        <v>0</v>
      </c>
      <c r="L105" s="175">
        <v>0</v>
      </c>
      <c r="M105" s="176">
        <v>0</v>
      </c>
      <c r="N105" s="176">
        <v>1.5</v>
      </c>
      <c r="O105" s="177">
        <v>0</v>
      </c>
      <c r="P105" s="178">
        <v>0</v>
      </c>
      <c r="Q105" s="178">
        <v>0</v>
      </c>
      <c r="R105" s="178">
        <v>0</v>
      </c>
      <c r="S105" s="175" t="e">
        <f t="shared" ca="1" si="2"/>
        <v>#DIV/0!</v>
      </c>
      <c r="T105" s="179">
        <v>25</v>
      </c>
      <c r="U105" s="180">
        <v>0</v>
      </c>
      <c r="V105" s="180">
        <v>0</v>
      </c>
      <c r="W105" s="169">
        <v>-38.58</v>
      </c>
      <c r="X105" s="181">
        <v>-161.41872000000001</v>
      </c>
      <c r="Y105" s="169">
        <v>0</v>
      </c>
      <c r="Z105" s="181">
        <v>0</v>
      </c>
      <c r="AA105" s="181"/>
      <c r="AB105" s="177">
        <v>16.236799999999999</v>
      </c>
      <c r="AC105" s="180">
        <v>3667.32</v>
      </c>
      <c r="AD105" s="180">
        <v>-102.4</v>
      </c>
      <c r="AE105" s="169">
        <v>490</v>
      </c>
      <c r="AF105" s="169">
        <v>410</v>
      </c>
      <c r="AG105" s="175">
        <v>0</v>
      </c>
      <c r="AH105" s="180">
        <v>0</v>
      </c>
      <c r="AI105" s="175">
        <v>0</v>
      </c>
      <c r="AJ105" s="175">
        <v>0</v>
      </c>
      <c r="AK105" s="169">
        <v>11200</v>
      </c>
      <c r="AL105" s="181">
        <v>46860.800000000003</v>
      </c>
      <c r="AM105" s="169"/>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c r="BN105" s="170"/>
      <c r="BO105" s="170"/>
      <c r="BP105" s="170"/>
      <c r="BQ105" s="170"/>
      <c r="BR105" s="170"/>
      <c r="BS105" s="170"/>
      <c r="BT105" s="170"/>
      <c r="BU105" s="170"/>
      <c r="BV105" s="170"/>
      <c r="BW105" s="170"/>
      <c r="BX105" s="170"/>
      <c r="BY105" s="169"/>
      <c r="BZ105" s="169"/>
      <c r="CA105" s="169"/>
      <c r="CB105" s="169"/>
      <c r="CC105" s="169"/>
      <c r="CD105" s="169"/>
      <c r="CE105" s="169"/>
      <c r="CF105" s="169"/>
      <c r="CG105" s="169"/>
      <c r="CH105" s="169"/>
      <c r="CI105" s="169"/>
      <c r="CJ105" s="169"/>
      <c r="CK105" s="169"/>
      <c r="CL105" s="169"/>
      <c r="CM105" s="169"/>
      <c r="CN105" s="169"/>
      <c r="CO105" s="169"/>
      <c r="CP105" s="169"/>
      <c r="CQ105" s="169"/>
      <c r="CR105" s="169"/>
      <c r="CS105" s="171"/>
      <c r="CT105" s="171"/>
      <c r="CU105" s="169"/>
    </row>
    <row r="106" spans="1:130" ht="15.75" x14ac:dyDescent="0.25">
      <c r="A106" s="166"/>
      <c r="B106" s="166" t="s">
        <v>721</v>
      </c>
      <c r="C106" s="175">
        <v>122.167</v>
      </c>
      <c r="D106" s="176">
        <v>322</v>
      </c>
      <c r="E106" s="176">
        <v>474.1</v>
      </c>
      <c r="F106" s="176">
        <v>701</v>
      </c>
      <c r="G106" s="176">
        <v>0</v>
      </c>
      <c r="H106" s="176">
        <v>0</v>
      </c>
      <c r="I106" s="176">
        <v>0</v>
      </c>
      <c r="J106" s="175">
        <v>0</v>
      </c>
      <c r="K106" s="175">
        <v>0</v>
      </c>
      <c r="L106" s="175">
        <v>0</v>
      </c>
      <c r="M106" s="176">
        <v>0</v>
      </c>
      <c r="N106" s="176">
        <v>0</v>
      </c>
      <c r="O106" s="177">
        <v>0</v>
      </c>
      <c r="P106" s="178">
        <v>0</v>
      </c>
      <c r="Q106" s="178">
        <v>0</v>
      </c>
      <c r="R106" s="178">
        <v>0</v>
      </c>
      <c r="S106" s="175" t="e">
        <f t="shared" ca="1" si="2"/>
        <v>#DIV/0!</v>
      </c>
      <c r="T106" s="179">
        <v>25</v>
      </c>
      <c r="U106" s="180">
        <v>0</v>
      </c>
      <c r="V106" s="180">
        <v>0</v>
      </c>
      <c r="W106" s="169">
        <v>-38.68</v>
      </c>
      <c r="X106" s="181">
        <v>-161.83712</v>
      </c>
      <c r="Y106" s="169">
        <v>0</v>
      </c>
      <c r="Z106" s="181">
        <v>0</v>
      </c>
      <c r="AA106" s="181"/>
      <c r="AB106" s="177">
        <v>16.280899999999999</v>
      </c>
      <c r="AC106" s="180">
        <v>3749.35</v>
      </c>
      <c r="AD106" s="180">
        <v>-85.55</v>
      </c>
      <c r="AE106" s="169">
        <v>480</v>
      </c>
      <c r="AF106" s="169">
        <v>400</v>
      </c>
      <c r="AG106" s="175">
        <v>0</v>
      </c>
      <c r="AH106" s="180">
        <v>0</v>
      </c>
      <c r="AI106" s="175">
        <v>0</v>
      </c>
      <c r="AJ106" s="175">
        <v>0</v>
      </c>
      <c r="AK106" s="169">
        <v>10600</v>
      </c>
      <c r="AL106" s="181">
        <v>44350.400000000001</v>
      </c>
      <c r="AM106" s="169"/>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c r="BN106" s="170"/>
      <c r="BO106" s="170"/>
      <c r="BP106" s="170"/>
      <c r="BQ106" s="170"/>
      <c r="BR106" s="170"/>
      <c r="BS106" s="170"/>
      <c r="BT106" s="170"/>
      <c r="BU106" s="170"/>
      <c r="BV106" s="170"/>
      <c r="BW106" s="170"/>
      <c r="BX106" s="170"/>
      <c r="BY106" s="169"/>
      <c r="BZ106" s="169"/>
      <c r="CA106" s="169"/>
      <c r="CB106" s="169"/>
      <c r="CC106" s="169"/>
      <c r="CD106" s="169"/>
      <c r="CE106" s="169"/>
      <c r="CF106" s="169"/>
      <c r="CG106" s="169"/>
      <c r="CH106" s="169"/>
      <c r="CI106" s="169"/>
      <c r="CJ106" s="169"/>
      <c r="CK106" s="169"/>
      <c r="CL106" s="169"/>
      <c r="CM106" s="169"/>
      <c r="CN106" s="169"/>
      <c r="CO106" s="169"/>
      <c r="CP106" s="169"/>
      <c r="CQ106" s="169"/>
      <c r="CR106" s="169"/>
      <c r="CS106" s="171"/>
      <c r="CT106" s="171"/>
      <c r="CU106" s="169"/>
    </row>
    <row r="107" spans="1:130" ht="15.75" x14ac:dyDescent="0.25">
      <c r="A107" s="166"/>
      <c r="B107" s="166" t="s">
        <v>722</v>
      </c>
      <c r="C107" s="175">
        <v>74.123000000000005</v>
      </c>
      <c r="D107" s="176">
        <v>158.5</v>
      </c>
      <c r="E107" s="176">
        <v>372.7</v>
      </c>
      <c r="F107" s="176">
        <v>536</v>
      </c>
      <c r="G107" s="176">
        <v>41.4</v>
      </c>
      <c r="H107" s="176">
        <v>41.948549987929297</v>
      </c>
      <c r="I107" s="176">
        <v>268</v>
      </c>
      <c r="J107" s="175">
        <v>0.252</v>
      </c>
      <c r="K107" s="175">
        <v>0.57599999999999996</v>
      </c>
      <c r="L107" s="175">
        <v>0.80700000000000005</v>
      </c>
      <c r="M107" s="176">
        <v>293</v>
      </c>
      <c r="N107" s="176">
        <v>1.7</v>
      </c>
      <c r="O107" s="177">
        <v>1.3740000000000001</v>
      </c>
      <c r="P107" s="178">
        <v>0.1014</v>
      </c>
      <c r="Q107" s="178">
        <v>-5.5609999999999998E-5</v>
      </c>
      <c r="R107" s="178">
        <v>1.14E-8</v>
      </c>
      <c r="S107" s="175">
        <f t="shared" ca="1" si="2"/>
        <v>1.6265576101937351</v>
      </c>
      <c r="T107" s="179">
        <v>25</v>
      </c>
      <c r="U107" s="180">
        <v>1441.7</v>
      </c>
      <c r="V107" s="180">
        <v>331.5</v>
      </c>
      <c r="W107" s="169">
        <v>-69.94</v>
      </c>
      <c r="X107" s="181">
        <v>-292.62896000000001</v>
      </c>
      <c r="Y107" s="169">
        <v>-40.06</v>
      </c>
      <c r="Z107" s="181">
        <v>-167.61104</v>
      </c>
      <c r="AA107" s="181"/>
      <c r="AB107" s="177">
        <v>17.2102</v>
      </c>
      <c r="AC107" s="180">
        <v>3026.03</v>
      </c>
      <c r="AD107" s="180">
        <v>-86.65</v>
      </c>
      <c r="AE107" s="169">
        <v>393</v>
      </c>
      <c r="AF107" s="169">
        <v>298</v>
      </c>
      <c r="AG107" s="175">
        <v>0</v>
      </c>
      <c r="AH107" s="180">
        <v>0</v>
      </c>
      <c r="AI107" s="175">
        <v>0</v>
      </c>
      <c r="AJ107" s="175">
        <v>0</v>
      </c>
      <c r="AK107" s="169">
        <v>9750</v>
      </c>
      <c r="AL107" s="181">
        <v>40794</v>
      </c>
      <c r="AM107" s="169"/>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c r="BN107" s="170"/>
      <c r="BO107" s="170"/>
      <c r="BP107" s="170"/>
      <c r="BQ107" s="170"/>
      <c r="BR107" s="170"/>
      <c r="BS107" s="170"/>
      <c r="BT107" s="170"/>
      <c r="BU107" s="170"/>
      <c r="BV107" s="170"/>
      <c r="BW107" s="170"/>
      <c r="BX107" s="170"/>
      <c r="BY107" s="169"/>
      <c r="BZ107" s="169"/>
      <c r="CA107" s="169"/>
      <c r="CB107" s="169"/>
      <c r="CC107" s="169"/>
      <c r="CD107" s="169"/>
      <c r="CE107" s="169"/>
      <c r="CF107" s="169"/>
      <c r="CG107" s="169"/>
      <c r="CH107" s="169"/>
      <c r="CI107" s="169"/>
      <c r="CJ107" s="169"/>
      <c r="CK107" s="169"/>
      <c r="CL107" s="169"/>
      <c r="CM107" s="169"/>
      <c r="CN107" s="169"/>
      <c r="CO107" s="169"/>
      <c r="CP107" s="169"/>
      <c r="CQ107" s="169"/>
      <c r="CR107" s="169"/>
      <c r="CS107" s="171"/>
      <c r="CT107" s="171"/>
      <c r="CU107" s="169"/>
    </row>
    <row r="108" spans="1:130" ht="15.75" x14ac:dyDescent="0.25">
      <c r="A108" s="166"/>
      <c r="B108" s="166" t="s">
        <v>723</v>
      </c>
      <c r="C108" s="175">
        <v>54.091999999999999</v>
      </c>
      <c r="D108" s="176">
        <v>240.9</v>
      </c>
      <c r="E108" s="176">
        <v>300.2</v>
      </c>
      <c r="F108" s="176">
        <v>488.6</v>
      </c>
      <c r="G108" s="176">
        <v>50.2</v>
      </c>
      <c r="H108" s="176">
        <v>50.865149985363551</v>
      </c>
      <c r="I108" s="176">
        <v>221</v>
      </c>
      <c r="J108" s="175">
        <v>0.27700000000000002</v>
      </c>
      <c r="K108" s="175">
        <v>0.124</v>
      </c>
      <c r="L108" s="175">
        <v>0.69099999999999995</v>
      </c>
      <c r="M108" s="176">
        <v>293</v>
      </c>
      <c r="N108" s="176">
        <v>0.8</v>
      </c>
      <c r="O108" s="177">
        <v>3.8039999999999998</v>
      </c>
      <c r="P108" s="178">
        <v>5.688E-2</v>
      </c>
      <c r="Q108" s="178">
        <v>-2.5550000000000001E-5</v>
      </c>
      <c r="R108" s="178">
        <v>4.188E-9</v>
      </c>
      <c r="S108" s="175" t="e">
        <f t="shared" ca="1" si="2"/>
        <v>#DIV/0!</v>
      </c>
      <c r="T108" s="179">
        <v>25</v>
      </c>
      <c r="U108" s="180">
        <v>0</v>
      </c>
      <c r="V108" s="180">
        <v>0</v>
      </c>
      <c r="W108" s="169">
        <v>34.97</v>
      </c>
      <c r="X108" s="181">
        <v>146.31448</v>
      </c>
      <c r="Y108" s="169">
        <v>44.32</v>
      </c>
      <c r="Z108" s="181">
        <v>185.43488000000002</v>
      </c>
      <c r="AA108" s="181"/>
      <c r="AB108" s="177">
        <v>16.287099999999999</v>
      </c>
      <c r="AC108" s="180">
        <v>2536.7800000000002</v>
      </c>
      <c r="AD108" s="180">
        <v>-37.340000000000003</v>
      </c>
      <c r="AE108" s="169">
        <v>320</v>
      </c>
      <c r="AF108" s="169">
        <v>240</v>
      </c>
      <c r="AG108" s="175">
        <v>0</v>
      </c>
      <c r="AH108" s="180">
        <v>0</v>
      </c>
      <c r="AI108" s="175">
        <v>0</v>
      </c>
      <c r="AJ108" s="175">
        <v>0</v>
      </c>
      <c r="AK108" s="169">
        <v>6370</v>
      </c>
      <c r="AL108" s="181">
        <v>26652.080000000002</v>
      </c>
      <c r="AM108" s="169"/>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c r="BN108" s="170"/>
      <c r="BO108" s="170"/>
      <c r="BP108" s="170"/>
      <c r="BQ108" s="170"/>
      <c r="BR108" s="170"/>
      <c r="BS108" s="170"/>
      <c r="BT108" s="170"/>
      <c r="BU108" s="170"/>
      <c r="BV108" s="170"/>
      <c r="BW108" s="170"/>
      <c r="BX108" s="170"/>
      <c r="BY108" s="169"/>
      <c r="BZ108" s="169"/>
      <c r="CA108" s="169"/>
      <c r="CB108" s="169"/>
      <c r="CC108" s="169"/>
      <c r="CD108" s="169"/>
      <c r="CE108" s="169"/>
      <c r="CF108" s="169"/>
      <c r="CG108" s="169"/>
      <c r="CH108" s="169"/>
      <c r="CI108" s="169"/>
      <c r="CJ108" s="169"/>
      <c r="CK108" s="169"/>
      <c r="CL108" s="169"/>
      <c r="CM108" s="169"/>
      <c r="CN108" s="169"/>
      <c r="CO108" s="169"/>
      <c r="CP108" s="169"/>
      <c r="CQ108" s="169"/>
      <c r="CR108" s="169"/>
      <c r="CS108" s="171"/>
      <c r="CT108" s="171"/>
      <c r="CU108" s="169"/>
    </row>
    <row r="109" spans="1:130" ht="15.75" x14ac:dyDescent="0.25">
      <c r="A109" s="166"/>
      <c r="B109" s="166" t="s">
        <v>724</v>
      </c>
      <c r="C109" s="175">
        <v>92.569000000000003</v>
      </c>
      <c r="D109" s="176">
        <v>141.80000000000001</v>
      </c>
      <c r="E109" s="176">
        <v>341.4</v>
      </c>
      <c r="F109" s="176">
        <v>520.6</v>
      </c>
      <c r="G109" s="176">
        <v>39</v>
      </c>
      <c r="H109" s="176">
        <v>39.516749988629051</v>
      </c>
      <c r="I109" s="176">
        <v>305</v>
      </c>
      <c r="J109" s="175">
        <v>0.28000000000000003</v>
      </c>
      <c r="K109" s="175">
        <v>0.3</v>
      </c>
      <c r="L109" s="175">
        <v>0.873</v>
      </c>
      <c r="M109" s="176">
        <v>293</v>
      </c>
      <c r="N109" s="176">
        <v>2.1</v>
      </c>
      <c r="O109" s="177">
        <v>-0.82</v>
      </c>
      <c r="P109" s="178">
        <v>0.1089</v>
      </c>
      <c r="Q109" s="178">
        <v>-7.1190000000000001E-5</v>
      </c>
      <c r="R109" s="178">
        <v>1.9720000000000001E-8</v>
      </c>
      <c r="S109" s="175">
        <f t="shared" ca="1" si="2"/>
        <v>0.66133790864612774</v>
      </c>
      <c r="T109" s="179">
        <v>25</v>
      </c>
      <c r="U109" s="180">
        <v>480.77</v>
      </c>
      <c r="V109" s="180">
        <v>237.3</v>
      </c>
      <c r="W109" s="169">
        <v>-38.6</v>
      </c>
      <c r="X109" s="181">
        <v>-161.50240000000002</v>
      </c>
      <c r="Y109" s="169">
        <v>-12.78</v>
      </c>
      <c r="Z109" s="181">
        <v>-53.471519999999998</v>
      </c>
      <c r="AA109" s="181"/>
      <c r="AB109" s="177">
        <v>15.9907</v>
      </c>
      <c r="AC109" s="180">
        <v>2753.43</v>
      </c>
      <c r="AD109" s="180">
        <v>-47.15</v>
      </c>
      <c r="AE109" s="169">
        <v>375</v>
      </c>
      <c r="AF109" s="169">
        <v>250</v>
      </c>
      <c r="AG109" s="175">
        <v>0</v>
      </c>
      <c r="AH109" s="180">
        <v>0</v>
      </c>
      <c r="AI109" s="175">
        <v>0</v>
      </c>
      <c r="AJ109" s="175">
        <v>0</v>
      </c>
      <c r="AK109" s="169">
        <v>6980</v>
      </c>
      <c r="AL109" s="181">
        <v>29204.32</v>
      </c>
      <c r="AM109" s="169"/>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c r="BN109" s="170"/>
      <c r="BO109" s="170"/>
      <c r="BP109" s="170"/>
      <c r="BQ109" s="170"/>
      <c r="BR109" s="170"/>
      <c r="BS109" s="170"/>
      <c r="BT109" s="170"/>
      <c r="BU109" s="170"/>
      <c r="BV109" s="170"/>
      <c r="BW109" s="170"/>
      <c r="BX109" s="170"/>
      <c r="BY109" s="169"/>
      <c r="BZ109" s="169"/>
      <c r="CA109" s="169"/>
      <c r="CB109" s="169"/>
      <c r="CC109" s="169"/>
      <c r="CD109" s="169"/>
      <c r="CE109" s="169"/>
      <c r="CF109" s="169"/>
      <c r="CG109" s="169"/>
      <c r="CH109" s="169"/>
      <c r="CI109" s="169"/>
      <c r="CJ109" s="169"/>
      <c r="CK109" s="169"/>
      <c r="CL109" s="169"/>
      <c r="CM109" s="169"/>
      <c r="CN109" s="169"/>
      <c r="CO109" s="169"/>
      <c r="CP109" s="169"/>
      <c r="CQ109" s="169"/>
      <c r="CR109" s="169"/>
      <c r="CS109" s="171"/>
      <c r="CT109" s="171"/>
      <c r="CU109" s="169"/>
    </row>
    <row r="110" spans="1:130" ht="15.75" x14ac:dyDescent="0.25">
      <c r="A110" s="166"/>
      <c r="B110" s="166" t="s">
        <v>725</v>
      </c>
      <c r="C110" s="175">
        <v>130.23099999999999</v>
      </c>
      <c r="D110" s="176">
        <v>203.2</v>
      </c>
      <c r="E110" s="176">
        <v>457.8</v>
      </c>
      <c r="F110" s="176">
        <v>613</v>
      </c>
      <c r="G110" s="176">
        <v>27.2</v>
      </c>
      <c r="H110" s="176">
        <v>27.560399992069492</v>
      </c>
      <c r="I110" s="176">
        <v>494</v>
      </c>
      <c r="J110" s="175">
        <v>0.26700000000000002</v>
      </c>
      <c r="K110" s="175">
        <v>0</v>
      </c>
      <c r="L110" s="175">
        <v>0.83299999999999996</v>
      </c>
      <c r="M110" s="176">
        <v>293</v>
      </c>
      <c r="N110" s="176">
        <v>1.8</v>
      </c>
      <c r="O110" s="177">
        <v>-3.581</v>
      </c>
      <c r="P110" s="178">
        <v>0.20669999999999999</v>
      </c>
      <c r="Q110" s="178">
        <v>-1.261E-4</v>
      </c>
      <c r="R110" s="178">
        <v>3.0680000000000001E-8</v>
      </c>
      <c r="S110" s="175">
        <f t="shared" ca="1" si="2"/>
        <v>2.4855506197508359</v>
      </c>
      <c r="T110" s="179">
        <v>25</v>
      </c>
      <c r="U110" s="180">
        <v>1798</v>
      </c>
      <c r="V110" s="180">
        <v>351.17</v>
      </c>
      <c r="W110" s="169">
        <v>-87.31</v>
      </c>
      <c r="X110" s="181">
        <v>-365.30504000000002</v>
      </c>
      <c r="Y110" s="169">
        <v>0</v>
      </c>
      <c r="Z110" s="181">
        <v>0</v>
      </c>
      <c r="AA110" s="181"/>
      <c r="AB110" s="177">
        <v>15.3614</v>
      </c>
      <c r="AC110" s="180">
        <v>2773.46</v>
      </c>
      <c r="AD110" s="180">
        <v>-140</v>
      </c>
      <c r="AE110" s="169">
        <v>458</v>
      </c>
      <c r="AF110" s="169">
        <v>348</v>
      </c>
      <c r="AG110" s="175">
        <v>0</v>
      </c>
      <c r="AH110" s="180">
        <v>0</v>
      </c>
      <c r="AI110" s="175">
        <v>0</v>
      </c>
      <c r="AJ110" s="175">
        <v>0</v>
      </c>
      <c r="AK110" s="169">
        <v>11300</v>
      </c>
      <c r="AL110" s="181">
        <v>47279.200000000004</v>
      </c>
      <c r="AM110" s="169"/>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c r="BN110" s="170"/>
      <c r="BO110" s="170"/>
      <c r="BP110" s="170"/>
      <c r="BQ110" s="170"/>
      <c r="BR110" s="170"/>
      <c r="BS110" s="170"/>
      <c r="BT110" s="170"/>
      <c r="BU110" s="170"/>
      <c r="BV110" s="170"/>
      <c r="BW110" s="170"/>
      <c r="BX110" s="170"/>
      <c r="BY110" s="169"/>
      <c r="BZ110" s="169"/>
      <c r="CA110" s="169"/>
      <c r="CB110" s="169"/>
      <c r="CC110" s="169"/>
      <c r="CD110" s="169"/>
      <c r="CE110" s="169"/>
      <c r="CF110" s="169"/>
      <c r="CG110" s="169"/>
      <c r="CH110" s="169"/>
      <c r="CI110" s="169"/>
      <c r="CJ110" s="169"/>
      <c r="CK110" s="169"/>
      <c r="CL110" s="169"/>
      <c r="CM110" s="169"/>
      <c r="CN110" s="169"/>
      <c r="CO110" s="169"/>
      <c r="CP110" s="169"/>
      <c r="CQ110" s="169"/>
      <c r="CR110" s="169"/>
      <c r="CS110" s="171"/>
      <c r="CT110" s="171"/>
      <c r="CU110" s="169"/>
    </row>
    <row r="111" spans="1:130" ht="15.75" x14ac:dyDescent="0.25">
      <c r="A111" s="166" t="s">
        <v>429</v>
      </c>
      <c r="B111" s="166" t="s">
        <v>726</v>
      </c>
      <c r="C111" s="175">
        <f ca="1">5*C494+6*C273</f>
        <v>72.149500000000003</v>
      </c>
      <c r="D111" s="176">
        <v>113.3</v>
      </c>
      <c r="E111" s="176">
        <v>301</v>
      </c>
      <c r="F111" s="176">
        <v>460.4</v>
      </c>
      <c r="G111" s="176">
        <v>33.4</v>
      </c>
      <c r="H111" s="176">
        <v>33.842549990261801</v>
      </c>
      <c r="I111" s="176">
        <v>306</v>
      </c>
      <c r="J111" s="175">
        <v>0.27100000000000002</v>
      </c>
      <c r="K111" s="175">
        <v>0.22700000000000001</v>
      </c>
      <c r="L111" s="175">
        <v>0.62</v>
      </c>
      <c r="M111" s="176">
        <v>293</v>
      </c>
      <c r="N111" s="176">
        <v>0.1</v>
      </c>
      <c r="O111" s="177">
        <v>-2.2749999999999999</v>
      </c>
      <c r="P111" s="178">
        <v>0.121</v>
      </c>
      <c r="Q111" s="178">
        <v>-6.5190000000000004E-5</v>
      </c>
      <c r="R111" s="178">
        <v>1.3669999999999999E-8</v>
      </c>
      <c r="S111" s="175">
        <f t="shared" ca="1" si="2"/>
        <v>0.50392802995166097</v>
      </c>
      <c r="T111" s="179">
        <v>25</v>
      </c>
      <c r="U111" s="180">
        <v>367.32</v>
      </c>
      <c r="V111" s="180">
        <v>191.58</v>
      </c>
      <c r="W111" s="169">
        <v>-36.92</v>
      </c>
      <c r="X111" s="181">
        <v>-154.47328000000002</v>
      </c>
      <c r="Y111" s="169">
        <v>-3.54</v>
      </c>
      <c r="Z111" s="181">
        <v>-14.811360000000001</v>
      </c>
      <c r="AA111" s="181"/>
      <c r="AB111" s="177">
        <v>15.633800000000001</v>
      </c>
      <c r="AC111" s="180">
        <v>2348.67</v>
      </c>
      <c r="AD111" s="180">
        <v>-40.049999999999997</v>
      </c>
      <c r="AE111" s="169">
        <v>322</v>
      </c>
      <c r="AF111" s="169">
        <v>216</v>
      </c>
      <c r="AG111" s="175">
        <v>50.427999999999997</v>
      </c>
      <c r="AH111" s="180">
        <v>-4565.6400000000003</v>
      </c>
      <c r="AI111" s="175">
        <v>-5.0209999999999999</v>
      </c>
      <c r="AJ111" s="175">
        <v>3.55</v>
      </c>
      <c r="AK111" s="169">
        <v>5900</v>
      </c>
      <c r="AL111" s="181">
        <v>24685.600000000002</v>
      </c>
      <c r="AM111" s="190" t="s">
        <v>139</v>
      </c>
      <c r="AN111" s="191">
        <f ca="1">IFERROR(IF($AM111="HSC",OFFSET(INDEX(CpDataCoefficients!$A$1:$A$5025,MATCH($A111,CpDataCoefficients!$A$1:$A$5025,0)),1,CpDataCoefficients!$F$39+AN$3),OFFSET(INDEX(CpDataCoefficients!$A$1:$A$5025,MATCH($A111,CpDataCoefficients!$A$1:$A$5025,0)),0,CpDataCoefficients!$F$39+AN$3)),0)</f>
        <v>200</v>
      </c>
      <c r="AO111" s="191">
        <f ca="1">IFERROR(IF($AM111="HSC",OFFSET(INDEX(CpDataCoefficients!$A$1:$A$5025,MATCH($A111,CpDataCoefficients!$A$1:$A$5025,0)),1,CpDataCoefficients!$F$39+AO$3),OFFSET(INDEX(CpDataCoefficients!$A$1:$A$5025,MATCH($A111,CpDataCoefficients!$A$1:$A$5025,0)),0,CpDataCoefficients!$F$39+AO$3)),0)</f>
        <v>400</v>
      </c>
      <c r="AP111" s="191">
        <f ca="1">IFERROR(IF($AM111="HSC",OFFSET(INDEX(CpDataCoefficients!$A$1:$A$5025,MATCH($A111,CpDataCoefficients!$A$1:$A$5025,0)),1,CpDataCoefficients!$F$39+AP$3),OFFSET(INDEX(CpDataCoefficients!$A$1:$A$5025,MATCH($A111,CpDataCoefficients!$A$1:$A$5025,0)),0,CpDataCoefficients!$F$39+AP$3)),0)</f>
        <v>-814.62670243796629</v>
      </c>
      <c r="AQ111" s="191">
        <f ca="1">IFERROR(IF($AM111="HSC",OFFSET(INDEX(CpDataCoefficients!$A$1:$A$5025,MATCH($A111,CpDataCoefficients!$A$1:$A$5025,0)),1,CpDataCoefficients!$F$39+AQ$3),OFFSET(INDEX(CpDataCoefficients!$A$1:$A$5025,MATCH($A111,CpDataCoefficients!$A$1:$A$5025,0)),0,CpDataCoefficients!$F$39+AQ$3)),0)</f>
        <v>6231.3688589544136</v>
      </c>
      <c r="AR111" s="191">
        <f ca="1">IFERROR(IF($AM111="HSC",OFFSET(INDEX(CpDataCoefficients!$A$1:$A$5025,MATCH($A111,CpDataCoefficients!$A$1:$A$5025,0)),1,CpDataCoefficients!$F$39+AR$3),OFFSET(INDEX(CpDataCoefficients!$A$1:$A$5025,MATCH($A111,CpDataCoefficients!$A$1:$A$5025,0)),0,CpDataCoefficients!$F$39+AR$3)),0)</f>
        <v>-15307.546156772833</v>
      </c>
      <c r="AS111" s="191">
        <f ca="1">IFERROR(IF($AM111="HSC",OFFSET(INDEX(CpDataCoefficients!$A$1:$A$5025,MATCH($A111,CpDataCoefficients!$A$1:$A$5025,0)),1,CpDataCoefficients!$F$39+AS$3),OFFSET(INDEX(CpDataCoefficients!$A$1:$A$5025,MATCH($A111,CpDataCoefficients!$A$1:$A$5025,0)),0,CpDataCoefficients!$F$39+AS$3)),0)</f>
        <v>13834.965317908944</v>
      </c>
      <c r="AT111" s="191">
        <f ca="1">IFERROR(IF($AM111="HSC",OFFSET(INDEX(CpDataCoefficients!$A$1:$A$5025,MATCH($A111,CpDataCoefficients!$A$1:$A$5025,0)),1,CpDataCoefficients!$F$39+AT$3),OFFSET(INDEX(CpDataCoefficients!$A$1:$A$5025,MATCH($A111,CpDataCoefficients!$A$1:$A$5025,0)),0,CpDataCoefficients!$F$39+AT$3)),0)</f>
        <v>6.1966021749890192</v>
      </c>
      <c r="AU111" s="191">
        <f ca="1">IFERROR(IF($AM111="HSC",OFFSET(INDEX(CpDataCoefficients!$A$1:$A$5025,MATCH($A111,CpDataCoefficients!$A$1:$A$5025,0)),1,CpDataCoefficients!$F$39+AU$3),OFFSET(INDEX(CpDataCoefficients!$A$1:$A$5025,MATCH($A111,CpDataCoefficients!$A$1:$A$5025,0)),0,CpDataCoefficients!$F$39+AU$3)),0)</f>
        <v>325605.68017855083</v>
      </c>
      <c r="AV111" s="191">
        <f ca="1">IFERROR(IF($AM111="HSC",OFFSET(INDEX(CpDataCoefficients!$A$1:$A$5025,MATCH($A111,CpDataCoefficients!$A$1:$A$5025,0)),1,CpDataCoefficients!$F$39+AV$3),OFFSET(INDEX(CpDataCoefficients!$A$1:$A$5025,MATCH($A111,CpDataCoefficients!$A$1:$A$5025,0)),0,CpDataCoefficients!$F$39+AV$3)),0)</f>
        <v>-2290.1602934062694</v>
      </c>
      <c r="AW111" s="191">
        <f ca="1">IFERROR(IF($AM111="HSC",OFFSET(INDEX(CpDataCoefficients!$A$1:$A$5025,MATCH($A111,CpDataCoefficients!$A$1:$A$5025,0)),1,CpDataCoefficients!$F$39+AW$3),OFFSET(INDEX(CpDataCoefficients!$A$1:$A$5025,MATCH($A111,CpDataCoefficients!$A$1:$A$5025,0)),0,CpDataCoefficients!$F$39+AW$3)),0)</f>
        <v>0</v>
      </c>
      <c r="AX111" s="191">
        <f ca="1">IFERROR(IF($AM111="HSC",OFFSET(INDEX(CpDataCoefficients!$A$1:$A$5025,MATCH($A111,CpDataCoefficients!$A$1:$A$5025,0)),1,CpDataCoefficients!$F$39+AX$3),OFFSET(INDEX(CpDataCoefficients!$A$1:$A$5025,MATCH($A111,CpDataCoefficients!$A$1:$A$5025,0)),0,CpDataCoefficients!$F$39+AX$3)),0)</f>
        <v>400</v>
      </c>
      <c r="AY111" s="191">
        <f ca="1">IFERROR(IF($AM111="HSC",OFFSET(INDEX(CpDataCoefficients!$A$1:$A$5025,MATCH($A111,CpDataCoefficients!$A$1:$A$5025,0)),1,CpDataCoefficients!$F$39+AY$3),OFFSET(INDEX(CpDataCoefficients!$A$1:$A$5025,MATCH($A111,CpDataCoefficients!$A$1:$A$5025,0)),0,CpDataCoefficients!$F$39+AY$3)),0)</f>
        <v>800</v>
      </c>
      <c r="AZ111" s="191">
        <f ca="1">IFERROR(IF($AM111="HSC",OFFSET(INDEX(CpDataCoefficients!$A$1:$A$5025,MATCH($A111,CpDataCoefficients!$A$1:$A$5025,0)),1,CpDataCoefficients!$F$39+AZ$3),OFFSET(INDEX(CpDataCoefficients!$A$1:$A$5025,MATCH($A111,CpDataCoefficients!$A$1:$A$5025,0)),0,CpDataCoefficients!$F$39+AZ$3)),0)</f>
        <v>-117.54813817854169</v>
      </c>
      <c r="BA111" s="191">
        <f ca="1">IFERROR(IF($AM111="HSC",OFFSET(INDEX(CpDataCoefficients!$A$1:$A$5025,MATCH($A111,CpDataCoefficients!$A$1:$A$5025,0)),1,CpDataCoefficients!$F$39+BA$3),OFFSET(INDEX(CpDataCoefficients!$A$1:$A$5025,MATCH($A111,CpDataCoefficients!$A$1:$A$5025,0)),0,CpDataCoefficients!$F$39+BA$3)),0)</f>
        <v>878.5669358456214</v>
      </c>
      <c r="BB111" s="191">
        <f ca="1">IFERROR(IF($AM111="HSC",OFFSET(INDEX(CpDataCoefficients!$A$1:$A$5025,MATCH($A111,CpDataCoefficients!$A$1:$A$5025,0)),1,CpDataCoefficients!$F$39+BB$3),OFFSET(INDEX(CpDataCoefficients!$A$1:$A$5025,MATCH($A111,CpDataCoefficients!$A$1:$A$5025,0)),0,CpDataCoefficients!$F$39+BB$3)),0)</f>
        <v>-735.43449977561886</v>
      </c>
      <c r="BC111" s="191">
        <f ca="1">IFERROR(IF($AM111="HSC",OFFSET(INDEX(CpDataCoefficients!$A$1:$A$5025,MATCH($A111,CpDataCoefficients!$A$1:$A$5025,0)),1,CpDataCoefficients!$F$39+BC$3),OFFSET(INDEX(CpDataCoefficients!$A$1:$A$5025,MATCH($A111,CpDataCoefficients!$A$1:$A$5025,0)),0,CpDataCoefficients!$F$39+BC$3)),0)</f>
        <v>260.75594436964252</v>
      </c>
      <c r="BD111" s="191">
        <f ca="1">IFERROR(IF($AM111="HSC",OFFSET(INDEX(CpDataCoefficients!$A$1:$A$5025,MATCH($A111,CpDataCoefficients!$A$1:$A$5025,0)),1,CpDataCoefficients!$F$39+BD$3),OFFSET(INDEX(CpDataCoefficients!$A$1:$A$5025,MATCH($A111,CpDataCoefficients!$A$1:$A$5025,0)),0,CpDataCoefficients!$F$39+BD$3)),0)</f>
        <v>3.1972005383576181</v>
      </c>
      <c r="BE111" s="191">
        <f ca="1">IFERROR(IF($AM111="HSC",OFFSET(INDEX(CpDataCoefficients!$A$1:$A$5025,MATCH($A111,CpDataCoefficients!$A$1:$A$5025,0)),1,CpDataCoefficients!$F$39+BE$3),OFFSET(INDEX(CpDataCoefficients!$A$1:$A$5025,MATCH($A111,CpDataCoefficients!$A$1:$A$5025,0)),0,CpDataCoefficients!$F$39+BE$3)),0)</f>
        <v>325523.57762724557</v>
      </c>
      <c r="BF111" s="191">
        <f ca="1">IFERROR(IF($AM111="HSC",OFFSET(INDEX(CpDataCoefficients!$A$1:$A$5025,MATCH($A111,CpDataCoefficients!$A$1:$A$5025,0)),1,CpDataCoefficients!$F$39+BF$3),OFFSET(INDEX(CpDataCoefficients!$A$1:$A$5025,MATCH($A111,CpDataCoefficients!$A$1:$A$5025,0)),0,CpDataCoefficients!$F$39+BF$3)),0)</f>
        <v>-395.8718257157775</v>
      </c>
      <c r="BG111" s="191">
        <f ca="1">IFERROR(IF($AM111="HSC",OFFSET(INDEX(CpDataCoefficients!$A$1:$A$5025,MATCH($A111,CpDataCoefficients!$A$1:$A$5025,0)),1,CpDataCoefficients!$F$39+BG$3),OFFSET(INDEX(CpDataCoefficients!$A$1:$A$5025,MATCH($A111,CpDataCoefficients!$A$1:$A$5025,0)),0,CpDataCoefficients!$F$39+BG$3)),0)</f>
        <v>0</v>
      </c>
      <c r="BH111" s="191">
        <f ca="1">IFERROR(IF($AM111="HSC",OFFSET(INDEX(CpDataCoefficients!$A$1:$A$5025,MATCH($A111,CpDataCoefficients!$A$1:$A$5025,0)),1,CpDataCoefficients!$F$39+BH$3),OFFSET(INDEX(CpDataCoefficients!$A$1:$A$5025,MATCH($A111,CpDataCoefficients!$A$1:$A$5025,0)),0,CpDataCoefficients!$F$39+BH$3)),0)</f>
        <v>800</v>
      </c>
      <c r="BI111" s="191">
        <f ca="1">IFERROR(IF($AM111="HSC",OFFSET(INDEX(CpDataCoefficients!$A$1:$A$5025,MATCH($A111,CpDataCoefficients!$A$1:$A$5025,0)),1,CpDataCoefficients!$F$39+BI$3),OFFSET(INDEX(CpDataCoefficients!$A$1:$A$5025,MATCH($A111,CpDataCoefficients!$A$1:$A$5025,0)),0,CpDataCoefficients!$F$39+BI$3)),0)</f>
        <v>1100</v>
      </c>
      <c r="BJ111" s="191">
        <f ca="1">IFERROR(IF($AM111="HSC",OFFSET(INDEX(CpDataCoefficients!$A$1:$A$5025,MATCH($A111,CpDataCoefficients!$A$1:$A$5025,0)),1,CpDataCoefficients!$F$39+BJ$3),OFFSET(INDEX(CpDataCoefficients!$A$1:$A$5025,MATCH($A111,CpDataCoefficients!$A$1:$A$5025,0)),0,CpDataCoefficients!$F$39+BJ$3)),0)</f>
        <v>201.63441466077998</v>
      </c>
      <c r="BK111" s="191">
        <f ca="1">IFERROR(IF($AM111="HSC",OFFSET(INDEX(CpDataCoefficients!$A$1:$A$5025,MATCH($A111,CpDataCoefficients!$A$1:$A$5025,0)),1,CpDataCoefficients!$F$39+BK$3),OFFSET(INDEX(CpDataCoefficients!$A$1:$A$5025,MATCH($A111,CpDataCoefficients!$A$1:$A$5025,0)),0,CpDataCoefficients!$F$39+BK$3)),0)</f>
        <v>0</v>
      </c>
      <c r="BL111" s="191">
        <f ca="1">IFERROR(IF($AM111="HSC",OFFSET(INDEX(CpDataCoefficients!$A$1:$A$5025,MATCH($A111,CpDataCoefficients!$A$1:$A$5025,0)),1,CpDataCoefficients!$F$39+BL$3),OFFSET(INDEX(CpDataCoefficients!$A$1:$A$5025,MATCH($A111,CpDataCoefficients!$A$1:$A$5025,0)),0,CpDataCoefficients!$F$39+BL$3)),0)</f>
        <v>179.22766564735443</v>
      </c>
      <c r="BM111" s="191">
        <f ca="1">IFERROR(IF($AM111="HSC",OFFSET(INDEX(CpDataCoefficients!$A$1:$A$5025,MATCH($A111,CpDataCoefficients!$A$1:$A$5025,0)),1,CpDataCoefficients!$F$39+BM$3),OFFSET(INDEX(CpDataCoefficients!$A$1:$A$5025,MATCH($A111,CpDataCoefficients!$A$1:$A$5025,0)),0,CpDataCoefficients!$F$39+BM$3)),0)</f>
        <v>-80.64255574143094</v>
      </c>
      <c r="BN111" s="191">
        <f ca="1">IFERROR(IF($AM111="HSC",OFFSET(INDEX(CpDataCoefficients!$A$1:$A$5025,MATCH($A111,CpDataCoefficients!$A$1:$A$5025,0)),1,CpDataCoefficients!$F$39+BN$3),OFFSET(INDEX(CpDataCoefficients!$A$1:$A$5025,MATCH($A111,CpDataCoefficients!$A$1:$A$5025,0)),0,CpDataCoefficients!$F$39+BN$3)),0)</f>
        <v>-14.029524566703483</v>
      </c>
      <c r="BO111" s="191">
        <f ca="1">IFERROR(IF($AM111="HSC",OFFSET(INDEX(CpDataCoefficients!$A$1:$A$5025,MATCH($A111,CpDataCoefficients!$A$1:$A$5025,0)),1,CpDataCoefficients!$F$39+BO$3),OFFSET(INDEX(CpDataCoefficients!$A$1:$A$5025,MATCH($A111,CpDataCoefficients!$A$1:$A$5025,0)),0,CpDataCoefficients!$F$39+BO$3)),0)</f>
        <v>325406.69646157592</v>
      </c>
      <c r="BP111" s="191">
        <f ca="1">IFERROR(IF($AM111="HSC",OFFSET(INDEX(CpDataCoefficients!$A$1:$A$5025,MATCH($A111,CpDataCoefficients!$A$1:$A$5025,0)),1,CpDataCoefficients!$F$39+BP$3),OFFSET(INDEX(CpDataCoefficients!$A$1:$A$5025,MATCH($A111,CpDataCoefficients!$A$1:$A$5025,0)),0,CpDataCoefficients!$F$39+BP$3)),0)</f>
        <v>130.32032341409737</v>
      </c>
      <c r="BQ111" s="191">
        <f ca="1">IFERROR(IF($AM111="HSC",OFFSET(INDEX(CpDataCoefficients!$A$1:$A$5025,MATCH($A111,CpDataCoefficients!$A$1:$A$5025,0)),1,CpDataCoefficients!$F$39+BQ$3),OFFSET(INDEX(CpDataCoefficients!$A$1:$A$5025,MATCH($A111,CpDataCoefficients!$A$1:$A$5025,0)),0,CpDataCoefficients!$F$39+BQ$3)),0)</f>
        <v>0</v>
      </c>
      <c r="BR111" s="191">
        <f ca="1">IFERROR(IF($AM111="HSC",OFFSET(INDEX(CpDataCoefficients!$A$1:$A$5025,MATCH($A111,CpDataCoefficients!$A$1:$A$5025,0)),1,CpDataCoefficients!$F$39+BR$3),OFFSET(INDEX(CpDataCoefficients!$A$1:$A$5025,MATCH($A111,CpDataCoefficients!$A$1:$A$5025,0)),0,CpDataCoefficients!$F$39+BR$3)),0)</f>
        <v>1100</v>
      </c>
      <c r="BS111" s="191">
        <f ca="1">IFERROR(IF($AM111="HSC",OFFSET(INDEX(CpDataCoefficients!$A$1:$A$5025,MATCH($A111,CpDataCoefficients!$A$1:$A$5025,0)),1,CpDataCoefficients!$F$39+BS$3),OFFSET(INDEX(CpDataCoefficients!$A$1:$A$5025,MATCH($A111,CpDataCoefficients!$A$1:$A$5025,0)),0,CpDataCoefficients!$F$39+BS$3)),0)</f>
        <v>1500</v>
      </c>
      <c r="BT111" s="191">
        <f ca="1">IFERROR(IF($AM111="HSC",OFFSET(INDEX(CpDataCoefficients!$A$1:$A$5025,MATCH($A111,CpDataCoefficients!$A$1:$A$5025,0)),1,CpDataCoefficients!$F$39+BT$3),OFFSET(INDEX(CpDataCoefficients!$A$1:$A$5025,MATCH($A111,CpDataCoefficients!$A$1:$A$5025,0)),0,CpDataCoefficients!$F$39+BT$3)),0)</f>
        <v>-9886.1421946016362</v>
      </c>
      <c r="BU111" s="191">
        <f ca="1">IFERROR(IF($AM111="HSC",OFFSET(INDEX(CpDataCoefficients!$A$1:$A$5025,MATCH($A111,CpDataCoefficients!$A$1:$A$5025,0)),1,CpDataCoefficients!$F$39+BU$3),OFFSET(INDEX(CpDataCoefficients!$A$1:$A$5025,MATCH($A111,CpDataCoefficients!$A$1:$A$5025,0)),0,CpDataCoefficients!$F$39+BU$3)),0)</f>
        <v>15861.47316876818</v>
      </c>
      <c r="BV111" s="191">
        <f ca="1">IFERROR(IF($AM111="HSC",OFFSET(INDEX(CpDataCoefficients!$A$1:$A$5025,MATCH($A111,CpDataCoefficients!$A$1:$A$5025,0)),1,CpDataCoefficients!$F$39+BV$3),OFFSET(INDEX(CpDataCoefficients!$A$1:$A$5025,MATCH($A111,CpDataCoefficients!$A$1:$A$5025,0)),0,CpDataCoefficients!$F$39+BV$3)),0)</f>
        <v>-9169.9170730172191</v>
      </c>
      <c r="BW111" s="191">
        <f ca="1">IFERROR(IF($AM111="HSC",OFFSET(INDEX(CpDataCoefficients!$A$1:$A$5025,MATCH($A111,CpDataCoefficients!$A$1:$A$5025,0)),1,CpDataCoefficients!$F$39+BW$3),OFFSET(INDEX(CpDataCoefficients!$A$1:$A$5025,MATCH($A111,CpDataCoefficients!$A$1:$A$5025,0)),0,CpDataCoefficients!$F$39+BW$3)),0)</f>
        <v>1881.5577548232568</v>
      </c>
      <c r="BX111" s="191">
        <f ca="1">IFERROR(IF($AM111="HSC",OFFSET(INDEX(CpDataCoefficients!$A$1:$A$5025,MATCH($A111,CpDataCoefficients!$A$1:$A$5025,0)),1,CpDataCoefficients!$F$39+BX$3),OFFSET(INDEX(CpDataCoefficients!$A$1:$A$5025,MATCH($A111,CpDataCoefficients!$A$1:$A$5025,0)),0,CpDataCoefficients!$F$39+BX$3)),0)</f>
        <v>1608.4989747216407</v>
      </c>
      <c r="BY111" s="191">
        <f ca="1">IFERROR(IF($AM111="HSC",OFFSET(INDEX(CpDataCoefficients!$A$1:$A$5025,MATCH($A111,CpDataCoefficients!$A$1:$A$5025,0)),1,CpDataCoefficients!$F$39+BY$3),OFFSET(INDEX(CpDataCoefficients!$A$1:$A$5025,MATCH($A111,CpDataCoefficients!$A$1:$A$5025,0)),0,CpDataCoefficients!$F$39+BY$3)),0)</f>
        <v>331811.77488681686</v>
      </c>
      <c r="BZ111" s="191">
        <f ca="1">IFERROR(IF($AM111="HSC",OFFSET(INDEX(CpDataCoefficients!$A$1:$A$5025,MATCH($A111,CpDataCoefficients!$A$1:$A$5025,0)),1,CpDataCoefficients!$F$39+BZ$3),OFFSET(INDEX(CpDataCoefficients!$A$1:$A$5025,MATCH($A111,CpDataCoefficients!$A$1:$A$5025,0)),0,CpDataCoefficients!$F$39+BZ$3)),0)</f>
        <v>-10899.696341984718</v>
      </c>
      <c r="CA111" s="191">
        <f ca="1">IFERROR(IF($AM111="HSC",OFFSET(INDEX(CpDataCoefficients!$A$1:$A$5025,MATCH($A111,CpDataCoefficients!$A$1:$A$5025,0)),1,CpDataCoefficients!$F$39+CA$3),OFFSET(INDEX(CpDataCoefficients!$A$1:$A$5025,MATCH($A111,CpDataCoefficients!$A$1:$A$5025,0)),0,CpDataCoefficients!$F$39+CA$3)),0)</f>
        <v>0</v>
      </c>
      <c r="CB111" s="191">
        <f ca="1">IFERROR(IF($AM111="HSC",OFFSET(INDEX(CpDataCoefficients!$A$1:$A$5025,MATCH($A111,CpDataCoefficients!$A$1:$A$5025,0)),1,CpDataCoefficients!$F$39+CB$3),OFFSET(INDEX(CpDataCoefficients!$A$1:$A$5025,MATCH($A111,CpDataCoefficients!$A$1:$A$5025,0)),0,CpDataCoefficients!$F$39+CB$3)),0)</f>
        <v>0</v>
      </c>
      <c r="CC111" s="191">
        <f ca="1">IFERROR(IF($AM111="HSC",OFFSET(INDEX(CpDataCoefficients!$A$1:$A$5025,MATCH($A111,CpDataCoefficients!$A$1:$A$5025,0)),1,CpDataCoefficients!$F$39+CC$3),OFFSET(INDEX(CpDataCoefficients!$A$1:$A$5025,MATCH($A111,CpDataCoefficients!$A$1:$A$5025,0)),0,CpDataCoefficients!$F$39+CC$3)),0)</f>
        <v>0</v>
      </c>
      <c r="CD111" s="191">
        <f ca="1">IFERROR(IF($AM111="HSC",OFFSET(INDEX(CpDataCoefficients!$A$1:$A$5025,MATCH($A111,CpDataCoefficients!$A$1:$A$5025,0)),1,CpDataCoefficients!$F$39+CD$3),OFFSET(INDEX(CpDataCoefficients!$A$1:$A$5025,MATCH($A111,CpDataCoefficients!$A$1:$A$5025,0)),0,CpDataCoefficients!$F$39+CD$3)),0)</f>
        <v>0</v>
      </c>
      <c r="CE111" s="191">
        <f ca="1">IFERROR(IF($AM111="HSC",OFFSET(INDEX(CpDataCoefficients!$A$1:$A$5025,MATCH($A111,CpDataCoefficients!$A$1:$A$5025,0)),1,CpDataCoefficients!$F$39+CE$3),OFFSET(INDEX(CpDataCoefficients!$A$1:$A$5025,MATCH($A111,CpDataCoefficients!$A$1:$A$5025,0)),0,CpDataCoefficients!$F$39+CE$3)),0)</f>
        <v>0</v>
      </c>
      <c r="CF111" s="191">
        <f ca="1">IFERROR(IF($AM111="HSC",OFFSET(INDEX(CpDataCoefficients!$A$1:$A$5025,MATCH($A111,CpDataCoefficients!$A$1:$A$5025,0)),1,CpDataCoefficients!$F$39+CF$3),OFFSET(INDEX(CpDataCoefficients!$A$1:$A$5025,MATCH($A111,CpDataCoefficients!$A$1:$A$5025,0)),0,CpDataCoefficients!$F$39+CF$3)),0)</f>
        <v>0</v>
      </c>
      <c r="CG111" s="191">
        <f ca="1">IFERROR(IF($AM111="HSC",OFFSET(INDEX(CpDataCoefficients!$A$1:$A$5025,MATCH($A111,CpDataCoefficients!$A$1:$A$5025,0)),1,CpDataCoefficients!$F$39+CG$3),OFFSET(INDEX(CpDataCoefficients!$A$1:$A$5025,MATCH($A111,CpDataCoefficients!$A$1:$A$5025,0)),0,CpDataCoefficients!$F$39+CG$3)),0)</f>
        <v>0</v>
      </c>
      <c r="CH111" s="191">
        <f ca="1">IFERROR(IF($AM111="HSC",OFFSET(INDEX(CpDataCoefficients!$A$1:$A$5025,MATCH($A111,CpDataCoefficients!$A$1:$A$5025,0)),1,CpDataCoefficients!$F$39+CH$3),OFFSET(INDEX(CpDataCoefficients!$A$1:$A$5025,MATCH($A111,CpDataCoefficients!$A$1:$A$5025,0)),0,CpDataCoefficients!$F$39+CH$3)),0)</f>
        <v>0</v>
      </c>
      <c r="CI111" s="191">
        <f ca="1">IFERROR(IF($AM111="HSC",OFFSET(INDEX(CpDataCoefficients!$A$1:$A$5025,MATCH($A111,CpDataCoefficients!$A$1:$A$5025,0)),1,CpDataCoefficients!$F$39+CI$3),OFFSET(INDEX(CpDataCoefficients!$A$1:$A$5025,MATCH($A111,CpDataCoefficients!$A$1:$A$5025,0)),0,CpDataCoefficients!$F$39+CI$3)),0)</f>
        <v>0</v>
      </c>
      <c r="CJ111" s="191">
        <f ca="1">IFERROR(IF($AM111="HSC",OFFSET(INDEX(CpDataCoefficients!$A$1:$A$5025,MATCH($A111,CpDataCoefficients!$A$1:$A$5025,0)),1,CpDataCoefficients!$F$39+CJ$3),OFFSET(INDEX(CpDataCoefficients!$A$1:$A$5025,MATCH($A111,CpDataCoefficients!$A$1:$A$5025,0)),0,CpDataCoefficients!$F$39+CJ$3)),0)</f>
        <v>0</v>
      </c>
      <c r="CK111" s="191">
        <f ca="1">IFERROR(IF($AM111="HSC",OFFSET(INDEX(CpDataCoefficients!$A$1:$A$5025,MATCH($A111,CpDataCoefficients!$A$1:$A$5025,0)),1,CpDataCoefficients!$F$39+CK$3),OFFSET(INDEX(CpDataCoefficients!$A$1:$A$5025,MATCH($A111,CpDataCoefficients!$A$1:$A$5025,0)),0,CpDataCoefficients!$F$39+CK$3)),0)</f>
        <v>0</v>
      </c>
      <c r="CL111" s="191">
        <f ca="1">IFERROR(IF($AM111="HSC",OFFSET(INDEX(CpDataCoefficients!$A$1:$A$5025,MATCH($A111,CpDataCoefficients!$A$1:$A$5025,0)),1,CpDataCoefficients!$F$39+CL$3),OFFSET(INDEX(CpDataCoefficients!$A$1:$A$5025,MATCH($A111,CpDataCoefficients!$A$1:$A$5025,0)),0,CpDataCoefficients!$F$39+CL$3)),0)</f>
        <v>0</v>
      </c>
      <c r="CM111" s="191">
        <f ca="1">IFERROR(IF($AM111="HSC",OFFSET(INDEX(CpDataCoefficients!$A$1:$A$5025,MATCH($A111,CpDataCoefficients!$A$1:$A$5025,0)),1,CpDataCoefficients!$F$39+CM$3),OFFSET(INDEX(CpDataCoefficients!$A$1:$A$5025,MATCH($A111,CpDataCoefficients!$A$1:$A$5025,0)),0,CpDataCoefficients!$F$39+CM$3)),0)</f>
        <v>0</v>
      </c>
      <c r="CN111" s="191">
        <f ca="1">IFERROR(IF($AM111="HSC",OFFSET(INDEX(CpDataCoefficients!$A$1:$A$5025,MATCH($A111,CpDataCoefficients!$A$1:$A$5025,0)),1,CpDataCoefficients!$F$39+CN$3),OFFSET(INDEX(CpDataCoefficients!$A$1:$A$5025,MATCH($A111,CpDataCoefficients!$A$1:$A$5025,0)),0,CpDataCoefficients!$F$39+CN$3)),0)</f>
        <v>0</v>
      </c>
      <c r="CO111" s="191">
        <f ca="1">IFERROR(IF($AM111="HSC",OFFSET(INDEX(CpDataCoefficients!$A$1:$A$5025,MATCH($A111,CpDataCoefficients!$A$1:$A$5025,0)),1,CpDataCoefficients!$F$39+CO$3),OFFSET(INDEX(CpDataCoefficients!$A$1:$A$5025,MATCH($A111,CpDataCoefficients!$A$1:$A$5025,0)),0,CpDataCoefficients!$F$39+CO$3)),0)</f>
        <v>0</v>
      </c>
      <c r="CP111" s="191">
        <f ca="1">IFERROR(IF($AM111="HSC",OFFSET(INDEX(CpDataCoefficients!$A$1:$A$5025,MATCH($A111,CpDataCoefficients!$A$1:$A$5025,0)),1,CpDataCoefficients!$F$39+CP$3),OFFSET(INDEX(CpDataCoefficients!$A$1:$A$5025,MATCH($A111,CpDataCoefficients!$A$1:$A$5025,0)),0,CpDataCoefficients!$F$39+CP$3)),0)</f>
        <v>0</v>
      </c>
      <c r="CQ111" s="191">
        <f ca="1">IFERROR(IF($AM111="HSC",OFFSET(INDEX(CpDataCoefficients!$A$1:$A$5025,MATCH($A111,CpDataCoefficients!$A$1:$A$5025,0)),1,CpDataCoefficients!$F$39+CQ$3),OFFSET(INDEX(CpDataCoefficients!$A$1:$A$5025,MATCH($A111,CpDataCoefficients!$A$1:$A$5025,0)),0,CpDataCoefficients!$F$39+CQ$3)),0)</f>
        <v>0</v>
      </c>
      <c r="CR111" s="191">
        <f ca="1">IFERROR(IF($AM111="HSC",OFFSET(INDEX(CpDataCoefficients!$A$1:$A$5025,MATCH($A111,CpDataCoefficients!$A$1:$A$5025,0)),1,CpDataCoefficients!$F$39+CR$3),OFFSET(INDEX(CpDataCoefficients!$A$1:$A$5025,MATCH($A111,CpDataCoefficients!$A$1:$A$5025,0)),0,CpDataCoefficients!$F$39+CR$3)),0)</f>
        <v>0</v>
      </c>
      <c r="CS111" s="191">
        <f ca="1">IFERROR(IF($AM111="HSC",OFFSET(INDEX(CpDataCoefficients!$A$1:$A$5025,MATCH($A111,CpDataCoefficients!$A$1:$A$5025,0)),1,CpDataCoefficients!$F$39+CS$3),OFFSET(INDEX(CpDataCoefficients!$A$1:$A$5025,MATCH($A111,CpDataCoefficients!$A$1:$A$5025,0)),0,CpDataCoefficients!$F$39+CS$3)),0)</f>
        <v>0</v>
      </c>
      <c r="CT111" s="191">
        <f ca="1">IFERROR(IF($AM111="HSC",OFFSET(INDEX(CpDataCoefficients!$A$1:$A$5025,MATCH($A111,CpDataCoefficients!$A$1:$A$5025,0)),1,CpDataCoefficients!$F$39+CT$3),OFFSET(INDEX(CpDataCoefficients!$A$1:$A$5025,MATCH($A111,CpDataCoefficients!$A$1:$A$5025,0)),0,CpDataCoefficients!$F$39+CT$3)),0)</f>
        <v>0</v>
      </c>
      <c r="CU111" s="192">
        <f ca="1">IFERROR(IF($AM111="HSC",OFFSET(INDEX(CpDataCoefficients!$A$1:$A$5025,MATCH($A111,CpDataCoefficients!$A$1:$A$5025,0)),1,CpDataCoefficients!$F$39+CU$3),OFFSET(INDEX(CpDataCoefficients!$A$1:$A$5025,MATCH($A111,CpDataCoefficients!$A$1:$A$5025,0)),0,CpDataCoefficients!$F$39+CU$3)),0)</f>
        <v>0</v>
      </c>
      <c r="CV111" s="193">
        <v>3</v>
      </c>
      <c r="CW111" s="193">
        <v>1</v>
      </c>
      <c r="CX111" s="193">
        <v>1</v>
      </c>
      <c r="CY111" s="193"/>
      <c r="CZ111" s="193"/>
      <c r="DA111" s="193"/>
      <c r="DB111" s="193"/>
      <c r="DC111" s="193"/>
      <c r="DD111" s="193"/>
      <c r="DE111" s="193"/>
      <c r="DF111" s="193"/>
      <c r="DG111" s="193"/>
      <c r="DH111" s="193"/>
      <c r="DI111" s="193"/>
      <c r="DJ111" s="193"/>
      <c r="DK111" s="193"/>
      <c r="DL111" s="193"/>
      <c r="DM111" s="193"/>
      <c r="DN111" s="193"/>
      <c r="DO111" s="193"/>
      <c r="DP111" s="193"/>
      <c r="DQ111" s="193"/>
      <c r="DR111" s="193"/>
      <c r="DS111" s="193"/>
      <c r="DT111" s="193"/>
      <c r="DU111" s="193"/>
      <c r="DV111" s="193"/>
      <c r="DW111" s="193"/>
      <c r="DX111" s="193"/>
      <c r="DY111" s="193"/>
      <c r="DZ111" s="193"/>
    </row>
    <row r="112" spans="1:130" ht="15.75" x14ac:dyDescent="0.25">
      <c r="A112" s="166" t="s">
        <v>460</v>
      </c>
      <c r="B112" s="182" t="s">
        <v>727</v>
      </c>
      <c r="C112" s="183">
        <f ca="1">$C$494*6+$C$273*7</f>
        <v>86.176199999999994</v>
      </c>
      <c r="D112" s="184">
        <v>119.5</v>
      </c>
      <c r="E112" s="184">
        <v>333.4</v>
      </c>
      <c r="F112" s="184">
        <v>497.5</v>
      </c>
      <c r="G112" s="184">
        <v>29.7</v>
      </c>
      <c r="H112" s="184">
        <v>30.093524991340583</v>
      </c>
      <c r="I112" s="184">
        <v>367</v>
      </c>
      <c r="J112" s="183">
        <v>0.26700000000000002</v>
      </c>
      <c r="K112" s="183">
        <v>0.27900000000000003</v>
      </c>
      <c r="L112" s="183">
        <v>0.65300000000000002</v>
      </c>
      <c r="M112" s="184">
        <v>293</v>
      </c>
      <c r="N112" s="184">
        <v>0</v>
      </c>
      <c r="O112" s="185">
        <v>-2.524</v>
      </c>
      <c r="P112" s="186">
        <v>0.1477</v>
      </c>
      <c r="Q112" s="186">
        <v>-8.5329999999999998E-5</v>
      </c>
      <c r="R112" s="186">
        <v>1.9309999999999999E-8</v>
      </c>
      <c r="S112" s="183">
        <f t="shared" ca="1" si="2"/>
        <v>0.57349482849847344</v>
      </c>
      <c r="T112" s="187">
        <v>25</v>
      </c>
      <c r="U112" s="188">
        <v>384.13</v>
      </c>
      <c r="V112" s="188">
        <v>208.27</v>
      </c>
      <c r="W112" s="171">
        <v>-41.66</v>
      </c>
      <c r="X112" s="189">
        <v>-174.30544</v>
      </c>
      <c r="Y112" s="171">
        <v>-1.2</v>
      </c>
      <c r="Z112" s="189">
        <v>-5.0208000000000004</v>
      </c>
      <c r="AA112" s="189">
        <f ca="1">290.58+AL112/E112</f>
        <v>373.90861427714458</v>
      </c>
      <c r="AB112" s="185">
        <v>15.7476</v>
      </c>
      <c r="AC112" s="188">
        <v>2614.38</v>
      </c>
      <c r="AD112" s="188">
        <v>-46.58</v>
      </c>
      <c r="AE112" s="171">
        <v>370</v>
      </c>
      <c r="AF112" s="171">
        <v>240</v>
      </c>
      <c r="AG112" s="183">
        <v>55.351999999999997</v>
      </c>
      <c r="AH112" s="188">
        <v>-5301.22</v>
      </c>
      <c r="AI112" s="183">
        <v>-5.65</v>
      </c>
      <c r="AJ112" s="183">
        <v>4.9109999999999996</v>
      </c>
      <c r="AK112" s="171">
        <v>6640</v>
      </c>
      <c r="AL112" s="181">
        <v>27781.760000000002</v>
      </c>
      <c r="AM112" s="190" t="s">
        <v>139</v>
      </c>
      <c r="AN112" s="191">
        <f ca="1">IFERROR(IF($AM112="HSC",OFFSET(INDEX(CpDataCoefficients!$A$1:$A$5025,MATCH($A112,CpDataCoefficients!$A$1:$A$5025,0)),1,CpDataCoefficients!$F$39+AN$3),OFFSET(INDEX(CpDataCoefficients!$A$1:$A$5025,MATCH($A112,CpDataCoefficients!$A$1:$A$5025,0)),0,CpDataCoefficients!$F$39+AN$3)),0)</f>
        <v>200</v>
      </c>
      <c r="AO112" s="191">
        <f ca="1">IFERROR(IF($AM112="HSC",OFFSET(INDEX(CpDataCoefficients!$A$1:$A$5025,MATCH($A112,CpDataCoefficients!$A$1:$A$5025,0)),1,CpDataCoefficients!$F$39+AO$3),OFFSET(INDEX(CpDataCoefficients!$A$1:$A$5025,MATCH($A112,CpDataCoefficients!$A$1:$A$5025,0)),0,CpDataCoefficients!$F$39+AO$3)),0)</f>
        <v>500</v>
      </c>
      <c r="AP112" s="191">
        <f ca="1">IFERROR(IF($AM112="HSC",OFFSET(INDEX(CpDataCoefficients!$A$1:$A$5025,MATCH($A112,CpDataCoefficients!$A$1:$A$5025,0)),1,CpDataCoefficients!$F$39+AP$3),OFFSET(INDEX(CpDataCoefficients!$A$1:$A$5025,MATCH($A112,CpDataCoefficients!$A$1:$A$5025,0)),0,CpDataCoefficients!$F$39+AP$3)),0)</f>
        <v>60.54119972884736</v>
      </c>
      <c r="AQ112" s="191">
        <f ca="1">IFERROR(IF($AM112="HSC",OFFSET(INDEX(CpDataCoefficients!$A$1:$A$5025,MATCH($A112,CpDataCoefficients!$A$1:$A$5025,0)),1,CpDataCoefficients!$F$39+AQ$3),OFFSET(INDEX(CpDataCoefficients!$A$1:$A$5025,MATCH($A112,CpDataCoefficients!$A$1:$A$5025,0)),0,CpDataCoefficients!$F$39+AQ$3)),0)</f>
        <v>106.87521426712844</v>
      </c>
      <c r="AR112" s="191">
        <f ca="1">IFERROR(IF($AM112="HSC",OFFSET(INDEX(CpDataCoefficients!$A$1:$A$5025,MATCH($A112,CpDataCoefficients!$A$1:$A$5025,0)),1,CpDataCoefficients!$F$39+AR$3),OFFSET(INDEX(CpDataCoefficients!$A$1:$A$5025,MATCH($A112,CpDataCoefficients!$A$1:$A$5025,0)),0,CpDataCoefficients!$F$39+AR$3)),0)</f>
        <v>854.98647633117878</v>
      </c>
      <c r="AS112" s="191">
        <f ca="1">IFERROR(IF($AM112="HSC",OFFSET(INDEX(CpDataCoefficients!$A$1:$A$5025,MATCH($A112,CpDataCoefficients!$A$1:$A$5025,0)),1,CpDataCoefficients!$F$39+AS$3),OFFSET(INDEX(CpDataCoefficients!$A$1:$A$5025,MATCH($A112,CpDataCoefficients!$A$1:$A$5025,0)),0,CpDataCoefficients!$F$39+AS$3)),0)</f>
        <v>-852.98523308936217</v>
      </c>
      <c r="AT112" s="191">
        <f ca="1">IFERROR(IF($AM112="HSC",OFFSET(INDEX(CpDataCoefficients!$A$1:$A$5025,MATCH($A112,CpDataCoefficients!$A$1:$A$5025,0)),1,CpDataCoefficients!$F$39+AT$3),OFFSET(INDEX(CpDataCoefficients!$A$1:$A$5025,MATCH($A112,CpDataCoefficients!$A$1:$A$5025,0)),0,CpDataCoefficients!$F$39+AT$3)),0)</f>
        <v>-0.31807156430701494</v>
      </c>
      <c r="AU112" s="191">
        <f ca="1">IFERROR(IF($AM112="HSC",OFFSET(INDEX(CpDataCoefficients!$A$1:$A$5025,MATCH($A112,CpDataCoefficients!$A$1:$A$5025,0)),1,CpDataCoefficients!$F$39+AU$3),OFFSET(INDEX(CpDataCoefficients!$A$1:$A$5025,MATCH($A112,CpDataCoefficients!$A$1:$A$5025,0)),0,CpDataCoefficients!$F$39+AU$3)),0)</f>
        <v>-30306.89195158246</v>
      </c>
      <c r="AV112" s="191">
        <f ca="1">IFERROR(IF($AM112="HSC",OFFSET(INDEX(CpDataCoefficients!$A$1:$A$5025,MATCH($A112,CpDataCoefficients!$A$1:$A$5025,0)),1,CpDataCoefficients!$F$39+AV$3),OFFSET(INDEX(CpDataCoefficients!$A$1:$A$5025,MATCH($A112,CpDataCoefficients!$A$1:$A$5025,0)),0,CpDataCoefficients!$F$39+AV$3)),0)</f>
        <v>-83.44204652508509</v>
      </c>
      <c r="AW112" s="191">
        <f ca="1">IFERROR(IF($AM112="HSC",OFFSET(INDEX(CpDataCoefficients!$A$1:$A$5025,MATCH($A112,CpDataCoefficients!$A$1:$A$5025,0)),1,CpDataCoefficients!$F$39+AW$3),OFFSET(INDEX(CpDataCoefficients!$A$1:$A$5025,MATCH($A112,CpDataCoefficients!$A$1:$A$5025,0)),0,CpDataCoefficients!$F$39+AW$3)),0)</f>
        <v>0</v>
      </c>
      <c r="AX112" s="191">
        <f ca="1">IFERROR(IF($AM112="HSC",OFFSET(INDEX(CpDataCoefficients!$A$1:$A$5025,MATCH($A112,CpDataCoefficients!$A$1:$A$5025,0)),1,CpDataCoefficients!$F$39+AX$3),OFFSET(INDEX(CpDataCoefficients!$A$1:$A$5025,MATCH($A112,CpDataCoefficients!$A$1:$A$5025,0)),0,CpDataCoefficients!$F$39+AX$3)),0)</f>
        <v>500</v>
      </c>
      <c r="AY112" s="191">
        <f ca="1">IFERROR(IF($AM112="HSC",OFFSET(INDEX(CpDataCoefficients!$A$1:$A$5025,MATCH($A112,CpDataCoefficients!$A$1:$A$5025,0)),1,CpDataCoefficients!$F$39+AY$3),OFFSET(INDEX(CpDataCoefficients!$A$1:$A$5025,MATCH($A112,CpDataCoefficients!$A$1:$A$5025,0)),0,CpDataCoefficients!$F$39+AY$3)),0)</f>
        <v>1000</v>
      </c>
      <c r="AZ112" s="191">
        <f ca="1">IFERROR(IF($AM112="HSC",OFFSET(INDEX(CpDataCoefficients!$A$1:$A$5025,MATCH($A112,CpDataCoefficients!$A$1:$A$5025,0)),1,CpDataCoefficients!$F$39+AZ$3),OFFSET(INDEX(CpDataCoefficients!$A$1:$A$5025,MATCH($A112,CpDataCoefficients!$A$1:$A$5025,0)),0,CpDataCoefficients!$F$39+AZ$3)),0)</f>
        <v>69.404078851090276</v>
      </c>
      <c r="BA112" s="191">
        <f ca="1">IFERROR(IF($AM112="HSC",OFFSET(INDEX(CpDataCoefficients!$A$1:$A$5025,MATCH($A112,CpDataCoefficients!$A$1:$A$5025,0)),1,CpDataCoefficients!$F$39+BA$3),OFFSET(INDEX(CpDataCoefficients!$A$1:$A$5025,MATCH($A112,CpDataCoefficients!$A$1:$A$5025,0)),0,CpDataCoefficients!$F$39+BA$3)),0)</f>
        <v>408.01295468323781</v>
      </c>
      <c r="BB112" s="191">
        <f ca="1">IFERROR(IF($AM112="HSC",OFFSET(INDEX(CpDataCoefficients!$A$1:$A$5025,MATCH($A112,CpDataCoefficients!$A$1:$A$5025,0)),1,CpDataCoefficients!$F$39+BB$3),OFFSET(INDEX(CpDataCoefficients!$A$1:$A$5025,MATCH($A112,CpDataCoefficients!$A$1:$A$5025,0)),0,CpDataCoefficients!$F$39+BB$3)),0)</f>
        <v>-148.06886946279022</v>
      </c>
      <c r="BC112" s="191">
        <f ca="1">IFERROR(IF($AM112="HSC",OFFSET(INDEX(CpDataCoefficients!$A$1:$A$5025,MATCH($A112,CpDataCoefficients!$A$1:$A$5025,0)),1,CpDataCoefficients!$F$39+BC$3),OFFSET(INDEX(CpDataCoefficients!$A$1:$A$5025,MATCH($A112,CpDataCoefficients!$A$1:$A$5025,0)),0,CpDataCoefficients!$F$39+BC$3)),0)</f>
        <v>12.397850813781046</v>
      </c>
      <c r="BD112" s="191">
        <f ca="1">IFERROR(IF($AM112="HSC",OFFSET(INDEX(CpDataCoefficients!$A$1:$A$5025,MATCH($A112,CpDataCoefficients!$A$1:$A$5025,0)),1,CpDataCoefficients!$F$39+BD$3),OFFSET(INDEX(CpDataCoefficients!$A$1:$A$5025,MATCH($A112,CpDataCoefficients!$A$1:$A$5025,0)),0,CpDataCoefficients!$F$39+BD$3)),0)</f>
        <v>-4.5270708896150724</v>
      </c>
      <c r="BE112" s="191">
        <f ca="1">IFERROR(IF($AM112="HSC",OFFSET(INDEX(CpDataCoefficients!$A$1:$A$5025,MATCH($A112,CpDataCoefficients!$A$1:$A$5025,0)),1,CpDataCoefficients!$F$39+BE$3),OFFSET(INDEX(CpDataCoefficients!$A$1:$A$5025,MATCH($A112,CpDataCoefficients!$A$1:$A$5025,0)),0,CpDataCoefficients!$F$39+BE$3)),0)</f>
        <v>-30329.11124529078</v>
      </c>
      <c r="BF112" s="191">
        <f ca="1">IFERROR(IF($AM112="HSC",OFFSET(INDEX(CpDataCoefficients!$A$1:$A$5025,MATCH($A112,CpDataCoefficients!$A$1:$A$5025,0)),1,CpDataCoefficients!$F$39+BF$3),OFFSET(INDEX(CpDataCoefficients!$A$1:$A$5025,MATCH($A112,CpDataCoefficients!$A$1:$A$5025,0)),0,CpDataCoefficients!$F$39+BF$3)),0)</f>
        <v>-146.96134598024781</v>
      </c>
      <c r="BG112" s="191">
        <f ca="1">IFERROR(IF($AM112="HSC",OFFSET(INDEX(CpDataCoefficients!$A$1:$A$5025,MATCH($A112,CpDataCoefficients!$A$1:$A$5025,0)),1,CpDataCoefficients!$F$39+BG$3),OFFSET(INDEX(CpDataCoefficients!$A$1:$A$5025,MATCH($A112,CpDataCoefficients!$A$1:$A$5025,0)),0,CpDataCoefficients!$F$39+BG$3)),0)</f>
        <v>0</v>
      </c>
      <c r="BH112" s="191">
        <f ca="1">IFERROR(IF($AM112="HSC",OFFSET(INDEX(CpDataCoefficients!$A$1:$A$5025,MATCH($A112,CpDataCoefficients!$A$1:$A$5025,0)),1,CpDataCoefficients!$F$39+BH$3),OFFSET(INDEX(CpDataCoefficients!$A$1:$A$5025,MATCH($A112,CpDataCoefficients!$A$1:$A$5025,0)),0,CpDataCoefficients!$F$39+BH$3)),0)</f>
        <v>1000</v>
      </c>
      <c r="BI112" s="191">
        <f ca="1">IFERROR(IF($AM112="HSC",OFFSET(INDEX(CpDataCoefficients!$A$1:$A$5025,MATCH($A112,CpDataCoefficients!$A$1:$A$5025,0)),1,CpDataCoefficients!$F$39+BI$3),OFFSET(INDEX(CpDataCoefficients!$A$1:$A$5025,MATCH($A112,CpDataCoefficients!$A$1:$A$5025,0)),0,CpDataCoefficients!$F$39+BI$3)),0)</f>
        <v>1500</v>
      </c>
      <c r="BJ112" s="191">
        <f ca="1">IFERROR(IF($AM112="HSC",OFFSET(INDEX(CpDataCoefficients!$A$1:$A$5025,MATCH($A112,CpDataCoefficients!$A$1:$A$5025,0)),1,CpDataCoefficients!$F$39+BJ$3),OFFSET(INDEX(CpDataCoefficients!$A$1:$A$5025,MATCH($A112,CpDataCoefficients!$A$1:$A$5025,0)),0,CpDataCoefficients!$F$39+BJ$3)),0)</f>
        <v>5357.4295314582796</v>
      </c>
      <c r="BK112" s="191">
        <f ca="1">IFERROR(IF($AM112="HSC",OFFSET(INDEX(CpDataCoefficients!$A$1:$A$5025,MATCH($A112,CpDataCoefficients!$A$1:$A$5025,0)),1,CpDataCoefficients!$F$39+BK$3),OFFSET(INDEX(CpDataCoefficients!$A$1:$A$5025,MATCH($A112,CpDataCoefficients!$A$1:$A$5025,0)),0,CpDataCoefficients!$F$39+BK$3)),0)</f>
        <v>-8322.8538730618693</v>
      </c>
      <c r="BL112" s="191">
        <f ca="1">IFERROR(IF($AM112="HSC",OFFSET(INDEX(CpDataCoefficients!$A$1:$A$5025,MATCH($A112,CpDataCoefficients!$A$1:$A$5025,0)),1,CpDataCoefficients!$F$39+BL$3),OFFSET(INDEX(CpDataCoefficients!$A$1:$A$5025,MATCH($A112,CpDataCoefficients!$A$1:$A$5025,0)),0,CpDataCoefficients!$F$39+BL$3)),0)</f>
        <v>5193.9167258202588</v>
      </c>
      <c r="BM112" s="191">
        <f ca="1">IFERROR(IF($AM112="HSC",OFFSET(INDEX(CpDataCoefficients!$A$1:$A$5025,MATCH($A112,CpDataCoefficients!$A$1:$A$5025,0)),1,CpDataCoefficients!$F$39+BM$3),OFFSET(INDEX(CpDataCoefficients!$A$1:$A$5025,MATCH($A112,CpDataCoefficients!$A$1:$A$5025,0)),0,CpDataCoefficients!$F$39+BM$3)),0)</f>
        <v>-1133.3543203026679</v>
      </c>
      <c r="BN112" s="191">
        <f ca="1">IFERROR(IF($AM112="HSC",OFFSET(INDEX(CpDataCoefficients!$A$1:$A$5025,MATCH($A112,CpDataCoefficients!$A$1:$A$5025,0)),1,CpDataCoefficients!$F$39+BN$3),OFFSET(INDEX(CpDataCoefficients!$A$1:$A$5025,MATCH($A112,CpDataCoefficients!$A$1:$A$5025,0)),0,CpDataCoefficients!$F$39+BN$3)),0)</f>
        <v>-757.93821285645106</v>
      </c>
      <c r="BO112" s="191">
        <f ca="1">IFERROR(IF($AM112="HSC",OFFSET(INDEX(CpDataCoefficients!$A$1:$A$5025,MATCH($A112,CpDataCoefficients!$A$1:$A$5025,0)),1,CpDataCoefficients!$F$39+BO$3),OFFSET(INDEX(CpDataCoefficients!$A$1:$A$5025,MATCH($A112,CpDataCoefficients!$A$1:$A$5025,0)),0,CpDataCoefficients!$F$39+BO$3)),0)</f>
        <v>-33499.338248307489</v>
      </c>
      <c r="BP112" s="191">
        <f ca="1">IFERROR(IF($AM112="HSC",OFFSET(INDEX(CpDataCoefficients!$A$1:$A$5025,MATCH($A112,CpDataCoefficients!$A$1:$A$5025,0)),1,CpDataCoefficients!$F$39+BP$3),OFFSET(INDEX(CpDataCoefficients!$A$1:$A$5025,MATCH($A112,CpDataCoefficients!$A$1:$A$5025,0)),0,CpDataCoefficients!$F$39+BP$3)),0)</f>
        <v>5918.1245035120683</v>
      </c>
      <c r="BQ112" s="191">
        <f ca="1">IFERROR(IF($AM112="HSC",OFFSET(INDEX(CpDataCoefficients!$A$1:$A$5025,MATCH($A112,CpDataCoefficients!$A$1:$A$5025,0)),1,CpDataCoefficients!$F$39+BQ$3),OFFSET(INDEX(CpDataCoefficients!$A$1:$A$5025,MATCH($A112,CpDataCoefficients!$A$1:$A$5025,0)),0,CpDataCoefficients!$F$39+BQ$3)),0)</f>
        <v>0</v>
      </c>
      <c r="BR112" s="191">
        <f ca="1">IFERROR(IF($AM112="HSC",OFFSET(INDEX(CpDataCoefficients!$A$1:$A$5025,MATCH($A112,CpDataCoefficients!$A$1:$A$5025,0)),1,CpDataCoefficients!$F$39+BR$3),OFFSET(INDEX(CpDataCoefficients!$A$1:$A$5025,MATCH($A112,CpDataCoefficients!$A$1:$A$5025,0)),0,CpDataCoefficients!$F$39+BR$3)),0)</f>
        <v>0</v>
      </c>
      <c r="BS112" s="191">
        <f ca="1">IFERROR(IF($AM112="HSC",OFFSET(INDEX(CpDataCoefficients!$A$1:$A$5025,MATCH($A112,CpDataCoefficients!$A$1:$A$5025,0)),1,CpDataCoefficients!$F$39+BS$3),OFFSET(INDEX(CpDataCoefficients!$A$1:$A$5025,MATCH($A112,CpDataCoefficients!$A$1:$A$5025,0)),0,CpDataCoefficients!$F$39+BS$3)),0)</f>
        <v>0</v>
      </c>
      <c r="BT112" s="191">
        <f ca="1">IFERROR(IF($AM112="HSC",OFFSET(INDEX(CpDataCoefficients!$A$1:$A$5025,MATCH($A112,CpDataCoefficients!$A$1:$A$5025,0)),1,CpDataCoefficients!$F$39+BT$3),OFFSET(INDEX(CpDataCoefficients!$A$1:$A$5025,MATCH($A112,CpDataCoefficients!$A$1:$A$5025,0)),0,CpDataCoefficients!$F$39+BT$3)),0)</f>
        <v>0</v>
      </c>
      <c r="BU112" s="191">
        <f ca="1">IFERROR(IF($AM112="HSC",OFFSET(INDEX(CpDataCoefficients!$A$1:$A$5025,MATCH($A112,CpDataCoefficients!$A$1:$A$5025,0)),1,CpDataCoefficients!$F$39+BU$3),OFFSET(INDEX(CpDataCoefficients!$A$1:$A$5025,MATCH($A112,CpDataCoefficients!$A$1:$A$5025,0)),0,CpDataCoefficients!$F$39+BU$3)),0)</f>
        <v>0</v>
      </c>
      <c r="BV112" s="191">
        <f ca="1">IFERROR(IF($AM112="HSC",OFFSET(INDEX(CpDataCoefficients!$A$1:$A$5025,MATCH($A112,CpDataCoefficients!$A$1:$A$5025,0)),1,CpDataCoefficients!$F$39+BV$3),OFFSET(INDEX(CpDataCoefficients!$A$1:$A$5025,MATCH($A112,CpDataCoefficients!$A$1:$A$5025,0)),0,CpDataCoefficients!$F$39+BV$3)),0)</f>
        <v>0</v>
      </c>
      <c r="BW112" s="191">
        <f ca="1">IFERROR(IF($AM112="HSC",OFFSET(INDEX(CpDataCoefficients!$A$1:$A$5025,MATCH($A112,CpDataCoefficients!$A$1:$A$5025,0)),1,CpDataCoefficients!$F$39+BW$3),OFFSET(INDEX(CpDataCoefficients!$A$1:$A$5025,MATCH($A112,CpDataCoefficients!$A$1:$A$5025,0)),0,CpDataCoefficients!$F$39+BW$3)),0)</f>
        <v>0</v>
      </c>
      <c r="BX112" s="191">
        <f ca="1">IFERROR(IF($AM112="HSC",OFFSET(INDEX(CpDataCoefficients!$A$1:$A$5025,MATCH($A112,CpDataCoefficients!$A$1:$A$5025,0)),1,CpDataCoefficients!$F$39+BX$3),OFFSET(INDEX(CpDataCoefficients!$A$1:$A$5025,MATCH($A112,CpDataCoefficients!$A$1:$A$5025,0)),0,CpDataCoefficients!$F$39+BX$3)),0)</f>
        <v>0</v>
      </c>
      <c r="BY112" s="191">
        <f ca="1">IFERROR(IF($AM112="HSC",OFFSET(INDEX(CpDataCoefficients!$A$1:$A$5025,MATCH($A112,CpDataCoefficients!$A$1:$A$5025,0)),1,CpDataCoefficients!$F$39+BY$3),OFFSET(INDEX(CpDataCoefficients!$A$1:$A$5025,MATCH($A112,CpDataCoefficients!$A$1:$A$5025,0)),0,CpDataCoefficients!$F$39+BY$3)),0)</f>
        <v>0</v>
      </c>
      <c r="BZ112" s="191">
        <f ca="1">IFERROR(IF($AM112="HSC",OFFSET(INDEX(CpDataCoefficients!$A$1:$A$5025,MATCH($A112,CpDataCoefficients!$A$1:$A$5025,0)),1,CpDataCoefficients!$F$39+BZ$3),OFFSET(INDEX(CpDataCoefficients!$A$1:$A$5025,MATCH($A112,CpDataCoefficients!$A$1:$A$5025,0)),0,CpDataCoefficients!$F$39+BZ$3)),0)</f>
        <v>0</v>
      </c>
      <c r="CA112" s="191">
        <f ca="1">IFERROR(IF($AM112="HSC",OFFSET(INDEX(CpDataCoefficients!$A$1:$A$5025,MATCH($A112,CpDataCoefficients!$A$1:$A$5025,0)),1,CpDataCoefficients!$F$39+CA$3),OFFSET(INDEX(CpDataCoefficients!$A$1:$A$5025,MATCH($A112,CpDataCoefficients!$A$1:$A$5025,0)),0,CpDataCoefficients!$F$39+CA$3)),0)</f>
        <v>0</v>
      </c>
      <c r="CB112" s="191">
        <f ca="1">IFERROR(IF($AM112="HSC",OFFSET(INDEX(CpDataCoefficients!$A$1:$A$5025,MATCH($A112,CpDataCoefficients!$A$1:$A$5025,0)),1,CpDataCoefficients!$F$39+CB$3),OFFSET(INDEX(CpDataCoefficients!$A$1:$A$5025,MATCH($A112,CpDataCoefficients!$A$1:$A$5025,0)),0,CpDataCoefficients!$F$39+CB$3)),0)</f>
        <v>0</v>
      </c>
      <c r="CC112" s="191">
        <f ca="1">IFERROR(IF($AM112="HSC",OFFSET(INDEX(CpDataCoefficients!$A$1:$A$5025,MATCH($A112,CpDataCoefficients!$A$1:$A$5025,0)),1,CpDataCoefficients!$F$39+CC$3),OFFSET(INDEX(CpDataCoefficients!$A$1:$A$5025,MATCH($A112,CpDataCoefficients!$A$1:$A$5025,0)),0,CpDataCoefficients!$F$39+CC$3)),0)</f>
        <v>0</v>
      </c>
      <c r="CD112" s="191">
        <f ca="1">IFERROR(IF($AM112="HSC",OFFSET(INDEX(CpDataCoefficients!$A$1:$A$5025,MATCH($A112,CpDataCoefficients!$A$1:$A$5025,0)),1,CpDataCoefficients!$F$39+CD$3),OFFSET(INDEX(CpDataCoefficients!$A$1:$A$5025,MATCH($A112,CpDataCoefficients!$A$1:$A$5025,0)),0,CpDataCoefficients!$F$39+CD$3)),0)</f>
        <v>0</v>
      </c>
      <c r="CE112" s="191">
        <f ca="1">IFERROR(IF($AM112="HSC",OFFSET(INDEX(CpDataCoefficients!$A$1:$A$5025,MATCH($A112,CpDataCoefficients!$A$1:$A$5025,0)),1,CpDataCoefficients!$F$39+CE$3),OFFSET(INDEX(CpDataCoefficients!$A$1:$A$5025,MATCH($A112,CpDataCoefficients!$A$1:$A$5025,0)),0,CpDataCoefficients!$F$39+CE$3)),0)</f>
        <v>0</v>
      </c>
      <c r="CF112" s="191">
        <f ca="1">IFERROR(IF($AM112="HSC",OFFSET(INDEX(CpDataCoefficients!$A$1:$A$5025,MATCH($A112,CpDataCoefficients!$A$1:$A$5025,0)),1,CpDataCoefficients!$F$39+CF$3),OFFSET(INDEX(CpDataCoefficients!$A$1:$A$5025,MATCH($A112,CpDataCoefficients!$A$1:$A$5025,0)),0,CpDataCoefficients!$F$39+CF$3)),0)</f>
        <v>0</v>
      </c>
      <c r="CG112" s="191">
        <f ca="1">IFERROR(IF($AM112="HSC",OFFSET(INDEX(CpDataCoefficients!$A$1:$A$5025,MATCH($A112,CpDataCoefficients!$A$1:$A$5025,0)),1,CpDataCoefficients!$F$39+CG$3),OFFSET(INDEX(CpDataCoefficients!$A$1:$A$5025,MATCH($A112,CpDataCoefficients!$A$1:$A$5025,0)),0,CpDataCoefficients!$F$39+CG$3)),0)</f>
        <v>0</v>
      </c>
      <c r="CH112" s="191">
        <f ca="1">IFERROR(IF($AM112="HSC",OFFSET(INDEX(CpDataCoefficients!$A$1:$A$5025,MATCH($A112,CpDataCoefficients!$A$1:$A$5025,0)),1,CpDataCoefficients!$F$39+CH$3),OFFSET(INDEX(CpDataCoefficients!$A$1:$A$5025,MATCH($A112,CpDataCoefficients!$A$1:$A$5025,0)),0,CpDataCoefficients!$F$39+CH$3)),0)</f>
        <v>0</v>
      </c>
      <c r="CI112" s="191">
        <f ca="1">IFERROR(IF($AM112="HSC",OFFSET(INDEX(CpDataCoefficients!$A$1:$A$5025,MATCH($A112,CpDataCoefficients!$A$1:$A$5025,0)),1,CpDataCoefficients!$F$39+CI$3),OFFSET(INDEX(CpDataCoefficients!$A$1:$A$5025,MATCH($A112,CpDataCoefficients!$A$1:$A$5025,0)),0,CpDataCoefficients!$F$39+CI$3)),0)</f>
        <v>0</v>
      </c>
      <c r="CJ112" s="191">
        <f ca="1">IFERROR(IF($AM112="HSC",OFFSET(INDEX(CpDataCoefficients!$A$1:$A$5025,MATCH($A112,CpDataCoefficients!$A$1:$A$5025,0)),1,CpDataCoefficients!$F$39+CJ$3),OFFSET(INDEX(CpDataCoefficients!$A$1:$A$5025,MATCH($A112,CpDataCoefficients!$A$1:$A$5025,0)),0,CpDataCoefficients!$F$39+CJ$3)),0)</f>
        <v>0</v>
      </c>
      <c r="CK112" s="191">
        <f ca="1">IFERROR(IF($AM112="HSC",OFFSET(INDEX(CpDataCoefficients!$A$1:$A$5025,MATCH($A112,CpDataCoefficients!$A$1:$A$5025,0)),1,CpDataCoefficients!$F$39+CK$3),OFFSET(INDEX(CpDataCoefficients!$A$1:$A$5025,MATCH($A112,CpDataCoefficients!$A$1:$A$5025,0)),0,CpDataCoefficients!$F$39+CK$3)),0)</f>
        <v>0</v>
      </c>
      <c r="CL112" s="191">
        <f ca="1">IFERROR(IF($AM112="HSC",OFFSET(INDEX(CpDataCoefficients!$A$1:$A$5025,MATCH($A112,CpDataCoefficients!$A$1:$A$5025,0)),1,CpDataCoefficients!$F$39+CL$3),OFFSET(INDEX(CpDataCoefficients!$A$1:$A$5025,MATCH($A112,CpDataCoefficients!$A$1:$A$5025,0)),0,CpDataCoefficients!$F$39+CL$3)),0)</f>
        <v>0</v>
      </c>
      <c r="CM112" s="191">
        <f ca="1">IFERROR(IF($AM112="HSC",OFFSET(INDEX(CpDataCoefficients!$A$1:$A$5025,MATCH($A112,CpDataCoefficients!$A$1:$A$5025,0)),1,CpDataCoefficients!$F$39+CM$3),OFFSET(INDEX(CpDataCoefficients!$A$1:$A$5025,MATCH($A112,CpDataCoefficients!$A$1:$A$5025,0)),0,CpDataCoefficients!$F$39+CM$3)),0)</f>
        <v>0</v>
      </c>
      <c r="CN112" s="191">
        <f ca="1">IFERROR(IF($AM112="HSC",OFFSET(INDEX(CpDataCoefficients!$A$1:$A$5025,MATCH($A112,CpDataCoefficients!$A$1:$A$5025,0)),1,CpDataCoefficients!$F$39+CN$3),OFFSET(INDEX(CpDataCoefficients!$A$1:$A$5025,MATCH($A112,CpDataCoefficients!$A$1:$A$5025,0)),0,CpDataCoefficients!$F$39+CN$3)),0)</f>
        <v>0</v>
      </c>
      <c r="CO112" s="191">
        <f ca="1">IFERROR(IF($AM112="HSC",OFFSET(INDEX(CpDataCoefficients!$A$1:$A$5025,MATCH($A112,CpDataCoefficients!$A$1:$A$5025,0)),1,CpDataCoefficients!$F$39+CO$3),OFFSET(INDEX(CpDataCoefficients!$A$1:$A$5025,MATCH($A112,CpDataCoefficients!$A$1:$A$5025,0)),0,CpDataCoefficients!$F$39+CO$3)),0)</f>
        <v>0</v>
      </c>
      <c r="CP112" s="191">
        <f ca="1">IFERROR(IF($AM112="HSC",OFFSET(INDEX(CpDataCoefficients!$A$1:$A$5025,MATCH($A112,CpDataCoefficients!$A$1:$A$5025,0)),1,CpDataCoefficients!$F$39+CP$3),OFFSET(INDEX(CpDataCoefficients!$A$1:$A$5025,MATCH($A112,CpDataCoefficients!$A$1:$A$5025,0)),0,CpDataCoefficients!$F$39+CP$3)),0)</f>
        <v>0</v>
      </c>
      <c r="CQ112" s="191">
        <f ca="1">IFERROR(IF($AM112="HSC",OFFSET(INDEX(CpDataCoefficients!$A$1:$A$5025,MATCH($A112,CpDataCoefficients!$A$1:$A$5025,0)),1,CpDataCoefficients!$F$39+CQ$3),OFFSET(INDEX(CpDataCoefficients!$A$1:$A$5025,MATCH($A112,CpDataCoefficients!$A$1:$A$5025,0)),0,CpDataCoefficients!$F$39+CQ$3)),0)</f>
        <v>0</v>
      </c>
      <c r="CR112" s="191">
        <f ca="1">IFERROR(IF($AM112="HSC",OFFSET(INDEX(CpDataCoefficients!$A$1:$A$5025,MATCH($A112,CpDataCoefficients!$A$1:$A$5025,0)),1,CpDataCoefficients!$F$39+CR$3),OFFSET(INDEX(CpDataCoefficients!$A$1:$A$5025,MATCH($A112,CpDataCoefficients!$A$1:$A$5025,0)),0,CpDataCoefficients!$F$39+CR$3)),0)</f>
        <v>0</v>
      </c>
      <c r="CS112" s="191">
        <f ca="1">IFERROR(IF($AM112="HSC",OFFSET(INDEX(CpDataCoefficients!$A$1:$A$5025,MATCH($A112,CpDataCoefficients!$A$1:$A$5025,0)),1,CpDataCoefficients!$F$39+CS$3),OFFSET(INDEX(CpDataCoefficients!$A$1:$A$5025,MATCH($A112,CpDataCoefficients!$A$1:$A$5025,0)),0,CpDataCoefficients!$F$39+CS$3)),0)</f>
        <v>0</v>
      </c>
      <c r="CT112" s="191">
        <f ca="1">IFERROR(IF($AM112="HSC",OFFSET(INDEX(CpDataCoefficients!$A$1:$A$5025,MATCH($A112,CpDataCoefficients!$A$1:$A$5025,0)),1,CpDataCoefficients!$F$39+CT$3),OFFSET(INDEX(CpDataCoefficients!$A$1:$A$5025,MATCH($A112,CpDataCoefficients!$A$1:$A$5025,0)),0,CpDataCoefficients!$F$39+CT$3)),0)</f>
        <v>0</v>
      </c>
      <c r="CU112" s="192">
        <f ca="1">IFERROR(IF($AM112="HSC",OFFSET(INDEX(CpDataCoefficients!$A$1:$A$5025,MATCH($A112,CpDataCoefficients!$A$1:$A$5025,0)),1,CpDataCoefficients!$F$39+CU$3),OFFSET(INDEX(CpDataCoefficients!$A$1:$A$5025,MATCH($A112,CpDataCoefficients!$A$1:$A$5025,0)),0,CpDataCoefficients!$F$39+CU$3)),0)</f>
        <v>0</v>
      </c>
      <c r="CV112" s="193">
        <v>3</v>
      </c>
      <c r="CW112" s="193">
        <v>2</v>
      </c>
      <c r="CX112" s="193">
        <v>1</v>
      </c>
      <c r="CY112" s="193"/>
      <c r="CZ112" s="193"/>
      <c r="DA112" s="193"/>
      <c r="DB112" s="193"/>
      <c r="DC112" s="193"/>
      <c r="DD112" s="193"/>
      <c r="DE112" s="193"/>
      <c r="DF112" s="193"/>
      <c r="DG112" s="193"/>
      <c r="DH112" s="193"/>
      <c r="DI112" s="193"/>
      <c r="DJ112" s="193"/>
      <c r="DK112" s="193"/>
      <c r="DL112" s="193"/>
      <c r="DM112" s="193"/>
      <c r="DN112" s="193"/>
      <c r="DO112" s="193"/>
      <c r="DP112" s="193"/>
      <c r="DQ112" s="193"/>
      <c r="DR112" s="193"/>
      <c r="DS112" s="193"/>
      <c r="DT112" s="193"/>
      <c r="DU112" s="193"/>
      <c r="DV112" s="193"/>
      <c r="DW112" s="193"/>
      <c r="DX112" s="193"/>
      <c r="DY112" s="193"/>
      <c r="DZ112" s="193"/>
    </row>
    <row r="113" spans="1:99" ht="15.75" x14ac:dyDescent="0.25">
      <c r="A113" s="166"/>
      <c r="B113" s="166" t="s">
        <v>728</v>
      </c>
      <c r="C113" s="175">
        <v>68.119</v>
      </c>
      <c r="D113" s="176">
        <v>127.2</v>
      </c>
      <c r="E113" s="176">
        <v>307.2</v>
      </c>
      <c r="F113" s="176">
        <v>484</v>
      </c>
      <c r="G113" s="176">
        <v>38</v>
      </c>
      <c r="H113" s="176">
        <v>38.503499988920616</v>
      </c>
      <c r="I113" s="176">
        <v>276</v>
      </c>
      <c r="J113" s="175">
        <v>0.26400000000000001</v>
      </c>
      <c r="K113" s="175">
        <v>0.16400000000000001</v>
      </c>
      <c r="L113" s="175">
        <v>0.68100000000000005</v>
      </c>
      <c r="M113" s="176">
        <v>293</v>
      </c>
      <c r="N113" s="176">
        <v>0.3</v>
      </c>
      <c r="O113" s="177">
        <v>-0.81499999999999995</v>
      </c>
      <c r="P113" s="178">
        <v>0.1095</v>
      </c>
      <c r="Q113" s="178">
        <v>-7.9709999999999994E-5</v>
      </c>
      <c r="R113" s="178">
        <v>2.3890000000000001E-8</v>
      </c>
      <c r="S113" s="175">
        <f t="shared" ca="1" si="2"/>
        <v>0.49738961682031513</v>
      </c>
      <c r="T113" s="179">
        <v>25</v>
      </c>
      <c r="U113" s="180">
        <v>328.49</v>
      </c>
      <c r="V113" s="180">
        <v>182.48</v>
      </c>
      <c r="W113" s="169">
        <v>18.100000000000001</v>
      </c>
      <c r="X113" s="181">
        <v>75.730400000000003</v>
      </c>
      <c r="Y113" s="169">
        <v>34.86</v>
      </c>
      <c r="Z113" s="181">
        <v>145.85424</v>
      </c>
      <c r="AA113" s="181"/>
      <c r="AB113" s="177">
        <v>15.854799999999999</v>
      </c>
      <c r="AC113" s="180">
        <v>2467.4</v>
      </c>
      <c r="AD113" s="180">
        <v>-39.64</v>
      </c>
      <c r="AE113" s="169">
        <v>330</v>
      </c>
      <c r="AF113" s="169">
        <v>250</v>
      </c>
      <c r="AG113" s="175">
        <v>0</v>
      </c>
      <c r="AH113" s="180">
        <v>0</v>
      </c>
      <c r="AI113" s="175">
        <v>0</v>
      </c>
      <c r="AJ113" s="175">
        <v>0</v>
      </c>
      <c r="AK113" s="169">
        <v>6230</v>
      </c>
      <c r="AL113" s="181">
        <v>26066.32</v>
      </c>
      <c r="AM113" s="169"/>
      <c r="AN113" s="170"/>
      <c r="AO113" s="170"/>
      <c r="AP113" s="170"/>
      <c r="AQ113" s="170"/>
      <c r="AR113" s="170"/>
      <c r="AS113" s="170"/>
      <c r="AT113" s="170"/>
      <c r="AU113" s="170"/>
      <c r="AV113" s="170"/>
      <c r="AW113" s="170"/>
      <c r="AX113" s="170"/>
      <c r="AY113" s="170"/>
      <c r="AZ113" s="170"/>
      <c r="BA113" s="170"/>
      <c r="BB113" s="170"/>
      <c r="BC113" s="170"/>
      <c r="BD113" s="170"/>
      <c r="BE113" s="170"/>
      <c r="BF113" s="170"/>
      <c r="BG113" s="170"/>
      <c r="BH113" s="170"/>
      <c r="BI113" s="170"/>
      <c r="BJ113" s="170"/>
      <c r="BK113" s="170"/>
      <c r="BL113" s="170"/>
      <c r="BM113" s="170"/>
      <c r="BN113" s="170"/>
      <c r="BO113" s="170"/>
      <c r="BP113" s="170"/>
      <c r="BQ113" s="170"/>
      <c r="BR113" s="170"/>
      <c r="BS113" s="170"/>
      <c r="BT113" s="170"/>
      <c r="BU113" s="170"/>
      <c r="BV113" s="170"/>
      <c r="BW113" s="170"/>
      <c r="BX113" s="170"/>
      <c r="BY113" s="169"/>
      <c r="BZ113" s="169"/>
      <c r="CA113" s="169"/>
      <c r="CB113" s="169"/>
      <c r="CC113" s="169"/>
      <c r="CD113" s="169"/>
      <c r="CE113" s="169"/>
      <c r="CF113" s="169"/>
      <c r="CG113" s="169"/>
      <c r="CH113" s="169"/>
      <c r="CI113" s="169"/>
      <c r="CJ113" s="169"/>
      <c r="CK113" s="169"/>
      <c r="CL113" s="169"/>
      <c r="CM113" s="169"/>
      <c r="CN113" s="169"/>
      <c r="CO113" s="169"/>
      <c r="CP113" s="169"/>
      <c r="CQ113" s="169"/>
      <c r="CR113" s="169"/>
      <c r="CS113" s="171"/>
      <c r="CT113" s="171"/>
      <c r="CU113" s="169"/>
    </row>
    <row r="114" spans="1:99" ht="15.75" x14ac:dyDescent="0.25">
      <c r="A114" s="166"/>
      <c r="B114" s="166" t="s">
        <v>729</v>
      </c>
      <c r="C114" s="175">
        <v>88.15</v>
      </c>
      <c r="D114" s="176">
        <v>203</v>
      </c>
      <c r="E114" s="176">
        <v>409.1</v>
      </c>
      <c r="F114" s="176">
        <v>571</v>
      </c>
      <c r="G114" s="176">
        <v>38</v>
      </c>
      <c r="H114" s="176">
        <v>38.503499988920616</v>
      </c>
      <c r="I114" s="176">
        <v>322</v>
      </c>
      <c r="J114" s="175">
        <v>0.26</v>
      </c>
      <c r="K114" s="175">
        <v>0.7</v>
      </c>
      <c r="L114" s="175">
        <v>0.81899999999999995</v>
      </c>
      <c r="M114" s="176">
        <v>293</v>
      </c>
      <c r="N114" s="176">
        <v>0</v>
      </c>
      <c r="O114" s="177">
        <v>-2.2665000000000002</v>
      </c>
      <c r="P114" s="178">
        <v>0.1356</v>
      </c>
      <c r="Q114" s="178">
        <v>-8.3150000000000002E-5</v>
      </c>
      <c r="R114" s="178">
        <v>2.063E-8</v>
      </c>
      <c r="S114" s="175">
        <f t="shared" ca="1" si="2"/>
        <v>1.8667889202303665</v>
      </c>
      <c r="T114" s="179">
        <v>25</v>
      </c>
      <c r="U114" s="180">
        <v>1259.4000000000001</v>
      </c>
      <c r="V114" s="180">
        <v>349.85</v>
      </c>
      <c r="W114" s="169">
        <v>-72.3</v>
      </c>
      <c r="X114" s="181">
        <v>-302.50319999999999</v>
      </c>
      <c r="Y114" s="169">
        <v>-39.58</v>
      </c>
      <c r="Z114" s="181">
        <v>-165.60272000000001</v>
      </c>
      <c r="AA114" s="181"/>
      <c r="AB114" s="177">
        <v>16.270800000000001</v>
      </c>
      <c r="AC114" s="180">
        <v>2752.19</v>
      </c>
      <c r="AD114" s="180">
        <v>-116.3</v>
      </c>
      <c r="AE114" s="169">
        <v>402</v>
      </c>
      <c r="AF114" s="169">
        <v>307</v>
      </c>
      <c r="AG114" s="175">
        <v>0</v>
      </c>
      <c r="AH114" s="180">
        <v>0</v>
      </c>
      <c r="AI114" s="175">
        <v>0</v>
      </c>
      <c r="AJ114" s="175">
        <v>0</v>
      </c>
      <c r="AK114" s="169">
        <v>10800</v>
      </c>
      <c r="AL114" s="181">
        <v>45187.200000000004</v>
      </c>
      <c r="AM114" s="169"/>
      <c r="AN114" s="170"/>
      <c r="AO114" s="170"/>
      <c r="AP114" s="170"/>
      <c r="AQ114" s="170"/>
      <c r="AR114" s="170"/>
      <c r="AS114" s="170"/>
      <c r="AT114" s="170"/>
      <c r="AU114" s="170"/>
      <c r="AV114" s="170"/>
      <c r="AW114" s="170"/>
      <c r="AX114" s="170"/>
      <c r="AY114" s="170"/>
      <c r="AZ114" s="170"/>
      <c r="BA114" s="170"/>
      <c r="BB114" s="170"/>
      <c r="BC114" s="170"/>
      <c r="BD114" s="170"/>
      <c r="BE114" s="170"/>
      <c r="BF114" s="170"/>
      <c r="BG114" s="170"/>
      <c r="BH114" s="170"/>
      <c r="BI114" s="170"/>
      <c r="BJ114" s="170"/>
      <c r="BK114" s="170"/>
      <c r="BL114" s="170"/>
      <c r="BM114" s="170"/>
      <c r="BN114" s="170"/>
      <c r="BO114" s="170"/>
      <c r="BP114" s="170"/>
      <c r="BQ114" s="170"/>
      <c r="BR114" s="170"/>
      <c r="BS114" s="170"/>
      <c r="BT114" s="170"/>
      <c r="BU114" s="170"/>
      <c r="BV114" s="170"/>
      <c r="BW114" s="170"/>
      <c r="BX114" s="170"/>
      <c r="BY114" s="169"/>
      <c r="BZ114" s="169"/>
      <c r="CA114" s="169"/>
      <c r="CB114" s="169"/>
      <c r="CC114" s="169"/>
      <c r="CD114" s="169"/>
      <c r="CE114" s="169"/>
      <c r="CF114" s="169"/>
      <c r="CG114" s="169"/>
      <c r="CH114" s="169"/>
      <c r="CI114" s="169"/>
      <c r="CJ114" s="169"/>
      <c r="CK114" s="169"/>
      <c r="CL114" s="169"/>
      <c r="CM114" s="169"/>
      <c r="CN114" s="169"/>
      <c r="CO114" s="169"/>
      <c r="CP114" s="169"/>
      <c r="CQ114" s="169"/>
      <c r="CR114" s="169"/>
      <c r="CS114" s="171"/>
      <c r="CT114" s="171"/>
      <c r="CU114" s="169"/>
    </row>
    <row r="115" spans="1:99" ht="15.75" x14ac:dyDescent="0.25">
      <c r="A115" s="166"/>
      <c r="B115" s="166" t="s">
        <v>730</v>
      </c>
      <c r="C115" s="175">
        <v>70.135000000000005</v>
      </c>
      <c r="D115" s="176">
        <v>135.6</v>
      </c>
      <c r="E115" s="176">
        <v>304.3</v>
      </c>
      <c r="F115" s="176">
        <v>465</v>
      </c>
      <c r="G115" s="176">
        <v>34</v>
      </c>
      <c r="H115" s="176">
        <v>34.450499990086868</v>
      </c>
      <c r="I115" s="176">
        <v>294</v>
      </c>
      <c r="J115" s="175">
        <v>0.26200000000000001</v>
      </c>
      <c r="K115" s="175">
        <v>0.23200000000000001</v>
      </c>
      <c r="L115" s="175">
        <v>0.65</v>
      </c>
      <c r="M115" s="176">
        <v>293</v>
      </c>
      <c r="N115" s="176">
        <v>0.5</v>
      </c>
      <c r="O115" s="177">
        <v>2.5249999999999999</v>
      </c>
      <c r="P115" s="178">
        <v>9.5469999999999999E-2</v>
      </c>
      <c r="Q115" s="178">
        <v>-4.6480000000000002E-5</v>
      </c>
      <c r="R115" s="178">
        <v>7.9150000000000001E-9</v>
      </c>
      <c r="S115" s="175">
        <f t="shared" ca="1" si="2"/>
        <v>0.51123806126539739</v>
      </c>
      <c r="T115" s="179">
        <v>25</v>
      </c>
      <c r="U115" s="180">
        <v>369.27</v>
      </c>
      <c r="V115" s="180">
        <v>193.39</v>
      </c>
      <c r="W115" s="169">
        <v>-8.68</v>
      </c>
      <c r="X115" s="181">
        <v>-36.317120000000003</v>
      </c>
      <c r="Y115" s="169">
        <v>15.68</v>
      </c>
      <c r="Z115" s="181">
        <v>65.605119999999999</v>
      </c>
      <c r="AA115" s="181"/>
      <c r="AB115" s="177">
        <v>15.826000000000001</v>
      </c>
      <c r="AC115" s="180">
        <v>2426.42</v>
      </c>
      <c r="AD115" s="180">
        <v>-40.36</v>
      </c>
      <c r="AE115" s="169">
        <v>325</v>
      </c>
      <c r="AF115" s="169">
        <v>220</v>
      </c>
      <c r="AG115" s="175">
        <v>60.581000000000003</v>
      </c>
      <c r="AH115" s="180">
        <v>-5160.84</v>
      </c>
      <c r="AI115" s="175">
        <v>-6.4740000000000002</v>
      </c>
      <c r="AJ115" s="175">
        <v>3.47</v>
      </c>
      <c r="AK115" s="169">
        <v>6094</v>
      </c>
      <c r="AL115" s="181">
        <v>25497.296000000002</v>
      </c>
      <c r="AM115" s="169"/>
      <c r="AN115" s="170"/>
      <c r="AO115" s="170"/>
      <c r="AP115" s="170"/>
      <c r="AQ115" s="170"/>
      <c r="AR115" s="170"/>
      <c r="AS115" s="170"/>
      <c r="AT115" s="170"/>
      <c r="AU115" s="170"/>
      <c r="AV115" s="170"/>
      <c r="AW115" s="170"/>
      <c r="AX115" s="170"/>
      <c r="AY115" s="170"/>
      <c r="AZ115" s="170"/>
      <c r="BA115" s="170"/>
      <c r="BB115" s="170"/>
      <c r="BC115" s="170"/>
      <c r="BD115" s="170"/>
      <c r="BE115" s="170"/>
      <c r="BF115" s="170"/>
      <c r="BG115" s="170"/>
      <c r="BH115" s="170"/>
      <c r="BI115" s="170"/>
      <c r="BJ115" s="170"/>
      <c r="BK115" s="170"/>
      <c r="BL115" s="170"/>
      <c r="BM115" s="170"/>
      <c r="BN115" s="170"/>
      <c r="BO115" s="170"/>
      <c r="BP115" s="170"/>
      <c r="BQ115" s="170"/>
      <c r="BR115" s="170"/>
      <c r="BS115" s="170"/>
      <c r="BT115" s="170"/>
      <c r="BU115" s="170"/>
      <c r="BV115" s="170"/>
      <c r="BW115" s="170"/>
      <c r="BX115" s="170"/>
      <c r="BY115" s="169"/>
      <c r="BZ115" s="169"/>
      <c r="CA115" s="169"/>
      <c r="CB115" s="169"/>
      <c r="CC115" s="169"/>
      <c r="CD115" s="169"/>
      <c r="CE115" s="169"/>
      <c r="CF115" s="169"/>
      <c r="CG115" s="169"/>
      <c r="CH115" s="169"/>
      <c r="CI115" s="169"/>
      <c r="CJ115" s="169"/>
      <c r="CK115" s="169"/>
      <c r="CL115" s="169"/>
      <c r="CM115" s="169"/>
      <c r="CN115" s="169"/>
      <c r="CO115" s="169"/>
      <c r="CP115" s="169"/>
      <c r="CQ115" s="169"/>
      <c r="CR115" s="169"/>
      <c r="CS115" s="171"/>
      <c r="CT115" s="171"/>
      <c r="CU115" s="169"/>
    </row>
    <row r="116" spans="1:99" ht="15.75" x14ac:dyDescent="0.25">
      <c r="A116" s="166"/>
      <c r="B116" s="166" t="s">
        <v>731</v>
      </c>
      <c r="C116" s="175">
        <v>70.135000000000005</v>
      </c>
      <c r="D116" s="176">
        <v>139.4</v>
      </c>
      <c r="E116" s="176">
        <v>311.7</v>
      </c>
      <c r="F116" s="176">
        <v>470</v>
      </c>
      <c r="G116" s="176">
        <v>34</v>
      </c>
      <c r="H116" s="176">
        <v>34.450499990086868</v>
      </c>
      <c r="I116" s="176">
        <v>318</v>
      </c>
      <c r="J116" s="175">
        <v>0.28000000000000003</v>
      </c>
      <c r="K116" s="175">
        <v>0.28499999999999998</v>
      </c>
      <c r="L116" s="175">
        <v>0.66200000000000003</v>
      </c>
      <c r="M116" s="176">
        <v>293</v>
      </c>
      <c r="N116" s="176">
        <v>0</v>
      </c>
      <c r="O116" s="177">
        <v>2.819</v>
      </c>
      <c r="P116" s="178">
        <v>8.3809999999999996E-2</v>
      </c>
      <c r="Q116" s="178">
        <v>-2.667E-5</v>
      </c>
      <c r="R116" s="178">
        <v>-1.3870000000000001E-9</v>
      </c>
      <c r="S116" s="175">
        <f t="shared" ca="1" si="2"/>
        <v>0.49378216271442488</v>
      </c>
      <c r="T116" s="179">
        <v>25</v>
      </c>
      <c r="U116" s="180">
        <v>322.47000000000003</v>
      </c>
      <c r="V116" s="180">
        <v>180.43</v>
      </c>
      <c r="W116" s="169">
        <v>-10.17</v>
      </c>
      <c r="X116" s="181">
        <v>-42.551279999999998</v>
      </c>
      <c r="Y116" s="169">
        <v>14.26</v>
      </c>
      <c r="Z116" s="181">
        <v>59.66384</v>
      </c>
      <c r="AA116" s="181"/>
      <c r="AB116" s="177">
        <v>15.9238</v>
      </c>
      <c r="AC116" s="180">
        <v>2521.5300000000002</v>
      </c>
      <c r="AD116" s="180">
        <v>-40.31</v>
      </c>
      <c r="AE116" s="169">
        <v>335</v>
      </c>
      <c r="AF116" s="169">
        <v>226</v>
      </c>
      <c r="AG116" s="175">
        <v>55.255000000000003</v>
      </c>
      <c r="AH116" s="180">
        <v>-5010.9799999999996</v>
      </c>
      <c r="AI116" s="175">
        <v>-5.6710000000000003</v>
      </c>
      <c r="AJ116" s="175">
        <v>3.71</v>
      </c>
      <c r="AK116" s="169">
        <v>6287</v>
      </c>
      <c r="AL116" s="181">
        <v>26304.808000000001</v>
      </c>
      <c r="AM116" s="169"/>
      <c r="AN116" s="170"/>
      <c r="AO116" s="170"/>
      <c r="AP116" s="170"/>
      <c r="AQ116" s="170"/>
      <c r="AR116" s="170"/>
      <c r="AS116" s="170"/>
      <c r="AT116" s="170"/>
      <c r="AU116" s="170"/>
      <c r="AV116" s="170"/>
      <c r="AW116" s="170"/>
      <c r="AX116" s="170"/>
      <c r="AY116" s="170"/>
      <c r="AZ116" s="170"/>
      <c r="BA116" s="170"/>
      <c r="BB116" s="170"/>
      <c r="BC116" s="170"/>
      <c r="BD116" s="170"/>
      <c r="BE116" s="170"/>
      <c r="BF116" s="170"/>
      <c r="BG116" s="170"/>
      <c r="BH116" s="170"/>
      <c r="BI116" s="170"/>
      <c r="BJ116" s="170"/>
      <c r="BK116" s="170"/>
      <c r="BL116" s="170"/>
      <c r="BM116" s="170"/>
      <c r="BN116" s="170"/>
      <c r="BO116" s="170"/>
      <c r="BP116" s="170"/>
      <c r="BQ116" s="170"/>
      <c r="BR116" s="170"/>
      <c r="BS116" s="170"/>
      <c r="BT116" s="170"/>
      <c r="BU116" s="170"/>
      <c r="BV116" s="170"/>
      <c r="BW116" s="170"/>
      <c r="BX116" s="170"/>
      <c r="BY116" s="169"/>
      <c r="BZ116" s="169"/>
      <c r="CA116" s="169"/>
      <c r="CB116" s="169"/>
      <c r="CC116" s="169"/>
      <c r="CD116" s="169"/>
      <c r="CE116" s="169"/>
      <c r="CF116" s="169"/>
      <c r="CG116" s="169"/>
      <c r="CH116" s="169"/>
      <c r="CI116" s="169"/>
      <c r="CJ116" s="169"/>
      <c r="CK116" s="169"/>
      <c r="CL116" s="169"/>
      <c r="CM116" s="169"/>
      <c r="CN116" s="169"/>
      <c r="CO116" s="169"/>
      <c r="CP116" s="169"/>
      <c r="CQ116" s="169"/>
      <c r="CR116" s="169"/>
      <c r="CS116" s="171"/>
      <c r="CT116" s="171"/>
      <c r="CU116" s="169"/>
    </row>
    <row r="117" spans="1:99" ht="15.75" x14ac:dyDescent="0.25">
      <c r="A117" s="166"/>
      <c r="B117" s="166" t="s">
        <v>732</v>
      </c>
      <c r="C117" s="175">
        <v>84.162000000000006</v>
      </c>
      <c r="D117" s="176">
        <v>138.1</v>
      </c>
      <c r="E117" s="176">
        <v>340.5</v>
      </c>
      <c r="F117" s="176">
        <v>518</v>
      </c>
      <c r="G117" s="176">
        <v>32.4</v>
      </c>
      <c r="H117" s="176">
        <v>32.829299990553366</v>
      </c>
      <c r="I117" s="176">
        <v>351</v>
      </c>
      <c r="J117" s="175">
        <v>0.27</v>
      </c>
      <c r="K117" s="175">
        <v>0.22900000000000001</v>
      </c>
      <c r="L117" s="175">
        <v>0.69099999999999995</v>
      </c>
      <c r="M117" s="176">
        <v>289</v>
      </c>
      <c r="N117" s="176">
        <v>0</v>
      </c>
      <c r="O117" s="177">
        <v>-3.5230000000000001</v>
      </c>
      <c r="P117" s="178">
        <v>0.13539999999999999</v>
      </c>
      <c r="Q117" s="178">
        <v>-7.9789999999999993E-5</v>
      </c>
      <c r="R117" s="178">
        <v>1.9020000000000001E-8</v>
      </c>
      <c r="S117" s="175" t="e">
        <f t="shared" ca="1" si="2"/>
        <v>#DIV/0!</v>
      </c>
      <c r="T117" s="179">
        <v>25</v>
      </c>
      <c r="U117" s="180">
        <v>0</v>
      </c>
      <c r="V117" s="180">
        <v>0</v>
      </c>
      <c r="W117" s="169">
        <v>-14.28</v>
      </c>
      <c r="X117" s="181">
        <v>-59.747520000000002</v>
      </c>
      <c r="Y117" s="169">
        <v>17.02</v>
      </c>
      <c r="Z117" s="181">
        <v>71.211680000000001</v>
      </c>
      <c r="AA117" s="181"/>
      <c r="AB117" s="177">
        <v>15.942299999999999</v>
      </c>
      <c r="AC117" s="180">
        <v>2725.89</v>
      </c>
      <c r="AD117" s="180">
        <v>-47.64</v>
      </c>
      <c r="AE117" s="169">
        <v>370</v>
      </c>
      <c r="AF117" s="169">
        <v>245</v>
      </c>
      <c r="AG117" s="175">
        <v>0</v>
      </c>
      <c r="AH117" s="180">
        <v>0</v>
      </c>
      <c r="AI117" s="175">
        <v>0</v>
      </c>
      <c r="AJ117" s="175">
        <v>0</v>
      </c>
      <c r="AK117" s="169">
        <v>6930</v>
      </c>
      <c r="AL117" s="181">
        <v>28995.120000000003</v>
      </c>
      <c r="AM117" s="169"/>
      <c r="AN117" s="170"/>
      <c r="AO117" s="170"/>
      <c r="AP117" s="170"/>
      <c r="AQ117" s="170"/>
      <c r="AR117" s="170"/>
      <c r="AS117" s="170"/>
      <c r="AT117" s="170"/>
      <c r="AU117" s="170"/>
      <c r="AV117" s="170"/>
      <c r="AW117" s="170"/>
      <c r="AX117" s="170"/>
      <c r="AY117" s="170"/>
      <c r="AZ117" s="170"/>
      <c r="BA117" s="170"/>
      <c r="BB117" s="170"/>
      <c r="BC117" s="170"/>
      <c r="BD117" s="170"/>
      <c r="BE117" s="170"/>
      <c r="BF117" s="170"/>
      <c r="BG117" s="170"/>
      <c r="BH117" s="170"/>
      <c r="BI117" s="170"/>
      <c r="BJ117" s="170"/>
      <c r="BK117" s="170"/>
      <c r="BL117" s="170"/>
      <c r="BM117" s="170"/>
      <c r="BN117" s="170"/>
      <c r="BO117" s="170"/>
      <c r="BP117" s="170"/>
      <c r="BQ117" s="170"/>
      <c r="BR117" s="170"/>
      <c r="BS117" s="170"/>
      <c r="BT117" s="170"/>
      <c r="BU117" s="170"/>
      <c r="BV117" s="170"/>
      <c r="BW117" s="170"/>
      <c r="BX117" s="170"/>
      <c r="BY117" s="169"/>
      <c r="BZ117" s="169"/>
      <c r="CA117" s="169"/>
      <c r="CB117" s="169"/>
      <c r="CC117" s="169"/>
      <c r="CD117" s="169"/>
      <c r="CE117" s="169"/>
      <c r="CF117" s="169"/>
      <c r="CG117" s="169"/>
      <c r="CH117" s="169"/>
      <c r="CI117" s="169"/>
      <c r="CJ117" s="169"/>
      <c r="CK117" s="169"/>
      <c r="CL117" s="169"/>
      <c r="CM117" s="169"/>
      <c r="CN117" s="169"/>
      <c r="CO117" s="169"/>
      <c r="CP117" s="169"/>
      <c r="CQ117" s="169"/>
      <c r="CR117" s="169"/>
      <c r="CS117" s="171"/>
      <c r="CT117" s="171"/>
      <c r="CU117" s="169"/>
    </row>
    <row r="118" spans="1:99" ht="15.75" x14ac:dyDescent="0.25">
      <c r="A118" s="166"/>
      <c r="B118" s="166" t="s">
        <v>733</v>
      </c>
      <c r="C118" s="175">
        <v>114.232</v>
      </c>
      <c r="D118" s="176">
        <v>158.19999999999999</v>
      </c>
      <c r="E118" s="176">
        <v>388.8</v>
      </c>
      <c r="F118" s="176">
        <v>567</v>
      </c>
      <c r="G118" s="176">
        <v>26.7</v>
      </c>
      <c r="H118" s="176">
        <v>27.053774992215274</v>
      </c>
      <c r="I118" s="176">
        <v>443</v>
      </c>
      <c r="J118" s="175">
        <v>0.254</v>
      </c>
      <c r="K118" s="175">
        <v>0.33</v>
      </c>
      <c r="L118" s="175">
        <v>0.71899999999999997</v>
      </c>
      <c r="M118" s="176">
        <v>293</v>
      </c>
      <c r="N118" s="176">
        <v>0</v>
      </c>
      <c r="O118" s="177">
        <v>-2.2010000000000001</v>
      </c>
      <c r="P118" s="178">
        <v>0.18770000000000001</v>
      </c>
      <c r="Q118" s="178">
        <v>-1.0509999999999999E-4</v>
      </c>
      <c r="R118" s="178">
        <v>2.316E-8</v>
      </c>
      <c r="S118" s="175" t="e">
        <f t="shared" ca="1" si="2"/>
        <v>#DIV/0!</v>
      </c>
      <c r="T118" s="179">
        <v>25</v>
      </c>
      <c r="U118" s="180">
        <v>0</v>
      </c>
      <c r="V118" s="180">
        <v>0</v>
      </c>
      <c r="W118" s="169">
        <v>-50.48</v>
      </c>
      <c r="X118" s="181">
        <v>-211.20831999999999</v>
      </c>
      <c r="Y118" s="169">
        <v>5.08</v>
      </c>
      <c r="Z118" s="181">
        <v>21.254720000000002</v>
      </c>
      <c r="AA118" s="181"/>
      <c r="AB118" s="177">
        <v>15.804</v>
      </c>
      <c r="AC118" s="180">
        <v>3035.08</v>
      </c>
      <c r="AD118" s="180">
        <v>-57.84</v>
      </c>
      <c r="AE118" s="169">
        <v>415</v>
      </c>
      <c r="AF118" s="169">
        <v>282</v>
      </c>
      <c r="AG118" s="175">
        <v>0</v>
      </c>
      <c r="AH118" s="180">
        <v>0</v>
      </c>
      <c r="AI118" s="175">
        <v>0</v>
      </c>
      <c r="AJ118" s="175">
        <v>0</v>
      </c>
      <c r="AK118" s="169">
        <v>7879</v>
      </c>
      <c r="AL118" s="181">
        <v>32965.736000000004</v>
      </c>
      <c r="AM118" s="169"/>
      <c r="AN118" s="170"/>
      <c r="AO118" s="170"/>
      <c r="AP118" s="170"/>
      <c r="AQ118" s="170"/>
      <c r="AR118" s="170"/>
      <c r="AS118" s="170"/>
      <c r="AT118" s="170"/>
      <c r="AU118" s="170"/>
      <c r="AV118" s="170"/>
      <c r="AW118" s="170"/>
      <c r="AX118" s="170"/>
      <c r="AY118" s="170"/>
      <c r="AZ118" s="170"/>
      <c r="BA118" s="170"/>
      <c r="BB118" s="170"/>
      <c r="BC118" s="170"/>
      <c r="BD118" s="170"/>
      <c r="BE118" s="170"/>
      <c r="BF118" s="170"/>
      <c r="BG118" s="170"/>
      <c r="BH118" s="170"/>
      <c r="BI118" s="170"/>
      <c r="BJ118" s="170"/>
      <c r="BK118" s="170"/>
      <c r="BL118" s="170"/>
      <c r="BM118" s="170"/>
      <c r="BN118" s="170"/>
      <c r="BO118" s="170"/>
      <c r="BP118" s="170"/>
      <c r="BQ118" s="170"/>
      <c r="BR118" s="170"/>
      <c r="BS118" s="170"/>
      <c r="BT118" s="170"/>
      <c r="BU118" s="170"/>
      <c r="BV118" s="170"/>
      <c r="BW118" s="170"/>
      <c r="BX118" s="170"/>
      <c r="BY118" s="169"/>
      <c r="BZ118" s="169"/>
      <c r="CA118" s="169"/>
      <c r="CB118" s="169"/>
      <c r="CC118" s="169"/>
      <c r="CD118" s="169"/>
      <c r="CE118" s="169"/>
      <c r="CF118" s="169"/>
      <c r="CG118" s="169"/>
      <c r="CH118" s="169"/>
      <c r="CI118" s="169"/>
      <c r="CJ118" s="169"/>
      <c r="CK118" s="169"/>
      <c r="CL118" s="169"/>
      <c r="CM118" s="169"/>
      <c r="CN118" s="169"/>
      <c r="CO118" s="169"/>
      <c r="CP118" s="169"/>
      <c r="CQ118" s="169"/>
      <c r="CR118" s="169"/>
      <c r="CS118" s="171"/>
      <c r="CT118" s="171"/>
      <c r="CU118" s="169"/>
    </row>
    <row r="119" spans="1:99" ht="15.75" x14ac:dyDescent="0.25">
      <c r="A119" s="166"/>
      <c r="B119" s="166" t="s">
        <v>734</v>
      </c>
      <c r="C119" s="175">
        <v>114.232</v>
      </c>
      <c r="D119" s="176">
        <v>164</v>
      </c>
      <c r="E119" s="176">
        <v>390.8</v>
      </c>
      <c r="F119" s="176">
        <v>559.6</v>
      </c>
      <c r="G119" s="176">
        <v>24.5</v>
      </c>
      <c r="H119" s="176">
        <v>24.824624992856712</v>
      </c>
      <c r="I119" s="176">
        <v>488</v>
      </c>
      <c r="J119" s="175">
        <v>0.26</v>
      </c>
      <c r="K119" s="175">
        <v>0.378</v>
      </c>
      <c r="L119" s="175">
        <v>0.70199999999999996</v>
      </c>
      <c r="M119" s="176">
        <v>289</v>
      </c>
      <c r="N119" s="176">
        <v>0</v>
      </c>
      <c r="O119" s="177">
        <v>-21.434999999999999</v>
      </c>
      <c r="P119" s="178">
        <v>0.29670000000000002</v>
      </c>
      <c r="Q119" s="178">
        <v>-2.8079999999999999E-4</v>
      </c>
      <c r="R119" s="178">
        <v>1.103E-7</v>
      </c>
      <c r="S119" s="175">
        <f t="shared" ca="1" si="2"/>
        <v>0.72511966066041078</v>
      </c>
      <c r="T119" s="179">
        <v>25</v>
      </c>
      <c r="U119" s="180">
        <v>643.61</v>
      </c>
      <c r="V119" s="180">
        <v>259.51</v>
      </c>
      <c r="W119" s="169">
        <v>-51.5</v>
      </c>
      <c r="X119" s="181">
        <v>-215.476</v>
      </c>
      <c r="Y119" s="169">
        <v>3.05</v>
      </c>
      <c r="Z119" s="181">
        <v>12.761200000000001</v>
      </c>
      <c r="AA119" s="181"/>
      <c r="AB119" s="177">
        <v>15.9278</v>
      </c>
      <c r="AC119" s="180">
        <v>3079.63</v>
      </c>
      <c r="AD119" s="180">
        <v>-59.46</v>
      </c>
      <c r="AE119" s="169">
        <v>417</v>
      </c>
      <c r="AF119" s="169">
        <v>285</v>
      </c>
      <c r="AG119" s="175">
        <v>65.685000000000002</v>
      </c>
      <c r="AH119" s="180">
        <v>-6865.4</v>
      </c>
      <c r="AI119" s="175">
        <v>-6.9569999999999999</v>
      </c>
      <c r="AJ119" s="175">
        <v>7.12</v>
      </c>
      <c r="AK119" s="169">
        <v>8080</v>
      </c>
      <c r="AL119" s="181">
        <v>33806.720000000001</v>
      </c>
      <c r="AM119" s="169"/>
      <c r="AN119" s="170"/>
      <c r="AO119" s="170"/>
      <c r="AP119" s="170"/>
      <c r="AQ119" s="170"/>
      <c r="AR119" s="170"/>
      <c r="AS119" s="170"/>
      <c r="AT119" s="170"/>
      <c r="AU119" s="170"/>
      <c r="AV119" s="170"/>
      <c r="AW119" s="170"/>
      <c r="AX119" s="170"/>
      <c r="AY119" s="170"/>
      <c r="AZ119" s="170"/>
      <c r="BA119" s="170"/>
      <c r="BB119" s="170"/>
      <c r="BC119" s="170"/>
      <c r="BD119" s="170"/>
      <c r="BE119" s="170"/>
      <c r="BF119" s="170"/>
      <c r="BG119" s="170"/>
      <c r="BH119" s="170"/>
      <c r="BI119" s="170"/>
      <c r="BJ119" s="170"/>
      <c r="BK119" s="170"/>
      <c r="BL119" s="170"/>
      <c r="BM119" s="170"/>
      <c r="BN119" s="170"/>
      <c r="BO119" s="170"/>
      <c r="BP119" s="170"/>
      <c r="BQ119" s="170"/>
      <c r="BR119" s="170"/>
      <c r="BS119" s="170"/>
      <c r="BT119" s="170"/>
      <c r="BU119" s="170"/>
      <c r="BV119" s="170"/>
      <c r="BW119" s="170"/>
      <c r="BX119" s="170"/>
      <c r="BY119" s="169"/>
      <c r="BZ119" s="169"/>
      <c r="CA119" s="169"/>
      <c r="CB119" s="169"/>
      <c r="CC119" s="169"/>
      <c r="CD119" s="169"/>
      <c r="CE119" s="169"/>
      <c r="CF119" s="169"/>
      <c r="CG119" s="169"/>
      <c r="CH119" s="169"/>
      <c r="CI119" s="169"/>
      <c r="CJ119" s="169"/>
      <c r="CK119" s="169"/>
      <c r="CL119" s="169"/>
      <c r="CM119" s="169"/>
      <c r="CN119" s="169"/>
      <c r="CO119" s="169"/>
      <c r="CP119" s="169"/>
      <c r="CQ119" s="169"/>
      <c r="CR119" s="169"/>
      <c r="CS119" s="171"/>
      <c r="CT119" s="171"/>
      <c r="CU119" s="169"/>
    </row>
    <row r="120" spans="1:99" ht="15.75" x14ac:dyDescent="0.25">
      <c r="A120" s="166"/>
      <c r="B120" s="166" t="s">
        <v>735</v>
      </c>
      <c r="C120" s="175">
        <v>100.205</v>
      </c>
      <c r="D120" s="176">
        <v>154.9</v>
      </c>
      <c r="E120" s="176">
        <v>363.2</v>
      </c>
      <c r="F120" s="176">
        <v>530.29999999999995</v>
      </c>
      <c r="G120" s="176">
        <v>27</v>
      </c>
      <c r="H120" s="176">
        <v>27.357749992127804</v>
      </c>
      <c r="I120" s="176">
        <v>421</v>
      </c>
      <c r="J120" s="175">
        <v>0.26100000000000001</v>
      </c>
      <c r="K120" s="175">
        <v>0.33</v>
      </c>
      <c r="L120" s="175">
        <v>0.67900000000000005</v>
      </c>
      <c r="M120" s="176">
        <v>293</v>
      </c>
      <c r="N120" s="176">
        <v>0</v>
      </c>
      <c r="O120" s="177">
        <v>-9.4079999999999995</v>
      </c>
      <c r="P120" s="178">
        <v>0.2064</v>
      </c>
      <c r="Q120" s="178">
        <v>-1.5019999999999999E-4</v>
      </c>
      <c r="R120" s="178">
        <v>4.3859999999999997E-8</v>
      </c>
      <c r="S120" s="175">
        <f t="shared" ca="1" si="2"/>
        <v>0.6349946534272487</v>
      </c>
      <c r="T120" s="179">
        <v>25</v>
      </c>
      <c r="U120" s="180">
        <v>417.46</v>
      </c>
      <c r="V120" s="180">
        <v>225.13</v>
      </c>
      <c r="W120" s="169">
        <v>-46.59</v>
      </c>
      <c r="X120" s="181">
        <v>-194.93256000000002</v>
      </c>
      <c r="Y120" s="169">
        <v>0.77</v>
      </c>
      <c r="Z120" s="181">
        <v>3.2216800000000001</v>
      </c>
      <c r="AA120" s="181"/>
      <c r="AB120" s="177">
        <v>15.8261</v>
      </c>
      <c r="AC120" s="180">
        <v>2845.06</v>
      </c>
      <c r="AD120" s="180">
        <v>-53.6</v>
      </c>
      <c r="AE120" s="169">
        <v>390</v>
      </c>
      <c r="AF120" s="169">
        <v>264</v>
      </c>
      <c r="AG120" s="175">
        <v>60.131</v>
      </c>
      <c r="AH120" s="180">
        <v>-6074.01</v>
      </c>
      <c r="AI120" s="175">
        <v>-6.2439999999999998</v>
      </c>
      <c r="AJ120" s="175">
        <v>5.79</v>
      </c>
      <c r="AK120" s="169">
        <v>7330</v>
      </c>
      <c r="AL120" s="181">
        <v>30668.720000000001</v>
      </c>
      <c r="AM120" s="169"/>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69"/>
      <c r="BZ120" s="169"/>
      <c r="CA120" s="169"/>
      <c r="CB120" s="169"/>
      <c r="CC120" s="169"/>
      <c r="CD120" s="169"/>
      <c r="CE120" s="169"/>
      <c r="CF120" s="169"/>
      <c r="CG120" s="169"/>
      <c r="CH120" s="169"/>
      <c r="CI120" s="169"/>
      <c r="CJ120" s="169"/>
      <c r="CK120" s="169"/>
      <c r="CL120" s="169"/>
      <c r="CM120" s="169"/>
      <c r="CN120" s="169"/>
      <c r="CO120" s="169"/>
      <c r="CP120" s="169"/>
      <c r="CQ120" s="169"/>
      <c r="CR120" s="169"/>
      <c r="CS120" s="171"/>
      <c r="CT120" s="171"/>
      <c r="CU120" s="169"/>
    </row>
    <row r="121" spans="1:99" ht="15.75" x14ac:dyDescent="0.25">
      <c r="A121" s="166"/>
      <c r="B121" s="166" t="s">
        <v>736</v>
      </c>
      <c r="C121" s="175">
        <v>142.20099999999999</v>
      </c>
      <c r="D121" s="176">
        <v>307.7</v>
      </c>
      <c r="E121" s="176">
        <v>514.20000000000005</v>
      </c>
      <c r="F121" s="176">
        <v>761</v>
      </c>
      <c r="G121" s="176">
        <v>34.6</v>
      </c>
      <c r="H121" s="176">
        <v>35.058449989911928</v>
      </c>
      <c r="I121" s="176">
        <v>462</v>
      </c>
      <c r="J121" s="175">
        <v>0.26</v>
      </c>
      <c r="K121" s="175">
        <v>0.38200000000000001</v>
      </c>
      <c r="L121" s="175">
        <v>0.99</v>
      </c>
      <c r="M121" s="176">
        <v>313</v>
      </c>
      <c r="N121" s="176">
        <v>0.4</v>
      </c>
      <c r="O121" s="177">
        <v>-13.499000000000001</v>
      </c>
      <c r="P121" s="178">
        <v>0.21490000000000001</v>
      </c>
      <c r="Q121" s="178">
        <v>-1.5449999999999999E-4</v>
      </c>
      <c r="R121" s="178">
        <v>4.395E-8</v>
      </c>
      <c r="S121" s="175">
        <f t="shared" ca="1" si="2"/>
        <v>1.4271019299841468</v>
      </c>
      <c r="T121" s="179">
        <v>25</v>
      </c>
      <c r="U121" s="180">
        <v>695.42</v>
      </c>
      <c r="V121" s="180">
        <v>351.79</v>
      </c>
      <c r="W121" s="169">
        <v>27.75</v>
      </c>
      <c r="X121" s="181">
        <v>116.10600000000001</v>
      </c>
      <c r="Y121" s="169">
        <v>51.66</v>
      </c>
      <c r="Z121" s="181">
        <v>216.14544000000001</v>
      </c>
      <c r="AA121" s="181"/>
      <c r="AB121" s="177">
        <v>16.2758</v>
      </c>
      <c r="AC121" s="180">
        <v>4237.37</v>
      </c>
      <c r="AD121" s="180">
        <v>-74.75</v>
      </c>
      <c r="AE121" s="169">
        <v>548</v>
      </c>
      <c r="AF121" s="169">
        <v>377</v>
      </c>
      <c r="AG121" s="175">
        <v>0</v>
      </c>
      <c r="AH121" s="180">
        <v>0</v>
      </c>
      <c r="AI121" s="175">
        <v>0</v>
      </c>
      <c r="AJ121" s="175">
        <v>0</v>
      </c>
      <c r="AK121" s="169">
        <v>11000</v>
      </c>
      <c r="AL121" s="181">
        <v>46024</v>
      </c>
      <c r="AM121" s="169"/>
      <c r="AN121" s="170"/>
      <c r="AO121" s="170"/>
      <c r="AP121" s="170"/>
      <c r="AQ121" s="170"/>
      <c r="AR121" s="170"/>
      <c r="AS121" s="170"/>
      <c r="AT121" s="170"/>
      <c r="AU121" s="170"/>
      <c r="AV121" s="170"/>
      <c r="AW121" s="170"/>
      <c r="AX121" s="170"/>
      <c r="AY121" s="170"/>
      <c r="AZ121" s="170"/>
      <c r="BA121" s="170"/>
      <c r="BB121" s="170"/>
      <c r="BC121" s="170"/>
      <c r="BD121" s="170"/>
      <c r="BE121" s="170"/>
      <c r="BF121" s="170"/>
      <c r="BG121" s="170"/>
      <c r="BH121" s="170"/>
      <c r="BI121" s="170"/>
      <c r="BJ121" s="170"/>
      <c r="BK121" s="170"/>
      <c r="BL121" s="170"/>
      <c r="BM121" s="170"/>
      <c r="BN121" s="170"/>
      <c r="BO121" s="170"/>
      <c r="BP121" s="170"/>
      <c r="BQ121" s="170"/>
      <c r="BR121" s="170"/>
      <c r="BS121" s="170"/>
      <c r="BT121" s="170"/>
      <c r="BU121" s="170"/>
      <c r="BV121" s="170"/>
      <c r="BW121" s="170"/>
      <c r="BX121" s="170"/>
      <c r="BY121" s="169"/>
      <c r="BZ121" s="169"/>
      <c r="CA121" s="169"/>
      <c r="CB121" s="169"/>
      <c r="CC121" s="169"/>
      <c r="CD121" s="169"/>
      <c r="CE121" s="169"/>
      <c r="CF121" s="169"/>
      <c r="CG121" s="169"/>
      <c r="CH121" s="169"/>
      <c r="CI121" s="169"/>
      <c r="CJ121" s="169"/>
      <c r="CK121" s="169"/>
      <c r="CL121" s="169"/>
      <c r="CM121" s="169"/>
      <c r="CN121" s="169"/>
      <c r="CO121" s="169"/>
      <c r="CP121" s="169"/>
      <c r="CQ121" s="169"/>
      <c r="CR121" s="169"/>
      <c r="CS121" s="171"/>
      <c r="CT121" s="171"/>
      <c r="CU121" s="169"/>
    </row>
    <row r="122" spans="1:99" ht="15.75" x14ac:dyDescent="0.25">
      <c r="A122" s="166"/>
      <c r="B122" s="166" t="s">
        <v>737</v>
      </c>
      <c r="C122" s="175">
        <v>130.23099999999999</v>
      </c>
      <c r="D122" s="176">
        <v>241.2</v>
      </c>
      <c r="E122" s="176">
        <v>452.9</v>
      </c>
      <c r="F122" s="176">
        <v>637</v>
      </c>
      <c r="G122" s="176">
        <v>27</v>
      </c>
      <c r="H122" s="176">
        <v>27.357749992127804</v>
      </c>
      <c r="I122" s="176">
        <v>494</v>
      </c>
      <c r="J122" s="175">
        <v>0.26</v>
      </c>
      <c r="K122" s="175">
        <v>0.52</v>
      </c>
      <c r="L122" s="175">
        <v>0.82099999999999995</v>
      </c>
      <c r="M122" s="176">
        <v>293</v>
      </c>
      <c r="N122" s="176">
        <v>1.6</v>
      </c>
      <c r="O122" s="177">
        <v>6.181</v>
      </c>
      <c r="P122" s="178">
        <v>0.1825</v>
      </c>
      <c r="Q122" s="178">
        <v>-1.009E-4</v>
      </c>
      <c r="R122" s="178">
        <v>2.1649999999999999E-8</v>
      </c>
      <c r="S122" s="175" t="e">
        <f t="shared" ca="1" si="2"/>
        <v>#DIV/0!</v>
      </c>
      <c r="T122" s="179">
        <v>25</v>
      </c>
      <c r="U122" s="180">
        <v>0</v>
      </c>
      <c r="V122" s="180">
        <v>0</v>
      </c>
      <c r="W122" s="169">
        <v>0</v>
      </c>
      <c r="X122" s="181">
        <v>0</v>
      </c>
      <c r="Y122" s="169">
        <v>0</v>
      </c>
      <c r="Z122" s="181">
        <v>0</v>
      </c>
      <c r="AA122" s="181"/>
      <c r="AB122" s="177">
        <v>14.710800000000001</v>
      </c>
      <c r="AC122" s="180">
        <v>2441.66</v>
      </c>
      <c r="AD122" s="180">
        <v>-150.69999999999999</v>
      </c>
      <c r="AE122" s="169">
        <v>453</v>
      </c>
      <c r="AF122" s="169">
        <v>345</v>
      </c>
      <c r="AG122" s="175">
        <v>0</v>
      </c>
      <c r="AH122" s="180">
        <v>0</v>
      </c>
      <c r="AI122" s="175">
        <v>0</v>
      </c>
      <c r="AJ122" s="175">
        <v>0</v>
      </c>
      <c r="AK122" s="169">
        <v>10600</v>
      </c>
      <c r="AL122" s="181">
        <v>44350.400000000001</v>
      </c>
      <c r="AM122" s="169"/>
      <c r="AN122" s="170"/>
      <c r="AO122" s="170"/>
      <c r="AP122" s="170"/>
      <c r="AQ122" s="170"/>
      <c r="AR122" s="170"/>
      <c r="AS122" s="170"/>
      <c r="AT122" s="170"/>
      <c r="AU122" s="170"/>
      <c r="AV122" s="170"/>
      <c r="AW122" s="170"/>
      <c r="AX122" s="170"/>
      <c r="AY122" s="170"/>
      <c r="AZ122" s="170"/>
      <c r="BA122" s="170"/>
      <c r="BB122" s="170"/>
      <c r="BC122" s="170"/>
      <c r="BD122" s="170"/>
      <c r="BE122" s="170"/>
      <c r="BF122" s="170"/>
      <c r="BG122" s="170"/>
      <c r="BH122" s="170"/>
      <c r="BI122" s="170"/>
      <c r="BJ122" s="170"/>
      <c r="BK122" s="170"/>
      <c r="BL122" s="170"/>
      <c r="BM122" s="170"/>
      <c r="BN122" s="170"/>
      <c r="BO122" s="170"/>
      <c r="BP122" s="170"/>
      <c r="BQ122" s="170"/>
      <c r="BR122" s="170"/>
      <c r="BS122" s="170"/>
      <c r="BT122" s="170"/>
      <c r="BU122" s="170"/>
      <c r="BV122" s="170"/>
      <c r="BW122" s="170"/>
      <c r="BX122" s="170"/>
      <c r="BY122" s="169"/>
      <c r="BZ122" s="169"/>
      <c r="CA122" s="169"/>
      <c r="CB122" s="169"/>
      <c r="CC122" s="169"/>
      <c r="CD122" s="169"/>
      <c r="CE122" s="169"/>
      <c r="CF122" s="169"/>
      <c r="CG122" s="169"/>
      <c r="CH122" s="169"/>
      <c r="CI122" s="169"/>
      <c r="CJ122" s="169"/>
      <c r="CK122" s="169"/>
      <c r="CL122" s="169"/>
      <c r="CM122" s="169"/>
      <c r="CN122" s="169"/>
      <c r="CO122" s="169"/>
      <c r="CP122" s="169"/>
      <c r="CQ122" s="169"/>
      <c r="CR122" s="169"/>
      <c r="CS122" s="171"/>
      <c r="CT122" s="171"/>
      <c r="CU122" s="169"/>
    </row>
    <row r="123" spans="1:99" ht="15.75" x14ac:dyDescent="0.25">
      <c r="A123" s="166"/>
      <c r="B123" s="166" t="s">
        <v>738</v>
      </c>
      <c r="C123" s="175">
        <v>142.286</v>
      </c>
      <c r="D123" s="176">
        <v>0</v>
      </c>
      <c r="E123" s="176">
        <v>428.8</v>
      </c>
      <c r="F123" s="176">
        <v>609.6</v>
      </c>
      <c r="G123" s="176">
        <v>22.9</v>
      </c>
      <c r="H123" s="176">
        <v>23.20342499332321</v>
      </c>
      <c r="I123" s="176">
        <v>0</v>
      </c>
      <c r="J123" s="175">
        <v>0</v>
      </c>
      <c r="K123" s="175">
        <v>0.38800000000000001</v>
      </c>
      <c r="L123" s="175">
        <v>0</v>
      </c>
      <c r="M123" s="176">
        <v>0</v>
      </c>
      <c r="N123" s="176">
        <v>0</v>
      </c>
      <c r="O123" s="177">
        <v>-16.808</v>
      </c>
      <c r="P123" s="178">
        <v>0.29430000000000001</v>
      </c>
      <c r="Q123" s="178">
        <v>-2.065E-4</v>
      </c>
      <c r="R123" s="178">
        <v>5.8640000000000001E-8</v>
      </c>
      <c r="S123" s="175" t="e">
        <f t="shared" ca="1" si="2"/>
        <v>#DIV/0!</v>
      </c>
      <c r="T123" s="179">
        <v>25</v>
      </c>
      <c r="U123" s="180">
        <v>0</v>
      </c>
      <c r="V123" s="180">
        <v>0</v>
      </c>
      <c r="W123" s="169">
        <v>-61.8</v>
      </c>
      <c r="X123" s="181">
        <v>-258.57119999999998</v>
      </c>
      <c r="Y123" s="169">
        <v>8.02</v>
      </c>
      <c r="Z123" s="181">
        <v>33.555680000000002</v>
      </c>
      <c r="AA123" s="181"/>
      <c r="AB123" s="177">
        <v>15.784800000000001</v>
      </c>
      <c r="AC123" s="180">
        <v>3305.2</v>
      </c>
      <c r="AD123" s="180">
        <v>-67.66</v>
      </c>
      <c r="AE123" s="169">
        <v>458</v>
      </c>
      <c r="AF123" s="169">
        <v>313</v>
      </c>
      <c r="AG123" s="175">
        <v>0</v>
      </c>
      <c r="AH123" s="180">
        <v>0</v>
      </c>
      <c r="AI123" s="175">
        <v>0</v>
      </c>
      <c r="AJ123" s="175">
        <v>0</v>
      </c>
      <c r="AK123" s="169">
        <v>8760</v>
      </c>
      <c r="AL123" s="181">
        <v>36651.840000000004</v>
      </c>
      <c r="AM123" s="169"/>
      <c r="AN123" s="170"/>
      <c r="AO123" s="170"/>
      <c r="AP123" s="170"/>
      <c r="AQ123" s="170"/>
      <c r="AR123" s="170"/>
      <c r="AS123" s="170"/>
      <c r="AT123" s="170"/>
      <c r="AU123" s="170"/>
      <c r="AV123" s="170"/>
      <c r="AW123" s="170"/>
      <c r="AX123" s="170"/>
      <c r="AY123" s="170"/>
      <c r="AZ123" s="170"/>
      <c r="BA123" s="170"/>
      <c r="BB123" s="170"/>
      <c r="BC123" s="170"/>
      <c r="BD123" s="170"/>
      <c r="BE123" s="170"/>
      <c r="BF123" s="170"/>
      <c r="BG123" s="170"/>
      <c r="BH123" s="170"/>
      <c r="BI123" s="170"/>
      <c r="BJ123" s="170"/>
      <c r="BK123" s="170"/>
      <c r="BL123" s="170"/>
      <c r="BM123" s="170"/>
      <c r="BN123" s="170"/>
      <c r="BO123" s="170"/>
      <c r="BP123" s="170"/>
      <c r="BQ123" s="170"/>
      <c r="BR123" s="170"/>
      <c r="BS123" s="170"/>
      <c r="BT123" s="170"/>
      <c r="BU123" s="170"/>
      <c r="BV123" s="170"/>
      <c r="BW123" s="170"/>
      <c r="BX123" s="170"/>
      <c r="BY123" s="169"/>
      <c r="BZ123" s="169"/>
      <c r="CA123" s="169"/>
      <c r="CB123" s="169"/>
      <c r="CC123" s="169"/>
      <c r="CD123" s="169"/>
      <c r="CE123" s="169"/>
      <c r="CF123" s="169"/>
      <c r="CG123" s="169"/>
      <c r="CH123" s="169"/>
      <c r="CI123" s="169"/>
      <c r="CJ123" s="169"/>
      <c r="CK123" s="169"/>
      <c r="CL123" s="169"/>
      <c r="CM123" s="169"/>
      <c r="CN123" s="169"/>
      <c r="CO123" s="169"/>
      <c r="CP123" s="169"/>
      <c r="CQ123" s="169"/>
      <c r="CR123" s="169"/>
      <c r="CS123" s="171"/>
      <c r="CT123" s="171"/>
      <c r="CU123" s="169"/>
    </row>
    <row r="124" spans="1:99" ht="15.75" x14ac:dyDescent="0.25">
      <c r="A124" s="166"/>
      <c r="B124" s="166" t="s">
        <v>739</v>
      </c>
      <c r="C124" s="175">
        <v>128.25899999999999</v>
      </c>
      <c r="D124" s="176">
        <v>0</v>
      </c>
      <c r="E124" s="176">
        <v>419.3</v>
      </c>
      <c r="F124" s="176">
        <v>610</v>
      </c>
      <c r="G124" s="176">
        <v>26.4</v>
      </c>
      <c r="H124" s="176">
        <v>26.749799992302741</v>
      </c>
      <c r="I124" s="176">
        <v>0</v>
      </c>
      <c r="J124" s="175">
        <v>0</v>
      </c>
      <c r="K124" s="175">
        <v>0.33800000000000002</v>
      </c>
      <c r="L124" s="175">
        <v>0.752</v>
      </c>
      <c r="M124" s="176">
        <v>293</v>
      </c>
      <c r="N124" s="176">
        <v>0</v>
      </c>
      <c r="O124" s="177">
        <v>-16.067</v>
      </c>
      <c r="P124" s="178">
        <v>0.26900000000000002</v>
      </c>
      <c r="Q124" s="178">
        <v>-1.908E-4</v>
      </c>
      <c r="R124" s="178">
        <v>5.5080000000000001E-8</v>
      </c>
      <c r="S124" s="175" t="e">
        <f t="shared" ca="1" si="2"/>
        <v>#DIV/0!</v>
      </c>
      <c r="T124" s="179">
        <v>25</v>
      </c>
      <c r="U124" s="180">
        <v>0</v>
      </c>
      <c r="V124" s="180">
        <v>0</v>
      </c>
      <c r="W124" s="169">
        <v>-55.44</v>
      </c>
      <c r="X124" s="181">
        <v>-231.96096</v>
      </c>
      <c r="Y124" s="169">
        <v>8.3800000000000008</v>
      </c>
      <c r="Z124" s="181">
        <v>35.061920000000008</v>
      </c>
      <c r="AA124" s="181"/>
      <c r="AB124" s="177">
        <v>15.870900000000001</v>
      </c>
      <c r="AC124" s="180">
        <v>3341.62</v>
      </c>
      <c r="AD124" s="180">
        <v>-57.57</v>
      </c>
      <c r="AE124" s="169">
        <v>440</v>
      </c>
      <c r="AF124" s="169">
        <v>350</v>
      </c>
      <c r="AG124" s="175">
        <v>0</v>
      </c>
      <c r="AH124" s="180">
        <v>0</v>
      </c>
      <c r="AI124" s="175">
        <v>0</v>
      </c>
      <c r="AJ124" s="175">
        <v>0</v>
      </c>
      <c r="AK124" s="169">
        <v>8600</v>
      </c>
      <c r="AL124" s="181">
        <v>35982.400000000001</v>
      </c>
      <c r="AM124" s="169"/>
      <c r="AN124" s="170"/>
      <c r="AO124" s="170"/>
      <c r="AP124" s="170"/>
      <c r="AQ124" s="170"/>
      <c r="AR124" s="170"/>
      <c r="AS124" s="170"/>
      <c r="AT124" s="170"/>
      <c r="AU124" s="170"/>
      <c r="AV124" s="170"/>
      <c r="AW124" s="170"/>
      <c r="AX124" s="170"/>
      <c r="AY124" s="170"/>
      <c r="AZ124" s="170"/>
      <c r="BA124" s="170"/>
      <c r="BB124" s="170"/>
      <c r="BC124" s="170"/>
      <c r="BD124" s="170"/>
      <c r="BE124" s="170"/>
      <c r="BF124" s="170"/>
      <c r="BG124" s="170"/>
      <c r="BH124" s="170"/>
      <c r="BI124" s="170"/>
      <c r="BJ124" s="170"/>
      <c r="BK124" s="170"/>
      <c r="BL124" s="170"/>
      <c r="BM124" s="170"/>
      <c r="BN124" s="170"/>
      <c r="BO124" s="170"/>
      <c r="BP124" s="170"/>
      <c r="BQ124" s="170"/>
      <c r="BR124" s="170"/>
      <c r="BS124" s="170"/>
      <c r="BT124" s="170"/>
      <c r="BU124" s="170"/>
      <c r="BV124" s="170"/>
      <c r="BW124" s="170"/>
      <c r="BX124" s="170"/>
      <c r="BY124" s="169"/>
      <c r="BZ124" s="169"/>
      <c r="CA124" s="169"/>
      <c r="CB124" s="169"/>
      <c r="CC124" s="169"/>
      <c r="CD124" s="169"/>
      <c r="CE124" s="169"/>
      <c r="CF124" s="169"/>
      <c r="CG124" s="169"/>
      <c r="CH124" s="169"/>
      <c r="CI124" s="169"/>
      <c r="CJ124" s="169"/>
      <c r="CK124" s="169"/>
      <c r="CL124" s="169"/>
      <c r="CM124" s="169"/>
      <c r="CN124" s="169"/>
      <c r="CO124" s="169"/>
      <c r="CP124" s="169"/>
      <c r="CQ124" s="169"/>
      <c r="CR124" s="169"/>
      <c r="CS124" s="171"/>
      <c r="CT124" s="171"/>
      <c r="CU124" s="169"/>
    </row>
    <row r="125" spans="1:99" ht="15.75" x14ac:dyDescent="0.25">
      <c r="A125" s="166"/>
      <c r="B125" s="166" t="s">
        <v>740</v>
      </c>
      <c r="C125" s="175">
        <v>84.162000000000006</v>
      </c>
      <c r="D125" s="176">
        <v>158</v>
      </c>
      <c r="E125" s="176">
        <v>314.39999999999998</v>
      </c>
      <c r="F125" s="176">
        <v>490</v>
      </c>
      <c r="G125" s="176">
        <v>32.1</v>
      </c>
      <c r="H125" s="176">
        <v>32.525324990640833</v>
      </c>
      <c r="I125" s="176">
        <v>340</v>
      </c>
      <c r="J125" s="175">
        <v>0.27</v>
      </c>
      <c r="K125" s="175">
        <v>0.121</v>
      </c>
      <c r="L125" s="175">
        <v>0.65300000000000002</v>
      </c>
      <c r="M125" s="176">
        <v>293</v>
      </c>
      <c r="N125" s="176">
        <v>0</v>
      </c>
      <c r="O125" s="177">
        <v>-2.9990000000000001</v>
      </c>
      <c r="P125" s="178">
        <v>0.13100000000000001</v>
      </c>
      <c r="Q125" s="178">
        <v>-6.9629999999999996E-5</v>
      </c>
      <c r="R125" s="178">
        <v>1.2439999999999999E-8</v>
      </c>
      <c r="S125" s="175" t="e">
        <f t="shared" ca="1" si="2"/>
        <v>#DIV/0!</v>
      </c>
      <c r="T125" s="179">
        <v>25</v>
      </c>
      <c r="U125" s="180">
        <v>0</v>
      </c>
      <c r="V125" s="180">
        <v>0</v>
      </c>
      <c r="W125" s="169">
        <v>-10.31</v>
      </c>
      <c r="X125" s="181">
        <v>-43.137040000000006</v>
      </c>
      <c r="Y125" s="169">
        <v>23.46</v>
      </c>
      <c r="Z125" s="181">
        <v>98.15664000000001</v>
      </c>
      <c r="AA125" s="181"/>
      <c r="AB125" s="177">
        <v>15.375500000000001</v>
      </c>
      <c r="AC125" s="180">
        <v>2326.8000000000002</v>
      </c>
      <c r="AD125" s="180">
        <v>-48.24</v>
      </c>
      <c r="AE125" s="169">
        <v>340</v>
      </c>
      <c r="AF125" s="169">
        <v>225</v>
      </c>
      <c r="AG125" s="175">
        <v>0</v>
      </c>
      <c r="AH125" s="180">
        <v>0</v>
      </c>
      <c r="AI125" s="175">
        <v>0</v>
      </c>
      <c r="AJ125" s="175">
        <v>0</v>
      </c>
      <c r="AK125" s="169">
        <v>6130</v>
      </c>
      <c r="AL125" s="181">
        <v>25647.920000000002</v>
      </c>
      <c r="AM125" s="169"/>
      <c r="AN125" s="170"/>
      <c r="AO125" s="170"/>
      <c r="AP125" s="170"/>
      <c r="AQ125" s="170"/>
      <c r="AR125" s="170"/>
      <c r="AS125" s="170"/>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c r="BU125" s="170"/>
      <c r="BV125" s="170"/>
      <c r="BW125" s="170"/>
      <c r="BX125" s="170"/>
      <c r="BY125" s="169"/>
      <c r="BZ125" s="169"/>
      <c r="CA125" s="169"/>
      <c r="CB125" s="169"/>
      <c r="CC125" s="169"/>
      <c r="CD125" s="169"/>
      <c r="CE125" s="169"/>
      <c r="CF125" s="169"/>
      <c r="CG125" s="169"/>
      <c r="CH125" s="169"/>
      <c r="CI125" s="169"/>
      <c r="CJ125" s="169"/>
      <c r="CK125" s="169"/>
      <c r="CL125" s="169"/>
      <c r="CM125" s="169"/>
      <c r="CN125" s="169"/>
      <c r="CO125" s="169"/>
      <c r="CP125" s="169"/>
      <c r="CQ125" s="169"/>
      <c r="CR125" s="169"/>
      <c r="CS125" s="171"/>
      <c r="CT125" s="171"/>
      <c r="CU125" s="169"/>
    </row>
    <row r="126" spans="1:99" ht="15.75" x14ac:dyDescent="0.25">
      <c r="A126" s="166"/>
      <c r="B126" s="166" t="s">
        <v>741</v>
      </c>
      <c r="C126" s="175">
        <v>114.232</v>
      </c>
      <c r="D126" s="176">
        <v>147</v>
      </c>
      <c r="E126" s="176">
        <v>385.1</v>
      </c>
      <c r="F126" s="176">
        <v>562</v>
      </c>
      <c r="G126" s="176">
        <v>26.2</v>
      </c>
      <c r="H126" s="176">
        <v>26.547149992361053</v>
      </c>
      <c r="I126" s="176">
        <v>443</v>
      </c>
      <c r="J126" s="175">
        <v>0.252</v>
      </c>
      <c r="K126" s="175">
        <v>0.32100000000000001</v>
      </c>
      <c r="L126" s="175">
        <v>0.71</v>
      </c>
      <c r="M126" s="176">
        <v>293</v>
      </c>
      <c r="N126" s="176">
        <v>0</v>
      </c>
      <c r="O126" s="177">
        <v>-2.2010000000000001</v>
      </c>
      <c r="P126" s="178">
        <v>0.18770000000000001</v>
      </c>
      <c r="Q126" s="178">
        <v>-1.0509999999999999E-4</v>
      </c>
      <c r="R126" s="178">
        <v>2.316E-8</v>
      </c>
      <c r="S126" s="175">
        <f t="shared" ca="1" si="2"/>
        <v>0.72099812437090616</v>
      </c>
      <c r="T126" s="179">
        <v>25</v>
      </c>
      <c r="U126" s="180">
        <v>446.2</v>
      </c>
      <c r="V126" s="180">
        <v>244.67</v>
      </c>
      <c r="W126" s="169">
        <v>-52.61</v>
      </c>
      <c r="X126" s="181">
        <v>-220.12024</v>
      </c>
      <c r="Y126" s="169">
        <v>3.17</v>
      </c>
      <c r="Z126" s="181">
        <v>13.26328</v>
      </c>
      <c r="AA126" s="181"/>
      <c r="AB126" s="177">
        <v>15.775499999999999</v>
      </c>
      <c r="AC126" s="180">
        <v>3011.51</v>
      </c>
      <c r="AD126" s="180">
        <v>-55.71</v>
      </c>
      <c r="AE126" s="169">
        <v>411</v>
      </c>
      <c r="AF126" s="169">
        <v>279</v>
      </c>
      <c r="AG126" s="175">
        <v>59.518000000000001</v>
      </c>
      <c r="AH126" s="180">
        <v>-6352.78</v>
      </c>
      <c r="AI126" s="175">
        <v>-6.1180000000000003</v>
      </c>
      <c r="AJ126" s="175">
        <v>6.69</v>
      </c>
      <c r="AK126" s="169">
        <v>7760</v>
      </c>
      <c r="AL126" s="181">
        <v>32467.84</v>
      </c>
      <c r="AM126" s="169"/>
      <c r="AN126" s="170"/>
      <c r="AO126" s="170"/>
      <c r="AP126" s="170"/>
      <c r="AQ126" s="170"/>
      <c r="AR126" s="170"/>
      <c r="AS126" s="170"/>
      <c r="AT126" s="170"/>
      <c r="AU126" s="170"/>
      <c r="AV126" s="170"/>
      <c r="AW126" s="170"/>
      <c r="AX126" s="170"/>
      <c r="AY126" s="170"/>
      <c r="AZ126" s="170"/>
      <c r="BA126" s="170"/>
      <c r="BB126" s="170"/>
      <c r="BC126" s="170"/>
      <c r="BD126" s="170"/>
      <c r="BE126" s="170"/>
      <c r="BF126" s="170"/>
      <c r="BG126" s="170"/>
      <c r="BH126" s="170"/>
      <c r="BI126" s="170"/>
      <c r="BJ126" s="170"/>
      <c r="BK126" s="170"/>
      <c r="BL126" s="170"/>
      <c r="BM126" s="170"/>
      <c r="BN126" s="170"/>
      <c r="BO126" s="170"/>
      <c r="BP126" s="170"/>
      <c r="BQ126" s="170"/>
      <c r="BR126" s="170"/>
      <c r="BS126" s="170"/>
      <c r="BT126" s="170"/>
      <c r="BU126" s="170"/>
      <c r="BV126" s="170"/>
      <c r="BW126" s="170"/>
      <c r="BX126" s="170"/>
      <c r="BY126" s="169"/>
      <c r="BZ126" s="169"/>
      <c r="CA126" s="169"/>
      <c r="CB126" s="169"/>
      <c r="CC126" s="169"/>
      <c r="CD126" s="169"/>
      <c r="CE126" s="169"/>
      <c r="CF126" s="169"/>
      <c r="CG126" s="169"/>
      <c r="CH126" s="169"/>
      <c r="CI126" s="169"/>
      <c r="CJ126" s="169"/>
      <c r="CK126" s="169"/>
      <c r="CL126" s="169"/>
      <c r="CM126" s="169"/>
      <c r="CN126" s="169"/>
      <c r="CO126" s="169"/>
      <c r="CP126" s="169"/>
      <c r="CQ126" s="169"/>
      <c r="CR126" s="169"/>
      <c r="CS126" s="171"/>
      <c r="CT126" s="171"/>
      <c r="CU126" s="169"/>
    </row>
    <row r="127" spans="1:99" ht="15.75" x14ac:dyDescent="0.25">
      <c r="A127" s="166"/>
      <c r="B127" s="166" t="s">
        <v>742</v>
      </c>
      <c r="C127" s="175">
        <v>100.205</v>
      </c>
      <c r="D127" s="176">
        <v>138.69999999999999</v>
      </c>
      <c r="E127" s="176">
        <v>359.2</v>
      </c>
      <c r="F127" s="176">
        <v>536.29999999999995</v>
      </c>
      <c r="G127" s="176">
        <v>29.1</v>
      </c>
      <c r="H127" s="176">
        <v>29.485574991515524</v>
      </c>
      <c r="I127" s="176">
        <v>414</v>
      </c>
      <c r="J127" s="175">
        <v>0.27400000000000002</v>
      </c>
      <c r="K127" s="175">
        <v>0.27</v>
      </c>
      <c r="L127" s="175">
        <v>0.69299999999999995</v>
      </c>
      <c r="M127" s="176">
        <v>293</v>
      </c>
      <c r="N127" s="176">
        <v>0</v>
      </c>
      <c r="O127" s="177">
        <v>-1.6830000000000001</v>
      </c>
      <c r="P127" s="178">
        <v>0.1633</v>
      </c>
      <c r="Q127" s="178">
        <v>-8.9190000000000005E-5</v>
      </c>
      <c r="R127" s="178">
        <v>1.871E-8</v>
      </c>
      <c r="S127" s="175" t="e">
        <f t="shared" ca="1" si="2"/>
        <v>#DIV/0!</v>
      </c>
      <c r="T127" s="179">
        <v>25</v>
      </c>
      <c r="U127" s="180">
        <v>0</v>
      </c>
      <c r="V127" s="180">
        <v>0</v>
      </c>
      <c r="W127" s="169">
        <v>-48.17</v>
      </c>
      <c r="X127" s="181">
        <v>-201.54328000000001</v>
      </c>
      <c r="Y127" s="169">
        <v>0.63</v>
      </c>
      <c r="Z127" s="181">
        <v>2.63592</v>
      </c>
      <c r="AA127" s="181"/>
      <c r="AB127" s="177">
        <v>15.718999999999999</v>
      </c>
      <c r="AC127" s="180">
        <v>2829.1</v>
      </c>
      <c r="AD127" s="180">
        <v>-47.83</v>
      </c>
      <c r="AE127" s="169">
        <v>385</v>
      </c>
      <c r="AF127" s="169">
        <v>260</v>
      </c>
      <c r="AG127" s="175">
        <v>54.572000000000003</v>
      </c>
      <c r="AH127" s="180">
        <v>-5634.72</v>
      </c>
      <c r="AI127" s="175">
        <v>-5.4870000000000001</v>
      </c>
      <c r="AJ127" s="175">
        <v>5.49</v>
      </c>
      <c r="AK127" s="169">
        <v>7086</v>
      </c>
      <c r="AL127" s="181">
        <v>29647.824000000001</v>
      </c>
      <c r="AM127" s="169"/>
      <c r="AN127" s="170"/>
      <c r="AO127" s="170"/>
      <c r="AP127" s="170"/>
      <c r="AQ127" s="170"/>
      <c r="AR127" s="170"/>
      <c r="AS127" s="170"/>
      <c r="AT127" s="170"/>
      <c r="AU127" s="170"/>
      <c r="AV127" s="170"/>
      <c r="AW127" s="170"/>
      <c r="AX127" s="170"/>
      <c r="AY127" s="170"/>
      <c r="AZ127" s="170"/>
      <c r="BA127" s="170"/>
      <c r="BB127" s="170"/>
      <c r="BC127" s="170"/>
      <c r="BD127" s="170"/>
      <c r="BE127" s="170"/>
      <c r="BF127" s="170"/>
      <c r="BG127" s="170"/>
      <c r="BH127" s="170"/>
      <c r="BI127" s="170"/>
      <c r="BJ127" s="170"/>
      <c r="BK127" s="170"/>
      <c r="BL127" s="170"/>
      <c r="BM127" s="170"/>
      <c r="BN127" s="170"/>
      <c r="BO127" s="170"/>
      <c r="BP127" s="170"/>
      <c r="BQ127" s="170"/>
      <c r="BR127" s="170"/>
      <c r="BS127" s="170"/>
      <c r="BT127" s="170"/>
      <c r="BU127" s="170"/>
      <c r="BV127" s="170"/>
      <c r="BW127" s="170"/>
      <c r="BX127" s="170"/>
      <c r="BY127" s="169"/>
      <c r="BZ127" s="169"/>
      <c r="CA127" s="169"/>
      <c r="CB127" s="169"/>
      <c r="CC127" s="169"/>
      <c r="CD127" s="169"/>
      <c r="CE127" s="169"/>
      <c r="CF127" s="169"/>
      <c r="CG127" s="169"/>
      <c r="CH127" s="169"/>
      <c r="CI127" s="169"/>
      <c r="CJ127" s="169"/>
      <c r="CK127" s="169"/>
      <c r="CL127" s="169"/>
      <c r="CM127" s="169"/>
      <c r="CN127" s="169"/>
      <c r="CO127" s="169"/>
      <c r="CP127" s="169"/>
      <c r="CQ127" s="169"/>
      <c r="CR127" s="169"/>
      <c r="CS127" s="171"/>
      <c r="CT127" s="171"/>
      <c r="CU127" s="169"/>
    </row>
    <row r="128" spans="1:99" ht="15.75" x14ac:dyDescent="0.25">
      <c r="A128" s="166"/>
      <c r="B128" s="166" t="s">
        <v>743</v>
      </c>
      <c r="C128" s="175">
        <v>114.232</v>
      </c>
      <c r="D128" s="176">
        <v>0</v>
      </c>
      <c r="E128" s="176">
        <v>390.9</v>
      </c>
      <c r="F128" s="176">
        <v>568.79999999999995</v>
      </c>
      <c r="G128" s="176">
        <v>26.6</v>
      </c>
      <c r="H128" s="176">
        <v>26.952449992244432</v>
      </c>
      <c r="I128" s="176">
        <v>466</v>
      </c>
      <c r="J128" s="175">
        <v>0.26500000000000001</v>
      </c>
      <c r="K128" s="175">
        <v>0.33800000000000002</v>
      </c>
      <c r="L128" s="175">
        <v>0.71899999999999997</v>
      </c>
      <c r="M128" s="176">
        <v>293</v>
      </c>
      <c r="N128" s="176">
        <v>0</v>
      </c>
      <c r="O128" s="177">
        <v>-2.2010000000000001</v>
      </c>
      <c r="P128" s="178">
        <v>0.18770000000000001</v>
      </c>
      <c r="Q128" s="178">
        <v>-1.0509999999999999E-4</v>
      </c>
      <c r="R128" s="178">
        <v>2.316E-8</v>
      </c>
      <c r="S128" s="175" t="e">
        <f t="shared" ca="1" si="2"/>
        <v>#DIV/0!</v>
      </c>
      <c r="T128" s="179">
        <v>25</v>
      </c>
      <c r="U128" s="180">
        <v>0</v>
      </c>
      <c r="V128" s="180">
        <v>0</v>
      </c>
      <c r="W128" s="169">
        <v>50.91</v>
      </c>
      <c r="X128" s="181">
        <v>213.00744</v>
      </c>
      <c r="Y128" s="169">
        <v>4.1399999999999997</v>
      </c>
      <c r="Z128" s="181">
        <v>17.321759999999998</v>
      </c>
      <c r="AA128" s="181"/>
      <c r="AB128" s="177">
        <v>15.8415</v>
      </c>
      <c r="AC128" s="180">
        <v>3062.52</v>
      </c>
      <c r="AD128" s="180">
        <v>-58.29</v>
      </c>
      <c r="AE128" s="169">
        <v>417</v>
      </c>
      <c r="AF128" s="169">
        <v>284</v>
      </c>
      <c r="AG128" s="175">
        <v>61.319000000000003</v>
      </c>
      <c r="AH128" s="180">
        <v>-6588.72</v>
      </c>
      <c r="AI128" s="175">
        <v>-6.3440000000000003</v>
      </c>
      <c r="AJ128" s="175">
        <v>6.76</v>
      </c>
      <c r="AK128" s="169">
        <v>7953</v>
      </c>
      <c r="AL128" s="181">
        <v>33275.351999999999</v>
      </c>
      <c r="AM128" s="169"/>
      <c r="AN128" s="170"/>
      <c r="AO128" s="170"/>
      <c r="AP128" s="170"/>
      <c r="AQ128" s="170"/>
      <c r="AR128" s="170"/>
      <c r="AS128" s="170"/>
      <c r="AT128" s="170"/>
      <c r="AU128" s="170"/>
      <c r="AV128" s="170"/>
      <c r="AW128" s="170"/>
      <c r="AX128" s="170"/>
      <c r="AY128" s="170"/>
      <c r="AZ128" s="170"/>
      <c r="BA128" s="170"/>
      <c r="BB128" s="170"/>
      <c r="BC128" s="170"/>
      <c r="BD128" s="170"/>
      <c r="BE128" s="170"/>
      <c r="BF128" s="170"/>
      <c r="BG128" s="170"/>
      <c r="BH128" s="170"/>
      <c r="BI128" s="170"/>
      <c r="BJ128" s="170"/>
      <c r="BK128" s="170"/>
      <c r="BL128" s="170"/>
      <c r="BM128" s="170"/>
      <c r="BN128" s="170"/>
      <c r="BO128" s="170"/>
      <c r="BP128" s="170"/>
      <c r="BQ128" s="170"/>
      <c r="BR128" s="170"/>
      <c r="BS128" s="170"/>
      <c r="BT128" s="170"/>
      <c r="BU128" s="170"/>
      <c r="BV128" s="170"/>
      <c r="BW128" s="170"/>
      <c r="BX128" s="170"/>
      <c r="BY128" s="169"/>
      <c r="BZ128" s="169"/>
      <c r="CA128" s="169"/>
      <c r="CB128" s="169"/>
      <c r="CC128" s="169"/>
      <c r="CD128" s="169"/>
      <c r="CE128" s="169"/>
      <c r="CF128" s="169"/>
      <c r="CG128" s="169"/>
      <c r="CH128" s="169"/>
      <c r="CI128" s="169"/>
      <c r="CJ128" s="169"/>
      <c r="CK128" s="169"/>
      <c r="CL128" s="169"/>
      <c r="CM128" s="169"/>
      <c r="CN128" s="169"/>
      <c r="CO128" s="169"/>
      <c r="CP128" s="169"/>
      <c r="CQ128" s="169"/>
      <c r="CR128" s="169"/>
      <c r="CS128" s="171"/>
      <c r="CT128" s="171"/>
      <c r="CU128" s="169"/>
    </row>
    <row r="129" spans="1:130" ht="15.75" x14ac:dyDescent="0.25">
      <c r="A129" s="166"/>
      <c r="B129" s="166" t="s">
        <v>744</v>
      </c>
      <c r="C129" s="175">
        <v>107.15600000000001</v>
      </c>
      <c r="D129" s="176">
        <v>0</v>
      </c>
      <c r="E129" s="176">
        <v>452.3</v>
      </c>
      <c r="F129" s="176">
        <v>683.8</v>
      </c>
      <c r="G129" s="176">
        <v>0</v>
      </c>
      <c r="H129" s="176">
        <v>0</v>
      </c>
      <c r="I129" s="176">
        <v>0</v>
      </c>
      <c r="J129" s="175">
        <v>0</v>
      </c>
      <c r="K129" s="175">
        <v>0</v>
      </c>
      <c r="L129" s="175">
        <v>0.95399999999999996</v>
      </c>
      <c r="M129" s="176">
        <v>298</v>
      </c>
      <c r="N129" s="176">
        <v>1.9</v>
      </c>
      <c r="O129" s="177">
        <v>0</v>
      </c>
      <c r="P129" s="178">
        <v>0</v>
      </c>
      <c r="Q129" s="178">
        <v>0</v>
      </c>
      <c r="R129" s="178">
        <v>0</v>
      </c>
      <c r="S129" s="175" t="e">
        <f t="shared" ca="1" si="2"/>
        <v>#DIV/0!</v>
      </c>
      <c r="T129" s="179">
        <v>25</v>
      </c>
      <c r="U129" s="180">
        <v>0</v>
      </c>
      <c r="V129" s="180">
        <v>0</v>
      </c>
      <c r="W129" s="169">
        <v>16.73</v>
      </c>
      <c r="X129" s="181">
        <v>69.998320000000007</v>
      </c>
      <c r="Y129" s="169">
        <v>0</v>
      </c>
      <c r="Z129" s="181">
        <v>0</v>
      </c>
      <c r="AA129" s="181"/>
      <c r="AB129" s="177">
        <v>16.951699999999999</v>
      </c>
      <c r="AC129" s="180">
        <v>4237.04</v>
      </c>
      <c r="AD129" s="180">
        <v>-41.65</v>
      </c>
      <c r="AE129" s="169">
        <v>460</v>
      </c>
      <c r="AF129" s="169">
        <v>400</v>
      </c>
      <c r="AG129" s="175">
        <v>0</v>
      </c>
      <c r="AH129" s="180">
        <v>0</v>
      </c>
      <c r="AI129" s="175">
        <v>0</v>
      </c>
      <c r="AJ129" s="175">
        <v>0</v>
      </c>
      <c r="AK129" s="169">
        <v>0</v>
      </c>
      <c r="AL129" s="181">
        <v>0</v>
      </c>
      <c r="AM129" s="169"/>
      <c r="AN129" s="170"/>
      <c r="AO129" s="170"/>
      <c r="AP129" s="170"/>
      <c r="AQ129" s="170"/>
      <c r="AR129" s="170"/>
      <c r="AS129" s="170"/>
      <c r="AT129" s="170"/>
      <c r="AU129" s="170"/>
      <c r="AV129" s="170"/>
      <c r="AW129" s="170"/>
      <c r="AX129" s="170"/>
      <c r="AY129" s="170"/>
      <c r="AZ129" s="170"/>
      <c r="BA129" s="170"/>
      <c r="BB129" s="170"/>
      <c r="BC129" s="170"/>
      <c r="BD129" s="170"/>
      <c r="BE129" s="170"/>
      <c r="BF129" s="170"/>
      <c r="BG129" s="170"/>
      <c r="BH129" s="170"/>
      <c r="BI129" s="170"/>
      <c r="BJ129" s="170"/>
      <c r="BK129" s="170"/>
      <c r="BL129" s="170"/>
      <c r="BM129" s="170"/>
      <c r="BN129" s="170"/>
      <c r="BO129" s="170"/>
      <c r="BP129" s="170"/>
      <c r="BQ129" s="170"/>
      <c r="BR129" s="170"/>
      <c r="BS129" s="170"/>
      <c r="BT129" s="170"/>
      <c r="BU129" s="170"/>
      <c r="BV129" s="170"/>
      <c r="BW129" s="170"/>
      <c r="BX129" s="170"/>
      <c r="BY129" s="169"/>
      <c r="BZ129" s="169"/>
      <c r="CA129" s="169"/>
      <c r="CB129" s="169"/>
      <c r="CC129" s="169"/>
      <c r="CD129" s="169"/>
      <c r="CE129" s="169"/>
      <c r="CF129" s="169"/>
      <c r="CG129" s="169"/>
      <c r="CH129" s="169"/>
      <c r="CI129" s="169"/>
      <c r="CJ129" s="169"/>
      <c r="CK129" s="169"/>
      <c r="CL129" s="169"/>
      <c r="CM129" s="169"/>
      <c r="CN129" s="169"/>
      <c r="CO129" s="169"/>
      <c r="CP129" s="169"/>
      <c r="CQ129" s="169"/>
      <c r="CR129" s="169"/>
      <c r="CS129" s="171"/>
      <c r="CT129" s="171"/>
      <c r="CU129" s="169"/>
    </row>
    <row r="130" spans="1:130" ht="15.75" x14ac:dyDescent="0.25">
      <c r="A130" s="166"/>
      <c r="B130" s="166" t="s">
        <v>745</v>
      </c>
      <c r="C130" s="175">
        <v>122.167</v>
      </c>
      <c r="D130" s="176">
        <v>328</v>
      </c>
      <c r="E130" s="176">
        <v>500</v>
      </c>
      <c r="F130" s="176">
        <v>729.8</v>
      </c>
      <c r="G130" s="176">
        <v>0</v>
      </c>
      <c r="H130" s="176">
        <v>0</v>
      </c>
      <c r="I130" s="176">
        <v>0</v>
      </c>
      <c r="J130" s="175">
        <v>0</v>
      </c>
      <c r="K130" s="175">
        <v>0</v>
      </c>
      <c r="L130" s="175">
        <v>0</v>
      </c>
      <c r="M130" s="176">
        <v>0</v>
      </c>
      <c r="N130" s="176">
        <v>1.7</v>
      </c>
      <c r="O130" s="177">
        <v>0</v>
      </c>
      <c r="P130" s="178">
        <v>0</v>
      </c>
      <c r="Q130" s="178">
        <v>0</v>
      </c>
      <c r="R130" s="178">
        <v>0</v>
      </c>
      <c r="S130" s="175" t="e">
        <f t="shared" ca="1" si="2"/>
        <v>#DIV/0!</v>
      </c>
      <c r="T130" s="179">
        <v>25</v>
      </c>
      <c r="U130" s="180">
        <v>0</v>
      </c>
      <c r="V130" s="180">
        <v>0</v>
      </c>
      <c r="W130" s="169">
        <v>-37.380000000000003</v>
      </c>
      <c r="X130" s="181">
        <v>-156.39792000000003</v>
      </c>
      <c r="Y130" s="169">
        <v>0</v>
      </c>
      <c r="Z130" s="181">
        <v>0</v>
      </c>
      <c r="AA130" s="181"/>
      <c r="AB130" s="177">
        <v>16.3004</v>
      </c>
      <c r="AC130" s="180">
        <v>3733.53</v>
      </c>
      <c r="AD130" s="180">
        <v>-113.9</v>
      </c>
      <c r="AE130" s="169">
        <v>520</v>
      </c>
      <c r="AF130" s="169">
        <v>430</v>
      </c>
      <c r="AG130" s="175">
        <v>0</v>
      </c>
      <c r="AH130" s="180">
        <v>0</v>
      </c>
      <c r="AI130" s="175">
        <v>0</v>
      </c>
      <c r="AJ130" s="175">
        <v>0</v>
      </c>
      <c r="AK130" s="169">
        <v>11900</v>
      </c>
      <c r="AL130" s="181">
        <v>49789.599999999999</v>
      </c>
      <c r="AM130" s="169"/>
      <c r="AN130" s="170"/>
      <c r="AO130" s="170"/>
      <c r="AP130" s="170"/>
      <c r="AQ130" s="170"/>
      <c r="AR130" s="170"/>
      <c r="AS130" s="170"/>
      <c r="AT130" s="170"/>
      <c r="AU130" s="170"/>
      <c r="AV130" s="170"/>
      <c r="AW130" s="170"/>
      <c r="AX130" s="170"/>
      <c r="AY130" s="170"/>
      <c r="AZ130" s="170"/>
      <c r="BA130" s="170"/>
      <c r="BB130" s="170"/>
      <c r="BC130" s="170"/>
      <c r="BD130" s="170"/>
      <c r="BE130" s="170"/>
      <c r="BF130" s="170"/>
      <c r="BG130" s="170"/>
      <c r="BH130" s="170"/>
      <c r="BI130" s="170"/>
      <c r="BJ130" s="170"/>
      <c r="BK130" s="170"/>
      <c r="BL130" s="170"/>
      <c r="BM130" s="170"/>
      <c r="BN130" s="170"/>
      <c r="BO130" s="170"/>
      <c r="BP130" s="170"/>
      <c r="BQ130" s="170"/>
      <c r="BR130" s="170"/>
      <c r="BS130" s="170"/>
      <c r="BT130" s="170"/>
      <c r="BU130" s="170"/>
      <c r="BV130" s="170"/>
      <c r="BW130" s="170"/>
      <c r="BX130" s="170"/>
      <c r="BY130" s="169"/>
      <c r="BZ130" s="169"/>
      <c r="CA130" s="169"/>
      <c r="CB130" s="169"/>
      <c r="CC130" s="169"/>
      <c r="CD130" s="169"/>
      <c r="CE130" s="169"/>
      <c r="CF130" s="169"/>
      <c r="CG130" s="169"/>
      <c r="CH130" s="169"/>
      <c r="CI130" s="169"/>
      <c r="CJ130" s="169"/>
      <c r="CK130" s="169"/>
      <c r="CL130" s="169"/>
      <c r="CM130" s="169"/>
      <c r="CN130" s="169"/>
      <c r="CO130" s="169"/>
      <c r="CP130" s="169"/>
      <c r="CQ130" s="169"/>
      <c r="CR130" s="169"/>
      <c r="CS130" s="171"/>
      <c r="CT130" s="171"/>
      <c r="CU130" s="169"/>
    </row>
    <row r="131" spans="1:130" ht="15.75" x14ac:dyDescent="0.25">
      <c r="A131" s="166"/>
      <c r="B131" s="166" t="s">
        <v>746</v>
      </c>
      <c r="C131" s="175">
        <v>107.15600000000001</v>
      </c>
      <c r="D131" s="176">
        <v>0</v>
      </c>
      <c r="E131" s="176">
        <v>445.1</v>
      </c>
      <c r="F131" s="176">
        <v>667.2</v>
      </c>
      <c r="G131" s="176">
        <v>0</v>
      </c>
      <c r="H131" s="176">
        <v>0</v>
      </c>
      <c r="I131" s="176">
        <v>0</v>
      </c>
      <c r="J131" s="175">
        <v>0</v>
      </c>
      <c r="K131" s="175">
        <v>0</v>
      </c>
      <c r="L131" s="175">
        <v>0.93899999999999995</v>
      </c>
      <c r="M131" s="176">
        <v>298</v>
      </c>
      <c r="N131" s="176">
        <v>2.6</v>
      </c>
      <c r="O131" s="177">
        <v>0</v>
      </c>
      <c r="P131" s="178">
        <v>0</v>
      </c>
      <c r="Q131" s="178">
        <v>0</v>
      </c>
      <c r="R131" s="178">
        <v>0</v>
      </c>
      <c r="S131" s="175" t="e">
        <f t="shared" ca="1" si="2"/>
        <v>#DIV/0!</v>
      </c>
      <c r="T131" s="179">
        <v>25</v>
      </c>
      <c r="U131" s="180">
        <v>0</v>
      </c>
      <c r="V131" s="180">
        <v>0</v>
      </c>
      <c r="W131" s="169">
        <v>17.39</v>
      </c>
      <c r="X131" s="181">
        <v>72.75976</v>
      </c>
      <c r="Y131" s="169">
        <v>0</v>
      </c>
      <c r="Z131" s="181">
        <v>0</v>
      </c>
      <c r="AA131" s="181"/>
      <c r="AB131" s="177">
        <v>16.885000000000002</v>
      </c>
      <c r="AC131" s="180">
        <v>4106.95</v>
      </c>
      <c r="AD131" s="180">
        <v>-44.45</v>
      </c>
      <c r="AE131" s="169">
        <v>460</v>
      </c>
      <c r="AF131" s="169">
        <v>400</v>
      </c>
      <c r="AG131" s="175">
        <v>0</v>
      </c>
      <c r="AH131" s="180">
        <v>0</v>
      </c>
      <c r="AI131" s="175">
        <v>0</v>
      </c>
      <c r="AJ131" s="175">
        <v>0</v>
      </c>
      <c r="AK131" s="169">
        <v>0</v>
      </c>
      <c r="AL131" s="181">
        <v>0</v>
      </c>
      <c r="AM131" s="169"/>
      <c r="AN131" s="170"/>
      <c r="AO131" s="170"/>
      <c r="AP131" s="170"/>
      <c r="AQ131" s="170"/>
      <c r="AR131" s="170"/>
      <c r="AS131" s="170"/>
      <c r="AT131" s="170"/>
      <c r="AU131" s="170"/>
      <c r="AV131" s="170"/>
      <c r="AW131" s="170"/>
      <c r="AX131" s="170"/>
      <c r="AY131" s="170"/>
      <c r="AZ131" s="170"/>
      <c r="BA131" s="170"/>
      <c r="BB131" s="170"/>
      <c r="BC131" s="170"/>
      <c r="BD131" s="170"/>
      <c r="BE131" s="170"/>
      <c r="BF131" s="170"/>
      <c r="BG131" s="170"/>
      <c r="BH131" s="170"/>
      <c r="BI131" s="170"/>
      <c r="BJ131" s="170"/>
      <c r="BK131" s="170"/>
      <c r="BL131" s="170"/>
      <c r="BM131" s="170"/>
      <c r="BN131" s="170"/>
      <c r="BO131" s="170"/>
      <c r="BP131" s="170"/>
      <c r="BQ131" s="170"/>
      <c r="BR131" s="170"/>
      <c r="BS131" s="170"/>
      <c r="BT131" s="170"/>
      <c r="BU131" s="170"/>
      <c r="BV131" s="170"/>
      <c r="BW131" s="170"/>
      <c r="BX131" s="170"/>
      <c r="BY131" s="169"/>
      <c r="BZ131" s="169"/>
      <c r="CA131" s="169"/>
      <c r="CB131" s="169"/>
      <c r="CC131" s="169"/>
      <c r="CD131" s="169"/>
      <c r="CE131" s="169"/>
      <c r="CF131" s="169"/>
      <c r="CG131" s="169"/>
      <c r="CH131" s="169"/>
      <c r="CI131" s="169"/>
      <c r="CJ131" s="169"/>
      <c r="CK131" s="169"/>
      <c r="CL131" s="169"/>
      <c r="CM131" s="169"/>
      <c r="CN131" s="169"/>
      <c r="CO131" s="169"/>
      <c r="CP131" s="169"/>
      <c r="CQ131" s="169"/>
      <c r="CR131" s="169"/>
      <c r="CS131" s="171"/>
      <c r="CT131" s="171"/>
      <c r="CU131" s="169"/>
    </row>
    <row r="132" spans="1:130" ht="15.75" x14ac:dyDescent="0.25">
      <c r="A132" s="166"/>
      <c r="B132" s="166" t="s">
        <v>747</v>
      </c>
      <c r="C132" s="175">
        <v>122.167</v>
      </c>
      <c r="D132" s="176">
        <v>337</v>
      </c>
      <c r="E132" s="176">
        <v>494.8</v>
      </c>
      <c r="F132" s="176">
        <v>715.6</v>
      </c>
      <c r="G132" s="176">
        <v>0</v>
      </c>
      <c r="H132" s="176">
        <v>0</v>
      </c>
      <c r="I132" s="176">
        <v>0</v>
      </c>
      <c r="J132" s="175">
        <v>0</v>
      </c>
      <c r="K132" s="175">
        <v>0</v>
      </c>
      <c r="L132" s="175">
        <v>0</v>
      </c>
      <c r="M132" s="176">
        <v>0</v>
      </c>
      <c r="N132" s="176">
        <v>1.8</v>
      </c>
      <c r="O132" s="177">
        <v>0</v>
      </c>
      <c r="P132" s="178">
        <v>0</v>
      </c>
      <c r="Q132" s="178">
        <v>0</v>
      </c>
      <c r="R132" s="178">
        <v>0</v>
      </c>
      <c r="S132" s="175" t="e">
        <f t="shared" ca="1" si="2"/>
        <v>#DIV/0!</v>
      </c>
      <c r="T132" s="179">
        <v>25</v>
      </c>
      <c r="U132" s="180">
        <v>0</v>
      </c>
      <c r="V132" s="180">
        <v>0</v>
      </c>
      <c r="W132" s="169">
        <v>-38.57</v>
      </c>
      <c r="X132" s="181">
        <v>-161.37688</v>
      </c>
      <c r="Y132" s="169">
        <v>0</v>
      </c>
      <c r="Z132" s="181">
        <v>0</v>
      </c>
      <c r="AA132" s="181"/>
      <c r="AB132" s="177">
        <v>16.4192</v>
      </c>
      <c r="AC132" s="180">
        <v>3775.91</v>
      </c>
      <c r="AD132" s="180">
        <v>-109</v>
      </c>
      <c r="AE132" s="169">
        <v>500</v>
      </c>
      <c r="AF132" s="169">
        <v>410</v>
      </c>
      <c r="AG132" s="175">
        <v>0</v>
      </c>
      <c r="AH132" s="180">
        <v>0</v>
      </c>
      <c r="AI132" s="175">
        <v>0</v>
      </c>
      <c r="AJ132" s="175">
        <v>0</v>
      </c>
      <c r="AK132" s="169">
        <v>11800</v>
      </c>
      <c r="AL132" s="181">
        <v>49371.200000000004</v>
      </c>
      <c r="AM132" s="169"/>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69"/>
      <c r="BZ132" s="169"/>
      <c r="CA132" s="169"/>
      <c r="CB132" s="169"/>
      <c r="CC132" s="169"/>
      <c r="CD132" s="169"/>
      <c r="CE132" s="169"/>
      <c r="CF132" s="169"/>
      <c r="CG132" s="169"/>
      <c r="CH132" s="169"/>
      <c r="CI132" s="169"/>
      <c r="CJ132" s="169"/>
      <c r="CK132" s="169"/>
      <c r="CL132" s="169"/>
      <c r="CM132" s="169"/>
      <c r="CN132" s="169"/>
      <c r="CO132" s="169"/>
      <c r="CP132" s="169"/>
      <c r="CQ132" s="169"/>
      <c r="CR132" s="169"/>
      <c r="CS132" s="171"/>
      <c r="CT132" s="171"/>
      <c r="CU132" s="169"/>
    </row>
    <row r="133" spans="1:130" ht="15.75" x14ac:dyDescent="0.25">
      <c r="A133" s="166"/>
      <c r="B133" s="166" t="s">
        <v>748</v>
      </c>
      <c r="C133" s="175">
        <v>114.232</v>
      </c>
      <c r="D133" s="176">
        <v>0</v>
      </c>
      <c r="E133" s="176">
        <v>391.7</v>
      </c>
      <c r="F133" s="176">
        <v>565.4</v>
      </c>
      <c r="G133" s="176">
        <v>25.7</v>
      </c>
      <c r="H133" s="176">
        <v>26.040524992506835</v>
      </c>
      <c r="I133" s="176">
        <v>455</v>
      </c>
      <c r="J133" s="175">
        <v>0.252</v>
      </c>
      <c r="K133" s="175">
        <v>0.36099999999999999</v>
      </c>
      <c r="L133" s="175">
        <v>0.71799999999999997</v>
      </c>
      <c r="M133" s="176">
        <v>289</v>
      </c>
      <c r="N133" s="176">
        <v>0</v>
      </c>
      <c r="O133" s="177">
        <v>-2.2010000000000001</v>
      </c>
      <c r="P133" s="178">
        <v>0.18770000000000001</v>
      </c>
      <c r="Q133" s="178">
        <v>-1.0509999999999999E-4</v>
      </c>
      <c r="R133" s="178">
        <v>2.316E-8</v>
      </c>
      <c r="S133" s="175">
        <f t="shared" ca="1" si="2"/>
        <v>0.69184592207137796</v>
      </c>
      <c r="T133" s="179">
        <v>25</v>
      </c>
      <c r="U133" s="180">
        <v>437.6</v>
      </c>
      <c r="V133" s="180">
        <v>238.33</v>
      </c>
      <c r="W133" s="169">
        <v>-50.4</v>
      </c>
      <c r="X133" s="181">
        <v>-210.87360000000001</v>
      </c>
      <c r="Y133" s="169">
        <v>3.95</v>
      </c>
      <c r="Z133" s="181">
        <v>16.526800000000001</v>
      </c>
      <c r="AA133" s="181"/>
      <c r="AB133" s="177">
        <v>15.867100000000001</v>
      </c>
      <c r="AC133" s="180">
        <v>3057.57</v>
      </c>
      <c r="AD133" s="180">
        <v>-60.55</v>
      </c>
      <c r="AE133" s="169">
        <v>418</v>
      </c>
      <c r="AF133" s="169">
        <v>286</v>
      </c>
      <c r="AG133" s="175">
        <v>0</v>
      </c>
      <c r="AH133" s="180">
        <v>0</v>
      </c>
      <c r="AI133" s="175">
        <v>0</v>
      </c>
      <c r="AJ133" s="175">
        <v>0</v>
      </c>
      <c r="AK133" s="169">
        <v>8033</v>
      </c>
      <c r="AL133" s="181">
        <v>33610.072</v>
      </c>
      <c r="AM133" s="169"/>
      <c r="AN133" s="170"/>
      <c r="AO133" s="170"/>
      <c r="AP133" s="170"/>
      <c r="AQ133" s="170"/>
      <c r="AR133" s="170"/>
      <c r="AS133" s="170"/>
      <c r="AT133" s="170"/>
      <c r="AU133" s="170"/>
      <c r="AV133" s="170"/>
      <c r="AW133" s="170"/>
      <c r="AX133" s="170"/>
      <c r="AY133" s="170"/>
      <c r="AZ133" s="170"/>
      <c r="BA133" s="170"/>
      <c r="BB133" s="170"/>
      <c r="BC133" s="170"/>
      <c r="BD133" s="170"/>
      <c r="BE133" s="170"/>
      <c r="BF133" s="170"/>
      <c r="BG133" s="170"/>
      <c r="BH133" s="170"/>
      <c r="BI133" s="170"/>
      <c r="BJ133" s="170"/>
      <c r="BK133" s="170"/>
      <c r="BL133" s="170"/>
      <c r="BM133" s="170"/>
      <c r="BN133" s="170"/>
      <c r="BO133" s="170"/>
      <c r="BP133" s="170"/>
      <c r="BQ133" s="170"/>
      <c r="BR133" s="170"/>
      <c r="BS133" s="170"/>
      <c r="BT133" s="170"/>
      <c r="BU133" s="170"/>
      <c r="BV133" s="170"/>
      <c r="BW133" s="170"/>
      <c r="BX133" s="170"/>
      <c r="BY133" s="169"/>
      <c r="BZ133" s="169"/>
      <c r="CA133" s="169"/>
      <c r="CB133" s="169"/>
      <c r="CC133" s="169"/>
      <c r="CD133" s="169"/>
      <c r="CE133" s="169"/>
      <c r="CF133" s="169"/>
      <c r="CG133" s="169"/>
      <c r="CH133" s="169"/>
      <c r="CI133" s="169"/>
      <c r="CJ133" s="169"/>
      <c r="CK133" s="169"/>
      <c r="CL133" s="169"/>
      <c r="CM133" s="169"/>
      <c r="CN133" s="169"/>
      <c r="CO133" s="169"/>
      <c r="CP133" s="169"/>
      <c r="CQ133" s="169"/>
      <c r="CR133" s="169"/>
      <c r="CS133" s="171"/>
      <c r="CT133" s="171"/>
      <c r="CU133" s="169"/>
    </row>
    <row r="134" spans="1:130" ht="15.75" x14ac:dyDescent="0.25">
      <c r="A134" s="166"/>
      <c r="B134" s="166" t="s">
        <v>749</v>
      </c>
      <c r="C134" s="175">
        <v>100.205</v>
      </c>
      <c r="D134" s="176">
        <v>154.6</v>
      </c>
      <c r="E134" s="176">
        <v>366.6</v>
      </c>
      <c r="F134" s="176">
        <v>540.6</v>
      </c>
      <c r="G134" s="176">
        <v>28.5</v>
      </c>
      <c r="H134" s="176">
        <v>28.87762499169046</v>
      </c>
      <c r="I134" s="176">
        <v>416</v>
      </c>
      <c r="J134" s="175">
        <v>0.26700000000000002</v>
      </c>
      <c r="K134" s="175">
        <v>0.31</v>
      </c>
      <c r="L134" s="175">
        <v>0.69799999999999995</v>
      </c>
      <c r="M134" s="176">
        <v>0.29299999999999998</v>
      </c>
      <c r="N134" s="176">
        <v>0</v>
      </c>
      <c r="O134" s="177">
        <v>-1.6830000000000001</v>
      </c>
      <c r="P134" s="178">
        <v>0.1633</v>
      </c>
      <c r="Q134" s="178">
        <v>-8.9190000000000005E-5</v>
      </c>
      <c r="R134" s="178">
        <v>1.871E-8</v>
      </c>
      <c r="S134" s="175" t="e">
        <f t="shared" ca="1" si="2"/>
        <v>#DIV/0!</v>
      </c>
      <c r="T134" s="179">
        <v>25</v>
      </c>
      <c r="U134" s="180">
        <v>0</v>
      </c>
      <c r="V134" s="180">
        <v>0</v>
      </c>
      <c r="W134" s="169">
        <v>-45.33</v>
      </c>
      <c r="X134" s="181">
        <v>-189.66072</v>
      </c>
      <c r="Y134" s="169">
        <v>2.63</v>
      </c>
      <c r="Z134" s="181">
        <v>11.003920000000001</v>
      </c>
      <c r="AA134" s="181"/>
      <c r="AB134" s="177">
        <v>15.8317</v>
      </c>
      <c r="AC134" s="180">
        <v>2882.44</v>
      </c>
      <c r="AD134" s="180">
        <v>-53.26</v>
      </c>
      <c r="AE134" s="169">
        <v>392</v>
      </c>
      <c r="AF134" s="169">
        <v>266</v>
      </c>
      <c r="AG134" s="175">
        <v>0</v>
      </c>
      <c r="AH134" s="180">
        <v>0</v>
      </c>
      <c r="AI134" s="175">
        <v>0</v>
      </c>
      <c r="AJ134" s="175">
        <v>0</v>
      </c>
      <c r="AK134" s="169">
        <v>7399</v>
      </c>
      <c r="AL134" s="181">
        <v>30957.416000000001</v>
      </c>
      <c r="AM134" s="169"/>
      <c r="AN134" s="170"/>
      <c r="AO134" s="170"/>
      <c r="AP134" s="170"/>
      <c r="AQ134" s="170"/>
      <c r="AR134" s="170"/>
      <c r="AS134" s="170"/>
      <c r="AT134" s="170"/>
      <c r="AU134" s="170"/>
      <c r="AV134" s="170"/>
      <c r="AW134" s="170"/>
      <c r="AX134" s="170"/>
      <c r="AY134" s="170"/>
      <c r="AZ134" s="170"/>
      <c r="BA134" s="170"/>
      <c r="BB134" s="170"/>
      <c r="BC134" s="170"/>
      <c r="BD134" s="170"/>
      <c r="BE134" s="170"/>
      <c r="BF134" s="170"/>
      <c r="BG134" s="170"/>
      <c r="BH134" s="170"/>
      <c r="BI134" s="170"/>
      <c r="BJ134" s="170"/>
      <c r="BK134" s="170"/>
      <c r="BL134" s="170"/>
      <c r="BM134" s="170"/>
      <c r="BN134" s="170"/>
      <c r="BO134" s="170"/>
      <c r="BP134" s="170"/>
      <c r="BQ134" s="170"/>
      <c r="BR134" s="170"/>
      <c r="BS134" s="170"/>
      <c r="BT134" s="170"/>
      <c r="BU134" s="170"/>
      <c r="BV134" s="170"/>
      <c r="BW134" s="170"/>
      <c r="BX134" s="170"/>
      <c r="BY134" s="169"/>
      <c r="BZ134" s="169"/>
      <c r="CA134" s="169"/>
      <c r="CB134" s="169"/>
      <c r="CC134" s="169"/>
      <c r="CD134" s="169"/>
      <c r="CE134" s="169"/>
      <c r="CF134" s="169"/>
      <c r="CG134" s="169"/>
      <c r="CH134" s="169"/>
      <c r="CI134" s="169"/>
      <c r="CJ134" s="169"/>
      <c r="CK134" s="169"/>
      <c r="CL134" s="169"/>
      <c r="CM134" s="169"/>
      <c r="CN134" s="169"/>
      <c r="CO134" s="169"/>
      <c r="CP134" s="169"/>
      <c r="CQ134" s="169"/>
      <c r="CR134" s="169"/>
      <c r="CS134" s="171"/>
      <c r="CT134" s="171"/>
      <c r="CU134" s="169"/>
    </row>
    <row r="135" spans="1:130" ht="15.75" x14ac:dyDescent="0.25">
      <c r="A135" s="166" t="s">
        <v>468</v>
      </c>
      <c r="B135" s="182" t="s">
        <v>750</v>
      </c>
      <c r="C135" s="183">
        <f ca="1">$C$494*6+$C$273*7</f>
        <v>86.176199999999994</v>
      </c>
      <c r="D135" s="184">
        <v>155</v>
      </c>
      <c r="E135" s="184">
        <v>336.4</v>
      </c>
      <c r="F135" s="184">
        <v>504.4</v>
      </c>
      <c r="G135" s="184">
        <v>30.8</v>
      </c>
      <c r="H135" s="184">
        <v>31.208099991019868</v>
      </c>
      <c r="I135" s="184">
        <v>367</v>
      </c>
      <c r="J135" s="183">
        <v>0.27300000000000002</v>
      </c>
      <c r="K135" s="183">
        <v>0.27500000000000002</v>
      </c>
      <c r="L135" s="183">
        <v>0.66400000000000003</v>
      </c>
      <c r="M135" s="184">
        <v>293</v>
      </c>
      <c r="N135" s="184">
        <v>0</v>
      </c>
      <c r="O135" s="185">
        <v>-0.56999999999999995</v>
      </c>
      <c r="P135" s="186">
        <v>0.13589999999999999</v>
      </c>
      <c r="Q135" s="186">
        <v>-6.8540000000000004E-5</v>
      </c>
      <c r="R135" s="186">
        <v>1.2019999999999999E-8</v>
      </c>
      <c r="S135" s="183">
        <f t="shared" ca="1" si="2"/>
        <v>0.57995420663374408</v>
      </c>
      <c r="T135" s="187">
        <v>25</v>
      </c>
      <c r="U135" s="188">
        <v>372.11</v>
      </c>
      <c r="V135" s="188">
        <v>207.55</v>
      </c>
      <c r="W135" s="171">
        <v>-41.02</v>
      </c>
      <c r="X135" s="189">
        <v>-171.62768000000003</v>
      </c>
      <c r="Y135" s="171">
        <v>-0.51</v>
      </c>
      <c r="Z135" s="189">
        <v>-2.1338400000000002</v>
      </c>
      <c r="AA135" s="189">
        <f ca="1">292.5+AL135/E135</f>
        <v>382.5713436385256</v>
      </c>
      <c r="AB135" s="185">
        <v>15.770099999999999</v>
      </c>
      <c r="AC135" s="188">
        <v>2653.43</v>
      </c>
      <c r="AD135" s="188">
        <v>-46.02</v>
      </c>
      <c r="AE135" s="171">
        <v>365</v>
      </c>
      <c r="AF135" s="171">
        <v>240</v>
      </c>
      <c r="AG135" s="183">
        <v>54.478999999999999</v>
      </c>
      <c r="AH135" s="188">
        <v>-5323.33</v>
      </c>
      <c r="AI135" s="183">
        <v>-5.5090000000000003</v>
      </c>
      <c r="AJ135" s="183">
        <v>4.5789999999999997</v>
      </c>
      <c r="AK135" s="171">
        <v>6710</v>
      </c>
      <c r="AL135" s="189">
        <v>30300</v>
      </c>
      <c r="AM135" s="190" t="s">
        <v>139</v>
      </c>
      <c r="AN135" s="191">
        <f ca="1">IFERROR(IF($AM135="HSC",OFFSET(INDEX(CpDataCoefficients!$A$1:$A$5025,MATCH($A135,CpDataCoefficients!$A$1:$A$5025,0)),1,CpDataCoefficients!$F$39+AN$3),OFFSET(INDEX(CpDataCoefficients!$A$1:$A$5025,MATCH($A135,CpDataCoefficients!$A$1:$A$5025,0)),0,CpDataCoefficients!$F$39+AN$3)),0)</f>
        <v>200</v>
      </c>
      <c r="AO135" s="191">
        <f ca="1">IFERROR(IF($AM135="HSC",OFFSET(INDEX(CpDataCoefficients!$A$1:$A$5025,MATCH($A135,CpDataCoefficients!$A$1:$A$5025,0)),1,CpDataCoefficients!$F$39+AO$3),OFFSET(INDEX(CpDataCoefficients!$A$1:$A$5025,MATCH($A135,CpDataCoefficients!$A$1:$A$5025,0)),0,CpDataCoefficients!$F$39+AO$3)),0)</f>
        <v>500</v>
      </c>
      <c r="AP135" s="191">
        <f ca="1">IFERROR(IF($AM135="HSC",OFFSET(INDEX(CpDataCoefficients!$A$1:$A$5025,MATCH($A135,CpDataCoefficients!$A$1:$A$5025,0)),1,CpDataCoefficients!$F$39+AP$3),OFFSET(INDEX(CpDataCoefficients!$A$1:$A$5025,MATCH($A135,CpDataCoefficients!$A$1:$A$5025,0)),0,CpDataCoefficients!$F$39+AP$3)),0)</f>
        <v>78.568072651851523</v>
      </c>
      <c r="AQ135" s="191">
        <f ca="1">IFERROR(IF($AM135="HSC",OFFSET(INDEX(CpDataCoefficients!$A$1:$A$5025,MATCH($A135,CpDataCoefficients!$A$1:$A$5025,0)),1,CpDataCoefficients!$F$39+AQ$3),OFFSET(INDEX(CpDataCoefficients!$A$1:$A$5025,MATCH($A135,CpDataCoefficients!$A$1:$A$5025,0)),0,CpDataCoefficients!$F$39+AQ$3)),0)</f>
        <v>-0.63412107515523153</v>
      </c>
      <c r="AR135" s="191">
        <f ca="1">IFERROR(IF($AM135="HSC",OFFSET(INDEX(CpDataCoefficients!$A$1:$A$5025,MATCH($A135,CpDataCoefficients!$A$1:$A$5025,0)),1,CpDataCoefficients!$F$39+AR$3),OFFSET(INDEX(CpDataCoefficients!$A$1:$A$5025,MATCH($A135,CpDataCoefficients!$A$1:$A$5025,0)),0,CpDataCoefficients!$F$39+AR$3)),0)</f>
        <v>1060.2793416169866</v>
      </c>
      <c r="AS135" s="191">
        <f ca="1">IFERROR(IF($AM135="HSC",OFFSET(INDEX(CpDataCoefficients!$A$1:$A$5025,MATCH($A135,CpDataCoefficients!$A$1:$A$5025,0)),1,CpDataCoefficients!$F$39+AS$3),OFFSET(INDEX(CpDataCoefficients!$A$1:$A$5025,MATCH($A135,CpDataCoefficients!$A$1:$A$5025,0)),0,CpDataCoefficients!$F$39+AS$3)),0)</f>
        <v>-988.76551031359804</v>
      </c>
      <c r="AT135" s="191">
        <f ca="1">IFERROR(IF($AM135="HSC",OFFSET(INDEX(CpDataCoefficients!$A$1:$A$5025,MATCH($A135,CpDataCoefficients!$A$1:$A$5025,0)),1,CpDataCoefficients!$F$39+AT$3),OFFSET(INDEX(CpDataCoefficients!$A$1:$A$5025,MATCH($A135,CpDataCoefficients!$A$1:$A$5025,0)),0,CpDataCoefficients!$F$39+AT$3)),0)</f>
        <v>-0.56129135334235292</v>
      </c>
      <c r="AU135" s="191">
        <f ca="1">IFERROR(IF($AM135="HSC",OFFSET(INDEX(CpDataCoefficients!$A$1:$A$5025,MATCH($A135,CpDataCoefficients!$A$1:$A$5025,0)),1,CpDataCoefficients!$F$39+AU$3),OFFSET(INDEX(CpDataCoefficients!$A$1:$A$5025,MATCH($A135,CpDataCoefficients!$A$1:$A$5025,0)),0,CpDataCoefficients!$F$39+AU$3)),0)</f>
        <v>-39313.808488300114</v>
      </c>
      <c r="AV135" s="191">
        <f ca="1">IFERROR(IF($AM135="HSC",OFFSET(INDEX(CpDataCoefficients!$A$1:$A$5025,MATCH($A135,CpDataCoefficients!$A$1:$A$5025,0)),1,CpDataCoefficients!$F$39+AV$3),OFFSET(INDEX(CpDataCoefficients!$A$1:$A$5025,MATCH($A135,CpDataCoefficients!$A$1:$A$5025,0)),0,CpDataCoefficients!$F$39+AV$3)),0)</f>
        <v>-37.682638900837333</v>
      </c>
      <c r="AW135" s="191">
        <f ca="1">IFERROR(IF($AM135="HSC",OFFSET(INDEX(CpDataCoefficients!$A$1:$A$5025,MATCH($A135,CpDataCoefficients!$A$1:$A$5025,0)),1,CpDataCoefficients!$F$39+AW$3),OFFSET(INDEX(CpDataCoefficients!$A$1:$A$5025,MATCH($A135,CpDataCoefficients!$A$1:$A$5025,0)),0,CpDataCoefficients!$F$39+AW$3)),0)</f>
        <v>0</v>
      </c>
      <c r="AX135" s="191">
        <f ca="1">IFERROR(IF($AM135="HSC",OFFSET(INDEX(CpDataCoefficients!$A$1:$A$5025,MATCH($A135,CpDataCoefficients!$A$1:$A$5025,0)),1,CpDataCoefficients!$F$39+AX$3),OFFSET(INDEX(CpDataCoefficients!$A$1:$A$5025,MATCH($A135,CpDataCoefficients!$A$1:$A$5025,0)),0,CpDataCoefficients!$F$39+AX$3)),0)</f>
        <v>500</v>
      </c>
      <c r="AY135" s="191">
        <f ca="1">IFERROR(IF($AM135="HSC",OFFSET(INDEX(CpDataCoefficients!$A$1:$A$5025,MATCH($A135,CpDataCoefficients!$A$1:$A$5025,0)),1,CpDataCoefficients!$F$39+AY$3),OFFSET(INDEX(CpDataCoefficients!$A$1:$A$5025,MATCH($A135,CpDataCoefficients!$A$1:$A$5025,0)),0,CpDataCoefficients!$F$39+AY$3)),0)</f>
        <v>1000</v>
      </c>
      <c r="AZ135" s="191">
        <f ca="1">IFERROR(IF($AM135="HSC",OFFSET(INDEX(CpDataCoefficients!$A$1:$A$5025,MATCH($A135,CpDataCoefficients!$A$1:$A$5025,0)),1,CpDataCoefficients!$F$39+AZ$3),OFFSET(INDEX(CpDataCoefficients!$A$1:$A$5025,MATCH($A135,CpDataCoefficients!$A$1:$A$5025,0)),0,CpDataCoefficients!$F$39+AZ$3)),0)</f>
        <v>77.407084465605891</v>
      </c>
      <c r="BA135" s="191">
        <f ca="1">IFERROR(IF($AM135="HSC",OFFSET(INDEX(CpDataCoefficients!$A$1:$A$5025,MATCH($A135,CpDataCoefficients!$A$1:$A$5025,0)),1,CpDataCoefficients!$F$39+BA$3),OFFSET(INDEX(CpDataCoefficients!$A$1:$A$5025,MATCH($A135,CpDataCoefficients!$A$1:$A$5025,0)),0,CpDataCoefficients!$F$39+BA$3)),0)</f>
        <v>376.83104330196591</v>
      </c>
      <c r="BB135" s="191">
        <f ca="1">IFERROR(IF($AM135="HSC",OFFSET(INDEX(CpDataCoefficients!$A$1:$A$5025,MATCH($A135,CpDataCoefficients!$A$1:$A$5025,0)),1,CpDataCoefficients!$F$39+BB$3),OFFSET(INDEX(CpDataCoefficients!$A$1:$A$5025,MATCH($A135,CpDataCoefficients!$A$1:$A$5025,0)),0,CpDataCoefficients!$F$39+BB$3)),0)</f>
        <v>-110.94240904302249</v>
      </c>
      <c r="BC135" s="191">
        <f ca="1">IFERROR(IF($AM135="HSC",OFFSET(INDEX(CpDataCoefficients!$A$1:$A$5025,MATCH($A135,CpDataCoefficients!$A$1:$A$5025,0)),1,CpDataCoefficients!$F$39+BC$3),OFFSET(INDEX(CpDataCoefficients!$A$1:$A$5025,MATCH($A135,CpDataCoefficients!$A$1:$A$5025,0)),0,CpDataCoefficients!$F$39+BC$3)),0)</f>
        <v>-2.226859696077403</v>
      </c>
      <c r="BD135" s="191">
        <f ca="1">IFERROR(IF($AM135="HSC",OFFSET(INDEX(CpDataCoefficients!$A$1:$A$5025,MATCH($A135,CpDataCoefficients!$A$1:$A$5025,0)),1,CpDataCoefficients!$F$39+BD$3),OFFSET(INDEX(CpDataCoefficients!$A$1:$A$5025,MATCH($A135,CpDataCoefficients!$A$1:$A$5025,0)),0,CpDataCoefficients!$F$39+BD$3)),0)</f>
        <v>-5.0828157024618763</v>
      </c>
      <c r="BE135" s="191">
        <f ca="1">IFERROR(IF($AM135="HSC",OFFSET(INDEX(CpDataCoefficients!$A$1:$A$5025,MATCH($A135,CpDataCoefficients!$A$1:$A$5025,0)),1,CpDataCoefficients!$F$39+BE$3),OFFSET(INDEX(CpDataCoefficients!$A$1:$A$5025,MATCH($A135,CpDataCoefficients!$A$1:$A$5025,0)),0,CpDataCoefficients!$F$39+BE$3)),0)</f>
        <v>-39336.067948590768</v>
      </c>
      <c r="BF135" s="191">
        <f ca="1">IFERROR(IF($AM135="HSC",OFFSET(INDEX(CpDataCoefficients!$A$1:$A$5025,MATCH($A135,CpDataCoefficients!$A$1:$A$5025,0)),1,CpDataCoefficients!$F$39+BF$3),OFFSET(INDEX(CpDataCoefficients!$A$1:$A$5025,MATCH($A135,CpDataCoefficients!$A$1:$A$5025,0)),0,CpDataCoefficients!$F$39+BF$3)),0)</f>
        <v>-130.96606375215873</v>
      </c>
      <c r="BG135" s="191">
        <f ca="1">IFERROR(IF($AM135="HSC",OFFSET(INDEX(CpDataCoefficients!$A$1:$A$5025,MATCH($A135,CpDataCoefficients!$A$1:$A$5025,0)),1,CpDataCoefficients!$F$39+BG$3),OFFSET(INDEX(CpDataCoefficients!$A$1:$A$5025,MATCH($A135,CpDataCoefficients!$A$1:$A$5025,0)),0,CpDataCoefficients!$F$39+BG$3)),0)</f>
        <v>0</v>
      </c>
      <c r="BH135" s="191">
        <f ca="1">IFERROR(IF($AM135="HSC",OFFSET(INDEX(CpDataCoefficients!$A$1:$A$5025,MATCH($A135,CpDataCoefficients!$A$1:$A$5025,0)),1,CpDataCoefficients!$F$39+BH$3),OFFSET(INDEX(CpDataCoefficients!$A$1:$A$5025,MATCH($A135,CpDataCoefficients!$A$1:$A$5025,0)),0,CpDataCoefficients!$F$39+BH$3)),0)</f>
        <v>1000</v>
      </c>
      <c r="BI135" s="191">
        <f ca="1">IFERROR(IF($AM135="HSC",OFFSET(INDEX(CpDataCoefficients!$A$1:$A$5025,MATCH($A135,CpDataCoefficients!$A$1:$A$5025,0)),1,CpDataCoefficients!$F$39+BI$3),OFFSET(INDEX(CpDataCoefficients!$A$1:$A$5025,MATCH($A135,CpDataCoefficients!$A$1:$A$5025,0)),0,CpDataCoefficients!$F$39+BI$3)),0)</f>
        <v>1500</v>
      </c>
      <c r="BJ135" s="191">
        <f ca="1">IFERROR(IF($AM135="HSC",OFFSET(INDEX(CpDataCoefficients!$A$1:$A$5025,MATCH($A135,CpDataCoefficients!$A$1:$A$5025,0)),1,CpDataCoefficients!$F$39+BJ$3),OFFSET(INDEX(CpDataCoefficients!$A$1:$A$5025,MATCH($A135,CpDataCoefficients!$A$1:$A$5025,0)),0,CpDataCoefficients!$F$39+BJ$3)),0)</f>
        <v>-6348.6829030543649</v>
      </c>
      <c r="BK135" s="191">
        <f ca="1">IFERROR(IF($AM135="HSC",OFFSET(INDEX(CpDataCoefficients!$A$1:$A$5025,MATCH($A135,CpDataCoefficients!$A$1:$A$5025,0)),1,CpDataCoefficients!$F$39+BK$3),OFFSET(INDEX(CpDataCoefficients!$A$1:$A$5025,MATCH($A135,CpDataCoefficients!$A$1:$A$5025,0)),0,CpDataCoefficients!$F$39+BK$3)),0)</f>
        <v>11083.966607641114</v>
      </c>
      <c r="BL135" s="191">
        <f ca="1">IFERROR(IF($AM135="HSC",OFFSET(INDEX(CpDataCoefficients!$A$1:$A$5025,MATCH($A135,CpDataCoefficients!$A$1:$A$5025,0)),1,CpDataCoefficients!$F$39+BL$3),OFFSET(INDEX(CpDataCoefficients!$A$1:$A$5025,MATCH($A135,CpDataCoefficients!$A$1:$A$5025,0)),0,CpDataCoefficients!$F$39+BL$3)),0)</f>
        <v>-6779.8325657423993</v>
      </c>
      <c r="BM135" s="191">
        <f ca="1">IFERROR(IF($AM135="HSC",OFFSET(INDEX(CpDataCoefficients!$A$1:$A$5025,MATCH($A135,CpDataCoefficients!$A$1:$A$5025,0)),1,CpDataCoefficients!$F$39+BM$3),OFFSET(INDEX(CpDataCoefficients!$A$1:$A$5025,MATCH($A135,CpDataCoefficients!$A$1:$A$5025,0)),0,CpDataCoefficients!$F$39+BM$3)),0)</f>
        <v>1472.9986360879382</v>
      </c>
      <c r="BN135" s="191">
        <f ca="1">IFERROR(IF($AM135="HSC",OFFSET(INDEX(CpDataCoefficients!$A$1:$A$5025,MATCH($A135,CpDataCoefficients!$A$1:$A$5025,0)),1,CpDataCoefficients!$F$39+BN$3),OFFSET(INDEX(CpDataCoefficients!$A$1:$A$5025,MATCH($A135,CpDataCoefficients!$A$1:$A$5025,0)),0,CpDataCoefficients!$F$39+BN$3)),0)</f>
        <v>907.58768149047216</v>
      </c>
      <c r="BO135" s="191">
        <f ca="1">IFERROR(IF($AM135="HSC",OFFSET(INDEX(CpDataCoefficients!$A$1:$A$5025,MATCH($A135,CpDataCoefficients!$A$1:$A$5025,0)),1,CpDataCoefficients!$F$39+BO$3),OFFSET(INDEX(CpDataCoefficients!$A$1:$A$5025,MATCH($A135,CpDataCoefficients!$A$1:$A$5025,0)),0,CpDataCoefficients!$F$39+BO$3)),0)</f>
        <v>-35496.718234426982</v>
      </c>
      <c r="BP135" s="191">
        <f ca="1">IFERROR(IF($AM135="HSC",OFFSET(INDEX(CpDataCoefficients!$A$1:$A$5025,MATCH($A135,CpDataCoefficients!$A$1:$A$5025,0)),1,CpDataCoefficients!$F$39+BP$3),OFFSET(INDEX(CpDataCoefficients!$A$1:$A$5025,MATCH($A135,CpDataCoefficients!$A$1:$A$5025,0)),0,CpDataCoefficients!$F$39+BP$3)),0)</f>
        <v>-7539.0631330731567</v>
      </c>
      <c r="BQ135" s="191">
        <f ca="1">IFERROR(IF($AM135="HSC",OFFSET(INDEX(CpDataCoefficients!$A$1:$A$5025,MATCH($A135,CpDataCoefficients!$A$1:$A$5025,0)),1,CpDataCoefficients!$F$39+BQ$3),OFFSET(INDEX(CpDataCoefficients!$A$1:$A$5025,MATCH($A135,CpDataCoefficients!$A$1:$A$5025,0)),0,CpDataCoefficients!$F$39+BQ$3)),0)</f>
        <v>0</v>
      </c>
      <c r="BR135" s="191">
        <f ca="1">IFERROR(IF($AM135="HSC",OFFSET(INDEX(CpDataCoefficients!$A$1:$A$5025,MATCH($A135,CpDataCoefficients!$A$1:$A$5025,0)),1,CpDataCoefficients!$F$39+BR$3),OFFSET(INDEX(CpDataCoefficients!$A$1:$A$5025,MATCH($A135,CpDataCoefficients!$A$1:$A$5025,0)),0,CpDataCoefficients!$F$39+BR$3)),0)</f>
        <v>0</v>
      </c>
      <c r="BS135" s="191">
        <f ca="1">IFERROR(IF($AM135="HSC",OFFSET(INDEX(CpDataCoefficients!$A$1:$A$5025,MATCH($A135,CpDataCoefficients!$A$1:$A$5025,0)),1,CpDataCoefficients!$F$39+BS$3),OFFSET(INDEX(CpDataCoefficients!$A$1:$A$5025,MATCH($A135,CpDataCoefficients!$A$1:$A$5025,0)),0,CpDataCoefficients!$F$39+BS$3)),0)</f>
        <v>0</v>
      </c>
      <c r="BT135" s="191">
        <f ca="1">IFERROR(IF($AM135="HSC",OFFSET(INDEX(CpDataCoefficients!$A$1:$A$5025,MATCH($A135,CpDataCoefficients!$A$1:$A$5025,0)),1,CpDataCoefficients!$F$39+BT$3),OFFSET(INDEX(CpDataCoefficients!$A$1:$A$5025,MATCH($A135,CpDataCoefficients!$A$1:$A$5025,0)),0,CpDataCoefficients!$F$39+BT$3)),0)</f>
        <v>0</v>
      </c>
      <c r="BU135" s="191">
        <f ca="1">IFERROR(IF($AM135="HSC",OFFSET(INDEX(CpDataCoefficients!$A$1:$A$5025,MATCH($A135,CpDataCoefficients!$A$1:$A$5025,0)),1,CpDataCoefficients!$F$39+BU$3),OFFSET(INDEX(CpDataCoefficients!$A$1:$A$5025,MATCH($A135,CpDataCoefficients!$A$1:$A$5025,0)),0,CpDataCoefficients!$F$39+BU$3)),0)</f>
        <v>0</v>
      </c>
      <c r="BV135" s="191">
        <f ca="1">IFERROR(IF($AM135="HSC",OFFSET(INDEX(CpDataCoefficients!$A$1:$A$5025,MATCH($A135,CpDataCoefficients!$A$1:$A$5025,0)),1,CpDataCoefficients!$F$39+BV$3),OFFSET(INDEX(CpDataCoefficients!$A$1:$A$5025,MATCH($A135,CpDataCoefficients!$A$1:$A$5025,0)),0,CpDataCoefficients!$F$39+BV$3)),0)</f>
        <v>0</v>
      </c>
      <c r="BW135" s="191">
        <f ca="1">IFERROR(IF($AM135="HSC",OFFSET(INDEX(CpDataCoefficients!$A$1:$A$5025,MATCH($A135,CpDataCoefficients!$A$1:$A$5025,0)),1,CpDataCoefficients!$F$39+BW$3),OFFSET(INDEX(CpDataCoefficients!$A$1:$A$5025,MATCH($A135,CpDataCoefficients!$A$1:$A$5025,0)),0,CpDataCoefficients!$F$39+BW$3)),0)</f>
        <v>0</v>
      </c>
      <c r="BX135" s="191">
        <f ca="1">IFERROR(IF($AM135="HSC",OFFSET(INDEX(CpDataCoefficients!$A$1:$A$5025,MATCH($A135,CpDataCoefficients!$A$1:$A$5025,0)),1,CpDataCoefficients!$F$39+BX$3),OFFSET(INDEX(CpDataCoefficients!$A$1:$A$5025,MATCH($A135,CpDataCoefficients!$A$1:$A$5025,0)),0,CpDataCoefficients!$F$39+BX$3)),0)</f>
        <v>0</v>
      </c>
      <c r="BY135" s="191">
        <f ca="1">IFERROR(IF($AM135="HSC",OFFSET(INDEX(CpDataCoefficients!$A$1:$A$5025,MATCH($A135,CpDataCoefficients!$A$1:$A$5025,0)),1,CpDataCoefficients!$F$39+BY$3),OFFSET(INDEX(CpDataCoefficients!$A$1:$A$5025,MATCH($A135,CpDataCoefficients!$A$1:$A$5025,0)),0,CpDataCoefficients!$F$39+BY$3)),0)</f>
        <v>0</v>
      </c>
      <c r="BZ135" s="191">
        <f ca="1">IFERROR(IF($AM135="HSC",OFFSET(INDEX(CpDataCoefficients!$A$1:$A$5025,MATCH($A135,CpDataCoefficients!$A$1:$A$5025,0)),1,CpDataCoefficients!$F$39+BZ$3),OFFSET(INDEX(CpDataCoefficients!$A$1:$A$5025,MATCH($A135,CpDataCoefficients!$A$1:$A$5025,0)),0,CpDataCoefficients!$F$39+BZ$3)),0)</f>
        <v>0</v>
      </c>
      <c r="CA135" s="191">
        <f ca="1">IFERROR(IF($AM135="HSC",OFFSET(INDEX(CpDataCoefficients!$A$1:$A$5025,MATCH($A135,CpDataCoefficients!$A$1:$A$5025,0)),1,CpDataCoefficients!$F$39+CA$3),OFFSET(INDEX(CpDataCoefficients!$A$1:$A$5025,MATCH($A135,CpDataCoefficients!$A$1:$A$5025,0)),0,CpDataCoefficients!$F$39+CA$3)),0)</f>
        <v>0</v>
      </c>
      <c r="CB135" s="191">
        <f ca="1">IFERROR(IF($AM135="HSC",OFFSET(INDEX(CpDataCoefficients!$A$1:$A$5025,MATCH($A135,CpDataCoefficients!$A$1:$A$5025,0)),1,CpDataCoefficients!$F$39+CB$3),OFFSET(INDEX(CpDataCoefficients!$A$1:$A$5025,MATCH($A135,CpDataCoefficients!$A$1:$A$5025,0)),0,CpDataCoefficients!$F$39+CB$3)),0)</f>
        <v>0</v>
      </c>
      <c r="CC135" s="191">
        <f ca="1">IFERROR(IF($AM135="HSC",OFFSET(INDEX(CpDataCoefficients!$A$1:$A$5025,MATCH($A135,CpDataCoefficients!$A$1:$A$5025,0)),1,CpDataCoefficients!$F$39+CC$3),OFFSET(INDEX(CpDataCoefficients!$A$1:$A$5025,MATCH($A135,CpDataCoefficients!$A$1:$A$5025,0)),0,CpDataCoefficients!$F$39+CC$3)),0)</f>
        <v>0</v>
      </c>
      <c r="CD135" s="191">
        <f ca="1">IFERROR(IF($AM135="HSC",OFFSET(INDEX(CpDataCoefficients!$A$1:$A$5025,MATCH($A135,CpDataCoefficients!$A$1:$A$5025,0)),1,CpDataCoefficients!$F$39+CD$3),OFFSET(INDEX(CpDataCoefficients!$A$1:$A$5025,MATCH($A135,CpDataCoefficients!$A$1:$A$5025,0)),0,CpDataCoefficients!$F$39+CD$3)),0)</f>
        <v>0</v>
      </c>
      <c r="CE135" s="191">
        <f ca="1">IFERROR(IF($AM135="HSC",OFFSET(INDEX(CpDataCoefficients!$A$1:$A$5025,MATCH($A135,CpDataCoefficients!$A$1:$A$5025,0)),1,CpDataCoefficients!$F$39+CE$3),OFFSET(INDEX(CpDataCoefficients!$A$1:$A$5025,MATCH($A135,CpDataCoefficients!$A$1:$A$5025,0)),0,CpDataCoefficients!$F$39+CE$3)),0)</f>
        <v>0</v>
      </c>
      <c r="CF135" s="191">
        <f ca="1">IFERROR(IF($AM135="HSC",OFFSET(INDEX(CpDataCoefficients!$A$1:$A$5025,MATCH($A135,CpDataCoefficients!$A$1:$A$5025,0)),1,CpDataCoefficients!$F$39+CF$3),OFFSET(INDEX(CpDataCoefficients!$A$1:$A$5025,MATCH($A135,CpDataCoefficients!$A$1:$A$5025,0)),0,CpDataCoefficients!$F$39+CF$3)),0)</f>
        <v>0</v>
      </c>
      <c r="CG135" s="191">
        <f ca="1">IFERROR(IF($AM135="HSC",OFFSET(INDEX(CpDataCoefficients!$A$1:$A$5025,MATCH($A135,CpDataCoefficients!$A$1:$A$5025,0)),1,CpDataCoefficients!$F$39+CG$3),OFFSET(INDEX(CpDataCoefficients!$A$1:$A$5025,MATCH($A135,CpDataCoefficients!$A$1:$A$5025,0)),0,CpDataCoefficients!$F$39+CG$3)),0)</f>
        <v>0</v>
      </c>
      <c r="CH135" s="191">
        <f ca="1">IFERROR(IF($AM135="HSC",OFFSET(INDEX(CpDataCoefficients!$A$1:$A$5025,MATCH($A135,CpDataCoefficients!$A$1:$A$5025,0)),1,CpDataCoefficients!$F$39+CH$3),OFFSET(INDEX(CpDataCoefficients!$A$1:$A$5025,MATCH($A135,CpDataCoefficients!$A$1:$A$5025,0)),0,CpDataCoefficients!$F$39+CH$3)),0)</f>
        <v>0</v>
      </c>
      <c r="CI135" s="191">
        <f ca="1">IFERROR(IF($AM135="HSC",OFFSET(INDEX(CpDataCoefficients!$A$1:$A$5025,MATCH($A135,CpDataCoefficients!$A$1:$A$5025,0)),1,CpDataCoefficients!$F$39+CI$3),OFFSET(INDEX(CpDataCoefficients!$A$1:$A$5025,MATCH($A135,CpDataCoefficients!$A$1:$A$5025,0)),0,CpDataCoefficients!$F$39+CI$3)),0)</f>
        <v>0</v>
      </c>
      <c r="CJ135" s="191">
        <f ca="1">IFERROR(IF($AM135="HSC",OFFSET(INDEX(CpDataCoefficients!$A$1:$A$5025,MATCH($A135,CpDataCoefficients!$A$1:$A$5025,0)),1,CpDataCoefficients!$F$39+CJ$3),OFFSET(INDEX(CpDataCoefficients!$A$1:$A$5025,MATCH($A135,CpDataCoefficients!$A$1:$A$5025,0)),0,CpDataCoefficients!$F$39+CJ$3)),0)</f>
        <v>0</v>
      </c>
      <c r="CK135" s="191">
        <f ca="1">IFERROR(IF($AM135="HSC",OFFSET(INDEX(CpDataCoefficients!$A$1:$A$5025,MATCH($A135,CpDataCoefficients!$A$1:$A$5025,0)),1,CpDataCoefficients!$F$39+CK$3),OFFSET(INDEX(CpDataCoefficients!$A$1:$A$5025,MATCH($A135,CpDataCoefficients!$A$1:$A$5025,0)),0,CpDataCoefficients!$F$39+CK$3)),0)</f>
        <v>0</v>
      </c>
      <c r="CL135" s="191">
        <f ca="1">IFERROR(IF($AM135="HSC",OFFSET(INDEX(CpDataCoefficients!$A$1:$A$5025,MATCH($A135,CpDataCoefficients!$A$1:$A$5025,0)),1,CpDataCoefficients!$F$39+CL$3),OFFSET(INDEX(CpDataCoefficients!$A$1:$A$5025,MATCH($A135,CpDataCoefficients!$A$1:$A$5025,0)),0,CpDataCoefficients!$F$39+CL$3)),0)</f>
        <v>0</v>
      </c>
      <c r="CM135" s="191">
        <f ca="1">IFERROR(IF($AM135="HSC",OFFSET(INDEX(CpDataCoefficients!$A$1:$A$5025,MATCH($A135,CpDataCoefficients!$A$1:$A$5025,0)),1,CpDataCoefficients!$F$39+CM$3),OFFSET(INDEX(CpDataCoefficients!$A$1:$A$5025,MATCH($A135,CpDataCoefficients!$A$1:$A$5025,0)),0,CpDataCoefficients!$F$39+CM$3)),0)</f>
        <v>0</v>
      </c>
      <c r="CN135" s="191">
        <f ca="1">IFERROR(IF($AM135="HSC",OFFSET(INDEX(CpDataCoefficients!$A$1:$A$5025,MATCH($A135,CpDataCoefficients!$A$1:$A$5025,0)),1,CpDataCoefficients!$F$39+CN$3),OFFSET(INDEX(CpDataCoefficients!$A$1:$A$5025,MATCH($A135,CpDataCoefficients!$A$1:$A$5025,0)),0,CpDataCoefficients!$F$39+CN$3)),0)</f>
        <v>0</v>
      </c>
      <c r="CO135" s="191">
        <f ca="1">IFERROR(IF($AM135="HSC",OFFSET(INDEX(CpDataCoefficients!$A$1:$A$5025,MATCH($A135,CpDataCoefficients!$A$1:$A$5025,0)),1,CpDataCoefficients!$F$39+CO$3),OFFSET(INDEX(CpDataCoefficients!$A$1:$A$5025,MATCH($A135,CpDataCoefficients!$A$1:$A$5025,0)),0,CpDataCoefficients!$F$39+CO$3)),0)</f>
        <v>0</v>
      </c>
      <c r="CP135" s="191">
        <f ca="1">IFERROR(IF($AM135="HSC",OFFSET(INDEX(CpDataCoefficients!$A$1:$A$5025,MATCH($A135,CpDataCoefficients!$A$1:$A$5025,0)),1,CpDataCoefficients!$F$39+CP$3),OFFSET(INDEX(CpDataCoefficients!$A$1:$A$5025,MATCH($A135,CpDataCoefficients!$A$1:$A$5025,0)),0,CpDataCoefficients!$F$39+CP$3)),0)</f>
        <v>0</v>
      </c>
      <c r="CQ135" s="191">
        <f ca="1">IFERROR(IF($AM135="HSC",OFFSET(INDEX(CpDataCoefficients!$A$1:$A$5025,MATCH($A135,CpDataCoefficients!$A$1:$A$5025,0)),1,CpDataCoefficients!$F$39+CQ$3),OFFSET(INDEX(CpDataCoefficients!$A$1:$A$5025,MATCH($A135,CpDataCoefficients!$A$1:$A$5025,0)),0,CpDataCoefficients!$F$39+CQ$3)),0)</f>
        <v>0</v>
      </c>
      <c r="CR135" s="191">
        <f ca="1">IFERROR(IF($AM135="HSC",OFFSET(INDEX(CpDataCoefficients!$A$1:$A$5025,MATCH($A135,CpDataCoefficients!$A$1:$A$5025,0)),1,CpDataCoefficients!$F$39+CR$3),OFFSET(INDEX(CpDataCoefficients!$A$1:$A$5025,MATCH($A135,CpDataCoefficients!$A$1:$A$5025,0)),0,CpDataCoefficients!$F$39+CR$3)),0)</f>
        <v>0</v>
      </c>
      <c r="CS135" s="191">
        <f ca="1">IFERROR(IF($AM135="HSC",OFFSET(INDEX(CpDataCoefficients!$A$1:$A$5025,MATCH($A135,CpDataCoefficients!$A$1:$A$5025,0)),1,CpDataCoefficients!$F$39+CS$3),OFFSET(INDEX(CpDataCoefficients!$A$1:$A$5025,MATCH($A135,CpDataCoefficients!$A$1:$A$5025,0)),0,CpDataCoefficients!$F$39+CS$3)),0)</f>
        <v>0</v>
      </c>
      <c r="CT135" s="191">
        <f ca="1">IFERROR(IF($AM135="HSC",OFFSET(INDEX(CpDataCoefficients!$A$1:$A$5025,MATCH($A135,CpDataCoefficients!$A$1:$A$5025,0)),1,CpDataCoefficients!$F$39+CT$3),OFFSET(INDEX(CpDataCoefficients!$A$1:$A$5025,MATCH($A135,CpDataCoefficients!$A$1:$A$5025,0)),0,CpDataCoefficients!$F$39+CT$3)),0)</f>
        <v>0</v>
      </c>
      <c r="CU135" s="192">
        <f ca="1">IFERROR(IF($AM135="HSC",OFFSET(INDEX(CpDataCoefficients!$A$1:$A$5025,MATCH($A135,CpDataCoefficients!$A$1:$A$5025,0)),1,CpDataCoefficients!$F$39+CU$3),OFFSET(INDEX(CpDataCoefficients!$A$1:$A$5025,MATCH($A135,CpDataCoefficients!$A$1:$A$5025,0)),0,CpDataCoefficients!$F$39+CU$3)),0)</f>
        <v>0</v>
      </c>
      <c r="CV135" s="193">
        <v>3</v>
      </c>
      <c r="CW135" s="193">
        <v>2</v>
      </c>
      <c r="CX135" s="193">
        <v>1</v>
      </c>
      <c r="CY135" s="193"/>
      <c r="CZ135" s="193"/>
      <c r="DA135" s="193"/>
      <c r="DB135" s="193"/>
      <c r="DC135" s="193"/>
      <c r="DD135" s="193"/>
      <c r="DE135" s="193"/>
      <c r="DF135" s="193"/>
      <c r="DG135" s="193"/>
      <c r="DH135" s="193"/>
      <c r="DI135" s="193"/>
      <c r="DJ135" s="193"/>
      <c r="DK135" s="193"/>
      <c r="DL135" s="193"/>
      <c r="DM135" s="193"/>
      <c r="DN135" s="193"/>
      <c r="DO135" s="193"/>
      <c r="DP135" s="193"/>
      <c r="DQ135" s="193"/>
      <c r="DR135" s="193"/>
      <c r="DS135" s="193"/>
      <c r="DT135" s="193"/>
      <c r="DU135" s="193"/>
      <c r="DV135" s="193"/>
      <c r="DW135" s="193"/>
      <c r="DX135" s="193"/>
      <c r="DY135" s="193"/>
      <c r="DZ135" s="193"/>
    </row>
    <row r="136" spans="1:130" ht="15.75" x14ac:dyDescent="0.25">
      <c r="A136" s="166"/>
      <c r="B136" s="166" t="s">
        <v>751</v>
      </c>
      <c r="C136" s="175">
        <v>68.119</v>
      </c>
      <c r="D136" s="176">
        <v>159.5</v>
      </c>
      <c r="E136" s="176">
        <v>314</v>
      </c>
      <c r="F136" s="176">
        <v>496</v>
      </c>
      <c r="G136" s="176">
        <v>40.6</v>
      </c>
      <c r="H136" s="176">
        <v>41.137949988162553</v>
      </c>
      <c r="I136" s="176">
        <v>267</v>
      </c>
      <c r="J136" s="175">
        <v>0.26600000000000001</v>
      </c>
      <c r="K136" s="175">
        <v>0.16</v>
      </c>
      <c r="L136" s="175">
        <v>0.68600000000000005</v>
      </c>
      <c r="M136" s="176">
        <v>293</v>
      </c>
      <c r="N136" s="176">
        <v>0</v>
      </c>
      <c r="O136" s="177">
        <v>3.508</v>
      </c>
      <c r="P136" s="178">
        <v>8.5930000000000006E-2</v>
      </c>
      <c r="Q136" s="178">
        <v>-4.7190000000000001E-5</v>
      </c>
      <c r="R136" s="178">
        <v>1.0179999999999999E-8</v>
      </c>
      <c r="S136" s="175" t="e">
        <f t="shared" ca="1" si="2"/>
        <v>#DIV/0!</v>
      </c>
      <c r="T136" s="179">
        <v>25</v>
      </c>
      <c r="U136" s="180">
        <v>0</v>
      </c>
      <c r="V136" s="180">
        <v>0</v>
      </c>
      <c r="W136" s="169">
        <v>31</v>
      </c>
      <c r="X136" s="181">
        <v>129.70400000000001</v>
      </c>
      <c r="Y136" s="169">
        <v>47.47</v>
      </c>
      <c r="Z136" s="181">
        <v>198.61448000000001</v>
      </c>
      <c r="AA136" s="181"/>
      <c r="AB136" s="177">
        <v>15.988</v>
      </c>
      <c r="AC136" s="180">
        <v>2541.83</v>
      </c>
      <c r="AD136" s="180">
        <v>-42.26</v>
      </c>
      <c r="AE136" s="169">
        <v>335</v>
      </c>
      <c r="AF136" s="169">
        <v>250</v>
      </c>
      <c r="AG136" s="175">
        <v>0</v>
      </c>
      <c r="AH136" s="180">
        <v>0</v>
      </c>
      <c r="AI136" s="175">
        <v>0</v>
      </c>
      <c r="AJ136" s="175">
        <v>0</v>
      </c>
      <c r="AK136" s="169">
        <v>6510</v>
      </c>
      <c r="AL136" s="181">
        <v>27237.84</v>
      </c>
      <c r="AM136" s="169"/>
      <c r="AN136" s="170"/>
      <c r="AO136" s="170"/>
      <c r="AP136" s="170"/>
      <c r="AQ136" s="170"/>
      <c r="AR136" s="170"/>
      <c r="AS136" s="170"/>
      <c r="AT136" s="170"/>
      <c r="AU136" s="170"/>
      <c r="AV136" s="170"/>
      <c r="AW136" s="170"/>
      <c r="AX136" s="170"/>
      <c r="AY136" s="170"/>
      <c r="AZ136" s="170"/>
      <c r="BA136" s="170"/>
      <c r="BB136" s="170"/>
      <c r="BC136" s="170"/>
      <c r="BD136" s="170"/>
      <c r="BE136" s="170"/>
      <c r="BF136" s="170"/>
      <c r="BG136" s="170"/>
      <c r="BH136" s="170"/>
      <c r="BI136" s="170"/>
      <c r="BJ136" s="170"/>
      <c r="BK136" s="170"/>
      <c r="BL136" s="170"/>
      <c r="BM136" s="170"/>
      <c r="BN136" s="170"/>
      <c r="BO136" s="170"/>
      <c r="BP136" s="170"/>
      <c r="BQ136" s="170"/>
      <c r="BR136" s="170"/>
      <c r="BS136" s="170"/>
      <c r="BT136" s="170"/>
      <c r="BU136" s="170"/>
      <c r="BV136" s="170"/>
      <c r="BW136" s="170"/>
      <c r="BX136" s="170"/>
      <c r="BY136" s="169"/>
      <c r="BZ136" s="169"/>
      <c r="CA136" s="169"/>
      <c r="CB136" s="169"/>
      <c r="CC136" s="169"/>
      <c r="CD136" s="169"/>
      <c r="CE136" s="169"/>
      <c r="CF136" s="169"/>
      <c r="CG136" s="169"/>
      <c r="CH136" s="169"/>
      <c r="CI136" s="169"/>
      <c r="CJ136" s="169"/>
      <c r="CK136" s="169"/>
      <c r="CL136" s="169"/>
      <c r="CM136" s="169"/>
      <c r="CN136" s="169"/>
      <c r="CO136" s="169"/>
      <c r="CP136" s="169"/>
      <c r="CQ136" s="169"/>
      <c r="CR136" s="169"/>
      <c r="CS136" s="171"/>
      <c r="CT136" s="171"/>
      <c r="CU136" s="169"/>
    </row>
    <row r="137" spans="1:130" ht="15.75" x14ac:dyDescent="0.25">
      <c r="A137" s="166"/>
      <c r="B137" s="166" t="s">
        <v>752</v>
      </c>
      <c r="C137" s="175">
        <v>88.15</v>
      </c>
      <c r="D137" s="176">
        <v>156</v>
      </c>
      <c r="E137" s="176">
        <v>404.4</v>
      </c>
      <c r="F137" s="176">
        <v>579.5</v>
      </c>
      <c r="G137" s="176">
        <v>38</v>
      </c>
      <c r="H137" s="176">
        <v>38.503499988920616</v>
      </c>
      <c r="I137" s="176">
        <v>329</v>
      </c>
      <c r="J137" s="175">
        <v>0.26</v>
      </c>
      <c r="K137" s="175">
        <v>0.57999999999999996</v>
      </c>
      <c r="L137" s="175">
        <v>0.81</v>
      </c>
      <c r="M137" s="176">
        <v>293</v>
      </c>
      <c r="N137" s="176">
        <v>1.8</v>
      </c>
      <c r="O137" s="177">
        <v>-2.2789999999999999</v>
      </c>
      <c r="P137" s="178">
        <v>0.13569999999999999</v>
      </c>
      <c r="Q137" s="178">
        <v>-8.3230000000000001E-5</v>
      </c>
      <c r="R137" s="178">
        <v>2.0660000000000001E-8</v>
      </c>
      <c r="S137" s="175">
        <f t="shared" ca="1" si="2"/>
        <v>1.7615722313954219</v>
      </c>
      <c r="T137" s="179">
        <v>25</v>
      </c>
      <c r="U137" s="180">
        <v>1148.8</v>
      </c>
      <c r="V137" s="180">
        <v>349.51</v>
      </c>
      <c r="W137" s="169">
        <v>-72.2</v>
      </c>
      <c r="X137" s="181">
        <v>-302.08480000000003</v>
      </c>
      <c r="Y137" s="169">
        <v>0</v>
      </c>
      <c r="Z137" s="181">
        <v>0</v>
      </c>
      <c r="AA137" s="181"/>
      <c r="AB137" s="177">
        <v>16.712700000000002</v>
      </c>
      <c r="AC137" s="180">
        <v>3026.43</v>
      </c>
      <c r="AD137" s="180">
        <v>-104.1</v>
      </c>
      <c r="AE137" s="169">
        <v>426</v>
      </c>
      <c r="AF137" s="169">
        <v>298</v>
      </c>
      <c r="AG137" s="175">
        <v>0</v>
      </c>
      <c r="AH137" s="180">
        <v>0</v>
      </c>
      <c r="AI137" s="175">
        <v>0</v>
      </c>
      <c r="AJ137" s="175">
        <v>0</v>
      </c>
      <c r="AK137" s="169">
        <v>10540</v>
      </c>
      <c r="AL137" s="181">
        <v>44099.360000000001</v>
      </c>
      <c r="AM137" s="169"/>
      <c r="AN137" s="170"/>
      <c r="AO137" s="170"/>
      <c r="AP137" s="170"/>
      <c r="AQ137" s="170"/>
      <c r="AR137" s="170"/>
      <c r="AS137" s="170"/>
      <c r="AT137" s="170"/>
      <c r="AU137" s="170"/>
      <c r="AV137" s="170"/>
      <c r="AW137" s="170"/>
      <c r="AX137" s="170"/>
      <c r="AY137" s="170"/>
      <c r="AZ137" s="170"/>
      <c r="BA137" s="170"/>
      <c r="BB137" s="170"/>
      <c r="BC137" s="170"/>
      <c r="BD137" s="170"/>
      <c r="BE137" s="170"/>
      <c r="BF137" s="170"/>
      <c r="BG137" s="170"/>
      <c r="BH137" s="170"/>
      <c r="BI137" s="170"/>
      <c r="BJ137" s="170"/>
      <c r="BK137" s="170"/>
      <c r="BL137" s="170"/>
      <c r="BM137" s="170"/>
      <c r="BN137" s="170"/>
      <c r="BO137" s="170"/>
      <c r="BP137" s="170"/>
      <c r="BQ137" s="170"/>
      <c r="BR137" s="170"/>
      <c r="BS137" s="170"/>
      <c r="BT137" s="170"/>
      <c r="BU137" s="170"/>
      <c r="BV137" s="170"/>
      <c r="BW137" s="170"/>
      <c r="BX137" s="170"/>
      <c r="BY137" s="169"/>
      <c r="BZ137" s="169"/>
      <c r="CA137" s="169"/>
      <c r="CB137" s="169"/>
      <c r="CC137" s="169"/>
      <c r="CD137" s="169"/>
      <c r="CE137" s="169"/>
      <c r="CF137" s="169"/>
      <c r="CG137" s="169"/>
      <c r="CH137" s="169"/>
      <c r="CI137" s="169"/>
      <c r="CJ137" s="169"/>
      <c r="CK137" s="169"/>
      <c r="CL137" s="169"/>
      <c r="CM137" s="169"/>
      <c r="CN137" s="169"/>
      <c r="CO137" s="169"/>
      <c r="CP137" s="169"/>
      <c r="CQ137" s="169"/>
      <c r="CR137" s="169"/>
      <c r="CS137" s="171"/>
      <c r="CT137" s="171"/>
      <c r="CU137" s="169"/>
    </row>
    <row r="138" spans="1:130" ht="15.75" x14ac:dyDescent="0.25">
      <c r="A138" s="166"/>
      <c r="B138" s="166" t="s">
        <v>753</v>
      </c>
      <c r="C138" s="175">
        <v>70.135000000000005</v>
      </c>
      <c r="D138" s="176">
        <v>104.7</v>
      </c>
      <c r="E138" s="176">
        <v>293.3</v>
      </c>
      <c r="F138" s="176">
        <v>450</v>
      </c>
      <c r="G138" s="176">
        <v>34.700000000000003</v>
      </c>
      <c r="H138" s="176">
        <v>35.159774989882777</v>
      </c>
      <c r="I138" s="176">
        <v>300</v>
      </c>
      <c r="J138" s="175">
        <v>0.28199999999999997</v>
      </c>
      <c r="K138" s="175">
        <v>0.20899999999999999</v>
      </c>
      <c r="L138" s="175">
        <v>0.627</v>
      </c>
      <c r="M138" s="176">
        <v>293</v>
      </c>
      <c r="N138" s="176">
        <v>0</v>
      </c>
      <c r="O138" s="177">
        <v>5.1929999999999996</v>
      </c>
      <c r="P138" s="178">
        <v>9.2899999999999996E-2</v>
      </c>
      <c r="Q138" s="178">
        <v>-4.7939999999999998E-5</v>
      </c>
      <c r="R138" s="178">
        <v>9.5789999999999993E-9</v>
      </c>
      <c r="S138" s="175" t="e">
        <f t="shared" ref="S138:S201" ca="1" si="3">POWER(2.71828182845904, (U138*((1/(T138+273.15))-(1/V138))))</f>
        <v>#DIV/0!</v>
      </c>
      <c r="T138" s="179">
        <v>25</v>
      </c>
      <c r="U138" s="180">
        <v>0</v>
      </c>
      <c r="V138" s="180">
        <v>0</v>
      </c>
      <c r="W138" s="169">
        <v>-6.92</v>
      </c>
      <c r="X138" s="181">
        <v>-28.953279999999999</v>
      </c>
      <c r="Y138" s="169">
        <v>17.87</v>
      </c>
      <c r="Z138" s="181">
        <v>74.768080000000012</v>
      </c>
      <c r="AA138" s="181"/>
      <c r="AB138" s="177">
        <v>15.7179</v>
      </c>
      <c r="AC138" s="180">
        <v>2333.61</v>
      </c>
      <c r="AD138" s="180">
        <v>-36.33</v>
      </c>
      <c r="AE138" s="169">
        <v>315</v>
      </c>
      <c r="AF138" s="169">
        <v>210</v>
      </c>
      <c r="AG138" s="175">
        <v>0</v>
      </c>
      <c r="AH138" s="180">
        <v>0</v>
      </c>
      <c r="AI138" s="175">
        <v>0</v>
      </c>
      <c r="AJ138" s="175">
        <v>0</v>
      </c>
      <c r="AK138" s="169">
        <v>5760</v>
      </c>
      <c r="AL138" s="181">
        <v>24099.84</v>
      </c>
      <c r="AM138" s="169"/>
      <c r="AN138" s="170"/>
      <c r="AO138" s="170"/>
      <c r="AP138" s="170"/>
      <c r="AQ138" s="170"/>
      <c r="AR138" s="170"/>
      <c r="AS138" s="170"/>
      <c r="AT138" s="170"/>
      <c r="AU138" s="170"/>
      <c r="AV138" s="170"/>
      <c r="AW138" s="170"/>
      <c r="AX138" s="170"/>
      <c r="AY138" s="170"/>
      <c r="AZ138" s="170"/>
      <c r="BA138" s="170"/>
      <c r="BB138" s="170"/>
      <c r="BC138" s="170"/>
      <c r="BD138" s="170"/>
      <c r="BE138" s="170"/>
      <c r="BF138" s="170"/>
      <c r="BG138" s="170"/>
      <c r="BH138" s="170"/>
      <c r="BI138" s="170"/>
      <c r="BJ138" s="170"/>
      <c r="BK138" s="170"/>
      <c r="BL138" s="170"/>
      <c r="BM138" s="170"/>
      <c r="BN138" s="170"/>
      <c r="BO138" s="170"/>
      <c r="BP138" s="170"/>
      <c r="BQ138" s="170"/>
      <c r="BR138" s="170"/>
      <c r="BS138" s="170"/>
      <c r="BT138" s="170"/>
      <c r="BU138" s="170"/>
      <c r="BV138" s="170"/>
      <c r="BW138" s="170"/>
      <c r="BX138" s="170"/>
      <c r="BY138" s="169"/>
      <c r="BZ138" s="169"/>
      <c r="CA138" s="169"/>
      <c r="CB138" s="169"/>
      <c r="CC138" s="169"/>
      <c r="CD138" s="169"/>
      <c r="CE138" s="169"/>
      <c r="CF138" s="169"/>
      <c r="CG138" s="169"/>
      <c r="CH138" s="169"/>
      <c r="CI138" s="169"/>
      <c r="CJ138" s="169"/>
      <c r="CK138" s="169"/>
      <c r="CL138" s="169"/>
      <c r="CM138" s="169"/>
      <c r="CN138" s="169"/>
      <c r="CO138" s="169"/>
      <c r="CP138" s="169"/>
      <c r="CQ138" s="169"/>
      <c r="CR138" s="169"/>
      <c r="CS138" s="171"/>
      <c r="CT138" s="171"/>
      <c r="CU138" s="169"/>
    </row>
    <row r="139" spans="1:130" ht="15.75" x14ac:dyDescent="0.25">
      <c r="A139" s="166"/>
      <c r="B139" s="166" t="s">
        <v>754</v>
      </c>
      <c r="C139" s="175">
        <v>88.15</v>
      </c>
      <c r="D139" s="176">
        <v>264.39999999999998</v>
      </c>
      <c r="E139" s="176">
        <v>375.2</v>
      </c>
      <c r="F139" s="176">
        <v>545</v>
      </c>
      <c r="G139" s="176">
        <v>39</v>
      </c>
      <c r="H139" s="176">
        <v>39.516749988629051</v>
      </c>
      <c r="I139" s="176">
        <v>319</v>
      </c>
      <c r="J139" s="175">
        <v>0.28000000000000003</v>
      </c>
      <c r="K139" s="175">
        <v>0.5</v>
      </c>
      <c r="L139" s="175">
        <v>0.80900000000000005</v>
      </c>
      <c r="M139" s="176">
        <v>293</v>
      </c>
      <c r="N139" s="176">
        <v>1.9</v>
      </c>
      <c r="O139" s="177">
        <v>-2.887</v>
      </c>
      <c r="P139" s="178">
        <v>0.14560000000000001</v>
      </c>
      <c r="Q139" s="178">
        <v>-1.004E-4</v>
      </c>
      <c r="R139" s="178">
        <v>2.934E-8</v>
      </c>
      <c r="S139" s="175">
        <f t="shared" ca="1" si="3"/>
        <v>1.7814908617076468</v>
      </c>
      <c r="T139" s="179">
        <v>25</v>
      </c>
      <c r="U139" s="180">
        <v>1502</v>
      </c>
      <c r="V139" s="180">
        <v>336.75</v>
      </c>
      <c r="W139" s="169">
        <v>-78.8</v>
      </c>
      <c r="X139" s="181">
        <v>-329.69920000000002</v>
      </c>
      <c r="Y139" s="169">
        <v>-39.5</v>
      </c>
      <c r="Z139" s="181">
        <v>-165.268</v>
      </c>
      <c r="AA139" s="181"/>
      <c r="AB139" s="177">
        <v>15.0113</v>
      </c>
      <c r="AC139" s="180">
        <v>1988.08</v>
      </c>
      <c r="AD139" s="180">
        <v>-137.80000000000001</v>
      </c>
      <c r="AE139" s="169">
        <v>375</v>
      </c>
      <c r="AF139" s="169">
        <v>298</v>
      </c>
      <c r="AG139" s="175">
        <v>0</v>
      </c>
      <c r="AH139" s="180">
        <v>0</v>
      </c>
      <c r="AI139" s="175">
        <v>0</v>
      </c>
      <c r="AJ139" s="175">
        <v>0</v>
      </c>
      <c r="AK139" s="169">
        <v>9700</v>
      </c>
      <c r="AL139" s="181">
        <v>40584.800000000003</v>
      </c>
      <c r="AM139" s="169"/>
      <c r="AN139" s="170"/>
      <c r="AO139" s="170"/>
      <c r="AP139" s="170"/>
      <c r="AQ139" s="170"/>
      <c r="AR139" s="170"/>
      <c r="AS139" s="170"/>
      <c r="AT139" s="170"/>
      <c r="AU139" s="170"/>
      <c r="AV139" s="170"/>
      <c r="AW139" s="170"/>
      <c r="AX139" s="170"/>
      <c r="AY139" s="170"/>
      <c r="AZ139" s="170"/>
      <c r="BA139" s="170"/>
      <c r="BB139" s="170"/>
      <c r="BC139" s="170"/>
      <c r="BD139" s="170"/>
      <c r="BE139" s="170"/>
      <c r="BF139" s="170"/>
      <c r="BG139" s="170"/>
      <c r="BH139" s="170"/>
      <c r="BI139" s="170"/>
      <c r="BJ139" s="170"/>
      <c r="BK139" s="170"/>
      <c r="BL139" s="170"/>
      <c r="BM139" s="170"/>
      <c r="BN139" s="170"/>
      <c r="BO139" s="170"/>
      <c r="BP139" s="170"/>
      <c r="BQ139" s="170"/>
      <c r="BR139" s="170"/>
      <c r="BS139" s="170"/>
      <c r="BT139" s="170"/>
      <c r="BU139" s="170"/>
      <c r="BV139" s="170"/>
      <c r="BW139" s="170"/>
      <c r="BX139" s="170"/>
      <c r="BY139" s="169"/>
      <c r="BZ139" s="169"/>
      <c r="CA139" s="169"/>
      <c r="CB139" s="169"/>
      <c r="CC139" s="169"/>
      <c r="CD139" s="169"/>
      <c r="CE139" s="169"/>
      <c r="CF139" s="169"/>
      <c r="CG139" s="169"/>
      <c r="CH139" s="169"/>
      <c r="CI139" s="169"/>
      <c r="CJ139" s="169"/>
      <c r="CK139" s="169"/>
      <c r="CL139" s="169"/>
      <c r="CM139" s="169"/>
      <c r="CN139" s="169"/>
      <c r="CO139" s="169"/>
      <c r="CP139" s="169"/>
      <c r="CQ139" s="169"/>
      <c r="CR139" s="169"/>
      <c r="CS139" s="171"/>
      <c r="CT139" s="171"/>
      <c r="CU139" s="169"/>
    </row>
    <row r="140" spans="1:130" ht="15.75" x14ac:dyDescent="0.25">
      <c r="A140" s="166"/>
      <c r="B140" s="166" t="s">
        <v>755</v>
      </c>
      <c r="C140" s="175">
        <v>114.232</v>
      </c>
      <c r="D140" s="176">
        <v>182.3</v>
      </c>
      <c r="E140" s="176">
        <v>391.4</v>
      </c>
      <c r="F140" s="176">
        <v>576.6</v>
      </c>
      <c r="G140" s="176">
        <v>27.7</v>
      </c>
      <c r="H140" s="176">
        <v>28.067024991923709</v>
      </c>
      <c r="I140" s="176">
        <v>455</v>
      </c>
      <c r="J140" s="175">
        <v>0.26700000000000002</v>
      </c>
      <c r="K140" s="175">
        <v>0.30399999999999999</v>
      </c>
      <c r="L140" s="175">
        <v>0.72699999999999998</v>
      </c>
      <c r="M140" s="176">
        <v>293</v>
      </c>
      <c r="N140" s="176">
        <v>0</v>
      </c>
      <c r="O140" s="177">
        <v>-2.2010000000000001</v>
      </c>
      <c r="P140" s="178">
        <v>0.18770000000000001</v>
      </c>
      <c r="Q140" s="178">
        <v>-1.5009999999999999E-4</v>
      </c>
      <c r="R140" s="178">
        <v>2.316E-8</v>
      </c>
      <c r="S140" s="175" t="e">
        <f t="shared" ca="1" si="3"/>
        <v>#DIV/0!</v>
      </c>
      <c r="T140" s="179">
        <v>25</v>
      </c>
      <c r="U140" s="180">
        <v>0</v>
      </c>
      <c r="V140" s="180">
        <v>0</v>
      </c>
      <c r="W140" s="169">
        <v>-51.38</v>
      </c>
      <c r="X140" s="181">
        <v>-214.97392000000002</v>
      </c>
      <c r="Y140" s="169">
        <v>4.76</v>
      </c>
      <c r="Z140" s="181">
        <v>19.915839999999999</v>
      </c>
      <c r="AA140" s="181"/>
      <c r="AB140" s="177">
        <v>15.8126</v>
      </c>
      <c r="AC140" s="180">
        <v>3102.06</v>
      </c>
      <c r="AD140" s="180">
        <v>53.47</v>
      </c>
      <c r="AE140" s="169">
        <v>418</v>
      </c>
      <c r="AF140" s="169">
        <v>283</v>
      </c>
      <c r="AG140" s="175">
        <v>0</v>
      </c>
      <c r="AH140" s="180">
        <v>0</v>
      </c>
      <c r="AI140" s="175">
        <v>0</v>
      </c>
      <c r="AJ140" s="175">
        <v>0</v>
      </c>
      <c r="AK140" s="169">
        <v>7838</v>
      </c>
      <c r="AL140" s="181">
        <v>32794.192000000003</v>
      </c>
      <c r="AM140" s="169"/>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69"/>
      <c r="BZ140" s="169"/>
      <c r="CA140" s="169"/>
      <c r="CB140" s="169"/>
      <c r="CC140" s="169"/>
      <c r="CD140" s="169"/>
      <c r="CE140" s="169"/>
      <c r="CF140" s="169"/>
      <c r="CG140" s="169"/>
      <c r="CH140" s="169"/>
      <c r="CI140" s="169"/>
      <c r="CJ140" s="169"/>
      <c r="CK140" s="169"/>
      <c r="CL140" s="169"/>
      <c r="CM140" s="169"/>
      <c r="CN140" s="169"/>
      <c r="CO140" s="169"/>
      <c r="CP140" s="169"/>
      <c r="CQ140" s="169"/>
      <c r="CR140" s="169"/>
      <c r="CS140" s="171"/>
      <c r="CT140" s="171"/>
      <c r="CU140" s="169"/>
    </row>
    <row r="141" spans="1:130" ht="15.75" x14ac:dyDescent="0.25">
      <c r="A141" s="166"/>
      <c r="B141" s="166" t="s">
        <v>756</v>
      </c>
      <c r="C141" s="175">
        <v>84.162000000000006</v>
      </c>
      <c r="D141" s="176">
        <v>138.30000000000001</v>
      </c>
      <c r="E141" s="176">
        <v>340.9</v>
      </c>
      <c r="F141" s="176">
        <v>518</v>
      </c>
      <c r="G141" s="176">
        <v>32.4</v>
      </c>
      <c r="H141" s="176">
        <v>32.829299990553366</v>
      </c>
      <c r="I141" s="176">
        <v>351</v>
      </c>
      <c r="J141" s="175">
        <v>0.27</v>
      </c>
      <c r="K141" s="175">
        <v>0.26900000000000002</v>
      </c>
      <c r="L141" s="175">
        <v>0.69399999999999995</v>
      </c>
      <c r="M141" s="176">
        <v>293</v>
      </c>
      <c r="N141" s="176">
        <v>0</v>
      </c>
      <c r="O141" s="177">
        <v>-3.5230000000000001</v>
      </c>
      <c r="P141" s="178">
        <v>0.13539999999999999</v>
      </c>
      <c r="Q141" s="178">
        <v>-7.9789999999999993E-5</v>
      </c>
      <c r="R141" s="178">
        <v>1.9020000000000001E-8</v>
      </c>
      <c r="S141" s="175" t="e">
        <f t="shared" ca="1" si="3"/>
        <v>#DIV/0!</v>
      </c>
      <c r="T141" s="179">
        <v>25</v>
      </c>
      <c r="U141" s="180">
        <v>0</v>
      </c>
      <c r="V141" s="180">
        <v>0</v>
      </c>
      <c r="W141" s="169">
        <v>-13.8</v>
      </c>
      <c r="X141" s="181">
        <v>-57.739200000000004</v>
      </c>
      <c r="Y141" s="169">
        <v>17.5</v>
      </c>
      <c r="Z141" s="181">
        <v>73.22</v>
      </c>
      <c r="AA141" s="181"/>
      <c r="AB141" s="177">
        <v>15.9124</v>
      </c>
      <c r="AC141" s="180">
        <v>2731.79</v>
      </c>
      <c r="AD141" s="180">
        <v>-46.47</v>
      </c>
      <c r="AE141" s="169">
        <v>364</v>
      </c>
      <c r="AF141" s="169">
        <v>248</v>
      </c>
      <c r="AG141" s="175">
        <v>0</v>
      </c>
      <c r="AH141" s="180">
        <v>0</v>
      </c>
      <c r="AI141" s="175">
        <v>0</v>
      </c>
      <c r="AJ141" s="175">
        <v>0</v>
      </c>
      <c r="AK141" s="169">
        <v>6890</v>
      </c>
      <c r="AL141" s="181">
        <v>28827.760000000002</v>
      </c>
      <c r="AM141" s="169"/>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69"/>
      <c r="BZ141" s="169"/>
      <c r="CA141" s="169"/>
      <c r="CB141" s="169"/>
      <c r="CC141" s="169"/>
      <c r="CD141" s="169"/>
      <c r="CE141" s="169"/>
      <c r="CF141" s="169"/>
      <c r="CG141" s="169"/>
      <c r="CH141" s="169"/>
      <c r="CI141" s="169"/>
      <c r="CJ141" s="169"/>
      <c r="CK141" s="169"/>
      <c r="CL141" s="169"/>
      <c r="CM141" s="169"/>
      <c r="CN141" s="169"/>
      <c r="CO141" s="169"/>
      <c r="CP141" s="169"/>
      <c r="CQ141" s="169"/>
      <c r="CR141" s="169"/>
      <c r="CS141" s="171"/>
      <c r="CT141" s="171"/>
      <c r="CU141" s="169"/>
    </row>
    <row r="142" spans="1:130" ht="15.75" x14ac:dyDescent="0.25">
      <c r="A142" s="166"/>
      <c r="B142" s="166" t="s">
        <v>757</v>
      </c>
      <c r="C142" s="175">
        <v>114.232</v>
      </c>
      <c r="D142" s="176">
        <v>152.69999999999999</v>
      </c>
      <c r="E142" s="176">
        <v>392.1</v>
      </c>
      <c r="F142" s="176">
        <v>563.6</v>
      </c>
      <c r="G142" s="176">
        <v>25.1</v>
      </c>
      <c r="H142" s="176">
        <v>25.432574992681776</v>
      </c>
      <c r="I142" s="176">
        <v>464</v>
      </c>
      <c r="J142" s="175">
        <v>0.252</v>
      </c>
      <c r="K142" s="175">
        <v>0.36899999999999999</v>
      </c>
      <c r="L142" s="175">
        <v>0.70599999999999996</v>
      </c>
      <c r="M142" s="176">
        <v>293</v>
      </c>
      <c r="N142" s="176">
        <v>0</v>
      </c>
      <c r="O142" s="177">
        <v>-2.2010000000000001</v>
      </c>
      <c r="P142" s="178">
        <v>0.18770000000000001</v>
      </c>
      <c r="Q142" s="178">
        <v>-1.0509999999999999E-4</v>
      </c>
      <c r="R142" s="178">
        <v>2.316E-8</v>
      </c>
      <c r="S142" s="175" t="e">
        <f t="shared" ca="1" si="3"/>
        <v>#DIV/0!</v>
      </c>
      <c r="T142" s="179">
        <v>25</v>
      </c>
      <c r="U142" s="180">
        <v>0</v>
      </c>
      <c r="V142" s="180">
        <v>0</v>
      </c>
      <c r="W142" s="169">
        <v>-50.82</v>
      </c>
      <c r="X142" s="181">
        <v>-212.63088000000002</v>
      </c>
      <c r="Y142" s="169">
        <v>3.28</v>
      </c>
      <c r="Z142" s="181">
        <v>13.723520000000001</v>
      </c>
      <c r="AA142" s="181"/>
      <c r="AB142" s="177">
        <v>15.8865</v>
      </c>
      <c r="AC142" s="180">
        <v>3065.96</v>
      </c>
      <c r="AD142" s="180">
        <v>-60.74</v>
      </c>
      <c r="AE142" s="169">
        <v>418</v>
      </c>
      <c r="AF142" s="169">
        <v>286</v>
      </c>
      <c r="AG142" s="175">
        <v>64.370999999999995</v>
      </c>
      <c r="AH142" s="180">
        <v>-6817.44</v>
      </c>
      <c r="AI142" s="175">
        <v>-6.7629999999999999</v>
      </c>
      <c r="AJ142" s="175">
        <v>7.02</v>
      </c>
      <c r="AK142" s="169">
        <v>8100</v>
      </c>
      <c r="AL142" s="181">
        <v>33890.400000000001</v>
      </c>
      <c r="AM142" s="169"/>
      <c r="AN142" s="170"/>
      <c r="AO142" s="170"/>
      <c r="AP142" s="170"/>
      <c r="AQ142" s="170"/>
      <c r="AR142" s="170"/>
      <c r="AS142" s="170"/>
      <c r="AT142" s="170"/>
      <c r="AU142" s="170"/>
      <c r="AV142" s="170"/>
      <c r="AW142" s="170"/>
      <c r="AX142" s="170"/>
      <c r="AY142" s="170"/>
      <c r="AZ142" s="170"/>
      <c r="BA142" s="170"/>
      <c r="BB142" s="170"/>
      <c r="BC142" s="170"/>
      <c r="BD142" s="170"/>
      <c r="BE142" s="170"/>
      <c r="BF142" s="170"/>
      <c r="BG142" s="170"/>
      <c r="BH142" s="170"/>
      <c r="BI142" s="170"/>
      <c r="BJ142" s="170"/>
      <c r="BK142" s="170"/>
      <c r="BL142" s="170"/>
      <c r="BM142" s="170"/>
      <c r="BN142" s="170"/>
      <c r="BO142" s="170"/>
      <c r="BP142" s="170"/>
      <c r="BQ142" s="170"/>
      <c r="BR142" s="170"/>
      <c r="BS142" s="170"/>
      <c r="BT142" s="170"/>
      <c r="BU142" s="170"/>
      <c r="BV142" s="170"/>
      <c r="BW142" s="170"/>
      <c r="BX142" s="170"/>
      <c r="BY142" s="169"/>
      <c r="BZ142" s="169"/>
      <c r="CA142" s="169"/>
      <c r="CB142" s="169"/>
      <c r="CC142" s="169"/>
      <c r="CD142" s="169"/>
      <c r="CE142" s="169"/>
      <c r="CF142" s="169"/>
      <c r="CG142" s="169"/>
      <c r="CH142" s="169"/>
      <c r="CI142" s="169"/>
      <c r="CJ142" s="169"/>
      <c r="CK142" s="169"/>
      <c r="CL142" s="169"/>
      <c r="CM142" s="169"/>
      <c r="CN142" s="169"/>
      <c r="CO142" s="169"/>
      <c r="CP142" s="169"/>
      <c r="CQ142" s="169"/>
      <c r="CR142" s="169"/>
      <c r="CS142" s="171"/>
      <c r="CT142" s="171"/>
      <c r="CU142" s="169"/>
    </row>
    <row r="143" spans="1:130" ht="15.75" x14ac:dyDescent="0.25">
      <c r="A143" s="166"/>
      <c r="B143" s="166" t="s">
        <v>758</v>
      </c>
      <c r="C143" s="175">
        <v>100.205</v>
      </c>
      <c r="D143" s="176">
        <v>100</v>
      </c>
      <c r="E143" s="176">
        <v>365</v>
      </c>
      <c r="F143" s="176">
        <v>535.20000000000005</v>
      </c>
      <c r="G143" s="176">
        <v>27.8</v>
      </c>
      <c r="H143" s="176">
        <v>28.168349991894555</v>
      </c>
      <c r="I143" s="176">
        <v>404</v>
      </c>
      <c r="J143" s="175">
        <v>0.25600000000000001</v>
      </c>
      <c r="K143" s="175">
        <v>0.32400000000000001</v>
      </c>
      <c r="L143" s="175">
        <v>0.68700000000000006</v>
      </c>
      <c r="M143" s="176">
        <v>293</v>
      </c>
      <c r="N143" s="176">
        <v>0</v>
      </c>
      <c r="O143" s="177">
        <v>-1.6830000000000001</v>
      </c>
      <c r="P143" s="178">
        <v>0.1633</v>
      </c>
      <c r="Q143" s="178">
        <v>-8.9190000000000005E-5</v>
      </c>
      <c r="R143" s="178">
        <v>1.871E-8</v>
      </c>
      <c r="S143" s="175" t="e">
        <f t="shared" ca="1" si="3"/>
        <v>#DIV/0!</v>
      </c>
      <c r="T143" s="179">
        <v>25</v>
      </c>
      <c r="U143" s="180">
        <v>0</v>
      </c>
      <c r="V143" s="180">
        <v>0</v>
      </c>
      <c r="W143" s="169">
        <v>-45.96</v>
      </c>
      <c r="X143" s="181">
        <v>-192.29664000000002</v>
      </c>
      <c r="Y143" s="169">
        <v>1.1000000000000001</v>
      </c>
      <c r="Z143" s="181">
        <v>4.6024000000000003</v>
      </c>
      <c r="AA143" s="181"/>
      <c r="AB143" s="177">
        <v>15.8133</v>
      </c>
      <c r="AC143" s="180">
        <v>2855.66</v>
      </c>
      <c r="AD143" s="180">
        <v>-53.93</v>
      </c>
      <c r="AE143" s="169">
        <v>390</v>
      </c>
      <c r="AF143" s="169">
        <v>265</v>
      </c>
      <c r="AG143" s="175">
        <v>59.325000000000003</v>
      </c>
      <c r="AH143" s="180">
        <v>-6059.25</v>
      </c>
      <c r="AI143" s="175">
        <v>-6.1230000000000002</v>
      </c>
      <c r="AJ143" s="175">
        <v>5.72</v>
      </c>
      <c r="AK143" s="169">
        <v>7360</v>
      </c>
      <c r="AL143" s="181">
        <v>30794.240000000002</v>
      </c>
      <c r="AM143" s="169"/>
      <c r="AN143" s="170"/>
      <c r="AO143" s="170"/>
      <c r="AP143" s="170"/>
      <c r="AQ143" s="170"/>
      <c r="AR143" s="170"/>
      <c r="AS143" s="170"/>
      <c r="AT143" s="170"/>
      <c r="AU143" s="170"/>
      <c r="AV143" s="170"/>
      <c r="AW143" s="170"/>
      <c r="AX143" s="170"/>
      <c r="AY143" s="170"/>
      <c r="AZ143" s="170"/>
      <c r="BA143" s="170"/>
      <c r="BB143" s="170"/>
      <c r="BC143" s="170"/>
      <c r="BD143" s="170"/>
      <c r="BE143" s="170"/>
      <c r="BF143" s="170"/>
      <c r="BG143" s="170"/>
      <c r="BH143" s="170"/>
      <c r="BI143" s="170"/>
      <c r="BJ143" s="170"/>
      <c r="BK143" s="170"/>
      <c r="BL143" s="170"/>
      <c r="BM143" s="170"/>
      <c r="BN143" s="170"/>
      <c r="BO143" s="170"/>
      <c r="BP143" s="170"/>
      <c r="BQ143" s="170"/>
      <c r="BR143" s="170"/>
      <c r="BS143" s="170"/>
      <c r="BT143" s="170"/>
      <c r="BU143" s="170"/>
      <c r="BV143" s="170"/>
      <c r="BW143" s="170"/>
      <c r="BX143" s="170"/>
      <c r="BY143" s="169"/>
      <c r="BZ143" s="169"/>
      <c r="CA143" s="169"/>
      <c r="CB143" s="169"/>
      <c r="CC143" s="169"/>
      <c r="CD143" s="169"/>
      <c r="CE143" s="169"/>
      <c r="CF143" s="169"/>
      <c r="CG143" s="169"/>
      <c r="CH143" s="169"/>
      <c r="CI143" s="169"/>
      <c r="CJ143" s="169"/>
      <c r="CK143" s="169"/>
      <c r="CL143" s="169"/>
      <c r="CM143" s="169"/>
      <c r="CN143" s="169"/>
      <c r="CO143" s="169"/>
      <c r="CP143" s="169"/>
      <c r="CQ143" s="169"/>
      <c r="CR143" s="169"/>
      <c r="CS143" s="171"/>
      <c r="CT143" s="171"/>
      <c r="CU143" s="169"/>
    </row>
    <row r="144" spans="1:130" ht="15.75" x14ac:dyDescent="0.25">
      <c r="A144" s="166"/>
      <c r="B144" s="166" t="s">
        <v>759</v>
      </c>
      <c r="C144" s="175">
        <v>84.162000000000006</v>
      </c>
      <c r="D144" s="176">
        <v>134.69999999999999</v>
      </c>
      <c r="E144" s="176">
        <v>343.6</v>
      </c>
      <c r="F144" s="176">
        <v>521</v>
      </c>
      <c r="G144" s="176">
        <v>32.5</v>
      </c>
      <c r="H144" s="176">
        <v>32.930624990524208</v>
      </c>
      <c r="I144" s="176">
        <v>350</v>
      </c>
      <c r="J144" s="175">
        <v>0.27</v>
      </c>
      <c r="K144" s="175">
        <v>0.20699999999999999</v>
      </c>
      <c r="L144" s="175">
        <v>0.69799999999999995</v>
      </c>
      <c r="M144" s="176">
        <v>293</v>
      </c>
      <c r="N144" s="176">
        <v>0</v>
      </c>
      <c r="O144" s="177">
        <v>-3.5230000000000001</v>
      </c>
      <c r="P144" s="178">
        <v>0.13539999999999999</v>
      </c>
      <c r="Q144" s="178">
        <v>-7.9789999999999993E-5</v>
      </c>
      <c r="R144" s="178">
        <v>1.9020000000000001E-8</v>
      </c>
      <c r="S144" s="175" t="e">
        <f t="shared" ca="1" si="3"/>
        <v>#DIV/0!</v>
      </c>
      <c r="T144" s="179">
        <v>25</v>
      </c>
      <c r="U144" s="180">
        <v>0</v>
      </c>
      <c r="V144" s="180">
        <v>0</v>
      </c>
      <c r="W144" s="169">
        <v>-14.02</v>
      </c>
      <c r="X144" s="181">
        <v>-58.659680000000002</v>
      </c>
      <c r="Y144" s="169">
        <v>17.04</v>
      </c>
      <c r="Z144" s="181">
        <v>71.295360000000002</v>
      </c>
      <c r="AA144" s="181"/>
      <c r="AB144" s="177">
        <v>15.948399999999999</v>
      </c>
      <c r="AC144" s="180">
        <v>2750.5</v>
      </c>
      <c r="AD144" s="180">
        <v>-48.33</v>
      </c>
      <c r="AE144" s="169">
        <v>366</v>
      </c>
      <c r="AF144" s="169">
        <v>250</v>
      </c>
      <c r="AG144" s="175">
        <v>0</v>
      </c>
      <c r="AH144" s="180">
        <v>0</v>
      </c>
      <c r="AI144" s="175">
        <v>0</v>
      </c>
      <c r="AJ144" s="175">
        <v>0</v>
      </c>
      <c r="AK144" s="169">
        <v>7000</v>
      </c>
      <c r="AL144" s="181">
        <v>29288</v>
      </c>
      <c r="AM144" s="169"/>
      <c r="AN144" s="170"/>
      <c r="AO144" s="170"/>
      <c r="AP144" s="170"/>
      <c r="AQ144" s="170"/>
      <c r="AR144" s="170"/>
      <c r="AS144" s="170"/>
      <c r="AT144" s="170"/>
      <c r="AU144" s="170"/>
      <c r="AV144" s="170"/>
      <c r="AW144" s="170"/>
      <c r="AX144" s="170"/>
      <c r="AY144" s="170"/>
      <c r="AZ144" s="170"/>
      <c r="BA144" s="170"/>
      <c r="BB144" s="170"/>
      <c r="BC144" s="170"/>
      <c r="BD144" s="170"/>
      <c r="BE144" s="170"/>
      <c r="BF144" s="170"/>
      <c r="BG144" s="170"/>
      <c r="BH144" s="170"/>
      <c r="BI144" s="170"/>
      <c r="BJ144" s="170"/>
      <c r="BK144" s="170"/>
      <c r="BL144" s="170"/>
      <c r="BM144" s="170"/>
      <c r="BN144" s="170"/>
      <c r="BO144" s="170"/>
      <c r="BP144" s="170"/>
      <c r="BQ144" s="170"/>
      <c r="BR144" s="170"/>
      <c r="BS144" s="170"/>
      <c r="BT144" s="170"/>
      <c r="BU144" s="170"/>
      <c r="BV144" s="170"/>
      <c r="BW144" s="170"/>
      <c r="BX144" s="170"/>
      <c r="BY144" s="169"/>
      <c r="BZ144" s="169"/>
      <c r="CA144" s="169"/>
      <c r="CB144" s="169"/>
      <c r="CC144" s="169"/>
      <c r="CD144" s="169"/>
      <c r="CE144" s="169"/>
      <c r="CF144" s="169"/>
      <c r="CG144" s="169"/>
      <c r="CH144" s="169"/>
      <c r="CI144" s="169"/>
      <c r="CJ144" s="169"/>
      <c r="CK144" s="169"/>
      <c r="CL144" s="169"/>
      <c r="CM144" s="169"/>
      <c r="CN144" s="169"/>
      <c r="CO144" s="169"/>
      <c r="CP144" s="169"/>
      <c r="CQ144" s="169"/>
      <c r="CR144" s="169"/>
      <c r="CS144" s="171"/>
      <c r="CT144" s="171"/>
      <c r="CU144" s="169"/>
    </row>
    <row r="145" spans="1:130" ht="15.75" x14ac:dyDescent="0.25">
      <c r="A145" s="166"/>
      <c r="B145" s="166" t="s">
        <v>760</v>
      </c>
      <c r="C145" s="175">
        <v>93.129000000000005</v>
      </c>
      <c r="D145" s="176">
        <v>276.89999999999998</v>
      </c>
      <c r="E145" s="176">
        <v>418.5</v>
      </c>
      <c r="F145" s="176">
        <v>646</v>
      </c>
      <c r="G145" s="176">
        <v>44</v>
      </c>
      <c r="H145" s="176">
        <v>44.582999987171235</v>
      </c>
      <c r="I145" s="176">
        <v>311</v>
      </c>
      <c r="J145" s="175">
        <v>0.26</v>
      </c>
      <c r="K145" s="175">
        <v>0.27</v>
      </c>
      <c r="L145" s="175">
        <v>0.95499999999999996</v>
      </c>
      <c r="M145" s="176">
        <v>293</v>
      </c>
      <c r="N145" s="176">
        <v>0</v>
      </c>
      <c r="O145" s="177">
        <v>-4.1630000000000003</v>
      </c>
      <c r="P145" s="178">
        <v>0.1166</v>
      </c>
      <c r="Q145" s="178">
        <v>-6.6829999999999995E-5</v>
      </c>
      <c r="R145" s="178">
        <v>1.302E-8</v>
      </c>
      <c r="S145" s="175">
        <f t="shared" ca="1" si="3"/>
        <v>0.92825442398682545</v>
      </c>
      <c r="T145" s="179">
        <v>25</v>
      </c>
      <c r="U145" s="180">
        <v>500.97</v>
      </c>
      <c r="V145" s="180">
        <v>285.5</v>
      </c>
      <c r="W145" s="169">
        <v>24.43</v>
      </c>
      <c r="X145" s="181">
        <v>102.21512</v>
      </c>
      <c r="Y145" s="169">
        <v>0</v>
      </c>
      <c r="Z145" s="181">
        <v>0</v>
      </c>
      <c r="AA145" s="181"/>
      <c r="AB145" s="177">
        <v>16.214300000000001</v>
      </c>
      <c r="AC145" s="180">
        <v>3409.4</v>
      </c>
      <c r="AD145" s="180">
        <v>-62.65</v>
      </c>
      <c r="AE145" s="169">
        <v>460</v>
      </c>
      <c r="AF145" s="169">
        <v>300</v>
      </c>
      <c r="AG145" s="175">
        <v>0</v>
      </c>
      <c r="AH145" s="180">
        <v>0</v>
      </c>
      <c r="AI145" s="175">
        <v>0</v>
      </c>
      <c r="AJ145" s="175">
        <v>0</v>
      </c>
      <c r="AK145" s="169">
        <v>8950</v>
      </c>
      <c r="AL145" s="181">
        <v>37446.800000000003</v>
      </c>
      <c r="AM145" s="169"/>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c r="BM145" s="170"/>
      <c r="BN145" s="170"/>
      <c r="BO145" s="170"/>
      <c r="BP145" s="170"/>
      <c r="BQ145" s="170"/>
      <c r="BR145" s="170"/>
      <c r="BS145" s="170"/>
      <c r="BT145" s="170"/>
      <c r="BU145" s="170"/>
      <c r="BV145" s="170"/>
      <c r="BW145" s="170"/>
      <c r="BX145" s="170"/>
      <c r="BY145" s="169"/>
      <c r="BZ145" s="169"/>
      <c r="CA145" s="169"/>
      <c r="CB145" s="169"/>
      <c r="CC145" s="169"/>
      <c r="CD145" s="169"/>
      <c r="CE145" s="169"/>
      <c r="CF145" s="169"/>
      <c r="CG145" s="169"/>
      <c r="CH145" s="169"/>
      <c r="CI145" s="169"/>
      <c r="CJ145" s="169"/>
      <c r="CK145" s="169"/>
      <c r="CL145" s="169"/>
      <c r="CM145" s="169"/>
      <c r="CN145" s="169"/>
      <c r="CO145" s="169"/>
      <c r="CP145" s="169"/>
      <c r="CQ145" s="169"/>
      <c r="CR145" s="169"/>
      <c r="CS145" s="171"/>
      <c r="CT145" s="171"/>
      <c r="CU145" s="169"/>
    </row>
    <row r="146" spans="1:130" ht="15.75" x14ac:dyDescent="0.25">
      <c r="A146" s="166"/>
      <c r="B146" s="166" t="s">
        <v>761</v>
      </c>
      <c r="C146" s="175">
        <v>84.162000000000006</v>
      </c>
      <c r="D146" s="176">
        <v>139</v>
      </c>
      <c r="E146" s="176">
        <v>329.6</v>
      </c>
      <c r="F146" s="176">
        <v>490</v>
      </c>
      <c r="G146" s="176">
        <v>30</v>
      </c>
      <c r="H146" s="176">
        <v>30.397499991253117</v>
      </c>
      <c r="I146" s="176">
        <v>360</v>
      </c>
      <c r="J146" s="175">
        <v>0.27</v>
      </c>
      <c r="K146" s="175">
        <v>0.28999999999999998</v>
      </c>
      <c r="L146" s="175">
        <v>0.66900000000000004</v>
      </c>
      <c r="M146" s="176">
        <v>293</v>
      </c>
      <c r="N146" s="176">
        <v>0</v>
      </c>
      <c r="O146" s="177">
        <v>-0.4</v>
      </c>
      <c r="P146" s="178">
        <v>0.12839999999999999</v>
      </c>
      <c r="Q146" s="178">
        <v>-7.271E-5</v>
      </c>
      <c r="R146" s="178">
        <v>1.613E-8</v>
      </c>
      <c r="S146" s="175" t="e">
        <f t="shared" ca="1" si="3"/>
        <v>#DIV/0!</v>
      </c>
      <c r="T146" s="179">
        <v>25</v>
      </c>
      <c r="U146" s="180">
        <v>0</v>
      </c>
      <c r="V146" s="180">
        <v>0</v>
      </c>
      <c r="W146" s="169">
        <v>-12.03</v>
      </c>
      <c r="X146" s="181">
        <v>-50.33352</v>
      </c>
      <c r="Y146" s="169">
        <v>19.63</v>
      </c>
      <c r="Z146" s="181">
        <v>82.131919999999994</v>
      </c>
      <c r="AA146" s="181"/>
      <c r="AB146" s="177">
        <v>15.752700000000001</v>
      </c>
      <c r="AC146" s="180">
        <v>2580.52</v>
      </c>
      <c r="AD146" s="180">
        <v>-46.56</v>
      </c>
      <c r="AE146" s="169">
        <v>352</v>
      </c>
      <c r="AF146" s="169">
        <v>218</v>
      </c>
      <c r="AG146" s="175">
        <v>0</v>
      </c>
      <c r="AH146" s="180">
        <v>0</v>
      </c>
      <c r="AI146" s="175">
        <v>0</v>
      </c>
      <c r="AJ146" s="175">
        <v>0</v>
      </c>
      <c r="AK146" s="169">
        <v>6590</v>
      </c>
      <c r="AL146" s="181">
        <v>27572.560000000001</v>
      </c>
      <c r="AM146" s="169"/>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c r="BM146" s="170"/>
      <c r="BN146" s="170"/>
      <c r="BO146" s="170"/>
      <c r="BP146" s="170"/>
      <c r="BQ146" s="170"/>
      <c r="BR146" s="170"/>
      <c r="BS146" s="170"/>
      <c r="BT146" s="170"/>
      <c r="BU146" s="170"/>
      <c r="BV146" s="170"/>
      <c r="BW146" s="170"/>
      <c r="BX146" s="170"/>
      <c r="BY146" s="169"/>
      <c r="BZ146" s="169"/>
      <c r="CA146" s="169"/>
      <c r="CB146" s="169"/>
      <c r="CC146" s="169"/>
      <c r="CD146" s="169"/>
      <c r="CE146" s="169"/>
      <c r="CF146" s="169"/>
      <c r="CG146" s="169"/>
      <c r="CH146" s="169"/>
      <c r="CI146" s="169"/>
      <c r="CJ146" s="169"/>
      <c r="CK146" s="169"/>
      <c r="CL146" s="169"/>
      <c r="CM146" s="169"/>
      <c r="CN146" s="169"/>
      <c r="CO146" s="169"/>
      <c r="CP146" s="169"/>
      <c r="CQ146" s="169"/>
      <c r="CR146" s="169"/>
      <c r="CS146" s="171"/>
      <c r="CT146" s="171"/>
      <c r="CU146" s="169"/>
    </row>
    <row r="147" spans="1:130" ht="15.75" x14ac:dyDescent="0.25">
      <c r="A147" s="166"/>
      <c r="B147" s="166" t="s">
        <v>762</v>
      </c>
      <c r="C147" s="175">
        <v>114.232</v>
      </c>
      <c r="D147" s="176">
        <v>152.19999999999999</v>
      </c>
      <c r="E147" s="176">
        <v>390.9</v>
      </c>
      <c r="F147" s="176">
        <v>561.70000000000005</v>
      </c>
      <c r="G147" s="176">
        <v>25.1</v>
      </c>
      <c r="H147" s="176">
        <v>25.432574992681776</v>
      </c>
      <c r="I147" s="176">
        <v>476</v>
      </c>
      <c r="J147" s="175">
        <v>0.25900000000000001</v>
      </c>
      <c r="K147" s="175">
        <v>0.36899999999999999</v>
      </c>
      <c r="L147" s="175">
        <v>0.70499999999999996</v>
      </c>
      <c r="M147" s="176">
        <v>293</v>
      </c>
      <c r="N147" s="176">
        <v>0</v>
      </c>
      <c r="O147" s="177">
        <v>-2.2010000000000001</v>
      </c>
      <c r="P147" s="178">
        <v>0.18770000000000001</v>
      </c>
      <c r="Q147" s="178">
        <v>-1.0509999999999999E-4</v>
      </c>
      <c r="R147" s="178">
        <v>2.316E-8</v>
      </c>
      <c r="S147" s="175" t="e">
        <f t="shared" ca="1" si="3"/>
        <v>#DIV/0!</v>
      </c>
      <c r="T147" s="179">
        <v>25</v>
      </c>
      <c r="U147" s="180">
        <v>0</v>
      </c>
      <c r="V147" s="180">
        <v>0</v>
      </c>
      <c r="W147" s="169">
        <v>-50.619</v>
      </c>
      <c r="X147" s="181">
        <v>-211.789896</v>
      </c>
      <c r="Y147" s="169">
        <v>4</v>
      </c>
      <c r="Z147" s="181">
        <v>16.736000000000001</v>
      </c>
      <c r="AA147" s="181"/>
      <c r="AB147" s="177">
        <v>15.8893</v>
      </c>
      <c r="AC147" s="180">
        <v>3057.05</v>
      </c>
      <c r="AD147" s="180">
        <v>-60.59</v>
      </c>
      <c r="AE147" s="169">
        <v>417</v>
      </c>
      <c r="AF147" s="169">
        <v>285</v>
      </c>
      <c r="AG147" s="175">
        <v>64.394000000000005</v>
      </c>
      <c r="AH147" s="180">
        <v>-6799.54</v>
      </c>
      <c r="AI147" s="175">
        <v>-6.7690000000000001</v>
      </c>
      <c r="AJ147" s="175">
        <v>6.98</v>
      </c>
      <c r="AK147" s="169">
        <v>8100</v>
      </c>
      <c r="AL147" s="181">
        <v>33890.400000000001</v>
      </c>
      <c r="AM147" s="169"/>
      <c r="AN147" s="170"/>
      <c r="AO147" s="170"/>
      <c r="AP147" s="170"/>
      <c r="AQ147" s="170"/>
      <c r="AR147" s="170"/>
      <c r="AS147" s="170"/>
      <c r="AT147" s="170"/>
      <c r="AU147" s="170"/>
      <c r="AV147" s="170"/>
      <c r="AW147" s="170"/>
      <c r="AX147" s="170"/>
      <c r="AY147" s="170"/>
      <c r="AZ147" s="170"/>
      <c r="BA147" s="170"/>
      <c r="BB147" s="170"/>
      <c r="BC147" s="170"/>
      <c r="BD147" s="170"/>
      <c r="BE147" s="170"/>
      <c r="BF147" s="170"/>
      <c r="BG147" s="170"/>
      <c r="BH147" s="170"/>
      <c r="BI147" s="170"/>
      <c r="BJ147" s="170"/>
      <c r="BK147" s="170"/>
      <c r="BL147" s="170"/>
      <c r="BM147" s="170"/>
      <c r="BN147" s="170"/>
      <c r="BO147" s="170"/>
      <c r="BP147" s="170"/>
      <c r="BQ147" s="170"/>
      <c r="BR147" s="170"/>
      <c r="BS147" s="170"/>
      <c r="BT147" s="170"/>
      <c r="BU147" s="170"/>
      <c r="BV147" s="170"/>
      <c r="BW147" s="170"/>
      <c r="BX147" s="170"/>
      <c r="BY147" s="169"/>
      <c r="BZ147" s="169"/>
      <c r="CA147" s="169"/>
      <c r="CB147" s="169"/>
      <c r="CC147" s="169"/>
      <c r="CD147" s="169"/>
      <c r="CE147" s="169"/>
      <c r="CF147" s="169"/>
      <c r="CG147" s="169"/>
      <c r="CH147" s="169"/>
      <c r="CI147" s="169"/>
      <c r="CJ147" s="169"/>
      <c r="CK147" s="169"/>
      <c r="CL147" s="169"/>
      <c r="CM147" s="169"/>
      <c r="CN147" s="169"/>
      <c r="CO147" s="169"/>
      <c r="CP147" s="169"/>
      <c r="CQ147" s="169"/>
      <c r="CR147" s="169"/>
      <c r="CS147" s="171"/>
      <c r="CT147" s="171"/>
      <c r="CU147" s="169"/>
    </row>
    <row r="148" spans="1:130" ht="15.75" x14ac:dyDescent="0.25">
      <c r="A148" s="166"/>
      <c r="B148" s="166" t="s">
        <v>763</v>
      </c>
      <c r="C148" s="175">
        <v>84.162000000000006</v>
      </c>
      <c r="D148" s="176">
        <v>132</v>
      </c>
      <c r="E148" s="176">
        <v>331.7</v>
      </c>
      <c r="F148" s="176">
        <v>493</v>
      </c>
      <c r="G148" s="176">
        <v>30</v>
      </c>
      <c r="H148" s="176">
        <v>30.397499991253117</v>
      </c>
      <c r="I148" s="176">
        <v>360</v>
      </c>
      <c r="J148" s="175">
        <v>0.27</v>
      </c>
      <c r="K148" s="175">
        <v>0.28999999999999998</v>
      </c>
      <c r="L148" s="175">
        <v>0.66900000000000004</v>
      </c>
      <c r="M148" s="176">
        <v>293</v>
      </c>
      <c r="N148" s="176">
        <v>0</v>
      </c>
      <c r="O148" s="177">
        <v>3.016</v>
      </c>
      <c r="P148" s="178">
        <v>0.1231</v>
      </c>
      <c r="Q148" s="178">
        <v>-7.182E-5</v>
      </c>
      <c r="R148" s="178">
        <v>1.7500000000000001E-8</v>
      </c>
      <c r="S148" s="175" t="e">
        <f t="shared" ca="1" si="3"/>
        <v>#DIV/0!</v>
      </c>
      <c r="T148" s="179">
        <v>25</v>
      </c>
      <c r="U148" s="180">
        <v>0</v>
      </c>
      <c r="V148" s="180">
        <v>0</v>
      </c>
      <c r="W148" s="169">
        <v>-12.99</v>
      </c>
      <c r="X148" s="181">
        <v>-54.350160000000002</v>
      </c>
      <c r="Y148" s="169">
        <v>19.03</v>
      </c>
      <c r="Z148" s="181">
        <v>79.621520000000004</v>
      </c>
      <c r="AA148" s="181"/>
      <c r="AB148" s="177">
        <v>15.842499999999999</v>
      </c>
      <c r="AC148" s="180">
        <v>2631.57</v>
      </c>
      <c r="AD148" s="180">
        <v>-46</v>
      </c>
      <c r="AE148" s="169">
        <v>354</v>
      </c>
      <c r="AF148" s="169">
        <v>240</v>
      </c>
      <c r="AG148" s="175">
        <v>0</v>
      </c>
      <c r="AH148" s="180">
        <v>0</v>
      </c>
      <c r="AI148" s="175">
        <v>0</v>
      </c>
      <c r="AJ148" s="175">
        <v>0</v>
      </c>
      <c r="AK148" s="169">
        <v>6680</v>
      </c>
      <c r="AL148" s="181">
        <v>27949.120000000003</v>
      </c>
      <c r="AM148" s="169"/>
      <c r="AN148" s="170"/>
      <c r="AO148" s="170"/>
      <c r="AP148" s="170"/>
      <c r="AQ148" s="170"/>
      <c r="AR148" s="170"/>
      <c r="AS148" s="170"/>
      <c r="AT148" s="170"/>
      <c r="AU148" s="170"/>
      <c r="AV148" s="170"/>
      <c r="AW148" s="170"/>
      <c r="AX148" s="170"/>
      <c r="AY148" s="170"/>
      <c r="AZ148" s="170"/>
      <c r="BA148" s="170"/>
      <c r="BB148" s="170"/>
      <c r="BC148" s="170"/>
      <c r="BD148" s="170"/>
      <c r="BE148" s="170"/>
      <c r="BF148" s="170"/>
      <c r="BG148" s="170"/>
      <c r="BH148" s="170"/>
      <c r="BI148" s="170"/>
      <c r="BJ148" s="170"/>
      <c r="BK148" s="170"/>
      <c r="BL148" s="170"/>
      <c r="BM148" s="170"/>
      <c r="BN148" s="170"/>
      <c r="BO148" s="170"/>
      <c r="BP148" s="170"/>
      <c r="BQ148" s="170"/>
      <c r="BR148" s="170"/>
      <c r="BS148" s="170"/>
      <c r="BT148" s="170"/>
      <c r="BU148" s="170"/>
      <c r="BV148" s="170"/>
      <c r="BW148" s="170"/>
      <c r="BX148" s="170"/>
      <c r="BY148" s="169"/>
      <c r="BZ148" s="169"/>
      <c r="CA148" s="169"/>
      <c r="CB148" s="169"/>
      <c r="CC148" s="169"/>
      <c r="CD148" s="169"/>
      <c r="CE148" s="169"/>
      <c r="CF148" s="169"/>
      <c r="CG148" s="169"/>
      <c r="CH148" s="169"/>
      <c r="CI148" s="169"/>
      <c r="CJ148" s="169"/>
      <c r="CK148" s="169"/>
      <c r="CL148" s="169"/>
      <c r="CM148" s="169"/>
      <c r="CN148" s="169"/>
      <c r="CO148" s="169"/>
      <c r="CP148" s="169"/>
      <c r="CQ148" s="169"/>
      <c r="CR148" s="169"/>
      <c r="CS148" s="171"/>
      <c r="CT148" s="171"/>
      <c r="CU148" s="169"/>
    </row>
    <row r="149" spans="1:130" ht="15.75" x14ac:dyDescent="0.25">
      <c r="A149" s="166"/>
      <c r="B149" s="166" t="s">
        <v>764</v>
      </c>
      <c r="C149" s="175">
        <v>44.054000000000002</v>
      </c>
      <c r="D149" s="176">
        <v>150.19999999999999</v>
      </c>
      <c r="E149" s="176">
        <v>293.60000000000002</v>
      </c>
      <c r="F149" s="176">
        <v>461</v>
      </c>
      <c r="G149" s="176">
        <v>55</v>
      </c>
      <c r="H149" s="176">
        <v>55.728749983964043</v>
      </c>
      <c r="I149" s="176">
        <v>154</v>
      </c>
      <c r="J149" s="175">
        <v>0.22</v>
      </c>
      <c r="K149" s="175">
        <v>0.30299999999999999</v>
      </c>
      <c r="L149" s="175">
        <v>0.77800000000000002</v>
      </c>
      <c r="M149" s="176">
        <v>293</v>
      </c>
      <c r="N149" s="176">
        <v>2.5</v>
      </c>
      <c r="O149" s="177">
        <v>1.843</v>
      </c>
      <c r="P149" s="178">
        <v>4.3529999999999999E-2</v>
      </c>
      <c r="Q149" s="178">
        <v>-2.404E-5</v>
      </c>
      <c r="R149" s="178">
        <v>5.6850000000000001E-9</v>
      </c>
      <c r="S149" s="175">
        <f t="shared" ca="1" si="3"/>
        <v>0.50889163472600529</v>
      </c>
      <c r="T149" s="179">
        <v>25</v>
      </c>
      <c r="U149" s="180">
        <v>368.7</v>
      </c>
      <c r="V149" s="180">
        <v>192.82</v>
      </c>
      <c r="W149" s="169">
        <v>-39.76</v>
      </c>
      <c r="X149" s="181">
        <v>-166.35584</v>
      </c>
      <c r="Y149" s="169">
        <v>-31.86</v>
      </c>
      <c r="Z149" s="181">
        <v>-133.30224000000001</v>
      </c>
      <c r="AA149" s="181"/>
      <c r="AB149" s="177">
        <v>16.248100000000001</v>
      </c>
      <c r="AC149" s="180">
        <v>2465.15</v>
      </c>
      <c r="AD149" s="180">
        <v>-37.15</v>
      </c>
      <c r="AE149" s="169">
        <v>320</v>
      </c>
      <c r="AF149" s="169">
        <v>210</v>
      </c>
      <c r="AG149" s="175">
        <v>0</v>
      </c>
      <c r="AH149" s="180">
        <v>0</v>
      </c>
      <c r="AI149" s="175">
        <v>0</v>
      </c>
      <c r="AJ149" s="175">
        <v>0</v>
      </c>
      <c r="AK149" s="169">
        <v>6150</v>
      </c>
      <c r="AL149" s="181">
        <v>25731.600000000002</v>
      </c>
      <c r="AM149" s="169"/>
      <c r="AN149" s="170"/>
      <c r="AO149" s="170"/>
      <c r="AP149" s="170"/>
      <c r="AQ149" s="170"/>
      <c r="AR149" s="170"/>
      <c r="AS149" s="170"/>
      <c r="AT149" s="170"/>
      <c r="AU149" s="170"/>
      <c r="AV149" s="170"/>
      <c r="AW149" s="170"/>
      <c r="AX149" s="170"/>
      <c r="AY149" s="170"/>
      <c r="AZ149" s="170"/>
      <c r="BA149" s="170"/>
      <c r="BB149" s="170"/>
      <c r="BC149" s="170"/>
      <c r="BD149" s="170"/>
      <c r="BE149" s="170"/>
      <c r="BF149" s="170"/>
      <c r="BG149" s="170"/>
      <c r="BH149" s="170"/>
      <c r="BI149" s="170"/>
      <c r="BJ149" s="170"/>
      <c r="BK149" s="170"/>
      <c r="BL149" s="170"/>
      <c r="BM149" s="170"/>
      <c r="BN149" s="170"/>
      <c r="BO149" s="170"/>
      <c r="BP149" s="170"/>
      <c r="BQ149" s="170"/>
      <c r="BR149" s="170"/>
      <c r="BS149" s="170"/>
      <c r="BT149" s="170"/>
      <c r="BU149" s="170"/>
      <c r="BV149" s="170"/>
      <c r="BW149" s="170"/>
      <c r="BX149" s="170"/>
      <c r="BY149" s="169"/>
      <c r="BZ149" s="169"/>
      <c r="CA149" s="169"/>
      <c r="CB149" s="169"/>
      <c r="CC149" s="169"/>
      <c r="CD149" s="169"/>
      <c r="CE149" s="169"/>
      <c r="CF149" s="169"/>
      <c r="CG149" s="169"/>
      <c r="CH149" s="169"/>
      <c r="CI149" s="169"/>
      <c r="CJ149" s="169"/>
      <c r="CK149" s="169"/>
      <c r="CL149" s="169"/>
      <c r="CM149" s="169"/>
      <c r="CN149" s="169"/>
      <c r="CO149" s="169"/>
      <c r="CP149" s="169"/>
      <c r="CQ149" s="169"/>
      <c r="CR149" s="169"/>
      <c r="CS149" s="171"/>
      <c r="CT149" s="171"/>
      <c r="CU149" s="169"/>
    </row>
    <row r="150" spans="1:130" ht="15.75" x14ac:dyDescent="0.25">
      <c r="A150" s="166"/>
      <c r="B150" s="166" t="s">
        <v>765</v>
      </c>
      <c r="C150" s="175">
        <v>60.052</v>
      </c>
      <c r="D150" s="176">
        <v>289.8</v>
      </c>
      <c r="E150" s="176">
        <v>391.1</v>
      </c>
      <c r="F150" s="176">
        <v>594.4</v>
      </c>
      <c r="G150" s="176">
        <v>57.1</v>
      </c>
      <c r="H150" s="176">
        <v>57.856574983351763</v>
      </c>
      <c r="I150" s="176">
        <v>171</v>
      </c>
      <c r="J150" s="175">
        <v>0.2</v>
      </c>
      <c r="K150" s="175">
        <v>0.45400000000000001</v>
      </c>
      <c r="L150" s="175">
        <v>1.0489999999999999</v>
      </c>
      <c r="M150" s="176">
        <v>293</v>
      </c>
      <c r="N150" s="176">
        <v>1.3</v>
      </c>
      <c r="O150" s="177">
        <v>1.1559999999999999</v>
      </c>
      <c r="P150" s="178">
        <v>6.087E-2</v>
      </c>
      <c r="Q150" s="178">
        <v>-4.1869999999999997E-5</v>
      </c>
      <c r="R150" s="178">
        <v>1.1819999999999999E-8</v>
      </c>
      <c r="S150" s="175">
        <f t="shared" ca="1" si="3"/>
        <v>1.0544857921199886</v>
      </c>
      <c r="T150" s="179">
        <v>25</v>
      </c>
      <c r="U150" s="180">
        <v>600.94000000000005</v>
      </c>
      <c r="V150" s="180">
        <v>306.20999999999998</v>
      </c>
      <c r="W150" s="169">
        <v>-103.93</v>
      </c>
      <c r="X150" s="181">
        <v>-434.84312000000006</v>
      </c>
      <c r="Y150" s="169">
        <v>-90.03</v>
      </c>
      <c r="Z150" s="181">
        <v>-376.68552</v>
      </c>
      <c r="AA150" s="181"/>
      <c r="AB150" s="177">
        <v>16.808</v>
      </c>
      <c r="AC150" s="180">
        <v>3405.57</v>
      </c>
      <c r="AD150" s="180">
        <v>-56.34</v>
      </c>
      <c r="AE150" s="169">
        <v>430</v>
      </c>
      <c r="AF150" s="169">
        <v>290</v>
      </c>
      <c r="AG150" s="175">
        <v>57.834000000000003</v>
      </c>
      <c r="AH150" s="180">
        <v>-6841.98</v>
      </c>
      <c r="AI150" s="175">
        <v>-5.6470000000000002</v>
      </c>
      <c r="AJ150" s="175">
        <v>3.44</v>
      </c>
      <c r="AK150" s="169">
        <v>5660</v>
      </c>
      <c r="AL150" s="181">
        <v>23681.440000000002</v>
      </c>
      <c r="AM150" s="169"/>
      <c r="AN150" s="170"/>
      <c r="AO150" s="170"/>
      <c r="AP150" s="170"/>
      <c r="AQ150" s="170"/>
      <c r="AR150" s="170"/>
      <c r="AS150" s="170"/>
      <c r="AT150" s="170"/>
      <c r="AU150" s="170"/>
      <c r="AV150" s="170"/>
      <c r="AW150" s="170"/>
      <c r="AX150" s="170"/>
      <c r="AY150" s="170"/>
      <c r="AZ150" s="170"/>
      <c r="BA150" s="170"/>
      <c r="BB150" s="170"/>
      <c r="BC150" s="170"/>
      <c r="BD150" s="170"/>
      <c r="BE150" s="170"/>
      <c r="BF150" s="170"/>
      <c r="BG150" s="170"/>
      <c r="BH150" s="170"/>
      <c r="BI150" s="170"/>
      <c r="BJ150" s="170"/>
      <c r="BK150" s="170"/>
      <c r="BL150" s="170"/>
      <c r="BM150" s="170"/>
      <c r="BN150" s="170"/>
      <c r="BO150" s="170"/>
      <c r="BP150" s="170"/>
      <c r="BQ150" s="170"/>
      <c r="BR150" s="170"/>
      <c r="BS150" s="170"/>
      <c r="BT150" s="170"/>
      <c r="BU150" s="170"/>
      <c r="BV150" s="170"/>
      <c r="BW150" s="170"/>
      <c r="BX150" s="170"/>
      <c r="BY150" s="169"/>
      <c r="BZ150" s="169"/>
      <c r="CA150" s="169"/>
      <c r="CB150" s="169"/>
      <c r="CC150" s="169"/>
      <c r="CD150" s="169"/>
      <c r="CE150" s="169"/>
      <c r="CF150" s="169"/>
      <c r="CG150" s="169"/>
      <c r="CH150" s="169"/>
      <c r="CI150" s="169"/>
      <c r="CJ150" s="169"/>
      <c r="CK150" s="169"/>
      <c r="CL150" s="169"/>
      <c r="CM150" s="169"/>
      <c r="CN150" s="169"/>
      <c r="CO150" s="169"/>
      <c r="CP150" s="169"/>
      <c r="CQ150" s="169"/>
      <c r="CR150" s="169"/>
      <c r="CS150" s="171"/>
      <c r="CT150" s="171"/>
      <c r="CU150" s="169"/>
    </row>
    <row r="151" spans="1:130" ht="15.75" x14ac:dyDescent="0.25">
      <c r="A151" s="166"/>
      <c r="B151" s="166" t="s">
        <v>766</v>
      </c>
      <c r="C151" s="175">
        <v>102.089</v>
      </c>
      <c r="D151" s="176">
        <v>199</v>
      </c>
      <c r="E151" s="176">
        <v>412</v>
      </c>
      <c r="F151" s="176">
        <v>569</v>
      </c>
      <c r="G151" s="176">
        <v>46.2</v>
      </c>
      <c r="H151" s="176">
        <v>46.812149986529803</v>
      </c>
      <c r="I151" s="176">
        <v>290</v>
      </c>
      <c r="J151" s="175">
        <v>0.28699999999999998</v>
      </c>
      <c r="K151" s="175">
        <v>0</v>
      </c>
      <c r="L151" s="175">
        <v>1.087</v>
      </c>
      <c r="M151" s="176">
        <v>293</v>
      </c>
      <c r="N151" s="176">
        <v>3</v>
      </c>
      <c r="O151" s="177">
        <v>-5.524</v>
      </c>
      <c r="P151" s="178">
        <v>0.1215</v>
      </c>
      <c r="Q151" s="178">
        <v>-8.551E-5</v>
      </c>
      <c r="R151" s="178">
        <v>2.3490000000000001E-8</v>
      </c>
      <c r="S151" s="175">
        <f t="shared" ca="1" si="3"/>
        <v>0.93115464425375338</v>
      </c>
      <c r="T151" s="179">
        <v>25</v>
      </c>
      <c r="U151" s="180">
        <v>502.33</v>
      </c>
      <c r="V151" s="180">
        <v>286.04000000000002</v>
      </c>
      <c r="W151" s="169">
        <v>-137.6</v>
      </c>
      <c r="X151" s="181">
        <v>-575.71839999999997</v>
      </c>
      <c r="Y151" s="169">
        <v>-113.93</v>
      </c>
      <c r="Z151" s="181">
        <v>-476.68312000000003</v>
      </c>
      <c r="AA151" s="181"/>
      <c r="AB151" s="177">
        <v>16.398199999999999</v>
      </c>
      <c r="AC151" s="180">
        <v>3287.56</v>
      </c>
      <c r="AD151" s="180">
        <v>-75.11</v>
      </c>
      <c r="AE151" s="169">
        <v>437</v>
      </c>
      <c r="AF151" s="169">
        <v>308</v>
      </c>
      <c r="AG151" s="175">
        <v>0</v>
      </c>
      <c r="AH151" s="180">
        <v>0</v>
      </c>
      <c r="AI151" s="175">
        <v>0</v>
      </c>
      <c r="AJ151" s="175">
        <v>0</v>
      </c>
      <c r="AK151" s="169">
        <v>9850</v>
      </c>
      <c r="AL151" s="181">
        <v>41212.400000000001</v>
      </c>
      <c r="AM151" s="169"/>
      <c r="AN151" s="170"/>
      <c r="AO151" s="170"/>
      <c r="AP151" s="170"/>
      <c r="AQ151" s="170"/>
      <c r="AR151" s="170"/>
      <c r="AS151" s="170"/>
      <c r="AT151" s="170"/>
      <c r="AU151" s="170"/>
      <c r="AV151" s="170"/>
      <c r="AW151" s="170"/>
      <c r="AX151" s="170"/>
      <c r="AY151" s="170"/>
      <c r="AZ151" s="170"/>
      <c r="BA151" s="170"/>
      <c r="BB151" s="170"/>
      <c r="BC151" s="170"/>
      <c r="BD151" s="170"/>
      <c r="BE151" s="170"/>
      <c r="BF151" s="170"/>
      <c r="BG151" s="170"/>
      <c r="BH151" s="170"/>
      <c r="BI151" s="170"/>
      <c r="BJ151" s="170"/>
      <c r="BK151" s="170"/>
      <c r="BL151" s="170"/>
      <c r="BM151" s="170"/>
      <c r="BN151" s="170"/>
      <c r="BO151" s="170"/>
      <c r="BP151" s="170"/>
      <c r="BQ151" s="170"/>
      <c r="BR151" s="170"/>
      <c r="BS151" s="170"/>
      <c r="BT151" s="170"/>
      <c r="BU151" s="170"/>
      <c r="BV151" s="170"/>
      <c r="BW151" s="170"/>
      <c r="BX151" s="170"/>
      <c r="BY151" s="169"/>
      <c r="BZ151" s="169"/>
      <c r="CA151" s="169"/>
      <c r="CB151" s="169"/>
      <c r="CC151" s="169"/>
      <c r="CD151" s="169"/>
      <c r="CE151" s="169"/>
      <c r="CF151" s="169"/>
      <c r="CG151" s="169"/>
      <c r="CH151" s="169"/>
      <c r="CI151" s="169"/>
      <c r="CJ151" s="169"/>
      <c r="CK151" s="169"/>
      <c r="CL151" s="169"/>
      <c r="CM151" s="169"/>
      <c r="CN151" s="169"/>
      <c r="CO151" s="169"/>
      <c r="CP151" s="169"/>
      <c r="CQ151" s="169"/>
      <c r="CR151" s="169"/>
      <c r="CS151" s="171"/>
      <c r="CT151" s="171"/>
      <c r="CU151" s="169"/>
    </row>
    <row r="152" spans="1:130" ht="15.75" x14ac:dyDescent="0.25">
      <c r="A152" s="166"/>
      <c r="B152" s="166" t="s">
        <v>767</v>
      </c>
      <c r="C152" s="175">
        <v>58.08</v>
      </c>
      <c r="D152" s="176">
        <v>178.2</v>
      </c>
      <c r="E152" s="176">
        <v>329.4</v>
      </c>
      <c r="F152" s="176">
        <v>508.1</v>
      </c>
      <c r="G152" s="176">
        <v>46.4</v>
      </c>
      <c r="H152" s="176">
        <v>47.014799986471488</v>
      </c>
      <c r="I152" s="176">
        <v>209</v>
      </c>
      <c r="J152" s="175">
        <v>0.23200000000000001</v>
      </c>
      <c r="K152" s="175">
        <v>0.309</v>
      </c>
      <c r="L152" s="175">
        <v>0.79</v>
      </c>
      <c r="M152" s="176">
        <v>293</v>
      </c>
      <c r="N152" s="176">
        <v>2.9</v>
      </c>
      <c r="O152" s="177">
        <v>1.5049999999999999</v>
      </c>
      <c r="P152" s="178">
        <v>6.2239999999999997E-2</v>
      </c>
      <c r="Q152" s="178">
        <v>-2.9920000000000002E-5</v>
      </c>
      <c r="R152" s="178">
        <v>4.8669999999999998E-9</v>
      </c>
      <c r="S152" s="175">
        <f t="shared" ca="1" si="3"/>
        <v>0.59468947067029299</v>
      </c>
      <c r="T152" s="179">
        <v>25</v>
      </c>
      <c r="U152" s="180">
        <v>367.25</v>
      </c>
      <c r="V152" s="180">
        <v>209.68</v>
      </c>
      <c r="W152" s="169">
        <v>-52</v>
      </c>
      <c r="X152" s="181">
        <v>-217.56800000000001</v>
      </c>
      <c r="Y152" s="169">
        <v>-36.58</v>
      </c>
      <c r="Z152" s="181">
        <v>-153.05072000000001</v>
      </c>
      <c r="AA152" s="181"/>
      <c r="AB152" s="177">
        <v>16.651299999999999</v>
      </c>
      <c r="AC152" s="180">
        <v>2940.46</v>
      </c>
      <c r="AD152" s="180">
        <v>-35.93</v>
      </c>
      <c r="AE152" s="169">
        <v>350</v>
      </c>
      <c r="AF152" s="169">
        <v>241</v>
      </c>
      <c r="AG152" s="175">
        <v>0</v>
      </c>
      <c r="AH152" s="180">
        <v>0</v>
      </c>
      <c r="AI152" s="175">
        <v>0</v>
      </c>
      <c r="AJ152" s="175">
        <v>0</v>
      </c>
      <c r="AK152" s="169">
        <v>6960</v>
      </c>
      <c r="AL152" s="181">
        <v>29120.639999999999</v>
      </c>
      <c r="AM152" s="169"/>
      <c r="AN152" s="170"/>
      <c r="AO152" s="170"/>
      <c r="AP152" s="170"/>
      <c r="AQ152" s="170"/>
      <c r="AR152" s="170"/>
      <c r="AS152" s="170"/>
      <c r="AT152" s="170"/>
      <c r="AU152" s="170"/>
      <c r="AV152" s="170"/>
      <c r="AW152" s="170"/>
      <c r="AX152" s="170"/>
      <c r="AY152" s="170"/>
      <c r="AZ152" s="170"/>
      <c r="BA152" s="170"/>
      <c r="BB152" s="170"/>
      <c r="BC152" s="170"/>
      <c r="BD152" s="170"/>
      <c r="BE152" s="170"/>
      <c r="BF152" s="170"/>
      <c r="BG152" s="170"/>
      <c r="BH152" s="170"/>
      <c r="BI152" s="170"/>
      <c r="BJ152" s="170"/>
      <c r="BK152" s="170"/>
      <c r="BL152" s="170"/>
      <c r="BM152" s="170"/>
      <c r="BN152" s="170"/>
      <c r="BO152" s="170"/>
      <c r="BP152" s="170"/>
      <c r="BQ152" s="170"/>
      <c r="BR152" s="170"/>
      <c r="BS152" s="170"/>
      <c r="BT152" s="170"/>
      <c r="BU152" s="170"/>
      <c r="BV152" s="170"/>
      <c r="BW152" s="170"/>
      <c r="BX152" s="170"/>
      <c r="BY152" s="169"/>
      <c r="BZ152" s="169"/>
      <c r="CA152" s="169"/>
      <c r="CB152" s="169"/>
      <c r="CC152" s="169"/>
      <c r="CD152" s="169"/>
      <c r="CE152" s="169"/>
      <c r="CF152" s="169"/>
      <c r="CG152" s="169"/>
      <c r="CH152" s="169"/>
      <c r="CI152" s="169"/>
      <c r="CJ152" s="169"/>
      <c r="CK152" s="169"/>
      <c r="CL152" s="169"/>
      <c r="CM152" s="169"/>
      <c r="CN152" s="169"/>
      <c r="CO152" s="169"/>
      <c r="CP152" s="169"/>
      <c r="CQ152" s="169"/>
      <c r="CR152" s="169"/>
      <c r="CS152" s="171"/>
      <c r="CT152" s="171"/>
      <c r="CU152" s="169"/>
    </row>
    <row r="153" spans="1:130" ht="15.75" x14ac:dyDescent="0.25">
      <c r="A153" s="166"/>
      <c r="B153" s="166" t="s">
        <v>768</v>
      </c>
      <c r="C153" s="175">
        <v>41.052999999999997</v>
      </c>
      <c r="D153" s="176">
        <v>229.3</v>
      </c>
      <c r="E153" s="176">
        <v>354.8</v>
      </c>
      <c r="F153" s="176">
        <v>548</v>
      </c>
      <c r="G153" s="176">
        <v>47.7</v>
      </c>
      <c r="H153" s="176">
        <v>48.332024986092456</v>
      </c>
      <c r="I153" s="176">
        <v>173</v>
      </c>
      <c r="J153" s="175">
        <v>0.184</v>
      </c>
      <c r="K153" s="175">
        <v>0.32100000000000001</v>
      </c>
      <c r="L153" s="175">
        <v>0.78200000000000003</v>
      </c>
      <c r="M153" s="176">
        <v>293</v>
      </c>
      <c r="N153" s="176">
        <v>3.5</v>
      </c>
      <c r="O153" s="177">
        <v>4.8920000000000003</v>
      </c>
      <c r="P153" s="178">
        <v>2.8570000000000002E-2</v>
      </c>
      <c r="Q153" s="178">
        <v>-1.0730000000000001E-5</v>
      </c>
      <c r="R153" s="178">
        <v>7.6500000000000005E-10</v>
      </c>
      <c r="S153" s="175">
        <f t="shared" ca="1" si="3"/>
        <v>0.62429251057371049</v>
      </c>
      <c r="T153" s="179">
        <v>25</v>
      </c>
      <c r="U153" s="180">
        <v>334.91</v>
      </c>
      <c r="V153" s="180">
        <v>210.05</v>
      </c>
      <c r="W153" s="169">
        <v>21</v>
      </c>
      <c r="X153" s="181">
        <v>87.864000000000004</v>
      </c>
      <c r="Y153" s="169">
        <v>25.24</v>
      </c>
      <c r="Z153" s="181">
        <v>105.60415999999999</v>
      </c>
      <c r="AA153" s="181"/>
      <c r="AB153" s="177">
        <v>16.287400000000002</v>
      </c>
      <c r="AC153" s="180">
        <v>2945.47</v>
      </c>
      <c r="AD153" s="180">
        <v>-49.15</v>
      </c>
      <c r="AE153" s="169">
        <v>390</v>
      </c>
      <c r="AF153" s="169">
        <v>260</v>
      </c>
      <c r="AG153" s="175">
        <v>47.393999999999998</v>
      </c>
      <c r="AH153" s="180">
        <v>-5392.43</v>
      </c>
      <c r="AI153" s="175">
        <v>-4.3570000000000002</v>
      </c>
      <c r="AJ153" s="175">
        <v>3.49</v>
      </c>
      <c r="AK153" s="169">
        <v>7500</v>
      </c>
      <c r="AL153" s="181">
        <v>31380</v>
      </c>
      <c r="AM153" s="169"/>
      <c r="AN153" s="170"/>
      <c r="AO153" s="170"/>
      <c r="AP153" s="170"/>
      <c r="AQ153" s="170"/>
      <c r="AR153" s="170"/>
      <c r="AS153" s="170"/>
      <c r="AT153" s="170"/>
      <c r="AU153" s="170"/>
      <c r="AV153" s="170"/>
      <c r="AW153" s="170"/>
      <c r="AX153" s="170"/>
      <c r="AY153" s="170"/>
      <c r="AZ153" s="170"/>
      <c r="BA153" s="170"/>
      <c r="BB153" s="170"/>
      <c r="BC153" s="170"/>
      <c r="BD153" s="170"/>
      <c r="BE153" s="170"/>
      <c r="BF153" s="170"/>
      <c r="BG153" s="170"/>
      <c r="BH153" s="170"/>
      <c r="BI153" s="170"/>
      <c r="BJ153" s="170"/>
      <c r="BK153" s="170"/>
      <c r="BL153" s="170"/>
      <c r="BM153" s="170"/>
      <c r="BN153" s="170"/>
      <c r="BO153" s="170"/>
      <c r="BP153" s="170"/>
      <c r="BQ153" s="170"/>
      <c r="BR153" s="170"/>
      <c r="BS153" s="170"/>
      <c r="BT153" s="170"/>
      <c r="BU153" s="170"/>
      <c r="BV153" s="170"/>
      <c r="BW153" s="170"/>
      <c r="BX153" s="170"/>
      <c r="BY153" s="169"/>
      <c r="BZ153" s="169"/>
      <c r="CA153" s="169"/>
      <c r="CB153" s="169"/>
      <c r="CC153" s="169"/>
      <c r="CD153" s="169"/>
      <c r="CE153" s="169"/>
      <c r="CF153" s="169"/>
      <c r="CG153" s="169"/>
      <c r="CH153" s="169"/>
      <c r="CI153" s="169"/>
      <c r="CJ153" s="169"/>
      <c r="CK153" s="169"/>
      <c r="CL153" s="169"/>
      <c r="CM153" s="169"/>
      <c r="CN153" s="169"/>
      <c r="CO153" s="169"/>
      <c r="CP153" s="169"/>
      <c r="CQ153" s="169"/>
      <c r="CR153" s="169"/>
      <c r="CS153" s="171"/>
      <c r="CT153" s="171"/>
      <c r="CU153" s="169"/>
    </row>
    <row r="154" spans="1:130" ht="15.75" x14ac:dyDescent="0.25">
      <c r="A154" s="166"/>
      <c r="B154" s="166" t="s">
        <v>769</v>
      </c>
      <c r="C154" s="175">
        <v>78.498000000000005</v>
      </c>
      <c r="D154" s="176">
        <v>160.19999999999999</v>
      </c>
      <c r="E154" s="176">
        <v>323.89999999999998</v>
      </c>
      <c r="F154" s="176">
        <v>508</v>
      </c>
      <c r="G154" s="176">
        <v>58</v>
      </c>
      <c r="H154" s="176">
        <v>58.768499983089356</v>
      </c>
      <c r="I154" s="176">
        <v>204</v>
      </c>
      <c r="J154" s="175">
        <v>0.28000000000000003</v>
      </c>
      <c r="K154" s="175">
        <v>0.34399999999999997</v>
      </c>
      <c r="L154" s="175">
        <v>1.1040000000000001</v>
      </c>
      <c r="M154" s="176">
        <v>293</v>
      </c>
      <c r="N154" s="176">
        <v>2.4</v>
      </c>
      <c r="O154" s="177">
        <v>5.976</v>
      </c>
      <c r="P154" s="178">
        <v>4.086E-2</v>
      </c>
      <c r="Q154" s="178">
        <v>-2.3540000000000002E-5</v>
      </c>
      <c r="R154" s="178">
        <v>5.3000000000000003E-9</v>
      </c>
      <c r="S154" s="175" t="e">
        <f t="shared" ca="1" si="3"/>
        <v>#DIV/0!</v>
      </c>
      <c r="T154" s="179">
        <v>25</v>
      </c>
      <c r="U154" s="180">
        <v>0</v>
      </c>
      <c r="V154" s="180">
        <v>0</v>
      </c>
      <c r="W154" s="169">
        <v>-58.3</v>
      </c>
      <c r="X154" s="181">
        <v>-243.9272</v>
      </c>
      <c r="Y154" s="169">
        <v>-49.29</v>
      </c>
      <c r="Z154" s="181">
        <v>-206.22936000000001</v>
      </c>
      <c r="AA154" s="181"/>
      <c r="AB154" s="177">
        <v>15.7514</v>
      </c>
      <c r="AC154" s="180">
        <v>2447.33</v>
      </c>
      <c r="AD154" s="180">
        <v>-55.33</v>
      </c>
      <c r="AE154" s="169">
        <v>355</v>
      </c>
      <c r="AF154" s="169">
        <v>237</v>
      </c>
      <c r="AG154" s="175">
        <v>0</v>
      </c>
      <c r="AH154" s="180">
        <v>0</v>
      </c>
      <c r="AI154" s="175">
        <v>0</v>
      </c>
      <c r="AJ154" s="175">
        <v>0</v>
      </c>
      <c r="AK154" s="169">
        <v>6850</v>
      </c>
      <c r="AL154" s="181">
        <v>28660.400000000001</v>
      </c>
      <c r="AM154" s="169"/>
      <c r="AN154" s="170"/>
      <c r="AO154" s="170"/>
      <c r="AP154" s="170"/>
      <c r="AQ154" s="170"/>
      <c r="AR154" s="170"/>
      <c r="AS154" s="170"/>
      <c r="AT154" s="170"/>
      <c r="AU154" s="170"/>
      <c r="AV154" s="170"/>
      <c r="AW154" s="170"/>
      <c r="AX154" s="170"/>
      <c r="AY154" s="170"/>
      <c r="AZ154" s="170"/>
      <c r="BA154" s="170"/>
      <c r="BB154" s="170"/>
      <c r="BC154" s="170"/>
      <c r="BD154" s="170"/>
      <c r="BE154" s="170"/>
      <c r="BF154" s="170"/>
      <c r="BG154" s="170"/>
      <c r="BH154" s="170"/>
      <c r="BI154" s="170"/>
      <c r="BJ154" s="170"/>
      <c r="BK154" s="170"/>
      <c r="BL154" s="170"/>
      <c r="BM154" s="170"/>
      <c r="BN154" s="170"/>
      <c r="BO154" s="170"/>
      <c r="BP154" s="170"/>
      <c r="BQ154" s="170"/>
      <c r="BR154" s="170"/>
      <c r="BS154" s="170"/>
      <c r="BT154" s="170"/>
      <c r="BU154" s="170"/>
      <c r="BV154" s="170"/>
      <c r="BW154" s="170"/>
      <c r="BX154" s="170"/>
      <c r="BY154" s="169"/>
      <c r="BZ154" s="169"/>
      <c r="CA154" s="169"/>
      <c r="CB154" s="169"/>
      <c r="CC154" s="169"/>
      <c r="CD154" s="169"/>
      <c r="CE154" s="169"/>
      <c r="CF154" s="169"/>
      <c r="CG154" s="169"/>
      <c r="CH154" s="169"/>
      <c r="CI154" s="169"/>
      <c r="CJ154" s="169"/>
      <c r="CK154" s="169"/>
      <c r="CL154" s="169"/>
      <c r="CM154" s="169"/>
      <c r="CN154" s="169"/>
      <c r="CO154" s="169"/>
      <c r="CP154" s="169"/>
      <c r="CQ154" s="169"/>
      <c r="CR154" s="169"/>
      <c r="CS154" s="171"/>
      <c r="CT154" s="171"/>
      <c r="CU154" s="169"/>
    </row>
    <row r="155" spans="1:130" ht="15.75" x14ac:dyDescent="0.25">
      <c r="A155" s="166" t="s">
        <v>314</v>
      </c>
      <c r="B155" s="166" t="s">
        <v>770</v>
      </c>
      <c r="C155" s="175">
        <v>26.038</v>
      </c>
      <c r="D155" s="176">
        <v>192.4</v>
      </c>
      <c r="E155" s="176">
        <v>189.2</v>
      </c>
      <c r="F155" s="176">
        <v>308.3</v>
      </c>
      <c r="G155" s="176">
        <v>60.6</v>
      </c>
      <c r="H155" s="176">
        <v>61.402949982331293</v>
      </c>
      <c r="I155" s="176">
        <v>113</v>
      </c>
      <c r="J155" s="175">
        <v>0.27100000000000002</v>
      </c>
      <c r="K155" s="175">
        <v>0.184</v>
      </c>
      <c r="L155" s="175">
        <v>0.61499999999999999</v>
      </c>
      <c r="M155" s="176">
        <v>189</v>
      </c>
      <c r="N155" s="176">
        <v>0</v>
      </c>
      <c r="O155" s="177">
        <v>6.4059999999999997</v>
      </c>
      <c r="P155" s="178">
        <v>1.8100000000000002E-2</v>
      </c>
      <c r="Q155" s="178">
        <v>-1.1960000000000001E-5</v>
      </c>
      <c r="R155" s="178">
        <v>3.3729999999999998E-9</v>
      </c>
      <c r="S155" s="175" t="e">
        <f t="shared" ca="1" si="3"/>
        <v>#DIV/0!</v>
      </c>
      <c r="T155" s="179">
        <v>25</v>
      </c>
      <c r="U155" s="180">
        <v>0</v>
      </c>
      <c r="V155" s="180">
        <v>0</v>
      </c>
      <c r="W155" s="169">
        <v>54.19</v>
      </c>
      <c r="X155" s="181">
        <v>226.73096000000001</v>
      </c>
      <c r="Y155" s="169">
        <v>50</v>
      </c>
      <c r="Z155" s="181">
        <v>209.20000000000002</v>
      </c>
      <c r="AA155" s="181"/>
      <c r="AB155" s="177">
        <v>16.348099999999999</v>
      </c>
      <c r="AC155" s="180">
        <v>1637.184</v>
      </c>
      <c r="AD155" s="180">
        <v>-19.77</v>
      </c>
      <c r="AE155" s="169">
        <v>202</v>
      </c>
      <c r="AF155" s="169">
        <v>194</v>
      </c>
      <c r="AG155" s="175">
        <v>46.122</v>
      </c>
      <c r="AH155" s="180">
        <v>-2891.04</v>
      </c>
      <c r="AI155" s="175">
        <v>-4.1619999999999999</v>
      </c>
      <c r="AJ155" s="175">
        <v>0.86299999999999999</v>
      </c>
      <c r="AK155" s="169">
        <v>4050</v>
      </c>
      <c r="AL155" s="181">
        <v>16945.2</v>
      </c>
      <c r="AM155" s="190" t="s">
        <v>139</v>
      </c>
      <c r="AN155" s="191">
        <f ca="1">IFERROR(IF($AM155="HSC",OFFSET(INDEX(CpDataCoefficients!$A$1:$A$5025,MATCH($A155,CpDataCoefficients!$A$1:$A$5025,0)),1,CpDataCoefficients!$F$39+AN$3),OFFSET(INDEX(CpDataCoefficients!$A$1:$A$5025,MATCH($A155,CpDataCoefficients!$A$1:$A$5025,0)),0,CpDataCoefficients!$F$39+AN$3)),0)</f>
        <v>100</v>
      </c>
      <c r="AO155" s="191">
        <f ca="1">IFERROR(IF($AM155="HSC",OFFSET(INDEX(CpDataCoefficients!$A$1:$A$5025,MATCH($A155,CpDataCoefficients!$A$1:$A$5025,0)),1,CpDataCoefficients!$F$39+AO$3),OFFSET(INDEX(CpDataCoefficients!$A$1:$A$5025,MATCH($A155,CpDataCoefficients!$A$1:$A$5025,0)),0,CpDataCoefficients!$F$39+AO$3)),0)</f>
        <v>1500</v>
      </c>
      <c r="AP155" s="191">
        <f ca="1">IFERROR(IF($AM155="HSC",OFFSET(INDEX(CpDataCoefficients!$A$1:$A$5025,MATCH($A155,CpDataCoefficients!$A$1:$A$5025,0)),1,CpDataCoefficients!$F$39+AP$3),OFFSET(INDEX(CpDataCoefficients!$A$1:$A$5025,MATCH($A155,CpDataCoefficients!$A$1:$A$5025,0)),0,CpDataCoefficients!$F$39+AP$3)),0)</f>
        <v>19.030642320490198</v>
      </c>
      <c r="AQ155" s="191">
        <f ca="1">IFERROR(IF($AM155="HSC",OFFSET(INDEX(CpDataCoefficients!$A$1:$A$5025,MATCH($A155,CpDataCoefficients!$A$1:$A$5025,0)),1,CpDataCoefficients!$F$39+AQ$3),OFFSET(INDEX(CpDataCoefficients!$A$1:$A$5025,MATCH($A155,CpDataCoefficients!$A$1:$A$5025,0)),0,CpDataCoefficients!$F$39+AQ$3)),0)</f>
        <v>102.9263640426756</v>
      </c>
      <c r="AR155" s="191">
        <f ca="1">IFERROR(IF($AM155="HSC",OFFSET(INDEX(CpDataCoefficients!$A$1:$A$5025,MATCH($A155,CpDataCoefficients!$A$1:$A$5025,0)),1,CpDataCoefficients!$F$39+AR$3),OFFSET(INDEX(CpDataCoefficients!$A$1:$A$5025,MATCH($A155,CpDataCoefficients!$A$1:$A$5025,0)),0,CpDataCoefficients!$F$39+AR$3)),0)</f>
        <v>-75.058183794340337</v>
      </c>
      <c r="AS155" s="191">
        <f ca="1">IFERROR(IF($AM155="HSC",OFFSET(INDEX(CpDataCoefficients!$A$1:$A$5025,MATCH($A155,CpDataCoefficients!$A$1:$A$5025,0)),1,CpDataCoefficients!$F$39+AS$3),OFFSET(INDEX(CpDataCoefficients!$A$1:$A$5025,MATCH($A155,CpDataCoefficients!$A$1:$A$5025,0)),0,CpDataCoefficients!$F$39+AS$3)),0)</f>
        <v>21.490748311997063</v>
      </c>
      <c r="AT155" s="191">
        <f ca="1">IFERROR(IF($AM155="HSC",OFFSET(INDEX(CpDataCoefficients!$A$1:$A$5025,MATCH($A155,CpDataCoefficients!$A$1:$A$5025,0)),1,CpDataCoefficients!$F$39+AT$3),OFFSET(INDEX(CpDataCoefficients!$A$1:$A$5025,MATCH($A155,CpDataCoefficients!$A$1:$A$5025,0)),0,CpDataCoefficients!$F$39+AT$3)),0)</f>
        <v>5.6065929291786165E-3</v>
      </c>
      <c r="AU155" s="191">
        <f ca="1">IFERROR(IF($AM155="HSC",OFFSET(INDEX(CpDataCoefficients!$A$1:$A$5025,MATCH($A155,CpDataCoefficients!$A$1:$A$5025,0)),1,CpDataCoefficients!$F$39+AU$3),OFFSET(INDEX(CpDataCoefficients!$A$1:$A$5025,MATCH($A155,CpDataCoefficients!$A$1:$A$5025,0)),0,CpDataCoefficients!$F$39+AU$3)),0)</f>
        <v>-28604.510674118425</v>
      </c>
      <c r="AV155" s="191">
        <f ca="1">IFERROR(IF($AM155="HSC",OFFSET(INDEX(CpDataCoefficients!$A$1:$A$5025,MATCH($A155,CpDataCoefficients!$A$1:$A$5025,0)),1,CpDataCoefficients!$F$39+AV$3),OFFSET(INDEX(CpDataCoefficients!$A$1:$A$5025,MATCH($A155,CpDataCoefficients!$A$1:$A$5025,0)),0,CpDataCoefficients!$F$39+AV$3)),0)</f>
        <v>-101.84119668268276</v>
      </c>
      <c r="AW155" s="191">
        <f ca="1">IFERROR(IF($AM155="HSC",OFFSET(INDEX(CpDataCoefficients!$A$1:$A$5025,MATCH($A155,CpDataCoefficients!$A$1:$A$5025,0)),1,CpDataCoefficients!$F$39+AW$3),OFFSET(INDEX(CpDataCoefficients!$A$1:$A$5025,MATCH($A155,CpDataCoefficients!$A$1:$A$5025,0)),0,CpDataCoefficients!$F$39+AW$3)),0)</f>
        <v>0</v>
      </c>
      <c r="AX155" s="191">
        <f ca="1">IFERROR(IF($AM155="HSC",OFFSET(INDEX(CpDataCoefficients!$A$1:$A$5025,MATCH($A155,CpDataCoefficients!$A$1:$A$5025,0)),1,CpDataCoefficients!$F$39+AX$3),OFFSET(INDEX(CpDataCoefficients!$A$1:$A$5025,MATCH($A155,CpDataCoefficients!$A$1:$A$5025,0)),0,CpDataCoefficients!$F$39+AX$3)),0)</f>
        <v>1500</v>
      </c>
      <c r="AY155" s="191">
        <f ca="1">IFERROR(IF($AM155="HSC",OFFSET(INDEX(CpDataCoefficients!$A$1:$A$5025,MATCH($A155,CpDataCoefficients!$A$1:$A$5025,0)),1,CpDataCoefficients!$F$39+AY$3),OFFSET(INDEX(CpDataCoefficients!$A$1:$A$5025,MATCH($A155,CpDataCoefficients!$A$1:$A$5025,0)),0,CpDataCoefficients!$F$39+AY$3)),0)</f>
        <v>3000</v>
      </c>
      <c r="AZ155" s="191">
        <f ca="1">IFERROR(IF($AM155="HSC",OFFSET(INDEX(CpDataCoefficients!$A$1:$A$5025,MATCH($A155,CpDataCoefficients!$A$1:$A$5025,0)),1,CpDataCoefficients!$F$39+AZ$3),OFFSET(INDEX(CpDataCoefficients!$A$1:$A$5025,MATCH($A155,CpDataCoefficients!$A$1:$A$5025,0)),0,CpDataCoefficients!$F$39+AZ$3)),0)</f>
        <v>55.21146588646134</v>
      </c>
      <c r="BA155" s="191">
        <f ca="1">IFERROR(IF($AM155="HSC",OFFSET(INDEX(CpDataCoefficients!$A$1:$A$5025,MATCH($A155,CpDataCoefficients!$A$1:$A$5025,0)),1,CpDataCoefficients!$F$39+BA$3),OFFSET(INDEX(CpDataCoefficients!$A$1:$A$5025,MATCH($A155,CpDataCoefficients!$A$1:$A$5025,0)),0,CpDataCoefficients!$F$39+BA$3)),0)</f>
        <v>23.568482358815903</v>
      </c>
      <c r="BB155" s="191">
        <f ca="1">IFERROR(IF($AM155="HSC",OFFSET(INDEX(CpDataCoefficients!$A$1:$A$5025,MATCH($A155,CpDataCoefficients!$A$1:$A$5025,0)),1,CpDataCoefficients!$F$39+BB$3),OFFSET(INDEX(CpDataCoefficients!$A$1:$A$5025,MATCH($A155,CpDataCoefficients!$A$1:$A$5025,0)),0,CpDataCoefficients!$F$39+BB$3)),0)</f>
        <v>-6.0320169729994086</v>
      </c>
      <c r="BC155" s="191">
        <f ca="1">IFERROR(IF($AM155="HSC",OFFSET(INDEX(CpDataCoefficients!$A$1:$A$5025,MATCH($A155,CpDataCoefficients!$A$1:$A$5025,0)),1,CpDataCoefficients!$F$39+BC$3),OFFSET(INDEX(CpDataCoefficients!$A$1:$A$5025,MATCH($A155,CpDataCoefficients!$A$1:$A$5025,0)),0,CpDataCoefficients!$F$39+BC$3)),0)</f>
        <v>0.59634884003281852</v>
      </c>
      <c r="BD155" s="191">
        <f ca="1">IFERROR(IF($AM155="HSC",OFFSET(INDEX(CpDataCoefficients!$A$1:$A$5025,MATCH($A155,CpDataCoefficients!$A$1:$A$5025,0)),1,CpDataCoefficients!$F$39+BD$3),OFFSET(INDEX(CpDataCoefficients!$A$1:$A$5025,MATCH($A155,CpDataCoefficients!$A$1:$A$5025,0)),0,CpDataCoefficients!$F$39+BD$3)),0)</f>
        <v>-5.5684608664134121</v>
      </c>
      <c r="BE155" s="191">
        <f ca="1">IFERROR(IF($AM155="HSC",OFFSET(INDEX(CpDataCoefficients!$A$1:$A$5025,MATCH($A155,CpDataCoefficients!$A$1:$A$5025,0)),1,CpDataCoefficients!$F$39+BE$3),OFFSET(INDEX(CpDataCoefficients!$A$1:$A$5025,MATCH($A155,CpDataCoefficients!$A$1:$A$5025,0)),0,CpDataCoefficients!$F$39+BE$3)),0)</f>
        <v>-28624.430300888238</v>
      </c>
      <c r="BF155" s="191">
        <f ca="1">IFERROR(IF($AM155="HSC",OFFSET(INDEX(CpDataCoefficients!$A$1:$A$5025,MATCH($A155,CpDataCoefficients!$A$1:$A$5025,0)),1,CpDataCoefficients!$F$39+BF$3),OFFSET(INDEX(CpDataCoefficients!$A$1:$A$5025,MATCH($A155,CpDataCoefficients!$A$1:$A$5025,0)),0,CpDataCoefficients!$F$39+BF$3)),0)</f>
        <v>-52.86135562119258</v>
      </c>
      <c r="BG155" s="191">
        <f ca="1">IFERROR(IF($AM155="HSC",OFFSET(INDEX(CpDataCoefficients!$A$1:$A$5025,MATCH($A155,CpDataCoefficients!$A$1:$A$5025,0)),1,CpDataCoefficients!$F$39+BG$3),OFFSET(INDEX(CpDataCoefficients!$A$1:$A$5025,MATCH($A155,CpDataCoefficients!$A$1:$A$5025,0)),0,CpDataCoefficients!$F$39+BG$3)),0)</f>
        <v>0</v>
      </c>
      <c r="BH155" s="191">
        <f ca="1">IFERROR(IF($AM155="HSC",OFFSET(INDEX(CpDataCoefficients!$A$1:$A$5025,MATCH($A155,CpDataCoefficients!$A$1:$A$5025,0)),1,CpDataCoefficients!$F$39+BH$3),OFFSET(INDEX(CpDataCoefficients!$A$1:$A$5025,MATCH($A155,CpDataCoefficients!$A$1:$A$5025,0)),0,CpDataCoefficients!$F$39+BH$3)),0)</f>
        <v>3000</v>
      </c>
      <c r="BI155" s="191">
        <f ca="1">IFERROR(IF($AM155="HSC",OFFSET(INDEX(CpDataCoefficients!$A$1:$A$5025,MATCH($A155,CpDataCoefficients!$A$1:$A$5025,0)),1,CpDataCoefficients!$F$39+BI$3),OFFSET(INDEX(CpDataCoefficients!$A$1:$A$5025,MATCH($A155,CpDataCoefficients!$A$1:$A$5025,0)),0,CpDataCoefficients!$F$39+BI$3)),0)</f>
        <v>4500</v>
      </c>
      <c r="BJ155" s="191">
        <f ca="1">IFERROR(IF($AM155="HSC",OFFSET(INDEX(CpDataCoefficients!$A$1:$A$5025,MATCH($A155,CpDataCoefficients!$A$1:$A$5025,0)),1,CpDataCoefficients!$F$39+BJ$3),OFFSET(INDEX(CpDataCoefficients!$A$1:$A$5025,MATCH($A155,CpDataCoefficients!$A$1:$A$5025,0)),0,CpDataCoefficients!$F$39+BJ$3)),0)</f>
        <v>53.364084907992989</v>
      </c>
      <c r="BK155" s="191">
        <f ca="1">IFERROR(IF($AM155="HSC",OFFSET(INDEX(CpDataCoefficients!$A$1:$A$5025,MATCH($A155,CpDataCoefficients!$A$1:$A$5025,0)),1,CpDataCoefficients!$F$39+BK$3),OFFSET(INDEX(CpDataCoefficients!$A$1:$A$5025,MATCH($A155,CpDataCoefficients!$A$1:$A$5025,0)),0,CpDataCoefficients!$F$39+BK$3)),0)</f>
        <v>18.111511303406754</v>
      </c>
      <c r="BL155" s="191">
        <f ca="1">IFERROR(IF($AM155="HSC",OFFSET(INDEX(CpDataCoefficients!$A$1:$A$5025,MATCH($A155,CpDataCoefficients!$A$1:$A$5025,0)),1,CpDataCoefficients!$F$39+BL$3),OFFSET(INDEX(CpDataCoefficients!$A$1:$A$5025,MATCH($A155,CpDataCoefficients!$A$1:$A$5025,0)),0,CpDataCoefficients!$F$39+BL$3)),0)</f>
        <v>-3.1141758496367857</v>
      </c>
      <c r="BM155" s="191">
        <f ca="1">IFERROR(IF($AM155="HSC",OFFSET(INDEX(CpDataCoefficients!$A$1:$A$5025,MATCH($A155,CpDataCoefficients!$A$1:$A$5025,0)),1,CpDataCoefficients!$F$39+BM$3),OFFSET(INDEX(CpDataCoefficients!$A$1:$A$5025,MATCH($A155,CpDataCoefficients!$A$1:$A$5025,0)),0,CpDataCoefficients!$F$39+BM$3)),0)</f>
        <v>0.20533987833773043</v>
      </c>
      <c r="BN155" s="191">
        <f ca="1">IFERROR(IF($AM155="HSC",OFFSET(INDEX(CpDataCoefficients!$A$1:$A$5025,MATCH($A155,CpDataCoefficients!$A$1:$A$5025,0)),1,CpDataCoefficients!$F$39+BN$3),OFFSET(INDEX(CpDataCoefficients!$A$1:$A$5025,MATCH($A155,CpDataCoefficients!$A$1:$A$5025,0)),0,CpDataCoefficients!$F$39+BN$3)),0)</f>
        <v>17.056625378212804</v>
      </c>
      <c r="BO155" s="191">
        <f ca="1">IFERROR(IF($AM155="HSC",OFFSET(INDEX(CpDataCoefficients!$A$1:$A$5025,MATCH($A155,CpDataCoefficients!$A$1:$A$5025,0)),1,CpDataCoefficients!$F$39+BO$3),OFFSET(INDEX(CpDataCoefficients!$A$1:$A$5025,MATCH($A155,CpDataCoefficients!$A$1:$A$5025,0)),0,CpDataCoefficients!$F$39+BO$3)),0)</f>
        <v>-28605.132731424557</v>
      </c>
      <c r="BP155" s="191">
        <f ca="1">IFERROR(IF($AM155="HSC",OFFSET(INDEX(CpDataCoefficients!$A$1:$A$5025,MATCH($A155,CpDataCoefficients!$A$1:$A$5025,0)),1,CpDataCoefficients!$F$39+BP$3),OFFSET(INDEX(CpDataCoefficients!$A$1:$A$5025,MATCH($A155,CpDataCoefficients!$A$1:$A$5025,0)),0,CpDataCoefficients!$F$39+BP$3)),0)</f>
        <v>-42.815142174231546</v>
      </c>
      <c r="BQ155" s="191">
        <f ca="1">IFERROR(IF($AM155="HSC",OFFSET(INDEX(CpDataCoefficients!$A$1:$A$5025,MATCH($A155,CpDataCoefficients!$A$1:$A$5025,0)),1,CpDataCoefficients!$F$39+BQ$3),OFFSET(INDEX(CpDataCoefficients!$A$1:$A$5025,MATCH($A155,CpDataCoefficients!$A$1:$A$5025,0)),0,CpDataCoefficients!$F$39+BQ$3)),0)</f>
        <v>0</v>
      </c>
      <c r="BR155" s="191">
        <f ca="1">IFERROR(IF($AM155="HSC",OFFSET(INDEX(CpDataCoefficients!$A$1:$A$5025,MATCH($A155,CpDataCoefficients!$A$1:$A$5025,0)),1,CpDataCoefficients!$F$39+BR$3),OFFSET(INDEX(CpDataCoefficients!$A$1:$A$5025,MATCH($A155,CpDataCoefficients!$A$1:$A$5025,0)),0,CpDataCoefficients!$F$39+BR$3)),0)</f>
        <v>4500</v>
      </c>
      <c r="BS155" s="191">
        <f ca="1">IFERROR(IF($AM155="HSC",OFFSET(INDEX(CpDataCoefficients!$A$1:$A$5025,MATCH($A155,CpDataCoefficients!$A$1:$A$5025,0)),1,CpDataCoefficients!$F$39+BS$3),OFFSET(INDEX(CpDataCoefficients!$A$1:$A$5025,MATCH($A155,CpDataCoefficients!$A$1:$A$5025,0)),0,CpDataCoefficients!$F$39+BS$3)),0)</f>
        <v>6000</v>
      </c>
      <c r="BT155" s="191">
        <f ca="1">IFERROR(IF($AM155="HSC",OFFSET(INDEX(CpDataCoefficients!$A$1:$A$5025,MATCH($A155,CpDataCoefficients!$A$1:$A$5025,0)),1,CpDataCoefficients!$F$39+BT$3),OFFSET(INDEX(CpDataCoefficients!$A$1:$A$5025,MATCH($A155,CpDataCoefficients!$A$1:$A$5025,0)),0,CpDataCoefficients!$F$39+BT$3)),0)</f>
        <v>62.994985532552079</v>
      </c>
      <c r="BU155" s="191">
        <f ca="1">IFERROR(IF($AM155="HSC",OFFSET(INDEX(CpDataCoefficients!$A$1:$A$5025,MATCH($A155,CpDataCoefficients!$A$1:$A$5025,0)),1,CpDataCoefficients!$F$39+BU$3),OFFSET(INDEX(CpDataCoefficients!$A$1:$A$5025,MATCH($A155,CpDataCoefficients!$A$1:$A$5025,0)),0,CpDataCoefficients!$F$39+BU$3)),0)</f>
        <v>8.1859264812395232</v>
      </c>
      <c r="BV155" s="191">
        <f ca="1">IFERROR(IF($AM155="HSC",OFFSET(INDEX(CpDataCoefficients!$A$1:$A$5025,MATCH($A155,CpDataCoefficients!$A$1:$A$5025,0)),1,CpDataCoefficients!$F$39+BV$3),OFFSET(INDEX(CpDataCoefficients!$A$1:$A$5025,MATCH($A155,CpDataCoefficients!$A$1:$A$5025,0)),0,CpDataCoefficients!$F$39+BV$3)),0)</f>
        <v>-0.64505389841851712</v>
      </c>
      <c r="BW155" s="191">
        <f ca="1">IFERROR(IF($AM155="HSC",OFFSET(INDEX(CpDataCoefficients!$A$1:$A$5025,MATCH($A155,CpDataCoefficients!$A$1:$A$5025,0)),1,CpDataCoefficients!$F$39+BW$3),OFFSET(INDEX(CpDataCoefficients!$A$1:$A$5025,MATCH($A155,CpDataCoefficients!$A$1:$A$5025,0)),0,CpDataCoefficients!$F$39+BW$3)),0)</f>
        <v>1.6735757345682632E-2</v>
      </c>
      <c r="BX155" s="191">
        <f ca="1">IFERROR(IF($AM155="HSC",OFFSET(INDEX(CpDataCoefficients!$A$1:$A$5025,MATCH($A155,CpDataCoefficients!$A$1:$A$5025,0)),1,CpDataCoefficients!$F$39+BX$3),OFFSET(INDEX(CpDataCoefficients!$A$1:$A$5025,MATCH($A155,CpDataCoefficients!$A$1:$A$5025,0)),0,CpDataCoefficients!$F$39+BX$3)),0)</f>
        <v>62.055066545972771</v>
      </c>
      <c r="BY155" s="191">
        <f ca="1">IFERROR(IF($AM155="HSC",OFFSET(INDEX(CpDataCoefficients!$A$1:$A$5025,MATCH($A155,CpDataCoefficients!$A$1:$A$5025,0)),1,CpDataCoefficients!$F$39+BY$3),OFFSET(INDEX(CpDataCoefficients!$A$1:$A$5025,MATCH($A155,CpDataCoefficients!$A$1:$A$5025,0)),0,CpDataCoefficients!$F$39+BY$3)),0)</f>
        <v>-28593.640294244971</v>
      </c>
      <c r="BZ155" s="191">
        <f ca="1">IFERROR(IF($AM155="HSC",OFFSET(INDEX(CpDataCoefficients!$A$1:$A$5025,MATCH($A155,CpDataCoefficients!$A$1:$A$5025,0)),1,CpDataCoefficients!$F$39+BZ$3),OFFSET(INDEX(CpDataCoefficients!$A$1:$A$5025,MATCH($A155,CpDataCoefficients!$A$1:$A$5025,0)),0,CpDataCoefficients!$F$39+BZ$3)),0)</f>
        <v>-30.795567374002147</v>
      </c>
      <c r="CA155" s="191">
        <f ca="1">IFERROR(IF($AM155="HSC",OFFSET(INDEX(CpDataCoefficients!$A$1:$A$5025,MATCH($A155,CpDataCoefficients!$A$1:$A$5025,0)),1,CpDataCoefficients!$F$39+CA$3),OFFSET(INDEX(CpDataCoefficients!$A$1:$A$5025,MATCH($A155,CpDataCoefficients!$A$1:$A$5025,0)),0,CpDataCoefficients!$F$39+CA$3)),0)</f>
        <v>0</v>
      </c>
      <c r="CB155" s="191">
        <f ca="1">IFERROR(IF($AM155="HSC",OFFSET(INDEX(CpDataCoefficients!$A$1:$A$5025,MATCH($A155,CpDataCoefficients!$A$1:$A$5025,0)),1,CpDataCoefficients!$F$39+CB$3),OFFSET(INDEX(CpDataCoefficients!$A$1:$A$5025,MATCH($A155,CpDataCoefficients!$A$1:$A$5025,0)),0,CpDataCoefficients!$F$39+CB$3)),0)</f>
        <v>0</v>
      </c>
      <c r="CC155" s="191">
        <f ca="1">IFERROR(IF($AM155="HSC",OFFSET(INDEX(CpDataCoefficients!$A$1:$A$5025,MATCH($A155,CpDataCoefficients!$A$1:$A$5025,0)),1,CpDataCoefficients!$F$39+CC$3),OFFSET(INDEX(CpDataCoefficients!$A$1:$A$5025,MATCH($A155,CpDataCoefficients!$A$1:$A$5025,0)),0,CpDataCoefficients!$F$39+CC$3)),0)</f>
        <v>0</v>
      </c>
      <c r="CD155" s="191">
        <f ca="1">IFERROR(IF($AM155="HSC",OFFSET(INDEX(CpDataCoefficients!$A$1:$A$5025,MATCH($A155,CpDataCoefficients!$A$1:$A$5025,0)),1,CpDataCoefficients!$F$39+CD$3),OFFSET(INDEX(CpDataCoefficients!$A$1:$A$5025,MATCH($A155,CpDataCoefficients!$A$1:$A$5025,0)),0,CpDataCoefficients!$F$39+CD$3)),0)</f>
        <v>0</v>
      </c>
      <c r="CE155" s="191">
        <f ca="1">IFERROR(IF($AM155="HSC",OFFSET(INDEX(CpDataCoefficients!$A$1:$A$5025,MATCH($A155,CpDataCoefficients!$A$1:$A$5025,0)),1,CpDataCoefficients!$F$39+CE$3),OFFSET(INDEX(CpDataCoefficients!$A$1:$A$5025,MATCH($A155,CpDataCoefficients!$A$1:$A$5025,0)),0,CpDataCoefficients!$F$39+CE$3)),0)</f>
        <v>0</v>
      </c>
      <c r="CF155" s="191">
        <f ca="1">IFERROR(IF($AM155="HSC",OFFSET(INDEX(CpDataCoefficients!$A$1:$A$5025,MATCH($A155,CpDataCoefficients!$A$1:$A$5025,0)),1,CpDataCoefficients!$F$39+CF$3),OFFSET(INDEX(CpDataCoefficients!$A$1:$A$5025,MATCH($A155,CpDataCoefficients!$A$1:$A$5025,0)),0,CpDataCoefficients!$F$39+CF$3)),0)</f>
        <v>0</v>
      </c>
      <c r="CG155" s="191">
        <f ca="1">IFERROR(IF($AM155="HSC",OFFSET(INDEX(CpDataCoefficients!$A$1:$A$5025,MATCH($A155,CpDataCoefficients!$A$1:$A$5025,0)),1,CpDataCoefficients!$F$39+CG$3),OFFSET(INDEX(CpDataCoefficients!$A$1:$A$5025,MATCH($A155,CpDataCoefficients!$A$1:$A$5025,0)),0,CpDataCoefficients!$F$39+CG$3)),0)</f>
        <v>0</v>
      </c>
      <c r="CH155" s="191">
        <f ca="1">IFERROR(IF($AM155="HSC",OFFSET(INDEX(CpDataCoefficients!$A$1:$A$5025,MATCH($A155,CpDataCoefficients!$A$1:$A$5025,0)),1,CpDataCoefficients!$F$39+CH$3),OFFSET(INDEX(CpDataCoefficients!$A$1:$A$5025,MATCH($A155,CpDataCoefficients!$A$1:$A$5025,0)),0,CpDataCoefficients!$F$39+CH$3)),0)</f>
        <v>0</v>
      </c>
      <c r="CI155" s="191">
        <f ca="1">IFERROR(IF($AM155="HSC",OFFSET(INDEX(CpDataCoefficients!$A$1:$A$5025,MATCH($A155,CpDataCoefficients!$A$1:$A$5025,0)),1,CpDataCoefficients!$F$39+CI$3),OFFSET(INDEX(CpDataCoefficients!$A$1:$A$5025,MATCH($A155,CpDataCoefficients!$A$1:$A$5025,0)),0,CpDataCoefficients!$F$39+CI$3)),0)</f>
        <v>0</v>
      </c>
      <c r="CJ155" s="191">
        <f ca="1">IFERROR(IF($AM155="HSC",OFFSET(INDEX(CpDataCoefficients!$A$1:$A$5025,MATCH($A155,CpDataCoefficients!$A$1:$A$5025,0)),1,CpDataCoefficients!$F$39+CJ$3),OFFSET(INDEX(CpDataCoefficients!$A$1:$A$5025,MATCH($A155,CpDataCoefficients!$A$1:$A$5025,0)),0,CpDataCoefficients!$F$39+CJ$3)),0)</f>
        <v>0</v>
      </c>
      <c r="CK155" s="191">
        <f ca="1">IFERROR(IF($AM155="HSC",OFFSET(INDEX(CpDataCoefficients!$A$1:$A$5025,MATCH($A155,CpDataCoefficients!$A$1:$A$5025,0)),1,CpDataCoefficients!$F$39+CK$3),OFFSET(INDEX(CpDataCoefficients!$A$1:$A$5025,MATCH($A155,CpDataCoefficients!$A$1:$A$5025,0)),0,CpDataCoefficients!$F$39+CK$3)),0)</f>
        <v>0</v>
      </c>
      <c r="CL155" s="191">
        <f ca="1">IFERROR(IF($AM155="HSC",OFFSET(INDEX(CpDataCoefficients!$A$1:$A$5025,MATCH($A155,CpDataCoefficients!$A$1:$A$5025,0)),1,CpDataCoefficients!$F$39+CL$3),OFFSET(INDEX(CpDataCoefficients!$A$1:$A$5025,MATCH($A155,CpDataCoefficients!$A$1:$A$5025,0)),0,CpDataCoefficients!$F$39+CL$3)),0)</f>
        <v>0</v>
      </c>
      <c r="CM155" s="191">
        <f ca="1">IFERROR(IF($AM155="HSC",OFFSET(INDEX(CpDataCoefficients!$A$1:$A$5025,MATCH($A155,CpDataCoefficients!$A$1:$A$5025,0)),1,CpDataCoefficients!$F$39+CM$3),OFFSET(INDEX(CpDataCoefficients!$A$1:$A$5025,MATCH($A155,CpDataCoefficients!$A$1:$A$5025,0)),0,CpDataCoefficients!$F$39+CM$3)),0)</f>
        <v>0</v>
      </c>
      <c r="CN155" s="191">
        <f ca="1">IFERROR(IF($AM155="HSC",OFFSET(INDEX(CpDataCoefficients!$A$1:$A$5025,MATCH($A155,CpDataCoefficients!$A$1:$A$5025,0)),1,CpDataCoefficients!$F$39+CN$3),OFFSET(INDEX(CpDataCoefficients!$A$1:$A$5025,MATCH($A155,CpDataCoefficients!$A$1:$A$5025,0)),0,CpDataCoefficients!$F$39+CN$3)),0)</f>
        <v>0</v>
      </c>
      <c r="CO155" s="191">
        <f ca="1">IFERROR(IF($AM155="HSC",OFFSET(INDEX(CpDataCoefficients!$A$1:$A$5025,MATCH($A155,CpDataCoefficients!$A$1:$A$5025,0)),1,CpDataCoefficients!$F$39+CO$3),OFFSET(INDEX(CpDataCoefficients!$A$1:$A$5025,MATCH($A155,CpDataCoefficients!$A$1:$A$5025,0)),0,CpDataCoefficients!$F$39+CO$3)),0)</f>
        <v>0</v>
      </c>
      <c r="CP155" s="191">
        <f ca="1">IFERROR(IF($AM155="HSC",OFFSET(INDEX(CpDataCoefficients!$A$1:$A$5025,MATCH($A155,CpDataCoefficients!$A$1:$A$5025,0)),1,CpDataCoefficients!$F$39+CP$3),OFFSET(INDEX(CpDataCoefficients!$A$1:$A$5025,MATCH($A155,CpDataCoefficients!$A$1:$A$5025,0)),0,CpDataCoefficients!$F$39+CP$3)),0)</f>
        <v>0</v>
      </c>
      <c r="CQ155" s="191">
        <f ca="1">IFERROR(IF($AM155="HSC",OFFSET(INDEX(CpDataCoefficients!$A$1:$A$5025,MATCH($A155,CpDataCoefficients!$A$1:$A$5025,0)),1,CpDataCoefficients!$F$39+CQ$3),OFFSET(INDEX(CpDataCoefficients!$A$1:$A$5025,MATCH($A155,CpDataCoefficients!$A$1:$A$5025,0)),0,CpDataCoefficients!$F$39+CQ$3)),0)</f>
        <v>0</v>
      </c>
      <c r="CR155" s="191">
        <f ca="1">IFERROR(IF($AM155="HSC",OFFSET(INDEX(CpDataCoefficients!$A$1:$A$5025,MATCH($A155,CpDataCoefficients!$A$1:$A$5025,0)),1,CpDataCoefficients!$F$39+CR$3),OFFSET(INDEX(CpDataCoefficients!$A$1:$A$5025,MATCH($A155,CpDataCoefficients!$A$1:$A$5025,0)),0,CpDataCoefficients!$F$39+CR$3)),0)</f>
        <v>0</v>
      </c>
      <c r="CS155" s="191">
        <f ca="1">IFERROR(IF($AM155="HSC",OFFSET(INDEX(CpDataCoefficients!$A$1:$A$5025,MATCH($A155,CpDataCoefficients!$A$1:$A$5025,0)),1,CpDataCoefficients!$F$39+CS$3),OFFSET(INDEX(CpDataCoefficients!$A$1:$A$5025,MATCH($A155,CpDataCoefficients!$A$1:$A$5025,0)),0,CpDataCoefficients!$F$39+CS$3)),0)</f>
        <v>0</v>
      </c>
      <c r="CT155" s="191">
        <f ca="1">IFERROR(IF($AM155="HSC",OFFSET(INDEX(CpDataCoefficients!$A$1:$A$5025,MATCH($A155,CpDataCoefficients!$A$1:$A$5025,0)),1,CpDataCoefficients!$F$39+CT$3),OFFSET(INDEX(CpDataCoefficients!$A$1:$A$5025,MATCH($A155,CpDataCoefficients!$A$1:$A$5025,0)),0,CpDataCoefficients!$F$39+CT$3)),0)</f>
        <v>0</v>
      </c>
      <c r="CU155" s="192">
        <f ca="1">IFERROR(IF($AM155="HSC",OFFSET(INDEX(CpDataCoefficients!$A$1:$A$5025,MATCH($A155,CpDataCoefficients!$A$1:$A$5025,0)),1,CpDataCoefficients!$F$39+CU$3),OFFSET(INDEX(CpDataCoefficients!$A$1:$A$5025,MATCH($A155,CpDataCoefficients!$A$1:$A$5025,0)),0,CpDataCoefficients!$F$39+CU$3)),0)</f>
        <v>0</v>
      </c>
      <c r="CV155" s="193"/>
      <c r="CW155" s="193"/>
      <c r="CX155" s="193">
        <v>2</v>
      </c>
      <c r="CY155" s="193"/>
      <c r="CZ155" s="193"/>
      <c r="DA155" s="193"/>
      <c r="DB155" s="193"/>
      <c r="DC155" s="193"/>
      <c r="DD155" s="193"/>
      <c r="DE155" s="193"/>
      <c r="DF155" s="193"/>
      <c r="DG155" s="193"/>
      <c r="DH155" s="193"/>
      <c r="DI155" s="193"/>
      <c r="DJ155" s="193"/>
      <c r="DK155" s="193"/>
      <c r="DL155" s="193"/>
      <c r="DM155" s="193"/>
      <c r="DN155" s="193"/>
      <c r="DO155" s="193"/>
      <c r="DP155" s="193"/>
      <c r="DQ155" s="193"/>
      <c r="DR155" s="193"/>
      <c r="DS155" s="193"/>
      <c r="DT155" s="193"/>
      <c r="DU155" s="193"/>
      <c r="DV155" s="193"/>
      <c r="DW155" s="193"/>
      <c r="DX155" s="193"/>
      <c r="DY155" s="193"/>
      <c r="DZ155" s="193"/>
    </row>
    <row r="156" spans="1:130" ht="15.75" x14ac:dyDescent="0.25">
      <c r="A156" s="166"/>
      <c r="B156" s="166" t="s">
        <v>771</v>
      </c>
      <c r="C156" s="175">
        <v>56.064</v>
      </c>
      <c r="D156" s="176">
        <v>186</v>
      </c>
      <c r="E156" s="176">
        <v>326</v>
      </c>
      <c r="F156" s="176">
        <v>506</v>
      </c>
      <c r="G156" s="176">
        <v>51</v>
      </c>
      <c r="H156" s="176">
        <v>51.675749985130295</v>
      </c>
      <c r="I156" s="176">
        <v>0</v>
      </c>
      <c r="J156" s="175">
        <v>0</v>
      </c>
      <c r="K156" s="175">
        <v>0.33</v>
      </c>
      <c r="L156" s="175">
        <v>0.83899999999999997</v>
      </c>
      <c r="M156" s="176">
        <v>293</v>
      </c>
      <c r="N156" s="176">
        <v>2.9</v>
      </c>
      <c r="O156" s="177">
        <v>2.859</v>
      </c>
      <c r="P156" s="178">
        <v>5.0290000000000001E-2</v>
      </c>
      <c r="Q156" s="178">
        <v>-2.5570000000000001E-5</v>
      </c>
      <c r="R156" s="178">
        <v>4.552E-9</v>
      </c>
      <c r="S156" s="175">
        <f t="shared" ca="1" si="3"/>
        <v>0.61525407756433048</v>
      </c>
      <c r="T156" s="179">
        <v>25</v>
      </c>
      <c r="U156" s="180">
        <v>388.17</v>
      </c>
      <c r="V156" s="180">
        <v>217.14</v>
      </c>
      <c r="W156" s="169">
        <v>-16.940000000000001</v>
      </c>
      <c r="X156" s="181">
        <v>-70.876960000000011</v>
      </c>
      <c r="Y156" s="169">
        <v>-15.57</v>
      </c>
      <c r="Z156" s="181">
        <v>-65.144880000000001</v>
      </c>
      <c r="AA156" s="181"/>
      <c r="AB156" s="177">
        <v>15.9057</v>
      </c>
      <c r="AC156" s="180">
        <v>2606.5300000000002</v>
      </c>
      <c r="AD156" s="180">
        <v>-45.15</v>
      </c>
      <c r="AE156" s="169">
        <v>360</v>
      </c>
      <c r="AF156" s="169">
        <v>235</v>
      </c>
      <c r="AG156" s="175">
        <v>0</v>
      </c>
      <c r="AH156" s="180">
        <v>0</v>
      </c>
      <c r="AI156" s="175">
        <v>0</v>
      </c>
      <c r="AJ156" s="175">
        <v>0</v>
      </c>
      <c r="AK156" s="169">
        <v>6770</v>
      </c>
      <c r="AL156" s="181">
        <v>28325.68</v>
      </c>
      <c r="AM156" s="169"/>
      <c r="AN156" s="170"/>
      <c r="AO156" s="170"/>
      <c r="AP156" s="170"/>
      <c r="AQ156" s="170"/>
      <c r="AR156" s="170"/>
      <c r="AS156" s="170"/>
      <c r="AT156" s="170"/>
      <c r="AU156" s="170"/>
      <c r="AV156" s="170"/>
      <c r="AW156" s="170"/>
      <c r="AX156" s="170"/>
      <c r="AY156" s="170"/>
      <c r="AZ156" s="170"/>
      <c r="BA156" s="170"/>
      <c r="BB156" s="170"/>
      <c r="BC156" s="170"/>
      <c r="BD156" s="170"/>
      <c r="BE156" s="170"/>
      <c r="BF156" s="170"/>
      <c r="BG156" s="170"/>
      <c r="BH156" s="170"/>
      <c r="BI156" s="170"/>
      <c r="BJ156" s="170"/>
      <c r="BK156" s="170"/>
      <c r="BL156" s="170"/>
      <c r="BM156" s="170"/>
      <c r="BN156" s="170"/>
      <c r="BO156" s="170"/>
      <c r="BP156" s="170"/>
      <c r="BQ156" s="170"/>
      <c r="BR156" s="170"/>
      <c r="BS156" s="170"/>
      <c r="BT156" s="170"/>
      <c r="BU156" s="170"/>
      <c r="BV156" s="170"/>
      <c r="BW156" s="170"/>
      <c r="BX156" s="170"/>
      <c r="BY156" s="169"/>
      <c r="BZ156" s="169"/>
      <c r="CA156" s="169"/>
      <c r="CB156" s="169"/>
      <c r="CC156" s="169"/>
      <c r="CD156" s="169"/>
      <c r="CE156" s="169"/>
      <c r="CF156" s="169"/>
      <c r="CG156" s="169"/>
      <c r="CH156" s="169"/>
      <c r="CI156" s="169"/>
      <c r="CJ156" s="169"/>
      <c r="CK156" s="169"/>
      <c r="CL156" s="169"/>
      <c r="CM156" s="169"/>
      <c r="CN156" s="169"/>
      <c r="CO156" s="169"/>
      <c r="CP156" s="169"/>
      <c r="CQ156" s="169"/>
      <c r="CR156" s="169"/>
      <c r="CS156" s="171"/>
      <c r="CT156" s="171"/>
      <c r="CU156" s="169"/>
    </row>
    <row r="157" spans="1:130" ht="15.75" x14ac:dyDescent="0.25">
      <c r="A157" s="166"/>
      <c r="B157" s="166" t="s">
        <v>772</v>
      </c>
      <c r="C157" s="175">
        <v>72.063999999999993</v>
      </c>
      <c r="D157" s="176">
        <v>285</v>
      </c>
      <c r="E157" s="176">
        <v>414</v>
      </c>
      <c r="F157" s="176">
        <v>615</v>
      </c>
      <c r="G157" s="176">
        <v>56</v>
      </c>
      <c r="H157" s="176">
        <v>56.741999983672486</v>
      </c>
      <c r="I157" s="176">
        <v>210</v>
      </c>
      <c r="J157" s="175">
        <v>0.23</v>
      </c>
      <c r="K157" s="175">
        <v>0.56000000000000005</v>
      </c>
      <c r="L157" s="175">
        <v>1.0509999999999999</v>
      </c>
      <c r="M157" s="176">
        <v>293</v>
      </c>
      <c r="N157" s="176">
        <v>0</v>
      </c>
      <c r="O157" s="177">
        <v>0.41599999999999998</v>
      </c>
      <c r="P157" s="178">
        <v>7.621E-2</v>
      </c>
      <c r="Q157" s="178">
        <v>-5.6180000000000001E-5</v>
      </c>
      <c r="R157" s="178">
        <v>1.6660000000000002E-8</v>
      </c>
      <c r="S157" s="175">
        <f t="shared" ca="1" si="3"/>
        <v>1.0746982056743652</v>
      </c>
      <c r="T157" s="179">
        <v>25</v>
      </c>
      <c r="U157" s="180">
        <v>733.02</v>
      </c>
      <c r="V157" s="180">
        <v>307.14999999999998</v>
      </c>
      <c r="W157" s="169">
        <v>-80.36</v>
      </c>
      <c r="X157" s="181">
        <v>-336.22624000000002</v>
      </c>
      <c r="Y157" s="169">
        <v>-68.37</v>
      </c>
      <c r="Z157" s="181">
        <v>-286.06008000000003</v>
      </c>
      <c r="AA157" s="181"/>
      <c r="AB157" s="177">
        <v>16.561699999999998</v>
      </c>
      <c r="AC157" s="180">
        <v>3319.18</v>
      </c>
      <c r="AD157" s="180">
        <v>-80.150000000000006</v>
      </c>
      <c r="AE157" s="169">
        <v>450</v>
      </c>
      <c r="AF157" s="169">
        <v>315</v>
      </c>
      <c r="AG157" s="175">
        <v>0</v>
      </c>
      <c r="AH157" s="180">
        <v>0</v>
      </c>
      <c r="AI157" s="175">
        <v>0</v>
      </c>
      <c r="AJ157" s="175">
        <v>0</v>
      </c>
      <c r="AK157" s="169">
        <v>11000</v>
      </c>
      <c r="AL157" s="181">
        <v>46024</v>
      </c>
      <c r="AM157" s="169"/>
      <c r="AN157" s="170"/>
      <c r="AO157" s="170"/>
      <c r="AP157" s="170"/>
      <c r="AQ157" s="170"/>
      <c r="AR157" s="170"/>
      <c r="AS157" s="170"/>
      <c r="AT157" s="170"/>
      <c r="AU157" s="170"/>
      <c r="AV157" s="170"/>
      <c r="AW157" s="170"/>
      <c r="AX157" s="170"/>
      <c r="AY157" s="170"/>
      <c r="AZ157" s="170"/>
      <c r="BA157" s="170"/>
      <c r="BB157" s="170"/>
      <c r="BC157" s="170"/>
      <c r="BD157" s="170"/>
      <c r="BE157" s="170"/>
      <c r="BF157" s="170"/>
      <c r="BG157" s="170"/>
      <c r="BH157" s="170"/>
      <c r="BI157" s="170"/>
      <c r="BJ157" s="170"/>
      <c r="BK157" s="170"/>
      <c r="BL157" s="170"/>
      <c r="BM157" s="170"/>
      <c r="BN157" s="170"/>
      <c r="BO157" s="170"/>
      <c r="BP157" s="170"/>
      <c r="BQ157" s="170"/>
      <c r="BR157" s="170"/>
      <c r="BS157" s="170"/>
      <c r="BT157" s="170"/>
      <c r="BU157" s="170"/>
      <c r="BV157" s="170"/>
      <c r="BW157" s="170"/>
      <c r="BX157" s="170"/>
      <c r="BY157" s="169"/>
      <c r="BZ157" s="169"/>
      <c r="CA157" s="169"/>
      <c r="CB157" s="169"/>
      <c r="CC157" s="169"/>
      <c r="CD157" s="169"/>
      <c r="CE157" s="169"/>
      <c r="CF157" s="169"/>
      <c r="CG157" s="169"/>
      <c r="CH157" s="169"/>
      <c r="CI157" s="169"/>
      <c r="CJ157" s="169"/>
      <c r="CK157" s="169"/>
      <c r="CL157" s="169"/>
      <c r="CM157" s="169"/>
      <c r="CN157" s="169"/>
      <c r="CO157" s="169"/>
      <c r="CP157" s="169"/>
      <c r="CQ157" s="169"/>
      <c r="CR157" s="169"/>
      <c r="CS157" s="171"/>
      <c r="CT157" s="171"/>
      <c r="CU157" s="169"/>
    </row>
    <row r="158" spans="1:130" ht="15.75" x14ac:dyDescent="0.25">
      <c r="A158" s="166"/>
      <c r="B158" s="166" t="s">
        <v>773</v>
      </c>
      <c r="C158" s="175">
        <v>53.064</v>
      </c>
      <c r="D158" s="176">
        <v>189.5</v>
      </c>
      <c r="E158" s="176">
        <v>350.5</v>
      </c>
      <c r="F158" s="176">
        <v>536</v>
      </c>
      <c r="G158" s="176">
        <v>45</v>
      </c>
      <c r="H158" s="176">
        <v>45.596249986879677</v>
      </c>
      <c r="I158" s="176">
        <v>210</v>
      </c>
      <c r="J158" s="175">
        <v>0.21</v>
      </c>
      <c r="K158" s="175">
        <v>0.35</v>
      </c>
      <c r="L158" s="175">
        <v>0.80600000000000005</v>
      </c>
      <c r="M158" s="176">
        <v>293</v>
      </c>
      <c r="N158" s="176">
        <v>3.5</v>
      </c>
      <c r="O158" s="177">
        <v>2.5539999999999998</v>
      </c>
      <c r="P158" s="178">
        <v>5.2729999999999999E-2</v>
      </c>
      <c r="Q158" s="178">
        <v>-3.7389999999999999E-5</v>
      </c>
      <c r="R158" s="178">
        <v>1.0989999999999999E-8</v>
      </c>
      <c r="S158" s="175">
        <f t="shared" ca="1" si="3"/>
        <v>0.61873447968113171</v>
      </c>
      <c r="T158" s="179">
        <v>25</v>
      </c>
      <c r="U158" s="180">
        <v>343.31</v>
      </c>
      <c r="V158" s="180">
        <v>210.42</v>
      </c>
      <c r="W158" s="169">
        <v>44.2</v>
      </c>
      <c r="X158" s="181">
        <v>184.93280000000001</v>
      </c>
      <c r="Y158" s="169">
        <v>46.68</v>
      </c>
      <c r="Z158" s="181">
        <v>195.30912000000001</v>
      </c>
      <c r="AA158" s="181"/>
      <c r="AB158" s="177">
        <v>15.9253</v>
      </c>
      <c r="AC158" s="180">
        <v>2782.21</v>
      </c>
      <c r="AD158" s="180">
        <v>-51.15</v>
      </c>
      <c r="AE158" s="169">
        <v>385</v>
      </c>
      <c r="AF158" s="169">
        <v>255</v>
      </c>
      <c r="AG158" s="175">
        <v>0</v>
      </c>
      <c r="AH158" s="180">
        <v>0</v>
      </c>
      <c r="AI158" s="175">
        <v>0</v>
      </c>
      <c r="AJ158" s="175">
        <v>0</v>
      </c>
      <c r="AK158" s="169">
        <v>7800</v>
      </c>
      <c r="AL158" s="181">
        <v>32635.200000000001</v>
      </c>
      <c r="AM158" s="169"/>
      <c r="AN158" s="170"/>
      <c r="AO158" s="170"/>
      <c r="AP158" s="170"/>
      <c r="AQ158" s="170"/>
      <c r="AR158" s="170"/>
      <c r="AS158" s="170"/>
      <c r="AT158" s="170"/>
      <c r="AU158" s="170"/>
      <c r="AV158" s="170"/>
      <c r="AW158" s="170"/>
      <c r="AX158" s="170"/>
      <c r="AY158" s="170"/>
      <c r="AZ158" s="170"/>
      <c r="BA158" s="170"/>
      <c r="BB158" s="170"/>
      <c r="BC158" s="170"/>
      <c r="BD158" s="170"/>
      <c r="BE158" s="170"/>
      <c r="BF158" s="170"/>
      <c r="BG158" s="170"/>
      <c r="BH158" s="170"/>
      <c r="BI158" s="170"/>
      <c r="BJ158" s="170"/>
      <c r="BK158" s="170"/>
      <c r="BL158" s="170"/>
      <c r="BM158" s="170"/>
      <c r="BN158" s="170"/>
      <c r="BO158" s="170"/>
      <c r="BP158" s="170"/>
      <c r="BQ158" s="170"/>
      <c r="BR158" s="170"/>
      <c r="BS158" s="170"/>
      <c r="BT158" s="170"/>
      <c r="BU158" s="170"/>
      <c r="BV158" s="170"/>
      <c r="BW158" s="170"/>
      <c r="BX158" s="170"/>
      <c r="BY158" s="169"/>
      <c r="BZ158" s="169"/>
      <c r="CA158" s="169"/>
      <c r="CB158" s="169"/>
      <c r="CC158" s="169"/>
      <c r="CD158" s="169"/>
      <c r="CE158" s="169"/>
      <c r="CF158" s="169"/>
      <c r="CG158" s="169"/>
      <c r="CH158" s="169"/>
      <c r="CI158" s="169"/>
      <c r="CJ158" s="169"/>
      <c r="CK158" s="169"/>
      <c r="CL158" s="169"/>
      <c r="CM158" s="169"/>
      <c r="CN158" s="169"/>
      <c r="CO158" s="169"/>
      <c r="CP158" s="169"/>
      <c r="CQ158" s="169"/>
      <c r="CR158" s="169"/>
      <c r="CS158" s="171"/>
      <c r="CT158" s="171"/>
      <c r="CU158" s="169"/>
    </row>
    <row r="159" spans="1:130" ht="15.75" x14ac:dyDescent="0.25">
      <c r="A159" s="166"/>
      <c r="B159" s="166" t="s">
        <v>774</v>
      </c>
      <c r="C159" s="175">
        <v>58.08</v>
      </c>
      <c r="D159" s="176">
        <v>144</v>
      </c>
      <c r="E159" s="176">
        <v>370</v>
      </c>
      <c r="F159" s="176">
        <v>545</v>
      </c>
      <c r="G159" s="176">
        <v>56.4</v>
      </c>
      <c r="H159" s="176">
        <v>57.147299983555854</v>
      </c>
      <c r="I159" s="176">
        <v>203</v>
      </c>
      <c r="J159" s="175">
        <v>0.25600000000000001</v>
      </c>
      <c r="K159" s="175">
        <v>0.63</v>
      </c>
      <c r="L159" s="175">
        <v>0.85499999999999998</v>
      </c>
      <c r="M159" s="176">
        <v>288</v>
      </c>
      <c r="N159" s="176">
        <v>0</v>
      </c>
      <c r="O159" s="177">
        <v>-0.26400000000000001</v>
      </c>
      <c r="P159" s="178">
        <v>7.5149999999999995E-2</v>
      </c>
      <c r="Q159" s="178">
        <v>-4.8529999999999998E-5</v>
      </c>
      <c r="R159" s="178">
        <v>1.2709999999999999E-8</v>
      </c>
      <c r="S159" s="175">
        <f t="shared" ca="1" si="3"/>
        <v>1.0821075908471312</v>
      </c>
      <c r="T159" s="179">
        <v>25</v>
      </c>
      <c r="U159" s="180">
        <v>793.52</v>
      </c>
      <c r="V159" s="180">
        <v>307.26</v>
      </c>
      <c r="W159" s="169">
        <v>-31.55</v>
      </c>
      <c r="X159" s="181">
        <v>-132.0052</v>
      </c>
      <c r="Y159" s="169">
        <v>-17.03</v>
      </c>
      <c r="Z159" s="181">
        <v>-71.253520000000009</v>
      </c>
      <c r="AA159" s="181"/>
      <c r="AB159" s="177">
        <v>16.906600000000001</v>
      </c>
      <c r="AC159" s="180">
        <v>2928.2</v>
      </c>
      <c r="AD159" s="180">
        <v>-85.15</v>
      </c>
      <c r="AE159" s="169">
        <v>400</v>
      </c>
      <c r="AF159" s="169">
        <v>286</v>
      </c>
      <c r="AG159" s="175">
        <v>0</v>
      </c>
      <c r="AH159" s="180">
        <v>0</v>
      </c>
      <c r="AI159" s="175">
        <v>0</v>
      </c>
      <c r="AJ159" s="175">
        <v>0</v>
      </c>
      <c r="AK159" s="169">
        <v>9550</v>
      </c>
      <c r="AL159" s="181">
        <v>39957.200000000004</v>
      </c>
      <c r="AM159" s="169"/>
      <c r="AN159" s="170"/>
      <c r="AO159" s="170"/>
      <c r="AP159" s="170"/>
      <c r="AQ159" s="170"/>
      <c r="AR159" s="170"/>
      <c r="AS159" s="170"/>
      <c r="AT159" s="170"/>
      <c r="AU159" s="170"/>
      <c r="AV159" s="170"/>
      <c r="AW159" s="170"/>
      <c r="AX159" s="170"/>
      <c r="AY159" s="170"/>
      <c r="AZ159" s="170"/>
      <c r="BA159" s="170"/>
      <c r="BB159" s="170"/>
      <c r="BC159" s="170"/>
      <c r="BD159" s="170"/>
      <c r="BE159" s="170"/>
      <c r="BF159" s="170"/>
      <c r="BG159" s="170"/>
      <c r="BH159" s="170"/>
      <c r="BI159" s="170"/>
      <c r="BJ159" s="170"/>
      <c r="BK159" s="170"/>
      <c r="BL159" s="170"/>
      <c r="BM159" s="170"/>
      <c r="BN159" s="170"/>
      <c r="BO159" s="170"/>
      <c r="BP159" s="170"/>
      <c r="BQ159" s="170"/>
      <c r="BR159" s="170"/>
      <c r="BS159" s="170"/>
      <c r="BT159" s="170"/>
      <c r="BU159" s="170"/>
      <c r="BV159" s="170"/>
      <c r="BW159" s="170"/>
      <c r="BX159" s="170"/>
      <c r="BY159" s="169"/>
      <c r="BZ159" s="169"/>
      <c r="CA159" s="169"/>
      <c r="CB159" s="169"/>
      <c r="CC159" s="169"/>
      <c r="CD159" s="169"/>
      <c r="CE159" s="169"/>
      <c r="CF159" s="169"/>
      <c r="CG159" s="169"/>
      <c r="CH159" s="169"/>
      <c r="CI159" s="169"/>
      <c r="CJ159" s="169"/>
      <c r="CK159" s="169"/>
      <c r="CL159" s="169"/>
      <c r="CM159" s="169"/>
      <c r="CN159" s="169"/>
      <c r="CO159" s="169"/>
      <c r="CP159" s="169"/>
      <c r="CQ159" s="169"/>
      <c r="CR159" s="169"/>
      <c r="CS159" s="171"/>
      <c r="CT159" s="171"/>
      <c r="CU159" s="169"/>
    </row>
    <row r="160" spans="1:130" ht="15.75" x14ac:dyDescent="0.25">
      <c r="A160" s="166"/>
      <c r="B160" s="166" t="s">
        <v>775</v>
      </c>
      <c r="C160" s="175">
        <v>76.525999999999996</v>
      </c>
      <c r="D160" s="176">
        <v>138.69999999999999</v>
      </c>
      <c r="E160" s="176">
        <v>318.3</v>
      </c>
      <c r="F160" s="176">
        <v>514</v>
      </c>
      <c r="G160" s="176">
        <v>47</v>
      </c>
      <c r="H160" s="176">
        <v>47.622749986296547</v>
      </c>
      <c r="I160" s="176">
        <v>234</v>
      </c>
      <c r="J160" s="175">
        <v>0.26</v>
      </c>
      <c r="K160" s="175">
        <v>0.13</v>
      </c>
      <c r="L160" s="175">
        <v>0.93700000000000006</v>
      </c>
      <c r="M160" s="176">
        <v>293</v>
      </c>
      <c r="N160" s="176">
        <v>2</v>
      </c>
      <c r="O160" s="177">
        <v>0.60399999999999998</v>
      </c>
      <c r="P160" s="178">
        <v>7.2770000000000001E-2</v>
      </c>
      <c r="Q160" s="178">
        <v>-5.4419999999999997E-5</v>
      </c>
      <c r="R160" s="178">
        <v>1.742E-8</v>
      </c>
      <c r="S160" s="175">
        <f t="shared" ca="1" si="3"/>
        <v>0.59845508419460358</v>
      </c>
      <c r="T160" s="179">
        <v>25</v>
      </c>
      <c r="U160" s="180">
        <v>368.27</v>
      </c>
      <c r="V160" s="180">
        <v>210.61</v>
      </c>
      <c r="W160" s="169">
        <v>-0.15</v>
      </c>
      <c r="X160" s="181">
        <v>-0.62760000000000005</v>
      </c>
      <c r="Y160" s="169">
        <v>10.42</v>
      </c>
      <c r="Z160" s="181">
        <v>43.597280000000005</v>
      </c>
      <c r="AA160" s="181"/>
      <c r="AB160" s="177">
        <v>15.9772</v>
      </c>
      <c r="AC160" s="180">
        <v>2531.92</v>
      </c>
      <c r="AD160" s="180">
        <v>-47.15</v>
      </c>
      <c r="AE160" s="169">
        <v>350</v>
      </c>
      <c r="AF160" s="169">
        <v>230</v>
      </c>
      <c r="AG160" s="175">
        <v>0</v>
      </c>
      <c r="AH160" s="180">
        <v>0</v>
      </c>
      <c r="AI160" s="175">
        <v>0</v>
      </c>
      <c r="AJ160" s="175">
        <v>0</v>
      </c>
      <c r="AK160" s="169">
        <v>6475</v>
      </c>
      <c r="AL160" s="181">
        <v>27091.4</v>
      </c>
      <c r="AM160" s="169"/>
      <c r="AN160" s="170"/>
      <c r="AO160" s="170"/>
      <c r="AP160" s="170"/>
      <c r="AQ160" s="170"/>
      <c r="AR160" s="170"/>
      <c r="AS160" s="170"/>
      <c r="AT160" s="170"/>
      <c r="AU160" s="170"/>
      <c r="AV160" s="170"/>
      <c r="AW160" s="170"/>
      <c r="AX160" s="170"/>
      <c r="AY160" s="170"/>
      <c r="AZ160" s="170"/>
      <c r="BA160" s="170"/>
      <c r="BB160" s="170"/>
      <c r="BC160" s="170"/>
      <c r="BD160" s="170"/>
      <c r="BE160" s="170"/>
      <c r="BF160" s="170"/>
      <c r="BG160" s="170"/>
      <c r="BH160" s="170"/>
      <c r="BI160" s="170"/>
      <c r="BJ160" s="170"/>
      <c r="BK160" s="170"/>
      <c r="BL160" s="170"/>
      <c r="BM160" s="170"/>
      <c r="BN160" s="170"/>
      <c r="BO160" s="170"/>
      <c r="BP160" s="170"/>
      <c r="BQ160" s="170"/>
      <c r="BR160" s="170"/>
      <c r="BS160" s="170"/>
      <c r="BT160" s="170"/>
      <c r="BU160" s="170"/>
      <c r="BV160" s="170"/>
      <c r="BW160" s="170"/>
      <c r="BX160" s="170"/>
      <c r="BY160" s="169"/>
      <c r="BZ160" s="169"/>
      <c r="CA160" s="169"/>
      <c r="CB160" s="169"/>
      <c r="CC160" s="169"/>
      <c r="CD160" s="169"/>
      <c r="CE160" s="169"/>
      <c r="CF160" s="169"/>
      <c r="CG160" s="169"/>
      <c r="CH160" s="169"/>
      <c r="CI160" s="169"/>
      <c r="CJ160" s="169"/>
      <c r="CK160" s="169"/>
      <c r="CL160" s="169"/>
      <c r="CM160" s="169"/>
      <c r="CN160" s="169"/>
      <c r="CO160" s="169"/>
      <c r="CP160" s="169"/>
      <c r="CQ160" s="169"/>
      <c r="CR160" s="169"/>
      <c r="CS160" s="171"/>
      <c r="CT160" s="171"/>
      <c r="CU160" s="169"/>
    </row>
    <row r="161" spans="1:130" ht="15.75" x14ac:dyDescent="0.25">
      <c r="A161" s="166"/>
      <c r="B161" s="166" t="s">
        <v>776</v>
      </c>
      <c r="C161" s="175">
        <v>67.090999999999994</v>
      </c>
      <c r="D161" s="176">
        <v>186.7</v>
      </c>
      <c r="E161" s="176">
        <v>392</v>
      </c>
      <c r="F161" s="176">
        <v>585</v>
      </c>
      <c r="G161" s="176">
        <v>39</v>
      </c>
      <c r="H161" s="176">
        <v>39.516749988629051</v>
      </c>
      <c r="I161" s="176">
        <v>265</v>
      </c>
      <c r="J161" s="175">
        <v>0.22</v>
      </c>
      <c r="K161" s="175">
        <v>0.39</v>
      </c>
      <c r="L161" s="175">
        <v>0.83499999999999996</v>
      </c>
      <c r="M161" s="176">
        <v>293</v>
      </c>
      <c r="N161" s="176">
        <v>3.4</v>
      </c>
      <c r="O161" s="177">
        <v>5.1829999999999998</v>
      </c>
      <c r="P161" s="178">
        <v>6.1420000000000002E-2</v>
      </c>
      <c r="Q161" s="178">
        <v>-2.847E-5</v>
      </c>
      <c r="R161" s="178">
        <v>2.9360000000000002E-9</v>
      </c>
      <c r="S161" s="175">
        <f t="shared" ca="1" si="3"/>
        <v>0.72618114256469624</v>
      </c>
      <c r="T161" s="179">
        <v>25</v>
      </c>
      <c r="U161" s="180">
        <v>521.29999999999995</v>
      </c>
      <c r="V161" s="180">
        <v>252.03</v>
      </c>
      <c r="W161" s="169">
        <v>0</v>
      </c>
      <c r="X161" s="181">
        <v>0</v>
      </c>
      <c r="Y161" s="169">
        <v>0</v>
      </c>
      <c r="Z161" s="181">
        <v>0</v>
      </c>
      <c r="AA161" s="181"/>
      <c r="AB161" s="177">
        <v>16.001899999999999</v>
      </c>
      <c r="AC161" s="180">
        <v>3128.75</v>
      </c>
      <c r="AD161" s="180">
        <v>-58.15</v>
      </c>
      <c r="AE161" s="169">
        <v>430</v>
      </c>
      <c r="AF161" s="169">
        <v>400</v>
      </c>
      <c r="AG161" s="175">
        <v>0</v>
      </c>
      <c r="AH161" s="180">
        <v>0</v>
      </c>
      <c r="AI161" s="175">
        <v>0</v>
      </c>
      <c r="AJ161" s="175">
        <v>0</v>
      </c>
      <c r="AK161" s="169">
        <v>8200</v>
      </c>
      <c r="AL161" s="181">
        <v>34308.800000000003</v>
      </c>
      <c r="AM161" s="169"/>
      <c r="AN161" s="170"/>
      <c r="AO161" s="170"/>
      <c r="AP161" s="170"/>
      <c r="AQ161" s="170"/>
      <c r="AR161" s="170"/>
      <c r="AS161" s="170"/>
      <c r="AT161" s="170"/>
      <c r="AU161" s="170"/>
      <c r="AV161" s="170"/>
      <c r="AW161" s="170"/>
      <c r="AX161" s="170"/>
      <c r="AY161" s="170"/>
      <c r="AZ161" s="170"/>
      <c r="BA161" s="170"/>
      <c r="BB161" s="170"/>
      <c r="BC161" s="170"/>
      <c r="BD161" s="170"/>
      <c r="BE161" s="170"/>
      <c r="BF161" s="170"/>
      <c r="BG161" s="170"/>
      <c r="BH161" s="170"/>
      <c r="BI161" s="170"/>
      <c r="BJ161" s="170"/>
      <c r="BK161" s="170"/>
      <c r="BL161" s="170"/>
      <c r="BM161" s="170"/>
      <c r="BN161" s="170"/>
      <c r="BO161" s="170"/>
      <c r="BP161" s="170"/>
      <c r="BQ161" s="170"/>
      <c r="BR161" s="170"/>
      <c r="BS161" s="170"/>
      <c r="BT161" s="170"/>
      <c r="BU161" s="170"/>
      <c r="BV161" s="170"/>
      <c r="BW161" s="170"/>
      <c r="BX161" s="170"/>
      <c r="BY161" s="169"/>
      <c r="BZ161" s="169"/>
      <c r="CA161" s="169"/>
      <c r="CB161" s="169"/>
      <c r="CC161" s="169"/>
      <c r="CD161" s="169"/>
      <c r="CE161" s="169"/>
      <c r="CF161" s="169"/>
      <c r="CG161" s="169"/>
      <c r="CH161" s="169"/>
      <c r="CI161" s="169"/>
      <c r="CJ161" s="169"/>
      <c r="CK161" s="169"/>
      <c r="CL161" s="169"/>
      <c r="CM161" s="169"/>
      <c r="CN161" s="169"/>
      <c r="CO161" s="169"/>
      <c r="CP161" s="169"/>
      <c r="CQ161" s="169"/>
      <c r="CR161" s="169"/>
      <c r="CS161" s="171"/>
      <c r="CT161" s="171"/>
      <c r="CU161" s="169"/>
    </row>
    <row r="162" spans="1:130" ht="15.75" x14ac:dyDescent="0.25">
      <c r="A162" s="166"/>
      <c r="B162" s="166" t="s">
        <v>777</v>
      </c>
      <c r="C162" s="175">
        <v>118.179</v>
      </c>
      <c r="D162" s="176">
        <v>0</v>
      </c>
      <c r="E162" s="176">
        <v>438.5</v>
      </c>
      <c r="F162" s="176">
        <v>654</v>
      </c>
      <c r="G162" s="176">
        <v>33.6</v>
      </c>
      <c r="H162" s="176">
        <v>34.045199990203493</v>
      </c>
      <c r="I162" s="176">
        <v>397</v>
      </c>
      <c r="J162" s="175">
        <v>0.25</v>
      </c>
      <c r="K162" s="175">
        <v>0</v>
      </c>
      <c r="L162" s="175">
        <v>0.91100000000000003</v>
      </c>
      <c r="M162" s="176">
        <v>293</v>
      </c>
      <c r="N162" s="176">
        <v>0</v>
      </c>
      <c r="O162" s="177">
        <v>-5.8109999999999999</v>
      </c>
      <c r="P162" s="178">
        <v>0.1656</v>
      </c>
      <c r="Q162" s="178">
        <v>-1.082E-4</v>
      </c>
      <c r="R162" s="178">
        <v>2.8019999999999999E-8</v>
      </c>
      <c r="S162" s="175">
        <f t="shared" ca="1" si="3"/>
        <v>0.88689279222524064</v>
      </c>
      <c r="T162" s="179">
        <v>25</v>
      </c>
      <c r="U162" s="180">
        <v>354.34</v>
      </c>
      <c r="V162" s="180">
        <v>270.8</v>
      </c>
      <c r="W162" s="169">
        <v>0</v>
      </c>
      <c r="X162" s="181">
        <v>0</v>
      </c>
      <c r="Y162" s="169">
        <v>0</v>
      </c>
      <c r="Z162" s="181">
        <v>0</v>
      </c>
      <c r="AA162" s="181"/>
      <c r="AB162" s="177">
        <v>16.3308</v>
      </c>
      <c r="AC162" s="180">
        <v>3644.3</v>
      </c>
      <c r="AD162" s="180">
        <v>-67.150000000000006</v>
      </c>
      <c r="AE162" s="169">
        <v>493</v>
      </c>
      <c r="AF162" s="169">
        <v>348</v>
      </c>
      <c r="AG162" s="175">
        <v>0</v>
      </c>
      <c r="AH162" s="180">
        <v>0</v>
      </c>
      <c r="AI162" s="175">
        <v>0</v>
      </c>
      <c r="AJ162" s="175">
        <v>0</v>
      </c>
      <c r="AK162" s="169">
        <v>9150</v>
      </c>
      <c r="AL162" s="181">
        <v>38283.599999999999</v>
      </c>
      <c r="AM162" s="169"/>
      <c r="AN162" s="170"/>
      <c r="AO162" s="170"/>
      <c r="AP162" s="170"/>
      <c r="AQ162" s="170"/>
      <c r="AR162" s="170"/>
      <c r="AS162" s="170"/>
      <c r="AT162" s="170"/>
      <c r="AU162" s="170"/>
      <c r="AV162" s="170"/>
      <c r="AW162" s="170"/>
      <c r="AX162" s="170"/>
      <c r="AY162" s="170"/>
      <c r="AZ162" s="170"/>
      <c r="BA162" s="170"/>
      <c r="BB162" s="170"/>
      <c r="BC162" s="170"/>
      <c r="BD162" s="170"/>
      <c r="BE162" s="170"/>
      <c r="BF162" s="170"/>
      <c r="BG162" s="170"/>
      <c r="BH162" s="170"/>
      <c r="BI162" s="170"/>
      <c r="BJ162" s="170"/>
      <c r="BK162" s="170"/>
      <c r="BL162" s="170"/>
      <c r="BM162" s="170"/>
      <c r="BN162" s="170"/>
      <c r="BO162" s="170"/>
      <c r="BP162" s="170"/>
      <c r="BQ162" s="170"/>
      <c r="BR162" s="170"/>
      <c r="BS162" s="170"/>
      <c r="BT162" s="170"/>
      <c r="BU162" s="170"/>
      <c r="BV162" s="170"/>
      <c r="BW162" s="170"/>
      <c r="BX162" s="170"/>
      <c r="BY162" s="169"/>
      <c r="BZ162" s="169"/>
      <c r="CA162" s="169"/>
      <c r="CB162" s="169"/>
      <c r="CC162" s="169"/>
      <c r="CD162" s="169"/>
      <c r="CE162" s="169"/>
      <c r="CF162" s="169"/>
      <c r="CG162" s="169"/>
      <c r="CH162" s="169"/>
      <c r="CI162" s="169"/>
      <c r="CJ162" s="169"/>
      <c r="CK162" s="169"/>
      <c r="CL162" s="169"/>
      <c r="CM162" s="169"/>
      <c r="CN162" s="169"/>
      <c r="CO162" s="169"/>
      <c r="CP162" s="169"/>
      <c r="CQ162" s="169"/>
      <c r="CR162" s="169"/>
      <c r="CS162" s="171"/>
      <c r="CT162" s="171"/>
      <c r="CU162" s="169"/>
    </row>
    <row r="163" spans="1:130" ht="15.75" x14ac:dyDescent="0.25">
      <c r="A163" s="166" t="s">
        <v>138</v>
      </c>
      <c r="B163" s="166" t="s">
        <v>778</v>
      </c>
      <c r="C163" s="175">
        <f ca="1">C273*1.5+C373*0.5</f>
        <v>17.0305</v>
      </c>
      <c r="D163" s="176">
        <v>195.4</v>
      </c>
      <c r="E163" s="176">
        <v>239.7</v>
      </c>
      <c r="F163" s="176">
        <v>405.6</v>
      </c>
      <c r="G163" s="176">
        <v>111.3</v>
      </c>
      <c r="H163" s="176">
        <v>112.77472496754906</v>
      </c>
      <c r="I163" s="176">
        <v>72.5</v>
      </c>
      <c r="J163" s="175">
        <v>0.24199999999999999</v>
      </c>
      <c r="K163" s="175">
        <v>0.25</v>
      </c>
      <c r="L163" s="175">
        <v>0.63900000000000001</v>
      </c>
      <c r="M163" s="176">
        <v>273.2</v>
      </c>
      <c r="N163" s="176">
        <v>1.5</v>
      </c>
      <c r="O163" s="177">
        <v>6.524</v>
      </c>
      <c r="P163" s="178">
        <v>5.692E-3</v>
      </c>
      <c r="Q163" s="178">
        <v>4.0779999999999997E-6</v>
      </c>
      <c r="R163" s="178">
        <v>-2.8299999999999999E-9</v>
      </c>
      <c r="S163" s="175">
        <f t="shared" ca="1" si="3"/>
        <v>0.41190233875465126</v>
      </c>
      <c r="T163" s="179">
        <v>25</v>
      </c>
      <c r="U163" s="180">
        <v>349.04</v>
      </c>
      <c r="V163" s="180">
        <v>169.63</v>
      </c>
      <c r="W163" s="169">
        <v>-10.92</v>
      </c>
      <c r="X163" s="181">
        <v>-45.689280000000004</v>
      </c>
      <c r="Y163" s="169">
        <v>-3.86</v>
      </c>
      <c r="Z163" s="181">
        <v>-16.15024</v>
      </c>
      <c r="AA163" s="181">
        <v>192.8</v>
      </c>
      <c r="AB163" s="177">
        <v>16.9481</v>
      </c>
      <c r="AC163" s="180">
        <v>2132.5</v>
      </c>
      <c r="AD163" s="180">
        <v>-32.979999999999997</v>
      </c>
      <c r="AE163" s="169">
        <v>261</v>
      </c>
      <c r="AF163" s="169">
        <v>179</v>
      </c>
      <c r="AG163" s="175">
        <v>51.947000000000003</v>
      </c>
      <c r="AH163" s="180">
        <v>-4104.67</v>
      </c>
      <c r="AI163" s="175">
        <v>-5.1459999999999999</v>
      </c>
      <c r="AJ163" s="175">
        <v>0.82</v>
      </c>
      <c r="AK163" s="169">
        <v>5580</v>
      </c>
      <c r="AL163" s="181">
        <v>23346.720000000001</v>
      </c>
      <c r="AM163" s="190" t="s">
        <v>139</v>
      </c>
      <c r="AN163" s="191">
        <f ca="1">IFERROR(IF($AM163="HSC",OFFSET(INDEX(CpDataCoefficients!$A$1:$A$5025,MATCH($A163,CpDataCoefficients!$A$1:$A$5025,0)),1,CpDataCoefficients!$F$39+AN$3),OFFSET(INDEX(CpDataCoefficients!$A$1:$A$5025,MATCH($A163,CpDataCoefficients!$A$1:$A$5025,0)),0,CpDataCoefficients!$F$39+AN$3)),0)</f>
        <v>298</v>
      </c>
      <c r="AO163" s="191">
        <f ca="1">IFERROR(IF($AM163="HSC",OFFSET(INDEX(CpDataCoefficients!$A$1:$A$5025,MATCH($A163,CpDataCoefficients!$A$1:$A$5025,0)),1,CpDataCoefficients!$F$39+AO$3),OFFSET(INDEX(CpDataCoefficients!$A$1:$A$5025,MATCH($A163,CpDataCoefficients!$A$1:$A$5025,0)),0,CpDataCoefficients!$F$39+AO$3)),0)</f>
        <v>1400</v>
      </c>
      <c r="AP163" s="191">
        <f ca="1">IFERROR(IF($AM163="HSC",OFFSET(INDEX(CpDataCoefficients!$A$1:$A$5025,MATCH($A163,CpDataCoefficients!$A$1:$A$5025,0)),1,CpDataCoefficients!$F$39+AP$3),OFFSET(INDEX(CpDataCoefficients!$A$1:$A$5025,MATCH($A163,CpDataCoefficients!$A$1:$A$5025,0)),0,CpDataCoefficients!$F$39+AP$3)),0)</f>
        <v>19.995629999999998</v>
      </c>
      <c r="AQ163" s="191">
        <f ca="1">IFERROR(IF($AM163="HSC",OFFSET(INDEX(CpDataCoefficients!$A$1:$A$5025,MATCH($A163,CpDataCoefficients!$A$1:$A$5025,0)),1,CpDataCoefficients!$F$39+AQ$3),OFFSET(INDEX(CpDataCoefficients!$A$1:$A$5025,MATCH($A163,CpDataCoefficients!$A$1:$A$5025,0)),0,CpDataCoefficients!$F$39+AQ$3)),0)</f>
        <v>49.771189999999997</v>
      </c>
      <c r="AR163" s="191">
        <f ca="1">IFERROR(IF($AM163="HSC",OFFSET(INDEX(CpDataCoefficients!$A$1:$A$5025,MATCH($A163,CpDataCoefficients!$A$1:$A$5025,0)),1,CpDataCoefficients!$F$39+AR$3),OFFSET(INDEX(CpDataCoefficients!$A$1:$A$5025,MATCH($A163,CpDataCoefficients!$A$1:$A$5025,0)),0,CpDataCoefficients!$F$39+AR$3)),0)</f>
        <v>-15.37599</v>
      </c>
      <c r="AS163" s="191">
        <f ca="1">IFERROR(IF($AM163="HSC",OFFSET(INDEX(CpDataCoefficients!$A$1:$A$5025,MATCH($A163,CpDataCoefficients!$A$1:$A$5025,0)),1,CpDataCoefficients!$F$39+AS$3),OFFSET(INDEX(CpDataCoefficients!$A$1:$A$5025,MATCH($A163,CpDataCoefficients!$A$1:$A$5025,0)),0,CpDataCoefficients!$F$39+AS$3)),0)</f>
        <v>1.921168</v>
      </c>
      <c r="AT163" s="191">
        <f ca="1">IFERROR(IF($AM163="HSC",OFFSET(INDEX(CpDataCoefficients!$A$1:$A$5025,MATCH($A163,CpDataCoefficients!$A$1:$A$5025,0)),1,CpDataCoefficients!$F$39+AT$3),OFFSET(INDEX(CpDataCoefficients!$A$1:$A$5025,MATCH($A163,CpDataCoefficients!$A$1:$A$5025,0)),0,CpDataCoefficients!$F$39+AT$3)),0)</f>
        <v>0.18917400000000001</v>
      </c>
      <c r="AU163" s="191">
        <f ca="1">IFERROR(IF($AM163="HSC",OFFSET(INDEX(CpDataCoefficients!$A$1:$A$5025,MATCH($A163,CpDataCoefficients!$A$1:$A$5025,0)),1,CpDataCoefficients!$F$39+AU$3),OFFSET(INDEX(CpDataCoefficients!$A$1:$A$5025,MATCH($A163,CpDataCoefficients!$A$1:$A$5025,0)),0,CpDataCoefficients!$F$39+AU$3)),0)</f>
        <v>-53.306669999999997</v>
      </c>
      <c r="AV163" s="191">
        <f ca="1">IFERROR(IF($AM163="HSC",OFFSET(INDEX(CpDataCoefficients!$A$1:$A$5025,MATCH($A163,CpDataCoefficients!$A$1:$A$5025,0)),1,CpDataCoefficients!$F$39+AV$3),OFFSET(INDEX(CpDataCoefficients!$A$1:$A$5025,MATCH($A163,CpDataCoefficients!$A$1:$A$5025,0)),0,CpDataCoefficients!$F$39+AV$3)),0)</f>
        <v>203.85910000000001</v>
      </c>
      <c r="AW163" s="191">
        <f ca="1">IFERROR(IF($AM163="HSC",OFFSET(INDEX(CpDataCoefficients!$A$1:$A$5025,MATCH($A163,CpDataCoefficients!$A$1:$A$5025,0)),1,CpDataCoefficients!$F$39+AW$3),OFFSET(INDEX(CpDataCoefficients!$A$1:$A$5025,MATCH($A163,CpDataCoefficients!$A$1:$A$5025,0)),0,CpDataCoefficients!$F$39+AW$3)),0)</f>
        <v>-45.898060000000001</v>
      </c>
      <c r="AX163" s="191">
        <f ca="1">IFERROR(IF($AM163="HSC",OFFSET(INDEX(CpDataCoefficients!$A$1:$A$5025,MATCH($A163,CpDataCoefficients!$A$1:$A$5025,0)),1,CpDataCoefficients!$F$39+AX$3),OFFSET(INDEX(CpDataCoefficients!$A$1:$A$5025,MATCH($A163,CpDataCoefficients!$A$1:$A$5025,0)),0,CpDataCoefficients!$F$39+AX$3)),0)</f>
        <v>1400</v>
      </c>
      <c r="AY163" s="191">
        <f ca="1">IFERROR(IF($AM163="HSC",OFFSET(INDEX(CpDataCoefficients!$A$1:$A$5025,MATCH($A163,CpDataCoefficients!$A$1:$A$5025,0)),1,CpDataCoefficients!$F$39+AY$3),OFFSET(INDEX(CpDataCoefficients!$A$1:$A$5025,MATCH($A163,CpDataCoefficients!$A$1:$A$5025,0)),0,CpDataCoefficients!$F$39+AY$3)),0)</f>
        <v>6000</v>
      </c>
      <c r="AZ163" s="191">
        <f ca="1">IFERROR(IF($AM163="HSC",OFFSET(INDEX(CpDataCoefficients!$A$1:$A$5025,MATCH($A163,CpDataCoefficients!$A$1:$A$5025,0)),1,CpDataCoefficients!$F$39+AZ$3),OFFSET(INDEX(CpDataCoefficients!$A$1:$A$5025,MATCH($A163,CpDataCoefficients!$A$1:$A$5025,0)),0,CpDataCoefficients!$F$39+AZ$3)),0)</f>
        <v>52.024270000000001</v>
      </c>
      <c r="BA163" s="191">
        <f ca="1">IFERROR(IF($AM163="HSC",OFFSET(INDEX(CpDataCoefficients!$A$1:$A$5025,MATCH($A163,CpDataCoefficients!$A$1:$A$5025,0)),1,CpDataCoefficients!$F$39+BA$3),OFFSET(INDEX(CpDataCoefficients!$A$1:$A$5025,MATCH($A163,CpDataCoefficients!$A$1:$A$5025,0)),0,CpDataCoefficients!$F$39+BA$3)),0)</f>
        <v>18.488009999999999</v>
      </c>
      <c r="BB163" s="191">
        <f ca="1">IFERROR(IF($AM163="HSC",OFFSET(INDEX(CpDataCoefficients!$A$1:$A$5025,MATCH($A163,CpDataCoefficients!$A$1:$A$5025,0)),1,CpDataCoefficients!$F$39+BB$3),OFFSET(INDEX(CpDataCoefficients!$A$1:$A$5025,MATCH($A163,CpDataCoefficients!$A$1:$A$5025,0)),0,CpDataCoefficients!$F$39+BB$3)),0)</f>
        <v>-3.7651279999999998</v>
      </c>
      <c r="BC163" s="191">
        <f ca="1">IFERROR(IF($AM163="HSC",OFFSET(INDEX(CpDataCoefficients!$A$1:$A$5025,MATCH($A163,CpDataCoefficients!$A$1:$A$5025,0)),1,CpDataCoefficients!$F$39+BC$3),OFFSET(INDEX(CpDataCoefficients!$A$1:$A$5025,MATCH($A163,CpDataCoefficients!$A$1:$A$5025,0)),0,CpDataCoefficients!$F$39+BC$3)),0)</f>
        <v>0.24854100000000001</v>
      </c>
      <c r="BD163" s="191">
        <f ca="1">IFERROR(IF($AM163="HSC",OFFSET(INDEX(CpDataCoefficients!$A$1:$A$5025,MATCH($A163,CpDataCoefficients!$A$1:$A$5025,0)),1,CpDataCoefficients!$F$39+BD$3),OFFSET(INDEX(CpDataCoefficients!$A$1:$A$5025,MATCH($A163,CpDataCoefficients!$A$1:$A$5025,0)),0,CpDataCoefficients!$F$39+BD$3)),0)</f>
        <v>-12.457990000000001</v>
      </c>
      <c r="BE163" s="191">
        <f ca="1">IFERROR(IF($AM163="HSC",OFFSET(INDEX(CpDataCoefficients!$A$1:$A$5025,MATCH($A163,CpDataCoefficients!$A$1:$A$5025,0)),1,CpDataCoefficients!$F$39+BE$3),OFFSET(INDEX(CpDataCoefficients!$A$1:$A$5025,MATCH($A163,CpDataCoefficients!$A$1:$A$5025,0)),0,CpDataCoefficients!$F$39+BE$3)),0)</f>
        <v>-85.53895</v>
      </c>
      <c r="BF163" s="191">
        <f ca="1">IFERROR(IF($AM163="HSC",OFFSET(INDEX(CpDataCoefficients!$A$1:$A$5025,MATCH($A163,CpDataCoefficients!$A$1:$A$5025,0)),1,CpDataCoefficients!$F$39+BF$3),OFFSET(INDEX(CpDataCoefficients!$A$1:$A$5025,MATCH($A163,CpDataCoefficients!$A$1:$A$5025,0)),0,CpDataCoefficients!$F$39+BF$3)),0)</f>
        <v>223.8022</v>
      </c>
      <c r="BG163" s="191">
        <f ca="1">IFERROR(IF($AM163="HSC",OFFSET(INDEX(CpDataCoefficients!$A$1:$A$5025,MATCH($A163,CpDataCoefficients!$A$1:$A$5025,0)),1,CpDataCoefficients!$F$39+BG$3),OFFSET(INDEX(CpDataCoefficients!$A$1:$A$5025,MATCH($A163,CpDataCoefficients!$A$1:$A$5025,0)),0,CpDataCoefficients!$F$39+BG$3)),0)</f>
        <v>-45.898060000000001</v>
      </c>
      <c r="BH163" s="191">
        <f ca="1">IFERROR(IF($AM163="HSC",OFFSET(INDEX(CpDataCoefficients!$A$1:$A$5025,MATCH($A163,CpDataCoefficients!$A$1:$A$5025,0)),1,CpDataCoefficients!$F$39+BH$3),OFFSET(INDEX(CpDataCoefficients!$A$1:$A$5025,MATCH($A163,CpDataCoefficients!$A$1:$A$5025,0)),0,CpDataCoefficients!$F$39+BH$3)),0)</f>
        <v>0</v>
      </c>
      <c r="BI163" s="191">
        <f ca="1">IFERROR(IF($AM163="HSC",OFFSET(INDEX(CpDataCoefficients!$A$1:$A$5025,MATCH($A163,CpDataCoefficients!$A$1:$A$5025,0)),1,CpDataCoefficients!$F$39+BI$3),OFFSET(INDEX(CpDataCoefficients!$A$1:$A$5025,MATCH($A163,CpDataCoefficients!$A$1:$A$5025,0)),0,CpDataCoefficients!$F$39+BI$3)),0)</f>
        <v>0</v>
      </c>
      <c r="BJ163" s="191">
        <f ca="1">IFERROR(IF($AM163="HSC",OFFSET(INDEX(CpDataCoefficients!$A$1:$A$5025,MATCH($A163,CpDataCoefficients!$A$1:$A$5025,0)),1,CpDataCoefficients!$F$39+BJ$3),OFFSET(INDEX(CpDataCoefficients!$A$1:$A$5025,MATCH($A163,CpDataCoefficients!$A$1:$A$5025,0)),0,CpDataCoefficients!$F$39+BJ$3)),0)</f>
        <v>0</v>
      </c>
      <c r="BK163" s="191">
        <f ca="1">IFERROR(IF($AM163="HSC",OFFSET(INDEX(CpDataCoefficients!$A$1:$A$5025,MATCH($A163,CpDataCoefficients!$A$1:$A$5025,0)),1,CpDataCoefficients!$F$39+BK$3),OFFSET(INDEX(CpDataCoefficients!$A$1:$A$5025,MATCH($A163,CpDataCoefficients!$A$1:$A$5025,0)),0,CpDataCoefficients!$F$39+BK$3)),0)</f>
        <v>0</v>
      </c>
      <c r="BL163" s="191">
        <f ca="1">IFERROR(IF($AM163="HSC",OFFSET(INDEX(CpDataCoefficients!$A$1:$A$5025,MATCH($A163,CpDataCoefficients!$A$1:$A$5025,0)),1,CpDataCoefficients!$F$39+BL$3),OFFSET(INDEX(CpDataCoefficients!$A$1:$A$5025,MATCH($A163,CpDataCoefficients!$A$1:$A$5025,0)),0,CpDataCoefficients!$F$39+BL$3)),0)</f>
        <v>0</v>
      </c>
      <c r="BM163" s="191">
        <f ca="1">IFERROR(IF($AM163="HSC",OFFSET(INDEX(CpDataCoefficients!$A$1:$A$5025,MATCH($A163,CpDataCoefficients!$A$1:$A$5025,0)),1,CpDataCoefficients!$F$39+BM$3),OFFSET(INDEX(CpDataCoefficients!$A$1:$A$5025,MATCH($A163,CpDataCoefficients!$A$1:$A$5025,0)),0,CpDataCoefficients!$F$39+BM$3)),0)</f>
        <v>0</v>
      </c>
      <c r="BN163" s="191">
        <f ca="1">IFERROR(IF($AM163="HSC",OFFSET(INDEX(CpDataCoefficients!$A$1:$A$5025,MATCH($A163,CpDataCoefficients!$A$1:$A$5025,0)),1,CpDataCoefficients!$F$39+BN$3),OFFSET(INDEX(CpDataCoefficients!$A$1:$A$5025,MATCH($A163,CpDataCoefficients!$A$1:$A$5025,0)),0,CpDataCoefficients!$F$39+BN$3)),0)</f>
        <v>0</v>
      </c>
      <c r="BO163" s="191">
        <f ca="1">IFERROR(IF($AM163="HSC",OFFSET(INDEX(CpDataCoefficients!$A$1:$A$5025,MATCH($A163,CpDataCoefficients!$A$1:$A$5025,0)),1,CpDataCoefficients!$F$39+BO$3),OFFSET(INDEX(CpDataCoefficients!$A$1:$A$5025,MATCH($A163,CpDataCoefficients!$A$1:$A$5025,0)),0,CpDataCoefficients!$F$39+BO$3)),0)</f>
        <v>0</v>
      </c>
      <c r="BP163" s="191">
        <f ca="1">IFERROR(IF($AM163="HSC",OFFSET(INDEX(CpDataCoefficients!$A$1:$A$5025,MATCH($A163,CpDataCoefficients!$A$1:$A$5025,0)),1,CpDataCoefficients!$F$39+BP$3),OFFSET(INDEX(CpDataCoefficients!$A$1:$A$5025,MATCH($A163,CpDataCoefficients!$A$1:$A$5025,0)),0,CpDataCoefficients!$F$39+BP$3)),0)</f>
        <v>0</v>
      </c>
      <c r="BQ163" s="191">
        <f ca="1">IFERROR(IF($AM163="HSC",OFFSET(INDEX(CpDataCoefficients!$A$1:$A$5025,MATCH($A163,CpDataCoefficients!$A$1:$A$5025,0)),1,CpDataCoefficients!$F$39+BQ$3),OFFSET(INDEX(CpDataCoefficients!$A$1:$A$5025,MATCH($A163,CpDataCoefficients!$A$1:$A$5025,0)),0,CpDataCoefficients!$F$39+BQ$3)),0)</f>
        <v>0</v>
      </c>
      <c r="BR163" s="191">
        <f ca="1">IFERROR(IF($AM163="HSC",OFFSET(INDEX(CpDataCoefficients!$A$1:$A$5025,MATCH($A163,CpDataCoefficients!$A$1:$A$5025,0)),1,CpDataCoefficients!$F$39+BR$3),OFFSET(INDEX(CpDataCoefficients!$A$1:$A$5025,MATCH($A163,CpDataCoefficients!$A$1:$A$5025,0)),0,CpDataCoefficients!$F$39+BR$3)),0)</f>
        <v>0</v>
      </c>
      <c r="BS163" s="191">
        <f ca="1">IFERROR(IF($AM163="HSC",OFFSET(INDEX(CpDataCoefficients!$A$1:$A$5025,MATCH($A163,CpDataCoefficients!$A$1:$A$5025,0)),1,CpDataCoefficients!$F$39+BS$3),OFFSET(INDEX(CpDataCoefficients!$A$1:$A$5025,MATCH($A163,CpDataCoefficients!$A$1:$A$5025,0)),0,CpDataCoefficients!$F$39+BS$3)),0)</f>
        <v>0</v>
      </c>
      <c r="BT163" s="191">
        <f ca="1">IFERROR(IF($AM163="HSC",OFFSET(INDEX(CpDataCoefficients!$A$1:$A$5025,MATCH($A163,CpDataCoefficients!$A$1:$A$5025,0)),1,CpDataCoefficients!$F$39+BT$3),OFFSET(INDEX(CpDataCoefficients!$A$1:$A$5025,MATCH($A163,CpDataCoefficients!$A$1:$A$5025,0)),0,CpDataCoefficients!$F$39+BT$3)),0)</f>
        <v>0</v>
      </c>
      <c r="BU163" s="191">
        <f ca="1">IFERROR(IF($AM163="HSC",OFFSET(INDEX(CpDataCoefficients!$A$1:$A$5025,MATCH($A163,CpDataCoefficients!$A$1:$A$5025,0)),1,CpDataCoefficients!$F$39+BU$3),OFFSET(INDEX(CpDataCoefficients!$A$1:$A$5025,MATCH($A163,CpDataCoefficients!$A$1:$A$5025,0)),0,CpDataCoefficients!$F$39+BU$3)),0)</f>
        <v>0</v>
      </c>
      <c r="BV163" s="191">
        <f ca="1">IFERROR(IF($AM163="HSC",OFFSET(INDEX(CpDataCoefficients!$A$1:$A$5025,MATCH($A163,CpDataCoefficients!$A$1:$A$5025,0)),1,CpDataCoefficients!$F$39+BV$3),OFFSET(INDEX(CpDataCoefficients!$A$1:$A$5025,MATCH($A163,CpDataCoefficients!$A$1:$A$5025,0)),0,CpDataCoefficients!$F$39+BV$3)),0)</f>
        <v>0</v>
      </c>
      <c r="BW163" s="191">
        <f ca="1">IFERROR(IF($AM163="HSC",OFFSET(INDEX(CpDataCoefficients!$A$1:$A$5025,MATCH($A163,CpDataCoefficients!$A$1:$A$5025,0)),1,CpDataCoefficients!$F$39+BW$3),OFFSET(INDEX(CpDataCoefficients!$A$1:$A$5025,MATCH($A163,CpDataCoefficients!$A$1:$A$5025,0)),0,CpDataCoefficients!$F$39+BW$3)),0)</f>
        <v>0</v>
      </c>
      <c r="BX163" s="191">
        <f ca="1">IFERROR(IF($AM163="HSC",OFFSET(INDEX(CpDataCoefficients!$A$1:$A$5025,MATCH($A163,CpDataCoefficients!$A$1:$A$5025,0)),1,CpDataCoefficients!$F$39+BX$3),OFFSET(INDEX(CpDataCoefficients!$A$1:$A$5025,MATCH($A163,CpDataCoefficients!$A$1:$A$5025,0)),0,CpDataCoefficients!$F$39+BX$3)),0)</f>
        <v>0</v>
      </c>
      <c r="BY163" s="191">
        <f ca="1">IFERROR(IF($AM163="HSC",OFFSET(INDEX(CpDataCoefficients!$A$1:$A$5025,MATCH($A163,CpDataCoefficients!$A$1:$A$5025,0)),1,CpDataCoefficients!$F$39+BY$3),OFFSET(INDEX(CpDataCoefficients!$A$1:$A$5025,MATCH($A163,CpDataCoefficients!$A$1:$A$5025,0)),0,CpDataCoefficients!$F$39+BY$3)),0)</f>
        <v>0</v>
      </c>
      <c r="BZ163" s="191">
        <f ca="1">IFERROR(IF($AM163="HSC",OFFSET(INDEX(CpDataCoefficients!$A$1:$A$5025,MATCH($A163,CpDataCoefficients!$A$1:$A$5025,0)),1,CpDataCoefficients!$F$39+BZ$3),OFFSET(INDEX(CpDataCoefficients!$A$1:$A$5025,MATCH($A163,CpDataCoefficients!$A$1:$A$5025,0)),0,CpDataCoefficients!$F$39+BZ$3)),0)</f>
        <v>0</v>
      </c>
      <c r="CA163" s="191">
        <f ca="1">IFERROR(IF($AM163="HSC",OFFSET(INDEX(CpDataCoefficients!$A$1:$A$5025,MATCH($A163,CpDataCoefficients!$A$1:$A$5025,0)),1,CpDataCoefficients!$F$39+CA$3),OFFSET(INDEX(CpDataCoefficients!$A$1:$A$5025,MATCH($A163,CpDataCoefficients!$A$1:$A$5025,0)),0,CpDataCoefficients!$F$39+CA$3)),0)</f>
        <v>0</v>
      </c>
      <c r="CB163" s="191">
        <f ca="1">IFERROR(IF($AM163="HSC",OFFSET(INDEX(CpDataCoefficients!$A$1:$A$5025,MATCH($A163,CpDataCoefficients!$A$1:$A$5025,0)),1,CpDataCoefficients!$F$39+CB$3),OFFSET(INDEX(CpDataCoefficients!$A$1:$A$5025,MATCH($A163,CpDataCoefficients!$A$1:$A$5025,0)),0,CpDataCoefficients!$F$39+CB$3)),0)</f>
        <v>0</v>
      </c>
      <c r="CC163" s="191">
        <f ca="1">IFERROR(IF($AM163="HSC",OFFSET(INDEX(CpDataCoefficients!$A$1:$A$5025,MATCH($A163,CpDataCoefficients!$A$1:$A$5025,0)),1,CpDataCoefficients!$F$39+CC$3),OFFSET(INDEX(CpDataCoefficients!$A$1:$A$5025,MATCH($A163,CpDataCoefficients!$A$1:$A$5025,0)),0,CpDataCoefficients!$F$39+CC$3)),0)</f>
        <v>0</v>
      </c>
      <c r="CD163" s="191">
        <f ca="1">IFERROR(IF($AM163="HSC",OFFSET(INDEX(CpDataCoefficients!$A$1:$A$5025,MATCH($A163,CpDataCoefficients!$A$1:$A$5025,0)),1,CpDataCoefficients!$F$39+CD$3),OFFSET(INDEX(CpDataCoefficients!$A$1:$A$5025,MATCH($A163,CpDataCoefficients!$A$1:$A$5025,0)),0,CpDataCoefficients!$F$39+CD$3)),0)</f>
        <v>0</v>
      </c>
      <c r="CE163" s="191">
        <f ca="1">IFERROR(IF($AM163="HSC",OFFSET(INDEX(CpDataCoefficients!$A$1:$A$5025,MATCH($A163,CpDataCoefficients!$A$1:$A$5025,0)),1,CpDataCoefficients!$F$39+CE$3),OFFSET(INDEX(CpDataCoefficients!$A$1:$A$5025,MATCH($A163,CpDataCoefficients!$A$1:$A$5025,0)),0,CpDataCoefficients!$F$39+CE$3)),0)</f>
        <v>0</v>
      </c>
      <c r="CF163" s="191">
        <f ca="1">IFERROR(IF($AM163="HSC",OFFSET(INDEX(CpDataCoefficients!$A$1:$A$5025,MATCH($A163,CpDataCoefficients!$A$1:$A$5025,0)),1,CpDataCoefficients!$F$39+CF$3),OFFSET(INDEX(CpDataCoefficients!$A$1:$A$5025,MATCH($A163,CpDataCoefficients!$A$1:$A$5025,0)),0,CpDataCoefficients!$F$39+CF$3)),0)</f>
        <v>0</v>
      </c>
      <c r="CG163" s="191">
        <f ca="1">IFERROR(IF($AM163="HSC",OFFSET(INDEX(CpDataCoefficients!$A$1:$A$5025,MATCH($A163,CpDataCoefficients!$A$1:$A$5025,0)),1,CpDataCoefficients!$F$39+CG$3),OFFSET(INDEX(CpDataCoefficients!$A$1:$A$5025,MATCH($A163,CpDataCoefficients!$A$1:$A$5025,0)),0,CpDataCoefficients!$F$39+CG$3)),0)</f>
        <v>0</v>
      </c>
      <c r="CH163" s="191">
        <f ca="1">IFERROR(IF($AM163="HSC",OFFSET(INDEX(CpDataCoefficients!$A$1:$A$5025,MATCH($A163,CpDataCoefficients!$A$1:$A$5025,0)),1,CpDataCoefficients!$F$39+CH$3),OFFSET(INDEX(CpDataCoefficients!$A$1:$A$5025,MATCH($A163,CpDataCoefficients!$A$1:$A$5025,0)),0,CpDataCoefficients!$F$39+CH$3)),0)</f>
        <v>0</v>
      </c>
      <c r="CI163" s="191">
        <f ca="1">IFERROR(IF($AM163="HSC",OFFSET(INDEX(CpDataCoefficients!$A$1:$A$5025,MATCH($A163,CpDataCoefficients!$A$1:$A$5025,0)),1,CpDataCoefficients!$F$39+CI$3),OFFSET(INDEX(CpDataCoefficients!$A$1:$A$5025,MATCH($A163,CpDataCoefficients!$A$1:$A$5025,0)),0,CpDataCoefficients!$F$39+CI$3)),0)</f>
        <v>0</v>
      </c>
      <c r="CJ163" s="191">
        <f ca="1">IFERROR(IF($AM163="HSC",OFFSET(INDEX(CpDataCoefficients!$A$1:$A$5025,MATCH($A163,CpDataCoefficients!$A$1:$A$5025,0)),1,CpDataCoefficients!$F$39+CJ$3),OFFSET(INDEX(CpDataCoefficients!$A$1:$A$5025,MATCH($A163,CpDataCoefficients!$A$1:$A$5025,0)),0,CpDataCoefficients!$F$39+CJ$3)),0)</f>
        <v>0</v>
      </c>
      <c r="CK163" s="191">
        <f ca="1">IFERROR(IF($AM163="HSC",OFFSET(INDEX(CpDataCoefficients!$A$1:$A$5025,MATCH($A163,CpDataCoefficients!$A$1:$A$5025,0)),1,CpDataCoefficients!$F$39+CK$3),OFFSET(INDEX(CpDataCoefficients!$A$1:$A$5025,MATCH($A163,CpDataCoefficients!$A$1:$A$5025,0)),0,CpDataCoefficients!$F$39+CK$3)),0)</f>
        <v>0</v>
      </c>
      <c r="CL163" s="191">
        <f ca="1">IFERROR(IF($AM163="HSC",OFFSET(INDEX(CpDataCoefficients!$A$1:$A$5025,MATCH($A163,CpDataCoefficients!$A$1:$A$5025,0)),1,CpDataCoefficients!$F$39+CL$3),OFFSET(INDEX(CpDataCoefficients!$A$1:$A$5025,MATCH($A163,CpDataCoefficients!$A$1:$A$5025,0)),0,CpDataCoefficients!$F$39+CL$3)),0)</f>
        <v>0</v>
      </c>
      <c r="CM163" s="191">
        <f ca="1">IFERROR(IF($AM163="HSC",OFFSET(INDEX(CpDataCoefficients!$A$1:$A$5025,MATCH($A163,CpDataCoefficients!$A$1:$A$5025,0)),1,CpDataCoefficients!$F$39+CM$3),OFFSET(INDEX(CpDataCoefficients!$A$1:$A$5025,MATCH($A163,CpDataCoefficients!$A$1:$A$5025,0)),0,CpDataCoefficients!$F$39+CM$3)),0)</f>
        <v>0</v>
      </c>
      <c r="CN163" s="191">
        <f ca="1">IFERROR(IF($AM163="HSC",OFFSET(INDEX(CpDataCoefficients!$A$1:$A$5025,MATCH($A163,CpDataCoefficients!$A$1:$A$5025,0)),1,CpDataCoefficients!$F$39+CN$3),OFFSET(INDEX(CpDataCoefficients!$A$1:$A$5025,MATCH($A163,CpDataCoefficients!$A$1:$A$5025,0)),0,CpDataCoefficients!$F$39+CN$3)),0)</f>
        <v>0</v>
      </c>
      <c r="CO163" s="191">
        <f ca="1">IFERROR(IF($AM163="HSC",OFFSET(INDEX(CpDataCoefficients!$A$1:$A$5025,MATCH($A163,CpDataCoefficients!$A$1:$A$5025,0)),1,CpDataCoefficients!$F$39+CO$3),OFFSET(INDEX(CpDataCoefficients!$A$1:$A$5025,MATCH($A163,CpDataCoefficients!$A$1:$A$5025,0)),0,CpDataCoefficients!$F$39+CO$3)),0)</f>
        <v>0</v>
      </c>
      <c r="CP163" s="191">
        <f ca="1">IFERROR(IF($AM163="HSC",OFFSET(INDEX(CpDataCoefficients!$A$1:$A$5025,MATCH($A163,CpDataCoefficients!$A$1:$A$5025,0)),1,CpDataCoefficients!$F$39+CP$3),OFFSET(INDEX(CpDataCoefficients!$A$1:$A$5025,MATCH($A163,CpDataCoefficients!$A$1:$A$5025,0)),0,CpDataCoefficients!$F$39+CP$3)),0)</f>
        <v>0</v>
      </c>
      <c r="CQ163" s="191">
        <f ca="1">IFERROR(IF($AM163="HSC",OFFSET(INDEX(CpDataCoefficients!$A$1:$A$5025,MATCH($A163,CpDataCoefficients!$A$1:$A$5025,0)),1,CpDataCoefficients!$F$39+CQ$3),OFFSET(INDEX(CpDataCoefficients!$A$1:$A$5025,MATCH($A163,CpDataCoefficients!$A$1:$A$5025,0)),0,CpDataCoefficients!$F$39+CQ$3)),0)</f>
        <v>0</v>
      </c>
      <c r="CR163" s="191">
        <f ca="1">IFERROR(IF($AM163="HSC",OFFSET(INDEX(CpDataCoefficients!$A$1:$A$5025,MATCH($A163,CpDataCoefficients!$A$1:$A$5025,0)),1,CpDataCoefficients!$F$39+CR$3),OFFSET(INDEX(CpDataCoefficients!$A$1:$A$5025,MATCH($A163,CpDataCoefficients!$A$1:$A$5025,0)),0,CpDataCoefficients!$F$39+CR$3)),0)</f>
        <v>0</v>
      </c>
      <c r="CS163" s="191">
        <f ca="1">IFERROR(IF($AM163="HSC",OFFSET(INDEX(CpDataCoefficients!$A$1:$A$5025,MATCH($A163,CpDataCoefficients!$A$1:$A$5025,0)),1,CpDataCoefficients!$F$39+CS$3),OFFSET(INDEX(CpDataCoefficients!$A$1:$A$5025,MATCH($A163,CpDataCoefficients!$A$1:$A$5025,0)),0,CpDataCoefficients!$F$39+CS$3)),0)</f>
        <v>0</v>
      </c>
      <c r="CT163" s="191">
        <f ca="1">IFERROR(IF($AM163="HSC",OFFSET(INDEX(CpDataCoefficients!$A$1:$A$5025,MATCH($A163,CpDataCoefficients!$A$1:$A$5025,0)),1,CpDataCoefficients!$F$39+CT$3),OFFSET(INDEX(CpDataCoefficients!$A$1:$A$5025,MATCH($A163,CpDataCoefficients!$A$1:$A$5025,0)),0,CpDataCoefficients!$F$39+CT$3)),0)</f>
        <v>0</v>
      </c>
      <c r="CU163" s="192">
        <f ca="1">IFERROR(IF($AM163="HSC",OFFSET(INDEX(CpDataCoefficients!$A$1:$A$5025,MATCH($A163,CpDataCoefficients!$A$1:$A$5025,0)),1,CpDataCoefficients!$F$39+CU$3),OFFSET(INDEX(CpDataCoefficients!$A$1:$A$5025,MATCH($A163,CpDataCoefficients!$A$1:$A$5025,0)),0,CpDataCoefficients!$F$39+CU$3)),0)</f>
        <v>0</v>
      </c>
      <c r="CV163" s="193"/>
      <c r="CW163" s="193"/>
      <c r="CX163" s="193"/>
      <c r="CY163" s="193"/>
      <c r="CZ163" s="193"/>
      <c r="DA163" s="193"/>
      <c r="DB163" s="193"/>
      <c r="DC163" s="193"/>
      <c r="DD163" s="193"/>
      <c r="DE163" s="193"/>
      <c r="DF163" s="193"/>
      <c r="DG163" s="193"/>
      <c r="DH163" s="193"/>
      <c r="DI163" s="193"/>
      <c r="DJ163" s="193"/>
      <c r="DK163" s="193"/>
      <c r="DL163" s="193"/>
      <c r="DM163" s="193"/>
      <c r="DN163" s="193"/>
      <c r="DO163" s="193"/>
      <c r="DP163" s="193"/>
      <c r="DQ163" s="193"/>
      <c r="DR163" s="193"/>
      <c r="DS163" s="193"/>
      <c r="DT163" s="193"/>
      <c r="DU163" s="193"/>
      <c r="DV163" s="193"/>
      <c r="DW163" s="193"/>
      <c r="DX163" s="193">
        <v>1</v>
      </c>
      <c r="DY163" s="193"/>
      <c r="DZ163" s="193"/>
    </row>
    <row r="164" spans="1:130" ht="15.75" x14ac:dyDescent="0.25">
      <c r="A164" s="166"/>
      <c r="B164" s="166" t="s">
        <v>779</v>
      </c>
      <c r="C164" s="175">
        <v>93.129000000000005</v>
      </c>
      <c r="D164" s="176">
        <v>267</v>
      </c>
      <c r="E164" s="176">
        <v>457.5</v>
      </c>
      <c r="F164" s="176">
        <v>699</v>
      </c>
      <c r="G164" s="176">
        <v>52.4</v>
      </c>
      <c r="H164" s="176">
        <v>53.094299984722106</v>
      </c>
      <c r="I164" s="176">
        <v>270</v>
      </c>
      <c r="J164" s="175">
        <v>0.247</v>
      </c>
      <c r="K164" s="175">
        <v>0.38200000000000001</v>
      </c>
      <c r="L164" s="175">
        <v>1.022</v>
      </c>
      <c r="M164" s="176">
        <v>293</v>
      </c>
      <c r="N164" s="176">
        <v>1.6</v>
      </c>
      <c r="O164" s="177">
        <v>9.6769999999999996</v>
      </c>
      <c r="P164" s="178">
        <v>0.1525</v>
      </c>
      <c r="Q164" s="178">
        <v>-1.226E-4</v>
      </c>
      <c r="R164" s="178">
        <v>3.9010000000000003E-8</v>
      </c>
      <c r="S164" s="175">
        <f t="shared" ca="1" si="3"/>
        <v>1.5181429224803333</v>
      </c>
      <c r="T164" s="179">
        <v>25</v>
      </c>
      <c r="U164" s="180">
        <v>1074.5999999999999</v>
      </c>
      <c r="V164" s="180">
        <v>337.21</v>
      </c>
      <c r="W164" s="169">
        <v>20.76</v>
      </c>
      <c r="X164" s="181">
        <v>86.859840000000005</v>
      </c>
      <c r="Y164" s="169">
        <v>39.840000000000003</v>
      </c>
      <c r="Z164" s="181">
        <v>166.69056000000003</v>
      </c>
      <c r="AA164" s="181"/>
      <c r="AB164" s="177">
        <v>16.674800000000001</v>
      </c>
      <c r="AC164" s="180">
        <v>3857.52</v>
      </c>
      <c r="AD164" s="180">
        <v>-73.150000000000006</v>
      </c>
      <c r="AE164" s="169">
        <v>500</v>
      </c>
      <c r="AF164" s="169">
        <v>340</v>
      </c>
      <c r="AG164" s="175">
        <v>65.881</v>
      </c>
      <c r="AH164" s="180">
        <v>-8442.3700000000008</v>
      </c>
      <c r="AI164" s="175">
        <v>-6.6619999999999999</v>
      </c>
      <c r="AJ164" s="175">
        <v>5.18</v>
      </c>
      <c r="AK164" s="169">
        <v>10000</v>
      </c>
      <c r="AL164" s="181">
        <v>41840</v>
      </c>
      <c r="AM164" s="169"/>
      <c r="AN164" s="170"/>
      <c r="AO164" s="170"/>
      <c r="AP164" s="170"/>
      <c r="AQ164" s="170"/>
      <c r="AR164" s="170"/>
      <c r="AS164" s="170"/>
      <c r="AT164" s="170"/>
      <c r="AU164" s="170"/>
      <c r="AV164" s="170"/>
      <c r="AW164" s="170"/>
      <c r="AX164" s="170"/>
      <c r="AY164" s="170"/>
      <c r="AZ164" s="170"/>
      <c r="BA164" s="170"/>
      <c r="BB164" s="170"/>
      <c r="BC164" s="170"/>
      <c r="BD164" s="170"/>
      <c r="BE164" s="170"/>
      <c r="BF164" s="170"/>
      <c r="BG164" s="170"/>
      <c r="BH164" s="170"/>
      <c r="BI164" s="170"/>
      <c r="BJ164" s="170"/>
      <c r="BK164" s="170"/>
      <c r="BL164" s="170"/>
      <c r="BM164" s="170"/>
      <c r="BN164" s="170"/>
      <c r="BO164" s="170"/>
      <c r="BP164" s="170"/>
      <c r="BQ164" s="170"/>
      <c r="BR164" s="170"/>
      <c r="BS164" s="170"/>
      <c r="BT164" s="170"/>
      <c r="BU164" s="170"/>
      <c r="BV164" s="170"/>
      <c r="BW164" s="170"/>
      <c r="BX164" s="170"/>
      <c r="BY164" s="169"/>
      <c r="BZ164" s="169"/>
      <c r="CA164" s="169"/>
      <c r="CB164" s="169"/>
      <c r="CC164" s="169"/>
      <c r="CD164" s="169"/>
      <c r="CE164" s="169"/>
      <c r="CF164" s="169"/>
      <c r="CG164" s="169"/>
      <c r="CH164" s="169"/>
      <c r="CI164" s="169"/>
      <c r="CJ164" s="169"/>
      <c r="CK164" s="169"/>
      <c r="CL164" s="169"/>
      <c r="CM164" s="169"/>
      <c r="CN164" s="169"/>
      <c r="CO164" s="169"/>
      <c r="CP164" s="169"/>
      <c r="CQ164" s="169"/>
      <c r="CR164" s="169"/>
      <c r="CS164" s="171"/>
      <c r="CT164" s="171"/>
      <c r="CU164" s="169"/>
    </row>
    <row r="165" spans="1:130" ht="15.75" x14ac:dyDescent="0.25">
      <c r="A165" s="166"/>
      <c r="B165" s="166" t="s">
        <v>780</v>
      </c>
      <c r="C165" s="175">
        <v>178.23400000000001</v>
      </c>
      <c r="D165" s="176">
        <v>489.7</v>
      </c>
      <c r="E165" s="176">
        <v>614.4</v>
      </c>
      <c r="F165" s="176">
        <v>883</v>
      </c>
      <c r="G165" s="176">
        <v>0</v>
      </c>
      <c r="H165" s="176">
        <v>0</v>
      </c>
      <c r="I165" s="176">
        <v>0</v>
      </c>
      <c r="J165" s="175">
        <v>0</v>
      </c>
      <c r="K165" s="175">
        <v>0</v>
      </c>
      <c r="L165" s="175">
        <v>0</v>
      </c>
      <c r="M165" s="176">
        <v>0</v>
      </c>
      <c r="N165" s="176">
        <v>0</v>
      </c>
      <c r="O165" s="177">
        <v>-14.087</v>
      </c>
      <c r="P165" s="178">
        <v>2.4020000000000001</v>
      </c>
      <c r="Q165" s="178">
        <v>-1</v>
      </c>
      <c r="R165" s="178">
        <v>-1.575</v>
      </c>
      <c r="S165" s="175">
        <f t="shared" ca="1" si="3"/>
        <v>2.7999700091322746</v>
      </c>
      <c r="T165" s="179">
        <v>25</v>
      </c>
      <c r="U165" s="180">
        <v>-4</v>
      </c>
      <c r="V165" s="180">
        <v>3.835</v>
      </c>
      <c r="W165" s="169">
        <v>-8</v>
      </c>
      <c r="X165" s="181">
        <v>-33.472000000000001</v>
      </c>
      <c r="Y165" s="169">
        <v>513.28</v>
      </c>
      <c r="Z165" s="181">
        <v>2147.5635200000002</v>
      </c>
      <c r="AA165" s="181"/>
      <c r="AB165" s="177">
        <v>405.81</v>
      </c>
      <c r="AC165" s="180">
        <v>53.7</v>
      </c>
      <c r="AD165" s="180">
        <v>0</v>
      </c>
      <c r="AE165" s="169">
        <v>17.670100000000001</v>
      </c>
      <c r="AF165" s="169">
        <v>6492.44</v>
      </c>
      <c r="AG165" s="175">
        <v>-26.13</v>
      </c>
      <c r="AH165" s="180">
        <v>655</v>
      </c>
      <c r="AI165" s="175">
        <v>490</v>
      </c>
      <c r="AJ165" s="175">
        <v>0</v>
      </c>
      <c r="AK165" s="169">
        <v>0</v>
      </c>
      <c r="AL165" s="181">
        <v>0</v>
      </c>
      <c r="AM165" s="169"/>
      <c r="AN165" s="170"/>
      <c r="AO165" s="170"/>
      <c r="AP165" s="170"/>
      <c r="AQ165" s="170"/>
      <c r="AR165" s="170"/>
      <c r="AS165" s="170"/>
      <c r="AT165" s="170"/>
      <c r="AU165" s="170"/>
      <c r="AV165" s="170"/>
      <c r="AW165" s="170"/>
      <c r="AX165" s="170"/>
      <c r="AY165" s="170"/>
      <c r="AZ165" s="170"/>
      <c r="BA165" s="170"/>
      <c r="BB165" s="170"/>
      <c r="BC165" s="170"/>
      <c r="BD165" s="170"/>
      <c r="BE165" s="170"/>
      <c r="BF165" s="170"/>
      <c r="BG165" s="170"/>
      <c r="BH165" s="170"/>
      <c r="BI165" s="170"/>
      <c r="BJ165" s="170"/>
      <c r="BK165" s="170"/>
      <c r="BL165" s="170"/>
      <c r="BM165" s="170"/>
      <c r="BN165" s="170"/>
      <c r="BO165" s="170"/>
      <c r="BP165" s="170"/>
      <c r="BQ165" s="170"/>
      <c r="BR165" s="170"/>
      <c r="BS165" s="170"/>
      <c r="BT165" s="170"/>
      <c r="BU165" s="170"/>
      <c r="BV165" s="170"/>
      <c r="BW165" s="170"/>
      <c r="BX165" s="170"/>
      <c r="BY165" s="169"/>
      <c r="BZ165" s="169"/>
      <c r="CA165" s="169"/>
      <c r="CB165" s="169"/>
      <c r="CC165" s="169"/>
      <c r="CD165" s="169"/>
      <c r="CE165" s="169"/>
      <c r="CF165" s="169"/>
      <c r="CG165" s="169"/>
      <c r="CH165" s="169"/>
      <c r="CI165" s="169"/>
      <c r="CJ165" s="169"/>
      <c r="CK165" s="169"/>
      <c r="CL165" s="169"/>
      <c r="CM165" s="169"/>
      <c r="CN165" s="169"/>
      <c r="CO165" s="169"/>
      <c r="CP165" s="169"/>
      <c r="CQ165" s="169"/>
      <c r="CR165" s="169"/>
      <c r="CS165" s="171"/>
      <c r="CT165" s="171"/>
      <c r="CU165" s="169"/>
    </row>
    <row r="166" spans="1:130" ht="15.75" x14ac:dyDescent="0.25">
      <c r="A166" s="166" t="s">
        <v>290</v>
      </c>
      <c r="B166" s="166" t="s">
        <v>781</v>
      </c>
      <c r="C166" s="175">
        <v>39.948</v>
      </c>
      <c r="D166" s="176">
        <v>83.8</v>
      </c>
      <c r="E166" s="176">
        <v>87.3</v>
      </c>
      <c r="F166" s="176">
        <v>150.80000000000001</v>
      </c>
      <c r="G166" s="176">
        <v>48.1</v>
      </c>
      <c r="H166" s="176">
        <v>48.737324985975832</v>
      </c>
      <c r="I166" s="176">
        <v>74.900000000000006</v>
      </c>
      <c r="J166" s="175">
        <v>0.29099999999999998</v>
      </c>
      <c r="K166" s="175">
        <v>-4.0000000000000001E-3</v>
      </c>
      <c r="L166" s="175">
        <v>1.373</v>
      </c>
      <c r="M166" s="176">
        <v>90</v>
      </c>
      <c r="N166" s="176">
        <v>0</v>
      </c>
      <c r="O166" s="177">
        <v>4.9690000000000003</v>
      </c>
      <c r="P166" s="178">
        <v>-7.6699999999999994E-6</v>
      </c>
      <c r="Q166" s="178">
        <v>1.234E-8</v>
      </c>
      <c r="R166" s="178">
        <v>0</v>
      </c>
      <c r="S166" s="175">
        <f t="shared" ca="1" si="3"/>
        <v>0.2299540959943327</v>
      </c>
      <c r="T166" s="179">
        <v>25</v>
      </c>
      <c r="U166" s="180">
        <v>107.57</v>
      </c>
      <c r="V166" s="180">
        <v>58.76</v>
      </c>
      <c r="W166" s="169">
        <v>0</v>
      </c>
      <c r="X166" s="181">
        <v>0</v>
      </c>
      <c r="Y166" s="169">
        <v>0</v>
      </c>
      <c r="Z166" s="181">
        <v>0</v>
      </c>
      <c r="AA166" s="181">
        <v>0</v>
      </c>
      <c r="AB166" s="177">
        <v>15.233000000000001</v>
      </c>
      <c r="AC166" s="180">
        <v>700.51</v>
      </c>
      <c r="AD166" s="180">
        <v>-5.84</v>
      </c>
      <c r="AE166" s="169">
        <v>94</v>
      </c>
      <c r="AF166" s="169">
        <v>81</v>
      </c>
      <c r="AG166" s="175">
        <v>31.172999999999998</v>
      </c>
      <c r="AH166" s="180">
        <v>-1039.6400000000001</v>
      </c>
      <c r="AI166" s="175">
        <v>-2.3820000000000001</v>
      </c>
      <c r="AJ166" s="175">
        <v>0.26400000000000001</v>
      </c>
      <c r="AK166" s="169">
        <v>1560</v>
      </c>
      <c r="AL166" s="181">
        <v>6527.04</v>
      </c>
      <c r="AM166" s="190" t="s">
        <v>139</v>
      </c>
      <c r="AN166" s="191">
        <f ca="1">IFERROR(IF($AM166="HSC",OFFSET(INDEX(CpDataCoefficients!$A$1:$A$5025,MATCH($A166,CpDataCoefficients!$A$1:$A$5025,0)),1,CpDataCoefficients!$F$39+AN$3),OFFSET(INDEX(CpDataCoefficients!$A$1:$A$5025,MATCH($A166,CpDataCoefficients!$A$1:$A$5025,0)),0,CpDataCoefficients!$F$39+AN$3)),0)</f>
        <v>100</v>
      </c>
      <c r="AO166" s="191">
        <f ca="1">IFERROR(IF($AM166="HSC",OFFSET(INDEX(CpDataCoefficients!$A$1:$A$5025,MATCH($A166,CpDataCoefficients!$A$1:$A$5025,0)),1,CpDataCoefficients!$F$39+AO$3),OFFSET(INDEX(CpDataCoefficients!$A$1:$A$5025,MATCH($A166,CpDataCoefficients!$A$1:$A$5025,0)),0,CpDataCoefficients!$F$39+AO$3)),0)</f>
        <v>1500</v>
      </c>
      <c r="AP166" s="191">
        <f ca="1">IFERROR(IF($AM166="HSC",OFFSET(INDEX(CpDataCoefficients!$A$1:$A$5025,MATCH($A166,CpDataCoefficients!$A$1:$A$5025,0)),1,CpDataCoefficients!$F$39+AP$3),OFFSET(INDEX(CpDataCoefficients!$A$1:$A$5025,MATCH($A166,CpDataCoefficients!$A$1:$A$5025,0)),0,CpDataCoefficients!$F$39+AP$3)),0)</f>
        <v>20.786000000000001</v>
      </c>
      <c r="AQ166" s="191">
        <f ca="1">IFERROR(IF($AM166="HSC",OFFSET(INDEX(CpDataCoefficients!$A$1:$A$5025,MATCH($A166,CpDataCoefficients!$A$1:$A$5025,0)),1,CpDataCoefficients!$F$39+AQ$3),OFFSET(INDEX(CpDataCoefficients!$A$1:$A$5025,MATCH($A166,CpDataCoefficients!$A$1:$A$5025,0)),0,CpDataCoefficients!$F$39+AQ$3)),0)</f>
        <v>0</v>
      </c>
      <c r="AR166" s="191">
        <f ca="1">IFERROR(IF($AM166="HSC",OFFSET(INDEX(CpDataCoefficients!$A$1:$A$5025,MATCH($A166,CpDataCoefficients!$A$1:$A$5025,0)),1,CpDataCoefficients!$F$39+AR$3),OFFSET(INDEX(CpDataCoefficients!$A$1:$A$5025,MATCH($A166,CpDataCoefficients!$A$1:$A$5025,0)),0,CpDataCoefficients!$F$39+AR$3)),0)</f>
        <v>0</v>
      </c>
      <c r="AS166" s="191">
        <f ca="1">IFERROR(IF($AM166="HSC",OFFSET(INDEX(CpDataCoefficients!$A$1:$A$5025,MATCH($A166,CpDataCoefficients!$A$1:$A$5025,0)),1,CpDataCoefficients!$F$39+AS$3),OFFSET(INDEX(CpDataCoefficients!$A$1:$A$5025,MATCH($A166,CpDataCoefficients!$A$1:$A$5025,0)),0,CpDataCoefficients!$F$39+AS$3)),0)</f>
        <v>0</v>
      </c>
      <c r="AT166" s="191">
        <f ca="1">IFERROR(IF($AM166="HSC",OFFSET(INDEX(CpDataCoefficients!$A$1:$A$5025,MATCH($A166,CpDataCoefficients!$A$1:$A$5025,0)),1,CpDataCoefficients!$F$39+AT$3),OFFSET(INDEX(CpDataCoefficients!$A$1:$A$5025,MATCH($A166,CpDataCoefficients!$A$1:$A$5025,0)),0,CpDataCoefficients!$F$39+AT$3)),0)</f>
        <v>0</v>
      </c>
      <c r="AU166" s="191">
        <f ca="1">IFERROR(IF($AM166="HSC",OFFSET(INDEX(CpDataCoefficients!$A$1:$A$5025,MATCH($A166,CpDataCoefficients!$A$1:$A$5025,0)),1,CpDataCoefficients!$F$39+AU$3),OFFSET(INDEX(CpDataCoefficients!$A$1:$A$5025,MATCH($A166,CpDataCoefficients!$A$1:$A$5025,0)),0,CpDataCoefficients!$F$39+AU$3)),0)</f>
        <v>-31179.000000000004</v>
      </c>
      <c r="AV166" s="191">
        <f ca="1">IFERROR(IF($AM166="HSC",OFFSET(INDEX(CpDataCoefficients!$A$1:$A$5025,MATCH($A166,CpDataCoefficients!$A$1:$A$5025,0)),1,CpDataCoefficients!$F$39+AV$3),OFFSET(INDEX(CpDataCoefficients!$A$1:$A$5025,MATCH($A166,CpDataCoefficients!$A$1:$A$5025,0)),0,CpDataCoefficients!$F$39+AV$3)),0)</f>
        <v>-8.4279977371363053</v>
      </c>
      <c r="AW166" s="191">
        <f ca="1">IFERROR(IF($AM166="HSC",OFFSET(INDEX(CpDataCoefficients!$A$1:$A$5025,MATCH($A166,CpDataCoefficients!$A$1:$A$5025,0)),1,CpDataCoefficients!$F$39+AW$3),OFFSET(INDEX(CpDataCoefficients!$A$1:$A$5025,MATCH($A166,CpDataCoefficients!$A$1:$A$5025,0)),0,CpDataCoefficients!$F$39+AW$3)),0)</f>
        <v>0</v>
      </c>
      <c r="AX166" s="191">
        <f ca="1">IFERROR(IF($AM166="HSC",OFFSET(INDEX(CpDataCoefficients!$A$1:$A$5025,MATCH($A166,CpDataCoefficients!$A$1:$A$5025,0)),1,CpDataCoefficients!$F$39+AX$3),OFFSET(INDEX(CpDataCoefficients!$A$1:$A$5025,MATCH($A166,CpDataCoefficients!$A$1:$A$5025,0)),0,CpDataCoefficients!$F$39+AX$3)),0)</f>
        <v>1500</v>
      </c>
      <c r="AY166" s="191">
        <f ca="1">IFERROR(IF($AM166="HSC",OFFSET(INDEX(CpDataCoefficients!$A$1:$A$5025,MATCH($A166,CpDataCoefficients!$A$1:$A$5025,0)),1,CpDataCoefficients!$F$39+AY$3),OFFSET(INDEX(CpDataCoefficients!$A$1:$A$5025,MATCH($A166,CpDataCoefficients!$A$1:$A$5025,0)),0,CpDataCoefficients!$F$39+AY$3)),0)</f>
        <v>3000</v>
      </c>
      <c r="AZ166" s="191">
        <f ca="1">IFERROR(IF($AM166="HSC",OFFSET(INDEX(CpDataCoefficients!$A$1:$A$5025,MATCH($A166,CpDataCoefficients!$A$1:$A$5025,0)),1,CpDataCoefficients!$F$39+AZ$3),OFFSET(INDEX(CpDataCoefficients!$A$1:$A$5025,MATCH($A166,CpDataCoefficients!$A$1:$A$5025,0)),0,CpDataCoefficients!$F$39+AZ$3)),0)</f>
        <v>20.786000000000001</v>
      </c>
      <c r="BA166" s="191">
        <f ca="1">IFERROR(IF($AM166="HSC",OFFSET(INDEX(CpDataCoefficients!$A$1:$A$5025,MATCH($A166,CpDataCoefficients!$A$1:$A$5025,0)),1,CpDataCoefficients!$F$39+BA$3),OFFSET(INDEX(CpDataCoefficients!$A$1:$A$5025,MATCH($A166,CpDataCoefficients!$A$1:$A$5025,0)),0,CpDataCoefficients!$F$39+BA$3)),0)</f>
        <v>0</v>
      </c>
      <c r="BB166" s="191">
        <f ca="1">IFERROR(IF($AM166="HSC",OFFSET(INDEX(CpDataCoefficients!$A$1:$A$5025,MATCH($A166,CpDataCoefficients!$A$1:$A$5025,0)),1,CpDataCoefficients!$F$39+BB$3),OFFSET(INDEX(CpDataCoefficients!$A$1:$A$5025,MATCH($A166,CpDataCoefficients!$A$1:$A$5025,0)),0,CpDataCoefficients!$F$39+BB$3)),0)</f>
        <v>0</v>
      </c>
      <c r="BC166" s="191">
        <f ca="1">IFERROR(IF($AM166="HSC",OFFSET(INDEX(CpDataCoefficients!$A$1:$A$5025,MATCH($A166,CpDataCoefficients!$A$1:$A$5025,0)),1,CpDataCoefficients!$F$39+BC$3),OFFSET(INDEX(CpDataCoefficients!$A$1:$A$5025,MATCH($A166,CpDataCoefficients!$A$1:$A$5025,0)),0,CpDataCoefficients!$F$39+BC$3)),0)</f>
        <v>0</v>
      </c>
      <c r="BD166" s="191">
        <f ca="1">IFERROR(IF($AM166="HSC",OFFSET(INDEX(CpDataCoefficients!$A$1:$A$5025,MATCH($A166,CpDataCoefficients!$A$1:$A$5025,0)),1,CpDataCoefficients!$F$39+BD$3),OFFSET(INDEX(CpDataCoefficients!$A$1:$A$5025,MATCH($A166,CpDataCoefficients!$A$1:$A$5025,0)),0,CpDataCoefficients!$F$39+BD$3)),0)</f>
        <v>0</v>
      </c>
      <c r="BE166" s="191">
        <f ca="1">IFERROR(IF($AM166="HSC",OFFSET(INDEX(CpDataCoefficients!$A$1:$A$5025,MATCH($A166,CpDataCoefficients!$A$1:$A$5025,0)),1,CpDataCoefficients!$F$39+BE$3),OFFSET(INDEX(CpDataCoefficients!$A$1:$A$5025,MATCH($A166,CpDataCoefficients!$A$1:$A$5025,0)),0,CpDataCoefficients!$F$39+BE$3)),0)</f>
        <v>-31179.000000000004</v>
      </c>
      <c r="BF166" s="191">
        <f ca="1">IFERROR(IF($AM166="HSC",OFFSET(INDEX(CpDataCoefficients!$A$1:$A$5025,MATCH($A166,CpDataCoefficients!$A$1:$A$5025,0)),1,CpDataCoefficients!$F$39+BF$3),OFFSET(INDEX(CpDataCoefficients!$A$1:$A$5025,MATCH($A166,CpDataCoefficients!$A$1:$A$5025,0)),0,CpDataCoefficients!$F$39+BF$3)),0)</f>
        <v>-8.4279977371363053</v>
      </c>
      <c r="BG166" s="191">
        <f ca="1">IFERROR(IF($AM166="HSC",OFFSET(INDEX(CpDataCoefficients!$A$1:$A$5025,MATCH($A166,CpDataCoefficients!$A$1:$A$5025,0)),1,CpDataCoefficients!$F$39+BG$3),OFFSET(INDEX(CpDataCoefficients!$A$1:$A$5025,MATCH($A166,CpDataCoefficients!$A$1:$A$5025,0)),0,CpDataCoefficients!$F$39+BG$3)),0)</f>
        <v>0</v>
      </c>
      <c r="BH166" s="191">
        <f ca="1">IFERROR(IF($AM166="HSC",OFFSET(INDEX(CpDataCoefficients!$A$1:$A$5025,MATCH($A166,CpDataCoefficients!$A$1:$A$5025,0)),1,CpDataCoefficients!$F$39+BH$3),OFFSET(INDEX(CpDataCoefficients!$A$1:$A$5025,MATCH($A166,CpDataCoefficients!$A$1:$A$5025,0)),0,CpDataCoefficients!$F$39+BH$3)),0)</f>
        <v>3000</v>
      </c>
      <c r="BI166" s="191">
        <f ca="1">IFERROR(IF($AM166="HSC",OFFSET(INDEX(CpDataCoefficients!$A$1:$A$5025,MATCH($A166,CpDataCoefficients!$A$1:$A$5025,0)),1,CpDataCoefficients!$F$39+BI$3),OFFSET(INDEX(CpDataCoefficients!$A$1:$A$5025,MATCH($A166,CpDataCoefficients!$A$1:$A$5025,0)),0,CpDataCoefficients!$F$39+BI$3)),0)</f>
        <v>4500</v>
      </c>
      <c r="BJ166" s="191">
        <f ca="1">IFERROR(IF($AM166="HSC",OFFSET(INDEX(CpDataCoefficients!$A$1:$A$5025,MATCH($A166,CpDataCoefficients!$A$1:$A$5025,0)),1,CpDataCoefficients!$F$39+BJ$3),OFFSET(INDEX(CpDataCoefficients!$A$1:$A$5025,MATCH($A166,CpDataCoefficients!$A$1:$A$5025,0)),0,CpDataCoefficients!$F$39+BJ$3)),0)</f>
        <v>20.786000000000001</v>
      </c>
      <c r="BK166" s="191">
        <f ca="1">IFERROR(IF($AM166="HSC",OFFSET(INDEX(CpDataCoefficients!$A$1:$A$5025,MATCH($A166,CpDataCoefficients!$A$1:$A$5025,0)),1,CpDataCoefficients!$F$39+BK$3),OFFSET(INDEX(CpDataCoefficients!$A$1:$A$5025,MATCH($A166,CpDataCoefficients!$A$1:$A$5025,0)),0,CpDataCoefficients!$F$39+BK$3)),0)</f>
        <v>0</v>
      </c>
      <c r="BL166" s="191">
        <f ca="1">IFERROR(IF($AM166="HSC",OFFSET(INDEX(CpDataCoefficients!$A$1:$A$5025,MATCH($A166,CpDataCoefficients!$A$1:$A$5025,0)),1,CpDataCoefficients!$F$39+BL$3),OFFSET(INDEX(CpDataCoefficients!$A$1:$A$5025,MATCH($A166,CpDataCoefficients!$A$1:$A$5025,0)),0,CpDataCoefficients!$F$39+BL$3)),0)</f>
        <v>0</v>
      </c>
      <c r="BM166" s="191">
        <f ca="1">IFERROR(IF($AM166="HSC",OFFSET(INDEX(CpDataCoefficients!$A$1:$A$5025,MATCH($A166,CpDataCoefficients!$A$1:$A$5025,0)),1,CpDataCoefficients!$F$39+BM$3),OFFSET(INDEX(CpDataCoefficients!$A$1:$A$5025,MATCH($A166,CpDataCoefficients!$A$1:$A$5025,0)),0,CpDataCoefficients!$F$39+BM$3)),0)</f>
        <v>0</v>
      </c>
      <c r="BN166" s="191">
        <f ca="1">IFERROR(IF($AM166="HSC",OFFSET(INDEX(CpDataCoefficients!$A$1:$A$5025,MATCH($A166,CpDataCoefficients!$A$1:$A$5025,0)),1,CpDataCoefficients!$F$39+BN$3),OFFSET(INDEX(CpDataCoefficients!$A$1:$A$5025,MATCH($A166,CpDataCoefficients!$A$1:$A$5025,0)),0,CpDataCoefficients!$F$39+BN$3)),0)</f>
        <v>0</v>
      </c>
      <c r="BO166" s="191">
        <f ca="1">IFERROR(IF($AM166="HSC",OFFSET(INDEX(CpDataCoefficients!$A$1:$A$5025,MATCH($A166,CpDataCoefficients!$A$1:$A$5025,0)),1,CpDataCoefficients!$F$39+BO$3),OFFSET(INDEX(CpDataCoefficients!$A$1:$A$5025,MATCH($A166,CpDataCoefficients!$A$1:$A$5025,0)),0,CpDataCoefficients!$F$39+BO$3)),0)</f>
        <v>-31179.000000000004</v>
      </c>
      <c r="BP166" s="191">
        <f ca="1">IFERROR(IF($AM166="HSC",OFFSET(INDEX(CpDataCoefficients!$A$1:$A$5025,MATCH($A166,CpDataCoefficients!$A$1:$A$5025,0)),1,CpDataCoefficients!$F$39+BP$3),OFFSET(INDEX(CpDataCoefficients!$A$1:$A$5025,MATCH($A166,CpDataCoefficients!$A$1:$A$5025,0)),0,CpDataCoefficients!$F$39+BP$3)),0)</f>
        <v>-8.4279977371363053</v>
      </c>
      <c r="BQ166" s="191">
        <f ca="1">IFERROR(IF($AM166="HSC",OFFSET(INDEX(CpDataCoefficients!$A$1:$A$5025,MATCH($A166,CpDataCoefficients!$A$1:$A$5025,0)),1,CpDataCoefficients!$F$39+BQ$3),OFFSET(INDEX(CpDataCoefficients!$A$1:$A$5025,MATCH($A166,CpDataCoefficients!$A$1:$A$5025,0)),0,CpDataCoefficients!$F$39+BQ$3)),0)</f>
        <v>0</v>
      </c>
      <c r="BR166" s="191">
        <f ca="1">IFERROR(IF($AM166="HSC",OFFSET(INDEX(CpDataCoefficients!$A$1:$A$5025,MATCH($A166,CpDataCoefficients!$A$1:$A$5025,0)),1,CpDataCoefficients!$F$39+BR$3),OFFSET(INDEX(CpDataCoefficients!$A$1:$A$5025,MATCH($A166,CpDataCoefficients!$A$1:$A$5025,0)),0,CpDataCoefficients!$F$39+BR$3)),0)</f>
        <v>4500</v>
      </c>
      <c r="BS166" s="191">
        <f ca="1">IFERROR(IF($AM166="HSC",OFFSET(INDEX(CpDataCoefficients!$A$1:$A$5025,MATCH($A166,CpDataCoefficients!$A$1:$A$5025,0)),1,CpDataCoefficients!$F$39+BS$3),OFFSET(INDEX(CpDataCoefficients!$A$1:$A$5025,MATCH($A166,CpDataCoefficients!$A$1:$A$5025,0)),0,CpDataCoefficients!$F$39+BS$3)),0)</f>
        <v>6000</v>
      </c>
      <c r="BT166" s="191">
        <f ca="1">IFERROR(IF($AM166="HSC",OFFSET(INDEX(CpDataCoefficients!$A$1:$A$5025,MATCH($A166,CpDataCoefficients!$A$1:$A$5025,0)),1,CpDataCoefficients!$F$39+BT$3),OFFSET(INDEX(CpDataCoefficients!$A$1:$A$5025,MATCH($A166,CpDataCoefficients!$A$1:$A$5025,0)),0,CpDataCoefficients!$F$39+BT$3)),0)</f>
        <v>20.786000000000001</v>
      </c>
      <c r="BU166" s="191">
        <f ca="1">IFERROR(IF($AM166="HSC",OFFSET(INDEX(CpDataCoefficients!$A$1:$A$5025,MATCH($A166,CpDataCoefficients!$A$1:$A$5025,0)),1,CpDataCoefficients!$F$39+BU$3),OFFSET(INDEX(CpDataCoefficients!$A$1:$A$5025,MATCH($A166,CpDataCoefficients!$A$1:$A$5025,0)),0,CpDataCoefficients!$F$39+BU$3)),0)</f>
        <v>0</v>
      </c>
      <c r="BV166" s="191">
        <f ca="1">IFERROR(IF($AM166="HSC",OFFSET(INDEX(CpDataCoefficients!$A$1:$A$5025,MATCH($A166,CpDataCoefficients!$A$1:$A$5025,0)),1,CpDataCoefficients!$F$39+BV$3),OFFSET(INDEX(CpDataCoefficients!$A$1:$A$5025,MATCH($A166,CpDataCoefficients!$A$1:$A$5025,0)),0,CpDataCoefficients!$F$39+BV$3)),0)</f>
        <v>0</v>
      </c>
      <c r="BW166" s="191">
        <f ca="1">IFERROR(IF($AM166="HSC",OFFSET(INDEX(CpDataCoefficients!$A$1:$A$5025,MATCH($A166,CpDataCoefficients!$A$1:$A$5025,0)),1,CpDataCoefficients!$F$39+BW$3),OFFSET(INDEX(CpDataCoefficients!$A$1:$A$5025,MATCH($A166,CpDataCoefficients!$A$1:$A$5025,0)),0,CpDataCoefficients!$F$39+BW$3)),0)</f>
        <v>0</v>
      </c>
      <c r="BX166" s="191">
        <f ca="1">IFERROR(IF($AM166="HSC",OFFSET(INDEX(CpDataCoefficients!$A$1:$A$5025,MATCH($A166,CpDataCoefficients!$A$1:$A$5025,0)),1,CpDataCoefficients!$F$39+BX$3),OFFSET(INDEX(CpDataCoefficients!$A$1:$A$5025,MATCH($A166,CpDataCoefficients!$A$1:$A$5025,0)),0,CpDataCoefficients!$F$39+BX$3)),0)</f>
        <v>0</v>
      </c>
      <c r="BY166" s="191">
        <f ca="1">IFERROR(IF($AM166="HSC",OFFSET(INDEX(CpDataCoefficients!$A$1:$A$5025,MATCH($A166,CpDataCoefficients!$A$1:$A$5025,0)),1,CpDataCoefficients!$F$39+BY$3),OFFSET(INDEX(CpDataCoefficients!$A$1:$A$5025,MATCH($A166,CpDataCoefficients!$A$1:$A$5025,0)),0,CpDataCoefficients!$F$39+BY$3)),0)</f>
        <v>-31179.000000000004</v>
      </c>
      <c r="BZ166" s="191">
        <f ca="1">IFERROR(IF($AM166="HSC",OFFSET(INDEX(CpDataCoefficients!$A$1:$A$5025,MATCH($A166,CpDataCoefficients!$A$1:$A$5025,0)),1,CpDataCoefficients!$F$39+BZ$3),OFFSET(INDEX(CpDataCoefficients!$A$1:$A$5025,MATCH($A166,CpDataCoefficients!$A$1:$A$5025,0)),0,CpDataCoefficients!$F$39+BZ$3)),0)</f>
        <v>-8.4279977371363053</v>
      </c>
      <c r="CA166" s="191">
        <f ca="1">IFERROR(IF($AM166="HSC",OFFSET(INDEX(CpDataCoefficients!$A$1:$A$5025,MATCH($A166,CpDataCoefficients!$A$1:$A$5025,0)),1,CpDataCoefficients!$F$39+CA$3),OFFSET(INDEX(CpDataCoefficients!$A$1:$A$5025,MATCH($A166,CpDataCoefficients!$A$1:$A$5025,0)),0,CpDataCoefficients!$F$39+CA$3)),0)</f>
        <v>0</v>
      </c>
      <c r="CB166" s="191">
        <f ca="1">IFERROR(IF($AM166="HSC",OFFSET(INDEX(CpDataCoefficients!$A$1:$A$5025,MATCH($A166,CpDataCoefficients!$A$1:$A$5025,0)),1,CpDataCoefficients!$F$39+CB$3),OFFSET(INDEX(CpDataCoefficients!$A$1:$A$5025,MATCH($A166,CpDataCoefficients!$A$1:$A$5025,0)),0,CpDataCoefficients!$F$39+CB$3)),0)</f>
        <v>0</v>
      </c>
      <c r="CC166" s="191">
        <f ca="1">IFERROR(IF($AM166="HSC",OFFSET(INDEX(CpDataCoefficients!$A$1:$A$5025,MATCH($A166,CpDataCoefficients!$A$1:$A$5025,0)),1,CpDataCoefficients!$F$39+CC$3),OFFSET(INDEX(CpDataCoefficients!$A$1:$A$5025,MATCH($A166,CpDataCoefficients!$A$1:$A$5025,0)),0,CpDataCoefficients!$F$39+CC$3)),0)</f>
        <v>0</v>
      </c>
      <c r="CD166" s="191">
        <f ca="1">IFERROR(IF($AM166="HSC",OFFSET(INDEX(CpDataCoefficients!$A$1:$A$5025,MATCH($A166,CpDataCoefficients!$A$1:$A$5025,0)),1,CpDataCoefficients!$F$39+CD$3),OFFSET(INDEX(CpDataCoefficients!$A$1:$A$5025,MATCH($A166,CpDataCoefficients!$A$1:$A$5025,0)),0,CpDataCoefficients!$F$39+CD$3)),0)</f>
        <v>0</v>
      </c>
      <c r="CE166" s="191">
        <f ca="1">IFERROR(IF($AM166="HSC",OFFSET(INDEX(CpDataCoefficients!$A$1:$A$5025,MATCH($A166,CpDataCoefficients!$A$1:$A$5025,0)),1,CpDataCoefficients!$F$39+CE$3),OFFSET(INDEX(CpDataCoefficients!$A$1:$A$5025,MATCH($A166,CpDataCoefficients!$A$1:$A$5025,0)),0,CpDataCoefficients!$F$39+CE$3)),0)</f>
        <v>0</v>
      </c>
      <c r="CF166" s="191">
        <f ca="1">IFERROR(IF($AM166="HSC",OFFSET(INDEX(CpDataCoefficients!$A$1:$A$5025,MATCH($A166,CpDataCoefficients!$A$1:$A$5025,0)),1,CpDataCoefficients!$F$39+CF$3),OFFSET(INDEX(CpDataCoefficients!$A$1:$A$5025,MATCH($A166,CpDataCoefficients!$A$1:$A$5025,0)),0,CpDataCoefficients!$F$39+CF$3)),0)</f>
        <v>0</v>
      </c>
      <c r="CG166" s="191">
        <f ca="1">IFERROR(IF($AM166="HSC",OFFSET(INDEX(CpDataCoefficients!$A$1:$A$5025,MATCH($A166,CpDataCoefficients!$A$1:$A$5025,0)),1,CpDataCoefficients!$F$39+CG$3),OFFSET(INDEX(CpDataCoefficients!$A$1:$A$5025,MATCH($A166,CpDataCoefficients!$A$1:$A$5025,0)),0,CpDataCoefficients!$F$39+CG$3)),0)</f>
        <v>0</v>
      </c>
      <c r="CH166" s="191">
        <f ca="1">IFERROR(IF($AM166="HSC",OFFSET(INDEX(CpDataCoefficients!$A$1:$A$5025,MATCH($A166,CpDataCoefficients!$A$1:$A$5025,0)),1,CpDataCoefficients!$F$39+CH$3),OFFSET(INDEX(CpDataCoefficients!$A$1:$A$5025,MATCH($A166,CpDataCoefficients!$A$1:$A$5025,0)),0,CpDataCoefficients!$F$39+CH$3)),0)</f>
        <v>0</v>
      </c>
      <c r="CI166" s="191">
        <f ca="1">IFERROR(IF($AM166="HSC",OFFSET(INDEX(CpDataCoefficients!$A$1:$A$5025,MATCH($A166,CpDataCoefficients!$A$1:$A$5025,0)),1,CpDataCoefficients!$F$39+CI$3),OFFSET(INDEX(CpDataCoefficients!$A$1:$A$5025,MATCH($A166,CpDataCoefficients!$A$1:$A$5025,0)),0,CpDataCoefficients!$F$39+CI$3)),0)</f>
        <v>0</v>
      </c>
      <c r="CJ166" s="191">
        <f ca="1">IFERROR(IF($AM166="HSC",OFFSET(INDEX(CpDataCoefficients!$A$1:$A$5025,MATCH($A166,CpDataCoefficients!$A$1:$A$5025,0)),1,CpDataCoefficients!$F$39+CJ$3),OFFSET(INDEX(CpDataCoefficients!$A$1:$A$5025,MATCH($A166,CpDataCoefficients!$A$1:$A$5025,0)),0,CpDataCoefficients!$F$39+CJ$3)),0)</f>
        <v>0</v>
      </c>
      <c r="CK166" s="191">
        <f ca="1">IFERROR(IF($AM166="HSC",OFFSET(INDEX(CpDataCoefficients!$A$1:$A$5025,MATCH($A166,CpDataCoefficients!$A$1:$A$5025,0)),1,CpDataCoefficients!$F$39+CK$3),OFFSET(INDEX(CpDataCoefficients!$A$1:$A$5025,MATCH($A166,CpDataCoefficients!$A$1:$A$5025,0)),0,CpDataCoefficients!$F$39+CK$3)),0)</f>
        <v>0</v>
      </c>
      <c r="CL166" s="191">
        <f ca="1">IFERROR(IF($AM166="HSC",OFFSET(INDEX(CpDataCoefficients!$A$1:$A$5025,MATCH($A166,CpDataCoefficients!$A$1:$A$5025,0)),1,CpDataCoefficients!$F$39+CL$3),OFFSET(INDEX(CpDataCoefficients!$A$1:$A$5025,MATCH($A166,CpDataCoefficients!$A$1:$A$5025,0)),0,CpDataCoefficients!$F$39+CL$3)),0)</f>
        <v>0</v>
      </c>
      <c r="CM166" s="191">
        <f ca="1">IFERROR(IF($AM166="HSC",OFFSET(INDEX(CpDataCoefficients!$A$1:$A$5025,MATCH($A166,CpDataCoefficients!$A$1:$A$5025,0)),1,CpDataCoefficients!$F$39+CM$3),OFFSET(INDEX(CpDataCoefficients!$A$1:$A$5025,MATCH($A166,CpDataCoefficients!$A$1:$A$5025,0)),0,CpDataCoefficients!$F$39+CM$3)),0)</f>
        <v>0</v>
      </c>
      <c r="CN166" s="191">
        <f ca="1">IFERROR(IF($AM166="HSC",OFFSET(INDEX(CpDataCoefficients!$A$1:$A$5025,MATCH($A166,CpDataCoefficients!$A$1:$A$5025,0)),1,CpDataCoefficients!$F$39+CN$3),OFFSET(INDEX(CpDataCoefficients!$A$1:$A$5025,MATCH($A166,CpDataCoefficients!$A$1:$A$5025,0)),0,CpDataCoefficients!$F$39+CN$3)),0)</f>
        <v>0</v>
      </c>
      <c r="CO166" s="191">
        <f ca="1">IFERROR(IF($AM166="HSC",OFFSET(INDEX(CpDataCoefficients!$A$1:$A$5025,MATCH($A166,CpDataCoefficients!$A$1:$A$5025,0)),1,CpDataCoefficients!$F$39+CO$3),OFFSET(INDEX(CpDataCoefficients!$A$1:$A$5025,MATCH($A166,CpDataCoefficients!$A$1:$A$5025,0)),0,CpDataCoefficients!$F$39+CO$3)),0)</f>
        <v>0</v>
      </c>
      <c r="CP166" s="191">
        <f ca="1">IFERROR(IF($AM166="HSC",OFFSET(INDEX(CpDataCoefficients!$A$1:$A$5025,MATCH($A166,CpDataCoefficients!$A$1:$A$5025,0)),1,CpDataCoefficients!$F$39+CP$3),OFFSET(INDEX(CpDataCoefficients!$A$1:$A$5025,MATCH($A166,CpDataCoefficients!$A$1:$A$5025,0)),0,CpDataCoefficients!$F$39+CP$3)),0)</f>
        <v>0</v>
      </c>
      <c r="CQ166" s="191">
        <f ca="1">IFERROR(IF($AM166="HSC",OFFSET(INDEX(CpDataCoefficients!$A$1:$A$5025,MATCH($A166,CpDataCoefficients!$A$1:$A$5025,0)),1,CpDataCoefficients!$F$39+CQ$3),OFFSET(INDEX(CpDataCoefficients!$A$1:$A$5025,MATCH($A166,CpDataCoefficients!$A$1:$A$5025,0)),0,CpDataCoefficients!$F$39+CQ$3)),0)</f>
        <v>0</v>
      </c>
      <c r="CR166" s="191">
        <f ca="1">IFERROR(IF($AM166="HSC",OFFSET(INDEX(CpDataCoefficients!$A$1:$A$5025,MATCH($A166,CpDataCoefficients!$A$1:$A$5025,0)),1,CpDataCoefficients!$F$39+CR$3),OFFSET(INDEX(CpDataCoefficients!$A$1:$A$5025,MATCH($A166,CpDataCoefficients!$A$1:$A$5025,0)),0,CpDataCoefficients!$F$39+CR$3)),0)</f>
        <v>0</v>
      </c>
      <c r="CS166" s="191">
        <f ca="1">IFERROR(IF($AM166="HSC",OFFSET(INDEX(CpDataCoefficients!$A$1:$A$5025,MATCH($A166,CpDataCoefficients!$A$1:$A$5025,0)),1,CpDataCoefficients!$F$39+CS$3),OFFSET(INDEX(CpDataCoefficients!$A$1:$A$5025,MATCH($A166,CpDataCoefficients!$A$1:$A$5025,0)),0,CpDataCoefficients!$F$39+CS$3)),0)</f>
        <v>0</v>
      </c>
      <c r="CT166" s="191">
        <f ca="1">IFERROR(IF($AM166="HSC",OFFSET(INDEX(CpDataCoefficients!$A$1:$A$5025,MATCH($A166,CpDataCoefficients!$A$1:$A$5025,0)),1,CpDataCoefficients!$F$39+CT$3),OFFSET(INDEX(CpDataCoefficients!$A$1:$A$5025,MATCH($A166,CpDataCoefficients!$A$1:$A$5025,0)),0,CpDataCoefficients!$F$39+CT$3)),0)</f>
        <v>0</v>
      </c>
      <c r="CU166" s="192">
        <f ca="1">IFERROR(IF($AM166="HSC",OFFSET(INDEX(CpDataCoefficients!$A$1:$A$5025,MATCH($A166,CpDataCoefficients!$A$1:$A$5025,0)),1,CpDataCoefficients!$F$39+CU$3),OFFSET(INDEX(CpDataCoefficients!$A$1:$A$5025,MATCH($A166,CpDataCoefficients!$A$1:$A$5025,0)),0,CpDataCoefficients!$F$39+CU$3)),0)</f>
        <v>0</v>
      </c>
      <c r="CV166" s="193"/>
      <c r="CW166" s="193"/>
      <c r="CX166" s="193"/>
      <c r="CY166" s="193"/>
      <c r="CZ166" s="193"/>
      <c r="DA166" s="193"/>
      <c r="DB166" s="193"/>
      <c r="DC166" s="193"/>
      <c r="DD166" s="193"/>
      <c r="DE166" s="193"/>
      <c r="DF166" s="193"/>
      <c r="DG166" s="193"/>
      <c r="DH166" s="193"/>
      <c r="DI166" s="193"/>
      <c r="DJ166" s="193"/>
      <c r="DK166" s="193"/>
      <c r="DL166" s="193"/>
      <c r="DM166" s="193"/>
      <c r="DN166" s="193"/>
      <c r="DO166" s="193"/>
      <c r="DP166" s="193"/>
      <c r="DQ166" s="193"/>
      <c r="DR166" s="193"/>
      <c r="DS166" s="193">
        <v>1</v>
      </c>
      <c r="DT166" s="193"/>
      <c r="DU166" s="193"/>
      <c r="DV166" s="193"/>
      <c r="DW166" s="193"/>
      <c r="DX166" s="193"/>
      <c r="DY166" s="193"/>
      <c r="DZ166" s="193"/>
    </row>
    <row r="167" spans="1:130" ht="15.75" x14ac:dyDescent="0.25">
      <c r="A167" s="166"/>
      <c r="B167" s="166" t="s">
        <v>782</v>
      </c>
      <c r="C167" s="175">
        <v>106.124</v>
      </c>
      <c r="D167" s="176">
        <v>216</v>
      </c>
      <c r="E167" s="176">
        <v>452</v>
      </c>
      <c r="F167" s="176">
        <v>695</v>
      </c>
      <c r="G167" s="176">
        <v>46</v>
      </c>
      <c r="H167" s="176">
        <v>46.609499986588112</v>
      </c>
      <c r="I167" s="176">
        <v>0</v>
      </c>
      <c r="J167" s="175">
        <v>0</v>
      </c>
      <c r="K167" s="175">
        <v>0.32</v>
      </c>
      <c r="L167" s="175">
        <v>1.0449999999999999</v>
      </c>
      <c r="M167" s="176">
        <v>293</v>
      </c>
      <c r="N167" s="176">
        <v>2.8</v>
      </c>
      <c r="O167" s="177">
        <v>-2.9</v>
      </c>
      <c r="P167" s="178">
        <v>0.11849999999999999</v>
      </c>
      <c r="Q167" s="178">
        <v>-6.7940000000000003E-5</v>
      </c>
      <c r="R167" s="178">
        <v>1.234E-8</v>
      </c>
      <c r="S167" s="175">
        <f t="shared" ca="1" si="3"/>
        <v>1.1284806437496813</v>
      </c>
      <c r="T167" s="179">
        <v>25</v>
      </c>
      <c r="U167" s="180">
        <v>686.84</v>
      </c>
      <c r="V167" s="180">
        <v>314.66000000000003</v>
      </c>
      <c r="W167" s="169">
        <v>-8.7899999999999991</v>
      </c>
      <c r="X167" s="181">
        <v>-36.777359999999994</v>
      </c>
      <c r="Y167" s="169">
        <v>5.35</v>
      </c>
      <c r="Z167" s="181">
        <v>22.384399999999999</v>
      </c>
      <c r="AA167" s="181"/>
      <c r="AB167" s="177">
        <v>16.350100000000001</v>
      </c>
      <c r="AC167" s="180">
        <v>3748.62</v>
      </c>
      <c r="AD167" s="180">
        <v>-66.12</v>
      </c>
      <c r="AE167" s="169">
        <v>460</v>
      </c>
      <c r="AF167" s="169">
        <v>300</v>
      </c>
      <c r="AG167" s="175">
        <v>0</v>
      </c>
      <c r="AH167" s="180">
        <v>0</v>
      </c>
      <c r="AI167" s="175">
        <v>0</v>
      </c>
      <c r="AJ167" s="175">
        <v>0</v>
      </c>
      <c r="AK167" s="169">
        <v>10200</v>
      </c>
      <c r="AL167" s="181">
        <v>42676.800000000003</v>
      </c>
      <c r="AM167" s="169"/>
      <c r="AN167" s="170"/>
      <c r="AO167" s="170"/>
      <c r="AP167" s="170"/>
      <c r="AQ167" s="170"/>
      <c r="AR167" s="170"/>
      <c r="AS167" s="170"/>
      <c r="AT167" s="170"/>
      <c r="AU167" s="170"/>
      <c r="AV167" s="170"/>
      <c r="AW167" s="170"/>
      <c r="AX167" s="170"/>
      <c r="AY167" s="170"/>
      <c r="AZ167" s="170"/>
      <c r="BA167" s="170"/>
      <c r="BB167" s="170"/>
      <c r="BC167" s="170"/>
      <c r="BD167" s="170"/>
      <c r="BE167" s="170"/>
      <c r="BF167" s="170"/>
      <c r="BG167" s="170"/>
      <c r="BH167" s="170"/>
      <c r="BI167" s="170"/>
      <c r="BJ167" s="170"/>
      <c r="BK167" s="170"/>
      <c r="BL167" s="170"/>
      <c r="BM167" s="170"/>
      <c r="BN167" s="170"/>
      <c r="BO167" s="170"/>
      <c r="BP167" s="170"/>
      <c r="BQ167" s="170"/>
      <c r="BR167" s="170"/>
      <c r="BS167" s="170"/>
      <c r="BT167" s="170"/>
      <c r="BU167" s="170"/>
      <c r="BV167" s="170"/>
      <c r="BW167" s="170"/>
      <c r="BX167" s="170"/>
      <c r="BY167" s="169"/>
      <c r="BZ167" s="169"/>
      <c r="CA167" s="169"/>
      <c r="CB167" s="169"/>
      <c r="CC167" s="169"/>
      <c r="CD167" s="169"/>
      <c r="CE167" s="169"/>
      <c r="CF167" s="169"/>
      <c r="CG167" s="169"/>
      <c r="CH167" s="169"/>
      <c r="CI167" s="169"/>
      <c r="CJ167" s="169"/>
      <c r="CK167" s="169"/>
      <c r="CL167" s="169"/>
      <c r="CM167" s="169"/>
      <c r="CN167" s="169"/>
      <c r="CO167" s="169"/>
      <c r="CP167" s="169"/>
      <c r="CQ167" s="169"/>
      <c r="CR167" s="169"/>
      <c r="CS167" s="171"/>
      <c r="CT167" s="171"/>
      <c r="CU167" s="169"/>
    </row>
    <row r="168" spans="1:130" ht="15.75" x14ac:dyDescent="0.25">
      <c r="A168" s="166" t="s">
        <v>229</v>
      </c>
      <c r="B168" s="182" t="s">
        <v>783</v>
      </c>
      <c r="C168" s="183">
        <f ca="1">$C$494*6+$C$273*3</f>
        <v>78.112200000000001</v>
      </c>
      <c r="D168" s="184">
        <v>278.7</v>
      </c>
      <c r="E168" s="184">
        <v>353.3</v>
      </c>
      <c r="F168" s="184">
        <v>562.1</v>
      </c>
      <c r="G168" s="184">
        <v>48.3</v>
      </c>
      <c r="H168" s="184">
        <v>48.939974985917516</v>
      </c>
      <c r="I168" s="184">
        <v>259</v>
      </c>
      <c r="J168" s="183">
        <v>0.27100000000000002</v>
      </c>
      <c r="K168" s="183">
        <v>0.21199999999999999</v>
      </c>
      <c r="L168" s="183">
        <v>0.88500000000000001</v>
      </c>
      <c r="M168" s="184">
        <v>289</v>
      </c>
      <c r="N168" s="184">
        <v>0</v>
      </c>
      <c r="O168" s="185">
        <v>8.1010000000000009</v>
      </c>
      <c r="P168" s="186">
        <v>0.1133</v>
      </c>
      <c r="Q168" s="186">
        <v>-7.2059999999999998E-5</v>
      </c>
      <c r="R168" s="186">
        <v>1.7030000000000001E-8</v>
      </c>
      <c r="S168" s="183">
        <f t="shared" ca="1" si="3"/>
        <v>0.79748283701953715</v>
      </c>
      <c r="T168" s="187">
        <v>25</v>
      </c>
      <c r="U168" s="188">
        <v>545.64</v>
      </c>
      <c r="V168" s="188">
        <v>265.33999999999997</v>
      </c>
      <c r="W168" s="171">
        <v>19.82</v>
      </c>
      <c r="X168" s="189">
        <v>82.926880000000011</v>
      </c>
      <c r="Y168" s="171">
        <v>30.99</v>
      </c>
      <c r="Z168" s="189">
        <v>129.66216</v>
      </c>
      <c r="AA168" s="189">
        <f ca="1">172.8+AL168/E168</f>
        <v>268.75244834418345</v>
      </c>
      <c r="AB168" s="185">
        <v>15.9008</v>
      </c>
      <c r="AC168" s="188">
        <v>2788.51</v>
      </c>
      <c r="AD168" s="188">
        <v>-52.36</v>
      </c>
      <c r="AE168" s="171">
        <v>377</v>
      </c>
      <c r="AF168" s="171">
        <v>280</v>
      </c>
      <c r="AG168" s="183">
        <v>52.1</v>
      </c>
      <c r="AH168" s="188">
        <v>-5557.61</v>
      </c>
      <c r="AI168" s="183">
        <v>-5.0720000000000001</v>
      </c>
      <c r="AJ168" s="183">
        <v>3.61</v>
      </c>
      <c r="AK168" s="171">
        <v>7352</v>
      </c>
      <c r="AL168" s="189">
        <v>33900</v>
      </c>
      <c r="AM168" s="190" t="s">
        <v>139</v>
      </c>
      <c r="AN168" s="191">
        <f ca="1">IFERROR(IF($AM168="HSC",OFFSET(INDEX(CpDataCoefficients!$A$1:$A$5025,MATCH($A168,CpDataCoefficients!$A$1:$A$5025,0)),1,CpDataCoefficients!$F$39+AN$3),OFFSET(INDEX(CpDataCoefficients!$A$1:$A$5025,MATCH($A168,CpDataCoefficients!$A$1:$A$5025,0)),0,CpDataCoefficients!$F$39+AN$3)),0)</f>
        <v>50</v>
      </c>
      <c r="AO168" s="191">
        <f ca="1">IFERROR(IF($AM168="HSC",OFFSET(INDEX(CpDataCoefficients!$A$1:$A$5025,MATCH($A168,CpDataCoefficients!$A$1:$A$5025,0)),1,CpDataCoefficients!$F$39+AO$3),OFFSET(INDEX(CpDataCoefficients!$A$1:$A$5025,MATCH($A168,CpDataCoefficients!$A$1:$A$5025,0)),0,CpDataCoefficients!$F$39+AO$3)),0)</f>
        <v>800</v>
      </c>
      <c r="AP168" s="191">
        <f ca="1">IFERROR(IF($AM168="HSC",OFFSET(INDEX(CpDataCoefficients!$A$1:$A$5025,MATCH($A168,CpDataCoefficients!$A$1:$A$5025,0)),1,CpDataCoefficients!$F$39+AP$3),OFFSET(INDEX(CpDataCoefficients!$A$1:$A$5025,MATCH($A168,CpDataCoefficients!$A$1:$A$5025,0)),0,CpDataCoefficients!$F$39+AP$3)),0)</f>
        <v>6.5630694713494035</v>
      </c>
      <c r="AQ168" s="191">
        <f ca="1">IFERROR(IF($AM168="HSC",OFFSET(INDEX(CpDataCoefficients!$A$1:$A$5025,MATCH($A168,CpDataCoefficients!$A$1:$A$5025,0)),1,CpDataCoefficients!$F$39+AQ$3),OFFSET(INDEX(CpDataCoefficients!$A$1:$A$5025,MATCH($A168,CpDataCoefficients!$A$1:$A$5025,0)),0,CpDataCoefficients!$F$39+AQ$3)),0)</f>
        <v>191.67776217968023</v>
      </c>
      <c r="AR168" s="191">
        <f ca="1">IFERROR(IF($AM168="HSC",OFFSET(INDEX(CpDataCoefficients!$A$1:$A$5025,MATCH($A168,CpDataCoefficients!$A$1:$A$5025,0)),1,CpDataCoefficients!$F$39+AR$3),OFFSET(INDEX(CpDataCoefficients!$A$1:$A$5025,MATCH($A168,CpDataCoefficients!$A$1:$A$5025,0)),0,CpDataCoefficients!$F$39+AR$3)),0)</f>
        <v>300.63745808255766</v>
      </c>
      <c r="AS168" s="191">
        <f ca="1">IFERROR(IF($AM168="HSC",OFFSET(INDEX(CpDataCoefficients!$A$1:$A$5025,MATCH($A168,CpDataCoefficients!$A$1:$A$5025,0)),1,CpDataCoefficients!$F$39+AS$3),OFFSET(INDEX(CpDataCoefficients!$A$1:$A$5025,MATCH($A168,CpDataCoefficients!$A$1:$A$5025,0)),0,CpDataCoefficients!$F$39+AS$3)),0)</f>
        <v>-318.65779733067325</v>
      </c>
      <c r="AT168" s="191">
        <f ca="1">IFERROR(IF($AM168="HSC",OFFSET(INDEX(CpDataCoefficients!$A$1:$A$5025,MATCH($A168,CpDataCoefficients!$A$1:$A$5025,0)),1,CpDataCoefficients!$F$39+AT$3),OFFSET(INDEX(CpDataCoefficients!$A$1:$A$5025,MATCH($A168,CpDataCoefficients!$A$1:$A$5025,0)),0,CpDataCoefficients!$F$39+AT$3)),0)</f>
        <v>4.1997850002977184E-2</v>
      </c>
      <c r="AU168" s="191">
        <f ca="1">IFERROR(IF($AM168="HSC",OFFSET(INDEX(CpDataCoefficients!$A$1:$A$5025,MATCH($A168,CpDataCoefficients!$A$1:$A$5025,0)),1,CpDataCoefficients!$F$39+AU$3),OFFSET(INDEX(CpDataCoefficients!$A$1:$A$5025,MATCH($A168,CpDataCoefficients!$A$1:$A$5025,0)),0,CpDataCoefficients!$F$39+AU$3)),0)</f>
        <v>-5330.418198063946</v>
      </c>
      <c r="AV168" s="191">
        <f ca="1">IFERROR(IF($AM168="HSC",OFFSET(INDEX(CpDataCoefficients!$A$1:$A$5025,MATCH($A168,CpDataCoefficients!$A$1:$A$5025,0)),1,CpDataCoefficients!$F$39+AV$3),OFFSET(INDEX(CpDataCoefficients!$A$1:$A$5025,MATCH($A168,CpDataCoefficients!$A$1:$A$5025,0)),0,CpDataCoefficients!$F$39+AV$3)),0)</f>
        <v>-193.66461480272079</v>
      </c>
      <c r="AW168" s="191">
        <f ca="1">IFERROR(IF($AM168="HSC",OFFSET(INDEX(CpDataCoefficients!$A$1:$A$5025,MATCH($A168,CpDataCoefficients!$A$1:$A$5025,0)),1,CpDataCoefficients!$F$39+AW$3),OFFSET(INDEX(CpDataCoefficients!$A$1:$A$5025,MATCH($A168,CpDataCoefficients!$A$1:$A$5025,0)),0,CpDataCoefficients!$F$39+AW$3)),0)</f>
        <v>0</v>
      </c>
      <c r="AX168" s="191">
        <f ca="1">IFERROR(IF($AM168="HSC",OFFSET(INDEX(CpDataCoefficients!$A$1:$A$5025,MATCH($A168,CpDataCoefficients!$A$1:$A$5025,0)),1,CpDataCoefficients!$F$39+AX$3),OFFSET(INDEX(CpDataCoefficients!$A$1:$A$5025,MATCH($A168,CpDataCoefficients!$A$1:$A$5025,0)),0,CpDataCoefficients!$F$39+AX$3)),0)</f>
        <v>800</v>
      </c>
      <c r="AY168" s="191">
        <f ca="1">IFERROR(IF($AM168="HSC",OFFSET(INDEX(CpDataCoefficients!$A$1:$A$5025,MATCH($A168,CpDataCoefficients!$A$1:$A$5025,0)),1,CpDataCoefficients!$F$39+AY$3),OFFSET(INDEX(CpDataCoefficients!$A$1:$A$5025,MATCH($A168,CpDataCoefficients!$A$1:$A$5025,0)),0,CpDataCoefficients!$F$39+AY$3)),0)</f>
        <v>3000</v>
      </c>
      <c r="AZ168" s="191">
        <f ca="1">IFERROR(IF($AM168="HSC",OFFSET(INDEX(CpDataCoefficients!$A$1:$A$5025,MATCH($A168,CpDataCoefficients!$A$1:$A$5025,0)),1,CpDataCoefficients!$F$39+AZ$3),OFFSET(INDEX(CpDataCoefficients!$A$1:$A$5025,MATCH($A168,CpDataCoefficients!$A$1:$A$5025,0)),0,CpDataCoefficients!$F$39+AZ$3)),0)</f>
        <v>145.44228722702763</v>
      </c>
      <c r="BA168" s="191">
        <f ca="1">IFERROR(IF($AM168="HSC",OFFSET(INDEX(CpDataCoefficients!$A$1:$A$5025,MATCH($A168,CpDataCoefficients!$A$1:$A$5025,0)),1,CpDataCoefficients!$F$39+BA$3),OFFSET(INDEX(CpDataCoefficients!$A$1:$A$5025,MATCH($A168,CpDataCoefficients!$A$1:$A$5025,0)),0,CpDataCoefficients!$F$39+BA$3)),0)</f>
        <v>116.90583593165454</v>
      </c>
      <c r="BB168" s="191">
        <f ca="1">IFERROR(IF($AM168="HSC",OFFSET(INDEX(CpDataCoefficients!$A$1:$A$5025,MATCH($A168,CpDataCoefficients!$A$1:$A$5025,0)),1,CpDataCoefficients!$F$39+BB$3),OFFSET(INDEX(CpDataCoefficients!$A$1:$A$5025,MATCH($A168,CpDataCoefficients!$A$1:$A$5025,0)),0,CpDataCoefficients!$F$39+BB$3)),0)</f>
        <v>-38.479018054894581</v>
      </c>
      <c r="BC168" s="191">
        <f ca="1">IFERROR(IF($AM168="HSC",OFFSET(INDEX(CpDataCoefficients!$A$1:$A$5025,MATCH($A168,CpDataCoefficients!$A$1:$A$5025,0)),1,CpDataCoefficients!$F$39+BC$3),OFFSET(INDEX(CpDataCoefficients!$A$1:$A$5025,MATCH($A168,CpDataCoefficients!$A$1:$A$5025,0)),0,CpDataCoefficients!$F$39+BC$3)),0)</f>
        <v>4.5371422420694909</v>
      </c>
      <c r="BD168" s="191">
        <f ca="1">IFERROR(IF($AM168="HSC",OFFSET(INDEX(CpDataCoefficients!$A$1:$A$5025,MATCH($A168,CpDataCoefficients!$A$1:$A$5025,0)),1,CpDataCoefficients!$F$39+BD$3),OFFSET(INDEX(CpDataCoefficients!$A$1:$A$5025,MATCH($A168,CpDataCoefficients!$A$1:$A$5025,0)),0,CpDataCoefficients!$F$39+BD$3)),0)</f>
        <v>-16.862055528827835</v>
      </c>
      <c r="BE168" s="191">
        <f ca="1">IFERROR(IF($AM168="HSC",OFFSET(INDEX(CpDataCoefficients!$A$1:$A$5025,MATCH($A168,CpDataCoefficients!$A$1:$A$5025,0)),1,CpDataCoefficients!$F$39+BE$3),OFFSET(INDEX(CpDataCoefficients!$A$1:$A$5025,MATCH($A168,CpDataCoefficients!$A$1:$A$5025,0)),0,CpDataCoefficients!$F$39+BE$3)),0)</f>
        <v>-5413.9439058107828</v>
      </c>
      <c r="BF168" s="191">
        <f ca="1">IFERROR(IF($AM168="HSC",OFFSET(INDEX(CpDataCoefficients!$A$1:$A$5025,MATCH($A168,CpDataCoefficients!$A$1:$A$5025,0)),1,CpDataCoefficients!$F$39+BF$3),OFFSET(INDEX(CpDataCoefficients!$A$1:$A$5025,MATCH($A168,CpDataCoefficients!$A$1:$A$5025,0)),0,CpDataCoefficients!$F$39+BF$3)),0)</f>
        <v>-62.704694309200363</v>
      </c>
      <c r="BG168" s="191">
        <f ca="1">IFERROR(IF($AM168="HSC",OFFSET(INDEX(CpDataCoefficients!$A$1:$A$5025,MATCH($A168,CpDataCoefficients!$A$1:$A$5025,0)),1,CpDataCoefficients!$F$39+BG$3),OFFSET(INDEX(CpDataCoefficients!$A$1:$A$5025,MATCH($A168,CpDataCoefficients!$A$1:$A$5025,0)),0,CpDataCoefficients!$F$39+BG$3)),0)</f>
        <v>0</v>
      </c>
      <c r="BH168" s="191">
        <f ca="1">IFERROR(IF($AM168="HSC",OFFSET(INDEX(CpDataCoefficients!$A$1:$A$5025,MATCH($A168,CpDataCoefficients!$A$1:$A$5025,0)),1,CpDataCoefficients!$F$39+BH$3),OFFSET(INDEX(CpDataCoefficients!$A$1:$A$5025,MATCH($A168,CpDataCoefficients!$A$1:$A$5025,0)),0,CpDataCoefficients!$F$39+BH$3)),0)</f>
        <v>0</v>
      </c>
      <c r="BI168" s="191">
        <f ca="1">IFERROR(IF($AM168="HSC",OFFSET(INDEX(CpDataCoefficients!$A$1:$A$5025,MATCH($A168,CpDataCoefficients!$A$1:$A$5025,0)),1,CpDataCoefficients!$F$39+BI$3),OFFSET(INDEX(CpDataCoefficients!$A$1:$A$5025,MATCH($A168,CpDataCoefficients!$A$1:$A$5025,0)),0,CpDataCoefficients!$F$39+BI$3)),0)</f>
        <v>0</v>
      </c>
      <c r="BJ168" s="191">
        <f ca="1">IFERROR(IF($AM168="HSC",OFFSET(INDEX(CpDataCoefficients!$A$1:$A$5025,MATCH($A168,CpDataCoefficients!$A$1:$A$5025,0)),1,CpDataCoefficients!$F$39+BJ$3),OFFSET(INDEX(CpDataCoefficients!$A$1:$A$5025,MATCH($A168,CpDataCoefficients!$A$1:$A$5025,0)),0,CpDataCoefficients!$F$39+BJ$3)),0)</f>
        <v>0</v>
      </c>
      <c r="BK168" s="191">
        <f ca="1">IFERROR(IF($AM168="HSC",OFFSET(INDEX(CpDataCoefficients!$A$1:$A$5025,MATCH($A168,CpDataCoefficients!$A$1:$A$5025,0)),1,CpDataCoefficients!$F$39+BK$3),OFFSET(INDEX(CpDataCoefficients!$A$1:$A$5025,MATCH($A168,CpDataCoefficients!$A$1:$A$5025,0)),0,CpDataCoefficients!$F$39+BK$3)),0)</f>
        <v>0</v>
      </c>
      <c r="BL168" s="191">
        <f ca="1">IFERROR(IF($AM168="HSC",OFFSET(INDEX(CpDataCoefficients!$A$1:$A$5025,MATCH($A168,CpDataCoefficients!$A$1:$A$5025,0)),1,CpDataCoefficients!$F$39+BL$3),OFFSET(INDEX(CpDataCoefficients!$A$1:$A$5025,MATCH($A168,CpDataCoefficients!$A$1:$A$5025,0)),0,CpDataCoefficients!$F$39+BL$3)),0)</f>
        <v>0</v>
      </c>
      <c r="BM168" s="191">
        <f ca="1">IFERROR(IF($AM168="HSC",OFFSET(INDEX(CpDataCoefficients!$A$1:$A$5025,MATCH($A168,CpDataCoefficients!$A$1:$A$5025,0)),1,CpDataCoefficients!$F$39+BM$3),OFFSET(INDEX(CpDataCoefficients!$A$1:$A$5025,MATCH($A168,CpDataCoefficients!$A$1:$A$5025,0)),0,CpDataCoefficients!$F$39+BM$3)),0)</f>
        <v>0</v>
      </c>
      <c r="BN168" s="191">
        <f ca="1">IFERROR(IF($AM168="HSC",OFFSET(INDEX(CpDataCoefficients!$A$1:$A$5025,MATCH($A168,CpDataCoefficients!$A$1:$A$5025,0)),1,CpDataCoefficients!$F$39+BN$3),OFFSET(INDEX(CpDataCoefficients!$A$1:$A$5025,MATCH($A168,CpDataCoefficients!$A$1:$A$5025,0)),0,CpDataCoefficients!$F$39+BN$3)),0)</f>
        <v>0</v>
      </c>
      <c r="BO168" s="191">
        <f ca="1">IFERROR(IF($AM168="HSC",OFFSET(INDEX(CpDataCoefficients!$A$1:$A$5025,MATCH($A168,CpDataCoefficients!$A$1:$A$5025,0)),1,CpDataCoefficients!$F$39+BO$3),OFFSET(INDEX(CpDataCoefficients!$A$1:$A$5025,MATCH($A168,CpDataCoefficients!$A$1:$A$5025,0)),0,CpDataCoefficients!$F$39+BO$3)),0)</f>
        <v>0</v>
      </c>
      <c r="BP168" s="191">
        <f ca="1">IFERROR(IF($AM168="HSC",OFFSET(INDEX(CpDataCoefficients!$A$1:$A$5025,MATCH($A168,CpDataCoefficients!$A$1:$A$5025,0)),1,CpDataCoefficients!$F$39+BP$3),OFFSET(INDEX(CpDataCoefficients!$A$1:$A$5025,MATCH($A168,CpDataCoefficients!$A$1:$A$5025,0)),0,CpDataCoefficients!$F$39+BP$3)),0)</f>
        <v>0</v>
      </c>
      <c r="BQ168" s="191">
        <f ca="1">IFERROR(IF($AM168="HSC",OFFSET(INDEX(CpDataCoefficients!$A$1:$A$5025,MATCH($A168,CpDataCoefficients!$A$1:$A$5025,0)),1,CpDataCoefficients!$F$39+BQ$3),OFFSET(INDEX(CpDataCoefficients!$A$1:$A$5025,MATCH($A168,CpDataCoefficients!$A$1:$A$5025,0)),0,CpDataCoefficients!$F$39+BQ$3)),0)</f>
        <v>0</v>
      </c>
      <c r="BR168" s="191">
        <f ca="1">IFERROR(IF($AM168="HSC",OFFSET(INDEX(CpDataCoefficients!$A$1:$A$5025,MATCH($A168,CpDataCoefficients!$A$1:$A$5025,0)),1,CpDataCoefficients!$F$39+BR$3),OFFSET(INDEX(CpDataCoefficients!$A$1:$A$5025,MATCH($A168,CpDataCoefficients!$A$1:$A$5025,0)),0,CpDataCoefficients!$F$39+BR$3)),0)</f>
        <v>0</v>
      </c>
      <c r="BS168" s="191">
        <f ca="1">IFERROR(IF($AM168="HSC",OFFSET(INDEX(CpDataCoefficients!$A$1:$A$5025,MATCH($A168,CpDataCoefficients!$A$1:$A$5025,0)),1,CpDataCoefficients!$F$39+BS$3),OFFSET(INDEX(CpDataCoefficients!$A$1:$A$5025,MATCH($A168,CpDataCoefficients!$A$1:$A$5025,0)),0,CpDataCoefficients!$F$39+BS$3)),0)</f>
        <v>0</v>
      </c>
      <c r="BT168" s="191">
        <f ca="1">IFERROR(IF($AM168="HSC",OFFSET(INDEX(CpDataCoefficients!$A$1:$A$5025,MATCH($A168,CpDataCoefficients!$A$1:$A$5025,0)),1,CpDataCoefficients!$F$39+BT$3),OFFSET(INDEX(CpDataCoefficients!$A$1:$A$5025,MATCH($A168,CpDataCoefficients!$A$1:$A$5025,0)),0,CpDataCoefficients!$F$39+BT$3)),0)</f>
        <v>0</v>
      </c>
      <c r="BU168" s="191">
        <f ca="1">IFERROR(IF($AM168="HSC",OFFSET(INDEX(CpDataCoefficients!$A$1:$A$5025,MATCH($A168,CpDataCoefficients!$A$1:$A$5025,0)),1,CpDataCoefficients!$F$39+BU$3),OFFSET(INDEX(CpDataCoefficients!$A$1:$A$5025,MATCH($A168,CpDataCoefficients!$A$1:$A$5025,0)),0,CpDataCoefficients!$F$39+BU$3)),0)</f>
        <v>0</v>
      </c>
      <c r="BV168" s="191">
        <f ca="1">IFERROR(IF($AM168="HSC",OFFSET(INDEX(CpDataCoefficients!$A$1:$A$5025,MATCH($A168,CpDataCoefficients!$A$1:$A$5025,0)),1,CpDataCoefficients!$F$39+BV$3),OFFSET(INDEX(CpDataCoefficients!$A$1:$A$5025,MATCH($A168,CpDataCoefficients!$A$1:$A$5025,0)),0,CpDataCoefficients!$F$39+BV$3)),0)</f>
        <v>0</v>
      </c>
      <c r="BW168" s="191">
        <f ca="1">IFERROR(IF($AM168="HSC",OFFSET(INDEX(CpDataCoefficients!$A$1:$A$5025,MATCH($A168,CpDataCoefficients!$A$1:$A$5025,0)),1,CpDataCoefficients!$F$39+BW$3),OFFSET(INDEX(CpDataCoefficients!$A$1:$A$5025,MATCH($A168,CpDataCoefficients!$A$1:$A$5025,0)),0,CpDataCoefficients!$F$39+BW$3)),0)</f>
        <v>0</v>
      </c>
      <c r="BX168" s="191">
        <f ca="1">IFERROR(IF($AM168="HSC",OFFSET(INDEX(CpDataCoefficients!$A$1:$A$5025,MATCH($A168,CpDataCoefficients!$A$1:$A$5025,0)),1,CpDataCoefficients!$F$39+BX$3),OFFSET(INDEX(CpDataCoefficients!$A$1:$A$5025,MATCH($A168,CpDataCoefficients!$A$1:$A$5025,0)),0,CpDataCoefficients!$F$39+BX$3)),0)</f>
        <v>0</v>
      </c>
      <c r="BY168" s="191">
        <f ca="1">IFERROR(IF($AM168="HSC",OFFSET(INDEX(CpDataCoefficients!$A$1:$A$5025,MATCH($A168,CpDataCoefficients!$A$1:$A$5025,0)),1,CpDataCoefficients!$F$39+BY$3),OFFSET(INDEX(CpDataCoefficients!$A$1:$A$5025,MATCH($A168,CpDataCoefficients!$A$1:$A$5025,0)),0,CpDataCoefficients!$F$39+BY$3)),0)</f>
        <v>0</v>
      </c>
      <c r="BZ168" s="191">
        <f ca="1">IFERROR(IF($AM168="HSC",OFFSET(INDEX(CpDataCoefficients!$A$1:$A$5025,MATCH($A168,CpDataCoefficients!$A$1:$A$5025,0)),1,CpDataCoefficients!$F$39+BZ$3),OFFSET(INDEX(CpDataCoefficients!$A$1:$A$5025,MATCH($A168,CpDataCoefficients!$A$1:$A$5025,0)),0,CpDataCoefficients!$F$39+BZ$3)),0)</f>
        <v>0</v>
      </c>
      <c r="CA168" s="191">
        <f ca="1">IFERROR(IF($AM168="HSC",OFFSET(INDEX(CpDataCoefficients!$A$1:$A$5025,MATCH($A168,CpDataCoefficients!$A$1:$A$5025,0)),1,CpDataCoefficients!$F$39+CA$3),OFFSET(INDEX(CpDataCoefficients!$A$1:$A$5025,MATCH($A168,CpDataCoefficients!$A$1:$A$5025,0)),0,CpDataCoefficients!$F$39+CA$3)),0)</f>
        <v>0</v>
      </c>
      <c r="CB168" s="191">
        <f ca="1">IFERROR(IF($AM168="HSC",OFFSET(INDEX(CpDataCoefficients!$A$1:$A$5025,MATCH($A168,CpDataCoefficients!$A$1:$A$5025,0)),1,CpDataCoefficients!$F$39+CB$3),OFFSET(INDEX(CpDataCoefficients!$A$1:$A$5025,MATCH($A168,CpDataCoefficients!$A$1:$A$5025,0)),0,CpDataCoefficients!$F$39+CB$3)),0)</f>
        <v>0</v>
      </c>
      <c r="CC168" s="191">
        <f ca="1">IFERROR(IF($AM168="HSC",OFFSET(INDEX(CpDataCoefficients!$A$1:$A$5025,MATCH($A168,CpDataCoefficients!$A$1:$A$5025,0)),1,CpDataCoefficients!$F$39+CC$3),OFFSET(INDEX(CpDataCoefficients!$A$1:$A$5025,MATCH($A168,CpDataCoefficients!$A$1:$A$5025,0)),0,CpDataCoefficients!$F$39+CC$3)),0)</f>
        <v>0</v>
      </c>
      <c r="CD168" s="191">
        <f ca="1">IFERROR(IF($AM168="HSC",OFFSET(INDEX(CpDataCoefficients!$A$1:$A$5025,MATCH($A168,CpDataCoefficients!$A$1:$A$5025,0)),1,CpDataCoefficients!$F$39+CD$3),OFFSET(INDEX(CpDataCoefficients!$A$1:$A$5025,MATCH($A168,CpDataCoefficients!$A$1:$A$5025,0)),0,CpDataCoefficients!$F$39+CD$3)),0)</f>
        <v>0</v>
      </c>
      <c r="CE168" s="191">
        <f ca="1">IFERROR(IF($AM168="HSC",OFFSET(INDEX(CpDataCoefficients!$A$1:$A$5025,MATCH($A168,CpDataCoefficients!$A$1:$A$5025,0)),1,CpDataCoefficients!$F$39+CE$3),OFFSET(INDEX(CpDataCoefficients!$A$1:$A$5025,MATCH($A168,CpDataCoefficients!$A$1:$A$5025,0)),0,CpDataCoefficients!$F$39+CE$3)),0)</f>
        <v>0</v>
      </c>
      <c r="CF168" s="191">
        <f ca="1">IFERROR(IF($AM168="HSC",OFFSET(INDEX(CpDataCoefficients!$A$1:$A$5025,MATCH($A168,CpDataCoefficients!$A$1:$A$5025,0)),1,CpDataCoefficients!$F$39+CF$3),OFFSET(INDEX(CpDataCoefficients!$A$1:$A$5025,MATCH($A168,CpDataCoefficients!$A$1:$A$5025,0)),0,CpDataCoefficients!$F$39+CF$3)),0)</f>
        <v>0</v>
      </c>
      <c r="CG168" s="191">
        <f ca="1">IFERROR(IF($AM168="HSC",OFFSET(INDEX(CpDataCoefficients!$A$1:$A$5025,MATCH($A168,CpDataCoefficients!$A$1:$A$5025,0)),1,CpDataCoefficients!$F$39+CG$3),OFFSET(INDEX(CpDataCoefficients!$A$1:$A$5025,MATCH($A168,CpDataCoefficients!$A$1:$A$5025,0)),0,CpDataCoefficients!$F$39+CG$3)),0)</f>
        <v>0</v>
      </c>
      <c r="CH168" s="191">
        <f ca="1">IFERROR(IF($AM168="HSC",OFFSET(INDEX(CpDataCoefficients!$A$1:$A$5025,MATCH($A168,CpDataCoefficients!$A$1:$A$5025,0)),1,CpDataCoefficients!$F$39+CH$3),OFFSET(INDEX(CpDataCoefficients!$A$1:$A$5025,MATCH($A168,CpDataCoefficients!$A$1:$A$5025,0)),0,CpDataCoefficients!$F$39+CH$3)),0)</f>
        <v>0</v>
      </c>
      <c r="CI168" s="191">
        <f ca="1">IFERROR(IF($AM168="HSC",OFFSET(INDEX(CpDataCoefficients!$A$1:$A$5025,MATCH($A168,CpDataCoefficients!$A$1:$A$5025,0)),1,CpDataCoefficients!$F$39+CI$3),OFFSET(INDEX(CpDataCoefficients!$A$1:$A$5025,MATCH($A168,CpDataCoefficients!$A$1:$A$5025,0)),0,CpDataCoefficients!$F$39+CI$3)),0)</f>
        <v>0</v>
      </c>
      <c r="CJ168" s="191">
        <f ca="1">IFERROR(IF($AM168="HSC",OFFSET(INDEX(CpDataCoefficients!$A$1:$A$5025,MATCH($A168,CpDataCoefficients!$A$1:$A$5025,0)),1,CpDataCoefficients!$F$39+CJ$3),OFFSET(INDEX(CpDataCoefficients!$A$1:$A$5025,MATCH($A168,CpDataCoefficients!$A$1:$A$5025,0)),0,CpDataCoefficients!$F$39+CJ$3)),0)</f>
        <v>0</v>
      </c>
      <c r="CK168" s="191">
        <f ca="1">IFERROR(IF($AM168="HSC",OFFSET(INDEX(CpDataCoefficients!$A$1:$A$5025,MATCH($A168,CpDataCoefficients!$A$1:$A$5025,0)),1,CpDataCoefficients!$F$39+CK$3),OFFSET(INDEX(CpDataCoefficients!$A$1:$A$5025,MATCH($A168,CpDataCoefficients!$A$1:$A$5025,0)),0,CpDataCoefficients!$F$39+CK$3)),0)</f>
        <v>0</v>
      </c>
      <c r="CL168" s="191">
        <f ca="1">IFERROR(IF($AM168="HSC",OFFSET(INDEX(CpDataCoefficients!$A$1:$A$5025,MATCH($A168,CpDataCoefficients!$A$1:$A$5025,0)),1,CpDataCoefficients!$F$39+CL$3),OFFSET(INDEX(CpDataCoefficients!$A$1:$A$5025,MATCH($A168,CpDataCoefficients!$A$1:$A$5025,0)),0,CpDataCoefficients!$F$39+CL$3)),0)</f>
        <v>0</v>
      </c>
      <c r="CM168" s="191">
        <f ca="1">IFERROR(IF($AM168="HSC",OFFSET(INDEX(CpDataCoefficients!$A$1:$A$5025,MATCH($A168,CpDataCoefficients!$A$1:$A$5025,0)),1,CpDataCoefficients!$F$39+CM$3),OFFSET(INDEX(CpDataCoefficients!$A$1:$A$5025,MATCH($A168,CpDataCoefficients!$A$1:$A$5025,0)),0,CpDataCoefficients!$F$39+CM$3)),0)</f>
        <v>0</v>
      </c>
      <c r="CN168" s="191">
        <f ca="1">IFERROR(IF($AM168="HSC",OFFSET(INDEX(CpDataCoefficients!$A$1:$A$5025,MATCH($A168,CpDataCoefficients!$A$1:$A$5025,0)),1,CpDataCoefficients!$F$39+CN$3),OFFSET(INDEX(CpDataCoefficients!$A$1:$A$5025,MATCH($A168,CpDataCoefficients!$A$1:$A$5025,0)),0,CpDataCoefficients!$F$39+CN$3)),0)</f>
        <v>0</v>
      </c>
      <c r="CO168" s="191">
        <f ca="1">IFERROR(IF($AM168="HSC",OFFSET(INDEX(CpDataCoefficients!$A$1:$A$5025,MATCH($A168,CpDataCoefficients!$A$1:$A$5025,0)),1,CpDataCoefficients!$F$39+CO$3),OFFSET(INDEX(CpDataCoefficients!$A$1:$A$5025,MATCH($A168,CpDataCoefficients!$A$1:$A$5025,0)),0,CpDataCoefficients!$F$39+CO$3)),0)</f>
        <v>0</v>
      </c>
      <c r="CP168" s="191">
        <f ca="1">IFERROR(IF($AM168="HSC",OFFSET(INDEX(CpDataCoefficients!$A$1:$A$5025,MATCH($A168,CpDataCoefficients!$A$1:$A$5025,0)),1,CpDataCoefficients!$F$39+CP$3),OFFSET(INDEX(CpDataCoefficients!$A$1:$A$5025,MATCH($A168,CpDataCoefficients!$A$1:$A$5025,0)),0,CpDataCoefficients!$F$39+CP$3)),0)</f>
        <v>0</v>
      </c>
      <c r="CQ168" s="191">
        <f ca="1">IFERROR(IF($AM168="HSC",OFFSET(INDEX(CpDataCoefficients!$A$1:$A$5025,MATCH($A168,CpDataCoefficients!$A$1:$A$5025,0)),1,CpDataCoefficients!$F$39+CQ$3),OFFSET(INDEX(CpDataCoefficients!$A$1:$A$5025,MATCH($A168,CpDataCoefficients!$A$1:$A$5025,0)),0,CpDataCoefficients!$F$39+CQ$3)),0)</f>
        <v>0</v>
      </c>
      <c r="CR168" s="191">
        <f ca="1">IFERROR(IF($AM168="HSC",OFFSET(INDEX(CpDataCoefficients!$A$1:$A$5025,MATCH($A168,CpDataCoefficients!$A$1:$A$5025,0)),1,CpDataCoefficients!$F$39+CR$3),OFFSET(INDEX(CpDataCoefficients!$A$1:$A$5025,MATCH($A168,CpDataCoefficients!$A$1:$A$5025,0)),0,CpDataCoefficients!$F$39+CR$3)),0)</f>
        <v>0</v>
      </c>
      <c r="CS168" s="191">
        <f ca="1">IFERROR(IF($AM168="HSC",OFFSET(INDEX(CpDataCoefficients!$A$1:$A$5025,MATCH($A168,CpDataCoefficients!$A$1:$A$5025,0)),1,CpDataCoefficients!$F$39+CS$3),OFFSET(INDEX(CpDataCoefficients!$A$1:$A$5025,MATCH($A168,CpDataCoefficients!$A$1:$A$5025,0)),0,CpDataCoefficients!$F$39+CS$3)),0)</f>
        <v>0</v>
      </c>
      <c r="CT168" s="191">
        <f ca="1">IFERROR(IF($AM168="HSC",OFFSET(INDEX(CpDataCoefficients!$A$1:$A$5025,MATCH($A168,CpDataCoefficients!$A$1:$A$5025,0)),1,CpDataCoefficients!$F$39+CT$3),OFFSET(INDEX(CpDataCoefficients!$A$1:$A$5025,MATCH($A168,CpDataCoefficients!$A$1:$A$5025,0)),0,CpDataCoefficients!$F$39+CT$3)),0)</f>
        <v>0</v>
      </c>
      <c r="CU168" s="192">
        <f ca="1">IFERROR(IF($AM168="HSC",OFFSET(INDEX(CpDataCoefficients!$A$1:$A$5025,MATCH($A168,CpDataCoefficients!$A$1:$A$5025,0)),1,CpDataCoefficients!$F$39+CU$3),OFFSET(INDEX(CpDataCoefficients!$A$1:$A$5025,MATCH($A168,CpDataCoefficients!$A$1:$A$5025,0)),0,CpDataCoefficients!$F$39+CU$3)),0)</f>
        <v>0</v>
      </c>
      <c r="CV168" s="193"/>
      <c r="CW168" s="193"/>
      <c r="CX168" s="193"/>
      <c r="CY168" s="193"/>
      <c r="CZ168" s="193"/>
      <c r="DA168" s="193"/>
      <c r="DB168" s="193">
        <v>6</v>
      </c>
      <c r="DC168" s="193"/>
      <c r="DD168" s="193"/>
      <c r="DE168" s="193"/>
      <c r="DF168" s="193"/>
      <c r="DG168" s="193"/>
      <c r="DH168" s="193"/>
      <c r="DI168" s="193"/>
      <c r="DJ168" s="193"/>
      <c r="DK168" s="193"/>
      <c r="DL168" s="193"/>
      <c r="DM168" s="193"/>
      <c r="DN168" s="193"/>
      <c r="DO168" s="193"/>
      <c r="DP168" s="193"/>
      <c r="DQ168" s="193"/>
      <c r="DR168" s="193"/>
      <c r="DS168" s="193"/>
      <c r="DT168" s="193"/>
      <c r="DU168" s="193"/>
      <c r="DV168" s="193"/>
      <c r="DW168" s="193"/>
      <c r="DX168" s="193"/>
      <c r="DY168" s="193"/>
      <c r="DZ168" s="193"/>
    </row>
    <row r="169" spans="1:130" ht="15.75" x14ac:dyDescent="0.25">
      <c r="A169" s="166"/>
      <c r="B169" s="166" t="s">
        <v>784</v>
      </c>
      <c r="C169" s="175">
        <v>122.124</v>
      </c>
      <c r="D169" s="176">
        <v>395.6</v>
      </c>
      <c r="E169" s="176">
        <v>523</v>
      </c>
      <c r="F169" s="176">
        <v>752</v>
      </c>
      <c r="G169" s="176">
        <v>45</v>
      </c>
      <c r="H169" s="176">
        <v>45.596249986879677</v>
      </c>
      <c r="I169" s="176">
        <v>341</v>
      </c>
      <c r="J169" s="175">
        <v>0.25</v>
      </c>
      <c r="K169" s="175">
        <v>0.62</v>
      </c>
      <c r="L169" s="175">
        <v>1.075</v>
      </c>
      <c r="M169" s="176">
        <v>403</v>
      </c>
      <c r="N169" s="176">
        <v>1.7</v>
      </c>
      <c r="O169" s="177">
        <v>-12.250999999999999</v>
      </c>
      <c r="P169" s="178">
        <v>0.15029999999999999</v>
      </c>
      <c r="Q169" s="178">
        <v>-1.0119999999999999E-4</v>
      </c>
      <c r="R169" s="178">
        <v>2.5370000000000002E-8</v>
      </c>
      <c r="S169" s="175">
        <f t="shared" ca="1" si="3"/>
        <v>1.2718146918050841</v>
      </c>
      <c r="T169" s="179">
        <v>120</v>
      </c>
      <c r="U169" s="180">
        <v>2617.6</v>
      </c>
      <c r="V169" s="180">
        <v>407.88</v>
      </c>
      <c r="W169" s="169">
        <v>-69.36</v>
      </c>
      <c r="X169" s="181">
        <v>-290.20224000000002</v>
      </c>
      <c r="Y169" s="169">
        <v>-50.29</v>
      </c>
      <c r="Z169" s="181">
        <v>-210.41336000000001</v>
      </c>
      <c r="AA169" s="181"/>
      <c r="AB169" s="177">
        <v>17.163399999999999</v>
      </c>
      <c r="AC169" s="180">
        <v>4190.7</v>
      </c>
      <c r="AD169" s="180">
        <v>-125.2</v>
      </c>
      <c r="AE169" s="169">
        <v>560</v>
      </c>
      <c r="AF169" s="169">
        <v>405</v>
      </c>
      <c r="AG169" s="175">
        <v>0</v>
      </c>
      <c r="AH169" s="180">
        <v>0</v>
      </c>
      <c r="AI169" s="175">
        <v>0</v>
      </c>
      <c r="AJ169" s="175">
        <v>0</v>
      </c>
      <c r="AK169" s="169">
        <v>12100</v>
      </c>
      <c r="AL169" s="181">
        <v>50626.400000000001</v>
      </c>
      <c r="AM169" s="169"/>
      <c r="AN169" s="170"/>
      <c r="AO169" s="170"/>
      <c r="AP169" s="170"/>
      <c r="AQ169" s="170"/>
      <c r="AR169" s="170"/>
      <c r="AS169" s="170"/>
      <c r="AT169" s="170"/>
      <c r="AU169" s="170"/>
      <c r="AV169" s="170"/>
      <c r="AW169" s="170"/>
      <c r="AX169" s="170"/>
      <c r="AY169" s="170"/>
      <c r="AZ169" s="170"/>
      <c r="BA169" s="170"/>
      <c r="BB169" s="170"/>
      <c r="BC169" s="170"/>
      <c r="BD169" s="170"/>
      <c r="BE169" s="170"/>
      <c r="BF169" s="170"/>
      <c r="BG169" s="170"/>
      <c r="BH169" s="170"/>
      <c r="BI169" s="170"/>
      <c r="BJ169" s="170"/>
      <c r="BK169" s="170"/>
      <c r="BL169" s="170"/>
      <c r="BM169" s="170"/>
      <c r="BN169" s="170"/>
      <c r="BO169" s="170"/>
      <c r="BP169" s="170"/>
      <c r="BQ169" s="170"/>
      <c r="BR169" s="170"/>
      <c r="BS169" s="170"/>
      <c r="BT169" s="170"/>
      <c r="BU169" s="170"/>
      <c r="BV169" s="170"/>
      <c r="BW169" s="170"/>
      <c r="BX169" s="170"/>
      <c r="BY169" s="169"/>
      <c r="BZ169" s="169"/>
      <c r="CA169" s="169"/>
      <c r="CB169" s="169"/>
      <c r="CC169" s="169"/>
      <c r="CD169" s="169"/>
      <c r="CE169" s="169"/>
      <c r="CF169" s="169"/>
      <c r="CG169" s="169"/>
      <c r="CH169" s="169"/>
      <c r="CI169" s="169"/>
      <c r="CJ169" s="169"/>
      <c r="CK169" s="169"/>
      <c r="CL169" s="169"/>
      <c r="CM169" s="169"/>
      <c r="CN169" s="169"/>
      <c r="CO169" s="169"/>
      <c r="CP169" s="169"/>
      <c r="CQ169" s="169"/>
      <c r="CR169" s="169"/>
      <c r="CS169" s="171"/>
      <c r="CT169" s="171"/>
      <c r="CU169" s="169"/>
    </row>
    <row r="170" spans="1:130" ht="15.75" x14ac:dyDescent="0.25">
      <c r="A170" s="166"/>
      <c r="B170" s="166" t="s">
        <v>785</v>
      </c>
      <c r="C170" s="175">
        <v>103.124</v>
      </c>
      <c r="D170" s="176">
        <v>260</v>
      </c>
      <c r="E170" s="176">
        <v>464</v>
      </c>
      <c r="F170" s="176">
        <v>699.4</v>
      </c>
      <c r="G170" s="176">
        <v>41.6</v>
      </c>
      <c r="H170" s="176">
        <v>42.151199987870989</v>
      </c>
      <c r="I170" s="176">
        <v>0</v>
      </c>
      <c r="J170" s="175">
        <v>0</v>
      </c>
      <c r="K170" s="175">
        <v>0.36</v>
      </c>
      <c r="L170" s="175">
        <v>1.01</v>
      </c>
      <c r="M170" s="176">
        <v>288</v>
      </c>
      <c r="N170" s="176">
        <v>3.5</v>
      </c>
      <c r="O170" s="177">
        <v>-6.2210000000000001</v>
      </c>
      <c r="P170" s="178">
        <v>0.13689999999999999</v>
      </c>
      <c r="Q170" s="178">
        <v>-1.058E-4</v>
      </c>
      <c r="R170" s="178">
        <v>3.222E-8</v>
      </c>
      <c r="S170" s="175" t="e">
        <f t="shared" ca="1" si="3"/>
        <v>#DIV/0!</v>
      </c>
      <c r="T170" s="179">
        <v>25</v>
      </c>
      <c r="U170" s="180">
        <v>0</v>
      </c>
      <c r="V170" s="180">
        <v>0</v>
      </c>
      <c r="W170" s="169">
        <v>52.3</v>
      </c>
      <c r="X170" s="181">
        <v>218.82319999999999</v>
      </c>
      <c r="Y170" s="169">
        <v>62.35</v>
      </c>
      <c r="Z170" s="181">
        <v>260.87240000000003</v>
      </c>
      <c r="AA170" s="181"/>
      <c r="AB170" s="177">
        <v>0</v>
      </c>
      <c r="AC170" s="180">
        <v>0</v>
      </c>
      <c r="AD170" s="180">
        <v>0</v>
      </c>
      <c r="AE170" s="169">
        <v>0</v>
      </c>
      <c r="AF170" s="169">
        <v>0</v>
      </c>
      <c r="AG170" s="175">
        <v>59.774000000000001</v>
      </c>
      <c r="AH170" s="180">
        <v>-7912.31</v>
      </c>
      <c r="AI170" s="175">
        <v>-5.8810000000000002</v>
      </c>
      <c r="AJ170" s="175">
        <v>6.53</v>
      </c>
      <c r="AK170" s="169">
        <v>0</v>
      </c>
      <c r="AL170" s="181">
        <v>0</v>
      </c>
      <c r="AM170" s="169"/>
      <c r="AN170" s="170"/>
      <c r="AO170" s="170"/>
      <c r="AP170" s="170"/>
      <c r="AQ170" s="170"/>
      <c r="AR170" s="170"/>
      <c r="AS170" s="170"/>
      <c r="AT170" s="170"/>
      <c r="AU170" s="170"/>
      <c r="AV170" s="170"/>
      <c r="AW170" s="170"/>
      <c r="AX170" s="170"/>
      <c r="AY170" s="170"/>
      <c r="AZ170" s="170"/>
      <c r="BA170" s="170"/>
      <c r="BB170" s="170"/>
      <c r="BC170" s="170"/>
      <c r="BD170" s="170"/>
      <c r="BE170" s="170"/>
      <c r="BF170" s="170"/>
      <c r="BG170" s="170"/>
      <c r="BH170" s="170"/>
      <c r="BI170" s="170"/>
      <c r="BJ170" s="170"/>
      <c r="BK170" s="170"/>
      <c r="BL170" s="170"/>
      <c r="BM170" s="170"/>
      <c r="BN170" s="170"/>
      <c r="BO170" s="170"/>
      <c r="BP170" s="170"/>
      <c r="BQ170" s="170"/>
      <c r="BR170" s="170"/>
      <c r="BS170" s="170"/>
      <c r="BT170" s="170"/>
      <c r="BU170" s="170"/>
      <c r="BV170" s="170"/>
      <c r="BW170" s="170"/>
      <c r="BX170" s="170"/>
      <c r="BY170" s="169"/>
      <c r="BZ170" s="169"/>
      <c r="CA170" s="169"/>
      <c r="CB170" s="169"/>
      <c r="CC170" s="169"/>
      <c r="CD170" s="169"/>
      <c r="CE170" s="169"/>
      <c r="CF170" s="169"/>
      <c r="CG170" s="169"/>
      <c r="CH170" s="169"/>
      <c r="CI170" s="169"/>
      <c r="CJ170" s="169"/>
      <c r="CK170" s="169"/>
      <c r="CL170" s="169"/>
      <c r="CM170" s="169"/>
      <c r="CN170" s="169"/>
      <c r="CO170" s="169"/>
      <c r="CP170" s="169"/>
      <c r="CQ170" s="169"/>
      <c r="CR170" s="169"/>
      <c r="CS170" s="171"/>
      <c r="CT170" s="171"/>
      <c r="CU170" s="169"/>
    </row>
    <row r="171" spans="1:130" ht="15.75" x14ac:dyDescent="0.25">
      <c r="A171" s="166"/>
      <c r="B171" s="166" t="s">
        <v>786</v>
      </c>
      <c r="C171" s="175">
        <v>108.14</v>
      </c>
      <c r="D171" s="176">
        <v>257.8</v>
      </c>
      <c r="E171" s="176">
        <v>478.6</v>
      </c>
      <c r="F171" s="176">
        <v>677</v>
      </c>
      <c r="G171" s="176">
        <v>46</v>
      </c>
      <c r="H171" s="176">
        <v>46.609499986588112</v>
      </c>
      <c r="I171" s="176">
        <v>334</v>
      </c>
      <c r="J171" s="175">
        <v>0.28000000000000003</v>
      </c>
      <c r="K171" s="175">
        <v>0.71</v>
      </c>
      <c r="L171" s="175">
        <v>1.0409999999999999</v>
      </c>
      <c r="M171" s="176">
        <v>298</v>
      </c>
      <c r="N171" s="176">
        <v>1.7</v>
      </c>
      <c r="O171" s="177">
        <v>-1.7669999999999999</v>
      </c>
      <c r="P171" s="178">
        <v>0.13089999999999999</v>
      </c>
      <c r="Q171" s="178">
        <v>-8.0190000000000003E-5</v>
      </c>
      <c r="R171" s="178">
        <v>1.8559999999999999E-8</v>
      </c>
      <c r="S171" s="175">
        <f t="shared" ca="1" si="3"/>
        <v>1.9863277982003844</v>
      </c>
      <c r="T171" s="179">
        <v>25</v>
      </c>
      <c r="U171" s="180">
        <v>1088</v>
      </c>
      <c r="V171" s="180">
        <v>367.21</v>
      </c>
      <c r="W171" s="169">
        <v>-22.47</v>
      </c>
      <c r="X171" s="181">
        <v>-94.014479999999992</v>
      </c>
      <c r="Y171" s="169">
        <v>0</v>
      </c>
      <c r="Z171" s="181">
        <v>0</v>
      </c>
      <c r="AA171" s="181"/>
      <c r="AB171" s="177">
        <v>17.458200000000001</v>
      </c>
      <c r="AC171" s="180">
        <v>4384.8100000000004</v>
      </c>
      <c r="AD171" s="180">
        <v>-73.150000000000006</v>
      </c>
      <c r="AE171" s="169">
        <v>603</v>
      </c>
      <c r="AF171" s="169">
        <v>385</v>
      </c>
      <c r="AG171" s="175">
        <v>0</v>
      </c>
      <c r="AH171" s="180">
        <v>0</v>
      </c>
      <c r="AI171" s="175">
        <v>0</v>
      </c>
      <c r="AJ171" s="175">
        <v>0</v>
      </c>
      <c r="AK171" s="169">
        <v>12070</v>
      </c>
      <c r="AL171" s="181">
        <v>50500.880000000005</v>
      </c>
      <c r="AM171" s="169"/>
      <c r="AN171" s="170"/>
      <c r="AO171" s="170"/>
      <c r="AP171" s="170"/>
      <c r="AQ171" s="170"/>
      <c r="AR171" s="170"/>
      <c r="AS171" s="170"/>
      <c r="AT171" s="170"/>
      <c r="AU171" s="170"/>
      <c r="AV171" s="170"/>
      <c r="AW171" s="170"/>
      <c r="AX171" s="170"/>
      <c r="AY171" s="170"/>
      <c r="AZ171" s="170"/>
      <c r="BA171" s="170"/>
      <c r="BB171" s="170"/>
      <c r="BC171" s="170"/>
      <c r="BD171" s="170"/>
      <c r="BE171" s="170"/>
      <c r="BF171" s="170"/>
      <c r="BG171" s="170"/>
      <c r="BH171" s="170"/>
      <c r="BI171" s="170"/>
      <c r="BJ171" s="170"/>
      <c r="BK171" s="170"/>
      <c r="BL171" s="170"/>
      <c r="BM171" s="170"/>
      <c r="BN171" s="170"/>
      <c r="BO171" s="170"/>
      <c r="BP171" s="170"/>
      <c r="BQ171" s="170"/>
      <c r="BR171" s="170"/>
      <c r="BS171" s="170"/>
      <c r="BT171" s="170"/>
      <c r="BU171" s="170"/>
      <c r="BV171" s="170"/>
      <c r="BW171" s="170"/>
      <c r="BX171" s="170"/>
      <c r="BY171" s="169"/>
      <c r="BZ171" s="169"/>
      <c r="CA171" s="169"/>
      <c r="CB171" s="169"/>
      <c r="CC171" s="169"/>
      <c r="CD171" s="169"/>
      <c r="CE171" s="169"/>
      <c r="CF171" s="169"/>
      <c r="CG171" s="169"/>
      <c r="CH171" s="169"/>
      <c r="CI171" s="169"/>
      <c r="CJ171" s="169"/>
      <c r="CK171" s="169"/>
      <c r="CL171" s="169"/>
      <c r="CM171" s="169"/>
      <c r="CN171" s="169"/>
      <c r="CO171" s="169"/>
      <c r="CP171" s="169"/>
      <c r="CQ171" s="169"/>
      <c r="CR171" s="169"/>
      <c r="CS171" s="171"/>
      <c r="CT171" s="171"/>
      <c r="CU171" s="169"/>
    </row>
    <row r="172" spans="1:130" ht="15.75" x14ac:dyDescent="0.25">
      <c r="A172" s="166"/>
      <c r="B172" s="166" t="s">
        <v>787</v>
      </c>
      <c r="C172" s="175">
        <v>117.169</v>
      </c>
      <c r="D172" s="176">
        <v>165.9</v>
      </c>
      <c r="E172" s="176">
        <v>285.7</v>
      </c>
      <c r="F172" s="176">
        <v>452</v>
      </c>
      <c r="G172" s="176">
        <v>38.200000000000003</v>
      </c>
      <c r="H172" s="176">
        <v>38.706149988862308</v>
      </c>
      <c r="I172" s="176">
        <v>0</v>
      </c>
      <c r="J172" s="175">
        <v>0</v>
      </c>
      <c r="K172" s="175">
        <v>0.15</v>
      </c>
      <c r="L172" s="175">
        <v>1.35</v>
      </c>
      <c r="M172" s="176">
        <v>284</v>
      </c>
      <c r="N172" s="176">
        <v>0</v>
      </c>
      <c r="O172" s="177">
        <v>0</v>
      </c>
      <c r="P172" s="178">
        <v>0</v>
      </c>
      <c r="Q172" s="178">
        <v>0</v>
      </c>
      <c r="R172" s="178">
        <v>0</v>
      </c>
      <c r="S172" s="175" t="e">
        <f t="shared" ca="1" si="3"/>
        <v>#DIV/0!</v>
      </c>
      <c r="T172" s="179">
        <v>25</v>
      </c>
      <c r="U172" s="180">
        <v>0</v>
      </c>
      <c r="V172" s="180">
        <v>0</v>
      </c>
      <c r="W172" s="169">
        <v>0</v>
      </c>
      <c r="X172" s="181">
        <v>0</v>
      </c>
      <c r="Y172" s="169">
        <v>0</v>
      </c>
      <c r="Z172" s="181">
        <v>0</v>
      </c>
      <c r="AA172" s="181"/>
      <c r="AB172" s="177">
        <v>0</v>
      </c>
      <c r="AC172" s="180">
        <v>0</v>
      </c>
      <c r="AD172" s="180">
        <v>0</v>
      </c>
      <c r="AE172" s="169">
        <v>0</v>
      </c>
      <c r="AF172" s="169">
        <v>0</v>
      </c>
      <c r="AG172" s="175">
        <v>52.722999999999999</v>
      </c>
      <c r="AH172" s="180">
        <v>-4443.16</v>
      </c>
      <c r="AI172" s="175">
        <v>-5.4039999999999999</v>
      </c>
      <c r="AJ172" s="175">
        <v>2.97</v>
      </c>
      <c r="AK172" s="169">
        <v>0</v>
      </c>
      <c r="AL172" s="181">
        <v>0</v>
      </c>
      <c r="AM172" s="169"/>
      <c r="AN172" s="170"/>
      <c r="AO172" s="170"/>
      <c r="AP172" s="170"/>
      <c r="AQ172" s="170"/>
      <c r="AR172" s="170"/>
      <c r="AS172" s="170"/>
      <c r="AT172" s="170"/>
      <c r="AU172" s="170"/>
      <c r="AV172" s="170"/>
      <c r="AW172" s="170"/>
      <c r="AX172" s="170"/>
      <c r="AY172" s="170"/>
      <c r="AZ172" s="170"/>
      <c r="BA172" s="170"/>
      <c r="BB172" s="170"/>
      <c r="BC172" s="170"/>
      <c r="BD172" s="170"/>
      <c r="BE172" s="170"/>
      <c r="BF172" s="170"/>
      <c r="BG172" s="170"/>
      <c r="BH172" s="170"/>
      <c r="BI172" s="170"/>
      <c r="BJ172" s="170"/>
      <c r="BK172" s="170"/>
      <c r="BL172" s="170"/>
      <c r="BM172" s="170"/>
      <c r="BN172" s="170"/>
      <c r="BO172" s="170"/>
      <c r="BP172" s="170"/>
      <c r="BQ172" s="170"/>
      <c r="BR172" s="170"/>
      <c r="BS172" s="170"/>
      <c r="BT172" s="170"/>
      <c r="BU172" s="170"/>
      <c r="BV172" s="170"/>
      <c r="BW172" s="170"/>
      <c r="BX172" s="170"/>
      <c r="BY172" s="169"/>
      <c r="BZ172" s="169"/>
      <c r="CA172" s="169"/>
      <c r="CB172" s="169"/>
      <c r="CC172" s="169"/>
      <c r="CD172" s="169"/>
      <c r="CE172" s="169"/>
      <c r="CF172" s="169"/>
      <c r="CG172" s="169"/>
      <c r="CH172" s="169"/>
      <c r="CI172" s="169"/>
      <c r="CJ172" s="169"/>
      <c r="CK172" s="169"/>
      <c r="CL172" s="169"/>
      <c r="CM172" s="169"/>
      <c r="CN172" s="169"/>
      <c r="CO172" s="169"/>
      <c r="CP172" s="169"/>
      <c r="CQ172" s="169"/>
      <c r="CR172" s="169"/>
      <c r="CS172" s="171"/>
      <c r="CT172" s="171"/>
      <c r="CU172" s="169"/>
    </row>
    <row r="173" spans="1:130" ht="15.75" x14ac:dyDescent="0.25">
      <c r="A173" s="166"/>
      <c r="B173" s="166" t="s">
        <v>788</v>
      </c>
      <c r="C173" s="175">
        <v>67.805000000000007</v>
      </c>
      <c r="D173" s="176">
        <v>146.5</v>
      </c>
      <c r="E173" s="176">
        <v>173.3</v>
      </c>
      <c r="F173" s="176">
        <v>260.8</v>
      </c>
      <c r="G173" s="176">
        <v>49.2</v>
      </c>
      <c r="H173" s="176">
        <v>49.851899985655116</v>
      </c>
      <c r="I173" s="176">
        <v>0</v>
      </c>
      <c r="J173" s="175">
        <v>0</v>
      </c>
      <c r="K173" s="175">
        <v>0.42</v>
      </c>
      <c r="L173" s="175">
        <v>0</v>
      </c>
      <c r="M173" s="176">
        <v>0</v>
      </c>
      <c r="N173" s="176">
        <v>0</v>
      </c>
      <c r="O173" s="177">
        <v>0</v>
      </c>
      <c r="P173" s="178">
        <v>0</v>
      </c>
      <c r="Q173" s="178">
        <v>0</v>
      </c>
      <c r="R173" s="178">
        <v>0</v>
      </c>
      <c r="S173" s="175" t="e">
        <f t="shared" ca="1" si="3"/>
        <v>#DIV/0!</v>
      </c>
      <c r="T173" s="179">
        <v>25</v>
      </c>
      <c r="U173" s="180">
        <v>0</v>
      </c>
      <c r="V173" s="180">
        <v>0</v>
      </c>
      <c r="W173" s="169">
        <v>0</v>
      </c>
      <c r="X173" s="181">
        <v>0</v>
      </c>
      <c r="Y173" s="169">
        <v>0</v>
      </c>
      <c r="Z173" s="181">
        <v>0</v>
      </c>
      <c r="AA173" s="181"/>
      <c r="AB173" s="177">
        <v>0</v>
      </c>
      <c r="AC173" s="180">
        <v>0</v>
      </c>
      <c r="AD173" s="180">
        <v>0</v>
      </c>
      <c r="AE173" s="169">
        <v>0</v>
      </c>
      <c r="AF173" s="169">
        <v>0</v>
      </c>
      <c r="AG173" s="175">
        <v>67.757999999999996</v>
      </c>
      <c r="AH173" s="180">
        <v>-3748.59</v>
      </c>
      <c r="AI173" s="175">
        <v>-2.819</v>
      </c>
      <c r="AJ173" s="175">
        <v>1.2</v>
      </c>
      <c r="AK173" s="169">
        <v>6140</v>
      </c>
      <c r="AL173" s="181">
        <v>25689.760000000002</v>
      </c>
      <c r="AM173" s="169"/>
      <c r="AN173" s="170"/>
      <c r="AO173" s="170"/>
      <c r="AP173" s="170"/>
      <c r="AQ173" s="170"/>
      <c r="AR173" s="170"/>
      <c r="AS173" s="170"/>
      <c r="AT173" s="170"/>
      <c r="AU173" s="170"/>
      <c r="AV173" s="170"/>
      <c r="AW173" s="170"/>
      <c r="AX173" s="170"/>
      <c r="AY173" s="170"/>
      <c r="AZ173" s="170"/>
      <c r="BA173" s="170"/>
      <c r="BB173" s="170"/>
      <c r="BC173" s="170"/>
      <c r="BD173" s="170"/>
      <c r="BE173" s="170"/>
      <c r="BF173" s="170"/>
      <c r="BG173" s="170"/>
      <c r="BH173" s="170"/>
      <c r="BI173" s="170"/>
      <c r="BJ173" s="170"/>
      <c r="BK173" s="170"/>
      <c r="BL173" s="170"/>
      <c r="BM173" s="170"/>
      <c r="BN173" s="170"/>
      <c r="BO173" s="170"/>
      <c r="BP173" s="170"/>
      <c r="BQ173" s="170"/>
      <c r="BR173" s="170"/>
      <c r="BS173" s="170"/>
      <c r="BT173" s="170"/>
      <c r="BU173" s="170"/>
      <c r="BV173" s="170"/>
      <c r="BW173" s="170"/>
      <c r="BX173" s="170"/>
      <c r="BY173" s="169"/>
      <c r="BZ173" s="169"/>
      <c r="CA173" s="169"/>
      <c r="CB173" s="169"/>
      <c r="CC173" s="169"/>
      <c r="CD173" s="169"/>
      <c r="CE173" s="169"/>
      <c r="CF173" s="169"/>
      <c r="CG173" s="169"/>
      <c r="CH173" s="169"/>
      <c r="CI173" s="169"/>
      <c r="CJ173" s="169"/>
      <c r="CK173" s="169"/>
      <c r="CL173" s="169"/>
      <c r="CM173" s="169"/>
      <c r="CN173" s="169"/>
      <c r="CO173" s="169"/>
      <c r="CP173" s="169"/>
      <c r="CQ173" s="169"/>
      <c r="CR173" s="169"/>
      <c r="CS173" s="171"/>
      <c r="CT173" s="171"/>
      <c r="CU173" s="169"/>
    </row>
    <row r="174" spans="1:130" ht="15.75" x14ac:dyDescent="0.25">
      <c r="A174" s="166"/>
      <c r="B174" s="166" t="s">
        <v>789</v>
      </c>
      <c r="C174" s="175">
        <v>159.80799999999999</v>
      </c>
      <c r="D174" s="176">
        <v>266</v>
      </c>
      <c r="E174" s="176">
        <v>331.9</v>
      </c>
      <c r="F174" s="176">
        <v>584</v>
      </c>
      <c r="G174" s="176">
        <v>102</v>
      </c>
      <c r="H174" s="176">
        <v>103.35149997026059</v>
      </c>
      <c r="I174" s="176">
        <v>127</v>
      </c>
      <c r="J174" s="175">
        <v>0.27</v>
      </c>
      <c r="K174" s="175">
        <v>0.13200000000000001</v>
      </c>
      <c r="L174" s="175">
        <v>3.1190000000000002</v>
      </c>
      <c r="M174" s="176">
        <v>293</v>
      </c>
      <c r="N174" s="176">
        <v>0.2</v>
      </c>
      <c r="O174" s="177">
        <v>8.0869999999999997</v>
      </c>
      <c r="P174" s="178">
        <v>2.6879999999999999E-3</v>
      </c>
      <c r="Q174" s="178">
        <v>-2.8459999999999999E-6</v>
      </c>
      <c r="R174" s="178">
        <v>1.0830000000000001E-9</v>
      </c>
      <c r="S174" s="175">
        <f t="shared" ca="1" si="3"/>
        <v>0.97646883695713727</v>
      </c>
      <c r="T174" s="179">
        <v>25</v>
      </c>
      <c r="U174" s="180">
        <v>387.82</v>
      </c>
      <c r="V174" s="180">
        <v>292.79000000000002</v>
      </c>
      <c r="W174" s="169">
        <v>0</v>
      </c>
      <c r="X174" s="181">
        <v>0</v>
      </c>
      <c r="Y174" s="169">
        <v>0</v>
      </c>
      <c r="Z174" s="181">
        <v>0</v>
      </c>
      <c r="AA174" s="181"/>
      <c r="AB174" s="177">
        <v>15.844099999999999</v>
      </c>
      <c r="AC174" s="180">
        <v>2582.3200000000002</v>
      </c>
      <c r="AD174" s="180">
        <v>-51.56</v>
      </c>
      <c r="AE174" s="169">
        <v>354</v>
      </c>
      <c r="AF174" s="169">
        <v>259</v>
      </c>
      <c r="AG174" s="175">
        <v>0</v>
      </c>
      <c r="AH174" s="180">
        <v>0</v>
      </c>
      <c r="AI174" s="175">
        <v>0</v>
      </c>
      <c r="AJ174" s="175">
        <v>0</v>
      </c>
      <c r="AK174" s="169">
        <v>7210</v>
      </c>
      <c r="AL174" s="181">
        <v>30166.639999999999</v>
      </c>
      <c r="AM174" s="169"/>
      <c r="AN174" s="170"/>
      <c r="AO174" s="170"/>
      <c r="AP174" s="170"/>
      <c r="AQ174" s="170"/>
      <c r="AR174" s="170"/>
      <c r="AS174" s="170"/>
      <c r="AT174" s="170"/>
      <c r="AU174" s="170"/>
      <c r="AV174" s="170"/>
      <c r="AW174" s="170"/>
      <c r="AX174" s="170"/>
      <c r="AY174" s="170"/>
      <c r="AZ174" s="170"/>
      <c r="BA174" s="170"/>
      <c r="BB174" s="170"/>
      <c r="BC174" s="170"/>
      <c r="BD174" s="170"/>
      <c r="BE174" s="170"/>
      <c r="BF174" s="170"/>
      <c r="BG174" s="170"/>
      <c r="BH174" s="170"/>
      <c r="BI174" s="170"/>
      <c r="BJ174" s="170"/>
      <c r="BK174" s="170"/>
      <c r="BL174" s="170"/>
      <c r="BM174" s="170"/>
      <c r="BN174" s="170"/>
      <c r="BO174" s="170"/>
      <c r="BP174" s="170"/>
      <c r="BQ174" s="170"/>
      <c r="BR174" s="170"/>
      <c r="BS174" s="170"/>
      <c r="BT174" s="170"/>
      <c r="BU174" s="170"/>
      <c r="BV174" s="170"/>
      <c r="BW174" s="170"/>
      <c r="BX174" s="170"/>
      <c r="BY174" s="169"/>
      <c r="BZ174" s="169"/>
      <c r="CA174" s="169"/>
      <c r="CB174" s="169"/>
      <c r="CC174" s="169"/>
      <c r="CD174" s="169"/>
      <c r="CE174" s="169"/>
      <c r="CF174" s="169"/>
      <c r="CG174" s="169"/>
      <c r="CH174" s="169"/>
      <c r="CI174" s="169"/>
      <c r="CJ174" s="169"/>
      <c r="CK174" s="169"/>
      <c r="CL174" s="169"/>
      <c r="CM174" s="169"/>
      <c r="CN174" s="169"/>
      <c r="CO174" s="169"/>
      <c r="CP174" s="169"/>
      <c r="CQ174" s="169"/>
      <c r="CR174" s="169"/>
      <c r="CS174" s="171"/>
      <c r="CT174" s="171"/>
      <c r="CU174" s="169"/>
    </row>
    <row r="175" spans="1:130" ht="15.75" x14ac:dyDescent="0.25">
      <c r="A175" s="166"/>
      <c r="B175" s="166" t="s">
        <v>790</v>
      </c>
      <c r="C175" s="175">
        <v>157.01</v>
      </c>
      <c r="D175" s="176">
        <v>242.3</v>
      </c>
      <c r="E175" s="176">
        <v>429.3</v>
      </c>
      <c r="F175" s="176">
        <v>670</v>
      </c>
      <c r="G175" s="176">
        <v>44.6</v>
      </c>
      <c r="H175" s="176">
        <v>45.190949986996301</v>
      </c>
      <c r="I175" s="176">
        <v>324</v>
      </c>
      <c r="J175" s="175">
        <v>0.26300000000000001</v>
      </c>
      <c r="K175" s="175">
        <v>0.249</v>
      </c>
      <c r="L175" s="175">
        <v>1.4950000000000001</v>
      </c>
      <c r="M175" s="176">
        <v>293</v>
      </c>
      <c r="N175" s="176">
        <v>1.5</v>
      </c>
      <c r="O175" s="177">
        <v>-6.88</v>
      </c>
      <c r="P175" s="178">
        <v>0.1278</v>
      </c>
      <c r="Q175" s="178">
        <v>-9.7460000000000005E-5</v>
      </c>
      <c r="R175" s="178">
        <v>2.894E-8</v>
      </c>
      <c r="S175" s="175">
        <f t="shared" ca="1" si="3"/>
        <v>1.0243577080816619</v>
      </c>
      <c r="T175" s="179">
        <v>25</v>
      </c>
      <c r="U175" s="180">
        <v>508.18</v>
      </c>
      <c r="V175" s="180">
        <v>302.42</v>
      </c>
      <c r="W175" s="169">
        <v>25.1</v>
      </c>
      <c r="X175" s="181">
        <v>105.01840000000001</v>
      </c>
      <c r="Y175" s="169">
        <v>33.11</v>
      </c>
      <c r="Z175" s="181">
        <v>138.53224</v>
      </c>
      <c r="AA175" s="181"/>
      <c r="AB175" s="177">
        <v>15.7972</v>
      </c>
      <c r="AC175" s="180">
        <v>3313</v>
      </c>
      <c r="AD175" s="180">
        <v>-67.709999999999994</v>
      </c>
      <c r="AE175" s="169">
        <v>450</v>
      </c>
      <c r="AF175" s="169">
        <v>320</v>
      </c>
      <c r="AG175" s="175">
        <v>56.566000000000003</v>
      </c>
      <c r="AH175" s="180">
        <v>-7005.23</v>
      </c>
      <c r="AI175" s="175">
        <v>-5.548</v>
      </c>
      <c r="AJ175" s="175">
        <v>5.59</v>
      </c>
      <c r="AK175" s="169">
        <v>0</v>
      </c>
      <c r="AL175" s="181">
        <v>0</v>
      </c>
      <c r="AM175" s="169"/>
      <c r="AN175" s="170"/>
      <c r="AO175" s="170"/>
      <c r="AP175" s="170"/>
      <c r="AQ175" s="170"/>
      <c r="AR175" s="170"/>
      <c r="AS175" s="170"/>
      <c r="AT175" s="170"/>
      <c r="AU175" s="170"/>
      <c r="AV175" s="170"/>
      <c r="AW175" s="170"/>
      <c r="AX175" s="170"/>
      <c r="AY175" s="170"/>
      <c r="AZ175" s="170"/>
      <c r="BA175" s="170"/>
      <c r="BB175" s="170"/>
      <c r="BC175" s="170"/>
      <c r="BD175" s="170"/>
      <c r="BE175" s="170"/>
      <c r="BF175" s="170"/>
      <c r="BG175" s="170"/>
      <c r="BH175" s="170"/>
      <c r="BI175" s="170"/>
      <c r="BJ175" s="170"/>
      <c r="BK175" s="170"/>
      <c r="BL175" s="170"/>
      <c r="BM175" s="170"/>
      <c r="BN175" s="170"/>
      <c r="BO175" s="170"/>
      <c r="BP175" s="170"/>
      <c r="BQ175" s="170"/>
      <c r="BR175" s="170"/>
      <c r="BS175" s="170"/>
      <c r="BT175" s="170"/>
      <c r="BU175" s="170"/>
      <c r="BV175" s="170"/>
      <c r="BW175" s="170"/>
      <c r="BX175" s="170"/>
      <c r="BY175" s="169"/>
      <c r="BZ175" s="169"/>
      <c r="CA175" s="169"/>
      <c r="CB175" s="169"/>
      <c r="CC175" s="169"/>
      <c r="CD175" s="169"/>
      <c r="CE175" s="169"/>
      <c r="CF175" s="169"/>
      <c r="CG175" s="169"/>
      <c r="CH175" s="169"/>
      <c r="CI175" s="169"/>
      <c r="CJ175" s="169"/>
      <c r="CK175" s="169"/>
      <c r="CL175" s="169"/>
      <c r="CM175" s="169"/>
      <c r="CN175" s="169"/>
      <c r="CO175" s="169"/>
      <c r="CP175" s="169"/>
      <c r="CQ175" s="169"/>
      <c r="CR175" s="169"/>
      <c r="CS175" s="171"/>
      <c r="CT175" s="171"/>
      <c r="CU175" s="169"/>
    </row>
    <row r="176" spans="1:130" ht="15.75" x14ac:dyDescent="0.25">
      <c r="A176" s="166"/>
      <c r="B176" s="166" t="s">
        <v>791</v>
      </c>
      <c r="C176" s="175">
        <v>178.232</v>
      </c>
      <c r="D176" s="176">
        <v>251</v>
      </c>
      <c r="E176" s="176">
        <v>523</v>
      </c>
      <c r="F176" s="176">
        <v>723</v>
      </c>
      <c r="G176" s="176">
        <v>26</v>
      </c>
      <c r="H176" s="176">
        <v>26.344499992419369</v>
      </c>
      <c r="I176" s="176">
        <v>561</v>
      </c>
      <c r="J176" s="175">
        <v>0.25</v>
      </c>
      <c r="K176" s="175">
        <v>0.57999999999999996</v>
      </c>
      <c r="L176" s="175">
        <v>1.006</v>
      </c>
      <c r="M176" s="176">
        <v>293</v>
      </c>
      <c r="N176" s="176">
        <v>0</v>
      </c>
      <c r="O176" s="177">
        <v>-4.1479999999999997</v>
      </c>
      <c r="P176" s="178">
        <v>0.2072</v>
      </c>
      <c r="Q176" s="178">
        <v>-1.1010000000000001E-4</v>
      </c>
      <c r="R176" s="178">
        <v>1.728E-8</v>
      </c>
      <c r="S176" s="175">
        <f t="shared" ca="1" si="3"/>
        <v>1.5540555415669723</v>
      </c>
      <c r="T176" s="179">
        <v>25</v>
      </c>
      <c r="U176" s="180">
        <v>882.36</v>
      </c>
      <c r="V176" s="180">
        <v>350.34</v>
      </c>
      <c r="W176" s="169">
        <v>0</v>
      </c>
      <c r="X176" s="181">
        <v>0</v>
      </c>
      <c r="Y176" s="169">
        <v>0</v>
      </c>
      <c r="Z176" s="181">
        <v>0</v>
      </c>
      <c r="AA176" s="181"/>
      <c r="AB176" s="177">
        <v>16.336300000000001</v>
      </c>
      <c r="AC176" s="180">
        <v>4158.47</v>
      </c>
      <c r="AD176" s="180">
        <v>-94.15</v>
      </c>
      <c r="AE176" s="169">
        <v>570</v>
      </c>
      <c r="AF176" s="169">
        <v>390</v>
      </c>
      <c r="AG176" s="175">
        <v>0</v>
      </c>
      <c r="AH176" s="180">
        <v>0</v>
      </c>
      <c r="AI176" s="175">
        <v>0</v>
      </c>
      <c r="AJ176" s="175">
        <v>0</v>
      </c>
      <c r="AK176" s="169">
        <v>11700</v>
      </c>
      <c r="AL176" s="181">
        <v>48952.800000000003</v>
      </c>
      <c r="AM176" s="169"/>
      <c r="AN176" s="170"/>
      <c r="AO176" s="170"/>
      <c r="AP176" s="170"/>
      <c r="AQ176" s="170"/>
      <c r="AR176" s="170"/>
      <c r="AS176" s="170"/>
      <c r="AT176" s="170"/>
      <c r="AU176" s="170"/>
      <c r="AV176" s="170"/>
      <c r="AW176" s="170"/>
      <c r="AX176" s="170"/>
      <c r="AY176" s="170"/>
      <c r="AZ176" s="170"/>
      <c r="BA176" s="170"/>
      <c r="BB176" s="170"/>
      <c r="BC176" s="170"/>
      <c r="BD176" s="170"/>
      <c r="BE176" s="170"/>
      <c r="BF176" s="170"/>
      <c r="BG176" s="170"/>
      <c r="BH176" s="170"/>
      <c r="BI176" s="170"/>
      <c r="BJ176" s="170"/>
      <c r="BK176" s="170"/>
      <c r="BL176" s="170"/>
      <c r="BM176" s="170"/>
      <c r="BN176" s="170"/>
      <c r="BO176" s="170"/>
      <c r="BP176" s="170"/>
      <c r="BQ176" s="170"/>
      <c r="BR176" s="170"/>
      <c r="BS176" s="170"/>
      <c r="BT176" s="170"/>
      <c r="BU176" s="170"/>
      <c r="BV176" s="170"/>
      <c r="BW176" s="170"/>
      <c r="BX176" s="170"/>
      <c r="BY176" s="169"/>
      <c r="BZ176" s="169"/>
      <c r="CA176" s="169"/>
      <c r="CB176" s="169"/>
      <c r="CC176" s="169"/>
      <c r="CD176" s="169"/>
      <c r="CE176" s="169"/>
      <c r="CF176" s="169"/>
      <c r="CG176" s="169"/>
      <c r="CH176" s="169"/>
      <c r="CI176" s="169"/>
      <c r="CJ176" s="169"/>
      <c r="CK176" s="169"/>
      <c r="CL176" s="169"/>
      <c r="CM176" s="169"/>
      <c r="CN176" s="169"/>
      <c r="CO176" s="169"/>
      <c r="CP176" s="169"/>
      <c r="CQ176" s="169"/>
      <c r="CR176" s="169"/>
      <c r="CS176" s="171"/>
      <c r="CT176" s="171"/>
      <c r="CU176" s="169"/>
    </row>
    <row r="177" spans="1:130" ht="15.75" x14ac:dyDescent="0.25">
      <c r="A177" s="166"/>
      <c r="B177" s="166" t="s">
        <v>792</v>
      </c>
      <c r="C177" s="175">
        <v>130.23099999999999</v>
      </c>
      <c r="D177" s="176">
        <v>175.3</v>
      </c>
      <c r="E177" s="176">
        <v>415.6</v>
      </c>
      <c r="F177" s="176">
        <v>580</v>
      </c>
      <c r="G177" s="176">
        <v>25</v>
      </c>
      <c r="H177" s="176">
        <v>25.33124999271093</v>
      </c>
      <c r="I177" s="176">
        <v>500</v>
      </c>
      <c r="J177" s="175">
        <v>0.26</v>
      </c>
      <c r="K177" s="175">
        <v>0.5</v>
      </c>
      <c r="L177" s="175">
        <v>0.76800000000000002</v>
      </c>
      <c r="M177" s="176">
        <v>293</v>
      </c>
      <c r="N177" s="176">
        <v>1.2</v>
      </c>
      <c r="O177" s="177">
        <v>1.446</v>
      </c>
      <c r="P177" s="178">
        <v>0.18459999999999999</v>
      </c>
      <c r="Q177" s="178">
        <v>-9.7579999999999997E-5</v>
      </c>
      <c r="R177" s="178">
        <v>1.9309999999999999E-8</v>
      </c>
      <c r="S177" s="175">
        <f t="shared" ca="1" si="3"/>
        <v>0.82844174998337117</v>
      </c>
      <c r="T177" s="179">
        <v>25</v>
      </c>
      <c r="U177" s="180">
        <v>473.5</v>
      </c>
      <c r="V177" s="180">
        <v>266.56</v>
      </c>
      <c r="W177" s="169">
        <v>-79.8</v>
      </c>
      <c r="X177" s="181">
        <v>-333.88319999999999</v>
      </c>
      <c r="Y177" s="169">
        <v>-21.16</v>
      </c>
      <c r="Z177" s="181">
        <v>-88.533439999999999</v>
      </c>
      <c r="AA177" s="181"/>
      <c r="AB177" s="177">
        <v>16.0778</v>
      </c>
      <c r="AC177" s="180">
        <v>3296.15</v>
      </c>
      <c r="AD177" s="180">
        <v>-66.150000000000006</v>
      </c>
      <c r="AE177" s="169">
        <v>455</v>
      </c>
      <c r="AF177" s="169">
        <v>305</v>
      </c>
      <c r="AG177" s="175">
        <v>0</v>
      </c>
      <c r="AH177" s="180">
        <v>0</v>
      </c>
      <c r="AI177" s="175">
        <v>0</v>
      </c>
      <c r="AJ177" s="175">
        <v>0</v>
      </c>
      <c r="AK177" s="169">
        <v>8900</v>
      </c>
      <c r="AL177" s="181">
        <v>37237.599999999999</v>
      </c>
      <c r="AM177" s="169"/>
      <c r="AN177" s="170"/>
      <c r="AO177" s="170"/>
      <c r="AP177" s="170"/>
      <c r="AQ177" s="170"/>
      <c r="AR177" s="170"/>
      <c r="AS177" s="170"/>
      <c r="AT177" s="170"/>
      <c r="AU177" s="170"/>
      <c r="AV177" s="170"/>
      <c r="AW177" s="170"/>
      <c r="AX177" s="170"/>
      <c r="AY177" s="170"/>
      <c r="AZ177" s="170"/>
      <c r="BA177" s="170"/>
      <c r="BB177" s="170"/>
      <c r="BC177" s="170"/>
      <c r="BD177" s="170"/>
      <c r="BE177" s="170"/>
      <c r="BF177" s="170"/>
      <c r="BG177" s="170"/>
      <c r="BH177" s="170"/>
      <c r="BI177" s="170"/>
      <c r="BJ177" s="170"/>
      <c r="BK177" s="170"/>
      <c r="BL177" s="170"/>
      <c r="BM177" s="170"/>
      <c r="BN177" s="170"/>
      <c r="BO177" s="170"/>
      <c r="BP177" s="170"/>
      <c r="BQ177" s="170"/>
      <c r="BR177" s="170"/>
      <c r="BS177" s="170"/>
      <c r="BT177" s="170"/>
      <c r="BU177" s="170"/>
      <c r="BV177" s="170"/>
      <c r="BW177" s="170"/>
      <c r="BX177" s="170"/>
      <c r="BY177" s="169"/>
      <c r="BZ177" s="169"/>
      <c r="CA177" s="169"/>
      <c r="CB177" s="169"/>
      <c r="CC177" s="169"/>
      <c r="CD177" s="169"/>
      <c r="CE177" s="169"/>
      <c r="CF177" s="169"/>
      <c r="CG177" s="169"/>
      <c r="CH177" s="169"/>
      <c r="CI177" s="169"/>
      <c r="CJ177" s="169"/>
      <c r="CK177" s="169"/>
      <c r="CL177" s="169"/>
      <c r="CM177" s="169"/>
      <c r="CN177" s="169"/>
      <c r="CO177" s="169"/>
      <c r="CP177" s="169"/>
      <c r="CQ177" s="169"/>
      <c r="CR177" s="169"/>
      <c r="CS177" s="171"/>
      <c r="CT177" s="171"/>
      <c r="CU177" s="169"/>
    </row>
    <row r="178" spans="1:130" ht="15.75" x14ac:dyDescent="0.25">
      <c r="A178" s="166"/>
      <c r="B178" s="166" t="s">
        <v>793</v>
      </c>
      <c r="C178" s="175">
        <v>69.106999999999999</v>
      </c>
      <c r="D178" s="176">
        <v>161</v>
      </c>
      <c r="E178" s="176">
        <v>391</v>
      </c>
      <c r="F178" s="176">
        <v>582.20000000000005</v>
      </c>
      <c r="G178" s="176">
        <v>37.4</v>
      </c>
      <c r="H178" s="176">
        <v>37.895549989095549</v>
      </c>
      <c r="I178" s="176">
        <v>285</v>
      </c>
      <c r="J178" s="175">
        <v>0.223</v>
      </c>
      <c r="K178" s="175">
        <v>0.371</v>
      </c>
      <c r="L178" s="175">
        <v>0.79200000000000004</v>
      </c>
      <c r="M178" s="176">
        <v>293</v>
      </c>
      <c r="N178" s="176">
        <v>3.8</v>
      </c>
      <c r="O178" s="177">
        <v>3.633</v>
      </c>
      <c r="P178" s="178">
        <v>7.6569999999999999E-2</v>
      </c>
      <c r="Q178" s="178">
        <v>-3.9119999999999998E-5</v>
      </c>
      <c r="R178" s="178">
        <v>7.1230000000000003E-9</v>
      </c>
      <c r="S178" s="175">
        <f t="shared" ca="1" si="3"/>
        <v>0.78954043787403549</v>
      </c>
      <c r="T178" s="179">
        <v>25</v>
      </c>
      <c r="U178" s="180">
        <v>438.04</v>
      </c>
      <c r="V178" s="180">
        <v>256.83999999999997</v>
      </c>
      <c r="W178" s="169">
        <v>8.14</v>
      </c>
      <c r="X178" s="181">
        <v>34.057760000000002</v>
      </c>
      <c r="Y178" s="169">
        <v>25.97</v>
      </c>
      <c r="Z178" s="181">
        <v>108.65848</v>
      </c>
      <c r="AA178" s="181"/>
      <c r="AB178" s="177">
        <v>16.209199999999999</v>
      </c>
      <c r="AC178" s="180">
        <v>3202.21</v>
      </c>
      <c r="AD178" s="180">
        <v>-56.16</v>
      </c>
      <c r="AE178" s="169">
        <v>433</v>
      </c>
      <c r="AF178" s="169">
        <v>307</v>
      </c>
      <c r="AG178" s="175">
        <v>56.604999999999997</v>
      </c>
      <c r="AH178" s="180">
        <v>-6476.68</v>
      </c>
      <c r="AI178" s="175">
        <v>-5.5990000000000002</v>
      </c>
      <c r="AJ178" s="175">
        <v>5.03</v>
      </c>
      <c r="AK178" s="169">
        <v>8220</v>
      </c>
      <c r="AL178" s="181">
        <v>34392.480000000003</v>
      </c>
      <c r="AM178" s="169"/>
      <c r="AN178" s="170"/>
      <c r="AO178" s="170"/>
      <c r="AP178" s="170"/>
      <c r="AQ178" s="170"/>
      <c r="AR178" s="170"/>
      <c r="AS178" s="170"/>
      <c r="AT178" s="170"/>
      <c r="AU178" s="170"/>
      <c r="AV178" s="170"/>
      <c r="AW178" s="170"/>
      <c r="AX178" s="170"/>
      <c r="AY178" s="170"/>
      <c r="AZ178" s="170"/>
      <c r="BA178" s="170"/>
      <c r="BB178" s="170"/>
      <c r="BC178" s="170"/>
      <c r="BD178" s="170"/>
      <c r="BE178" s="170"/>
      <c r="BF178" s="170"/>
      <c r="BG178" s="170"/>
      <c r="BH178" s="170"/>
      <c r="BI178" s="170"/>
      <c r="BJ178" s="170"/>
      <c r="BK178" s="170"/>
      <c r="BL178" s="170"/>
      <c r="BM178" s="170"/>
      <c r="BN178" s="170"/>
      <c r="BO178" s="170"/>
      <c r="BP178" s="170"/>
      <c r="BQ178" s="170"/>
      <c r="BR178" s="170"/>
      <c r="BS178" s="170"/>
      <c r="BT178" s="170"/>
      <c r="BU178" s="170"/>
      <c r="BV178" s="170"/>
      <c r="BW178" s="170"/>
      <c r="BX178" s="170"/>
      <c r="BY178" s="169"/>
      <c r="BZ178" s="169"/>
      <c r="CA178" s="169"/>
      <c r="CB178" s="169"/>
      <c r="CC178" s="169"/>
      <c r="CD178" s="169"/>
      <c r="CE178" s="169"/>
      <c r="CF178" s="169"/>
      <c r="CG178" s="169"/>
      <c r="CH178" s="169"/>
      <c r="CI178" s="169"/>
      <c r="CJ178" s="169"/>
      <c r="CK178" s="169"/>
      <c r="CL178" s="169"/>
      <c r="CM178" s="169"/>
      <c r="CN178" s="169"/>
      <c r="CO178" s="169"/>
      <c r="CP178" s="169"/>
      <c r="CQ178" s="169"/>
      <c r="CR178" s="169"/>
      <c r="CS178" s="171"/>
      <c r="CT178" s="171"/>
      <c r="CU178" s="169"/>
    </row>
    <row r="179" spans="1:130" ht="15.75" x14ac:dyDescent="0.25">
      <c r="A179" s="166"/>
      <c r="B179" s="166" t="s">
        <v>794</v>
      </c>
      <c r="C179" s="175">
        <v>112.21599999999999</v>
      </c>
      <c r="D179" s="176">
        <v>0</v>
      </c>
      <c r="E179" s="176">
        <v>391</v>
      </c>
      <c r="F179" s="176">
        <v>579</v>
      </c>
      <c r="G179" s="176">
        <v>284</v>
      </c>
      <c r="H179" s="176">
        <v>287.76299991719617</v>
      </c>
      <c r="I179" s="176">
        <v>0</v>
      </c>
      <c r="J179" s="175">
        <v>0</v>
      </c>
      <c r="K179" s="175">
        <v>0.27700000000000002</v>
      </c>
      <c r="L179" s="175">
        <v>0</v>
      </c>
      <c r="M179" s="176">
        <v>0</v>
      </c>
      <c r="N179" s="176">
        <v>0</v>
      </c>
      <c r="O179" s="177">
        <v>0</v>
      </c>
      <c r="P179" s="178">
        <v>0</v>
      </c>
      <c r="Q179" s="178">
        <v>0</v>
      </c>
      <c r="R179" s="178">
        <v>0</v>
      </c>
      <c r="S179" s="175" t="e">
        <f t="shared" ca="1" si="3"/>
        <v>#DIV/0!</v>
      </c>
      <c r="T179" s="179">
        <v>25</v>
      </c>
      <c r="U179" s="180">
        <v>0</v>
      </c>
      <c r="V179" s="180">
        <v>0</v>
      </c>
      <c r="W179" s="169">
        <v>0</v>
      </c>
      <c r="X179" s="181">
        <v>0</v>
      </c>
      <c r="Y179" s="169">
        <v>0</v>
      </c>
      <c r="Z179" s="181">
        <v>0</v>
      </c>
      <c r="AA179" s="181"/>
      <c r="AB179" s="177">
        <v>15.754300000000001</v>
      </c>
      <c r="AC179" s="180">
        <v>3073.95</v>
      </c>
      <c r="AD179" s="180">
        <v>54.2</v>
      </c>
      <c r="AE179" s="169">
        <v>418</v>
      </c>
      <c r="AF179" s="169">
        <v>283</v>
      </c>
      <c r="AG179" s="175">
        <v>0</v>
      </c>
      <c r="AH179" s="180">
        <v>0</v>
      </c>
      <c r="AI179" s="175">
        <v>0</v>
      </c>
      <c r="AJ179" s="175">
        <v>0</v>
      </c>
      <c r="AK179" s="169">
        <v>7900</v>
      </c>
      <c r="AL179" s="181">
        <v>33053.599999999999</v>
      </c>
      <c r="AM179" s="169"/>
      <c r="AN179" s="170"/>
      <c r="AO179" s="170"/>
      <c r="AP179" s="170"/>
      <c r="AQ179" s="170"/>
      <c r="AR179" s="170"/>
      <c r="AS179" s="170"/>
      <c r="AT179" s="170"/>
      <c r="AU179" s="170"/>
      <c r="AV179" s="170"/>
      <c r="AW179" s="170"/>
      <c r="AX179" s="170"/>
      <c r="AY179" s="170"/>
      <c r="AZ179" s="170"/>
      <c r="BA179" s="170"/>
      <c r="BB179" s="170"/>
      <c r="BC179" s="170"/>
      <c r="BD179" s="170"/>
      <c r="BE179" s="170"/>
      <c r="BF179" s="170"/>
      <c r="BG179" s="170"/>
      <c r="BH179" s="170"/>
      <c r="BI179" s="170"/>
      <c r="BJ179" s="170"/>
      <c r="BK179" s="170"/>
      <c r="BL179" s="170"/>
      <c r="BM179" s="170"/>
      <c r="BN179" s="170"/>
      <c r="BO179" s="170"/>
      <c r="BP179" s="170"/>
      <c r="BQ179" s="170"/>
      <c r="BR179" s="170"/>
      <c r="BS179" s="170"/>
      <c r="BT179" s="170"/>
      <c r="BU179" s="170"/>
      <c r="BV179" s="170"/>
      <c r="BW179" s="170"/>
      <c r="BX179" s="170"/>
      <c r="BY179" s="169"/>
      <c r="BZ179" s="169"/>
      <c r="CA179" s="169"/>
      <c r="CB179" s="169"/>
      <c r="CC179" s="169"/>
      <c r="CD179" s="169"/>
      <c r="CE179" s="169"/>
      <c r="CF179" s="169"/>
      <c r="CG179" s="169"/>
      <c r="CH179" s="169"/>
      <c r="CI179" s="169"/>
      <c r="CJ179" s="169"/>
      <c r="CK179" s="169"/>
      <c r="CL179" s="169"/>
      <c r="CM179" s="169"/>
      <c r="CN179" s="169"/>
      <c r="CO179" s="169"/>
      <c r="CP179" s="169"/>
      <c r="CQ179" s="169"/>
      <c r="CR179" s="169"/>
      <c r="CS179" s="171"/>
      <c r="CT179" s="171"/>
      <c r="CU179" s="169"/>
    </row>
    <row r="180" spans="1:130" ht="15.75" x14ac:dyDescent="0.25">
      <c r="A180" s="166"/>
      <c r="B180" s="166" t="s">
        <v>795</v>
      </c>
      <c r="C180" s="175">
        <v>112.21599999999999</v>
      </c>
      <c r="D180" s="176">
        <v>0</v>
      </c>
      <c r="E180" s="176">
        <v>382.4</v>
      </c>
      <c r="F180" s="176">
        <v>571</v>
      </c>
      <c r="G180" s="176">
        <v>27.7</v>
      </c>
      <c r="H180" s="176">
        <v>28.067024991923709</v>
      </c>
      <c r="I180" s="176">
        <v>0</v>
      </c>
      <c r="J180" s="175">
        <v>0</v>
      </c>
      <c r="K180" s="175">
        <v>0.246</v>
      </c>
      <c r="L180" s="175">
        <v>0</v>
      </c>
      <c r="M180" s="176">
        <v>0</v>
      </c>
      <c r="N180" s="176">
        <v>0</v>
      </c>
      <c r="O180" s="177">
        <v>0</v>
      </c>
      <c r="P180" s="178">
        <v>0</v>
      </c>
      <c r="Q180" s="178">
        <v>0</v>
      </c>
      <c r="R180" s="178">
        <v>0</v>
      </c>
      <c r="S180" s="175" t="e">
        <f t="shared" ca="1" si="3"/>
        <v>#DIV/0!</v>
      </c>
      <c r="T180" s="179">
        <v>25</v>
      </c>
      <c r="U180" s="180">
        <v>0</v>
      </c>
      <c r="V180" s="180">
        <v>0</v>
      </c>
      <c r="W180" s="169">
        <v>0</v>
      </c>
      <c r="X180" s="181">
        <v>0</v>
      </c>
      <c r="Y180" s="169">
        <v>0</v>
      </c>
      <c r="Z180" s="181">
        <v>0</v>
      </c>
      <c r="AA180" s="181"/>
      <c r="AB180" s="177">
        <v>15.775600000000001</v>
      </c>
      <c r="AC180" s="180">
        <v>3009.7</v>
      </c>
      <c r="AD180" s="180">
        <v>53.23</v>
      </c>
      <c r="AE180" s="169">
        <v>417</v>
      </c>
      <c r="AF180" s="169">
        <v>282</v>
      </c>
      <c r="AG180" s="175">
        <v>0</v>
      </c>
      <c r="AH180" s="180">
        <v>0</v>
      </c>
      <c r="AI180" s="175">
        <v>0</v>
      </c>
      <c r="AJ180" s="175">
        <v>0</v>
      </c>
      <c r="AK180" s="169">
        <v>7900</v>
      </c>
      <c r="AL180" s="181">
        <v>33053.599999999999</v>
      </c>
      <c r="AM180" s="169"/>
      <c r="AN180" s="170"/>
      <c r="AO180" s="170"/>
      <c r="AP180" s="170"/>
      <c r="AQ180" s="170"/>
      <c r="AR180" s="170"/>
      <c r="AS180" s="170"/>
      <c r="AT180" s="170"/>
      <c r="AU180" s="170"/>
      <c r="AV180" s="170"/>
      <c r="AW180" s="170"/>
      <c r="AX180" s="170"/>
      <c r="AY180" s="170"/>
      <c r="AZ180" s="170"/>
      <c r="BA180" s="170"/>
      <c r="BB180" s="170"/>
      <c r="BC180" s="170"/>
      <c r="BD180" s="170"/>
      <c r="BE180" s="170"/>
      <c r="BF180" s="170"/>
      <c r="BG180" s="170"/>
      <c r="BH180" s="170"/>
      <c r="BI180" s="170"/>
      <c r="BJ180" s="170"/>
      <c r="BK180" s="170"/>
      <c r="BL180" s="170"/>
      <c r="BM180" s="170"/>
      <c r="BN180" s="170"/>
      <c r="BO180" s="170"/>
      <c r="BP180" s="170"/>
      <c r="BQ180" s="170"/>
      <c r="BR180" s="170"/>
      <c r="BS180" s="170"/>
      <c r="BT180" s="170"/>
      <c r="BU180" s="170"/>
      <c r="BV180" s="170"/>
      <c r="BW180" s="170"/>
      <c r="BX180" s="170"/>
      <c r="BY180" s="169"/>
      <c r="BZ180" s="169"/>
      <c r="CA180" s="169"/>
      <c r="CB180" s="169"/>
      <c r="CC180" s="169"/>
      <c r="CD180" s="169"/>
      <c r="CE180" s="169"/>
      <c r="CF180" s="169"/>
      <c r="CG180" s="169"/>
      <c r="CH180" s="169"/>
      <c r="CI180" s="169"/>
      <c r="CJ180" s="169"/>
      <c r="CK180" s="169"/>
      <c r="CL180" s="169"/>
      <c r="CM180" s="169"/>
      <c r="CN180" s="169"/>
      <c r="CO180" s="169"/>
      <c r="CP180" s="169"/>
      <c r="CQ180" s="169"/>
      <c r="CR180" s="169"/>
      <c r="CS180" s="171"/>
      <c r="CT180" s="171"/>
      <c r="CU180" s="169"/>
    </row>
    <row r="181" spans="1:130" ht="15.75" x14ac:dyDescent="0.25">
      <c r="A181" s="166"/>
      <c r="B181" s="166" t="s">
        <v>796</v>
      </c>
      <c r="C181" s="175">
        <v>153.26900000000001</v>
      </c>
      <c r="D181" s="176">
        <v>255.3</v>
      </c>
      <c r="E181" s="176">
        <v>516</v>
      </c>
      <c r="F181" s="176">
        <v>622</v>
      </c>
      <c r="G181" s="176">
        <v>32.1</v>
      </c>
      <c r="H181" s="176">
        <v>32.525324990640833</v>
      </c>
      <c r="I181" s="176">
        <v>0</v>
      </c>
      <c r="J181" s="175">
        <v>0</v>
      </c>
      <c r="K181" s="175">
        <v>0</v>
      </c>
      <c r="L181" s="175">
        <v>0.82</v>
      </c>
      <c r="M181" s="176">
        <v>293</v>
      </c>
      <c r="N181" s="176">
        <v>0</v>
      </c>
      <c r="O181" s="177">
        <v>0</v>
      </c>
      <c r="P181" s="178">
        <v>0</v>
      </c>
      <c r="Q181" s="178">
        <v>0</v>
      </c>
      <c r="R181" s="178">
        <v>0</v>
      </c>
      <c r="S181" s="175" t="e">
        <f t="shared" ca="1" si="3"/>
        <v>#DIV/0!</v>
      </c>
      <c r="T181" s="179">
        <v>25</v>
      </c>
      <c r="U181" s="180">
        <v>0</v>
      </c>
      <c r="V181" s="180">
        <v>0</v>
      </c>
      <c r="W181" s="169">
        <v>0</v>
      </c>
      <c r="X181" s="181">
        <v>0</v>
      </c>
      <c r="Y181" s="169">
        <v>0</v>
      </c>
      <c r="Z181" s="181">
        <v>0</v>
      </c>
      <c r="AA181" s="181"/>
      <c r="AB181" s="177">
        <v>0</v>
      </c>
      <c r="AC181" s="180">
        <v>0</v>
      </c>
      <c r="AD181" s="180">
        <v>0</v>
      </c>
      <c r="AE181" s="169">
        <v>0</v>
      </c>
      <c r="AF181" s="169">
        <v>0</v>
      </c>
      <c r="AG181" s="175">
        <v>0</v>
      </c>
      <c r="AH181" s="180">
        <v>0</v>
      </c>
      <c r="AI181" s="175">
        <v>0</v>
      </c>
      <c r="AJ181" s="175">
        <v>0</v>
      </c>
      <c r="AK181" s="169">
        <v>0</v>
      </c>
      <c r="AL181" s="181">
        <v>0</v>
      </c>
      <c r="AM181" s="169"/>
      <c r="AN181" s="170"/>
      <c r="AO181" s="170"/>
      <c r="AP181" s="170"/>
      <c r="AQ181" s="170"/>
      <c r="AR181" s="170"/>
      <c r="AS181" s="170"/>
      <c r="AT181" s="170"/>
      <c r="AU181" s="170"/>
      <c r="AV181" s="170"/>
      <c r="AW181" s="170"/>
      <c r="AX181" s="170"/>
      <c r="AY181" s="170"/>
      <c r="AZ181" s="170"/>
      <c r="BA181" s="170"/>
      <c r="BB181" s="170"/>
      <c r="BC181" s="170"/>
      <c r="BD181" s="170"/>
      <c r="BE181" s="170"/>
      <c r="BF181" s="170"/>
      <c r="BG181" s="170"/>
      <c r="BH181" s="170"/>
      <c r="BI181" s="170"/>
      <c r="BJ181" s="170"/>
      <c r="BK181" s="170"/>
      <c r="BL181" s="170"/>
      <c r="BM181" s="170"/>
      <c r="BN181" s="170"/>
      <c r="BO181" s="170"/>
      <c r="BP181" s="170"/>
      <c r="BQ181" s="170"/>
      <c r="BR181" s="170"/>
      <c r="BS181" s="170"/>
      <c r="BT181" s="170"/>
      <c r="BU181" s="170"/>
      <c r="BV181" s="170"/>
      <c r="BW181" s="170"/>
      <c r="BX181" s="170"/>
      <c r="BY181" s="169"/>
      <c r="BZ181" s="169"/>
      <c r="CA181" s="169"/>
      <c r="CB181" s="169"/>
      <c r="CC181" s="169"/>
      <c r="CD181" s="169"/>
      <c r="CE181" s="169"/>
      <c r="CF181" s="169"/>
      <c r="CG181" s="169"/>
      <c r="CH181" s="169"/>
      <c r="CI181" s="169"/>
      <c r="CJ181" s="169"/>
      <c r="CK181" s="169"/>
      <c r="CL181" s="169"/>
      <c r="CM181" s="169"/>
      <c r="CN181" s="169"/>
      <c r="CO181" s="169"/>
      <c r="CP181" s="169"/>
      <c r="CQ181" s="169"/>
      <c r="CR181" s="169"/>
      <c r="CS181" s="171"/>
      <c r="CT181" s="171"/>
      <c r="CU181" s="169"/>
    </row>
    <row r="182" spans="1:130" ht="15.75" x14ac:dyDescent="0.25">
      <c r="A182" s="166" t="s">
        <v>266</v>
      </c>
      <c r="B182" s="166" t="s">
        <v>797</v>
      </c>
      <c r="C182" s="175">
        <f ca="1">C494+C414</f>
        <v>44.009699999999995</v>
      </c>
      <c r="D182" s="176">
        <v>216.6</v>
      </c>
      <c r="E182" s="176">
        <v>194.7</v>
      </c>
      <c r="F182" s="176">
        <v>304.2</v>
      </c>
      <c r="G182" s="176">
        <v>72.8</v>
      </c>
      <c r="H182" s="176">
        <v>73.764599978774228</v>
      </c>
      <c r="I182" s="176">
        <v>94</v>
      </c>
      <c r="J182" s="175">
        <v>0.27400000000000002</v>
      </c>
      <c r="K182" s="175">
        <v>0.22500000000000001</v>
      </c>
      <c r="L182" s="175">
        <v>0.77700000000000002</v>
      </c>
      <c r="M182" s="176">
        <v>293</v>
      </c>
      <c r="N182" s="176">
        <v>0</v>
      </c>
      <c r="O182" s="177">
        <v>4.7279999999999998</v>
      </c>
      <c r="P182" s="178">
        <v>1.754E-2</v>
      </c>
      <c r="Q182" s="178">
        <v>-1.3380000000000001E-5</v>
      </c>
      <c r="R182" s="178">
        <v>4.0970000000000002E-9</v>
      </c>
      <c r="S182" s="175">
        <f t="shared" ca="1" si="3"/>
        <v>0.30672047538353409</v>
      </c>
      <c r="T182" s="179">
        <v>25</v>
      </c>
      <c r="U182" s="180">
        <v>578.08000000000004</v>
      </c>
      <c r="V182" s="180">
        <v>185.24</v>
      </c>
      <c r="W182" s="169">
        <v>-94.03</v>
      </c>
      <c r="X182" s="181">
        <v>-393.42152000000004</v>
      </c>
      <c r="Y182" s="169">
        <v>-94.26</v>
      </c>
      <c r="Z182" s="181">
        <v>-394.38384000000002</v>
      </c>
      <c r="AA182" s="181">
        <v>213.6</v>
      </c>
      <c r="AB182" s="177">
        <v>22.5898</v>
      </c>
      <c r="AC182" s="180">
        <v>3103.39</v>
      </c>
      <c r="AD182" s="180">
        <v>-0.16</v>
      </c>
      <c r="AE182" s="169">
        <v>204</v>
      </c>
      <c r="AF182" s="169">
        <v>154</v>
      </c>
      <c r="AG182" s="175">
        <v>52.73</v>
      </c>
      <c r="AH182" s="180">
        <v>-3146.64</v>
      </c>
      <c r="AI182" s="175">
        <v>-3.5720000000000001</v>
      </c>
      <c r="AJ182" s="175">
        <v>0.70299999999999996</v>
      </c>
      <c r="AK182" s="169">
        <v>4100</v>
      </c>
      <c r="AL182" s="181">
        <v>17154.400000000001</v>
      </c>
      <c r="AM182" s="190" t="s">
        <v>139</v>
      </c>
      <c r="AN182" s="191">
        <f ca="1">IFERROR(IF($AM182="HSC",OFFSET(INDEX(CpDataCoefficients!$A$1:$A$5025,MATCH($A182,CpDataCoefficients!$A$1:$A$5025,0)),1,CpDataCoefficients!$F$39+AN$3),OFFSET(INDEX(CpDataCoefficients!$A$1:$A$5025,MATCH($A182,CpDataCoefficients!$A$1:$A$5025,0)),0,CpDataCoefficients!$F$39+AN$3)),0)</f>
        <v>100</v>
      </c>
      <c r="AO182" s="191">
        <f ca="1">IFERROR(IF($AM182="HSC",OFFSET(INDEX(CpDataCoefficients!$A$1:$A$5025,MATCH($A182,CpDataCoefficients!$A$1:$A$5025,0)),1,CpDataCoefficients!$F$39+AO$3),OFFSET(INDEX(CpDataCoefficients!$A$1:$A$5025,MATCH($A182,CpDataCoefficients!$A$1:$A$5025,0)),0,CpDataCoefficients!$F$39+AO$3)),0)</f>
        <v>1500</v>
      </c>
      <c r="AP182" s="191">
        <f ca="1">IFERROR(IF($AM182="HSC",OFFSET(INDEX(CpDataCoefficients!$A$1:$A$5025,MATCH($A182,CpDataCoefficients!$A$1:$A$5025,0)),1,CpDataCoefficients!$F$39+AP$3),OFFSET(INDEX(CpDataCoefficients!$A$1:$A$5025,MATCH($A182,CpDataCoefficients!$A$1:$A$5025,0)),0,CpDataCoefficients!$F$39+AP$3)),0)</f>
        <v>19.815701203518181</v>
      </c>
      <c r="AQ182" s="191">
        <f ca="1">IFERROR(IF($AM182="HSC",OFFSET(INDEX(CpDataCoefficients!$A$1:$A$5025,MATCH($A182,CpDataCoefficients!$A$1:$A$5025,0)),1,CpDataCoefficients!$F$39+AQ$3),OFFSET(INDEX(CpDataCoefficients!$A$1:$A$5025,MATCH($A182,CpDataCoefficients!$A$1:$A$5025,0)),0,CpDataCoefficients!$F$39+AQ$3)),0)</f>
        <v>69.689667945502947</v>
      </c>
      <c r="AR182" s="191">
        <f ca="1">IFERROR(IF($AM182="HSC",OFFSET(INDEX(CpDataCoefficients!$A$1:$A$5025,MATCH($A182,CpDataCoefficients!$A$1:$A$5025,0)),1,CpDataCoefficients!$F$39+AR$3),OFFSET(INDEX(CpDataCoefficients!$A$1:$A$5025,MATCH($A182,CpDataCoefficients!$A$1:$A$5025,0)),0,CpDataCoefficients!$F$39+AR$3)),0)</f>
        <v>-47.008360671413968</v>
      </c>
      <c r="AS182" s="191">
        <f ca="1">IFERROR(IF($AM182="HSC",OFFSET(INDEX(CpDataCoefficients!$A$1:$A$5025,MATCH($A182,CpDataCoefficients!$A$1:$A$5025,0)),1,CpDataCoefficients!$F$39+AS$3),OFFSET(INDEX(CpDataCoefficients!$A$1:$A$5025,MATCH($A182,CpDataCoefficients!$A$1:$A$5025,0)),0,CpDataCoefficients!$F$39+AS$3)),0)</f>
        <v>11.835294756408349</v>
      </c>
      <c r="AT182" s="191">
        <f ca="1">IFERROR(IF($AM182="HSC",OFFSET(INDEX(CpDataCoefficients!$A$1:$A$5025,MATCH($A182,CpDataCoefficients!$A$1:$A$5025,0)),1,CpDataCoefficients!$F$39+AT$3),OFFSET(INDEX(CpDataCoefficients!$A$1:$A$5025,MATCH($A182,CpDataCoefficients!$A$1:$A$5025,0)),0,CpDataCoefficients!$F$39+AT$3)),0)</f>
        <v>2.8348852596880136E-2</v>
      </c>
      <c r="AU182" s="191">
        <f ca="1">IFERROR(IF($AM182="HSC",OFFSET(INDEX(CpDataCoefficients!$A$1:$A$5025,MATCH($A182,CpDataCoefficients!$A$1:$A$5025,0)),1,CpDataCoefficients!$F$39+AU$3),OFFSET(INDEX(CpDataCoefficients!$A$1:$A$5025,MATCH($A182,CpDataCoefficients!$A$1:$A$5025,0)),0,CpDataCoefficients!$F$39+AU$3)),0)</f>
        <v>-29764.028421651637</v>
      </c>
      <c r="AV182" s="191">
        <f ca="1">IFERROR(IF($AM182="HSC",OFFSET(INDEX(CpDataCoefficients!$A$1:$A$5025,MATCH($A182,CpDataCoefficients!$A$1:$A$5025,0)),1,CpDataCoefficients!$F$39+AV$3),OFFSET(INDEX(CpDataCoefficients!$A$1:$A$5025,MATCH($A182,CpDataCoefficients!$A$1:$A$5025,0)),0,CpDataCoefficients!$F$39+AV$3)),0)</f>
        <v>-72.993078449575151</v>
      </c>
      <c r="AW182" s="191">
        <f ca="1">IFERROR(IF($AM182="HSC",OFFSET(INDEX(CpDataCoefficients!$A$1:$A$5025,MATCH($A182,CpDataCoefficients!$A$1:$A$5025,0)),1,CpDataCoefficients!$F$39+AW$3),OFFSET(INDEX(CpDataCoefficients!$A$1:$A$5025,MATCH($A182,CpDataCoefficients!$A$1:$A$5025,0)),0,CpDataCoefficients!$F$39+AW$3)),0)</f>
        <v>0</v>
      </c>
      <c r="AX182" s="191">
        <f ca="1">IFERROR(IF($AM182="HSC",OFFSET(INDEX(CpDataCoefficients!$A$1:$A$5025,MATCH($A182,CpDataCoefficients!$A$1:$A$5025,0)),1,CpDataCoefficients!$F$39+AX$3),OFFSET(INDEX(CpDataCoefficients!$A$1:$A$5025,MATCH($A182,CpDataCoefficients!$A$1:$A$5025,0)),0,CpDataCoefficients!$F$39+AX$3)),0)</f>
        <v>1500</v>
      </c>
      <c r="AY182" s="191">
        <f ca="1">IFERROR(IF($AM182="HSC",OFFSET(INDEX(CpDataCoefficients!$A$1:$A$5025,MATCH($A182,CpDataCoefficients!$A$1:$A$5025,0)),1,CpDataCoefficients!$F$39+AY$3),OFFSET(INDEX(CpDataCoefficients!$A$1:$A$5025,MATCH($A182,CpDataCoefficients!$A$1:$A$5025,0)),0,CpDataCoefficients!$F$39+AY$3)),0)</f>
        <v>3000</v>
      </c>
      <c r="AZ182" s="191">
        <f ca="1">IFERROR(IF($AM182="HSC",OFFSET(INDEX(CpDataCoefficients!$A$1:$A$5025,MATCH($A182,CpDataCoefficients!$A$1:$A$5025,0)),1,CpDataCoefficients!$F$39+AZ$3),OFFSET(INDEX(CpDataCoefficients!$A$1:$A$5025,MATCH($A182,CpDataCoefficients!$A$1:$A$5025,0)),0,CpDataCoefficients!$F$39+AZ$3)),0)</f>
        <v>54.177596885027135</v>
      </c>
      <c r="BA182" s="191">
        <f ca="1">IFERROR(IF($AM182="HSC",OFFSET(INDEX(CpDataCoefficients!$A$1:$A$5025,MATCH($A182,CpDataCoefficients!$A$1:$A$5025,0)),1,CpDataCoefficients!$F$39+BA$3),OFFSET(INDEX(CpDataCoefficients!$A$1:$A$5025,MATCH($A182,CpDataCoefficients!$A$1:$A$5025,0)),0,CpDataCoefficients!$F$39+BA$3)),0)</f>
        <v>6.6683278800128516</v>
      </c>
      <c r="BB182" s="191">
        <f ca="1">IFERROR(IF($AM182="HSC",OFFSET(INDEX(CpDataCoefficients!$A$1:$A$5025,MATCH($A182,CpDataCoefficients!$A$1:$A$5025,0)),1,CpDataCoefficients!$F$39+BB$3),OFFSET(INDEX(CpDataCoefficients!$A$1:$A$5025,MATCH($A182,CpDataCoefficients!$A$1:$A$5025,0)),0,CpDataCoefficients!$F$39+BB$3)),0)</f>
        <v>-1.8961647712765515</v>
      </c>
      <c r="BC182" s="191">
        <f ca="1">IFERROR(IF($AM182="HSC",OFFSET(INDEX(CpDataCoefficients!$A$1:$A$5025,MATCH($A182,CpDataCoefficients!$A$1:$A$5025,0)),1,CpDataCoefficients!$F$39+BC$3),OFFSET(INDEX(CpDataCoefficients!$A$1:$A$5025,MATCH($A182,CpDataCoefficients!$A$1:$A$5025,0)),0,CpDataCoefficients!$F$39+BC$3)),0)</f>
        <v>0.21012987017649853</v>
      </c>
      <c r="BD182" s="191">
        <f ca="1">IFERROR(IF($AM182="HSC",OFFSET(INDEX(CpDataCoefficients!$A$1:$A$5025,MATCH($A182,CpDataCoefficients!$A$1:$A$5025,0)),1,CpDataCoefficients!$F$39+BD$3),OFFSET(INDEX(CpDataCoefficients!$A$1:$A$5025,MATCH($A182,CpDataCoefficients!$A$1:$A$5025,0)),0,CpDataCoefficients!$F$39+BD$3)),0)</f>
        <v>-5.04662164793986</v>
      </c>
      <c r="BE182" s="191">
        <f ca="1">IFERROR(IF($AM182="HSC",OFFSET(INDEX(CpDataCoefficients!$A$1:$A$5025,MATCH($A182,CpDataCoefficients!$A$1:$A$5025,0)),1,CpDataCoefficients!$F$39+BE$3),OFFSET(INDEX(CpDataCoefficients!$A$1:$A$5025,MATCH($A182,CpDataCoefficients!$A$1:$A$5025,0)),0,CpDataCoefficients!$F$39+BE$3)),0)</f>
        <v>-29784.093692345767</v>
      </c>
      <c r="BF182" s="191">
        <f ca="1">IFERROR(IF($AM182="HSC",OFFSET(INDEX(CpDataCoefficients!$A$1:$A$5025,MATCH($A182,CpDataCoefficients!$A$1:$A$5025,0)),1,CpDataCoefficients!$F$39+BF$3),OFFSET(INDEX(CpDataCoefficients!$A$1:$A$5025,MATCH($A182,CpDataCoefficients!$A$1:$A$5025,0)),0,CpDataCoefficients!$F$39+BF$3)),0)</f>
        <v>-31.194299211629762</v>
      </c>
      <c r="BG182" s="191">
        <f ca="1">IFERROR(IF($AM182="HSC",OFFSET(INDEX(CpDataCoefficients!$A$1:$A$5025,MATCH($A182,CpDataCoefficients!$A$1:$A$5025,0)),1,CpDataCoefficients!$F$39+BG$3),OFFSET(INDEX(CpDataCoefficients!$A$1:$A$5025,MATCH($A182,CpDataCoefficients!$A$1:$A$5025,0)),0,CpDataCoefficients!$F$39+BG$3)),0)</f>
        <v>0</v>
      </c>
      <c r="BH182" s="191">
        <f ca="1">IFERROR(IF($AM182="HSC",OFFSET(INDEX(CpDataCoefficients!$A$1:$A$5025,MATCH($A182,CpDataCoefficients!$A$1:$A$5025,0)),1,CpDataCoefficients!$F$39+BH$3),OFFSET(INDEX(CpDataCoefficients!$A$1:$A$5025,MATCH($A182,CpDataCoefficients!$A$1:$A$5025,0)),0,CpDataCoefficients!$F$39+BH$3)),0)</f>
        <v>3000</v>
      </c>
      <c r="BI182" s="191">
        <f ca="1">IFERROR(IF($AM182="HSC",OFFSET(INDEX(CpDataCoefficients!$A$1:$A$5025,MATCH($A182,CpDataCoefficients!$A$1:$A$5025,0)),1,CpDataCoefficients!$F$39+BI$3),OFFSET(INDEX(CpDataCoefficients!$A$1:$A$5025,MATCH($A182,CpDataCoefficients!$A$1:$A$5025,0)),0,CpDataCoefficients!$F$39+BI$3)),0)</f>
        <v>4500</v>
      </c>
      <c r="BJ182" s="191">
        <f ca="1">IFERROR(IF($AM182="HSC",OFFSET(INDEX(CpDataCoefficients!$A$1:$A$5025,MATCH($A182,CpDataCoefficients!$A$1:$A$5025,0)),1,CpDataCoefficients!$F$39+BJ$3),OFFSET(INDEX(CpDataCoefficients!$A$1:$A$5025,MATCH($A182,CpDataCoefficients!$A$1:$A$5025,0)),0,CpDataCoefficients!$F$39+BJ$3)),0)</f>
        <v>57.457066034210072</v>
      </c>
      <c r="BK182" s="191">
        <f ca="1">IFERROR(IF($AM182="HSC",OFFSET(INDEX(CpDataCoefficients!$A$1:$A$5025,MATCH($A182,CpDataCoefficients!$A$1:$A$5025,0)),1,CpDataCoefficients!$F$39+BK$3),OFFSET(INDEX(CpDataCoefficients!$A$1:$A$5025,MATCH($A182,CpDataCoefficients!$A$1:$A$5025,0)),0,CpDataCoefficients!$F$39+BK$3)),0)</f>
        <v>2.5010351227735983</v>
      </c>
      <c r="BL182" s="191">
        <f ca="1">IFERROR(IF($AM182="HSC",OFFSET(INDEX(CpDataCoefficients!$A$1:$A$5025,MATCH($A182,CpDataCoefficients!$A$1:$A$5025,0)),1,CpDataCoefficients!$F$39+BL$3),OFFSET(INDEX(CpDataCoefficients!$A$1:$A$5025,MATCH($A182,CpDataCoefficients!$A$1:$A$5025,0)),0,CpDataCoefficients!$F$39+BL$3)),0)</f>
        <v>-0.33621129703660563</v>
      </c>
      <c r="BM182" s="191">
        <f ca="1">IFERROR(IF($AM182="HSC",OFFSET(INDEX(CpDataCoefficients!$A$1:$A$5025,MATCH($A182,CpDataCoefficients!$A$1:$A$5025,0)),1,CpDataCoefficients!$F$39+BM$3),OFFSET(INDEX(CpDataCoefficients!$A$1:$A$5025,MATCH($A182,CpDataCoefficients!$A$1:$A$5025,0)),0,CpDataCoefficients!$F$39+BM$3)),0)</f>
        <v>2.0639661570558288E-2</v>
      </c>
      <c r="BN182" s="191">
        <f ca="1">IFERROR(IF($AM182="HSC",OFFSET(INDEX(CpDataCoefficients!$A$1:$A$5025,MATCH($A182,CpDataCoefficients!$A$1:$A$5025,0)),1,CpDataCoefficients!$F$39+BN$3),OFFSET(INDEX(CpDataCoefficients!$A$1:$A$5025,MATCH($A182,CpDataCoefficients!$A$1:$A$5025,0)),0,CpDataCoefficients!$F$39+BN$3)),0)</f>
        <v>-2.3684371831472242</v>
      </c>
      <c r="BO182" s="191">
        <f ca="1">IFERROR(IF($AM182="HSC",OFFSET(INDEX(CpDataCoefficients!$A$1:$A$5025,MATCH($A182,CpDataCoefficients!$A$1:$A$5025,0)),1,CpDataCoefficients!$F$39+BO$3),OFFSET(INDEX(CpDataCoefficients!$A$1:$A$5025,MATCH($A182,CpDataCoefficients!$A$1:$A$5025,0)),0,CpDataCoefficients!$F$39+BO$3)),0)</f>
        <v>-29784.488958774695</v>
      </c>
      <c r="BP182" s="191">
        <f ca="1">IFERROR(IF($AM182="HSC",OFFSET(INDEX(CpDataCoefficients!$A$1:$A$5025,MATCH($A182,CpDataCoefficients!$A$1:$A$5025,0)),1,CpDataCoefficients!$F$39+BP$3),OFFSET(INDEX(CpDataCoefficients!$A$1:$A$5025,MATCH($A182,CpDataCoefficients!$A$1:$A$5025,0)),0,CpDataCoefficients!$F$39+BP$3)),0)</f>
        <v>-27.460876778316809</v>
      </c>
      <c r="BQ182" s="191">
        <f ca="1">IFERROR(IF($AM182="HSC",OFFSET(INDEX(CpDataCoefficients!$A$1:$A$5025,MATCH($A182,CpDataCoefficients!$A$1:$A$5025,0)),1,CpDataCoefficients!$F$39+BQ$3),OFFSET(INDEX(CpDataCoefficients!$A$1:$A$5025,MATCH($A182,CpDataCoefficients!$A$1:$A$5025,0)),0,CpDataCoefficients!$F$39+BQ$3)),0)</f>
        <v>0</v>
      </c>
      <c r="BR182" s="191">
        <f ca="1">IFERROR(IF($AM182="HSC",OFFSET(INDEX(CpDataCoefficients!$A$1:$A$5025,MATCH($A182,CpDataCoefficients!$A$1:$A$5025,0)),1,CpDataCoefficients!$F$39+BR$3),OFFSET(INDEX(CpDataCoefficients!$A$1:$A$5025,MATCH($A182,CpDataCoefficients!$A$1:$A$5025,0)),0,CpDataCoefficients!$F$39+BR$3)),0)</f>
        <v>4500</v>
      </c>
      <c r="BS182" s="191">
        <f ca="1">IFERROR(IF($AM182="HSC",OFFSET(INDEX(CpDataCoefficients!$A$1:$A$5025,MATCH($A182,CpDataCoefficients!$A$1:$A$5025,0)),1,CpDataCoefficients!$F$39+BS$3),OFFSET(INDEX(CpDataCoefficients!$A$1:$A$5025,MATCH($A182,CpDataCoefficients!$A$1:$A$5025,0)),0,CpDataCoefficients!$F$39+BS$3)),0)</f>
        <v>6000</v>
      </c>
      <c r="BT182" s="191">
        <f ca="1">IFERROR(IF($AM182="HSC",OFFSET(INDEX(CpDataCoefficients!$A$1:$A$5025,MATCH($A182,CpDataCoefficients!$A$1:$A$5025,0)),1,CpDataCoefficients!$F$39+BT$3),OFFSET(INDEX(CpDataCoefficients!$A$1:$A$5025,MATCH($A182,CpDataCoefficients!$A$1:$A$5025,0)),0,CpDataCoefficients!$F$39+BT$3)),0)</f>
        <v>200.10858552174008</v>
      </c>
      <c r="BU182" s="191">
        <f ca="1">IFERROR(IF($AM182="HSC",OFFSET(INDEX(CpDataCoefficients!$A$1:$A$5025,MATCH($A182,CpDataCoefficients!$A$1:$A$5025,0)),1,CpDataCoefficients!$F$39+BU$3),OFFSET(INDEX(CpDataCoefficients!$A$1:$A$5025,MATCH($A182,CpDataCoefficients!$A$1:$A$5025,0)),0,CpDataCoefficients!$F$39+BU$3)),0)</f>
        <v>-54.658734490122015</v>
      </c>
      <c r="BV182" s="191">
        <f ca="1">IFERROR(IF($AM182="HSC",OFFSET(INDEX(CpDataCoefficients!$A$1:$A$5025,MATCH($A182,CpDataCoefficients!$A$1:$A$5025,0)),1,CpDataCoefficients!$F$39+BV$3),OFFSET(INDEX(CpDataCoefficients!$A$1:$A$5025,MATCH($A182,CpDataCoefficients!$A$1:$A$5025,0)),0,CpDataCoefficients!$F$39+BV$3)),0)</f>
        <v>8.1569229161742722</v>
      </c>
      <c r="BW182" s="191">
        <f ca="1">IFERROR(IF($AM182="HSC",OFFSET(INDEX(CpDataCoefficients!$A$1:$A$5025,MATCH($A182,CpDataCoefficients!$A$1:$A$5025,0)),1,CpDataCoefficients!$F$39+BW$3),OFFSET(INDEX(CpDataCoefficients!$A$1:$A$5025,MATCH($A182,CpDataCoefficients!$A$1:$A$5025,0)),0,CpDataCoefficients!$F$39+BW$3)),0)</f>
        <v>-0.42215557727084091</v>
      </c>
      <c r="BX182" s="191">
        <f ca="1">IFERROR(IF($AM182="HSC",OFFSET(INDEX(CpDataCoefficients!$A$1:$A$5025,MATCH($A182,CpDataCoefficients!$A$1:$A$5025,0)),1,CpDataCoefficients!$F$39+BX$3),OFFSET(INDEX(CpDataCoefficients!$A$1:$A$5025,MATCH($A182,CpDataCoefficients!$A$1:$A$5025,0)),0,CpDataCoefficients!$F$39+BX$3)),0)</f>
        <v>-347.96303226628078</v>
      </c>
      <c r="BY182" s="191">
        <f ca="1">IFERROR(IF($AM182="HSC",OFFSET(INDEX(CpDataCoefficients!$A$1:$A$5025,MATCH($A182,CpDataCoefficients!$A$1:$A$5025,0)),1,CpDataCoefficients!$F$39+BY$3),OFFSET(INDEX(CpDataCoefficients!$A$1:$A$5025,MATCH($A182,CpDataCoefficients!$A$1:$A$5025,0)),0,CpDataCoefficients!$F$39+BY$3)),0)</f>
        <v>-30137.062449114805</v>
      </c>
      <c r="BZ182" s="191">
        <f ca="1">IFERROR(IF($AM182="HSC",OFFSET(INDEX(CpDataCoefficients!$A$1:$A$5025,MATCH($A182,CpDataCoefficients!$A$1:$A$5025,0)),1,CpDataCoefficients!$F$39+BZ$3),OFFSET(INDEX(CpDataCoefficients!$A$1:$A$5025,MATCH($A182,CpDataCoefficients!$A$1:$A$5025,0)),0,CpDataCoefficients!$F$39+BZ$3)),0)</f>
        <v>-65.877118004819181</v>
      </c>
      <c r="CA182" s="191">
        <f ca="1">IFERROR(IF($AM182="HSC",OFFSET(INDEX(CpDataCoefficients!$A$1:$A$5025,MATCH($A182,CpDataCoefficients!$A$1:$A$5025,0)),1,CpDataCoefficients!$F$39+CA$3),OFFSET(INDEX(CpDataCoefficients!$A$1:$A$5025,MATCH($A182,CpDataCoefficients!$A$1:$A$5025,0)),0,CpDataCoefficients!$F$39+CA$3)),0)</f>
        <v>0</v>
      </c>
      <c r="CB182" s="191">
        <f ca="1">IFERROR(IF($AM182="HSC",OFFSET(INDEX(CpDataCoefficients!$A$1:$A$5025,MATCH($A182,CpDataCoefficients!$A$1:$A$5025,0)),1,CpDataCoefficients!$F$39+CB$3),OFFSET(INDEX(CpDataCoefficients!$A$1:$A$5025,MATCH($A182,CpDataCoefficients!$A$1:$A$5025,0)),0,CpDataCoefficients!$F$39+CB$3)),0)</f>
        <v>0</v>
      </c>
      <c r="CC182" s="191">
        <f ca="1">IFERROR(IF($AM182="HSC",OFFSET(INDEX(CpDataCoefficients!$A$1:$A$5025,MATCH($A182,CpDataCoefficients!$A$1:$A$5025,0)),1,CpDataCoefficients!$F$39+CC$3),OFFSET(INDEX(CpDataCoefficients!$A$1:$A$5025,MATCH($A182,CpDataCoefficients!$A$1:$A$5025,0)),0,CpDataCoefficients!$F$39+CC$3)),0)</f>
        <v>0</v>
      </c>
      <c r="CD182" s="191">
        <f ca="1">IFERROR(IF($AM182="HSC",OFFSET(INDEX(CpDataCoefficients!$A$1:$A$5025,MATCH($A182,CpDataCoefficients!$A$1:$A$5025,0)),1,CpDataCoefficients!$F$39+CD$3),OFFSET(INDEX(CpDataCoefficients!$A$1:$A$5025,MATCH($A182,CpDataCoefficients!$A$1:$A$5025,0)),0,CpDataCoefficients!$F$39+CD$3)),0)</f>
        <v>0</v>
      </c>
      <c r="CE182" s="191">
        <f ca="1">IFERROR(IF($AM182="HSC",OFFSET(INDEX(CpDataCoefficients!$A$1:$A$5025,MATCH($A182,CpDataCoefficients!$A$1:$A$5025,0)),1,CpDataCoefficients!$F$39+CE$3),OFFSET(INDEX(CpDataCoefficients!$A$1:$A$5025,MATCH($A182,CpDataCoefficients!$A$1:$A$5025,0)),0,CpDataCoefficients!$F$39+CE$3)),0)</f>
        <v>0</v>
      </c>
      <c r="CF182" s="191">
        <f ca="1">IFERROR(IF($AM182="HSC",OFFSET(INDEX(CpDataCoefficients!$A$1:$A$5025,MATCH($A182,CpDataCoefficients!$A$1:$A$5025,0)),1,CpDataCoefficients!$F$39+CF$3),OFFSET(INDEX(CpDataCoefficients!$A$1:$A$5025,MATCH($A182,CpDataCoefficients!$A$1:$A$5025,0)),0,CpDataCoefficients!$F$39+CF$3)),0)</f>
        <v>0</v>
      </c>
      <c r="CG182" s="191">
        <f ca="1">IFERROR(IF($AM182="HSC",OFFSET(INDEX(CpDataCoefficients!$A$1:$A$5025,MATCH($A182,CpDataCoefficients!$A$1:$A$5025,0)),1,CpDataCoefficients!$F$39+CG$3),OFFSET(INDEX(CpDataCoefficients!$A$1:$A$5025,MATCH($A182,CpDataCoefficients!$A$1:$A$5025,0)),0,CpDataCoefficients!$F$39+CG$3)),0)</f>
        <v>0</v>
      </c>
      <c r="CH182" s="191">
        <f ca="1">IFERROR(IF($AM182="HSC",OFFSET(INDEX(CpDataCoefficients!$A$1:$A$5025,MATCH($A182,CpDataCoefficients!$A$1:$A$5025,0)),1,CpDataCoefficients!$F$39+CH$3),OFFSET(INDEX(CpDataCoefficients!$A$1:$A$5025,MATCH($A182,CpDataCoefficients!$A$1:$A$5025,0)),0,CpDataCoefficients!$F$39+CH$3)),0)</f>
        <v>0</v>
      </c>
      <c r="CI182" s="191">
        <f ca="1">IFERROR(IF($AM182="HSC",OFFSET(INDEX(CpDataCoefficients!$A$1:$A$5025,MATCH($A182,CpDataCoefficients!$A$1:$A$5025,0)),1,CpDataCoefficients!$F$39+CI$3),OFFSET(INDEX(CpDataCoefficients!$A$1:$A$5025,MATCH($A182,CpDataCoefficients!$A$1:$A$5025,0)),0,CpDataCoefficients!$F$39+CI$3)),0)</f>
        <v>0</v>
      </c>
      <c r="CJ182" s="191">
        <f ca="1">IFERROR(IF($AM182="HSC",OFFSET(INDEX(CpDataCoefficients!$A$1:$A$5025,MATCH($A182,CpDataCoefficients!$A$1:$A$5025,0)),1,CpDataCoefficients!$F$39+CJ$3),OFFSET(INDEX(CpDataCoefficients!$A$1:$A$5025,MATCH($A182,CpDataCoefficients!$A$1:$A$5025,0)),0,CpDataCoefficients!$F$39+CJ$3)),0)</f>
        <v>0</v>
      </c>
      <c r="CK182" s="191">
        <f ca="1">IFERROR(IF($AM182="HSC",OFFSET(INDEX(CpDataCoefficients!$A$1:$A$5025,MATCH($A182,CpDataCoefficients!$A$1:$A$5025,0)),1,CpDataCoefficients!$F$39+CK$3),OFFSET(INDEX(CpDataCoefficients!$A$1:$A$5025,MATCH($A182,CpDataCoefficients!$A$1:$A$5025,0)),0,CpDataCoefficients!$F$39+CK$3)),0)</f>
        <v>0</v>
      </c>
      <c r="CL182" s="191">
        <f ca="1">IFERROR(IF($AM182="HSC",OFFSET(INDEX(CpDataCoefficients!$A$1:$A$5025,MATCH($A182,CpDataCoefficients!$A$1:$A$5025,0)),1,CpDataCoefficients!$F$39+CL$3),OFFSET(INDEX(CpDataCoefficients!$A$1:$A$5025,MATCH($A182,CpDataCoefficients!$A$1:$A$5025,0)),0,CpDataCoefficients!$F$39+CL$3)),0)</f>
        <v>0</v>
      </c>
      <c r="CM182" s="191">
        <f ca="1">IFERROR(IF($AM182="HSC",OFFSET(INDEX(CpDataCoefficients!$A$1:$A$5025,MATCH($A182,CpDataCoefficients!$A$1:$A$5025,0)),1,CpDataCoefficients!$F$39+CM$3),OFFSET(INDEX(CpDataCoefficients!$A$1:$A$5025,MATCH($A182,CpDataCoefficients!$A$1:$A$5025,0)),0,CpDataCoefficients!$F$39+CM$3)),0)</f>
        <v>0</v>
      </c>
      <c r="CN182" s="191">
        <f ca="1">IFERROR(IF($AM182="HSC",OFFSET(INDEX(CpDataCoefficients!$A$1:$A$5025,MATCH($A182,CpDataCoefficients!$A$1:$A$5025,0)),1,CpDataCoefficients!$F$39+CN$3),OFFSET(INDEX(CpDataCoefficients!$A$1:$A$5025,MATCH($A182,CpDataCoefficients!$A$1:$A$5025,0)),0,CpDataCoefficients!$F$39+CN$3)),0)</f>
        <v>0</v>
      </c>
      <c r="CO182" s="191">
        <f ca="1">IFERROR(IF($AM182="HSC",OFFSET(INDEX(CpDataCoefficients!$A$1:$A$5025,MATCH($A182,CpDataCoefficients!$A$1:$A$5025,0)),1,CpDataCoefficients!$F$39+CO$3),OFFSET(INDEX(CpDataCoefficients!$A$1:$A$5025,MATCH($A182,CpDataCoefficients!$A$1:$A$5025,0)),0,CpDataCoefficients!$F$39+CO$3)),0)</f>
        <v>0</v>
      </c>
      <c r="CP182" s="191">
        <f ca="1">IFERROR(IF($AM182="HSC",OFFSET(INDEX(CpDataCoefficients!$A$1:$A$5025,MATCH($A182,CpDataCoefficients!$A$1:$A$5025,0)),1,CpDataCoefficients!$F$39+CP$3),OFFSET(INDEX(CpDataCoefficients!$A$1:$A$5025,MATCH($A182,CpDataCoefficients!$A$1:$A$5025,0)),0,CpDataCoefficients!$F$39+CP$3)),0)</f>
        <v>0</v>
      </c>
      <c r="CQ182" s="191">
        <f ca="1">IFERROR(IF($AM182="HSC",OFFSET(INDEX(CpDataCoefficients!$A$1:$A$5025,MATCH($A182,CpDataCoefficients!$A$1:$A$5025,0)),1,CpDataCoefficients!$F$39+CQ$3),OFFSET(INDEX(CpDataCoefficients!$A$1:$A$5025,MATCH($A182,CpDataCoefficients!$A$1:$A$5025,0)),0,CpDataCoefficients!$F$39+CQ$3)),0)</f>
        <v>0</v>
      </c>
      <c r="CR182" s="191">
        <f ca="1">IFERROR(IF($AM182="HSC",OFFSET(INDEX(CpDataCoefficients!$A$1:$A$5025,MATCH($A182,CpDataCoefficients!$A$1:$A$5025,0)),1,CpDataCoefficients!$F$39+CR$3),OFFSET(INDEX(CpDataCoefficients!$A$1:$A$5025,MATCH($A182,CpDataCoefficients!$A$1:$A$5025,0)),0,CpDataCoefficients!$F$39+CR$3)),0)</f>
        <v>0</v>
      </c>
      <c r="CS182" s="191">
        <f ca="1">IFERROR(IF($AM182="HSC",OFFSET(INDEX(CpDataCoefficients!$A$1:$A$5025,MATCH($A182,CpDataCoefficients!$A$1:$A$5025,0)),1,CpDataCoefficients!$F$39+CS$3),OFFSET(INDEX(CpDataCoefficients!$A$1:$A$5025,MATCH($A182,CpDataCoefficients!$A$1:$A$5025,0)),0,CpDataCoefficients!$F$39+CS$3)),0)</f>
        <v>0</v>
      </c>
      <c r="CT182" s="191">
        <f ca="1">IFERROR(IF($AM182="HSC",OFFSET(INDEX(CpDataCoefficients!$A$1:$A$5025,MATCH($A182,CpDataCoefficients!$A$1:$A$5025,0)),1,CpDataCoefficients!$F$39+CT$3),OFFSET(INDEX(CpDataCoefficients!$A$1:$A$5025,MATCH($A182,CpDataCoefficients!$A$1:$A$5025,0)),0,CpDataCoefficients!$F$39+CT$3)),0)</f>
        <v>0</v>
      </c>
      <c r="CU182" s="192">
        <f ca="1">IFERROR(IF($AM182="HSC",OFFSET(INDEX(CpDataCoefficients!$A$1:$A$5025,MATCH($A182,CpDataCoefficients!$A$1:$A$5025,0)),1,CpDataCoefficients!$F$39+CU$3),OFFSET(INDEX(CpDataCoefficients!$A$1:$A$5025,MATCH($A182,CpDataCoefficients!$A$1:$A$5025,0)),0,CpDataCoefficients!$F$39+CU$3)),0)</f>
        <v>0</v>
      </c>
      <c r="CV182" s="193"/>
      <c r="CW182" s="193"/>
      <c r="CX182" s="193"/>
      <c r="CY182" s="193"/>
      <c r="CZ182" s="193"/>
      <c r="DA182" s="193"/>
      <c r="DB182" s="193"/>
      <c r="DC182" s="193"/>
      <c r="DD182" s="193"/>
      <c r="DE182" s="193"/>
      <c r="DF182" s="193"/>
      <c r="DG182" s="193">
        <v>1</v>
      </c>
      <c r="DH182" s="193"/>
      <c r="DI182" s="193"/>
      <c r="DJ182" s="193"/>
      <c r="DK182" s="193"/>
      <c r="DL182" s="193"/>
      <c r="DM182" s="193"/>
      <c r="DN182" s="193"/>
      <c r="DO182" s="193"/>
      <c r="DP182" s="193"/>
      <c r="DQ182" s="193"/>
      <c r="DR182" s="193"/>
      <c r="DS182" s="193"/>
      <c r="DT182" s="193"/>
      <c r="DU182" s="193"/>
      <c r="DV182" s="193"/>
      <c r="DW182" s="193"/>
      <c r="DX182" s="193"/>
      <c r="DY182" s="193"/>
      <c r="DZ182" s="193"/>
    </row>
    <row r="183" spans="1:130" ht="15.75" x14ac:dyDescent="0.25">
      <c r="A183" s="166"/>
      <c r="B183" s="166" t="s">
        <v>798</v>
      </c>
      <c r="C183" s="175">
        <v>76.131</v>
      </c>
      <c r="D183" s="176">
        <v>161.30000000000001</v>
      </c>
      <c r="E183" s="176">
        <v>319.39999999999998</v>
      </c>
      <c r="F183" s="176">
        <v>552</v>
      </c>
      <c r="G183" s="176">
        <v>78</v>
      </c>
      <c r="H183" s="176">
        <v>79.033499977258103</v>
      </c>
      <c r="I183" s="176">
        <v>170</v>
      </c>
      <c r="J183" s="175">
        <v>0.29299999999999998</v>
      </c>
      <c r="K183" s="175">
        <v>0.115</v>
      </c>
      <c r="L183" s="175">
        <v>1.2929999999999999</v>
      </c>
      <c r="M183" s="176">
        <v>273</v>
      </c>
      <c r="N183" s="176">
        <v>0</v>
      </c>
      <c r="O183" s="177">
        <v>6.5549999999999997</v>
      </c>
      <c r="P183" s="178">
        <v>1.941E-2</v>
      </c>
      <c r="Q183" s="178">
        <v>-1.8309999999999999E-5</v>
      </c>
      <c r="R183" s="178">
        <v>6.3840000000000003E-9</v>
      </c>
      <c r="S183" s="175">
        <f t="shared" ca="1" si="3"/>
        <v>0.63786705700876523</v>
      </c>
      <c r="T183" s="179">
        <v>25</v>
      </c>
      <c r="U183" s="180">
        <v>274.08</v>
      </c>
      <c r="V183" s="180">
        <v>200.22</v>
      </c>
      <c r="W183" s="169">
        <v>27.98</v>
      </c>
      <c r="X183" s="181">
        <v>117.06832</v>
      </c>
      <c r="Y183" s="169">
        <v>15.99</v>
      </c>
      <c r="Z183" s="181">
        <v>66.902160000000009</v>
      </c>
      <c r="AA183" s="181"/>
      <c r="AB183" s="177">
        <v>15.984400000000001</v>
      </c>
      <c r="AC183" s="180">
        <v>2690.83</v>
      </c>
      <c r="AD183" s="180">
        <v>-31.62</v>
      </c>
      <c r="AE183" s="169">
        <v>342</v>
      </c>
      <c r="AF183" s="169">
        <v>223</v>
      </c>
      <c r="AG183" s="175">
        <v>37.409999999999997</v>
      </c>
      <c r="AH183" s="180">
        <v>-4233.99</v>
      </c>
      <c r="AI183" s="175">
        <v>-3.0720000000000001</v>
      </c>
      <c r="AJ183" s="175">
        <v>2.21</v>
      </c>
      <c r="AK183" s="169">
        <v>6390</v>
      </c>
      <c r="AL183" s="181">
        <v>26735.760000000002</v>
      </c>
      <c r="AM183" s="169"/>
      <c r="AN183" s="170"/>
      <c r="AO183" s="170"/>
      <c r="AP183" s="170"/>
      <c r="AQ183" s="170"/>
      <c r="AR183" s="170"/>
      <c r="AS183" s="170"/>
      <c r="AT183" s="170"/>
      <c r="AU183" s="170"/>
      <c r="AV183" s="170"/>
      <c r="AW183" s="170"/>
      <c r="AX183" s="170"/>
      <c r="AY183" s="170"/>
      <c r="AZ183" s="170"/>
      <c r="BA183" s="170"/>
      <c r="BB183" s="170"/>
      <c r="BC183" s="170"/>
      <c r="BD183" s="170"/>
      <c r="BE183" s="170"/>
      <c r="BF183" s="170"/>
      <c r="BG183" s="170"/>
      <c r="BH183" s="170"/>
      <c r="BI183" s="170"/>
      <c r="BJ183" s="170"/>
      <c r="BK183" s="170"/>
      <c r="BL183" s="170"/>
      <c r="BM183" s="170"/>
      <c r="BN183" s="170"/>
      <c r="BO183" s="170"/>
      <c r="BP183" s="170"/>
      <c r="BQ183" s="170"/>
      <c r="BR183" s="170"/>
      <c r="BS183" s="170"/>
      <c r="BT183" s="170"/>
      <c r="BU183" s="170"/>
      <c r="BV183" s="170"/>
      <c r="BW183" s="170"/>
      <c r="BX183" s="170"/>
      <c r="BY183" s="169"/>
      <c r="BZ183" s="169"/>
      <c r="CA183" s="169"/>
      <c r="CB183" s="169"/>
      <c r="CC183" s="169"/>
      <c r="CD183" s="169"/>
      <c r="CE183" s="169"/>
      <c r="CF183" s="169"/>
      <c r="CG183" s="169"/>
      <c r="CH183" s="169"/>
      <c r="CI183" s="169"/>
      <c r="CJ183" s="169"/>
      <c r="CK183" s="169"/>
      <c r="CL183" s="169"/>
      <c r="CM183" s="169"/>
      <c r="CN183" s="169"/>
      <c r="CO183" s="169"/>
      <c r="CP183" s="169"/>
      <c r="CQ183" s="169"/>
      <c r="CR183" s="169"/>
      <c r="CS183" s="171"/>
      <c r="CT183" s="171"/>
      <c r="CU183" s="169"/>
    </row>
    <row r="184" spans="1:130" ht="15.75" x14ac:dyDescent="0.25">
      <c r="A184" s="166" t="s">
        <v>236</v>
      </c>
      <c r="B184" s="166" t="s">
        <v>799</v>
      </c>
      <c r="C184" s="175">
        <f ca="1">C494+C414*0.5</f>
        <v>28.010199999999998</v>
      </c>
      <c r="D184" s="176">
        <v>68.099999999999994</v>
      </c>
      <c r="E184" s="176">
        <v>81.7</v>
      </c>
      <c r="F184" s="176">
        <v>132.9</v>
      </c>
      <c r="G184" s="176">
        <v>34.5</v>
      </c>
      <c r="H184" s="176">
        <v>34.957124989941086</v>
      </c>
      <c r="I184" s="176">
        <v>93.1</v>
      </c>
      <c r="J184" s="175">
        <v>0.29499999999999998</v>
      </c>
      <c r="K184" s="175">
        <v>4.9000000000000002E-2</v>
      </c>
      <c r="L184" s="175">
        <v>0.80300000000000005</v>
      </c>
      <c r="M184" s="176">
        <v>81</v>
      </c>
      <c r="N184" s="176">
        <v>0.1</v>
      </c>
      <c r="O184" s="177">
        <v>7.3730000000000002</v>
      </c>
      <c r="P184" s="178">
        <v>-3.0699999999999998E-3</v>
      </c>
      <c r="Q184" s="178">
        <v>6.6619999999999999E-6</v>
      </c>
      <c r="R184" s="178">
        <v>-3.0370000000000002E-9</v>
      </c>
      <c r="S184" s="175">
        <f t="shared" ca="1" si="3"/>
        <v>0.2002800590732674</v>
      </c>
      <c r="T184" s="179">
        <v>25</v>
      </c>
      <c r="U184" s="180">
        <v>94.06</v>
      </c>
      <c r="V184" s="180">
        <v>48.9</v>
      </c>
      <c r="W184" s="169">
        <v>-26.42</v>
      </c>
      <c r="X184" s="181">
        <v>-110.54128000000001</v>
      </c>
      <c r="Y184" s="169">
        <v>-32.81</v>
      </c>
      <c r="Z184" s="181">
        <v>-137.27704000000003</v>
      </c>
      <c r="AA184" s="181">
        <v>197.6</v>
      </c>
      <c r="AB184" s="177">
        <v>14.368600000000001</v>
      </c>
      <c r="AC184" s="180">
        <v>530.22</v>
      </c>
      <c r="AD184" s="180">
        <v>-13.15</v>
      </c>
      <c r="AE184" s="169">
        <v>108</v>
      </c>
      <c r="AF184" s="169">
        <v>63</v>
      </c>
      <c r="AG184" s="175">
        <v>32.981000000000002</v>
      </c>
      <c r="AH184" s="180">
        <v>-997.18</v>
      </c>
      <c r="AI184" s="175">
        <v>-3.2160000000000002</v>
      </c>
      <c r="AJ184" s="175">
        <v>0.28399999999999997</v>
      </c>
      <c r="AK184" s="169">
        <v>1444</v>
      </c>
      <c r="AL184" s="181">
        <v>6041.6959999999999</v>
      </c>
      <c r="AM184" s="190" t="s">
        <v>139</v>
      </c>
      <c r="AN184" s="191">
        <f ca="1">IFERROR(IF($AM184="HSC",OFFSET(INDEX(CpDataCoefficients!$A$1:$A$5025,MATCH($A184,CpDataCoefficients!$A$1:$A$5025,0)),1,CpDataCoefficients!$F$39+AN$3),OFFSET(INDEX(CpDataCoefficients!$A$1:$A$5025,MATCH($A184,CpDataCoefficients!$A$1:$A$5025,0)),0,CpDataCoefficients!$F$39+AN$3)),0)</f>
        <v>100</v>
      </c>
      <c r="AO184" s="191">
        <f ca="1">IFERROR(IF($AM184="HSC",OFFSET(INDEX(CpDataCoefficients!$A$1:$A$5025,MATCH($A184,CpDataCoefficients!$A$1:$A$5025,0)),1,CpDataCoefficients!$F$39+AO$3),OFFSET(INDEX(CpDataCoefficients!$A$1:$A$5025,MATCH($A184,CpDataCoefficients!$A$1:$A$5025,0)),0,CpDataCoefficients!$F$39+AO$3)),0)</f>
        <v>1500</v>
      </c>
      <c r="AP184" s="191">
        <f ca="1">IFERROR(IF($AM184="HSC",OFFSET(INDEX(CpDataCoefficients!$A$1:$A$5025,MATCH($A184,CpDataCoefficients!$A$1:$A$5025,0)),1,CpDataCoefficients!$F$39+AP$3),OFFSET(INDEX(CpDataCoefficients!$A$1:$A$5025,MATCH($A184,CpDataCoefficients!$A$1:$A$5025,0)),0,CpDataCoefficients!$F$39+AP$3)),0)</f>
        <v>29.178099336776835</v>
      </c>
      <c r="AQ184" s="191">
        <f ca="1">IFERROR(IF($AM184="HSC",OFFSET(INDEX(CpDataCoefficients!$A$1:$A$5025,MATCH($A184,CpDataCoefficients!$A$1:$A$5025,0)),1,CpDataCoefficients!$F$39+AQ$3),OFFSET(INDEX(CpDataCoefficients!$A$1:$A$5025,MATCH($A184,CpDataCoefficients!$A$1:$A$5025,0)),0,CpDataCoefficients!$F$39+AQ$3)),0)</f>
        <v>-3.442822011489044</v>
      </c>
      <c r="AR184" s="191">
        <f ca="1">IFERROR(IF($AM184="HSC",OFFSET(INDEX(CpDataCoefficients!$A$1:$A$5025,MATCH($A184,CpDataCoefficients!$A$1:$A$5025,0)),1,CpDataCoefficients!$F$39+AR$3),OFFSET(INDEX(CpDataCoefficients!$A$1:$A$5025,MATCH($A184,CpDataCoefficients!$A$1:$A$5025,0)),0,CpDataCoefficients!$F$39+AR$3)),0)</f>
        <v>12.303861571579551</v>
      </c>
      <c r="AS184" s="191">
        <f ca="1">IFERROR(IF($AM184="HSC",OFFSET(INDEX(CpDataCoefficients!$A$1:$A$5025,MATCH($A184,CpDataCoefficients!$A$1:$A$5025,0)),1,CpDataCoefficients!$F$39+AS$3),OFFSET(INDEX(CpDataCoefficients!$A$1:$A$5025,MATCH($A184,CpDataCoefficients!$A$1:$A$5025,0)),0,CpDataCoefficients!$F$39+AS$3)),0)</f>
        <v>-4.9191099746347691</v>
      </c>
      <c r="AT184" s="191">
        <f ca="1">IFERROR(IF($AM184="HSC",OFFSET(INDEX(CpDataCoefficients!$A$1:$A$5025,MATCH($A184,CpDataCoefficients!$A$1:$A$5025,0)),1,CpDataCoefficients!$F$39+AT$3),OFFSET(INDEX(CpDataCoefficients!$A$1:$A$5025,MATCH($A184,CpDataCoefficients!$A$1:$A$5025,0)),0,CpDataCoefficients!$F$39+AT$3)),0)</f>
        <v>1.7348214069705088E-3</v>
      </c>
      <c r="AU184" s="191">
        <f ca="1">IFERROR(IF($AM184="HSC",OFFSET(INDEX(CpDataCoefficients!$A$1:$A$5025,MATCH($A184,CpDataCoefficients!$A$1:$A$5025,0)),1,CpDataCoefficients!$F$39+AU$3),OFFSET(INDEX(CpDataCoefficients!$A$1:$A$5025,MATCH($A184,CpDataCoefficients!$A$1:$A$5025,0)),0,CpDataCoefficients!$F$39+AU$3)),0)</f>
        <v>-43770.890769561098</v>
      </c>
      <c r="AV184" s="191">
        <f ca="1">IFERROR(IF($AM184="HSC",OFFSET(INDEX(CpDataCoefficients!$A$1:$A$5025,MATCH($A184,CpDataCoefficients!$A$1:$A$5025,0)),1,CpDataCoefficients!$F$39+AV$3),OFFSET(INDEX(CpDataCoefficients!$A$1:$A$5025,MATCH($A184,CpDataCoefficients!$A$1:$A$5025,0)),0,CpDataCoefficients!$F$39+AV$3)),0)</f>
        <v>-14.973928215438077</v>
      </c>
      <c r="AW184" s="191">
        <f ca="1">IFERROR(IF($AM184="HSC",OFFSET(INDEX(CpDataCoefficients!$A$1:$A$5025,MATCH($A184,CpDataCoefficients!$A$1:$A$5025,0)),1,CpDataCoefficients!$F$39+AW$3),OFFSET(INDEX(CpDataCoefficients!$A$1:$A$5025,MATCH($A184,CpDataCoefficients!$A$1:$A$5025,0)),0,CpDataCoefficients!$F$39+AW$3)),0)</f>
        <v>0</v>
      </c>
      <c r="AX184" s="191">
        <f ca="1">IFERROR(IF($AM184="HSC",OFFSET(INDEX(CpDataCoefficients!$A$1:$A$5025,MATCH($A184,CpDataCoefficients!$A$1:$A$5025,0)),1,CpDataCoefficients!$F$39+AX$3),OFFSET(INDEX(CpDataCoefficients!$A$1:$A$5025,MATCH($A184,CpDataCoefficients!$A$1:$A$5025,0)),0,CpDataCoefficients!$F$39+AX$3)),0)</f>
        <v>1500</v>
      </c>
      <c r="AY184" s="191">
        <f ca="1">IFERROR(IF($AM184="HSC",OFFSET(INDEX(CpDataCoefficients!$A$1:$A$5025,MATCH($A184,CpDataCoefficients!$A$1:$A$5025,0)),1,CpDataCoefficients!$F$39+AY$3),OFFSET(INDEX(CpDataCoefficients!$A$1:$A$5025,MATCH($A184,CpDataCoefficients!$A$1:$A$5025,0)),0,CpDataCoefficients!$F$39+AY$3)),0)</f>
        <v>3000</v>
      </c>
      <c r="AZ184" s="191">
        <f ca="1">IFERROR(IF($AM184="HSC",OFFSET(INDEX(CpDataCoefficients!$A$1:$A$5025,MATCH($A184,CpDataCoefficients!$A$1:$A$5025,0)),1,CpDataCoefficients!$F$39+AZ$3),OFFSET(INDEX(CpDataCoefficients!$A$1:$A$5025,MATCH($A184,CpDataCoefficients!$A$1:$A$5025,0)),0,CpDataCoefficients!$F$39+AZ$3)),0)</f>
        <v>33.516099954320175</v>
      </c>
      <c r="BA184" s="191">
        <f ca="1">IFERROR(IF($AM184="HSC",OFFSET(INDEX(CpDataCoefficients!$A$1:$A$5025,MATCH($A184,CpDataCoefficients!$A$1:$A$5025,0)),1,CpDataCoefficients!$F$39+BA$3),OFFSET(INDEX(CpDataCoefficients!$A$1:$A$5025,MATCH($A184,CpDataCoefficients!$A$1:$A$5025,0)),0,CpDataCoefficients!$F$39+BA$3)),0)</f>
        <v>2.9732527096430879</v>
      </c>
      <c r="BB184" s="191">
        <f ca="1">IFERROR(IF($AM184="HSC",OFFSET(INDEX(CpDataCoefficients!$A$1:$A$5025,MATCH($A184,CpDataCoefficients!$A$1:$A$5025,0)),1,CpDataCoefficients!$F$39+BB$3),OFFSET(INDEX(CpDataCoefficients!$A$1:$A$5025,MATCH($A184,CpDataCoefficients!$A$1:$A$5025,0)),0,CpDataCoefficients!$F$39+BB$3)),0)</f>
        <v>-0.78953965981050334</v>
      </c>
      <c r="BC184" s="191">
        <f ca="1">IFERROR(IF($AM184="HSC",OFFSET(INDEX(CpDataCoefficients!$A$1:$A$5025,MATCH($A184,CpDataCoefficients!$A$1:$A$5025,0)),1,CpDataCoefficients!$F$39+BC$3),OFFSET(INDEX(CpDataCoefficients!$A$1:$A$5025,MATCH($A184,CpDataCoefficients!$A$1:$A$5025,0)),0,CpDataCoefficients!$F$39+BC$3)),0)</f>
        <v>8.1545921759420756E-2</v>
      </c>
      <c r="BD184" s="191">
        <f ca="1">IFERROR(IF($AM184="HSC",OFFSET(INDEX(CpDataCoefficients!$A$1:$A$5025,MATCH($A184,CpDataCoefficients!$A$1:$A$5025,0)),1,CpDataCoefficients!$F$39+BD$3),OFFSET(INDEX(CpDataCoefficients!$A$1:$A$5025,MATCH($A184,CpDataCoefficients!$A$1:$A$5025,0)),0,CpDataCoefficients!$F$39+BD$3)),0)</f>
        <v>-2.8305841159840015</v>
      </c>
      <c r="BE184" s="191">
        <f ca="1">IFERROR(IF($AM184="HSC",OFFSET(INDEX(CpDataCoefficients!$A$1:$A$5025,MATCH($A184,CpDataCoefficients!$A$1:$A$5025,0)),1,CpDataCoefficients!$F$39+BE$3),OFFSET(INDEX(CpDataCoefficients!$A$1:$A$5025,MATCH($A184,CpDataCoefficients!$A$1:$A$5025,0)),0,CpDataCoefficients!$F$39+BE$3)),0)</f>
        <v>-43778.10294590718</v>
      </c>
      <c r="BF184" s="191">
        <f ca="1">IFERROR(IF($AM184="HSC",OFFSET(INDEX(CpDataCoefficients!$A$1:$A$5025,MATCH($A184,CpDataCoefficients!$A$1:$A$5025,0)),1,CpDataCoefficients!$F$39+BF$3),OFFSET(INDEX(CpDataCoefficients!$A$1:$A$5025,MATCH($A184,CpDataCoefficients!$A$1:$A$5025,0)),0,CpDataCoefficients!$F$39+BF$3)),0)</f>
        <v>-17.882013892940527</v>
      </c>
      <c r="BG184" s="191">
        <f ca="1">IFERROR(IF($AM184="HSC",OFFSET(INDEX(CpDataCoefficients!$A$1:$A$5025,MATCH($A184,CpDataCoefficients!$A$1:$A$5025,0)),1,CpDataCoefficients!$F$39+BG$3),OFFSET(INDEX(CpDataCoefficients!$A$1:$A$5025,MATCH($A184,CpDataCoefficients!$A$1:$A$5025,0)),0,CpDataCoefficients!$F$39+BG$3)),0)</f>
        <v>0</v>
      </c>
      <c r="BH184" s="191">
        <f ca="1">IFERROR(IF($AM184="HSC",OFFSET(INDEX(CpDataCoefficients!$A$1:$A$5025,MATCH($A184,CpDataCoefficients!$A$1:$A$5025,0)),1,CpDataCoefficients!$F$39+BH$3),OFFSET(INDEX(CpDataCoefficients!$A$1:$A$5025,MATCH($A184,CpDataCoefficients!$A$1:$A$5025,0)),0,CpDataCoefficients!$F$39+BH$3)),0)</f>
        <v>3000</v>
      </c>
      <c r="BI184" s="191">
        <f ca="1">IFERROR(IF($AM184="HSC",OFFSET(INDEX(CpDataCoefficients!$A$1:$A$5025,MATCH($A184,CpDataCoefficients!$A$1:$A$5025,0)),1,CpDataCoefficients!$F$39+BI$3),OFFSET(INDEX(CpDataCoefficients!$A$1:$A$5025,MATCH($A184,CpDataCoefficients!$A$1:$A$5025,0)),0,CpDataCoefficients!$F$39+BI$3)),0)</f>
        <v>4500</v>
      </c>
      <c r="BJ184" s="191">
        <f ca="1">IFERROR(IF($AM184="HSC",OFFSET(INDEX(CpDataCoefficients!$A$1:$A$5025,MATCH($A184,CpDataCoefficients!$A$1:$A$5025,0)),1,CpDataCoefficients!$F$39+BJ$3),OFFSET(INDEX(CpDataCoefficients!$A$1:$A$5025,MATCH($A184,CpDataCoefficients!$A$1:$A$5025,0)),0,CpDataCoefficients!$F$39+BJ$3)),0)</f>
        <v>40.27106106761655</v>
      </c>
      <c r="BK184" s="191">
        <f ca="1">IFERROR(IF($AM184="HSC",OFFSET(INDEX(CpDataCoefficients!$A$1:$A$5025,MATCH($A184,CpDataCoefficients!$A$1:$A$5025,0)),1,CpDataCoefficients!$F$39+BK$3),OFFSET(INDEX(CpDataCoefficients!$A$1:$A$5025,MATCH($A184,CpDataCoefficients!$A$1:$A$5025,0)),0,CpDataCoefficients!$F$39+BK$3)),0)</f>
        <v>-1.5038795817916544</v>
      </c>
      <c r="BL184" s="191">
        <f ca="1">IFERROR(IF($AM184="HSC",OFFSET(INDEX(CpDataCoefficients!$A$1:$A$5025,MATCH($A184,CpDataCoefficients!$A$1:$A$5025,0)),1,CpDataCoefficients!$F$39+BL$3),OFFSET(INDEX(CpDataCoefficients!$A$1:$A$5025,MATCH($A184,CpDataCoefficients!$A$1:$A$5025,0)),0,CpDataCoefficients!$F$39+BL$3)),0)</f>
        <v>0.35643185772339647</v>
      </c>
      <c r="BM184" s="191">
        <f ca="1">IFERROR(IF($AM184="HSC",OFFSET(INDEX(CpDataCoefficients!$A$1:$A$5025,MATCH($A184,CpDataCoefficients!$A$1:$A$5025,0)),1,CpDataCoefficients!$F$39+BM$3),OFFSET(INDEX(CpDataCoefficients!$A$1:$A$5025,MATCH($A184,CpDataCoefficients!$A$1:$A$5025,0)),0,CpDataCoefficients!$F$39+BM$3)),0)</f>
        <v>-2.5781911888077057E-2</v>
      </c>
      <c r="BN184" s="191">
        <f ca="1">IFERROR(IF($AM184="HSC",OFFSET(INDEX(CpDataCoefficients!$A$1:$A$5025,MATCH($A184,CpDataCoefficients!$A$1:$A$5025,0)),1,CpDataCoefficients!$F$39+BN$3),OFFSET(INDEX(CpDataCoefficients!$A$1:$A$5025,MATCH($A184,CpDataCoefficients!$A$1:$A$5025,0)),0,CpDataCoefficients!$F$39+BN$3)),0)</f>
        <v>-9.4870492798695718</v>
      </c>
      <c r="BO184" s="191">
        <f ca="1">IFERROR(IF($AM184="HSC",OFFSET(INDEX(CpDataCoefficients!$A$1:$A$5025,MATCH($A184,CpDataCoefficients!$A$1:$A$5025,0)),1,CpDataCoefficients!$F$39+BO$3),OFFSET(INDEX(CpDataCoefficients!$A$1:$A$5025,MATCH($A184,CpDataCoefficients!$A$1:$A$5025,0)),0,CpDataCoefficients!$F$39+BO$3)),0)</f>
        <v>-43788.579910683344</v>
      </c>
      <c r="BP184" s="191">
        <f ca="1">IFERROR(IF($AM184="HSC",OFFSET(INDEX(CpDataCoefficients!$A$1:$A$5025,MATCH($A184,CpDataCoefficients!$A$1:$A$5025,0)),1,CpDataCoefficients!$F$39+BP$3),OFFSET(INDEX(CpDataCoefficients!$A$1:$A$5025,MATCH($A184,CpDataCoefficients!$A$1:$A$5025,0)),0,CpDataCoefficients!$F$39+BP$3)),0)</f>
        <v>-16.432425253469852</v>
      </c>
      <c r="BQ184" s="191">
        <f ca="1">IFERROR(IF($AM184="HSC",OFFSET(INDEX(CpDataCoefficients!$A$1:$A$5025,MATCH($A184,CpDataCoefficients!$A$1:$A$5025,0)),1,CpDataCoefficients!$F$39+BQ$3),OFFSET(INDEX(CpDataCoefficients!$A$1:$A$5025,MATCH($A184,CpDataCoefficients!$A$1:$A$5025,0)),0,CpDataCoefficients!$F$39+BQ$3)),0)</f>
        <v>0</v>
      </c>
      <c r="BR184" s="191">
        <f ca="1">IFERROR(IF($AM184="HSC",OFFSET(INDEX(CpDataCoefficients!$A$1:$A$5025,MATCH($A184,CpDataCoefficients!$A$1:$A$5025,0)),1,CpDataCoefficients!$F$39+BR$3),OFFSET(INDEX(CpDataCoefficients!$A$1:$A$5025,MATCH($A184,CpDataCoefficients!$A$1:$A$5025,0)),0,CpDataCoefficients!$F$39+BR$3)),0)</f>
        <v>4500</v>
      </c>
      <c r="BS184" s="191">
        <f ca="1">IFERROR(IF($AM184="HSC",OFFSET(INDEX(CpDataCoefficients!$A$1:$A$5025,MATCH($A184,CpDataCoefficients!$A$1:$A$5025,0)),1,CpDataCoefficients!$F$39+BS$3),OFFSET(INDEX(CpDataCoefficients!$A$1:$A$5025,MATCH($A184,CpDataCoefficients!$A$1:$A$5025,0)),0,CpDataCoefficients!$F$39+BS$3)),0)</f>
        <v>6000</v>
      </c>
      <c r="BT184" s="191">
        <f ca="1">IFERROR(IF($AM184="HSC",OFFSET(INDEX(CpDataCoefficients!$A$1:$A$5025,MATCH($A184,CpDataCoefficients!$A$1:$A$5025,0)),1,CpDataCoefficients!$F$39+BT$3),OFFSET(INDEX(CpDataCoefficients!$A$1:$A$5025,MATCH($A184,CpDataCoefficients!$A$1:$A$5025,0)),0,CpDataCoefficients!$F$39+BT$3)),0)</f>
        <v>49.729040119784408</v>
      </c>
      <c r="BU184" s="191">
        <f ca="1">IFERROR(IF($AM184="HSC",OFFSET(INDEX(CpDataCoefficients!$A$1:$A$5025,MATCH($A184,CpDataCoefficients!$A$1:$A$5025,0)),1,CpDataCoefficients!$F$39+BU$3),OFFSET(INDEX(CpDataCoefficients!$A$1:$A$5025,MATCH($A184,CpDataCoefficients!$A$1:$A$5025,0)),0,CpDataCoefficients!$F$39+BU$3)),0)</f>
        <v>-4.5229069737608105</v>
      </c>
      <c r="BV184" s="191">
        <f ca="1">IFERROR(IF($AM184="HSC",OFFSET(INDEX(CpDataCoefficients!$A$1:$A$5025,MATCH($A184,CpDataCoefficients!$A$1:$A$5025,0)),1,CpDataCoefficients!$F$39+BV$3),OFFSET(INDEX(CpDataCoefficients!$A$1:$A$5025,MATCH($A184,CpDataCoefficients!$A$1:$A$5025,0)),0,CpDataCoefficients!$F$39+BV$3)),0)</f>
        <v>0.66660641434815204</v>
      </c>
      <c r="BW184" s="191">
        <f ca="1">IFERROR(IF($AM184="HSC",OFFSET(INDEX(CpDataCoefficients!$A$1:$A$5025,MATCH($A184,CpDataCoefficients!$A$1:$A$5025,0)),1,CpDataCoefficients!$F$39+BW$3),OFFSET(INDEX(CpDataCoefficients!$A$1:$A$5025,MATCH($A184,CpDataCoefficients!$A$1:$A$5025,0)),0,CpDataCoefficients!$F$39+BW$3)),0)</f>
        <v>-3.2816698926049027E-2</v>
      </c>
      <c r="BX184" s="191">
        <f ca="1">IFERROR(IF($AM184="HSC",OFFSET(INDEX(CpDataCoefficients!$A$1:$A$5025,MATCH($A184,CpDataCoefficients!$A$1:$A$5025,0)),1,CpDataCoefficients!$F$39+BX$3),OFFSET(INDEX(CpDataCoefficients!$A$1:$A$5025,MATCH($A184,CpDataCoefficients!$A$1:$A$5025,0)),0,CpDataCoefficients!$F$39+BX$3)),0)</f>
        <v>-40.105157839044544</v>
      </c>
      <c r="BY184" s="191">
        <f ca="1">IFERROR(IF($AM184="HSC",OFFSET(INDEX(CpDataCoefficients!$A$1:$A$5025,MATCH($A184,CpDataCoefficients!$A$1:$A$5025,0)),1,CpDataCoefficients!$F$39+BY$3),OFFSET(INDEX(CpDataCoefficients!$A$1:$A$5025,MATCH($A184,CpDataCoefficients!$A$1:$A$5025,0)),0,CpDataCoefficients!$F$39+BY$3)),0)</f>
        <v>-43816.077564766209</v>
      </c>
      <c r="BZ184" s="191">
        <f ca="1">IFERROR(IF($AM184="HSC",OFFSET(INDEX(CpDataCoefficients!$A$1:$A$5025,MATCH($A184,CpDataCoefficients!$A$1:$A$5025,0)),1,CpDataCoefficients!$F$39+BZ$3),OFFSET(INDEX(CpDataCoefficients!$A$1:$A$5025,MATCH($A184,CpDataCoefficients!$A$1:$A$5025,0)),0,CpDataCoefficients!$F$39+BZ$3)),0)</f>
        <v>-20.755172911178526</v>
      </c>
      <c r="CA184" s="191">
        <f ca="1">IFERROR(IF($AM184="HSC",OFFSET(INDEX(CpDataCoefficients!$A$1:$A$5025,MATCH($A184,CpDataCoefficients!$A$1:$A$5025,0)),1,CpDataCoefficients!$F$39+CA$3),OFFSET(INDEX(CpDataCoefficients!$A$1:$A$5025,MATCH($A184,CpDataCoefficients!$A$1:$A$5025,0)),0,CpDataCoefficients!$F$39+CA$3)),0)</f>
        <v>0</v>
      </c>
      <c r="CB184" s="191">
        <f ca="1">IFERROR(IF($AM184="HSC",OFFSET(INDEX(CpDataCoefficients!$A$1:$A$5025,MATCH($A184,CpDataCoefficients!$A$1:$A$5025,0)),1,CpDataCoefficients!$F$39+CB$3),OFFSET(INDEX(CpDataCoefficients!$A$1:$A$5025,MATCH($A184,CpDataCoefficients!$A$1:$A$5025,0)),0,CpDataCoefficients!$F$39+CB$3)),0)</f>
        <v>0</v>
      </c>
      <c r="CC184" s="191">
        <f ca="1">IFERROR(IF($AM184="HSC",OFFSET(INDEX(CpDataCoefficients!$A$1:$A$5025,MATCH($A184,CpDataCoefficients!$A$1:$A$5025,0)),1,CpDataCoefficients!$F$39+CC$3),OFFSET(INDEX(CpDataCoefficients!$A$1:$A$5025,MATCH($A184,CpDataCoefficients!$A$1:$A$5025,0)),0,CpDataCoefficients!$F$39+CC$3)),0)</f>
        <v>0</v>
      </c>
      <c r="CD184" s="191">
        <f ca="1">IFERROR(IF($AM184="HSC",OFFSET(INDEX(CpDataCoefficients!$A$1:$A$5025,MATCH($A184,CpDataCoefficients!$A$1:$A$5025,0)),1,CpDataCoefficients!$F$39+CD$3),OFFSET(INDEX(CpDataCoefficients!$A$1:$A$5025,MATCH($A184,CpDataCoefficients!$A$1:$A$5025,0)),0,CpDataCoefficients!$F$39+CD$3)),0)</f>
        <v>0</v>
      </c>
      <c r="CE184" s="191">
        <f ca="1">IFERROR(IF($AM184="HSC",OFFSET(INDEX(CpDataCoefficients!$A$1:$A$5025,MATCH($A184,CpDataCoefficients!$A$1:$A$5025,0)),1,CpDataCoefficients!$F$39+CE$3),OFFSET(INDEX(CpDataCoefficients!$A$1:$A$5025,MATCH($A184,CpDataCoefficients!$A$1:$A$5025,0)),0,CpDataCoefficients!$F$39+CE$3)),0)</f>
        <v>0</v>
      </c>
      <c r="CF184" s="191">
        <f ca="1">IFERROR(IF($AM184="HSC",OFFSET(INDEX(CpDataCoefficients!$A$1:$A$5025,MATCH($A184,CpDataCoefficients!$A$1:$A$5025,0)),1,CpDataCoefficients!$F$39+CF$3),OFFSET(INDEX(CpDataCoefficients!$A$1:$A$5025,MATCH($A184,CpDataCoefficients!$A$1:$A$5025,0)),0,CpDataCoefficients!$F$39+CF$3)),0)</f>
        <v>0</v>
      </c>
      <c r="CG184" s="191">
        <f ca="1">IFERROR(IF($AM184="HSC",OFFSET(INDEX(CpDataCoefficients!$A$1:$A$5025,MATCH($A184,CpDataCoefficients!$A$1:$A$5025,0)),1,CpDataCoefficients!$F$39+CG$3),OFFSET(INDEX(CpDataCoefficients!$A$1:$A$5025,MATCH($A184,CpDataCoefficients!$A$1:$A$5025,0)),0,CpDataCoefficients!$F$39+CG$3)),0)</f>
        <v>0</v>
      </c>
      <c r="CH184" s="191">
        <f ca="1">IFERROR(IF($AM184="HSC",OFFSET(INDEX(CpDataCoefficients!$A$1:$A$5025,MATCH($A184,CpDataCoefficients!$A$1:$A$5025,0)),1,CpDataCoefficients!$F$39+CH$3),OFFSET(INDEX(CpDataCoefficients!$A$1:$A$5025,MATCH($A184,CpDataCoefficients!$A$1:$A$5025,0)),0,CpDataCoefficients!$F$39+CH$3)),0)</f>
        <v>0</v>
      </c>
      <c r="CI184" s="191">
        <f ca="1">IFERROR(IF($AM184="HSC",OFFSET(INDEX(CpDataCoefficients!$A$1:$A$5025,MATCH($A184,CpDataCoefficients!$A$1:$A$5025,0)),1,CpDataCoefficients!$F$39+CI$3),OFFSET(INDEX(CpDataCoefficients!$A$1:$A$5025,MATCH($A184,CpDataCoefficients!$A$1:$A$5025,0)),0,CpDataCoefficients!$F$39+CI$3)),0)</f>
        <v>0</v>
      </c>
      <c r="CJ184" s="191">
        <f ca="1">IFERROR(IF($AM184="HSC",OFFSET(INDEX(CpDataCoefficients!$A$1:$A$5025,MATCH($A184,CpDataCoefficients!$A$1:$A$5025,0)),1,CpDataCoefficients!$F$39+CJ$3),OFFSET(INDEX(CpDataCoefficients!$A$1:$A$5025,MATCH($A184,CpDataCoefficients!$A$1:$A$5025,0)),0,CpDataCoefficients!$F$39+CJ$3)),0)</f>
        <v>0</v>
      </c>
      <c r="CK184" s="191">
        <f ca="1">IFERROR(IF($AM184="HSC",OFFSET(INDEX(CpDataCoefficients!$A$1:$A$5025,MATCH($A184,CpDataCoefficients!$A$1:$A$5025,0)),1,CpDataCoefficients!$F$39+CK$3),OFFSET(INDEX(CpDataCoefficients!$A$1:$A$5025,MATCH($A184,CpDataCoefficients!$A$1:$A$5025,0)),0,CpDataCoefficients!$F$39+CK$3)),0)</f>
        <v>0</v>
      </c>
      <c r="CL184" s="191">
        <f ca="1">IFERROR(IF($AM184="HSC",OFFSET(INDEX(CpDataCoefficients!$A$1:$A$5025,MATCH($A184,CpDataCoefficients!$A$1:$A$5025,0)),1,CpDataCoefficients!$F$39+CL$3),OFFSET(INDEX(CpDataCoefficients!$A$1:$A$5025,MATCH($A184,CpDataCoefficients!$A$1:$A$5025,0)),0,CpDataCoefficients!$F$39+CL$3)),0)</f>
        <v>0</v>
      </c>
      <c r="CM184" s="191">
        <f ca="1">IFERROR(IF($AM184="HSC",OFFSET(INDEX(CpDataCoefficients!$A$1:$A$5025,MATCH($A184,CpDataCoefficients!$A$1:$A$5025,0)),1,CpDataCoefficients!$F$39+CM$3),OFFSET(INDEX(CpDataCoefficients!$A$1:$A$5025,MATCH($A184,CpDataCoefficients!$A$1:$A$5025,0)),0,CpDataCoefficients!$F$39+CM$3)),0)</f>
        <v>0</v>
      </c>
      <c r="CN184" s="191">
        <f ca="1">IFERROR(IF($AM184="HSC",OFFSET(INDEX(CpDataCoefficients!$A$1:$A$5025,MATCH($A184,CpDataCoefficients!$A$1:$A$5025,0)),1,CpDataCoefficients!$F$39+CN$3),OFFSET(INDEX(CpDataCoefficients!$A$1:$A$5025,MATCH($A184,CpDataCoefficients!$A$1:$A$5025,0)),0,CpDataCoefficients!$F$39+CN$3)),0)</f>
        <v>0</v>
      </c>
      <c r="CO184" s="191">
        <f ca="1">IFERROR(IF($AM184="HSC",OFFSET(INDEX(CpDataCoefficients!$A$1:$A$5025,MATCH($A184,CpDataCoefficients!$A$1:$A$5025,0)),1,CpDataCoefficients!$F$39+CO$3),OFFSET(INDEX(CpDataCoefficients!$A$1:$A$5025,MATCH($A184,CpDataCoefficients!$A$1:$A$5025,0)),0,CpDataCoefficients!$F$39+CO$3)),0)</f>
        <v>0</v>
      </c>
      <c r="CP184" s="191">
        <f ca="1">IFERROR(IF($AM184="HSC",OFFSET(INDEX(CpDataCoefficients!$A$1:$A$5025,MATCH($A184,CpDataCoefficients!$A$1:$A$5025,0)),1,CpDataCoefficients!$F$39+CP$3),OFFSET(INDEX(CpDataCoefficients!$A$1:$A$5025,MATCH($A184,CpDataCoefficients!$A$1:$A$5025,0)),0,CpDataCoefficients!$F$39+CP$3)),0)</f>
        <v>0</v>
      </c>
      <c r="CQ184" s="191">
        <f ca="1">IFERROR(IF($AM184="HSC",OFFSET(INDEX(CpDataCoefficients!$A$1:$A$5025,MATCH($A184,CpDataCoefficients!$A$1:$A$5025,0)),1,CpDataCoefficients!$F$39+CQ$3),OFFSET(INDEX(CpDataCoefficients!$A$1:$A$5025,MATCH($A184,CpDataCoefficients!$A$1:$A$5025,0)),0,CpDataCoefficients!$F$39+CQ$3)),0)</f>
        <v>0</v>
      </c>
      <c r="CR184" s="191">
        <f ca="1">IFERROR(IF($AM184="HSC",OFFSET(INDEX(CpDataCoefficients!$A$1:$A$5025,MATCH($A184,CpDataCoefficients!$A$1:$A$5025,0)),1,CpDataCoefficients!$F$39+CR$3),OFFSET(INDEX(CpDataCoefficients!$A$1:$A$5025,MATCH($A184,CpDataCoefficients!$A$1:$A$5025,0)),0,CpDataCoefficients!$F$39+CR$3)),0)</f>
        <v>0</v>
      </c>
      <c r="CS184" s="191">
        <f ca="1">IFERROR(IF($AM184="HSC",OFFSET(INDEX(CpDataCoefficients!$A$1:$A$5025,MATCH($A184,CpDataCoefficients!$A$1:$A$5025,0)),1,CpDataCoefficients!$F$39+CS$3),OFFSET(INDEX(CpDataCoefficients!$A$1:$A$5025,MATCH($A184,CpDataCoefficients!$A$1:$A$5025,0)),0,CpDataCoefficients!$F$39+CS$3)),0)</f>
        <v>0</v>
      </c>
      <c r="CT184" s="191">
        <f ca="1">IFERROR(IF($AM184="HSC",OFFSET(INDEX(CpDataCoefficients!$A$1:$A$5025,MATCH($A184,CpDataCoefficients!$A$1:$A$5025,0)),1,CpDataCoefficients!$F$39+CT$3),OFFSET(INDEX(CpDataCoefficients!$A$1:$A$5025,MATCH($A184,CpDataCoefficients!$A$1:$A$5025,0)),0,CpDataCoefficients!$F$39+CT$3)),0)</f>
        <v>0</v>
      </c>
      <c r="CU184" s="192">
        <f ca="1">IFERROR(IF($AM184="HSC",OFFSET(INDEX(CpDataCoefficients!$A$1:$A$5025,MATCH($A184,CpDataCoefficients!$A$1:$A$5025,0)),1,CpDataCoefficients!$F$39+CU$3),OFFSET(INDEX(CpDataCoefficients!$A$1:$A$5025,MATCH($A184,CpDataCoefficients!$A$1:$A$5025,0)),0,CpDataCoefficients!$F$39+CU$3)),0)</f>
        <v>0</v>
      </c>
      <c r="CV184" s="193"/>
      <c r="CW184" s="193"/>
      <c r="CX184" s="193"/>
      <c r="CY184" s="193"/>
      <c r="CZ184" s="193"/>
      <c r="DA184" s="193"/>
      <c r="DB184" s="193"/>
      <c r="DC184" s="193"/>
      <c r="DD184" s="193"/>
      <c r="DE184" s="193"/>
      <c r="DF184" s="193"/>
      <c r="DG184" s="193"/>
      <c r="DH184" s="193"/>
      <c r="DI184" s="193"/>
      <c r="DJ184" s="193"/>
      <c r="DK184" s="193"/>
      <c r="DL184" s="193"/>
      <c r="DM184" s="193"/>
      <c r="DN184" s="193"/>
      <c r="DO184" s="193"/>
      <c r="DP184" s="193"/>
      <c r="DQ184" s="193">
        <v>1</v>
      </c>
      <c r="DR184" s="193"/>
      <c r="DS184" s="193"/>
      <c r="DT184" s="193"/>
      <c r="DU184" s="193"/>
      <c r="DV184" s="193"/>
      <c r="DW184" s="193"/>
      <c r="DX184" s="193"/>
      <c r="DY184" s="193"/>
      <c r="DZ184" s="193"/>
    </row>
    <row r="185" spans="1:130" ht="15.75" x14ac:dyDescent="0.25">
      <c r="A185" s="166"/>
      <c r="B185" s="166" t="s">
        <v>800</v>
      </c>
      <c r="C185" s="175">
        <v>153.82300000000001</v>
      </c>
      <c r="D185" s="176">
        <v>250</v>
      </c>
      <c r="E185" s="176">
        <v>349.7</v>
      </c>
      <c r="F185" s="176">
        <v>556.4</v>
      </c>
      <c r="G185" s="176">
        <v>45</v>
      </c>
      <c r="H185" s="176">
        <v>45.596249986879677</v>
      </c>
      <c r="I185" s="176">
        <v>276</v>
      </c>
      <c r="J185" s="175">
        <v>0.27200000000000002</v>
      </c>
      <c r="K185" s="175">
        <v>0.19400000000000001</v>
      </c>
      <c r="L185" s="175">
        <v>1.5840000000000001</v>
      </c>
      <c r="M185" s="176">
        <v>298</v>
      </c>
      <c r="N185" s="176">
        <v>0</v>
      </c>
      <c r="O185" s="177">
        <v>9.7249999999999996</v>
      </c>
      <c r="P185" s="178">
        <v>4.8930000000000001E-2</v>
      </c>
      <c r="Q185" s="178">
        <v>-5.4209999999999998E-5</v>
      </c>
      <c r="R185" s="178">
        <v>2.112E-8</v>
      </c>
      <c r="S185" s="175">
        <f t="shared" ca="1" si="3"/>
        <v>0.80723934753341875</v>
      </c>
      <c r="T185" s="179">
        <v>25</v>
      </c>
      <c r="U185" s="180">
        <v>2540.15</v>
      </c>
      <c r="V185" s="180">
        <v>290.83999999999997</v>
      </c>
      <c r="W185" s="169">
        <v>-4</v>
      </c>
      <c r="X185" s="181">
        <v>-16.736000000000001</v>
      </c>
      <c r="Y185" s="169">
        <v>-13.92</v>
      </c>
      <c r="Z185" s="181">
        <v>-58.241280000000003</v>
      </c>
      <c r="AA185" s="181"/>
      <c r="AB185" s="177">
        <v>15.8742</v>
      </c>
      <c r="AC185" s="180">
        <v>2808.19</v>
      </c>
      <c r="AD185" s="180">
        <v>-45.99</v>
      </c>
      <c r="AE185" s="169">
        <v>374</v>
      </c>
      <c r="AF185" s="169">
        <v>253</v>
      </c>
      <c r="AG185" s="175">
        <v>351.00900000000001</v>
      </c>
      <c r="AH185" s="180">
        <v>-5386.51</v>
      </c>
      <c r="AI185" s="175">
        <v>-0.95299999999999996</v>
      </c>
      <c r="AJ185" s="175">
        <v>3.82</v>
      </c>
      <c r="AK185" s="169">
        <v>7170</v>
      </c>
      <c r="AL185" s="181">
        <v>29999.280000000002</v>
      </c>
      <c r="AM185" s="169"/>
      <c r="AN185" s="170"/>
      <c r="AO185" s="170"/>
      <c r="AP185" s="170"/>
      <c r="AQ185" s="170"/>
      <c r="AR185" s="170"/>
      <c r="AS185" s="170"/>
      <c r="AT185" s="170"/>
      <c r="AU185" s="170"/>
      <c r="AV185" s="170"/>
      <c r="AW185" s="170"/>
      <c r="AX185" s="170"/>
      <c r="AY185" s="170"/>
      <c r="AZ185" s="170"/>
      <c r="BA185" s="170"/>
      <c r="BB185" s="170"/>
      <c r="BC185" s="170"/>
      <c r="BD185" s="170"/>
      <c r="BE185" s="170"/>
      <c r="BF185" s="170"/>
      <c r="BG185" s="170"/>
      <c r="BH185" s="170"/>
      <c r="BI185" s="170"/>
      <c r="BJ185" s="170"/>
      <c r="BK185" s="170"/>
      <c r="BL185" s="170"/>
      <c r="BM185" s="170"/>
      <c r="BN185" s="170"/>
      <c r="BO185" s="170"/>
      <c r="BP185" s="170"/>
      <c r="BQ185" s="170"/>
      <c r="BR185" s="170"/>
      <c r="BS185" s="170"/>
      <c r="BT185" s="170"/>
      <c r="BU185" s="170"/>
      <c r="BV185" s="170"/>
      <c r="BW185" s="170"/>
      <c r="BX185" s="170"/>
      <c r="BY185" s="169"/>
      <c r="BZ185" s="169"/>
      <c r="CA185" s="169"/>
      <c r="CB185" s="169"/>
      <c r="CC185" s="169"/>
      <c r="CD185" s="169"/>
      <c r="CE185" s="169"/>
      <c r="CF185" s="169"/>
      <c r="CG185" s="169"/>
      <c r="CH185" s="169"/>
      <c r="CI185" s="169"/>
      <c r="CJ185" s="169"/>
      <c r="CK185" s="169"/>
      <c r="CL185" s="169"/>
      <c r="CM185" s="169"/>
      <c r="CN185" s="169"/>
      <c r="CO185" s="169"/>
      <c r="CP185" s="169"/>
      <c r="CQ185" s="169"/>
      <c r="CR185" s="169"/>
      <c r="CS185" s="171"/>
      <c r="CT185" s="171"/>
      <c r="CU185" s="169"/>
    </row>
    <row r="186" spans="1:130" ht="15.75" x14ac:dyDescent="0.25">
      <c r="A186" s="166"/>
      <c r="B186" s="166" t="s">
        <v>801</v>
      </c>
      <c r="C186" s="175">
        <v>88.004999999999995</v>
      </c>
      <c r="D186" s="176">
        <v>86.4</v>
      </c>
      <c r="E186" s="176">
        <v>145.19999999999999</v>
      </c>
      <c r="F186" s="176">
        <v>227.6</v>
      </c>
      <c r="G186" s="176">
        <v>36.9</v>
      </c>
      <c r="H186" s="176">
        <v>37.388924989241332</v>
      </c>
      <c r="I186" s="176">
        <v>140</v>
      </c>
      <c r="J186" s="175">
        <v>0.27700000000000002</v>
      </c>
      <c r="K186" s="175">
        <v>0.191</v>
      </c>
      <c r="L186" s="175">
        <v>0</v>
      </c>
      <c r="M186" s="176">
        <v>0</v>
      </c>
      <c r="N186" s="176">
        <v>0</v>
      </c>
      <c r="O186" s="177">
        <v>3.339</v>
      </c>
      <c r="P186" s="178">
        <v>4.8379999999999999E-2</v>
      </c>
      <c r="Q186" s="178">
        <v>-3.8819999999999998E-5</v>
      </c>
      <c r="R186" s="178">
        <v>1.078E-8</v>
      </c>
      <c r="S186" s="175" t="e">
        <f t="shared" ca="1" si="3"/>
        <v>#DIV/0!</v>
      </c>
      <c r="T186" s="179">
        <v>25</v>
      </c>
      <c r="U186" s="180">
        <v>0</v>
      </c>
      <c r="V186" s="180">
        <v>0</v>
      </c>
      <c r="W186" s="169">
        <v>-223</v>
      </c>
      <c r="X186" s="181">
        <v>-933.03200000000004</v>
      </c>
      <c r="Y186" s="169">
        <v>-212.34</v>
      </c>
      <c r="Z186" s="181">
        <v>-888.43056000000001</v>
      </c>
      <c r="AA186" s="181"/>
      <c r="AB186" s="177">
        <v>16.054300000000001</v>
      </c>
      <c r="AC186" s="180">
        <v>1244.55</v>
      </c>
      <c r="AD186" s="180">
        <v>-13.06</v>
      </c>
      <c r="AE186" s="169">
        <v>148</v>
      </c>
      <c r="AF186" s="169">
        <v>93</v>
      </c>
      <c r="AG186" s="175">
        <v>0</v>
      </c>
      <c r="AH186" s="180">
        <v>0</v>
      </c>
      <c r="AI186" s="175">
        <v>0</v>
      </c>
      <c r="AJ186" s="175">
        <v>0</v>
      </c>
      <c r="AK186" s="169">
        <v>2860</v>
      </c>
      <c r="AL186" s="181">
        <v>11966.24</v>
      </c>
      <c r="AM186" s="169"/>
      <c r="AN186" s="170"/>
      <c r="AO186" s="170"/>
      <c r="AP186" s="170"/>
      <c r="AQ186" s="170"/>
      <c r="AR186" s="170"/>
      <c r="AS186" s="170"/>
      <c r="AT186" s="170"/>
      <c r="AU186" s="170"/>
      <c r="AV186" s="170"/>
      <c r="AW186" s="170"/>
      <c r="AX186" s="170"/>
      <c r="AY186" s="170"/>
      <c r="AZ186" s="170"/>
      <c r="BA186" s="170"/>
      <c r="BB186" s="170"/>
      <c r="BC186" s="170"/>
      <c r="BD186" s="170"/>
      <c r="BE186" s="170"/>
      <c r="BF186" s="170"/>
      <c r="BG186" s="170"/>
      <c r="BH186" s="170"/>
      <c r="BI186" s="170"/>
      <c r="BJ186" s="170"/>
      <c r="BK186" s="170"/>
      <c r="BL186" s="170"/>
      <c r="BM186" s="170"/>
      <c r="BN186" s="170"/>
      <c r="BO186" s="170"/>
      <c r="BP186" s="170"/>
      <c r="BQ186" s="170"/>
      <c r="BR186" s="170"/>
      <c r="BS186" s="170"/>
      <c r="BT186" s="170"/>
      <c r="BU186" s="170"/>
      <c r="BV186" s="170"/>
      <c r="BW186" s="170"/>
      <c r="BX186" s="170"/>
      <c r="BY186" s="169"/>
      <c r="BZ186" s="169"/>
      <c r="CA186" s="169"/>
      <c r="CB186" s="169"/>
      <c r="CC186" s="169"/>
      <c r="CD186" s="169"/>
      <c r="CE186" s="169"/>
      <c r="CF186" s="169"/>
      <c r="CG186" s="169"/>
      <c r="CH186" s="169"/>
      <c r="CI186" s="169"/>
      <c r="CJ186" s="169"/>
      <c r="CK186" s="169"/>
      <c r="CL186" s="169"/>
      <c r="CM186" s="169"/>
      <c r="CN186" s="169"/>
      <c r="CO186" s="169"/>
      <c r="CP186" s="169"/>
      <c r="CQ186" s="169"/>
      <c r="CR186" s="169"/>
      <c r="CS186" s="171"/>
      <c r="CT186" s="171"/>
      <c r="CU186" s="169"/>
    </row>
    <row r="187" spans="1:130" ht="15.75" x14ac:dyDescent="0.25">
      <c r="A187" s="166" t="s">
        <v>160</v>
      </c>
      <c r="B187" s="166" t="s">
        <v>802</v>
      </c>
      <c r="C187" s="175">
        <v>60.07</v>
      </c>
      <c r="D187" s="176">
        <v>134.30000000000001</v>
      </c>
      <c r="E187" s="176">
        <v>222.9</v>
      </c>
      <c r="F187" s="176">
        <v>375</v>
      </c>
      <c r="G187" s="176">
        <v>58</v>
      </c>
      <c r="H187" s="176">
        <v>58.768499983089356</v>
      </c>
      <c r="I187" s="176">
        <v>140</v>
      </c>
      <c r="J187" s="175">
        <v>0.26</v>
      </c>
      <c r="K187" s="175">
        <v>9.9000000000000005E-2</v>
      </c>
      <c r="L187" s="175">
        <v>1.274</v>
      </c>
      <c r="M187" s="176">
        <v>173.7</v>
      </c>
      <c r="N187" s="176">
        <v>0.7</v>
      </c>
      <c r="O187" s="177">
        <v>5.6289999999999996</v>
      </c>
      <c r="P187" s="178">
        <v>1.907E-2</v>
      </c>
      <c r="Q187" s="178">
        <v>-1.6759999999999999E-5</v>
      </c>
      <c r="R187" s="178">
        <v>5.86E-9</v>
      </c>
      <c r="S187" s="175" t="e">
        <f t="shared" ca="1" si="3"/>
        <v>#DIV/0!</v>
      </c>
      <c r="T187" s="179">
        <v>25</v>
      </c>
      <c r="U187" s="180">
        <v>0</v>
      </c>
      <c r="V187" s="180">
        <v>0</v>
      </c>
      <c r="W187" s="169">
        <v>-33.08</v>
      </c>
      <c r="X187" s="181">
        <v>-138.40672000000001</v>
      </c>
      <c r="Y187" s="169">
        <v>-39.590000000000003</v>
      </c>
      <c r="Z187" s="181">
        <v>-165.64456000000001</v>
      </c>
      <c r="AA187" s="181">
        <v>231.57</v>
      </c>
      <c r="AB187" s="177">
        <v>0</v>
      </c>
      <c r="AC187" s="180">
        <v>0</v>
      </c>
      <c r="AD187" s="180">
        <v>0</v>
      </c>
      <c r="AE187" s="169">
        <v>0</v>
      </c>
      <c r="AF187" s="169">
        <v>0</v>
      </c>
      <c r="AG187" s="175">
        <v>41.853000000000002</v>
      </c>
      <c r="AH187" s="180">
        <v>-3137.78</v>
      </c>
      <c r="AI187" s="175">
        <v>-3.9140000000000001</v>
      </c>
      <c r="AJ187" s="175">
        <v>1.3</v>
      </c>
      <c r="AK187" s="169">
        <v>0</v>
      </c>
      <c r="AL187" s="181">
        <v>0</v>
      </c>
      <c r="AM187" s="190" t="s">
        <v>139</v>
      </c>
      <c r="AN187" s="191">
        <f ca="1">IFERROR(IF($AM187="HSC",OFFSET(INDEX(CpDataCoefficients!$A$1:$A$5025,MATCH($A187,CpDataCoefficients!$A$1:$A$5025,0)),1,CpDataCoefficients!$F$39+AN$3),OFFSET(INDEX(CpDataCoefficients!$A$1:$A$5025,MATCH($A187,CpDataCoefficients!$A$1:$A$5025,0)),0,CpDataCoefficients!$F$39+AN$3)),0)</f>
        <v>298</v>
      </c>
      <c r="AO187" s="191">
        <f ca="1">IFERROR(IF($AM187="HSC",OFFSET(INDEX(CpDataCoefficients!$A$1:$A$5025,MATCH($A187,CpDataCoefficients!$A$1:$A$5025,0)),1,CpDataCoefficients!$F$39+AO$3),OFFSET(INDEX(CpDataCoefficients!$A$1:$A$5025,MATCH($A187,CpDataCoefficients!$A$1:$A$5025,0)),0,CpDataCoefficients!$F$39+AO$3)),0)</f>
        <v>1200</v>
      </c>
      <c r="AP187" s="191">
        <f ca="1">IFERROR(IF($AM187="HSC",OFFSET(INDEX(CpDataCoefficients!$A$1:$A$5025,MATCH($A187,CpDataCoefficients!$A$1:$A$5025,0)),1,CpDataCoefficients!$F$39+AP$3),OFFSET(INDEX(CpDataCoefficients!$A$1:$A$5025,MATCH($A187,CpDataCoefficients!$A$1:$A$5025,0)),0,CpDataCoefficients!$F$39+AP$3)),0)</f>
        <v>34.538919999999997</v>
      </c>
      <c r="AQ187" s="191">
        <f ca="1">IFERROR(IF($AM187="HSC",OFFSET(INDEX(CpDataCoefficients!$A$1:$A$5025,MATCH($A187,CpDataCoefficients!$A$1:$A$5025,0)),1,CpDataCoefficients!$F$39+AQ$3),OFFSET(INDEX(CpDataCoefficients!$A$1:$A$5025,MATCH($A187,CpDataCoefficients!$A$1:$A$5025,0)),0,CpDataCoefficients!$F$39+AQ$3)),0)</f>
        <v>43.053780000000003</v>
      </c>
      <c r="AR187" s="191">
        <f ca="1">IFERROR(IF($AM187="HSC",OFFSET(INDEX(CpDataCoefficients!$A$1:$A$5025,MATCH($A187,CpDataCoefficients!$A$1:$A$5025,0)),1,CpDataCoefficients!$F$39+AR$3),OFFSET(INDEX(CpDataCoefficients!$A$1:$A$5025,MATCH($A187,CpDataCoefficients!$A$1:$A$5025,0)),0,CpDataCoefficients!$F$39+AR$3)),0)</f>
        <v>-26.617730000000002</v>
      </c>
      <c r="AS187" s="191">
        <f ca="1">IFERROR(IF($AM187="HSC",OFFSET(INDEX(CpDataCoefficients!$A$1:$A$5025,MATCH($A187,CpDataCoefficients!$A$1:$A$5025,0)),1,CpDataCoefficients!$F$39+AS$3),OFFSET(INDEX(CpDataCoefficients!$A$1:$A$5025,MATCH($A187,CpDataCoefficients!$A$1:$A$5025,0)),0,CpDataCoefficients!$F$39+AS$3)),0)</f>
        <v>6.3388439999999999</v>
      </c>
      <c r="AT187" s="191">
        <f ca="1">IFERROR(IF($AM187="HSC",OFFSET(INDEX(CpDataCoefficients!$A$1:$A$5025,MATCH($A187,CpDataCoefficients!$A$1:$A$5025,0)),1,CpDataCoefficients!$F$39+AT$3),OFFSET(INDEX(CpDataCoefficients!$A$1:$A$5025,MATCH($A187,CpDataCoefficients!$A$1:$A$5025,0)),0,CpDataCoefficients!$F$39+AT$3)),0)</f>
        <v>-0.327515</v>
      </c>
      <c r="AU187" s="191">
        <f ca="1">IFERROR(IF($AM187="HSC",OFFSET(INDEX(CpDataCoefficients!$A$1:$A$5025,MATCH($A187,CpDataCoefficients!$A$1:$A$5025,0)),1,CpDataCoefficients!$F$39+AU$3),OFFSET(INDEX(CpDataCoefficients!$A$1:$A$5025,MATCH($A187,CpDataCoefficients!$A$1:$A$5025,0)),0,CpDataCoefficients!$F$39+AU$3)),0)</f>
        <v>-151.5001</v>
      </c>
      <c r="AV187" s="191">
        <f ca="1">IFERROR(IF($AM187="HSC",OFFSET(INDEX(CpDataCoefficients!$A$1:$A$5025,MATCH($A187,CpDataCoefficients!$A$1:$A$5025,0)),1,CpDataCoefficients!$F$39+AV$3),OFFSET(INDEX(CpDataCoefficients!$A$1:$A$5025,MATCH($A187,CpDataCoefficients!$A$1:$A$5025,0)),0,CpDataCoefficients!$F$39+AV$3)),0)</f>
        <v>259.81180000000001</v>
      </c>
      <c r="AW187" s="191">
        <f ca="1">IFERROR(IF($AM187="HSC",OFFSET(INDEX(CpDataCoefficients!$A$1:$A$5025,MATCH($A187,CpDataCoefficients!$A$1:$A$5025,0)),1,CpDataCoefficients!$F$39+AW$3),OFFSET(INDEX(CpDataCoefficients!$A$1:$A$5025,MATCH($A187,CpDataCoefficients!$A$1:$A$5025,0)),0,CpDataCoefficients!$F$39+AW$3)),0)</f>
        <v>-138.40710000000001</v>
      </c>
      <c r="AX187" s="191">
        <f ca="1">IFERROR(IF($AM187="HSC",OFFSET(INDEX(CpDataCoefficients!$A$1:$A$5025,MATCH($A187,CpDataCoefficients!$A$1:$A$5025,0)),1,CpDataCoefficients!$F$39+AX$3),OFFSET(INDEX(CpDataCoefficients!$A$1:$A$5025,MATCH($A187,CpDataCoefficients!$A$1:$A$5025,0)),0,CpDataCoefficients!$F$39+AX$3)),0)</f>
        <v>1200</v>
      </c>
      <c r="AY187" s="191">
        <f ca="1">IFERROR(IF($AM187="HSC",OFFSET(INDEX(CpDataCoefficients!$A$1:$A$5025,MATCH($A187,CpDataCoefficients!$A$1:$A$5025,0)),1,CpDataCoefficients!$F$39+AY$3),OFFSET(INDEX(CpDataCoefficients!$A$1:$A$5025,MATCH($A187,CpDataCoefficients!$A$1:$A$5025,0)),0,CpDataCoefficients!$F$39+AY$3)),0)</f>
        <v>6000</v>
      </c>
      <c r="AZ187" s="191">
        <f ca="1">IFERROR(IF($AM187="HSC",OFFSET(INDEX(CpDataCoefficients!$A$1:$A$5025,MATCH($A187,CpDataCoefficients!$A$1:$A$5025,0)),1,CpDataCoefficients!$F$39+AZ$3),OFFSET(INDEX(CpDataCoefficients!$A$1:$A$5025,MATCH($A187,CpDataCoefficients!$A$1:$A$5025,0)),0,CpDataCoefficients!$F$39+AZ$3)),0)</f>
        <v>60.322400000000002</v>
      </c>
      <c r="BA187" s="191">
        <f ca="1">IFERROR(IF($AM187="HSC",OFFSET(INDEX(CpDataCoefficients!$A$1:$A$5025,MATCH($A187,CpDataCoefficients!$A$1:$A$5025,0)),1,CpDataCoefficients!$F$39+BA$3),OFFSET(INDEX(CpDataCoefficients!$A$1:$A$5025,MATCH($A187,CpDataCoefficients!$A$1:$A$5025,0)),0,CpDataCoefficients!$F$39+BA$3)),0)</f>
        <v>1.738332</v>
      </c>
      <c r="BB187" s="191">
        <f ca="1">IFERROR(IF($AM187="HSC",OFFSET(INDEX(CpDataCoefficients!$A$1:$A$5025,MATCH($A187,CpDataCoefficients!$A$1:$A$5025,0)),1,CpDataCoefficients!$F$39+BB$3),OFFSET(INDEX(CpDataCoefficients!$A$1:$A$5025,MATCH($A187,CpDataCoefficients!$A$1:$A$5025,0)),0,CpDataCoefficients!$F$39+BB$3)),0)</f>
        <v>-0.209982</v>
      </c>
      <c r="BC187" s="191">
        <f ca="1">IFERROR(IF($AM187="HSC",OFFSET(INDEX(CpDataCoefficients!$A$1:$A$5025,MATCH($A187,CpDataCoefficients!$A$1:$A$5025,0)),1,CpDataCoefficients!$F$39+BC$3),OFFSET(INDEX(CpDataCoefficients!$A$1:$A$5025,MATCH($A187,CpDataCoefficients!$A$1:$A$5025,0)),0,CpDataCoefficients!$F$39+BC$3)),0)</f>
        <v>1.4109999999999999E-2</v>
      </c>
      <c r="BD187" s="191">
        <f ca="1">IFERROR(IF($AM187="HSC",OFFSET(INDEX(CpDataCoefficients!$A$1:$A$5025,MATCH($A187,CpDataCoefficients!$A$1:$A$5025,0)),1,CpDataCoefficients!$F$39+BD$3),OFFSET(INDEX(CpDataCoefficients!$A$1:$A$5025,MATCH($A187,CpDataCoefficients!$A$1:$A$5025,0)),0,CpDataCoefficients!$F$39+BD$3)),0)</f>
        <v>-5.1288729999999996</v>
      </c>
      <c r="BE187" s="191">
        <f ca="1">IFERROR(IF($AM187="HSC",OFFSET(INDEX(CpDataCoefficients!$A$1:$A$5025,MATCH($A187,CpDataCoefficients!$A$1:$A$5025,0)),1,CpDataCoefficients!$F$39+BE$3),OFFSET(INDEX(CpDataCoefficients!$A$1:$A$5025,MATCH($A187,CpDataCoefficients!$A$1:$A$5025,0)),0,CpDataCoefficients!$F$39+BE$3)),0)</f>
        <v>-168.63069999999999</v>
      </c>
      <c r="BF187" s="191">
        <f ca="1">IFERROR(IF($AM187="HSC",OFFSET(INDEX(CpDataCoefficients!$A$1:$A$5025,MATCH($A187,CpDataCoefficients!$A$1:$A$5025,0)),1,CpDataCoefficients!$F$39+BF$3),OFFSET(INDEX(CpDataCoefficients!$A$1:$A$5025,MATCH($A187,CpDataCoefficients!$A$1:$A$5025,0)),0,CpDataCoefficients!$F$39+BF$3)),0)</f>
        <v>287.6454</v>
      </c>
      <c r="BG187" s="191">
        <f ca="1">IFERROR(IF($AM187="HSC",OFFSET(INDEX(CpDataCoefficients!$A$1:$A$5025,MATCH($A187,CpDataCoefficients!$A$1:$A$5025,0)),1,CpDataCoefficients!$F$39+BG$3),OFFSET(INDEX(CpDataCoefficients!$A$1:$A$5025,MATCH($A187,CpDataCoefficients!$A$1:$A$5025,0)),0,CpDataCoefficients!$F$39+BG$3)),0)</f>
        <v>-138.40710000000001</v>
      </c>
      <c r="BH187" s="191">
        <f ca="1">IFERROR(IF($AM187="HSC",OFFSET(INDEX(CpDataCoefficients!$A$1:$A$5025,MATCH($A187,CpDataCoefficients!$A$1:$A$5025,0)),1,CpDataCoefficients!$F$39+BH$3),OFFSET(INDEX(CpDataCoefficients!$A$1:$A$5025,MATCH($A187,CpDataCoefficients!$A$1:$A$5025,0)),0,CpDataCoefficients!$F$39+BH$3)),0)</f>
        <v>0</v>
      </c>
      <c r="BI187" s="191">
        <f ca="1">IFERROR(IF($AM187="HSC",OFFSET(INDEX(CpDataCoefficients!$A$1:$A$5025,MATCH($A187,CpDataCoefficients!$A$1:$A$5025,0)),1,CpDataCoefficients!$F$39+BI$3),OFFSET(INDEX(CpDataCoefficients!$A$1:$A$5025,MATCH($A187,CpDataCoefficients!$A$1:$A$5025,0)),0,CpDataCoefficients!$F$39+BI$3)),0)</f>
        <v>0</v>
      </c>
      <c r="BJ187" s="191">
        <f ca="1">IFERROR(IF($AM187="HSC",OFFSET(INDEX(CpDataCoefficients!$A$1:$A$5025,MATCH($A187,CpDataCoefficients!$A$1:$A$5025,0)),1,CpDataCoefficients!$F$39+BJ$3),OFFSET(INDEX(CpDataCoefficients!$A$1:$A$5025,MATCH($A187,CpDataCoefficients!$A$1:$A$5025,0)),0,CpDataCoefficients!$F$39+BJ$3)),0)</f>
        <v>0</v>
      </c>
      <c r="BK187" s="191">
        <f ca="1">IFERROR(IF($AM187="HSC",OFFSET(INDEX(CpDataCoefficients!$A$1:$A$5025,MATCH($A187,CpDataCoefficients!$A$1:$A$5025,0)),1,CpDataCoefficients!$F$39+BK$3),OFFSET(INDEX(CpDataCoefficients!$A$1:$A$5025,MATCH($A187,CpDataCoefficients!$A$1:$A$5025,0)),0,CpDataCoefficients!$F$39+BK$3)),0)</f>
        <v>0</v>
      </c>
      <c r="BL187" s="191">
        <f ca="1">IFERROR(IF($AM187="HSC",OFFSET(INDEX(CpDataCoefficients!$A$1:$A$5025,MATCH($A187,CpDataCoefficients!$A$1:$A$5025,0)),1,CpDataCoefficients!$F$39+BL$3),OFFSET(INDEX(CpDataCoefficients!$A$1:$A$5025,MATCH($A187,CpDataCoefficients!$A$1:$A$5025,0)),0,CpDataCoefficients!$F$39+BL$3)),0)</f>
        <v>0</v>
      </c>
      <c r="BM187" s="191">
        <f ca="1">IFERROR(IF($AM187="HSC",OFFSET(INDEX(CpDataCoefficients!$A$1:$A$5025,MATCH($A187,CpDataCoefficients!$A$1:$A$5025,0)),1,CpDataCoefficients!$F$39+BM$3),OFFSET(INDEX(CpDataCoefficients!$A$1:$A$5025,MATCH($A187,CpDataCoefficients!$A$1:$A$5025,0)),0,CpDataCoefficients!$F$39+BM$3)),0)</f>
        <v>0</v>
      </c>
      <c r="BN187" s="191">
        <f ca="1">IFERROR(IF($AM187="HSC",OFFSET(INDEX(CpDataCoefficients!$A$1:$A$5025,MATCH($A187,CpDataCoefficients!$A$1:$A$5025,0)),1,CpDataCoefficients!$F$39+BN$3),OFFSET(INDEX(CpDataCoefficients!$A$1:$A$5025,MATCH($A187,CpDataCoefficients!$A$1:$A$5025,0)),0,CpDataCoefficients!$F$39+BN$3)),0)</f>
        <v>0</v>
      </c>
      <c r="BO187" s="191">
        <f ca="1">IFERROR(IF($AM187="HSC",OFFSET(INDEX(CpDataCoefficients!$A$1:$A$5025,MATCH($A187,CpDataCoefficients!$A$1:$A$5025,0)),1,CpDataCoefficients!$F$39+BO$3),OFFSET(INDEX(CpDataCoefficients!$A$1:$A$5025,MATCH($A187,CpDataCoefficients!$A$1:$A$5025,0)),0,CpDataCoefficients!$F$39+BO$3)),0)</f>
        <v>0</v>
      </c>
      <c r="BP187" s="191">
        <f ca="1">IFERROR(IF($AM187="HSC",OFFSET(INDEX(CpDataCoefficients!$A$1:$A$5025,MATCH($A187,CpDataCoefficients!$A$1:$A$5025,0)),1,CpDataCoefficients!$F$39+BP$3),OFFSET(INDEX(CpDataCoefficients!$A$1:$A$5025,MATCH($A187,CpDataCoefficients!$A$1:$A$5025,0)),0,CpDataCoefficients!$F$39+BP$3)),0)</f>
        <v>0</v>
      </c>
      <c r="BQ187" s="191">
        <f ca="1">IFERROR(IF($AM187="HSC",OFFSET(INDEX(CpDataCoefficients!$A$1:$A$5025,MATCH($A187,CpDataCoefficients!$A$1:$A$5025,0)),1,CpDataCoefficients!$F$39+BQ$3),OFFSET(INDEX(CpDataCoefficients!$A$1:$A$5025,MATCH($A187,CpDataCoefficients!$A$1:$A$5025,0)),0,CpDataCoefficients!$F$39+BQ$3)),0)</f>
        <v>0</v>
      </c>
      <c r="BR187" s="191">
        <f ca="1">IFERROR(IF($AM187="HSC",OFFSET(INDEX(CpDataCoefficients!$A$1:$A$5025,MATCH($A187,CpDataCoefficients!$A$1:$A$5025,0)),1,CpDataCoefficients!$F$39+BR$3),OFFSET(INDEX(CpDataCoefficients!$A$1:$A$5025,MATCH($A187,CpDataCoefficients!$A$1:$A$5025,0)),0,CpDataCoefficients!$F$39+BR$3)),0)</f>
        <v>0</v>
      </c>
      <c r="BS187" s="191">
        <f ca="1">IFERROR(IF($AM187="HSC",OFFSET(INDEX(CpDataCoefficients!$A$1:$A$5025,MATCH($A187,CpDataCoefficients!$A$1:$A$5025,0)),1,CpDataCoefficients!$F$39+BS$3),OFFSET(INDEX(CpDataCoefficients!$A$1:$A$5025,MATCH($A187,CpDataCoefficients!$A$1:$A$5025,0)),0,CpDataCoefficients!$F$39+BS$3)),0)</f>
        <v>0</v>
      </c>
      <c r="BT187" s="191">
        <f ca="1">IFERROR(IF($AM187="HSC",OFFSET(INDEX(CpDataCoefficients!$A$1:$A$5025,MATCH($A187,CpDataCoefficients!$A$1:$A$5025,0)),1,CpDataCoefficients!$F$39+BT$3),OFFSET(INDEX(CpDataCoefficients!$A$1:$A$5025,MATCH($A187,CpDataCoefficients!$A$1:$A$5025,0)),0,CpDataCoefficients!$F$39+BT$3)),0)</f>
        <v>0</v>
      </c>
      <c r="BU187" s="191">
        <f ca="1">IFERROR(IF($AM187="HSC",OFFSET(INDEX(CpDataCoefficients!$A$1:$A$5025,MATCH($A187,CpDataCoefficients!$A$1:$A$5025,0)),1,CpDataCoefficients!$F$39+BU$3),OFFSET(INDEX(CpDataCoefficients!$A$1:$A$5025,MATCH($A187,CpDataCoefficients!$A$1:$A$5025,0)),0,CpDataCoefficients!$F$39+BU$3)),0)</f>
        <v>0</v>
      </c>
      <c r="BV187" s="191">
        <f ca="1">IFERROR(IF($AM187="HSC",OFFSET(INDEX(CpDataCoefficients!$A$1:$A$5025,MATCH($A187,CpDataCoefficients!$A$1:$A$5025,0)),1,CpDataCoefficients!$F$39+BV$3),OFFSET(INDEX(CpDataCoefficients!$A$1:$A$5025,MATCH($A187,CpDataCoefficients!$A$1:$A$5025,0)),0,CpDataCoefficients!$F$39+BV$3)),0)</f>
        <v>0</v>
      </c>
      <c r="BW187" s="191">
        <f ca="1">IFERROR(IF($AM187="HSC",OFFSET(INDEX(CpDataCoefficients!$A$1:$A$5025,MATCH($A187,CpDataCoefficients!$A$1:$A$5025,0)),1,CpDataCoefficients!$F$39+BW$3),OFFSET(INDEX(CpDataCoefficients!$A$1:$A$5025,MATCH($A187,CpDataCoefficients!$A$1:$A$5025,0)),0,CpDataCoefficients!$F$39+BW$3)),0)</f>
        <v>0</v>
      </c>
      <c r="BX187" s="191">
        <f ca="1">IFERROR(IF($AM187="HSC",OFFSET(INDEX(CpDataCoefficients!$A$1:$A$5025,MATCH($A187,CpDataCoefficients!$A$1:$A$5025,0)),1,CpDataCoefficients!$F$39+BX$3),OFFSET(INDEX(CpDataCoefficients!$A$1:$A$5025,MATCH($A187,CpDataCoefficients!$A$1:$A$5025,0)),0,CpDataCoefficients!$F$39+BX$3)),0)</f>
        <v>0</v>
      </c>
      <c r="BY187" s="191">
        <f ca="1">IFERROR(IF($AM187="HSC",OFFSET(INDEX(CpDataCoefficients!$A$1:$A$5025,MATCH($A187,CpDataCoefficients!$A$1:$A$5025,0)),1,CpDataCoefficients!$F$39+BY$3),OFFSET(INDEX(CpDataCoefficients!$A$1:$A$5025,MATCH($A187,CpDataCoefficients!$A$1:$A$5025,0)),0,CpDataCoefficients!$F$39+BY$3)),0)</f>
        <v>0</v>
      </c>
      <c r="BZ187" s="191">
        <f ca="1">IFERROR(IF($AM187="HSC",OFFSET(INDEX(CpDataCoefficients!$A$1:$A$5025,MATCH($A187,CpDataCoefficients!$A$1:$A$5025,0)),1,CpDataCoefficients!$F$39+BZ$3),OFFSET(INDEX(CpDataCoefficients!$A$1:$A$5025,MATCH($A187,CpDataCoefficients!$A$1:$A$5025,0)),0,CpDataCoefficients!$F$39+BZ$3)),0)</f>
        <v>0</v>
      </c>
      <c r="CA187" s="191">
        <f ca="1">IFERROR(IF($AM187="HSC",OFFSET(INDEX(CpDataCoefficients!$A$1:$A$5025,MATCH($A187,CpDataCoefficients!$A$1:$A$5025,0)),1,CpDataCoefficients!$F$39+CA$3),OFFSET(INDEX(CpDataCoefficients!$A$1:$A$5025,MATCH($A187,CpDataCoefficients!$A$1:$A$5025,0)),0,CpDataCoefficients!$F$39+CA$3)),0)</f>
        <v>0</v>
      </c>
      <c r="CB187" s="191">
        <f ca="1">IFERROR(IF($AM187="HSC",OFFSET(INDEX(CpDataCoefficients!$A$1:$A$5025,MATCH($A187,CpDataCoefficients!$A$1:$A$5025,0)),1,CpDataCoefficients!$F$39+CB$3),OFFSET(INDEX(CpDataCoefficients!$A$1:$A$5025,MATCH($A187,CpDataCoefficients!$A$1:$A$5025,0)),0,CpDataCoefficients!$F$39+CB$3)),0)</f>
        <v>0</v>
      </c>
      <c r="CC187" s="191">
        <f ca="1">IFERROR(IF($AM187="HSC",OFFSET(INDEX(CpDataCoefficients!$A$1:$A$5025,MATCH($A187,CpDataCoefficients!$A$1:$A$5025,0)),1,CpDataCoefficients!$F$39+CC$3),OFFSET(INDEX(CpDataCoefficients!$A$1:$A$5025,MATCH($A187,CpDataCoefficients!$A$1:$A$5025,0)),0,CpDataCoefficients!$F$39+CC$3)),0)</f>
        <v>0</v>
      </c>
      <c r="CD187" s="191">
        <f ca="1">IFERROR(IF($AM187="HSC",OFFSET(INDEX(CpDataCoefficients!$A$1:$A$5025,MATCH($A187,CpDataCoefficients!$A$1:$A$5025,0)),1,CpDataCoefficients!$F$39+CD$3),OFFSET(INDEX(CpDataCoefficients!$A$1:$A$5025,MATCH($A187,CpDataCoefficients!$A$1:$A$5025,0)),0,CpDataCoefficients!$F$39+CD$3)),0)</f>
        <v>0</v>
      </c>
      <c r="CE187" s="191">
        <f ca="1">IFERROR(IF($AM187="HSC",OFFSET(INDEX(CpDataCoefficients!$A$1:$A$5025,MATCH($A187,CpDataCoefficients!$A$1:$A$5025,0)),1,CpDataCoefficients!$F$39+CE$3),OFFSET(INDEX(CpDataCoefficients!$A$1:$A$5025,MATCH($A187,CpDataCoefficients!$A$1:$A$5025,0)),0,CpDataCoefficients!$F$39+CE$3)),0)</f>
        <v>0</v>
      </c>
      <c r="CF187" s="191">
        <f ca="1">IFERROR(IF($AM187="HSC",OFFSET(INDEX(CpDataCoefficients!$A$1:$A$5025,MATCH($A187,CpDataCoefficients!$A$1:$A$5025,0)),1,CpDataCoefficients!$F$39+CF$3),OFFSET(INDEX(CpDataCoefficients!$A$1:$A$5025,MATCH($A187,CpDataCoefficients!$A$1:$A$5025,0)),0,CpDataCoefficients!$F$39+CF$3)),0)</f>
        <v>0</v>
      </c>
      <c r="CG187" s="191">
        <f ca="1">IFERROR(IF($AM187="HSC",OFFSET(INDEX(CpDataCoefficients!$A$1:$A$5025,MATCH($A187,CpDataCoefficients!$A$1:$A$5025,0)),1,CpDataCoefficients!$F$39+CG$3),OFFSET(INDEX(CpDataCoefficients!$A$1:$A$5025,MATCH($A187,CpDataCoefficients!$A$1:$A$5025,0)),0,CpDataCoefficients!$F$39+CG$3)),0)</f>
        <v>0</v>
      </c>
      <c r="CH187" s="191">
        <f ca="1">IFERROR(IF($AM187="HSC",OFFSET(INDEX(CpDataCoefficients!$A$1:$A$5025,MATCH($A187,CpDataCoefficients!$A$1:$A$5025,0)),1,CpDataCoefficients!$F$39+CH$3),OFFSET(INDEX(CpDataCoefficients!$A$1:$A$5025,MATCH($A187,CpDataCoefficients!$A$1:$A$5025,0)),0,CpDataCoefficients!$F$39+CH$3)),0)</f>
        <v>0</v>
      </c>
      <c r="CI187" s="191">
        <f ca="1">IFERROR(IF($AM187="HSC",OFFSET(INDEX(CpDataCoefficients!$A$1:$A$5025,MATCH($A187,CpDataCoefficients!$A$1:$A$5025,0)),1,CpDataCoefficients!$F$39+CI$3),OFFSET(INDEX(CpDataCoefficients!$A$1:$A$5025,MATCH($A187,CpDataCoefficients!$A$1:$A$5025,0)),0,CpDataCoefficients!$F$39+CI$3)),0)</f>
        <v>0</v>
      </c>
      <c r="CJ187" s="191">
        <f ca="1">IFERROR(IF($AM187="HSC",OFFSET(INDEX(CpDataCoefficients!$A$1:$A$5025,MATCH($A187,CpDataCoefficients!$A$1:$A$5025,0)),1,CpDataCoefficients!$F$39+CJ$3),OFFSET(INDEX(CpDataCoefficients!$A$1:$A$5025,MATCH($A187,CpDataCoefficients!$A$1:$A$5025,0)),0,CpDataCoefficients!$F$39+CJ$3)),0)</f>
        <v>0</v>
      </c>
      <c r="CK187" s="191">
        <f ca="1">IFERROR(IF($AM187="HSC",OFFSET(INDEX(CpDataCoefficients!$A$1:$A$5025,MATCH($A187,CpDataCoefficients!$A$1:$A$5025,0)),1,CpDataCoefficients!$F$39+CK$3),OFFSET(INDEX(CpDataCoefficients!$A$1:$A$5025,MATCH($A187,CpDataCoefficients!$A$1:$A$5025,0)),0,CpDataCoefficients!$F$39+CK$3)),0)</f>
        <v>0</v>
      </c>
      <c r="CL187" s="191">
        <f ca="1">IFERROR(IF($AM187="HSC",OFFSET(INDEX(CpDataCoefficients!$A$1:$A$5025,MATCH($A187,CpDataCoefficients!$A$1:$A$5025,0)),1,CpDataCoefficients!$F$39+CL$3),OFFSET(INDEX(CpDataCoefficients!$A$1:$A$5025,MATCH($A187,CpDataCoefficients!$A$1:$A$5025,0)),0,CpDataCoefficients!$F$39+CL$3)),0)</f>
        <v>0</v>
      </c>
      <c r="CM187" s="191">
        <f ca="1">IFERROR(IF($AM187="HSC",OFFSET(INDEX(CpDataCoefficients!$A$1:$A$5025,MATCH($A187,CpDataCoefficients!$A$1:$A$5025,0)),1,CpDataCoefficients!$F$39+CM$3),OFFSET(INDEX(CpDataCoefficients!$A$1:$A$5025,MATCH($A187,CpDataCoefficients!$A$1:$A$5025,0)),0,CpDataCoefficients!$F$39+CM$3)),0)</f>
        <v>0</v>
      </c>
      <c r="CN187" s="191">
        <f ca="1">IFERROR(IF($AM187="HSC",OFFSET(INDEX(CpDataCoefficients!$A$1:$A$5025,MATCH($A187,CpDataCoefficients!$A$1:$A$5025,0)),1,CpDataCoefficients!$F$39+CN$3),OFFSET(INDEX(CpDataCoefficients!$A$1:$A$5025,MATCH($A187,CpDataCoefficients!$A$1:$A$5025,0)),0,CpDataCoefficients!$F$39+CN$3)),0)</f>
        <v>0</v>
      </c>
      <c r="CO187" s="191">
        <f ca="1">IFERROR(IF($AM187="HSC",OFFSET(INDEX(CpDataCoefficients!$A$1:$A$5025,MATCH($A187,CpDataCoefficients!$A$1:$A$5025,0)),1,CpDataCoefficients!$F$39+CO$3),OFFSET(INDEX(CpDataCoefficients!$A$1:$A$5025,MATCH($A187,CpDataCoefficients!$A$1:$A$5025,0)),0,CpDataCoefficients!$F$39+CO$3)),0)</f>
        <v>0</v>
      </c>
      <c r="CP187" s="191">
        <f ca="1">IFERROR(IF($AM187="HSC",OFFSET(INDEX(CpDataCoefficients!$A$1:$A$5025,MATCH($A187,CpDataCoefficients!$A$1:$A$5025,0)),1,CpDataCoefficients!$F$39+CP$3),OFFSET(INDEX(CpDataCoefficients!$A$1:$A$5025,MATCH($A187,CpDataCoefficients!$A$1:$A$5025,0)),0,CpDataCoefficients!$F$39+CP$3)),0)</f>
        <v>0</v>
      </c>
      <c r="CQ187" s="191">
        <f ca="1">IFERROR(IF($AM187="HSC",OFFSET(INDEX(CpDataCoefficients!$A$1:$A$5025,MATCH($A187,CpDataCoefficients!$A$1:$A$5025,0)),1,CpDataCoefficients!$F$39+CQ$3),OFFSET(INDEX(CpDataCoefficients!$A$1:$A$5025,MATCH($A187,CpDataCoefficients!$A$1:$A$5025,0)),0,CpDataCoefficients!$F$39+CQ$3)),0)</f>
        <v>0</v>
      </c>
      <c r="CR187" s="191">
        <f ca="1">IFERROR(IF($AM187="HSC",OFFSET(INDEX(CpDataCoefficients!$A$1:$A$5025,MATCH($A187,CpDataCoefficients!$A$1:$A$5025,0)),1,CpDataCoefficients!$F$39+CR$3),OFFSET(INDEX(CpDataCoefficients!$A$1:$A$5025,MATCH($A187,CpDataCoefficients!$A$1:$A$5025,0)),0,CpDataCoefficients!$F$39+CR$3)),0)</f>
        <v>0</v>
      </c>
      <c r="CS187" s="191">
        <f ca="1">IFERROR(IF($AM187="HSC",OFFSET(INDEX(CpDataCoefficients!$A$1:$A$5025,MATCH($A187,CpDataCoefficients!$A$1:$A$5025,0)),1,CpDataCoefficients!$F$39+CS$3),OFFSET(INDEX(CpDataCoefficients!$A$1:$A$5025,MATCH($A187,CpDataCoefficients!$A$1:$A$5025,0)),0,CpDataCoefficients!$F$39+CS$3)),0)</f>
        <v>0</v>
      </c>
      <c r="CT187" s="191">
        <f ca="1">IFERROR(IF($AM187="HSC",OFFSET(INDEX(CpDataCoefficients!$A$1:$A$5025,MATCH($A187,CpDataCoefficients!$A$1:$A$5025,0)),1,CpDataCoefficients!$F$39+CT$3),OFFSET(INDEX(CpDataCoefficients!$A$1:$A$5025,MATCH($A187,CpDataCoefficients!$A$1:$A$5025,0)),0,CpDataCoefficients!$F$39+CT$3)),0)</f>
        <v>0</v>
      </c>
      <c r="CU187" s="192">
        <f ca="1">IFERROR(IF($AM187="HSC",OFFSET(INDEX(CpDataCoefficients!$A$1:$A$5025,MATCH($A187,CpDataCoefficients!$A$1:$A$5025,0)),1,CpDataCoefficients!$F$39+CU$3),OFFSET(INDEX(CpDataCoefficients!$A$1:$A$5025,MATCH($A187,CpDataCoefficients!$A$1:$A$5025,0)),0,CpDataCoefficients!$F$39+CU$3)),0)</f>
        <v>0</v>
      </c>
      <c r="CV187" s="193"/>
      <c r="CW187" s="193"/>
      <c r="CX187" s="193"/>
      <c r="CY187" s="193"/>
      <c r="CZ187" s="193"/>
      <c r="DA187" s="193"/>
      <c r="DB187" s="193"/>
      <c r="DC187" s="193"/>
      <c r="DD187" s="193"/>
      <c r="DE187" s="193"/>
      <c r="DF187" s="193"/>
      <c r="DG187" s="193"/>
      <c r="DH187" s="193"/>
      <c r="DI187" s="193"/>
      <c r="DJ187" s="193"/>
      <c r="DK187" s="193"/>
      <c r="DL187" s="193"/>
      <c r="DM187" s="193"/>
      <c r="DN187" s="193"/>
      <c r="DO187" s="193"/>
      <c r="DP187" s="193"/>
      <c r="DQ187" s="193"/>
      <c r="DR187" s="193"/>
      <c r="DS187" s="193"/>
      <c r="DT187" s="193"/>
      <c r="DU187" s="193"/>
      <c r="DV187" s="193"/>
      <c r="DW187" s="193">
        <v>1</v>
      </c>
      <c r="DX187" s="193"/>
      <c r="DY187" s="193"/>
      <c r="DZ187" s="193"/>
    </row>
    <row r="188" spans="1:130" ht="15.75" x14ac:dyDescent="0.25">
      <c r="A188" s="166" t="s">
        <v>170</v>
      </c>
      <c r="B188" s="166" t="s">
        <v>303</v>
      </c>
      <c r="C188" s="175">
        <v>70.906000000000006</v>
      </c>
      <c r="D188" s="176">
        <v>172.2</v>
      </c>
      <c r="E188" s="176">
        <v>238.7</v>
      </c>
      <c r="F188" s="176">
        <v>417</v>
      </c>
      <c r="G188" s="176">
        <v>76</v>
      </c>
      <c r="H188" s="176">
        <v>77.006999977841232</v>
      </c>
      <c r="I188" s="176">
        <v>124</v>
      </c>
      <c r="J188" s="175">
        <v>0.27500000000000002</v>
      </c>
      <c r="K188" s="175">
        <v>7.2999999999999995E-2</v>
      </c>
      <c r="L188" s="175">
        <v>1.5629999999999999</v>
      </c>
      <c r="M188" s="176">
        <v>239.1</v>
      </c>
      <c r="N188" s="176">
        <v>0.2</v>
      </c>
      <c r="O188" s="177">
        <v>6.4320000000000004</v>
      </c>
      <c r="P188" s="178">
        <v>8.0820000000000006E-3</v>
      </c>
      <c r="Q188" s="178">
        <v>-9.2410000000000001E-6</v>
      </c>
      <c r="R188" s="178">
        <v>3.6950000000000002E-9</v>
      </c>
      <c r="S188" s="175">
        <f t="shared" ca="1" si="3"/>
        <v>0.62584525258583701</v>
      </c>
      <c r="T188" s="179">
        <v>25</v>
      </c>
      <c r="U188" s="180">
        <v>191.96</v>
      </c>
      <c r="V188" s="180">
        <v>172.55</v>
      </c>
      <c r="W188" s="169">
        <v>0</v>
      </c>
      <c r="X188" s="181">
        <v>0</v>
      </c>
      <c r="Y188" s="169">
        <v>0</v>
      </c>
      <c r="Z188" s="181">
        <v>0</v>
      </c>
      <c r="AA188" s="181">
        <v>0</v>
      </c>
      <c r="AB188" s="177">
        <v>15.961</v>
      </c>
      <c r="AC188" s="180">
        <v>1978.32</v>
      </c>
      <c r="AD188" s="180">
        <v>-27.01</v>
      </c>
      <c r="AE188" s="169">
        <v>264</v>
      </c>
      <c r="AF188" s="169">
        <v>172</v>
      </c>
      <c r="AG188" s="175">
        <v>42.216999999999999</v>
      </c>
      <c r="AH188" s="180">
        <v>-3412.28</v>
      </c>
      <c r="AI188" s="175">
        <v>-3.8940000000000001</v>
      </c>
      <c r="AJ188" s="175">
        <v>1.27</v>
      </c>
      <c r="AK188" s="169">
        <v>4880</v>
      </c>
      <c r="AL188" s="181">
        <v>20417.920000000002</v>
      </c>
      <c r="AM188" s="190" t="s">
        <v>139</v>
      </c>
      <c r="AN188" s="191">
        <f ca="1">IFERROR(IF($AM188="HSC",OFFSET(INDEX(CpDataCoefficients!$A$1:$A$5025,MATCH($A188,CpDataCoefficients!$A$1:$A$5025,0)),1,CpDataCoefficients!$F$39+AN$3),OFFSET(INDEX(CpDataCoefficients!$A$1:$A$5025,MATCH($A188,CpDataCoefficients!$A$1:$A$5025,0)),0,CpDataCoefficients!$F$39+AN$3)),0)</f>
        <v>298</v>
      </c>
      <c r="AO188" s="191">
        <f ca="1">IFERROR(IF($AM188="HSC",OFFSET(INDEX(CpDataCoefficients!$A$1:$A$5025,MATCH($A188,CpDataCoefficients!$A$1:$A$5025,0)),1,CpDataCoefficients!$F$39+AO$3),OFFSET(INDEX(CpDataCoefficients!$A$1:$A$5025,MATCH($A188,CpDataCoefficients!$A$1:$A$5025,0)),0,CpDataCoefficients!$F$39+AO$3)),0)</f>
        <v>1400</v>
      </c>
      <c r="AP188" s="191">
        <f ca="1">IFERROR(IF($AM188="HSC",OFFSET(INDEX(CpDataCoefficients!$A$1:$A$5025,MATCH($A188,CpDataCoefficients!$A$1:$A$5025,0)),1,CpDataCoefficients!$F$39+AP$3),OFFSET(INDEX(CpDataCoefficients!$A$1:$A$5025,MATCH($A188,CpDataCoefficients!$A$1:$A$5025,0)),0,CpDataCoefficients!$F$39+AP$3)),0)</f>
        <v>33.050600000000003</v>
      </c>
      <c r="AQ188" s="191">
        <f ca="1">IFERROR(IF($AM188="HSC",OFFSET(INDEX(CpDataCoefficients!$A$1:$A$5025,MATCH($A188,CpDataCoefficients!$A$1:$A$5025,0)),1,CpDataCoefficients!$F$39+AQ$3),OFFSET(INDEX(CpDataCoefficients!$A$1:$A$5025,MATCH($A188,CpDataCoefficients!$A$1:$A$5025,0)),0,CpDataCoefficients!$F$39+AQ$3)),0)</f>
        <v>12.2294</v>
      </c>
      <c r="AR188" s="191">
        <f ca="1">IFERROR(IF($AM188="HSC",OFFSET(INDEX(CpDataCoefficients!$A$1:$A$5025,MATCH($A188,CpDataCoefficients!$A$1:$A$5025,0)),1,CpDataCoefficients!$F$39+AR$3),OFFSET(INDEX(CpDataCoefficients!$A$1:$A$5025,MATCH($A188,CpDataCoefficients!$A$1:$A$5025,0)),0,CpDataCoefficients!$F$39+AR$3)),0)</f>
        <v>-12.065099999999999</v>
      </c>
      <c r="AS188" s="191">
        <f ca="1">IFERROR(IF($AM188="HSC",OFFSET(INDEX(CpDataCoefficients!$A$1:$A$5025,MATCH($A188,CpDataCoefficients!$A$1:$A$5025,0)),1,CpDataCoefficients!$F$39+AS$3),OFFSET(INDEX(CpDataCoefficients!$A$1:$A$5025,MATCH($A188,CpDataCoefficients!$A$1:$A$5025,0)),0,CpDataCoefficients!$F$39+AS$3)),0)</f>
        <v>4.3853299999999997</v>
      </c>
      <c r="AT188" s="191">
        <f ca="1">IFERROR(IF($AM188="HSC",OFFSET(INDEX(CpDataCoefficients!$A$1:$A$5025,MATCH($A188,CpDataCoefficients!$A$1:$A$5025,0)),1,CpDataCoefficients!$F$39+AT$3),OFFSET(INDEX(CpDataCoefficients!$A$1:$A$5025,MATCH($A188,CpDataCoefficients!$A$1:$A$5025,0)),0,CpDataCoefficients!$F$39+AT$3)),0)</f>
        <v>-0.159494</v>
      </c>
      <c r="AU188" s="191">
        <f ca="1">IFERROR(IF($AM188="HSC",OFFSET(INDEX(CpDataCoefficients!$A$1:$A$5025,MATCH($A188,CpDataCoefficients!$A$1:$A$5025,0)),1,CpDataCoefficients!$F$39+AU$3),OFFSET(INDEX(CpDataCoefficients!$A$1:$A$5025,MATCH($A188,CpDataCoefficients!$A$1:$A$5025,0)),0,CpDataCoefficients!$F$39+AU$3)),0)</f>
        <v>-10.8348</v>
      </c>
      <c r="AV188" s="191">
        <f ca="1">IFERROR(IF($AM188="HSC",OFFSET(INDEX(CpDataCoefficients!$A$1:$A$5025,MATCH($A188,CpDataCoefficients!$A$1:$A$5025,0)),1,CpDataCoefficients!$F$39+AV$3),OFFSET(INDEX(CpDataCoefficients!$A$1:$A$5025,MATCH($A188,CpDataCoefficients!$A$1:$A$5025,0)),0,CpDataCoefficients!$F$39+AV$3)),0)</f>
        <v>259.029</v>
      </c>
      <c r="AW188" s="191">
        <f ca="1">IFERROR(IF($AM188="HSC",OFFSET(INDEX(CpDataCoefficients!$A$1:$A$5025,MATCH($A188,CpDataCoefficients!$A$1:$A$5025,0)),1,CpDataCoefficients!$F$39+AW$3),OFFSET(INDEX(CpDataCoefficients!$A$1:$A$5025,MATCH($A188,CpDataCoefficients!$A$1:$A$5025,0)),0,CpDataCoefficients!$F$39+AW$3)),0)</f>
        <v>0</v>
      </c>
      <c r="AX188" s="191">
        <f ca="1">IFERROR(IF($AM188="HSC",OFFSET(INDEX(CpDataCoefficients!$A$1:$A$5025,MATCH($A188,CpDataCoefficients!$A$1:$A$5025,0)),1,CpDataCoefficients!$F$39+AX$3),OFFSET(INDEX(CpDataCoefficients!$A$1:$A$5025,MATCH($A188,CpDataCoefficients!$A$1:$A$5025,0)),0,CpDataCoefficients!$F$39+AX$3)),0)</f>
        <v>1400</v>
      </c>
      <c r="AY188" s="191">
        <f ca="1">IFERROR(IF($AM188="HSC",OFFSET(INDEX(CpDataCoefficients!$A$1:$A$5025,MATCH($A188,CpDataCoefficients!$A$1:$A$5025,0)),1,CpDataCoefficients!$F$39+AY$3),OFFSET(INDEX(CpDataCoefficients!$A$1:$A$5025,MATCH($A188,CpDataCoefficients!$A$1:$A$5025,0)),0,CpDataCoefficients!$F$39+AY$3)),0)</f>
        <v>6000</v>
      </c>
      <c r="AZ188" s="191">
        <f ca="1">IFERROR(IF($AM188="HSC",OFFSET(INDEX(CpDataCoefficients!$A$1:$A$5025,MATCH($A188,CpDataCoefficients!$A$1:$A$5025,0)),1,CpDataCoefficients!$F$39+AZ$3),OFFSET(INDEX(CpDataCoefficients!$A$1:$A$5025,MATCH($A188,CpDataCoefficients!$A$1:$A$5025,0)),0,CpDataCoefficients!$F$39+AZ$3)),0)</f>
        <v>42.677300000000002</v>
      </c>
      <c r="BA188" s="191">
        <f ca="1">IFERROR(IF($AM188="HSC",OFFSET(INDEX(CpDataCoefficients!$A$1:$A$5025,MATCH($A188,CpDataCoefficients!$A$1:$A$5025,0)),1,CpDataCoefficients!$F$39+BA$3),OFFSET(INDEX(CpDataCoefficients!$A$1:$A$5025,MATCH($A188,CpDataCoefficients!$A$1:$A$5025,0)),0,CpDataCoefficients!$F$39+BA$3)),0)</f>
        <v>-5.0095700000000001</v>
      </c>
      <c r="BB188" s="191">
        <f ca="1">IFERROR(IF($AM188="HSC",OFFSET(INDEX(CpDataCoefficients!$A$1:$A$5025,MATCH($A188,CpDataCoefficients!$A$1:$A$5025,0)),1,CpDataCoefficients!$F$39+BB$3),OFFSET(INDEX(CpDataCoefficients!$A$1:$A$5025,MATCH($A188,CpDataCoefficients!$A$1:$A$5025,0)),0,CpDataCoefficients!$F$39+BB$3)),0)</f>
        <v>1.9046209999999999</v>
      </c>
      <c r="BC188" s="191">
        <f ca="1">IFERROR(IF($AM188="HSC",OFFSET(INDEX(CpDataCoefficients!$A$1:$A$5025,MATCH($A188,CpDataCoefficients!$A$1:$A$5025,0)),1,CpDataCoefficients!$F$39+BC$3),OFFSET(INDEX(CpDataCoefficients!$A$1:$A$5025,MATCH($A188,CpDataCoefficients!$A$1:$A$5025,0)),0,CpDataCoefficients!$F$39+BC$3)),0)</f>
        <v>-0.16564100000000001</v>
      </c>
      <c r="BD188" s="191">
        <f ca="1">IFERROR(IF($AM188="HSC",OFFSET(INDEX(CpDataCoefficients!$A$1:$A$5025,MATCH($A188,CpDataCoefficients!$A$1:$A$5025,0)),1,CpDataCoefficients!$F$39+BD$3),OFFSET(INDEX(CpDataCoefficients!$A$1:$A$5025,MATCH($A188,CpDataCoefficients!$A$1:$A$5025,0)),0,CpDataCoefficients!$F$39+BD$3)),0)</f>
        <v>-2.0984799999999999</v>
      </c>
      <c r="BE188" s="191">
        <f ca="1">IFERROR(IF($AM188="HSC",OFFSET(INDEX(CpDataCoefficients!$A$1:$A$5025,MATCH($A188,CpDataCoefficients!$A$1:$A$5025,0)),1,CpDataCoefficients!$F$39+BE$3),OFFSET(INDEX(CpDataCoefficients!$A$1:$A$5025,MATCH($A188,CpDataCoefficients!$A$1:$A$5025,0)),0,CpDataCoefficients!$F$39+BE$3)),0)</f>
        <v>-17.2898</v>
      </c>
      <c r="BF188" s="191">
        <f ca="1">IFERROR(IF($AM188="HSC",OFFSET(INDEX(CpDataCoefficients!$A$1:$A$5025,MATCH($A188,CpDataCoefficients!$A$1:$A$5025,0)),1,CpDataCoefficients!$F$39+BF$3),OFFSET(INDEX(CpDataCoefficients!$A$1:$A$5025,MATCH($A188,CpDataCoefficients!$A$1:$A$5025,0)),0,CpDataCoefficients!$F$39+BF$3)),0)</f>
        <v>269.83999999999997</v>
      </c>
      <c r="BG188" s="191">
        <f ca="1">IFERROR(IF($AM188="HSC",OFFSET(INDEX(CpDataCoefficients!$A$1:$A$5025,MATCH($A188,CpDataCoefficients!$A$1:$A$5025,0)),1,CpDataCoefficients!$F$39+BG$3),OFFSET(INDEX(CpDataCoefficients!$A$1:$A$5025,MATCH($A188,CpDataCoefficients!$A$1:$A$5025,0)),0,CpDataCoefficients!$F$39+BG$3)),0)</f>
        <v>0</v>
      </c>
      <c r="BH188" s="191">
        <f ca="1">IFERROR(IF($AM188="HSC",OFFSET(INDEX(CpDataCoefficients!$A$1:$A$5025,MATCH($A188,CpDataCoefficients!$A$1:$A$5025,0)),1,CpDataCoefficients!$F$39+BH$3),OFFSET(INDEX(CpDataCoefficients!$A$1:$A$5025,MATCH($A188,CpDataCoefficients!$A$1:$A$5025,0)),0,CpDataCoefficients!$F$39+BH$3)),0)</f>
        <v>3000</v>
      </c>
      <c r="BI188" s="191">
        <f ca="1">IFERROR(IF($AM188="HSC",OFFSET(INDEX(CpDataCoefficients!$A$1:$A$5025,MATCH($A188,CpDataCoefficients!$A$1:$A$5025,0)),1,CpDataCoefficients!$F$39+BI$3),OFFSET(INDEX(CpDataCoefficients!$A$1:$A$5025,MATCH($A188,CpDataCoefficients!$A$1:$A$5025,0)),0,CpDataCoefficients!$F$39+BI$3)),0)</f>
        <v>6000</v>
      </c>
      <c r="BJ188" s="191">
        <f ca="1">IFERROR(IF($AM188="HSC",OFFSET(INDEX(CpDataCoefficients!$A$1:$A$5025,MATCH($A188,CpDataCoefficients!$A$1:$A$5025,0)),1,CpDataCoefficients!$F$39+BJ$3),OFFSET(INDEX(CpDataCoefficients!$A$1:$A$5025,MATCH($A188,CpDataCoefficients!$A$1:$A$5025,0)),0,CpDataCoefficients!$F$39+BJ$3)),0)</f>
        <v>-42.5535</v>
      </c>
      <c r="BK188" s="191">
        <f ca="1">IFERROR(IF($AM188="HSC",OFFSET(INDEX(CpDataCoefficients!$A$1:$A$5025,MATCH($A188,CpDataCoefficients!$A$1:$A$5025,0)),1,CpDataCoefficients!$F$39+BK$3),OFFSET(INDEX(CpDataCoefficients!$A$1:$A$5025,MATCH($A188,CpDataCoefficients!$A$1:$A$5025,0)),0,CpDataCoefficients!$F$39+BK$3)),0)</f>
        <v>41.685699999999997</v>
      </c>
      <c r="BL188" s="191">
        <f ca="1">IFERROR(IF($AM188="HSC",OFFSET(INDEX(CpDataCoefficients!$A$1:$A$5025,MATCH($A188,CpDataCoefficients!$A$1:$A$5025,0)),1,CpDataCoefficients!$F$39+BL$3),OFFSET(INDEX(CpDataCoefficients!$A$1:$A$5025,MATCH($A188,CpDataCoefficients!$A$1:$A$5025,0)),0,CpDataCoefficients!$F$39+BL$3)),0)</f>
        <v>-7.12683</v>
      </c>
      <c r="BM188" s="191">
        <f ca="1">IFERROR(IF($AM188="HSC",OFFSET(INDEX(CpDataCoefficients!$A$1:$A$5025,MATCH($A188,CpDataCoefficients!$A$1:$A$5025,0)),1,CpDataCoefficients!$F$39+BM$3),OFFSET(INDEX(CpDataCoefficients!$A$1:$A$5025,MATCH($A188,CpDataCoefficients!$A$1:$A$5025,0)),0,CpDataCoefficients!$F$39+BM$3)),0)</f>
        <v>0.38783899999999999</v>
      </c>
      <c r="BN188" s="191">
        <f ca="1">IFERROR(IF($AM188="HSC",OFFSET(INDEX(CpDataCoefficients!$A$1:$A$5025,MATCH($A188,CpDataCoefficients!$A$1:$A$5025,0)),1,CpDataCoefficients!$F$39+BN$3),OFFSET(INDEX(CpDataCoefficients!$A$1:$A$5025,MATCH($A188,CpDataCoefficients!$A$1:$A$5025,0)),0,CpDataCoefficients!$F$39+BN$3)),0)</f>
        <v>101.14400000000001</v>
      </c>
      <c r="BO188" s="191">
        <f ca="1">IFERROR(IF($AM188="HSC",OFFSET(INDEX(CpDataCoefficients!$A$1:$A$5025,MATCH($A188,CpDataCoefficients!$A$1:$A$5025,0)),1,CpDataCoefficients!$F$39+BO$3),OFFSET(INDEX(CpDataCoefficients!$A$1:$A$5025,MATCH($A188,CpDataCoefficients!$A$1:$A$5025,0)),0,CpDataCoefficients!$F$39+BO$3)),0)</f>
        <v>132.76400000000001</v>
      </c>
      <c r="BP188" s="191">
        <f ca="1">IFERROR(IF($AM188="HSC",OFFSET(INDEX(CpDataCoefficients!$A$1:$A$5025,MATCH($A188,CpDataCoefficients!$A$1:$A$5025,0)),1,CpDataCoefficients!$F$39+BP$3),OFFSET(INDEX(CpDataCoefficients!$A$1:$A$5025,MATCH($A188,CpDataCoefficients!$A$1:$A$5025,0)),0,CpDataCoefficients!$F$39+BP$3)),0)</f>
        <v>264.786</v>
      </c>
      <c r="BQ188" s="191">
        <f ca="1">IFERROR(IF($AM188="HSC",OFFSET(INDEX(CpDataCoefficients!$A$1:$A$5025,MATCH($A188,CpDataCoefficients!$A$1:$A$5025,0)),1,CpDataCoefficients!$F$39+BQ$3),OFFSET(INDEX(CpDataCoefficients!$A$1:$A$5025,MATCH($A188,CpDataCoefficients!$A$1:$A$5025,0)),0,CpDataCoefficients!$F$39+BQ$3)),0)</f>
        <v>0</v>
      </c>
      <c r="BR188" s="191">
        <f ca="1">IFERROR(IF($AM188="HSC",OFFSET(INDEX(CpDataCoefficients!$A$1:$A$5025,MATCH($A188,CpDataCoefficients!$A$1:$A$5025,0)),1,CpDataCoefficients!$F$39+BR$3),OFFSET(INDEX(CpDataCoefficients!$A$1:$A$5025,MATCH($A188,CpDataCoefficients!$A$1:$A$5025,0)),0,CpDataCoefficients!$F$39+BR$3)),0)</f>
        <v>0</v>
      </c>
      <c r="BS188" s="191">
        <f ca="1">IFERROR(IF($AM188="HSC",OFFSET(INDEX(CpDataCoefficients!$A$1:$A$5025,MATCH($A188,CpDataCoefficients!$A$1:$A$5025,0)),1,CpDataCoefficients!$F$39+BS$3),OFFSET(INDEX(CpDataCoefficients!$A$1:$A$5025,MATCH($A188,CpDataCoefficients!$A$1:$A$5025,0)),0,CpDataCoefficients!$F$39+BS$3)),0)</f>
        <v>0</v>
      </c>
      <c r="BT188" s="191">
        <f ca="1">IFERROR(IF($AM188="HSC",OFFSET(INDEX(CpDataCoefficients!$A$1:$A$5025,MATCH($A188,CpDataCoefficients!$A$1:$A$5025,0)),1,CpDataCoefficients!$F$39+BT$3),OFFSET(INDEX(CpDataCoefficients!$A$1:$A$5025,MATCH($A188,CpDataCoefficients!$A$1:$A$5025,0)),0,CpDataCoefficients!$F$39+BT$3)),0)</f>
        <v>0</v>
      </c>
      <c r="BU188" s="191">
        <f ca="1">IFERROR(IF($AM188="HSC",OFFSET(INDEX(CpDataCoefficients!$A$1:$A$5025,MATCH($A188,CpDataCoefficients!$A$1:$A$5025,0)),1,CpDataCoefficients!$F$39+BU$3),OFFSET(INDEX(CpDataCoefficients!$A$1:$A$5025,MATCH($A188,CpDataCoefficients!$A$1:$A$5025,0)),0,CpDataCoefficients!$F$39+BU$3)),0)</f>
        <v>0</v>
      </c>
      <c r="BV188" s="191">
        <f ca="1">IFERROR(IF($AM188="HSC",OFFSET(INDEX(CpDataCoefficients!$A$1:$A$5025,MATCH($A188,CpDataCoefficients!$A$1:$A$5025,0)),1,CpDataCoefficients!$F$39+BV$3),OFFSET(INDEX(CpDataCoefficients!$A$1:$A$5025,MATCH($A188,CpDataCoefficients!$A$1:$A$5025,0)),0,CpDataCoefficients!$F$39+BV$3)),0)</f>
        <v>0</v>
      </c>
      <c r="BW188" s="191">
        <f ca="1">IFERROR(IF($AM188="HSC",OFFSET(INDEX(CpDataCoefficients!$A$1:$A$5025,MATCH($A188,CpDataCoefficients!$A$1:$A$5025,0)),1,CpDataCoefficients!$F$39+BW$3),OFFSET(INDEX(CpDataCoefficients!$A$1:$A$5025,MATCH($A188,CpDataCoefficients!$A$1:$A$5025,0)),0,CpDataCoefficients!$F$39+BW$3)),0)</f>
        <v>0</v>
      </c>
      <c r="BX188" s="191">
        <f ca="1">IFERROR(IF($AM188="HSC",OFFSET(INDEX(CpDataCoefficients!$A$1:$A$5025,MATCH($A188,CpDataCoefficients!$A$1:$A$5025,0)),1,CpDataCoefficients!$F$39+BX$3),OFFSET(INDEX(CpDataCoefficients!$A$1:$A$5025,MATCH($A188,CpDataCoefficients!$A$1:$A$5025,0)),0,CpDataCoefficients!$F$39+BX$3)),0)</f>
        <v>0</v>
      </c>
      <c r="BY188" s="191">
        <f ca="1">IFERROR(IF($AM188="HSC",OFFSET(INDEX(CpDataCoefficients!$A$1:$A$5025,MATCH($A188,CpDataCoefficients!$A$1:$A$5025,0)),1,CpDataCoefficients!$F$39+BY$3),OFFSET(INDEX(CpDataCoefficients!$A$1:$A$5025,MATCH($A188,CpDataCoefficients!$A$1:$A$5025,0)),0,CpDataCoefficients!$F$39+BY$3)),0)</f>
        <v>0</v>
      </c>
      <c r="BZ188" s="191">
        <f ca="1">IFERROR(IF($AM188="HSC",OFFSET(INDEX(CpDataCoefficients!$A$1:$A$5025,MATCH($A188,CpDataCoefficients!$A$1:$A$5025,0)),1,CpDataCoefficients!$F$39+BZ$3),OFFSET(INDEX(CpDataCoefficients!$A$1:$A$5025,MATCH($A188,CpDataCoefficients!$A$1:$A$5025,0)),0,CpDataCoefficients!$F$39+BZ$3)),0)</f>
        <v>0</v>
      </c>
      <c r="CA188" s="191">
        <f ca="1">IFERROR(IF($AM188="HSC",OFFSET(INDEX(CpDataCoefficients!$A$1:$A$5025,MATCH($A188,CpDataCoefficients!$A$1:$A$5025,0)),1,CpDataCoefficients!$F$39+CA$3),OFFSET(INDEX(CpDataCoefficients!$A$1:$A$5025,MATCH($A188,CpDataCoefficients!$A$1:$A$5025,0)),0,CpDataCoefficients!$F$39+CA$3)),0)</f>
        <v>0</v>
      </c>
      <c r="CB188" s="191">
        <f ca="1">IFERROR(IF($AM188="HSC",OFFSET(INDEX(CpDataCoefficients!$A$1:$A$5025,MATCH($A188,CpDataCoefficients!$A$1:$A$5025,0)),1,CpDataCoefficients!$F$39+CB$3),OFFSET(INDEX(CpDataCoefficients!$A$1:$A$5025,MATCH($A188,CpDataCoefficients!$A$1:$A$5025,0)),0,CpDataCoefficients!$F$39+CB$3)),0)</f>
        <v>0</v>
      </c>
      <c r="CC188" s="191">
        <f ca="1">IFERROR(IF($AM188="HSC",OFFSET(INDEX(CpDataCoefficients!$A$1:$A$5025,MATCH($A188,CpDataCoefficients!$A$1:$A$5025,0)),1,CpDataCoefficients!$F$39+CC$3),OFFSET(INDEX(CpDataCoefficients!$A$1:$A$5025,MATCH($A188,CpDataCoefficients!$A$1:$A$5025,0)),0,CpDataCoefficients!$F$39+CC$3)),0)</f>
        <v>0</v>
      </c>
      <c r="CD188" s="191">
        <f ca="1">IFERROR(IF($AM188="HSC",OFFSET(INDEX(CpDataCoefficients!$A$1:$A$5025,MATCH($A188,CpDataCoefficients!$A$1:$A$5025,0)),1,CpDataCoefficients!$F$39+CD$3),OFFSET(INDEX(CpDataCoefficients!$A$1:$A$5025,MATCH($A188,CpDataCoefficients!$A$1:$A$5025,0)),0,CpDataCoefficients!$F$39+CD$3)),0)</f>
        <v>0</v>
      </c>
      <c r="CE188" s="191">
        <f ca="1">IFERROR(IF($AM188="HSC",OFFSET(INDEX(CpDataCoefficients!$A$1:$A$5025,MATCH($A188,CpDataCoefficients!$A$1:$A$5025,0)),1,CpDataCoefficients!$F$39+CE$3),OFFSET(INDEX(CpDataCoefficients!$A$1:$A$5025,MATCH($A188,CpDataCoefficients!$A$1:$A$5025,0)),0,CpDataCoefficients!$F$39+CE$3)),0)</f>
        <v>0</v>
      </c>
      <c r="CF188" s="191">
        <f ca="1">IFERROR(IF($AM188="HSC",OFFSET(INDEX(CpDataCoefficients!$A$1:$A$5025,MATCH($A188,CpDataCoefficients!$A$1:$A$5025,0)),1,CpDataCoefficients!$F$39+CF$3),OFFSET(INDEX(CpDataCoefficients!$A$1:$A$5025,MATCH($A188,CpDataCoefficients!$A$1:$A$5025,0)),0,CpDataCoefficients!$F$39+CF$3)),0)</f>
        <v>0</v>
      </c>
      <c r="CG188" s="191">
        <f ca="1">IFERROR(IF($AM188="HSC",OFFSET(INDEX(CpDataCoefficients!$A$1:$A$5025,MATCH($A188,CpDataCoefficients!$A$1:$A$5025,0)),1,CpDataCoefficients!$F$39+CG$3),OFFSET(INDEX(CpDataCoefficients!$A$1:$A$5025,MATCH($A188,CpDataCoefficients!$A$1:$A$5025,0)),0,CpDataCoefficients!$F$39+CG$3)),0)</f>
        <v>0</v>
      </c>
      <c r="CH188" s="191">
        <f ca="1">IFERROR(IF($AM188="HSC",OFFSET(INDEX(CpDataCoefficients!$A$1:$A$5025,MATCH($A188,CpDataCoefficients!$A$1:$A$5025,0)),1,CpDataCoefficients!$F$39+CH$3),OFFSET(INDEX(CpDataCoefficients!$A$1:$A$5025,MATCH($A188,CpDataCoefficients!$A$1:$A$5025,0)),0,CpDataCoefficients!$F$39+CH$3)),0)</f>
        <v>0</v>
      </c>
      <c r="CI188" s="191">
        <f ca="1">IFERROR(IF($AM188="HSC",OFFSET(INDEX(CpDataCoefficients!$A$1:$A$5025,MATCH($A188,CpDataCoefficients!$A$1:$A$5025,0)),1,CpDataCoefficients!$F$39+CI$3),OFFSET(INDEX(CpDataCoefficients!$A$1:$A$5025,MATCH($A188,CpDataCoefficients!$A$1:$A$5025,0)),0,CpDataCoefficients!$F$39+CI$3)),0)</f>
        <v>0</v>
      </c>
      <c r="CJ188" s="191">
        <f ca="1">IFERROR(IF($AM188="HSC",OFFSET(INDEX(CpDataCoefficients!$A$1:$A$5025,MATCH($A188,CpDataCoefficients!$A$1:$A$5025,0)),1,CpDataCoefficients!$F$39+CJ$3),OFFSET(INDEX(CpDataCoefficients!$A$1:$A$5025,MATCH($A188,CpDataCoefficients!$A$1:$A$5025,0)),0,CpDataCoefficients!$F$39+CJ$3)),0)</f>
        <v>0</v>
      </c>
      <c r="CK188" s="191">
        <f ca="1">IFERROR(IF($AM188="HSC",OFFSET(INDEX(CpDataCoefficients!$A$1:$A$5025,MATCH($A188,CpDataCoefficients!$A$1:$A$5025,0)),1,CpDataCoefficients!$F$39+CK$3),OFFSET(INDEX(CpDataCoefficients!$A$1:$A$5025,MATCH($A188,CpDataCoefficients!$A$1:$A$5025,0)),0,CpDataCoefficients!$F$39+CK$3)),0)</f>
        <v>0</v>
      </c>
      <c r="CL188" s="191">
        <f ca="1">IFERROR(IF($AM188="HSC",OFFSET(INDEX(CpDataCoefficients!$A$1:$A$5025,MATCH($A188,CpDataCoefficients!$A$1:$A$5025,0)),1,CpDataCoefficients!$F$39+CL$3),OFFSET(INDEX(CpDataCoefficients!$A$1:$A$5025,MATCH($A188,CpDataCoefficients!$A$1:$A$5025,0)),0,CpDataCoefficients!$F$39+CL$3)),0)</f>
        <v>0</v>
      </c>
      <c r="CM188" s="191">
        <f ca="1">IFERROR(IF($AM188="HSC",OFFSET(INDEX(CpDataCoefficients!$A$1:$A$5025,MATCH($A188,CpDataCoefficients!$A$1:$A$5025,0)),1,CpDataCoefficients!$F$39+CM$3),OFFSET(INDEX(CpDataCoefficients!$A$1:$A$5025,MATCH($A188,CpDataCoefficients!$A$1:$A$5025,0)),0,CpDataCoefficients!$F$39+CM$3)),0)</f>
        <v>0</v>
      </c>
      <c r="CN188" s="191">
        <f ca="1">IFERROR(IF($AM188="HSC",OFFSET(INDEX(CpDataCoefficients!$A$1:$A$5025,MATCH($A188,CpDataCoefficients!$A$1:$A$5025,0)),1,CpDataCoefficients!$F$39+CN$3),OFFSET(INDEX(CpDataCoefficients!$A$1:$A$5025,MATCH($A188,CpDataCoefficients!$A$1:$A$5025,0)),0,CpDataCoefficients!$F$39+CN$3)),0)</f>
        <v>0</v>
      </c>
      <c r="CO188" s="191">
        <f ca="1">IFERROR(IF($AM188="HSC",OFFSET(INDEX(CpDataCoefficients!$A$1:$A$5025,MATCH($A188,CpDataCoefficients!$A$1:$A$5025,0)),1,CpDataCoefficients!$F$39+CO$3),OFFSET(INDEX(CpDataCoefficients!$A$1:$A$5025,MATCH($A188,CpDataCoefficients!$A$1:$A$5025,0)),0,CpDataCoefficients!$F$39+CO$3)),0)</f>
        <v>0</v>
      </c>
      <c r="CP188" s="191">
        <f ca="1">IFERROR(IF($AM188="HSC",OFFSET(INDEX(CpDataCoefficients!$A$1:$A$5025,MATCH($A188,CpDataCoefficients!$A$1:$A$5025,0)),1,CpDataCoefficients!$F$39+CP$3),OFFSET(INDEX(CpDataCoefficients!$A$1:$A$5025,MATCH($A188,CpDataCoefficients!$A$1:$A$5025,0)),0,CpDataCoefficients!$F$39+CP$3)),0)</f>
        <v>0</v>
      </c>
      <c r="CQ188" s="191">
        <f ca="1">IFERROR(IF($AM188="HSC",OFFSET(INDEX(CpDataCoefficients!$A$1:$A$5025,MATCH($A188,CpDataCoefficients!$A$1:$A$5025,0)),1,CpDataCoefficients!$F$39+CQ$3),OFFSET(INDEX(CpDataCoefficients!$A$1:$A$5025,MATCH($A188,CpDataCoefficients!$A$1:$A$5025,0)),0,CpDataCoefficients!$F$39+CQ$3)),0)</f>
        <v>0</v>
      </c>
      <c r="CR188" s="191">
        <f ca="1">IFERROR(IF($AM188="HSC",OFFSET(INDEX(CpDataCoefficients!$A$1:$A$5025,MATCH($A188,CpDataCoefficients!$A$1:$A$5025,0)),1,CpDataCoefficients!$F$39+CR$3),OFFSET(INDEX(CpDataCoefficients!$A$1:$A$5025,MATCH($A188,CpDataCoefficients!$A$1:$A$5025,0)),0,CpDataCoefficients!$F$39+CR$3)),0)</f>
        <v>0</v>
      </c>
      <c r="CS188" s="191">
        <f ca="1">IFERROR(IF($AM188="HSC",OFFSET(INDEX(CpDataCoefficients!$A$1:$A$5025,MATCH($A188,CpDataCoefficients!$A$1:$A$5025,0)),1,CpDataCoefficients!$F$39+CS$3),OFFSET(INDEX(CpDataCoefficients!$A$1:$A$5025,MATCH($A188,CpDataCoefficients!$A$1:$A$5025,0)),0,CpDataCoefficients!$F$39+CS$3)),0)</f>
        <v>0</v>
      </c>
      <c r="CT188" s="191">
        <f ca="1">IFERROR(IF($AM188="HSC",OFFSET(INDEX(CpDataCoefficients!$A$1:$A$5025,MATCH($A188,CpDataCoefficients!$A$1:$A$5025,0)),1,CpDataCoefficients!$F$39+CT$3),OFFSET(INDEX(CpDataCoefficients!$A$1:$A$5025,MATCH($A188,CpDataCoefficients!$A$1:$A$5025,0)),0,CpDataCoefficients!$F$39+CT$3)),0)</f>
        <v>0</v>
      </c>
      <c r="CU188" s="192">
        <f ca="1">IFERROR(IF($AM188="HSC",OFFSET(INDEX(CpDataCoefficients!$A$1:$A$5025,MATCH($A188,CpDataCoefficients!$A$1:$A$5025,0)),1,CpDataCoefficients!$F$39+CU$3),OFFSET(INDEX(CpDataCoefficients!$A$1:$A$5025,MATCH($A188,CpDataCoefficients!$A$1:$A$5025,0)),0,CpDataCoefficients!$F$39+CU$3)),0)</f>
        <v>0</v>
      </c>
      <c r="CV188" s="193"/>
      <c r="CW188" s="193"/>
      <c r="CX188" s="193"/>
      <c r="CY188" s="193"/>
      <c r="CZ188" s="193"/>
      <c r="DA188" s="193"/>
      <c r="DB188" s="193"/>
      <c r="DC188" s="193"/>
      <c r="DD188" s="193"/>
      <c r="DE188" s="193"/>
      <c r="DF188" s="193"/>
      <c r="DG188" s="193"/>
      <c r="DH188" s="193"/>
      <c r="DI188" s="193"/>
      <c r="DJ188" s="193"/>
      <c r="DK188" s="193"/>
      <c r="DL188" s="193"/>
      <c r="DM188" s="193"/>
      <c r="DN188" s="193"/>
      <c r="DO188" s="193"/>
      <c r="DP188" s="193"/>
      <c r="DQ188" s="193"/>
      <c r="DR188" s="193"/>
      <c r="DS188" s="193"/>
      <c r="DT188" s="193"/>
      <c r="DU188" s="193"/>
      <c r="DV188" s="193"/>
      <c r="DW188" s="193"/>
      <c r="DX188" s="193"/>
      <c r="DY188" s="193"/>
      <c r="DZ188" s="193"/>
    </row>
    <row r="189" spans="1:130" ht="15.75" x14ac:dyDescent="0.25">
      <c r="A189" s="166"/>
      <c r="B189" s="166" t="s">
        <v>803</v>
      </c>
      <c r="C189" s="175">
        <v>112.559</v>
      </c>
      <c r="D189" s="176">
        <v>227.6</v>
      </c>
      <c r="E189" s="176">
        <v>404.9</v>
      </c>
      <c r="F189" s="176">
        <v>632.4</v>
      </c>
      <c r="G189" s="176">
        <v>44.6</v>
      </c>
      <c r="H189" s="176">
        <v>45.190949986996301</v>
      </c>
      <c r="I189" s="176">
        <v>308</v>
      </c>
      <c r="J189" s="175">
        <v>0.26500000000000001</v>
      </c>
      <c r="K189" s="175">
        <v>0.249</v>
      </c>
      <c r="L189" s="175">
        <v>1.1060000000000001</v>
      </c>
      <c r="M189" s="176">
        <v>293</v>
      </c>
      <c r="N189" s="176">
        <v>1.6</v>
      </c>
      <c r="O189" s="177">
        <v>-8.0939999999999994</v>
      </c>
      <c r="P189" s="178">
        <v>0.13450000000000001</v>
      </c>
      <c r="Q189" s="178">
        <v>-1.08E-4</v>
      </c>
      <c r="R189" s="178">
        <v>3.407E-8</v>
      </c>
      <c r="S189" s="175">
        <f t="shared" ca="1" si="3"/>
        <v>0.88053913497937097</v>
      </c>
      <c r="T189" s="179">
        <v>25</v>
      </c>
      <c r="U189" s="180">
        <v>477.76</v>
      </c>
      <c r="V189" s="180">
        <v>276.22000000000003</v>
      </c>
      <c r="W189" s="169">
        <v>12.39</v>
      </c>
      <c r="X189" s="181">
        <v>51.839760000000005</v>
      </c>
      <c r="Y189" s="169">
        <v>23.7</v>
      </c>
      <c r="Z189" s="181">
        <v>99.160799999999995</v>
      </c>
      <c r="AA189" s="181"/>
      <c r="AB189" s="177">
        <v>16.067599999999999</v>
      </c>
      <c r="AC189" s="180">
        <v>3295.12</v>
      </c>
      <c r="AD189" s="180">
        <v>-55.6</v>
      </c>
      <c r="AE189" s="169">
        <v>420</v>
      </c>
      <c r="AF189" s="169">
        <v>320</v>
      </c>
      <c r="AG189" s="175">
        <v>57.250999999999998</v>
      </c>
      <c r="AH189" s="180">
        <v>-6684.47</v>
      </c>
      <c r="AI189" s="175">
        <v>-5.6859999999999999</v>
      </c>
      <c r="AJ189" s="175">
        <v>4.9800000000000004</v>
      </c>
      <c r="AK189" s="169">
        <v>8735</v>
      </c>
      <c r="AL189" s="181">
        <v>36547.24</v>
      </c>
      <c r="AM189" s="169"/>
      <c r="AN189" s="170"/>
      <c r="AO189" s="170"/>
      <c r="AP189" s="170"/>
      <c r="AQ189" s="170"/>
      <c r="AR189" s="170"/>
      <c r="AS189" s="170"/>
      <c r="AT189" s="170"/>
      <c r="AU189" s="170"/>
      <c r="AV189" s="170"/>
      <c r="AW189" s="170"/>
      <c r="AX189" s="170"/>
      <c r="AY189" s="170"/>
      <c r="AZ189" s="170"/>
      <c r="BA189" s="170"/>
      <c r="BB189" s="170"/>
      <c r="BC189" s="170"/>
      <c r="BD189" s="170"/>
      <c r="BE189" s="170"/>
      <c r="BF189" s="170"/>
      <c r="BG189" s="170"/>
      <c r="BH189" s="170"/>
      <c r="BI189" s="170"/>
      <c r="BJ189" s="170"/>
      <c r="BK189" s="170"/>
      <c r="BL189" s="170"/>
      <c r="BM189" s="170"/>
      <c r="BN189" s="170"/>
      <c r="BO189" s="170"/>
      <c r="BP189" s="170"/>
      <c r="BQ189" s="170"/>
      <c r="BR189" s="170"/>
      <c r="BS189" s="170"/>
      <c r="BT189" s="170"/>
      <c r="BU189" s="170"/>
      <c r="BV189" s="170"/>
      <c r="BW189" s="170"/>
      <c r="BX189" s="170"/>
      <c r="BY189" s="169"/>
      <c r="BZ189" s="169"/>
      <c r="CA189" s="169"/>
      <c r="CB189" s="169"/>
      <c r="CC189" s="169"/>
      <c r="CD189" s="169"/>
      <c r="CE189" s="169"/>
      <c r="CF189" s="169"/>
      <c r="CG189" s="169"/>
      <c r="CH189" s="169"/>
      <c r="CI189" s="169"/>
      <c r="CJ189" s="169"/>
      <c r="CK189" s="169"/>
      <c r="CL189" s="169"/>
      <c r="CM189" s="169"/>
      <c r="CN189" s="169"/>
      <c r="CO189" s="169"/>
      <c r="CP189" s="169"/>
      <c r="CQ189" s="169"/>
      <c r="CR189" s="169"/>
      <c r="CS189" s="171"/>
      <c r="CT189" s="171"/>
      <c r="CU189" s="169"/>
    </row>
    <row r="190" spans="1:130" ht="15.75" x14ac:dyDescent="0.25">
      <c r="A190" s="166"/>
      <c r="B190" s="166" t="s">
        <v>804</v>
      </c>
      <c r="C190" s="175">
        <v>86.468999999999994</v>
      </c>
      <c r="D190" s="176">
        <v>113</v>
      </c>
      <c r="E190" s="176">
        <v>232.4</v>
      </c>
      <c r="F190" s="176">
        <v>369.2</v>
      </c>
      <c r="G190" s="176">
        <v>49.1</v>
      </c>
      <c r="H190" s="176">
        <v>49.750574985684267</v>
      </c>
      <c r="I190" s="176">
        <v>165</v>
      </c>
      <c r="J190" s="175">
        <v>0.26700000000000002</v>
      </c>
      <c r="K190" s="175">
        <v>0.215</v>
      </c>
      <c r="L190" s="175">
        <v>1.23</v>
      </c>
      <c r="M190" s="176">
        <v>289</v>
      </c>
      <c r="N190" s="176">
        <v>0</v>
      </c>
      <c r="O190" s="177">
        <v>4.1319999999999997</v>
      </c>
      <c r="P190" s="178">
        <v>3.8649999999999997E-2</v>
      </c>
      <c r="Q190" s="178">
        <v>-2.794E-5</v>
      </c>
      <c r="R190" s="178">
        <v>7.3049999999999999E-9</v>
      </c>
      <c r="S190" s="175" t="e">
        <f t="shared" ca="1" si="3"/>
        <v>#DIV/0!</v>
      </c>
      <c r="T190" s="179">
        <v>25</v>
      </c>
      <c r="U190" s="180">
        <v>0</v>
      </c>
      <c r="V190" s="180">
        <v>0</v>
      </c>
      <c r="W190" s="169">
        <v>-119.9</v>
      </c>
      <c r="X190" s="181">
        <v>-501.66160000000002</v>
      </c>
      <c r="Y190" s="169">
        <v>112.47</v>
      </c>
      <c r="Z190" s="181">
        <v>470.57447999999999</v>
      </c>
      <c r="AA190" s="181"/>
      <c r="AB190" s="177">
        <v>15.5602</v>
      </c>
      <c r="AC190" s="180">
        <v>1704.8</v>
      </c>
      <c r="AD190" s="180">
        <v>-41.3</v>
      </c>
      <c r="AE190" s="169">
        <v>240</v>
      </c>
      <c r="AF190" s="169">
        <v>223</v>
      </c>
      <c r="AG190" s="175">
        <v>52.662999999999997</v>
      </c>
      <c r="AH190" s="180">
        <v>-3763.03</v>
      </c>
      <c r="AI190" s="175">
        <v>-3.4740000000000002</v>
      </c>
      <c r="AJ190" s="175">
        <v>1.53</v>
      </c>
      <c r="AK190" s="169">
        <v>4826</v>
      </c>
      <c r="AL190" s="181">
        <v>20191.984</v>
      </c>
      <c r="AM190" s="169"/>
      <c r="AN190" s="170"/>
      <c r="AO190" s="170"/>
      <c r="AP190" s="170"/>
      <c r="AQ190" s="170"/>
      <c r="AR190" s="170"/>
      <c r="AS190" s="170"/>
      <c r="AT190" s="170"/>
      <c r="AU190" s="170"/>
      <c r="AV190" s="170"/>
      <c r="AW190" s="170"/>
      <c r="AX190" s="170"/>
      <c r="AY190" s="170"/>
      <c r="AZ190" s="170"/>
      <c r="BA190" s="170"/>
      <c r="BB190" s="170"/>
      <c r="BC190" s="170"/>
      <c r="BD190" s="170"/>
      <c r="BE190" s="170"/>
      <c r="BF190" s="170"/>
      <c r="BG190" s="170"/>
      <c r="BH190" s="170"/>
      <c r="BI190" s="170"/>
      <c r="BJ190" s="170"/>
      <c r="BK190" s="170"/>
      <c r="BL190" s="170"/>
      <c r="BM190" s="170"/>
      <c r="BN190" s="170"/>
      <c r="BO190" s="170"/>
      <c r="BP190" s="170"/>
      <c r="BQ190" s="170"/>
      <c r="BR190" s="170"/>
      <c r="BS190" s="170"/>
      <c r="BT190" s="170"/>
      <c r="BU190" s="170"/>
      <c r="BV190" s="170"/>
      <c r="BW190" s="170"/>
      <c r="BX190" s="170"/>
      <c r="BY190" s="169"/>
      <c r="BZ190" s="169"/>
      <c r="CA190" s="169"/>
      <c r="CB190" s="169"/>
      <c r="CC190" s="169"/>
      <c r="CD190" s="169"/>
      <c r="CE190" s="169"/>
      <c r="CF190" s="169"/>
      <c r="CG190" s="169"/>
      <c r="CH190" s="169"/>
      <c r="CI190" s="169"/>
      <c r="CJ190" s="169"/>
      <c r="CK190" s="169"/>
      <c r="CL190" s="169"/>
      <c r="CM190" s="169"/>
      <c r="CN190" s="169"/>
      <c r="CO190" s="169"/>
      <c r="CP190" s="169"/>
      <c r="CQ190" s="169"/>
      <c r="CR190" s="169"/>
      <c r="CS190" s="171"/>
      <c r="CT190" s="171"/>
      <c r="CU190" s="169"/>
    </row>
    <row r="191" spans="1:130" ht="15.75" x14ac:dyDescent="0.25">
      <c r="A191" s="166"/>
      <c r="B191" s="166" t="s">
        <v>805</v>
      </c>
      <c r="C191" s="175">
        <v>119.378</v>
      </c>
      <c r="D191" s="176">
        <v>209.6</v>
      </c>
      <c r="E191" s="176">
        <v>334.3</v>
      </c>
      <c r="F191" s="176">
        <v>536.4</v>
      </c>
      <c r="G191" s="176">
        <v>54</v>
      </c>
      <c r="H191" s="176">
        <v>54.715499984255608</v>
      </c>
      <c r="I191" s="176">
        <v>239</v>
      </c>
      <c r="J191" s="175">
        <v>0.29299999999999998</v>
      </c>
      <c r="K191" s="175">
        <v>0.216</v>
      </c>
      <c r="L191" s="175">
        <v>1.4890000000000001</v>
      </c>
      <c r="M191" s="176">
        <v>293</v>
      </c>
      <c r="N191" s="176">
        <v>1.1000000000000001</v>
      </c>
      <c r="O191" s="177">
        <v>5.7329999999999997</v>
      </c>
      <c r="P191" s="178">
        <v>4.5220000000000003E-2</v>
      </c>
      <c r="Q191" s="178">
        <v>-4.3970000000000001E-5</v>
      </c>
      <c r="R191" s="178">
        <v>1.5900000000000001E-9</v>
      </c>
      <c r="S191" s="175">
        <f t="shared" ca="1" si="3"/>
        <v>0.75770279790104644</v>
      </c>
      <c r="T191" s="179">
        <v>25</v>
      </c>
      <c r="U191" s="180">
        <v>394.81</v>
      </c>
      <c r="V191" s="180">
        <v>246.5</v>
      </c>
      <c r="W191" s="169">
        <v>24.2</v>
      </c>
      <c r="X191" s="181">
        <v>101.25280000000001</v>
      </c>
      <c r="Y191" s="169">
        <v>-16.38</v>
      </c>
      <c r="Z191" s="181">
        <v>-68.533919999999995</v>
      </c>
      <c r="AA191" s="181"/>
      <c r="AB191" s="177">
        <v>15.9732</v>
      </c>
      <c r="AC191" s="180">
        <v>2696.79</v>
      </c>
      <c r="AD191" s="180">
        <v>-46.16</v>
      </c>
      <c r="AE191" s="169">
        <v>370</v>
      </c>
      <c r="AF191" s="169">
        <v>260</v>
      </c>
      <c r="AG191" s="175">
        <v>52.872</v>
      </c>
      <c r="AH191" s="180">
        <v>-5359.56</v>
      </c>
      <c r="AI191" s="175">
        <v>-5.2</v>
      </c>
      <c r="AJ191" s="175">
        <v>2.96</v>
      </c>
      <c r="AK191" s="169">
        <v>7100</v>
      </c>
      <c r="AL191" s="181">
        <v>29706.400000000001</v>
      </c>
      <c r="AM191" s="169"/>
      <c r="AN191" s="170"/>
      <c r="AO191" s="170"/>
      <c r="AP191" s="170"/>
      <c r="AQ191" s="170"/>
      <c r="AR191" s="170"/>
      <c r="AS191" s="170"/>
      <c r="AT191" s="170"/>
      <c r="AU191" s="170"/>
      <c r="AV191" s="170"/>
      <c r="AW191" s="170"/>
      <c r="AX191" s="170"/>
      <c r="AY191" s="170"/>
      <c r="AZ191" s="170"/>
      <c r="BA191" s="170"/>
      <c r="BB191" s="170"/>
      <c r="BC191" s="170"/>
      <c r="BD191" s="170"/>
      <c r="BE191" s="170"/>
      <c r="BF191" s="170"/>
      <c r="BG191" s="170"/>
      <c r="BH191" s="170"/>
      <c r="BI191" s="170"/>
      <c r="BJ191" s="170"/>
      <c r="BK191" s="170"/>
      <c r="BL191" s="170"/>
      <c r="BM191" s="170"/>
      <c r="BN191" s="170"/>
      <c r="BO191" s="170"/>
      <c r="BP191" s="170"/>
      <c r="BQ191" s="170"/>
      <c r="BR191" s="170"/>
      <c r="BS191" s="170"/>
      <c r="BT191" s="170"/>
      <c r="BU191" s="170"/>
      <c r="BV191" s="170"/>
      <c r="BW191" s="170"/>
      <c r="BX191" s="170"/>
      <c r="BY191" s="169"/>
      <c r="BZ191" s="169"/>
      <c r="CA191" s="169"/>
      <c r="CB191" s="169"/>
      <c r="CC191" s="169"/>
      <c r="CD191" s="169"/>
      <c r="CE191" s="169"/>
      <c r="CF191" s="169"/>
      <c r="CG191" s="169"/>
      <c r="CH191" s="169"/>
      <c r="CI191" s="169"/>
      <c r="CJ191" s="169"/>
      <c r="CK191" s="169"/>
      <c r="CL191" s="169"/>
      <c r="CM191" s="169"/>
      <c r="CN191" s="169"/>
      <c r="CO191" s="169"/>
      <c r="CP191" s="169"/>
      <c r="CQ191" s="169"/>
      <c r="CR191" s="169"/>
      <c r="CS191" s="171"/>
      <c r="CT191" s="171"/>
      <c r="CU191" s="169"/>
    </row>
    <row r="192" spans="1:130" ht="15.75" x14ac:dyDescent="0.25">
      <c r="A192" s="166"/>
      <c r="B192" s="166" t="s">
        <v>806</v>
      </c>
      <c r="C192" s="175">
        <v>154.46700000000001</v>
      </c>
      <c r="D192" s="176">
        <v>167</v>
      </c>
      <c r="E192" s="176">
        <v>234</v>
      </c>
      <c r="F192" s="176">
        <v>353.2</v>
      </c>
      <c r="G192" s="176">
        <v>31.2</v>
      </c>
      <c r="H192" s="176">
        <v>31.61339999090324</v>
      </c>
      <c r="I192" s="176">
        <v>252</v>
      </c>
      <c r="J192" s="175">
        <v>0.27100000000000002</v>
      </c>
      <c r="K192" s="175">
        <v>0.253</v>
      </c>
      <c r="L192" s="175">
        <v>0</v>
      </c>
      <c r="M192" s="176">
        <v>0</v>
      </c>
      <c r="N192" s="176">
        <v>0.3</v>
      </c>
      <c r="O192" s="177">
        <v>6.6479999999999997</v>
      </c>
      <c r="P192" s="178">
        <v>8.3400000000000002E-2</v>
      </c>
      <c r="Q192" s="178">
        <v>-6.9040000000000003E-5</v>
      </c>
      <c r="R192" s="178">
        <v>1.9440000000000001E-8</v>
      </c>
      <c r="S192" s="175" t="e">
        <f t="shared" ca="1" si="3"/>
        <v>#DIV/0!</v>
      </c>
      <c r="T192" s="179">
        <v>25</v>
      </c>
      <c r="U192" s="180">
        <v>0</v>
      </c>
      <c r="V192" s="180">
        <v>0</v>
      </c>
      <c r="W192" s="169">
        <v>0</v>
      </c>
      <c r="X192" s="181">
        <v>0</v>
      </c>
      <c r="Y192" s="169">
        <v>0</v>
      </c>
      <c r="Z192" s="181">
        <v>0</v>
      </c>
      <c r="AA192" s="181"/>
      <c r="AB192" s="177">
        <v>15.734299999999999</v>
      </c>
      <c r="AC192" s="180">
        <v>1848.9</v>
      </c>
      <c r="AD192" s="180">
        <v>-30.88</v>
      </c>
      <c r="AE192" s="169">
        <v>230</v>
      </c>
      <c r="AF192" s="169">
        <v>175</v>
      </c>
      <c r="AG192" s="175">
        <v>15.878</v>
      </c>
      <c r="AH192" s="180">
        <v>-3659.53</v>
      </c>
      <c r="AI192" s="175">
        <v>-5.4329999999999998</v>
      </c>
      <c r="AJ192" s="175">
        <v>2.25</v>
      </c>
      <c r="AK192" s="169">
        <v>4650</v>
      </c>
      <c r="AL192" s="181">
        <v>19455.600000000002</v>
      </c>
      <c r="AM192" s="169"/>
      <c r="AN192" s="170"/>
      <c r="AO192" s="170"/>
      <c r="AP192" s="170"/>
      <c r="AQ192" s="170"/>
      <c r="AR192" s="170"/>
      <c r="AS192" s="170"/>
      <c r="AT192" s="170"/>
      <c r="AU192" s="170"/>
      <c r="AV192" s="170"/>
      <c r="AW192" s="170"/>
      <c r="AX192" s="170"/>
      <c r="AY192" s="170"/>
      <c r="AZ192" s="170"/>
      <c r="BA192" s="170"/>
      <c r="BB192" s="170"/>
      <c r="BC192" s="170"/>
      <c r="BD192" s="170"/>
      <c r="BE192" s="170"/>
      <c r="BF192" s="170"/>
      <c r="BG192" s="170"/>
      <c r="BH192" s="170"/>
      <c r="BI192" s="170"/>
      <c r="BJ192" s="170"/>
      <c r="BK192" s="170"/>
      <c r="BL192" s="170"/>
      <c r="BM192" s="170"/>
      <c r="BN192" s="170"/>
      <c r="BO192" s="170"/>
      <c r="BP192" s="170"/>
      <c r="BQ192" s="170"/>
      <c r="BR192" s="170"/>
      <c r="BS192" s="170"/>
      <c r="BT192" s="170"/>
      <c r="BU192" s="170"/>
      <c r="BV192" s="170"/>
      <c r="BW192" s="170"/>
      <c r="BX192" s="170"/>
      <c r="BY192" s="169"/>
      <c r="BZ192" s="169"/>
      <c r="CA192" s="169"/>
      <c r="CB192" s="169"/>
      <c r="CC192" s="169"/>
      <c r="CD192" s="169"/>
      <c r="CE192" s="169"/>
      <c r="CF192" s="169"/>
      <c r="CG192" s="169"/>
      <c r="CH192" s="169"/>
      <c r="CI192" s="169"/>
      <c r="CJ192" s="169"/>
      <c r="CK192" s="169"/>
      <c r="CL192" s="169"/>
      <c r="CM192" s="169"/>
      <c r="CN192" s="169"/>
      <c r="CO192" s="169"/>
      <c r="CP192" s="169"/>
      <c r="CQ192" s="169"/>
      <c r="CR192" s="169"/>
      <c r="CS192" s="171"/>
      <c r="CT192" s="171"/>
      <c r="CU192" s="169"/>
    </row>
    <row r="193" spans="1:130" ht="15.75" x14ac:dyDescent="0.25">
      <c r="A193" s="166"/>
      <c r="B193" s="166" t="s">
        <v>807</v>
      </c>
      <c r="C193" s="175">
        <v>104.459</v>
      </c>
      <c r="D193" s="176">
        <v>92</v>
      </c>
      <c r="E193" s="176">
        <v>191.7</v>
      </c>
      <c r="F193" s="176">
        <v>302</v>
      </c>
      <c r="G193" s="176">
        <v>38.700000000000003</v>
      </c>
      <c r="H193" s="176">
        <v>39.212774988716525</v>
      </c>
      <c r="I193" s="176">
        <v>180</v>
      </c>
      <c r="J193" s="175">
        <v>0.28199999999999997</v>
      </c>
      <c r="K193" s="175">
        <v>0.18</v>
      </c>
      <c r="L193" s="175">
        <v>0</v>
      </c>
      <c r="M193" s="176">
        <v>0</v>
      </c>
      <c r="N193" s="176">
        <v>0.5</v>
      </c>
      <c r="O193" s="177">
        <v>5.4489999999999998</v>
      </c>
      <c r="P193" s="178">
        <v>4.5650000000000003E-2</v>
      </c>
      <c r="Q193" s="178">
        <v>-3.765E-5</v>
      </c>
      <c r="R193" s="178">
        <v>1.0649999999999999E-8</v>
      </c>
      <c r="S193" s="175" t="e">
        <f t="shared" ca="1" si="3"/>
        <v>#DIV/0!</v>
      </c>
      <c r="T193" s="179">
        <v>25</v>
      </c>
      <c r="U193" s="180">
        <v>0</v>
      </c>
      <c r="V193" s="180">
        <v>0</v>
      </c>
      <c r="W193" s="169">
        <v>-166</v>
      </c>
      <c r="X193" s="181">
        <v>-694.54399999999998</v>
      </c>
      <c r="Y193" s="169">
        <v>-156.30000000000001</v>
      </c>
      <c r="Z193" s="181">
        <v>-653.95920000000012</v>
      </c>
      <c r="AA193" s="181"/>
      <c r="AB193" s="177">
        <v>0</v>
      </c>
      <c r="AC193" s="180">
        <v>0</v>
      </c>
      <c r="AD193" s="180">
        <v>0</v>
      </c>
      <c r="AE193" s="169">
        <v>0</v>
      </c>
      <c r="AF193" s="169">
        <v>0</v>
      </c>
      <c r="AG193" s="175">
        <v>44.255000000000003</v>
      </c>
      <c r="AH193" s="180">
        <v>-2769.96</v>
      </c>
      <c r="AI193" s="175">
        <v>-4.415</v>
      </c>
      <c r="AJ193" s="175">
        <v>1.3</v>
      </c>
      <c r="AK193" s="169">
        <v>3706</v>
      </c>
      <c r="AL193" s="181">
        <v>15505.904</v>
      </c>
      <c r="AM193" s="169"/>
      <c r="AN193" s="170"/>
      <c r="AO193" s="170"/>
      <c r="AP193" s="170"/>
      <c r="AQ193" s="170"/>
      <c r="AR193" s="170"/>
      <c r="AS193" s="170"/>
      <c r="AT193" s="170"/>
      <c r="AU193" s="170"/>
      <c r="AV193" s="170"/>
      <c r="AW193" s="170"/>
      <c r="AX193" s="170"/>
      <c r="AY193" s="170"/>
      <c r="AZ193" s="170"/>
      <c r="BA193" s="170"/>
      <c r="BB193" s="170"/>
      <c r="BC193" s="170"/>
      <c r="BD193" s="170"/>
      <c r="BE193" s="170"/>
      <c r="BF193" s="170"/>
      <c r="BG193" s="170"/>
      <c r="BH193" s="170"/>
      <c r="BI193" s="170"/>
      <c r="BJ193" s="170"/>
      <c r="BK193" s="170"/>
      <c r="BL193" s="170"/>
      <c r="BM193" s="170"/>
      <c r="BN193" s="170"/>
      <c r="BO193" s="170"/>
      <c r="BP193" s="170"/>
      <c r="BQ193" s="170"/>
      <c r="BR193" s="170"/>
      <c r="BS193" s="170"/>
      <c r="BT193" s="170"/>
      <c r="BU193" s="170"/>
      <c r="BV193" s="170"/>
      <c r="BW193" s="170"/>
      <c r="BX193" s="170"/>
      <c r="BY193" s="169"/>
      <c r="BZ193" s="169"/>
      <c r="CA193" s="169"/>
      <c r="CB193" s="169"/>
      <c r="CC193" s="169"/>
      <c r="CD193" s="169"/>
      <c r="CE193" s="169"/>
      <c r="CF193" s="169"/>
      <c r="CG193" s="169"/>
      <c r="CH193" s="169"/>
      <c r="CI193" s="169"/>
      <c r="CJ193" s="169"/>
      <c r="CK193" s="169"/>
      <c r="CL193" s="169"/>
      <c r="CM193" s="169"/>
      <c r="CN193" s="169"/>
      <c r="CO193" s="169"/>
      <c r="CP193" s="169"/>
      <c r="CQ193" s="169"/>
      <c r="CR193" s="169"/>
      <c r="CS193" s="171"/>
      <c r="CT193" s="171"/>
      <c r="CU193" s="169"/>
    </row>
    <row r="194" spans="1:130" ht="15.75" x14ac:dyDescent="0.25">
      <c r="A194" s="166"/>
      <c r="B194" s="166" t="s">
        <v>808</v>
      </c>
      <c r="C194" s="175">
        <v>112.21599999999999</v>
      </c>
      <c r="D194" s="176">
        <v>223.1</v>
      </c>
      <c r="E194" s="176">
        <v>402.9</v>
      </c>
      <c r="F194" s="176">
        <v>606</v>
      </c>
      <c r="G194" s="176">
        <v>29.3</v>
      </c>
      <c r="H194" s="176">
        <v>29.688224991457211</v>
      </c>
      <c r="I194" s="176">
        <v>0</v>
      </c>
      <c r="J194" s="175">
        <v>0</v>
      </c>
      <c r="K194" s="175">
        <v>0.23599999999999999</v>
      </c>
      <c r="L194" s="175">
        <v>0.79600000000000004</v>
      </c>
      <c r="M194" s="176">
        <v>293</v>
      </c>
      <c r="N194" s="176">
        <v>0</v>
      </c>
      <c r="O194" s="177">
        <v>-17.222000000000001</v>
      </c>
      <c r="P194" s="178">
        <v>0.21490000000000001</v>
      </c>
      <c r="Q194" s="178">
        <v>-1.199E-4</v>
      </c>
      <c r="R194" s="178">
        <v>2.461E-8</v>
      </c>
      <c r="S194" s="175" t="e">
        <f t="shared" ca="1" si="3"/>
        <v>#DIV/0!</v>
      </c>
      <c r="T194" s="179">
        <v>25</v>
      </c>
      <c r="U194" s="180">
        <v>0</v>
      </c>
      <c r="V194" s="180">
        <v>0</v>
      </c>
      <c r="W194" s="169">
        <v>-43.26</v>
      </c>
      <c r="X194" s="181">
        <v>-180.99984000000001</v>
      </c>
      <c r="Y194" s="169">
        <v>8.42</v>
      </c>
      <c r="Z194" s="181">
        <v>35.229280000000003</v>
      </c>
      <c r="AA194" s="181"/>
      <c r="AB194" s="177">
        <v>15.653499999999999</v>
      </c>
      <c r="AC194" s="180">
        <v>3043.34</v>
      </c>
      <c r="AD194" s="180">
        <v>-55.3</v>
      </c>
      <c r="AE194" s="169">
        <v>420</v>
      </c>
      <c r="AF194" s="169">
        <v>283</v>
      </c>
      <c r="AG194" s="175">
        <v>52.143000000000001</v>
      </c>
      <c r="AH194" s="180">
        <v>-6026.09</v>
      </c>
      <c r="AI194" s="175">
        <v>-5.0549999999999997</v>
      </c>
      <c r="AJ194" s="175">
        <v>6.2</v>
      </c>
      <c r="AK194" s="169">
        <v>7790</v>
      </c>
      <c r="AL194" s="181">
        <v>32593.360000000001</v>
      </c>
      <c r="AM194" s="169"/>
      <c r="AN194" s="170"/>
      <c r="AO194" s="170"/>
      <c r="AP194" s="170"/>
      <c r="AQ194" s="170"/>
      <c r="AR194" s="170"/>
      <c r="AS194" s="170"/>
      <c r="AT194" s="170"/>
      <c r="AU194" s="170"/>
      <c r="AV194" s="170"/>
      <c r="AW194" s="170"/>
      <c r="AX194" s="170"/>
      <c r="AY194" s="170"/>
      <c r="AZ194" s="170"/>
      <c r="BA194" s="170"/>
      <c r="BB194" s="170"/>
      <c r="BC194" s="170"/>
      <c r="BD194" s="170"/>
      <c r="BE194" s="170"/>
      <c r="BF194" s="170"/>
      <c r="BG194" s="170"/>
      <c r="BH194" s="170"/>
      <c r="BI194" s="170"/>
      <c r="BJ194" s="170"/>
      <c r="BK194" s="170"/>
      <c r="BL194" s="170"/>
      <c r="BM194" s="170"/>
      <c r="BN194" s="170"/>
      <c r="BO194" s="170"/>
      <c r="BP194" s="170"/>
      <c r="BQ194" s="170"/>
      <c r="BR194" s="170"/>
      <c r="BS194" s="170"/>
      <c r="BT194" s="170"/>
      <c r="BU194" s="170"/>
      <c r="BV194" s="170"/>
      <c r="BW194" s="170"/>
      <c r="BX194" s="170"/>
      <c r="BY194" s="169"/>
      <c r="BZ194" s="169"/>
      <c r="CA194" s="169"/>
      <c r="CB194" s="169"/>
      <c r="CC194" s="169"/>
      <c r="CD194" s="169"/>
      <c r="CE194" s="169"/>
      <c r="CF194" s="169"/>
      <c r="CG194" s="169"/>
      <c r="CH194" s="169"/>
      <c r="CI194" s="169"/>
      <c r="CJ194" s="169"/>
      <c r="CK194" s="169"/>
      <c r="CL194" s="169"/>
      <c r="CM194" s="169"/>
      <c r="CN194" s="169"/>
      <c r="CO194" s="169"/>
      <c r="CP194" s="169"/>
      <c r="CQ194" s="169"/>
      <c r="CR194" s="169"/>
      <c r="CS194" s="171"/>
      <c r="CT194" s="171"/>
      <c r="CU194" s="169"/>
    </row>
    <row r="195" spans="1:130" ht="15.75" x14ac:dyDescent="0.25">
      <c r="A195" s="166"/>
      <c r="B195" s="166" t="s">
        <v>809</v>
      </c>
      <c r="C195" s="175">
        <v>98.188999999999993</v>
      </c>
      <c r="D195" s="176">
        <v>219.3</v>
      </c>
      <c r="E195" s="176">
        <v>372.7</v>
      </c>
      <c r="F195" s="176">
        <v>564.79999999999995</v>
      </c>
      <c r="G195" s="176">
        <v>34</v>
      </c>
      <c r="H195" s="176">
        <v>34.450499990086868</v>
      </c>
      <c r="I195" s="176">
        <v>368</v>
      </c>
      <c r="J195" s="175">
        <v>0.27</v>
      </c>
      <c r="K195" s="175">
        <v>0.26900000000000002</v>
      </c>
      <c r="L195" s="175">
        <v>0.77700000000000002</v>
      </c>
      <c r="M195" s="176">
        <v>289</v>
      </c>
      <c r="N195" s="176">
        <v>0</v>
      </c>
      <c r="O195" s="177">
        <v>-13.29</v>
      </c>
      <c r="P195" s="178">
        <v>0.18190000000000001</v>
      </c>
      <c r="Q195" s="178">
        <v>-1.071E-4</v>
      </c>
      <c r="R195" s="178">
        <v>2.4220000000000001E-8</v>
      </c>
      <c r="S195" s="175" t="e">
        <f t="shared" ca="1" si="3"/>
        <v>#DIV/0!</v>
      </c>
      <c r="T195" s="179">
        <v>25</v>
      </c>
      <c r="U195" s="180">
        <v>0</v>
      </c>
      <c r="V195" s="180">
        <v>0</v>
      </c>
      <c r="W195" s="169">
        <v>-30.96</v>
      </c>
      <c r="X195" s="181">
        <v>-129.53664000000001</v>
      </c>
      <c r="Y195" s="169">
        <v>10.93</v>
      </c>
      <c r="Z195" s="181">
        <v>45.731119999999997</v>
      </c>
      <c r="AA195" s="181"/>
      <c r="AB195" s="177">
        <v>15.7729</v>
      </c>
      <c r="AC195" s="180">
        <v>2922.3</v>
      </c>
      <c r="AD195" s="180">
        <v>-52.94</v>
      </c>
      <c r="AE195" s="169">
        <v>400</v>
      </c>
      <c r="AF195" s="169">
        <v>270</v>
      </c>
      <c r="AG195" s="175">
        <v>0</v>
      </c>
      <c r="AH195" s="180">
        <v>0</v>
      </c>
      <c r="AI195" s="175">
        <v>0</v>
      </c>
      <c r="AJ195" s="175">
        <v>0</v>
      </c>
      <c r="AK195" s="169">
        <v>7576</v>
      </c>
      <c r="AL195" s="181">
        <v>31697.984</v>
      </c>
      <c r="AM195" s="169"/>
      <c r="AN195" s="170"/>
      <c r="AO195" s="170"/>
      <c r="AP195" s="170"/>
      <c r="AQ195" s="170"/>
      <c r="AR195" s="170"/>
      <c r="AS195" s="170"/>
      <c r="AT195" s="170"/>
      <c r="AU195" s="170"/>
      <c r="AV195" s="170"/>
      <c r="AW195" s="170"/>
      <c r="AX195" s="170"/>
      <c r="AY195" s="170"/>
      <c r="AZ195" s="170"/>
      <c r="BA195" s="170"/>
      <c r="BB195" s="170"/>
      <c r="BC195" s="170"/>
      <c r="BD195" s="170"/>
      <c r="BE195" s="170"/>
      <c r="BF195" s="170"/>
      <c r="BG195" s="170"/>
      <c r="BH195" s="170"/>
      <c r="BI195" s="170"/>
      <c r="BJ195" s="170"/>
      <c r="BK195" s="170"/>
      <c r="BL195" s="170"/>
      <c r="BM195" s="170"/>
      <c r="BN195" s="170"/>
      <c r="BO195" s="170"/>
      <c r="BP195" s="170"/>
      <c r="BQ195" s="170"/>
      <c r="BR195" s="170"/>
      <c r="BS195" s="170"/>
      <c r="BT195" s="170"/>
      <c r="BU195" s="170"/>
      <c r="BV195" s="170"/>
      <c r="BW195" s="170"/>
      <c r="BX195" s="170"/>
      <c r="BY195" s="169"/>
      <c r="BZ195" s="169"/>
      <c r="CA195" s="169"/>
      <c r="CB195" s="169"/>
      <c r="CC195" s="169"/>
      <c r="CD195" s="169"/>
      <c r="CE195" s="169"/>
      <c r="CF195" s="169"/>
      <c r="CG195" s="169"/>
      <c r="CH195" s="169"/>
      <c r="CI195" s="169"/>
      <c r="CJ195" s="169"/>
      <c r="CK195" s="169"/>
      <c r="CL195" s="169"/>
      <c r="CM195" s="169"/>
      <c r="CN195" s="169"/>
      <c r="CO195" s="169"/>
      <c r="CP195" s="169"/>
      <c r="CQ195" s="169"/>
      <c r="CR195" s="169"/>
      <c r="CS195" s="171"/>
      <c r="CT195" s="171"/>
      <c r="CU195" s="169"/>
    </row>
    <row r="196" spans="1:130" ht="15.75" x14ac:dyDescent="0.25">
      <c r="A196" s="166"/>
      <c r="B196" s="166" t="s">
        <v>810</v>
      </c>
      <c r="C196" s="175">
        <v>112.21599999999999</v>
      </c>
      <c r="D196" s="176">
        <v>197.6</v>
      </c>
      <c r="E196" s="176">
        <v>393.3</v>
      </c>
      <c r="F196" s="176">
        <v>591</v>
      </c>
      <c r="G196" s="176">
        <v>29.3</v>
      </c>
      <c r="H196" s="176">
        <v>29.688224991457211</v>
      </c>
      <c r="I196" s="176">
        <v>0</v>
      </c>
      <c r="J196" s="175">
        <v>0</v>
      </c>
      <c r="K196" s="175">
        <v>0.224</v>
      </c>
      <c r="L196" s="175">
        <v>0.76600000000000001</v>
      </c>
      <c r="M196" s="176">
        <v>293</v>
      </c>
      <c r="N196" s="176">
        <v>0</v>
      </c>
      <c r="O196" s="177">
        <v>-15.564</v>
      </c>
      <c r="P196" s="178">
        <v>0.21110000000000001</v>
      </c>
      <c r="Q196" s="178">
        <v>-1.178E-4</v>
      </c>
      <c r="R196" s="178">
        <v>2.4360000000000001E-8</v>
      </c>
      <c r="S196" s="175" t="e">
        <f t="shared" ca="1" si="3"/>
        <v>#DIV/0!</v>
      </c>
      <c r="T196" s="179">
        <v>25</v>
      </c>
      <c r="U196" s="180">
        <v>0</v>
      </c>
      <c r="V196" s="180">
        <v>0</v>
      </c>
      <c r="W196" s="169">
        <v>-44.16</v>
      </c>
      <c r="X196" s="181">
        <v>-184.76543999999998</v>
      </c>
      <c r="Y196" s="169">
        <v>7.13</v>
      </c>
      <c r="Z196" s="181">
        <v>29.83192</v>
      </c>
      <c r="AA196" s="181"/>
      <c r="AB196" s="177">
        <v>15.747</v>
      </c>
      <c r="AC196" s="180">
        <v>3081.95</v>
      </c>
      <c r="AD196" s="180">
        <v>-55.08</v>
      </c>
      <c r="AE196" s="169">
        <v>420</v>
      </c>
      <c r="AF196" s="169">
        <v>284</v>
      </c>
      <c r="AG196" s="175">
        <v>0</v>
      </c>
      <c r="AH196" s="180">
        <v>0</v>
      </c>
      <c r="AI196" s="175">
        <v>0</v>
      </c>
      <c r="AJ196" s="175">
        <v>0</v>
      </c>
      <c r="AK196" s="169">
        <v>7840</v>
      </c>
      <c r="AL196" s="181">
        <v>32802.559999999998</v>
      </c>
      <c r="AM196" s="169"/>
      <c r="AN196" s="170"/>
      <c r="AO196" s="170"/>
      <c r="AP196" s="170"/>
      <c r="AQ196" s="170"/>
      <c r="AR196" s="170"/>
      <c r="AS196" s="170"/>
      <c r="AT196" s="170"/>
      <c r="AU196" s="170"/>
      <c r="AV196" s="170"/>
      <c r="AW196" s="170"/>
      <c r="AX196" s="170"/>
      <c r="AY196" s="170"/>
      <c r="AZ196" s="170"/>
      <c r="BA196" s="170"/>
      <c r="BB196" s="170"/>
      <c r="BC196" s="170"/>
      <c r="BD196" s="170"/>
      <c r="BE196" s="170"/>
      <c r="BF196" s="170"/>
      <c r="BG196" s="170"/>
      <c r="BH196" s="170"/>
      <c r="BI196" s="170"/>
      <c r="BJ196" s="170"/>
      <c r="BK196" s="170"/>
      <c r="BL196" s="170"/>
      <c r="BM196" s="170"/>
      <c r="BN196" s="170"/>
      <c r="BO196" s="170"/>
      <c r="BP196" s="170"/>
      <c r="BQ196" s="170"/>
      <c r="BR196" s="170"/>
      <c r="BS196" s="170"/>
      <c r="BT196" s="170"/>
      <c r="BU196" s="170"/>
      <c r="BV196" s="170"/>
      <c r="BW196" s="170"/>
      <c r="BX196" s="170"/>
      <c r="BY196" s="169"/>
      <c r="BZ196" s="169"/>
      <c r="CA196" s="169"/>
      <c r="CB196" s="169"/>
      <c r="CC196" s="169"/>
      <c r="CD196" s="169"/>
      <c r="CE196" s="169"/>
      <c r="CF196" s="169"/>
      <c r="CG196" s="169"/>
      <c r="CH196" s="169"/>
      <c r="CI196" s="169"/>
      <c r="CJ196" s="169"/>
      <c r="CK196" s="169"/>
      <c r="CL196" s="169"/>
      <c r="CM196" s="169"/>
      <c r="CN196" s="169"/>
      <c r="CO196" s="169"/>
      <c r="CP196" s="169"/>
      <c r="CQ196" s="169"/>
      <c r="CR196" s="169"/>
      <c r="CS196" s="171"/>
      <c r="CT196" s="171"/>
      <c r="CU196" s="169"/>
    </row>
    <row r="197" spans="1:130" ht="15.75" x14ac:dyDescent="0.25">
      <c r="A197" s="166"/>
      <c r="B197" s="166" t="s">
        <v>811</v>
      </c>
      <c r="C197" s="175">
        <v>112.21599999999999</v>
      </c>
      <c r="D197" s="176">
        <v>185.7</v>
      </c>
      <c r="E197" s="176">
        <v>397.5</v>
      </c>
      <c r="F197" s="176">
        <v>598</v>
      </c>
      <c r="G197" s="176">
        <v>29.3</v>
      </c>
      <c r="H197" s="176">
        <v>29.688224991457211</v>
      </c>
      <c r="I197" s="176">
        <v>0</v>
      </c>
      <c r="J197" s="175">
        <v>0</v>
      </c>
      <c r="K197" s="175">
        <v>0.23400000000000001</v>
      </c>
      <c r="L197" s="175">
        <v>0.78300000000000003</v>
      </c>
      <c r="M197" s="176">
        <v>293</v>
      </c>
      <c r="N197" s="176">
        <v>0</v>
      </c>
      <c r="O197" s="177">
        <v>-15.323</v>
      </c>
      <c r="P197" s="178">
        <v>0.21079999999999999</v>
      </c>
      <c r="Q197" s="178">
        <v>-1.198E-4</v>
      </c>
      <c r="R197" s="178">
        <v>2.552E-8</v>
      </c>
      <c r="S197" s="175" t="e">
        <f t="shared" ca="1" si="3"/>
        <v>#DIV/0!</v>
      </c>
      <c r="T197" s="179">
        <v>25</v>
      </c>
      <c r="U197" s="180">
        <v>0</v>
      </c>
      <c r="V197" s="180">
        <v>0</v>
      </c>
      <c r="W197" s="169">
        <v>-42.22</v>
      </c>
      <c r="X197" s="181">
        <v>-176.64848000000001</v>
      </c>
      <c r="Y197" s="169">
        <v>9.07</v>
      </c>
      <c r="Z197" s="181">
        <v>37.948880000000003</v>
      </c>
      <c r="AA197" s="181"/>
      <c r="AB197" s="177">
        <v>15.7333</v>
      </c>
      <c r="AC197" s="180">
        <v>3098.39</v>
      </c>
      <c r="AD197" s="180">
        <v>-57</v>
      </c>
      <c r="AE197" s="169">
        <v>425</v>
      </c>
      <c r="AF197" s="169">
        <v>287</v>
      </c>
      <c r="AG197" s="175">
        <v>53.570999999999998</v>
      </c>
      <c r="AH197" s="180">
        <v>-6219.26</v>
      </c>
      <c r="AI197" s="175">
        <v>-5.2329999999999997</v>
      </c>
      <c r="AJ197" s="175">
        <v>6.29</v>
      </c>
      <c r="AK197" s="169">
        <v>8070</v>
      </c>
      <c r="AL197" s="181">
        <v>33764.880000000005</v>
      </c>
      <c r="AM197" s="169"/>
      <c r="AN197" s="170"/>
      <c r="AO197" s="170"/>
      <c r="AP197" s="170"/>
      <c r="AQ197" s="170"/>
      <c r="AR197" s="170"/>
      <c r="AS197" s="170"/>
      <c r="AT197" s="170"/>
      <c r="AU197" s="170"/>
      <c r="AV197" s="170"/>
      <c r="AW197" s="170"/>
      <c r="AX197" s="170"/>
      <c r="AY197" s="170"/>
      <c r="AZ197" s="170"/>
      <c r="BA197" s="170"/>
      <c r="BB197" s="170"/>
      <c r="BC197" s="170"/>
      <c r="BD197" s="170"/>
      <c r="BE197" s="170"/>
      <c r="BF197" s="170"/>
      <c r="BG197" s="170"/>
      <c r="BH197" s="170"/>
      <c r="BI197" s="170"/>
      <c r="BJ197" s="170"/>
      <c r="BK197" s="170"/>
      <c r="BL197" s="170"/>
      <c r="BM197" s="170"/>
      <c r="BN197" s="170"/>
      <c r="BO197" s="170"/>
      <c r="BP197" s="170"/>
      <c r="BQ197" s="170"/>
      <c r="BR197" s="170"/>
      <c r="BS197" s="170"/>
      <c r="BT197" s="170"/>
      <c r="BU197" s="170"/>
      <c r="BV197" s="170"/>
      <c r="BW197" s="170"/>
      <c r="BX197" s="170"/>
      <c r="BY197" s="169"/>
      <c r="BZ197" s="169"/>
      <c r="CA197" s="169"/>
      <c r="CB197" s="169"/>
      <c r="CC197" s="169"/>
      <c r="CD197" s="169"/>
      <c r="CE197" s="169"/>
      <c r="CF197" s="169"/>
      <c r="CG197" s="169"/>
      <c r="CH197" s="169"/>
      <c r="CI197" s="169"/>
      <c r="CJ197" s="169"/>
      <c r="CK197" s="169"/>
      <c r="CL197" s="169"/>
      <c r="CM197" s="169"/>
      <c r="CN197" s="169"/>
      <c r="CO197" s="169"/>
      <c r="CP197" s="169"/>
      <c r="CQ197" s="169"/>
      <c r="CR197" s="169"/>
      <c r="CS197" s="171"/>
      <c r="CT197" s="171"/>
      <c r="CU197" s="169"/>
    </row>
    <row r="198" spans="1:130" ht="15.75" x14ac:dyDescent="0.25">
      <c r="A198" s="166"/>
      <c r="B198" s="166" t="s">
        <v>812</v>
      </c>
      <c r="C198" s="175">
        <v>56.107999999999997</v>
      </c>
      <c r="D198" s="176">
        <v>134.30000000000001</v>
      </c>
      <c r="E198" s="176">
        <v>276.89999999999998</v>
      </c>
      <c r="F198" s="176">
        <v>435.6</v>
      </c>
      <c r="G198" s="176">
        <v>41.5</v>
      </c>
      <c r="H198" s="176">
        <v>42.049874987900147</v>
      </c>
      <c r="I198" s="176">
        <v>234</v>
      </c>
      <c r="J198" s="175">
        <v>0.27200000000000002</v>
      </c>
      <c r="K198" s="175">
        <v>0.20200000000000001</v>
      </c>
      <c r="L198" s="175">
        <v>0.621</v>
      </c>
      <c r="M198" s="176">
        <v>293</v>
      </c>
      <c r="N198" s="176">
        <v>0.3</v>
      </c>
      <c r="O198" s="177">
        <v>0.105</v>
      </c>
      <c r="P198" s="178">
        <v>7.0540000000000005E-2</v>
      </c>
      <c r="Q198" s="178">
        <v>-2.4309999999999999E-5</v>
      </c>
      <c r="R198" s="178">
        <v>-1.4700000000000001E-10</v>
      </c>
      <c r="S198" s="175">
        <f t="shared" ca="1" si="3"/>
        <v>0.43636775956189416</v>
      </c>
      <c r="T198" s="179">
        <v>25</v>
      </c>
      <c r="U198" s="180">
        <v>268.94</v>
      </c>
      <c r="V198" s="180">
        <v>155.34</v>
      </c>
      <c r="W198" s="169">
        <v>-1.67</v>
      </c>
      <c r="X198" s="181">
        <v>-6.9872800000000002</v>
      </c>
      <c r="Y198" s="169">
        <v>15.74</v>
      </c>
      <c r="Z198" s="181">
        <v>65.856160000000003</v>
      </c>
      <c r="AA198" s="181"/>
      <c r="AB198" s="177">
        <v>15.8171</v>
      </c>
      <c r="AC198" s="180">
        <v>2210.71</v>
      </c>
      <c r="AD198" s="180">
        <v>-36.15</v>
      </c>
      <c r="AE198" s="169">
        <v>305</v>
      </c>
      <c r="AF198" s="169">
        <v>200</v>
      </c>
      <c r="AG198" s="175">
        <v>49.609000000000002</v>
      </c>
      <c r="AH198" s="180">
        <v>-4217.05</v>
      </c>
      <c r="AI198" s="175">
        <v>-4.9379999999999997</v>
      </c>
      <c r="AJ198" s="175">
        <v>2.58</v>
      </c>
      <c r="AK198" s="169">
        <v>5580</v>
      </c>
      <c r="AL198" s="181">
        <v>23346.720000000001</v>
      </c>
      <c r="AM198" s="169"/>
      <c r="AN198" s="170"/>
      <c r="AO198" s="170"/>
      <c r="AP198" s="170"/>
      <c r="AQ198" s="170"/>
      <c r="AR198" s="170"/>
      <c r="AS198" s="170"/>
      <c r="AT198" s="170"/>
      <c r="AU198" s="170"/>
      <c r="AV198" s="170"/>
      <c r="AW198" s="170"/>
      <c r="AX198" s="170"/>
      <c r="AY198" s="170"/>
      <c r="AZ198" s="170"/>
      <c r="BA198" s="170"/>
      <c r="BB198" s="170"/>
      <c r="BC198" s="170"/>
      <c r="BD198" s="170"/>
      <c r="BE198" s="170"/>
      <c r="BF198" s="170"/>
      <c r="BG198" s="170"/>
      <c r="BH198" s="170"/>
      <c r="BI198" s="170"/>
      <c r="BJ198" s="170"/>
      <c r="BK198" s="170"/>
      <c r="BL198" s="170"/>
      <c r="BM198" s="170"/>
      <c r="BN198" s="170"/>
      <c r="BO198" s="170"/>
      <c r="BP198" s="170"/>
      <c r="BQ198" s="170"/>
      <c r="BR198" s="170"/>
      <c r="BS198" s="170"/>
      <c r="BT198" s="170"/>
      <c r="BU198" s="170"/>
      <c r="BV198" s="170"/>
      <c r="BW198" s="170"/>
      <c r="BX198" s="170"/>
      <c r="BY198" s="169"/>
      <c r="BZ198" s="169"/>
      <c r="CA198" s="169"/>
      <c r="CB198" s="169"/>
      <c r="CC198" s="169"/>
      <c r="CD198" s="169"/>
      <c r="CE198" s="169"/>
      <c r="CF198" s="169"/>
      <c r="CG198" s="169"/>
      <c r="CH198" s="169"/>
      <c r="CI198" s="169"/>
      <c r="CJ198" s="169"/>
      <c r="CK198" s="169"/>
      <c r="CL198" s="169"/>
      <c r="CM198" s="169"/>
      <c r="CN198" s="169"/>
      <c r="CO198" s="169"/>
      <c r="CP198" s="169"/>
      <c r="CQ198" s="169"/>
      <c r="CR198" s="169"/>
      <c r="CS198" s="171"/>
      <c r="CT198" s="171"/>
      <c r="CU198" s="169"/>
    </row>
    <row r="199" spans="1:130" ht="15.75" x14ac:dyDescent="0.25">
      <c r="A199" s="166"/>
      <c r="B199" s="166" t="s">
        <v>813</v>
      </c>
      <c r="C199" s="175">
        <v>84.162000000000006</v>
      </c>
      <c r="D199" s="176">
        <v>132</v>
      </c>
      <c r="E199" s="176">
        <v>342</v>
      </c>
      <c r="F199" s="176">
        <v>518</v>
      </c>
      <c r="G199" s="176">
        <v>32.4</v>
      </c>
      <c r="H199" s="176">
        <v>32.829299990553366</v>
      </c>
      <c r="I199" s="176">
        <v>351</v>
      </c>
      <c r="J199" s="175">
        <v>0.27</v>
      </c>
      <c r="K199" s="175">
        <v>0.25600000000000001</v>
      </c>
      <c r="L199" s="175">
        <v>0.68700000000000006</v>
      </c>
      <c r="M199" s="176">
        <v>293</v>
      </c>
      <c r="N199" s="176">
        <v>0</v>
      </c>
      <c r="O199" s="177">
        <v>2.343</v>
      </c>
      <c r="P199" s="178">
        <v>0.1268</v>
      </c>
      <c r="Q199" s="178">
        <v>-6.4900000000000005E-5</v>
      </c>
      <c r="R199" s="178">
        <v>1.153E-8</v>
      </c>
      <c r="S199" s="175">
        <f t="shared" ca="1" si="3"/>
        <v>0.55733366014069741</v>
      </c>
      <c r="T199" s="179">
        <v>25</v>
      </c>
      <c r="U199" s="180">
        <v>344.33</v>
      </c>
      <c r="V199" s="180">
        <v>197.95</v>
      </c>
      <c r="W199" s="169">
        <v>-12.51</v>
      </c>
      <c r="X199" s="181">
        <v>-52.341839999999998</v>
      </c>
      <c r="Y199" s="169">
        <v>18.22</v>
      </c>
      <c r="Z199" s="181">
        <v>76.232479999999995</v>
      </c>
      <c r="AA199" s="181"/>
      <c r="AB199" s="177">
        <v>16.2057</v>
      </c>
      <c r="AC199" s="180">
        <v>2897.97</v>
      </c>
      <c r="AD199" s="180">
        <v>-39.299999999999997</v>
      </c>
      <c r="AE199" s="169">
        <v>370</v>
      </c>
      <c r="AF199" s="169">
        <v>245</v>
      </c>
      <c r="AG199" s="175">
        <v>0</v>
      </c>
      <c r="AH199" s="180">
        <v>0</v>
      </c>
      <c r="AI199" s="175">
        <v>0</v>
      </c>
      <c r="AJ199" s="175">
        <v>0</v>
      </c>
      <c r="AK199" s="169">
        <v>6960</v>
      </c>
      <c r="AL199" s="181">
        <v>29120.639999999999</v>
      </c>
      <c r="AM199" s="169"/>
      <c r="AN199" s="170"/>
      <c r="AO199" s="170"/>
      <c r="AP199" s="170"/>
      <c r="AQ199" s="170"/>
      <c r="AR199" s="170"/>
      <c r="AS199" s="170"/>
      <c r="AT199" s="170"/>
      <c r="AU199" s="170"/>
      <c r="AV199" s="170"/>
      <c r="AW199" s="170"/>
      <c r="AX199" s="170"/>
      <c r="AY199" s="170"/>
      <c r="AZ199" s="170"/>
      <c r="BA199" s="170"/>
      <c r="BB199" s="170"/>
      <c r="BC199" s="170"/>
      <c r="BD199" s="170"/>
      <c r="BE199" s="170"/>
      <c r="BF199" s="170"/>
      <c r="BG199" s="170"/>
      <c r="BH199" s="170"/>
      <c r="BI199" s="170"/>
      <c r="BJ199" s="170"/>
      <c r="BK199" s="170"/>
      <c r="BL199" s="170"/>
      <c r="BM199" s="170"/>
      <c r="BN199" s="170"/>
      <c r="BO199" s="170"/>
      <c r="BP199" s="170"/>
      <c r="BQ199" s="170"/>
      <c r="BR199" s="170"/>
      <c r="BS199" s="170"/>
      <c r="BT199" s="170"/>
      <c r="BU199" s="170"/>
      <c r="BV199" s="170"/>
      <c r="BW199" s="170"/>
      <c r="BX199" s="170"/>
      <c r="BY199" s="169"/>
      <c r="BZ199" s="169"/>
      <c r="CA199" s="169"/>
      <c r="CB199" s="169"/>
      <c r="CC199" s="169"/>
      <c r="CD199" s="169"/>
      <c r="CE199" s="169"/>
      <c r="CF199" s="169"/>
      <c r="CG199" s="169"/>
      <c r="CH199" s="169"/>
      <c r="CI199" s="169"/>
      <c r="CJ199" s="169"/>
      <c r="CK199" s="169"/>
      <c r="CL199" s="169"/>
      <c r="CM199" s="169"/>
      <c r="CN199" s="169"/>
      <c r="CO199" s="169"/>
      <c r="CP199" s="169"/>
      <c r="CQ199" s="169"/>
      <c r="CR199" s="169"/>
      <c r="CS199" s="171"/>
      <c r="CT199" s="171"/>
      <c r="CU199" s="169"/>
    </row>
    <row r="200" spans="1:130" ht="15.75" x14ac:dyDescent="0.25">
      <c r="A200" s="166"/>
      <c r="B200" s="166" t="s">
        <v>814</v>
      </c>
      <c r="C200" s="175">
        <v>70.135000000000005</v>
      </c>
      <c r="D200" s="176">
        <v>121.8</v>
      </c>
      <c r="E200" s="176">
        <v>310.10000000000002</v>
      </c>
      <c r="F200" s="176">
        <v>476</v>
      </c>
      <c r="G200" s="176">
        <v>36</v>
      </c>
      <c r="H200" s="176">
        <v>36.476999989503739</v>
      </c>
      <c r="I200" s="176">
        <v>300</v>
      </c>
      <c r="J200" s="175">
        <v>0.28000000000000003</v>
      </c>
      <c r="K200" s="175">
        <v>0.24</v>
      </c>
      <c r="L200" s="175">
        <v>0.65600000000000003</v>
      </c>
      <c r="M200" s="176">
        <v>293</v>
      </c>
      <c r="N200" s="176">
        <v>0</v>
      </c>
      <c r="O200" s="177">
        <v>-3.4140000000000001</v>
      </c>
      <c r="P200" s="178">
        <v>0.1099</v>
      </c>
      <c r="Q200" s="178">
        <v>-6.0680000000000002E-5</v>
      </c>
      <c r="R200" s="178">
        <v>1.303E-8</v>
      </c>
      <c r="S200" s="175">
        <f t="shared" ca="1" si="3"/>
        <v>0.48994343942923707</v>
      </c>
      <c r="T200" s="179">
        <v>25</v>
      </c>
      <c r="U200" s="180">
        <v>305.31</v>
      </c>
      <c r="V200" s="180">
        <v>175.72</v>
      </c>
      <c r="W200" s="169">
        <v>-6.71</v>
      </c>
      <c r="X200" s="181">
        <v>-28.074640000000002</v>
      </c>
      <c r="Y200" s="169">
        <v>17.170000000000002</v>
      </c>
      <c r="Z200" s="181">
        <v>71.839280000000016</v>
      </c>
      <c r="AA200" s="181"/>
      <c r="AB200" s="177">
        <v>15.825100000000001</v>
      </c>
      <c r="AC200" s="180">
        <v>2459.0500000000002</v>
      </c>
      <c r="AD200" s="180">
        <v>-42.56</v>
      </c>
      <c r="AE200" s="169">
        <v>330</v>
      </c>
      <c r="AF200" s="169">
        <v>220</v>
      </c>
      <c r="AG200" s="175">
        <v>55.198999999999998</v>
      </c>
      <c r="AH200" s="180">
        <v>-4985.3</v>
      </c>
      <c r="AI200" s="175">
        <v>-5.6680000000000001</v>
      </c>
      <c r="AJ200" s="175">
        <v>3.51</v>
      </c>
      <c r="AK200" s="169">
        <v>6240</v>
      </c>
      <c r="AL200" s="181">
        <v>26108.16</v>
      </c>
      <c r="AM200" s="169"/>
      <c r="AN200" s="170"/>
      <c r="AO200" s="170"/>
      <c r="AP200" s="170"/>
      <c r="AQ200" s="170"/>
      <c r="AR200" s="170"/>
      <c r="AS200" s="170"/>
      <c r="AT200" s="170"/>
      <c r="AU200" s="170"/>
      <c r="AV200" s="170"/>
      <c r="AW200" s="170"/>
      <c r="AX200" s="170"/>
      <c r="AY200" s="170"/>
      <c r="AZ200" s="170"/>
      <c r="BA200" s="170"/>
      <c r="BB200" s="170"/>
      <c r="BC200" s="170"/>
      <c r="BD200" s="170"/>
      <c r="BE200" s="170"/>
      <c r="BF200" s="170"/>
      <c r="BG200" s="170"/>
      <c r="BH200" s="170"/>
      <c r="BI200" s="170"/>
      <c r="BJ200" s="170"/>
      <c r="BK200" s="170"/>
      <c r="BL200" s="170"/>
      <c r="BM200" s="170"/>
      <c r="BN200" s="170"/>
      <c r="BO200" s="170"/>
      <c r="BP200" s="170"/>
      <c r="BQ200" s="170"/>
      <c r="BR200" s="170"/>
      <c r="BS200" s="170"/>
      <c r="BT200" s="170"/>
      <c r="BU200" s="170"/>
      <c r="BV200" s="170"/>
      <c r="BW200" s="170"/>
      <c r="BX200" s="170"/>
      <c r="BY200" s="169"/>
      <c r="BZ200" s="169"/>
      <c r="CA200" s="169"/>
      <c r="CB200" s="169"/>
      <c r="CC200" s="169"/>
      <c r="CD200" s="169"/>
      <c r="CE200" s="169"/>
      <c r="CF200" s="169"/>
      <c r="CG200" s="169"/>
      <c r="CH200" s="169"/>
      <c r="CI200" s="169"/>
      <c r="CJ200" s="169"/>
      <c r="CK200" s="169"/>
      <c r="CL200" s="169"/>
      <c r="CM200" s="169"/>
      <c r="CN200" s="169"/>
      <c r="CO200" s="169"/>
      <c r="CP200" s="169"/>
      <c r="CQ200" s="169"/>
      <c r="CR200" s="169"/>
      <c r="CS200" s="171"/>
      <c r="CT200" s="171"/>
      <c r="CU200" s="169"/>
    </row>
    <row r="201" spans="1:130" ht="15.75" x14ac:dyDescent="0.25">
      <c r="A201" s="166"/>
      <c r="B201" s="166" t="s">
        <v>815</v>
      </c>
      <c r="C201" s="175">
        <v>84.162000000000006</v>
      </c>
      <c r="D201" s="176">
        <v>135.30000000000001</v>
      </c>
      <c r="E201" s="176">
        <v>339.6</v>
      </c>
      <c r="F201" s="176">
        <v>517</v>
      </c>
      <c r="G201" s="176">
        <v>32.4</v>
      </c>
      <c r="H201" s="176">
        <v>32.829299990553366</v>
      </c>
      <c r="I201" s="176">
        <v>350</v>
      </c>
      <c r="J201" s="175">
        <v>0.27</v>
      </c>
      <c r="K201" s="175">
        <v>0.22500000000000001</v>
      </c>
      <c r="L201" s="175">
        <v>0.68</v>
      </c>
      <c r="M201" s="176">
        <v>293</v>
      </c>
      <c r="N201" s="176">
        <v>0.3</v>
      </c>
      <c r="O201" s="177">
        <v>5.19</v>
      </c>
      <c r="P201" s="178">
        <v>0.13880000000000001</v>
      </c>
      <c r="Q201" s="178">
        <v>-8.0279999999999997E-5</v>
      </c>
      <c r="R201" s="178">
        <v>1.7809999999999999E-8</v>
      </c>
      <c r="S201" s="175">
        <f t="shared" ca="1" si="3"/>
        <v>0.55733366014069741</v>
      </c>
      <c r="T201" s="179">
        <v>25</v>
      </c>
      <c r="U201" s="180">
        <v>344.33</v>
      </c>
      <c r="V201" s="180">
        <v>197.95</v>
      </c>
      <c r="W201" s="169">
        <v>-11.38</v>
      </c>
      <c r="X201" s="181">
        <v>-47.613920000000007</v>
      </c>
      <c r="Y201" s="169">
        <v>19.84</v>
      </c>
      <c r="Z201" s="181">
        <v>83.010559999999998</v>
      </c>
      <c r="AA201" s="181"/>
      <c r="AB201" s="177">
        <v>15.8384</v>
      </c>
      <c r="AC201" s="180">
        <v>2680.52</v>
      </c>
      <c r="AD201" s="180">
        <v>-48.4</v>
      </c>
      <c r="AE201" s="169">
        <v>365</v>
      </c>
      <c r="AF201" s="169">
        <v>245</v>
      </c>
      <c r="AG201" s="175">
        <v>0</v>
      </c>
      <c r="AH201" s="180">
        <v>0</v>
      </c>
      <c r="AI201" s="175">
        <v>0</v>
      </c>
      <c r="AJ201" s="175">
        <v>0</v>
      </c>
      <c r="AK201" s="169">
        <v>6860</v>
      </c>
      <c r="AL201" s="181">
        <v>28702.240000000002</v>
      </c>
      <c r="AM201" s="169"/>
      <c r="AN201" s="170"/>
      <c r="AO201" s="170"/>
      <c r="AP201" s="170"/>
      <c r="AQ201" s="170"/>
      <c r="AR201" s="170"/>
      <c r="AS201" s="170"/>
      <c r="AT201" s="170"/>
      <c r="AU201" s="170"/>
      <c r="AV201" s="170"/>
      <c r="AW201" s="170"/>
      <c r="AX201" s="170"/>
      <c r="AY201" s="170"/>
      <c r="AZ201" s="170"/>
      <c r="BA201" s="170"/>
      <c r="BB201" s="170"/>
      <c r="BC201" s="170"/>
      <c r="BD201" s="170"/>
      <c r="BE201" s="170"/>
      <c r="BF201" s="170"/>
      <c r="BG201" s="170"/>
      <c r="BH201" s="170"/>
      <c r="BI201" s="170"/>
      <c r="BJ201" s="170"/>
      <c r="BK201" s="170"/>
      <c r="BL201" s="170"/>
      <c r="BM201" s="170"/>
      <c r="BN201" s="170"/>
      <c r="BO201" s="170"/>
      <c r="BP201" s="170"/>
      <c r="BQ201" s="170"/>
      <c r="BR201" s="170"/>
      <c r="BS201" s="170"/>
      <c r="BT201" s="170"/>
      <c r="BU201" s="170"/>
      <c r="BV201" s="170"/>
      <c r="BW201" s="170"/>
      <c r="BX201" s="170"/>
      <c r="BY201" s="169"/>
      <c r="BZ201" s="169"/>
      <c r="CA201" s="169"/>
      <c r="CB201" s="169"/>
      <c r="CC201" s="169"/>
      <c r="CD201" s="169"/>
      <c r="CE201" s="169"/>
      <c r="CF201" s="169"/>
      <c r="CG201" s="169"/>
      <c r="CH201" s="169"/>
      <c r="CI201" s="169"/>
      <c r="CJ201" s="169"/>
      <c r="CK201" s="169"/>
      <c r="CL201" s="169"/>
      <c r="CM201" s="169"/>
      <c r="CN201" s="169"/>
      <c r="CO201" s="169"/>
      <c r="CP201" s="169"/>
      <c r="CQ201" s="169"/>
      <c r="CR201" s="169"/>
      <c r="CS201" s="171"/>
      <c r="CT201" s="171"/>
      <c r="CU201" s="169"/>
    </row>
    <row r="202" spans="1:130" ht="15.75" x14ac:dyDescent="0.25">
      <c r="A202" s="166"/>
      <c r="B202" s="166" t="s">
        <v>816</v>
      </c>
      <c r="C202" s="175">
        <v>138.25399999999999</v>
      </c>
      <c r="D202" s="176">
        <v>230</v>
      </c>
      <c r="E202" s="176">
        <v>468.9</v>
      </c>
      <c r="F202" s="176">
        <v>702.2</v>
      </c>
      <c r="G202" s="176">
        <v>31</v>
      </c>
      <c r="H202" s="176">
        <v>31.410749990961552</v>
      </c>
      <c r="I202" s="176">
        <v>0</v>
      </c>
      <c r="J202" s="175">
        <v>0</v>
      </c>
      <c r="K202" s="175">
        <v>0.23</v>
      </c>
      <c r="L202" s="175">
        <v>0.89700000000000002</v>
      </c>
      <c r="M202" s="176">
        <v>293</v>
      </c>
      <c r="N202" s="176">
        <v>0</v>
      </c>
      <c r="O202" s="177">
        <v>-26.86</v>
      </c>
      <c r="P202" s="178">
        <v>0.2671</v>
      </c>
      <c r="Q202" s="178">
        <v>-1.5779999999999999E-4</v>
      </c>
      <c r="R202" s="178">
        <v>3.4319999999999999E-8</v>
      </c>
      <c r="S202" s="175" t="e">
        <f t="shared" ref="S202:S266" ca="1" si="4">POWER(2.71828182845904, (U202*((1/(T202+273.15))-(1/V202))))</f>
        <v>#DIV/0!</v>
      </c>
      <c r="T202" s="179">
        <v>25</v>
      </c>
      <c r="U202" s="180">
        <v>0</v>
      </c>
      <c r="V202" s="180">
        <v>0</v>
      </c>
      <c r="W202" s="169">
        <v>-40.380000000000003</v>
      </c>
      <c r="X202" s="181">
        <v>-168.94992000000002</v>
      </c>
      <c r="Y202" s="169">
        <v>20.51</v>
      </c>
      <c r="Z202" s="181">
        <v>85.813840000000013</v>
      </c>
      <c r="AA202" s="181"/>
      <c r="AB202" s="177">
        <v>15.831200000000001</v>
      </c>
      <c r="AC202" s="180">
        <v>3671.61</v>
      </c>
      <c r="AD202" s="180">
        <v>-69.739999999999995</v>
      </c>
      <c r="AE202" s="169">
        <v>495</v>
      </c>
      <c r="AF202" s="169">
        <v>368</v>
      </c>
      <c r="AG202" s="175">
        <v>0</v>
      </c>
      <c r="AH202" s="180">
        <v>0</v>
      </c>
      <c r="AI202" s="175">
        <v>0</v>
      </c>
      <c r="AJ202" s="175">
        <v>0</v>
      </c>
      <c r="AK202" s="169">
        <v>9400</v>
      </c>
      <c r="AL202" s="181">
        <v>39329.599999999999</v>
      </c>
      <c r="AM202" s="169"/>
      <c r="AN202" s="170"/>
      <c r="AO202" s="170"/>
      <c r="AP202" s="170"/>
      <c r="AQ202" s="170"/>
      <c r="AR202" s="170"/>
      <c r="AS202" s="170"/>
      <c r="AT202" s="170"/>
      <c r="AU202" s="170"/>
      <c r="AV202" s="170"/>
      <c r="AW202" s="170"/>
      <c r="AX202" s="170"/>
      <c r="AY202" s="170"/>
      <c r="AZ202" s="170"/>
      <c r="BA202" s="170"/>
      <c r="BB202" s="170"/>
      <c r="BC202" s="170"/>
      <c r="BD202" s="170"/>
      <c r="BE202" s="170"/>
      <c r="BF202" s="170"/>
      <c r="BG202" s="170"/>
      <c r="BH202" s="170"/>
      <c r="BI202" s="170"/>
      <c r="BJ202" s="170"/>
      <c r="BK202" s="170"/>
      <c r="BL202" s="170"/>
      <c r="BM202" s="170"/>
      <c r="BN202" s="170"/>
      <c r="BO202" s="170"/>
      <c r="BP202" s="170"/>
      <c r="BQ202" s="170"/>
      <c r="BR202" s="170"/>
      <c r="BS202" s="170"/>
      <c r="BT202" s="170"/>
      <c r="BU202" s="170"/>
      <c r="BV202" s="170"/>
      <c r="BW202" s="170"/>
      <c r="BX202" s="170"/>
      <c r="BY202" s="169"/>
      <c r="BZ202" s="169"/>
      <c r="CA202" s="169"/>
      <c r="CB202" s="169"/>
      <c r="CC202" s="169"/>
      <c r="CD202" s="169"/>
      <c r="CE202" s="169"/>
      <c r="CF202" s="169"/>
      <c r="CG202" s="169"/>
      <c r="CH202" s="169"/>
      <c r="CI202" s="169"/>
      <c r="CJ202" s="169"/>
      <c r="CK202" s="169"/>
      <c r="CL202" s="169"/>
      <c r="CM202" s="169"/>
      <c r="CN202" s="169"/>
      <c r="CO202" s="169"/>
      <c r="CP202" s="169"/>
      <c r="CQ202" s="169"/>
      <c r="CR202" s="169"/>
      <c r="CS202" s="171"/>
      <c r="CT202" s="171"/>
      <c r="CU202" s="169"/>
    </row>
    <row r="203" spans="1:130" ht="15.75" x14ac:dyDescent="0.25">
      <c r="A203" s="166"/>
      <c r="B203" s="166" t="s">
        <v>817</v>
      </c>
      <c r="C203" s="175">
        <v>52.034999999999997</v>
      </c>
      <c r="D203" s="176">
        <v>245.3</v>
      </c>
      <c r="E203" s="176">
        <v>252.5</v>
      </c>
      <c r="F203" s="176">
        <v>400</v>
      </c>
      <c r="G203" s="176">
        <v>59</v>
      </c>
      <c r="H203" s="176">
        <v>59.781749982797798</v>
      </c>
      <c r="I203" s="176">
        <v>0</v>
      </c>
      <c r="J203" s="175">
        <v>0</v>
      </c>
      <c r="K203" s="175">
        <v>0.24</v>
      </c>
      <c r="L203" s="175">
        <v>0</v>
      </c>
      <c r="M203" s="176">
        <v>0</v>
      </c>
      <c r="N203" s="176">
        <v>0.2</v>
      </c>
      <c r="O203" s="177">
        <v>8.5830000000000002</v>
      </c>
      <c r="P203" s="178">
        <v>2.2100000000000002E-2</v>
      </c>
      <c r="Q203" s="178">
        <v>-1.946E-5</v>
      </c>
      <c r="R203" s="178">
        <v>7.0450000000000004E-9</v>
      </c>
      <c r="S203" s="175" t="e">
        <f t="shared" ca="1" si="4"/>
        <v>#DIV/0!</v>
      </c>
      <c r="T203" s="179">
        <v>25</v>
      </c>
      <c r="U203" s="180">
        <v>0</v>
      </c>
      <c r="V203" s="180">
        <v>0</v>
      </c>
      <c r="W203" s="169">
        <v>73.84</v>
      </c>
      <c r="X203" s="181">
        <v>308.94656000000003</v>
      </c>
      <c r="Y203" s="169">
        <v>71.03</v>
      </c>
      <c r="Z203" s="181">
        <v>297.18952000000002</v>
      </c>
      <c r="AA203" s="181"/>
      <c r="AB203" s="177">
        <v>0</v>
      </c>
      <c r="AC203" s="180">
        <v>0</v>
      </c>
      <c r="AD203" s="180">
        <v>0</v>
      </c>
      <c r="AE203" s="169">
        <v>0</v>
      </c>
      <c r="AF203" s="169">
        <v>0</v>
      </c>
      <c r="AG203" s="175">
        <v>58.323</v>
      </c>
      <c r="AH203" s="180">
        <v>-4390.8</v>
      </c>
      <c r="AI203" s="175">
        <v>-6.1849999999999996</v>
      </c>
      <c r="AJ203" s="175">
        <v>1.51</v>
      </c>
      <c r="AK203" s="169">
        <v>0</v>
      </c>
      <c r="AL203" s="181">
        <v>0</v>
      </c>
      <c r="AM203" s="169"/>
      <c r="AN203" s="170"/>
      <c r="AO203" s="170"/>
      <c r="AP203" s="170"/>
      <c r="AQ203" s="170"/>
      <c r="AR203" s="170"/>
      <c r="AS203" s="170"/>
      <c r="AT203" s="170"/>
      <c r="AU203" s="170"/>
      <c r="AV203" s="170"/>
      <c r="AW203" s="170"/>
      <c r="AX203" s="170"/>
      <c r="AY203" s="170"/>
      <c r="AZ203" s="170"/>
      <c r="BA203" s="170"/>
      <c r="BB203" s="170"/>
      <c r="BC203" s="170"/>
      <c r="BD203" s="170"/>
      <c r="BE203" s="170"/>
      <c r="BF203" s="170"/>
      <c r="BG203" s="170"/>
      <c r="BH203" s="170"/>
      <c r="BI203" s="170"/>
      <c r="BJ203" s="170"/>
      <c r="BK203" s="170"/>
      <c r="BL203" s="170"/>
      <c r="BM203" s="170"/>
      <c r="BN203" s="170"/>
      <c r="BO203" s="170"/>
      <c r="BP203" s="170"/>
      <c r="BQ203" s="170"/>
      <c r="BR203" s="170"/>
      <c r="BS203" s="170"/>
      <c r="BT203" s="170"/>
      <c r="BU203" s="170"/>
      <c r="BV203" s="170"/>
      <c r="BW203" s="170"/>
      <c r="BX203" s="170"/>
      <c r="BY203" s="169"/>
      <c r="BZ203" s="169"/>
      <c r="CA203" s="169"/>
      <c r="CB203" s="169"/>
      <c r="CC203" s="169"/>
      <c r="CD203" s="169"/>
      <c r="CE203" s="169"/>
      <c r="CF203" s="169"/>
      <c r="CG203" s="169"/>
      <c r="CH203" s="169"/>
      <c r="CI203" s="169"/>
      <c r="CJ203" s="169"/>
      <c r="CK203" s="169"/>
      <c r="CL203" s="169"/>
      <c r="CM203" s="169"/>
      <c r="CN203" s="169"/>
      <c r="CO203" s="169"/>
      <c r="CP203" s="169"/>
      <c r="CQ203" s="169"/>
      <c r="CR203" s="169"/>
      <c r="CS203" s="171"/>
      <c r="CT203" s="171"/>
      <c r="CU203" s="169"/>
    </row>
    <row r="204" spans="1:130" ht="15.75" x14ac:dyDescent="0.25">
      <c r="A204" s="166"/>
      <c r="B204" s="166" t="s">
        <v>818</v>
      </c>
      <c r="C204" s="175">
        <v>56.107999999999997</v>
      </c>
      <c r="D204" s="176">
        <v>182.4</v>
      </c>
      <c r="E204" s="176">
        <v>285.7</v>
      </c>
      <c r="F204" s="176">
        <v>459.9</v>
      </c>
      <c r="G204" s="176">
        <v>49.2</v>
      </c>
      <c r="H204" s="176">
        <v>49.851899985655116</v>
      </c>
      <c r="I204" s="176">
        <v>210</v>
      </c>
      <c r="J204" s="175">
        <v>0.27400000000000002</v>
      </c>
      <c r="K204" s="175">
        <v>0.20899999999999999</v>
      </c>
      <c r="L204" s="175">
        <v>0.69399999999999995</v>
      </c>
      <c r="M204" s="176">
        <v>293</v>
      </c>
      <c r="N204" s="176">
        <v>0</v>
      </c>
      <c r="O204" s="177">
        <v>-12.003</v>
      </c>
      <c r="P204" s="178">
        <v>0.12</v>
      </c>
      <c r="Q204" s="178">
        <v>-8.4980000000000003E-5</v>
      </c>
      <c r="R204" s="178">
        <v>2.501E-8</v>
      </c>
      <c r="S204" s="175" t="e">
        <f t="shared" ca="1" si="4"/>
        <v>#DIV/0!</v>
      </c>
      <c r="T204" s="179">
        <v>25</v>
      </c>
      <c r="U204" s="180">
        <v>0</v>
      </c>
      <c r="V204" s="180">
        <v>0</v>
      </c>
      <c r="W204" s="169">
        <v>6.37</v>
      </c>
      <c r="X204" s="181">
        <v>26.652080000000002</v>
      </c>
      <c r="Y204" s="169">
        <v>26.3</v>
      </c>
      <c r="Z204" s="181">
        <v>110.03920000000001</v>
      </c>
      <c r="AA204" s="181"/>
      <c r="AB204" s="177">
        <v>15.9254</v>
      </c>
      <c r="AC204" s="180">
        <v>2359.09</v>
      </c>
      <c r="AD204" s="180">
        <v>-31.78</v>
      </c>
      <c r="AE204" s="169">
        <v>290</v>
      </c>
      <c r="AF204" s="169">
        <v>200</v>
      </c>
      <c r="AG204" s="175">
        <v>0</v>
      </c>
      <c r="AH204" s="180">
        <v>0</v>
      </c>
      <c r="AI204" s="175">
        <v>0</v>
      </c>
      <c r="AJ204" s="175">
        <v>0</v>
      </c>
      <c r="AK204" s="169">
        <v>5780</v>
      </c>
      <c r="AL204" s="181">
        <v>24183.52</v>
      </c>
      <c r="AM204" s="169"/>
      <c r="AN204" s="170"/>
      <c r="AO204" s="170"/>
      <c r="AP204" s="170"/>
      <c r="AQ204" s="170"/>
      <c r="AR204" s="170"/>
      <c r="AS204" s="170"/>
      <c r="AT204" s="170"/>
      <c r="AU204" s="170"/>
      <c r="AV204" s="170"/>
      <c r="AW204" s="170"/>
      <c r="AX204" s="170"/>
      <c r="AY204" s="170"/>
      <c r="AZ204" s="170"/>
      <c r="BA204" s="170"/>
      <c r="BB204" s="170"/>
      <c r="BC204" s="170"/>
      <c r="BD204" s="170"/>
      <c r="BE204" s="170"/>
      <c r="BF204" s="170"/>
      <c r="BG204" s="170"/>
      <c r="BH204" s="170"/>
      <c r="BI204" s="170"/>
      <c r="BJ204" s="170"/>
      <c r="BK204" s="170"/>
      <c r="BL204" s="170"/>
      <c r="BM204" s="170"/>
      <c r="BN204" s="170"/>
      <c r="BO204" s="170"/>
      <c r="BP204" s="170"/>
      <c r="BQ204" s="170"/>
      <c r="BR204" s="170"/>
      <c r="BS204" s="170"/>
      <c r="BT204" s="170"/>
      <c r="BU204" s="170"/>
      <c r="BV204" s="170"/>
      <c r="BW204" s="170"/>
      <c r="BX204" s="170"/>
      <c r="BY204" s="169"/>
      <c r="BZ204" s="169"/>
      <c r="CA204" s="169"/>
      <c r="CB204" s="169"/>
      <c r="CC204" s="169"/>
      <c r="CD204" s="169"/>
      <c r="CE204" s="169"/>
      <c r="CF204" s="169"/>
      <c r="CG204" s="169"/>
      <c r="CH204" s="169"/>
      <c r="CI204" s="169"/>
      <c r="CJ204" s="169"/>
      <c r="CK204" s="169"/>
      <c r="CL204" s="169"/>
      <c r="CM204" s="169"/>
      <c r="CN204" s="169"/>
      <c r="CO204" s="169"/>
      <c r="CP204" s="169"/>
      <c r="CQ204" s="169"/>
      <c r="CR204" s="169"/>
      <c r="CS204" s="171"/>
      <c r="CT204" s="171"/>
      <c r="CU204" s="169"/>
    </row>
    <row r="205" spans="1:130" ht="15.75" x14ac:dyDescent="0.25">
      <c r="A205" s="166"/>
      <c r="B205" s="166" t="s">
        <v>819</v>
      </c>
      <c r="C205" s="175">
        <v>98.188999999999993</v>
      </c>
      <c r="D205" s="176">
        <v>265</v>
      </c>
      <c r="E205" s="176">
        <v>391.9</v>
      </c>
      <c r="F205" s="176">
        <v>589</v>
      </c>
      <c r="G205" s="176">
        <v>36.700000000000003</v>
      </c>
      <c r="H205" s="176">
        <v>37.186274989299648</v>
      </c>
      <c r="I205" s="176">
        <v>390</v>
      </c>
      <c r="J205" s="175">
        <v>0.3</v>
      </c>
      <c r="K205" s="175">
        <v>0.33600000000000002</v>
      </c>
      <c r="L205" s="175">
        <v>0.81</v>
      </c>
      <c r="M205" s="176">
        <v>293</v>
      </c>
      <c r="N205" s="176">
        <v>0</v>
      </c>
      <c r="O205" s="177">
        <v>-18.196999999999999</v>
      </c>
      <c r="P205" s="178">
        <v>0.18790000000000001</v>
      </c>
      <c r="Q205" s="178">
        <v>-1.004E-4</v>
      </c>
      <c r="R205" s="178">
        <v>1.8060000000000001E-8</v>
      </c>
      <c r="S205" s="175" t="e">
        <f t="shared" ca="1" si="4"/>
        <v>#DIV/0!</v>
      </c>
      <c r="T205" s="179">
        <v>25</v>
      </c>
      <c r="U205" s="180">
        <v>0</v>
      </c>
      <c r="V205" s="180">
        <v>0</v>
      </c>
      <c r="W205" s="169">
        <v>-28.52</v>
      </c>
      <c r="X205" s="181">
        <v>-119.32768</v>
      </c>
      <c r="Y205" s="169">
        <v>15.06</v>
      </c>
      <c r="Z205" s="181">
        <v>63.011040000000001</v>
      </c>
      <c r="AA205" s="181"/>
      <c r="AB205" s="177">
        <v>15.7818</v>
      </c>
      <c r="AC205" s="180">
        <v>3066.05</v>
      </c>
      <c r="AD205" s="180">
        <v>-56.8</v>
      </c>
      <c r="AE205" s="169">
        <v>435</v>
      </c>
      <c r="AF205" s="169">
        <v>330</v>
      </c>
      <c r="AG205" s="175">
        <v>0</v>
      </c>
      <c r="AH205" s="180">
        <v>0</v>
      </c>
      <c r="AI205" s="175">
        <v>0</v>
      </c>
      <c r="AJ205" s="175">
        <v>0</v>
      </c>
      <c r="AK205" s="169">
        <v>7900</v>
      </c>
      <c r="AL205" s="181">
        <v>33053.599999999999</v>
      </c>
      <c r="AM205" s="169"/>
      <c r="AN205" s="170"/>
      <c r="AO205" s="170"/>
      <c r="AP205" s="170"/>
      <c r="AQ205" s="170"/>
      <c r="AR205" s="170"/>
      <c r="AS205" s="170"/>
      <c r="AT205" s="170"/>
      <c r="AU205" s="170"/>
      <c r="AV205" s="170"/>
      <c r="AW205" s="170"/>
      <c r="AX205" s="170"/>
      <c r="AY205" s="170"/>
      <c r="AZ205" s="170"/>
      <c r="BA205" s="170"/>
      <c r="BB205" s="170"/>
      <c r="BC205" s="170"/>
      <c r="BD205" s="170"/>
      <c r="BE205" s="170"/>
      <c r="BF205" s="170"/>
      <c r="BG205" s="170"/>
      <c r="BH205" s="170"/>
      <c r="BI205" s="170"/>
      <c r="BJ205" s="170"/>
      <c r="BK205" s="170"/>
      <c r="BL205" s="170"/>
      <c r="BM205" s="170"/>
      <c r="BN205" s="170"/>
      <c r="BO205" s="170"/>
      <c r="BP205" s="170"/>
      <c r="BQ205" s="170"/>
      <c r="BR205" s="170"/>
      <c r="BS205" s="170"/>
      <c r="BT205" s="170"/>
      <c r="BU205" s="170"/>
      <c r="BV205" s="170"/>
      <c r="BW205" s="170"/>
      <c r="BX205" s="170"/>
      <c r="BY205" s="169"/>
      <c r="BZ205" s="169"/>
      <c r="CA205" s="169"/>
      <c r="CB205" s="169"/>
      <c r="CC205" s="169"/>
      <c r="CD205" s="169"/>
      <c r="CE205" s="169"/>
      <c r="CF205" s="169"/>
      <c r="CG205" s="169"/>
      <c r="CH205" s="169"/>
      <c r="CI205" s="169"/>
      <c r="CJ205" s="169"/>
      <c r="CK205" s="169"/>
      <c r="CL205" s="169"/>
      <c r="CM205" s="169"/>
      <c r="CN205" s="169"/>
      <c r="CO205" s="169"/>
      <c r="CP205" s="169"/>
      <c r="CQ205" s="169"/>
      <c r="CR205" s="169"/>
      <c r="CS205" s="171"/>
      <c r="CT205" s="171"/>
      <c r="CU205" s="169"/>
    </row>
    <row r="206" spans="1:130" ht="15.75" x14ac:dyDescent="0.25">
      <c r="A206" s="166" t="s">
        <v>481</v>
      </c>
      <c r="B206" s="182" t="s">
        <v>820</v>
      </c>
      <c r="C206" s="183">
        <f ca="1">C494*6+C273*6</f>
        <v>84.160200000000003</v>
      </c>
      <c r="D206" s="184">
        <v>279.7</v>
      </c>
      <c r="E206" s="184">
        <v>353.9</v>
      </c>
      <c r="F206" s="184">
        <v>553.4</v>
      </c>
      <c r="G206" s="184">
        <v>40.200000000000003</v>
      </c>
      <c r="H206" s="184">
        <v>40.732649988279178</v>
      </c>
      <c r="I206" s="184">
        <v>308</v>
      </c>
      <c r="J206" s="183">
        <v>0.27300000000000002</v>
      </c>
      <c r="K206" s="183">
        <v>0.21299999999999999</v>
      </c>
      <c r="L206" s="183">
        <v>0.77900000000000003</v>
      </c>
      <c r="M206" s="184">
        <v>293</v>
      </c>
      <c r="N206" s="184">
        <v>0.3</v>
      </c>
      <c r="O206" s="185">
        <v>-13.026999999999999</v>
      </c>
      <c r="P206" s="186">
        <v>0.14599999999999999</v>
      </c>
      <c r="Q206" s="186">
        <v>-6.0269999999999997E-5</v>
      </c>
      <c r="R206" s="186">
        <v>3.1559999999999999E-9</v>
      </c>
      <c r="S206" s="183">
        <f t="shared" ca="1" si="4"/>
        <v>0.94639024468778532</v>
      </c>
      <c r="T206" s="187">
        <v>25</v>
      </c>
      <c r="U206" s="188">
        <v>653.62</v>
      </c>
      <c r="V206" s="188">
        <v>290.83999999999997</v>
      </c>
      <c r="W206" s="171">
        <v>-29.43</v>
      </c>
      <c r="X206" s="189">
        <v>-123.13512</v>
      </c>
      <c r="Y206" s="171">
        <v>7.59</v>
      </c>
      <c r="Z206" s="189">
        <v>31.75656</v>
      </c>
      <c r="AA206" s="189">
        <f ca="1">203.89+AL206/E206</f>
        <v>297.4192455495903</v>
      </c>
      <c r="AB206" s="185">
        <v>15.752700000000001</v>
      </c>
      <c r="AC206" s="188">
        <v>2766.63</v>
      </c>
      <c r="AD206" s="188">
        <v>-50.5</v>
      </c>
      <c r="AE206" s="171">
        <v>380</v>
      </c>
      <c r="AF206" s="171">
        <v>280</v>
      </c>
      <c r="AG206" s="183">
        <v>53.451000000000001</v>
      </c>
      <c r="AH206" s="188">
        <v>-5562.12</v>
      </c>
      <c r="AI206" s="183">
        <v>-5.3029999999999999</v>
      </c>
      <c r="AJ206" s="183">
        <v>4.22</v>
      </c>
      <c r="AK206" s="171">
        <v>7160</v>
      </c>
      <c r="AL206" s="189">
        <v>33100</v>
      </c>
      <c r="AM206" s="190" t="s">
        <v>139</v>
      </c>
      <c r="AN206" s="191">
        <f ca="1">IFERROR(IF($AM206="HSC",OFFSET(INDEX(CpDataCoefficients!$A$1:$A$5025,MATCH($A206,CpDataCoefficients!$A$1:$A$5025,0)),1,CpDataCoefficients!$F$39+AN$3),OFFSET(INDEX(CpDataCoefficients!$A$1:$A$5025,MATCH($A206,CpDataCoefficients!$A$1:$A$5025,0)),0,CpDataCoefficients!$F$39+AN$3)),0)</f>
        <v>50</v>
      </c>
      <c r="AO206" s="191">
        <f ca="1">IFERROR(IF($AM206="HSC",OFFSET(INDEX(CpDataCoefficients!$A$1:$A$5025,MATCH($A206,CpDataCoefficients!$A$1:$A$5025,0)),1,CpDataCoefficients!$F$39+AO$3),OFFSET(INDEX(CpDataCoefficients!$A$1:$A$5025,MATCH($A206,CpDataCoefficients!$A$1:$A$5025,0)),0,CpDataCoefficients!$F$39+AO$3)),0)</f>
        <v>298.14999999999998</v>
      </c>
      <c r="AP206" s="191">
        <f ca="1">IFERROR(IF($AM206="HSC",OFFSET(INDEX(CpDataCoefficients!$A$1:$A$5025,MATCH($A206,CpDataCoefficients!$A$1:$A$5025,0)),1,CpDataCoefficients!$F$39+AP$3),OFFSET(INDEX(CpDataCoefficients!$A$1:$A$5025,MATCH($A206,CpDataCoefficients!$A$1:$A$5025,0)),0,CpDataCoefficients!$F$39+AP$3)),0)</f>
        <v>22.357263277471045</v>
      </c>
      <c r="AQ206" s="191">
        <f ca="1">IFERROR(IF($AM206="HSC",OFFSET(INDEX(CpDataCoefficients!$A$1:$A$5025,MATCH($A206,CpDataCoefficients!$A$1:$A$5025,0)),1,CpDataCoefficients!$F$39+AQ$3),OFFSET(INDEX(CpDataCoefficients!$A$1:$A$5025,MATCH($A206,CpDataCoefficients!$A$1:$A$5025,0)),0,CpDataCoefficients!$F$39+AQ$3)),0)</f>
        <v>167.178668964661</v>
      </c>
      <c r="AR206" s="191">
        <f ca="1">IFERROR(IF($AM206="HSC",OFFSET(INDEX(CpDataCoefficients!$A$1:$A$5025,MATCH($A206,CpDataCoefficients!$A$1:$A$5025,0)),1,CpDataCoefficients!$F$39+AR$3),OFFSET(INDEX(CpDataCoefficients!$A$1:$A$5025,MATCH($A206,CpDataCoefficients!$A$1:$A$5025,0)),0,CpDataCoefficients!$F$39+AR$3)),0)</f>
        <v>245.49071421930125</v>
      </c>
      <c r="AS206" s="191">
        <f ca="1">IFERROR(IF($AM206="HSC",OFFSET(INDEX(CpDataCoefficients!$A$1:$A$5025,MATCH($A206,CpDataCoefficients!$A$1:$A$5025,0)),1,CpDataCoefficients!$F$39+AS$3),OFFSET(INDEX(CpDataCoefficients!$A$1:$A$5025,MATCH($A206,CpDataCoefficients!$A$1:$A$5025,0)),0,CpDataCoefficients!$F$39+AS$3)),0)</f>
        <v>424.87533419177083</v>
      </c>
      <c r="AT206" s="191">
        <f ca="1">IFERROR(IF($AM206="HSC",OFFSET(INDEX(CpDataCoefficients!$A$1:$A$5025,MATCH($A206,CpDataCoefficients!$A$1:$A$5025,0)),1,CpDataCoefficients!$F$39+AT$3),OFFSET(INDEX(CpDataCoefficients!$A$1:$A$5025,MATCH($A206,CpDataCoefficients!$A$1:$A$5025,0)),0,CpDataCoefficients!$F$39+AT$3)),0)</f>
        <v>6.7105329815692165E-3</v>
      </c>
      <c r="AU206" s="191">
        <f ca="1">IFERROR(IF($AM206="HSC",OFFSET(INDEX(CpDataCoefficients!$A$1:$A$5025,MATCH($A206,CpDataCoefficients!$A$1:$A$5025,0)),1,CpDataCoefficients!$F$39+AU$3),OFFSET(INDEX(CpDataCoefficients!$A$1:$A$5025,MATCH($A206,CpDataCoefficients!$A$1:$A$5025,0)),0,CpDataCoefficients!$F$39+AU$3)),0)</f>
        <v>-6676.2342202615782</v>
      </c>
      <c r="AV206" s="191">
        <f ca="1">IFERROR(IF($AM206="HSC",OFFSET(INDEX(CpDataCoefficients!$A$1:$A$5025,MATCH($A206,CpDataCoefficients!$A$1:$A$5025,0)),1,CpDataCoefficients!$F$39+AV$3),OFFSET(INDEX(CpDataCoefficients!$A$1:$A$5025,MATCH($A206,CpDataCoefficients!$A$1:$A$5025,0)),0,CpDataCoefficients!$F$39+AV$3)),0)</f>
        <v>-37.415568217262035</v>
      </c>
      <c r="AW206" s="191">
        <f ca="1">IFERROR(IF($AM206="HSC",OFFSET(INDEX(CpDataCoefficients!$A$1:$A$5025,MATCH($A206,CpDataCoefficients!$A$1:$A$5025,0)),1,CpDataCoefficients!$F$39+AW$3),OFFSET(INDEX(CpDataCoefficients!$A$1:$A$5025,MATCH($A206,CpDataCoefficients!$A$1:$A$5025,0)),0,CpDataCoefficients!$F$39+AW$3)),0)</f>
        <v>0</v>
      </c>
      <c r="AX206" s="191">
        <f ca="1">IFERROR(IF($AM206="HSC",OFFSET(INDEX(CpDataCoefficients!$A$1:$A$5025,MATCH($A206,CpDataCoefficients!$A$1:$A$5025,0)),1,CpDataCoefficients!$F$39+AX$3),OFFSET(INDEX(CpDataCoefficients!$A$1:$A$5025,MATCH($A206,CpDataCoefficients!$A$1:$A$5025,0)),0,CpDataCoefficients!$F$39+AX$3)),0)</f>
        <v>298.14999999999998</v>
      </c>
      <c r="AY206" s="191">
        <f ca="1">IFERROR(IF($AM206="HSC",OFFSET(INDEX(CpDataCoefficients!$A$1:$A$5025,MATCH($A206,CpDataCoefficients!$A$1:$A$5025,0)),1,CpDataCoefficients!$F$39+AY$3),OFFSET(INDEX(CpDataCoefficients!$A$1:$A$5025,MATCH($A206,CpDataCoefficients!$A$1:$A$5025,0)),0,CpDataCoefficients!$F$39+AY$3)),0)</f>
        <v>700</v>
      </c>
      <c r="AZ206" s="191">
        <f ca="1">IFERROR(IF($AM206="HSC",OFFSET(INDEX(CpDataCoefficients!$A$1:$A$5025,MATCH($A206,CpDataCoefficients!$A$1:$A$5025,0)),1,CpDataCoefficients!$F$39+AZ$3),OFFSET(INDEX(CpDataCoefficients!$A$1:$A$5025,MATCH($A206,CpDataCoefficients!$A$1:$A$5025,0)),0,CpDataCoefficients!$F$39+AZ$3)),0)</f>
        <v>-155.39024578141317</v>
      </c>
      <c r="BA206" s="191">
        <f ca="1">IFERROR(IF($AM206="HSC",OFFSET(INDEX(CpDataCoefficients!$A$1:$A$5025,MATCH($A206,CpDataCoefficients!$A$1:$A$5025,0)),1,CpDataCoefficients!$F$39+BA$3),OFFSET(INDEX(CpDataCoefficients!$A$1:$A$5025,MATCH($A206,CpDataCoefficients!$A$1:$A$5025,0)),0,CpDataCoefficients!$F$39+BA$3)),0)</f>
        <v>971.42184801945177</v>
      </c>
      <c r="BB206" s="191">
        <f ca="1">IFERROR(IF($AM206="HSC",OFFSET(INDEX(CpDataCoefficients!$A$1:$A$5025,MATCH($A206,CpDataCoefficients!$A$1:$A$5025,0)),1,CpDataCoefficients!$F$39+BB$3),OFFSET(INDEX(CpDataCoefficients!$A$1:$A$5025,MATCH($A206,CpDataCoefficients!$A$1:$A$5025,0)),0,CpDataCoefficients!$F$39+BB$3)),0)</f>
        <v>-712.25753231202134</v>
      </c>
      <c r="BC206" s="191">
        <f ca="1">IFERROR(IF($AM206="HSC",OFFSET(INDEX(CpDataCoefficients!$A$1:$A$5025,MATCH($A206,CpDataCoefficients!$A$1:$A$5025,0)),1,CpDataCoefficients!$F$39+BC$3),OFFSET(INDEX(CpDataCoefficients!$A$1:$A$5025,MATCH($A206,CpDataCoefficients!$A$1:$A$5025,0)),0,CpDataCoefficients!$F$39+BC$3)),0)</f>
        <v>209.28922953390202</v>
      </c>
      <c r="BD206" s="191">
        <f ca="1">IFERROR(IF($AM206="HSC",OFFSET(INDEX(CpDataCoefficients!$A$1:$A$5025,MATCH($A206,CpDataCoefficients!$A$1:$A$5025,0)),1,CpDataCoefficients!$F$39+BD$3),OFFSET(INDEX(CpDataCoefficients!$A$1:$A$5025,MATCH($A206,CpDataCoefficients!$A$1:$A$5025,0)),0,CpDataCoefficients!$F$39+BD$3)),0)</f>
        <v>2.5649551519106417</v>
      </c>
      <c r="BE206" s="191">
        <f ca="1">IFERROR(IF($AM206="HSC",OFFSET(INDEX(CpDataCoefficients!$A$1:$A$5025,MATCH($A206,CpDataCoefficients!$A$1:$A$5025,0)),1,CpDataCoefficients!$F$39+BE$3),OFFSET(INDEX(CpDataCoefficients!$A$1:$A$5025,MATCH($A206,CpDataCoefficients!$A$1:$A$5025,0)),0,CpDataCoefficients!$F$39+BE$3)),0)</f>
        <v>-6641.5172272757045</v>
      </c>
      <c r="BF206" s="191">
        <f ca="1">IFERROR(IF($AM206="HSC",OFFSET(INDEX(CpDataCoefficients!$A$1:$A$5025,MATCH($A206,CpDataCoefficients!$A$1:$A$5025,0)),1,CpDataCoefficients!$F$39+BF$3),OFFSET(INDEX(CpDataCoefficients!$A$1:$A$5025,MATCH($A206,CpDataCoefficients!$A$1:$A$5025,0)),0,CpDataCoefficients!$F$39+BF$3)),0)</f>
        <v>-433.44058967058089</v>
      </c>
      <c r="BG206" s="191">
        <f ca="1">IFERROR(IF($AM206="HSC",OFFSET(INDEX(CpDataCoefficients!$A$1:$A$5025,MATCH($A206,CpDataCoefficients!$A$1:$A$5025,0)),1,CpDataCoefficients!$F$39+BG$3),OFFSET(INDEX(CpDataCoefficients!$A$1:$A$5025,MATCH($A206,CpDataCoefficients!$A$1:$A$5025,0)),0,CpDataCoefficients!$F$39+BG$3)),0)</f>
        <v>0</v>
      </c>
      <c r="BH206" s="191">
        <f ca="1">IFERROR(IF($AM206="HSC",OFFSET(INDEX(CpDataCoefficients!$A$1:$A$5025,MATCH($A206,CpDataCoefficients!$A$1:$A$5025,0)),1,CpDataCoefficients!$F$39+BH$3),OFFSET(INDEX(CpDataCoefficients!$A$1:$A$5025,MATCH($A206,CpDataCoefficients!$A$1:$A$5025,0)),0,CpDataCoefficients!$F$39+BH$3)),0)</f>
        <v>700</v>
      </c>
      <c r="BI206" s="191">
        <f ca="1">IFERROR(IF($AM206="HSC",OFFSET(INDEX(CpDataCoefficients!$A$1:$A$5025,MATCH($A206,CpDataCoefficients!$A$1:$A$5025,0)),1,CpDataCoefficients!$F$39+BI$3),OFFSET(INDEX(CpDataCoefficients!$A$1:$A$5025,MATCH($A206,CpDataCoefficients!$A$1:$A$5025,0)),0,CpDataCoefficients!$F$39+BI$3)),0)</f>
        <v>1200</v>
      </c>
      <c r="BJ206" s="191">
        <f ca="1">IFERROR(IF($AM206="HSC",OFFSET(INDEX(CpDataCoefficients!$A$1:$A$5025,MATCH($A206,CpDataCoefficients!$A$1:$A$5025,0)),1,CpDataCoefficients!$F$39+BJ$3),OFFSET(INDEX(CpDataCoefficients!$A$1:$A$5025,MATCH($A206,CpDataCoefficients!$A$1:$A$5025,0)),0,CpDataCoefficients!$F$39+BJ$3)),0)</f>
        <v>-23.541035389706426</v>
      </c>
      <c r="BK206" s="191">
        <f ca="1">IFERROR(IF($AM206="HSC",OFFSET(INDEX(CpDataCoefficients!$A$1:$A$5025,MATCH($A206,CpDataCoefficients!$A$1:$A$5025,0)),1,CpDataCoefficients!$F$39+BK$3),OFFSET(INDEX(CpDataCoefficients!$A$1:$A$5025,MATCH($A206,CpDataCoefficients!$A$1:$A$5025,0)),0,CpDataCoefficients!$F$39+BK$3)),0)</f>
        <v>612.23482237788448</v>
      </c>
      <c r="BL206" s="191">
        <f ca="1">IFERROR(IF($AM206="HSC",OFFSET(INDEX(CpDataCoefficients!$A$1:$A$5025,MATCH($A206,CpDataCoefficients!$A$1:$A$5025,0)),1,CpDataCoefficients!$F$39+BL$3),OFFSET(INDEX(CpDataCoefficients!$A$1:$A$5025,MATCH($A206,CpDataCoefficients!$A$1:$A$5025,0)),0,CpDataCoefficients!$F$39+BL$3)),0)</f>
        <v>-342.25121759571147</v>
      </c>
      <c r="BM206" s="191">
        <f ca="1">IFERROR(IF($AM206="HSC",OFFSET(INDEX(CpDataCoefficients!$A$1:$A$5025,MATCH($A206,CpDataCoefficients!$A$1:$A$5025,0)),1,CpDataCoefficients!$F$39+BM$3),OFFSET(INDEX(CpDataCoefficients!$A$1:$A$5025,MATCH($A206,CpDataCoefficients!$A$1:$A$5025,0)),0,CpDataCoefficients!$F$39+BM$3)),0)</f>
        <v>72.703040990696948</v>
      </c>
      <c r="BN206" s="191">
        <f ca="1">IFERROR(IF($AM206="HSC",OFFSET(INDEX(CpDataCoefficients!$A$1:$A$5025,MATCH($A206,CpDataCoefficients!$A$1:$A$5025,0)),1,CpDataCoefficients!$F$39+BN$3),OFFSET(INDEX(CpDataCoefficients!$A$1:$A$5025,MATCH($A206,CpDataCoefficients!$A$1:$A$5025,0)),0,CpDataCoefficients!$F$39+BN$3)),0)</f>
        <v>-4.7224204282889257</v>
      </c>
      <c r="BO206" s="191">
        <f ca="1">IFERROR(IF($AM206="HSC",OFFSET(INDEX(CpDataCoefficients!$A$1:$A$5025,MATCH($A206,CpDataCoefficients!$A$1:$A$5025,0)),1,CpDataCoefficients!$F$39+BO$3),OFFSET(INDEX(CpDataCoefficients!$A$1:$A$5025,MATCH($A206,CpDataCoefficients!$A$1:$A$5025,0)),0,CpDataCoefficients!$F$39+BO$3)),0)</f>
        <v>-6690.3268591594497</v>
      </c>
      <c r="BP206" s="191">
        <f ca="1">IFERROR(IF($AM206="HSC",OFFSET(INDEX(CpDataCoefficients!$A$1:$A$5025,MATCH($A206,CpDataCoefficients!$A$1:$A$5025,0)),1,CpDataCoefficients!$F$39+BP$3),OFFSET(INDEX(CpDataCoefficients!$A$1:$A$5025,MATCH($A206,CpDataCoefficients!$A$1:$A$5025,0)),0,CpDataCoefficients!$F$39+BP$3)),0)</f>
        <v>-217.45365240952782</v>
      </c>
      <c r="BQ206" s="191">
        <f ca="1">IFERROR(IF($AM206="HSC",OFFSET(INDEX(CpDataCoefficients!$A$1:$A$5025,MATCH($A206,CpDataCoefficients!$A$1:$A$5025,0)),1,CpDataCoefficients!$F$39+BQ$3),OFFSET(INDEX(CpDataCoefficients!$A$1:$A$5025,MATCH($A206,CpDataCoefficients!$A$1:$A$5025,0)),0,CpDataCoefficients!$F$39+BQ$3)),0)</f>
        <v>0</v>
      </c>
      <c r="BR206" s="191">
        <f ca="1">IFERROR(IF($AM206="HSC",OFFSET(INDEX(CpDataCoefficients!$A$1:$A$5025,MATCH($A206,CpDataCoefficients!$A$1:$A$5025,0)),1,CpDataCoefficients!$F$39+BR$3),OFFSET(INDEX(CpDataCoefficients!$A$1:$A$5025,MATCH($A206,CpDataCoefficients!$A$1:$A$5025,0)),0,CpDataCoefficients!$F$39+BR$3)),0)</f>
        <v>1200</v>
      </c>
      <c r="BS206" s="191">
        <f ca="1">IFERROR(IF($AM206="HSC",OFFSET(INDEX(CpDataCoefficients!$A$1:$A$5025,MATCH($A206,CpDataCoefficients!$A$1:$A$5025,0)),1,CpDataCoefficients!$F$39+BS$3),OFFSET(INDEX(CpDataCoefficients!$A$1:$A$5025,MATCH($A206,CpDataCoefficients!$A$1:$A$5025,0)),0,CpDataCoefficients!$F$39+BS$3)),0)</f>
        <v>1500</v>
      </c>
      <c r="BT206" s="191">
        <f ca="1">IFERROR(IF($AM206="HSC",OFFSET(INDEX(CpDataCoefficients!$A$1:$A$5025,MATCH($A206,CpDataCoefficients!$A$1:$A$5025,0)),1,CpDataCoefficients!$F$39+BT$3),OFFSET(INDEX(CpDataCoefficients!$A$1:$A$5025,MATCH($A206,CpDataCoefficients!$A$1:$A$5025,0)),0,CpDataCoefficients!$F$39+BT$3)),0)</f>
        <v>346.84058208351365</v>
      </c>
      <c r="BU206" s="191">
        <f ca="1">IFERROR(IF($AM206="HSC",OFFSET(INDEX(CpDataCoefficients!$A$1:$A$5025,MATCH($A206,CpDataCoefficients!$A$1:$A$5025,0)),1,CpDataCoefficients!$F$39+BU$3),OFFSET(INDEX(CpDataCoefficients!$A$1:$A$5025,MATCH($A206,CpDataCoefficients!$A$1:$A$5025,0)),0,CpDataCoefficients!$F$39+BU$3)),0)</f>
        <v>0</v>
      </c>
      <c r="BV206" s="191">
        <f ca="1">IFERROR(IF($AM206="HSC",OFFSET(INDEX(CpDataCoefficients!$A$1:$A$5025,MATCH($A206,CpDataCoefficients!$A$1:$A$5025,0)),1,CpDataCoefficients!$F$39+BV$3),OFFSET(INDEX(CpDataCoefficients!$A$1:$A$5025,MATCH($A206,CpDataCoefficients!$A$1:$A$5025,0)),0,CpDataCoefficients!$F$39+BV$3)),0)</f>
        <v>40.441268511369096</v>
      </c>
      <c r="BW206" s="191">
        <f ca="1">IFERROR(IF($AM206="HSC",OFFSET(INDEX(CpDataCoefficients!$A$1:$A$5025,MATCH($A206,CpDataCoefficients!$A$1:$A$5025,0)),1,CpDataCoefficients!$F$39+BW$3),OFFSET(INDEX(CpDataCoefficients!$A$1:$A$5025,MATCH($A206,CpDataCoefficients!$A$1:$A$5025,0)),0,CpDataCoefficients!$F$39+BW$3)),0)</f>
        <v>-13.111389038979492</v>
      </c>
      <c r="BX206" s="191">
        <f ca="1">IFERROR(IF($AM206="HSC",OFFSET(INDEX(CpDataCoefficients!$A$1:$A$5025,MATCH($A206,CpDataCoefficients!$A$1:$A$5025,0)),1,CpDataCoefficients!$F$39+BX$3),OFFSET(INDEX(CpDataCoefficients!$A$1:$A$5025,MATCH($A206,CpDataCoefficients!$A$1:$A$5025,0)),0,CpDataCoefficients!$F$39+BX$3)),0)</f>
        <v>-60.148121011961173</v>
      </c>
      <c r="BY206" s="191">
        <f ca="1">IFERROR(IF($AM206="HSC",OFFSET(INDEX(CpDataCoefficients!$A$1:$A$5025,MATCH($A206,CpDataCoefficients!$A$1:$A$5025,0)),1,CpDataCoefficients!$F$39+BY$3),OFFSET(INDEX(CpDataCoefficients!$A$1:$A$5025,MATCH($A206,CpDataCoefficients!$A$1:$A$5025,0)),0,CpDataCoefficients!$F$39+BY$3)),0)</f>
        <v>-6916.1084833052573</v>
      </c>
      <c r="BZ206" s="191">
        <f ca="1">IFERROR(IF($AM206="HSC",OFFSET(INDEX(CpDataCoefficients!$A$1:$A$5025,MATCH($A206,CpDataCoefficients!$A$1:$A$5025,0)),1,CpDataCoefficients!$F$39+BZ$3),OFFSET(INDEX(CpDataCoefficients!$A$1:$A$5025,MATCH($A206,CpDataCoefficients!$A$1:$A$5025,0)),0,CpDataCoefficients!$F$39+BZ$3)),0)</f>
        <v>204.34506811346253</v>
      </c>
      <c r="CA206" s="191">
        <f ca="1">IFERROR(IF($AM206="HSC",OFFSET(INDEX(CpDataCoefficients!$A$1:$A$5025,MATCH($A206,CpDataCoefficients!$A$1:$A$5025,0)),1,CpDataCoefficients!$F$39+CA$3),OFFSET(INDEX(CpDataCoefficients!$A$1:$A$5025,MATCH($A206,CpDataCoefficients!$A$1:$A$5025,0)),0,CpDataCoefficients!$F$39+CA$3)),0)</f>
        <v>0</v>
      </c>
      <c r="CB206" s="191">
        <f ca="1">IFERROR(IF($AM206="HSC",OFFSET(INDEX(CpDataCoefficients!$A$1:$A$5025,MATCH($A206,CpDataCoefficients!$A$1:$A$5025,0)),1,CpDataCoefficients!$F$39+CB$3),OFFSET(INDEX(CpDataCoefficients!$A$1:$A$5025,MATCH($A206,CpDataCoefficients!$A$1:$A$5025,0)),0,CpDataCoefficients!$F$39+CB$3)),0)</f>
        <v>1500</v>
      </c>
      <c r="CC206" s="191">
        <f ca="1">IFERROR(IF($AM206="HSC",OFFSET(INDEX(CpDataCoefficients!$A$1:$A$5025,MATCH($A206,CpDataCoefficients!$A$1:$A$5025,0)),1,CpDataCoefficients!$F$39+CC$3),OFFSET(INDEX(CpDataCoefficients!$A$1:$A$5025,MATCH($A206,CpDataCoefficients!$A$1:$A$5025,0)),0,CpDataCoefficients!$F$39+CC$3)),0)</f>
        <v>0</v>
      </c>
      <c r="CD206" s="191">
        <f ca="1">IFERROR(IF($AM206="HSC",OFFSET(INDEX(CpDataCoefficients!$A$1:$A$5025,MATCH($A206,CpDataCoefficients!$A$1:$A$5025,0)),1,CpDataCoefficients!$F$39+CD$3),OFFSET(INDEX(CpDataCoefficients!$A$1:$A$5025,MATCH($A206,CpDataCoefficients!$A$1:$A$5025,0)),0,CpDataCoefficients!$F$39+CD$3)),0)</f>
        <v>0</v>
      </c>
      <c r="CE206" s="191">
        <f ca="1">IFERROR(IF($AM206="HSC",OFFSET(INDEX(CpDataCoefficients!$A$1:$A$5025,MATCH($A206,CpDataCoefficients!$A$1:$A$5025,0)),1,CpDataCoefficients!$F$39+CE$3),OFFSET(INDEX(CpDataCoefficients!$A$1:$A$5025,MATCH($A206,CpDataCoefficients!$A$1:$A$5025,0)),0,CpDataCoefficients!$F$39+CE$3)),0)</f>
        <v>0</v>
      </c>
      <c r="CF206" s="191">
        <f ca="1">IFERROR(IF($AM206="HSC",OFFSET(INDEX(CpDataCoefficients!$A$1:$A$5025,MATCH($A206,CpDataCoefficients!$A$1:$A$5025,0)),1,CpDataCoefficients!$F$39+CF$3),OFFSET(INDEX(CpDataCoefficients!$A$1:$A$5025,MATCH($A206,CpDataCoefficients!$A$1:$A$5025,0)),0,CpDataCoefficients!$F$39+CF$3)),0)</f>
        <v>0</v>
      </c>
      <c r="CG206" s="191">
        <f ca="1">IFERROR(IF($AM206="HSC",OFFSET(INDEX(CpDataCoefficients!$A$1:$A$5025,MATCH($A206,CpDataCoefficients!$A$1:$A$5025,0)),1,CpDataCoefficients!$F$39+CG$3),OFFSET(INDEX(CpDataCoefficients!$A$1:$A$5025,MATCH($A206,CpDataCoefficients!$A$1:$A$5025,0)),0,CpDataCoefficients!$F$39+CG$3)),0)</f>
        <v>0</v>
      </c>
      <c r="CH206" s="191">
        <f ca="1">IFERROR(IF($AM206="HSC",OFFSET(INDEX(CpDataCoefficients!$A$1:$A$5025,MATCH($A206,CpDataCoefficients!$A$1:$A$5025,0)),1,CpDataCoefficients!$F$39+CH$3),OFFSET(INDEX(CpDataCoefficients!$A$1:$A$5025,MATCH($A206,CpDataCoefficients!$A$1:$A$5025,0)),0,CpDataCoefficients!$F$39+CH$3)),0)</f>
        <v>0</v>
      </c>
      <c r="CI206" s="191">
        <f ca="1">IFERROR(IF($AM206="HSC",OFFSET(INDEX(CpDataCoefficients!$A$1:$A$5025,MATCH($A206,CpDataCoefficients!$A$1:$A$5025,0)),1,CpDataCoefficients!$F$39+CI$3),OFFSET(INDEX(CpDataCoefficients!$A$1:$A$5025,MATCH($A206,CpDataCoefficients!$A$1:$A$5025,0)),0,CpDataCoefficients!$F$39+CI$3)),0)</f>
        <v>0</v>
      </c>
      <c r="CJ206" s="191">
        <f ca="1">IFERROR(IF($AM206="HSC",OFFSET(INDEX(CpDataCoefficients!$A$1:$A$5025,MATCH($A206,CpDataCoefficients!$A$1:$A$5025,0)),1,CpDataCoefficients!$F$39+CJ$3),OFFSET(INDEX(CpDataCoefficients!$A$1:$A$5025,MATCH($A206,CpDataCoefficients!$A$1:$A$5025,0)),0,CpDataCoefficients!$F$39+CJ$3)),0)</f>
        <v>0</v>
      </c>
      <c r="CK206" s="191">
        <f ca="1">IFERROR(IF($AM206="HSC",OFFSET(INDEX(CpDataCoefficients!$A$1:$A$5025,MATCH($A206,CpDataCoefficients!$A$1:$A$5025,0)),1,CpDataCoefficients!$F$39+CK$3),OFFSET(INDEX(CpDataCoefficients!$A$1:$A$5025,MATCH($A206,CpDataCoefficients!$A$1:$A$5025,0)),0,CpDataCoefficients!$F$39+CK$3)),0)</f>
        <v>0</v>
      </c>
      <c r="CL206" s="191">
        <f ca="1">IFERROR(IF($AM206="HSC",OFFSET(INDEX(CpDataCoefficients!$A$1:$A$5025,MATCH($A206,CpDataCoefficients!$A$1:$A$5025,0)),1,CpDataCoefficients!$F$39+CL$3),OFFSET(INDEX(CpDataCoefficients!$A$1:$A$5025,MATCH($A206,CpDataCoefficients!$A$1:$A$5025,0)),0,CpDataCoefficients!$F$39+CL$3)),0)</f>
        <v>1500</v>
      </c>
      <c r="CM206" s="191">
        <f ca="1">IFERROR(IF($AM206="HSC",OFFSET(INDEX(CpDataCoefficients!$A$1:$A$5025,MATCH($A206,CpDataCoefficients!$A$1:$A$5025,0)),1,CpDataCoefficients!$F$39+CM$3),OFFSET(INDEX(CpDataCoefficients!$A$1:$A$5025,MATCH($A206,CpDataCoefficients!$A$1:$A$5025,0)),0,CpDataCoefficients!$F$39+CM$3)),0)</f>
        <v>0</v>
      </c>
      <c r="CN206" s="191">
        <f ca="1">IFERROR(IF($AM206="HSC",OFFSET(INDEX(CpDataCoefficients!$A$1:$A$5025,MATCH($A206,CpDataCoefficients!$A$1:$A$5025,0)),1,CpDataCoefficients!$F$39+CN$3),OFFSET(INDEX(CpDataCoefficients!$A$1:$A$5025,MATCH($A206,CpDataCoefficients!$A$1:$A$5025,0)),0,CpDataCoefficients!$F$39+CN$3)),0)</f>
        <v>0</v>
      </c>
      <c r="CO206" s="191">
        <f ca="1">IFERROR(IF($AM206="HSC",OFFSET(INDEX(CpDataCoefficients!$A$1:$A$5025,MATCH($A206,CpDataCoefficients!$A$1:$A$5025,0)),1,CpDataCoefficients!$F$39+CO$3),OFFSET(INDEX(CpDataCoefficients!$A$1:$A$5025,MATCH($A206,CpDataCoefficients!$A$1:$A$5025,0)),0,CpDataCoefficients!$F$39+CO$3)),0)</f>
        <v>0</v>
      </c>
      <c r="CP206" s="191">
        <f ca="1">IFERROR(IF($AM206="HSC",OFFSET(INDEX(CpDataCoefficients!$A$1:$A$5025,MATCH($A206,CpDataCoefficients!$A$1:$A$5025,0)),1,CpDataCoefficients!$F$39+CP$3),OFFSET(INDEX(CpDataCoefficients!$A$1:$A$5025,MATCH($A206,CpDataCoefficients!$A$1:$A$5025,0)),0,CpDataCoefficients!$F$39+CP$3)),0)</f>
        <v>0</v>
      </c>
      <c r="CQ206" s="191">
        <f ca="1">IFERROR(IF($AM206="HSC",OFFSET(INDEX(CpDataCoefficients!$A$1:$A$5025,MATCH($A206,CpDataCoefficients!$A$1:$A$5025,0)),1,CpDataCoefficients!$F$39+CQ$3),OFFSET(INDEX(CpDataCoefficients!$A$1:$A$5025,MATCH($A206,CpDataCoefficients!$A$1:$A$5025,0)),0,CpDataCoefficients!$F$39+CQ$3)),0)</f>
        <v>0</v>
      </c>
      <c r="CR206" s="191">
        <f ca="1">IFERROR(IF($AM206="HSC",OFFSET(INDEX(CpDataCoefficients!$A$1:$A$5025,MATCH($A206,CpDataCoefficients!$A$1:$A$5025,0)),1,CpDataCoefficients!$F$39+CR$3),OFFSET(INDEX(CpDataCoefficients!$A$1:$A$5025,MATCH($A206,CpDataCoefficients!$A$1:$A$5025,0)),0,CpDataCoefficients!$F$39+CR$3)),0)</f>
        <v>0</v>
      </c>
      <c r="CS206" s="191">
        <f ca="1">IFERROR(IF($AM206="HSC",OFFSET(INDEX(CpDataCoefficients!$A$1:$A$5025,MATCH($A206,CpDataCoefficients!$A$1:$A$5025,0)),1,CpDataCoefficients!$F$39+CS$3),OFFSET(INDEX(CpDataCoefficients!$A$1:$A$5025,MATCH($A206,CpDataCoefficients!$A$1:$A$5025,0)),0,CpDataCoefficients!$F$39+CS$3)),0)</f>
        <v>0</v>
      </c>
      <c r="CT206" s="191">
        <f ca="1">IFERROR(IF($AM206="HSC",OFFSET(INDEX(CpDataCoefficients!$A$1:$A$5025,MATCH($A206,CpDataCoefficients!$A$1:$A$5025,0)),1,CpDataCoefficients!$F$39+CT$3),OFFSET(INDEX(CpDataCoefficients!$A$1:$A$5025,MATCH($A206,CpDataCoefficients!$A$1:$A$5025,0)),0,CpDataCoefficients!$F$39+CT$3)),0)</f>
        <v>0</v>
      </c>
      <c r="CU206" s="192">
        <f ca="1">IFERROR(IF($AM206="HSC",OFFSET(INDEX(CpDataCoefficients!$A$1:$A$5025,MATCH($A206,CpDataCoefficients!$A$1:$A$5025,0)),1,CpDataCoefficients!$F$39+CU$3),OFFSET(INDEX(CpDataCoefficients!$A$1:$A$5025,MATCH($A206,CpDataCoefficients!$A$1:$A$5025,0)),0,CpDataCoefficients!$F$39+CU$3)),0)</f>
        <v>0</v>
      </c>
      <c r="CV206" s="193"/>
      <c r="CW206" s="193"/>
      <c r="CX206" s="193"/>
      <c r="CY206" s="193"/>
      <c r="CZ206" s="193"/>
      <c r="DA206" s="193"/>
      <c r="DB206" s="193"/>
      <c r="DC206" s="193"/>
      <c r="DD206" s="193"/>
      <c r="DE206" s="193">
        <v>6</v>
      </c>
      <c r="DF206" s="193"/>
      <c r="DG206" s="193"/>
      <c r="DH206" s="193"/>
      <c r="DI206" s="193"/>
      <c r="DJ206" s="193"/>
      <c r="DK206" s="193"/>
      <c r="DL206" s="193"/>
      <c r="DM206" s="193"/>
      <c r="DN206" s="193"/>
      <c r="DO206" s="193"/>
      <c r="DP206" s="193"/>
      <c r="DQ206" s="193"/>
      <c r="DR206" s="193"/>
      <c r="DS206" s="193"/>
      <c r="DT206" s="193"/>
      <c r="DU206" s="193"/>
      <c r="DV206" s="193"/>
      <c r="DW206" s="193"/>
      <c r="DX206" s="193"/>
      <c r="DY206" s="193"/>
      <c r="DZ206" s="193"/>
    </row>
    <row r="207" spans="1:130" ht="15.75" x14ac:dyDescent="0.25">
      <c r="A207" s="166"/>
      <c r="B207" s="166" t="s">
        <v>821</v>
      </c>
      <c r="C207" s="175">
        <v>100.161</v>
      </c>
      <c r="D207" s="176">
        <v>298</v>
      </c>
      <c r="E207" s="176">
        <v>434.3</v>
      </c>
      <c r="F207" s="176">
        <v>625</v>
      </c>
      <c r="G207" s="176">
        <v>37</v>
      </c>
      <c r="H207" s="176">
        <v>37.490249989212174</v>
      </c>
      <c r="I207" s="176">
        <v>327</v>
      </c>
      <c r="J207" s="175">
        <v>0.24</v>
      </c>
      <c r="K207" s="175">
        <v>0.55000000000000004</v>
      </c>
      <c r="L207" s="175">
        <v>0.94199999999999995</v>
      </c>
      <c r="M207" s="176">
        <v>303</v>
      </c>
      <c r="N207" s="176">
        <v>1.7</v>
      </c>
      <c r="O207" s="177">
        <v>-13.263999999999999</v>
      </c>
      <c r="P207" s="178">
        <v>0.17230000000000001</v>
      </c>
      <c r="Q207" s="178">
        <v>-9.7600000000000001E-5</v>
      </c>
      <c r="R207" s="178">
        <v>1.967E-8</v>
      </c>
      <c r="S207" s="175" t="e">
        <f t="shared" ca="1" si="4"/>
        <v>#DIV/0!</v>
      </c>
      <c r="T207" s="179">
        <v>25</v>
      </c>
      <c r="U207" s="180">
        <v>0</v>
      </c>
      <c r="V207" s="180">
        <v>0</v>
      </c>
      <c r="W207" s="169">
        <v>-70.400000000000006</v>
      </c>
      <c r="X207" s="181">
        <v>-294.55360000000002</v>
      </c>
      <c r="Y207" s="169">
        <v>-28.18</v>
      </c>
      <c r="Z207" s="181">
        <v>-117.90512</v>
      </c>
      <c r="AA207" s="181"/>
      <c r="AB207" s="177">
        <v>0</v>
      </c>
      <c r="AC207" s="180">
        <v>0</v>
      </c>
      <c r="AD207" s="180">
        <v>0</v>
      </c>
      <c r="AE207" s="169">
        <v>0</v>
      </c>
      <c r="AF207" s="169">
        <v>0</v>
      </c>
      <c r="AG207" s="175">
        <v>86.548000000000002</v>
      </c>
      <c r="AH207" s="180">
        <v>-9573.09</v>
      </c>
      <c r="AI207" s="175">
        <v>-9.5389999999999997</v>
      </c>
      <c r="AJ207" s="175">
        <v>5.86</v>
      </c>
      <c r="AK207" s="169">
        <v>10870</v>
      </c>
      <c r="AL207" s="181">
        <v>45480.08</v>
      </c>
      <c r="AM207" s="169"/>
      <c r="AN207" s="170"/>
      <c r="AO207" s="170"/>
      <c r="AP207" s="170"/>
      <c r="AQ207" s="170"/>
      <c r="AR207" s="170"/>
      <c r="AS207" s="170"/>
      <c r="AT207" s="170"/>
      <c r="AU207" s="170"/>
      <c r="AV207" s="170"/>
      <c r="AW207" s="170"/>
      <c r="AX207" s="170"/>
      <c r="AY207" s="170"/>
      <c r="AZ207" s="170"/>
      <c r="BA207" s="170"/>
      <c r="BB207" s="170"/>
      <c r="BC207" s="170"/>
      <c r="BD207" s="170"/>
      <c r="BE207" s="170"/>
      <c r="BF207" s="170"/>
      <c r="BG207" s="170"/>
      <c r="BH207" s="170"/>
      <c r="BI207" s="170"/>
      <c r="BJ207" s="170"/>
      <c r="BK207" s="170"/>
      <c r="BL207" s="170"/>
      <c r="BM207" s="170"/>
      <c r="BN207" s="170"/>
      <c r="BO207" s="170"/>
      <c r="BP207" s="170"/>
      <c r="BQ207" s="170"/>
      <c r="BR207" s="170"/>
      <c r="BS207" s="170"/>
      <c r="BT207" s="170"/>
      <c r="BU207" s="170"/>
      <c r="BV207" s="170"/>
      <c r="BW207" s="170"/>
      <c r="BX207" s="170"/>
      <c r="BY207" s="169"/>
      <c r="BZ207" s="169"/>
      <c r="CA207" s="169"/>
      <c r="CB207" s="169"/>
      <c r="CC207" s="169"/>
      <c r="CD207" s="169"/>
      <c r="CE207" s="169"/>
      <c r="CF207" s="169"/>
      <c r="CG207" s="169"/>
      <c r="CH207" s="169"/>
      <c r="CI207" s="169"/>
      <c r="CJ207" s="169"/>
      <c r="CK207" s="169"/>
      <c r="CL207" s="169"/>
      <c r="CM207" s="169"/>
      <c r="CN207" s="169"/>
      <c r="CO207" s="169"/>
      <c r="CP207" s="169"/>
      <c r="CQ207" s="169"/>
      <c r="CR207" s="169"/>
      <c r="CS207" s="171"/>
      <c r="CT207" s="171"/>
      <c r="CU207" s="169"/>
    </row>
    <row r="208" spans="1:130" ht="15.75" x14ac:dyDescent="0.25">
      <c r="A208" s="166"/>
      <c r="B208" s="166" t="s">
        <v>822</v>
      </c>
      <c r="C208" s="175">
        <v>95.144999999999996</v>
      </c>
      <c r="D208" s="176">
        <v>242</v>
      </c>
      <c r="E208" s="176">
        <v>428.8</v>
      </c>
      <c r="F208" s="176">
        <v>629</v>
      </c>
      <c r="G208" s="176">
        <v>38</v>
      </c>
      <c r="H208" s="176">
        <v>38.503499988920616</v>
      </c>
      <c r="I208" s="176">
        <v>312</v>
      </c>
      <c r="J208" s="175">
        <v>0.23</v>
      </c>
      <c r="K208" s="175">
        <v>0.443</v>
      </c>
      <c r="L208" s="175">
        <v>0.95099999999999996</v>
      </c>
      <c r="M208" s="176">
        <v>288</v>
      </c>
      <c r="N208" s="176">
        <v>3.1</v>
      </c>
      <c r="O208" s="177">
        <v>-9.0299999999999994</v>
      </c>
      <c r="P208" s="178">
        <v>0.1323</v>
      </c>
      <c r="Q208" s="178">
        <v>-4.6650000000000002E-5</v>
      </c>
      <c r="R208" s="178">
        <v>-3.6640000000000002E-9</v>
      </c>
      <c r="S208" s="175">
        <f t="shared" ca="1" si="4"/>
        <v>1.3508931747461683</v>
      </c>
      <c r="T208" s="179">
        <v>25</v>
      </c>
      <c r="U208" s="180">
        <v>787.38</v>
      </c>
      <c r="V208" s="180">
        <v>336.47</v>
      </c>
      <c r="W208" s="169">
        <v>-55</v>
      </c>
      <c r="X208" s="181">
        <v>-230.12</v>
      </c>
      <c r="Y208" s="169">
        <v>-21.69</v>
      </c>
      <c r="Z208" s="181">
        <v>-90.750960000000006</v>
      </c>
      <c r="AA208" s="181"/>
      <c r="AB208" s="177">
        <v>0</v>
      </c>
      <c r="AC208" s="180">
        <v>0</v>
      </c>
      <c r="AD208" s="180">
        <v>0</v>
      </c>
      <c r="AE208" s="169">
        <v>0</v>
      </c>
      <c r="AF208" s="169">
        <v>0</v>
      </c>
      <c r="AG208" s="175">
        <v>0</v>
      </c>
      <c r="AH208" s="180">
        <v>0</v>
      </c>
      <c r="AI208" s="175">
        <v>0</v>
      </c>
      <c r="AJ208" s="175">
        <v>0</v>
      </c>
      <c r="AK208" s="169">
        <v>9500</v>
      </c>
      <c r="AL208" s="181">
        <v>39748</v>
      </c>
      <c r="AM208" s="169"/>
      <c r="AN208" s="170"/>
      <c r="AO208" s="170"/>
      <c r="AP208" s="170"/>
      <c r="AQ208" s="170"/>
      <c r="AR208" s="170"/>
      <c r="AS208" s="170"/>
      <c r="AT208" s="170"/>
      <c r="AU208" s="170"/>
      <c r="AV208" s="170"/>
      <c r="AW208" s="170"/>
      <c r="AX208" s="170"/>
      <c r="AY208" s="170"/>
      <c r="AZ208" s="170"/>
      <c r="BA208" s="170"/>
      <c r="BB208" s="170"/>
      <c r="BC208" s="170"/>
      <c r="BD208" s="170"/>
      <c r="BE208" s="170"/>
      <c r="BF208" s="170"/>
      <c r="BG208" s="170"/>
      <c r="BH208" s="170"/>
      <c r="BI208" s="170"/>
      <c r="BJ208" s="170"/>
      <c r="BK208" s="170"/>
      <c r="BL208" s="170"/>
      <c r="BM208" s="170"/>
      <c r="BN208" s="170"/>
      <c r="BO208" s="170"/>
      <c r="BP208" s="170"/>
      <c r="BQ208" s="170"/>
      <c r="BR208" s="170"/>
      <c r="BS208" s="170"/>
      <c r="BT208" s="170"/>
      <c r="BU208" s="170"/>
      <c r="BV208" s="170"/>
      <c r="BW208" s="170"/>
      <c r="BX208" s="170"/>
      <c r="BY208" s="169"/>
      <c r="BZ208" s="169"/>
      <c r="CA208" s="169"/>
      <c r="CB208" s="169"/>
      <c r="CC208" s="169"/>
      <c r="CD208" s="169"/>
      <c r="CE208" s="169"/>
      <c r="CF208" s="169"/>
      <c r="CG208" s="169"/>
      <c r="CH208" s="169"/>
      <c r="CI208" s="169"/>
      <c r="CJ208" s="169"/>
      <c r="CK208" s="169"/>
      <c r="CL208" s="169"/>
      <c r="CM208" s="169"/>
      <c r="CN208" s="169"/>
      <c r="CO208" s="169"/>
      <c r="CP208" s="169"/>
      <c r="CQ208" s="169"/>
      <c r="CR208" s="169"/>
      <c r="CS208" s="171"/>
      <c r="CT208" s="171"/>
      <c r="CU208" s="169"/>
    </row>
    <row r="209" spans="1:99" ht="15.75" x14ac:dyDescent="0.25">
      <c r="A209" s="166"/>
      <c r="B209" s="166" t="s">
        <v>823</v>
      </c>
      <c r="C209" s="175">
        <v>82.146000000000001</v>
      </c>
      <c r="D209" s="176">
        <v>169.7</v>
      </c>
      <c r="E209" s="176">
        <v>356.1</v>
      </c>
      <c r="F209" s="176">
        <v>560.4</v>
      </c>
      <c r="G209" s="176">
        <v>42.9</v>
      </c>
      <c r="H209" s="176">
        <v>43.468424987491957</v>
      </c>
      <c r="I209" s="176">
        <v>292</v>
      </c>
      <c r="J209" s="175">
        <v>0.27</v>
      </c>
      <c r="K209" s="175">
        <v>0.21</v>
      </c>
      <c r="L209" s="175">
        <v>0.81599999999999995</v>
      </c>
      <c r="M209" s="176">
        <v>289</v>
      </c>
      <c r="N209" s="176">
        <v>0.6</v>
      </c>
      <c r="O209" s="177">
        <v>-16.396999999999998</v>
      </c>
      <c r="P209" s="178">
        <v>0.17319999999999999</v>
      </c>
      <c r="Q209" s="178">
        <v>-1.293E-4</v>
      </c>
      <c r="R209" s="178">
        <v>3.927E-8</v>
      </c>
      <c r="S209" s="175">
        <f t="shared" ca="1" si="4"/>
        <v>0.80572407102380172</v>
      </c>
      <c r="T209" s="179">
        <v>25</v>
      </c>
      <c r="U209" s="180">
        <v>506.92</v>
      </c>
      <c r="V209" s="180">
        <v>264.54000000000002</v>
      </c>
      <c r="W209" s="169">
        <v>-1.28</v>
      </c>
      <c r="X209" s="181">
        <v>-5.3555200000000003</v>
      </c>
      <c r="Y209" s="169">
        <v>25.54</v>
      </c>
      <c r="Z209" s="181">
        <v>106.85936</v>
      </c>
      <c r="AA209" s="181"/>
      <c r="AB209" s="177">
        <v>15.824299999999999</v>
      </c>
      <c r="AC209" s="180">
        <v>2813.53</v>
      </c>
      <c r="AD209" s="180">
        <v>-49.98</v>
      </c>
      <c r="AE209" s="169">
        <v>360</v>
      </c>
      <c r="AF209" s="169">
        <v>300</v>
      </c>
      <c r="AG209" s="175">
        <v>0</v>
      </c>
      <c r="AH209" s="180">
        <v>0</v>
      </c>
      <c r="AI209" s="175">
        <v>0</v>
      </c>
      <c r="AJ209" s="175">
        <v>0</v>
      </c>
      <c r="AK209" s="169">
        <v>7280</v>
      </c>
      <c r="AL209" s="181">
        <v>30459.52</v>
      </c>
      <c r="AM209" s="169"/>
      <c r="AN209" s="170"/>
      <c r="AO209" s="170"/>
      <c r="AP209" s="170"/>
      <c r="AQ209" s="170"/>
      <c r="AR209" s="170"/>
      <c r="AS209" s="170"/>
      <c r="AT209" s="170"/>
      <c r="AU209" s="170"/>
      <c r="AV209" s="170"/>
      <c r="AW209" s="170"/>
      <c r="AX209" s="170"/>
      <c r="AY209" s="170"/>
      <c r="AZ209" s="170"/>
      <c r="BA209" s="170"/>
      <c r="BB209" s="170"/>
      <c r="BC209" s="170"/>
      <c r="BD209" s="170"/>
      <c r="BE209" s="170"/>
      <c r="BF209" s="170"/>
      <c r="BG209" s="170"/>
      <c r="BH209" s="170"/>
      <c r="BI209" s="170"/>
      <c r="BJ209" s="170"/>
      <c r="BK209" s="170"/>
      <c r="BL209" s="170"/>
      <c r="BM209" s="170"/>
      <c r="BN209" s="170"/>
      <c r="BO209" s="170"/>
      <c r="BP209" s="170"/>
      <c r="BQ209" s="170"/>
      <c r="BR209" s="170"/>
      <c r="BS209" s="170"/>
      <c r="BT209" s="170"/>
      <c r="BU209" s="170"/>
      <c r="BV209" s="170"/>
      <c r="BW209" s="170"/>
      <c r="BX209" s="170"/>
      <c r="BY209" s="169"/>
      <c r="BZ209" s="169"/>
      <c r="CA209" s="169"/>
      <c r="CB209" s="169"/>
      <c r="CC209" s="169"/>
      <c r="CD209" s="169"/>
      <c r="CE209" s="169"/>
      <c r="CF209" s="169"/>
      <c r="CG209" s="169"/>
      <c r="CH209" s="169"/>
      <c r="CI209" s="169"/>
      <c r="CJ209" s="169"/>
      <c r="CK209" s="169"/>
      <c r="CL209" s="169"/>
      <c r="CM209" s="169"/>
      <c r="CN209" s="169"/>
      <c r="CO209" s="169"/>
      <c r="CP209" s="169"/>
      <c r="CQ209" s="169"/>
      <c r="CR209" s="169"/>
      <c r="CS209" s="171"/>
      <c r="CT209" s="171"/>
      <c r="CU209" s="169"/>
    </row>
    <row r="210" spans="1:99" ht="15.75" x14ac:dyDescent="0.25">
      <c r="A210" s="166"/>
      <c r="B210" s="182" t="s">
        <v>824</v>
      </c>
      <c r="C210" s="183">
        <v>70.135000000000005</v>
      </c>
      <c r="D210" s="184">
        <v>179.3</v>
      </c>
      <c r="E210" s="184">
        <v>322.39999999999998</v>
      </c>
      <c r="F210" s="184">
        <v>511.6</v>
      </c>
      <c r="G210" s="184">
        <v>44.5</v>
      </c>
      <c r="H210" s="184">
        <v>45.089624987025459</v>
      </c>
      <c r="I210" s="184">
        <v>260</v>
      </c>
      <c r="J210" s="183">
        <v>0.27600000000000002</v>
      </c>
      <c r="K210" s="183">
        <v>0.192</v>
      </c>
      <c r="L210" s="183">
        <v>0.745</v>
      </c>
      <c r="M210" s="184">
        <v>293</v>
      </c>
      <c r="N210" s="184">
        <v>0</v>
      </c>
      <c r="O210" s="185">
        <v>-12.808</v>
      </c>
      <c r="P210" s="186">
        <v>0.12959999999999999</v>
      </c>
      <c r="Q210" s="186">
        <v>-7.2390000000000003E-5</v>
      </c>
      <c r="R210" s="186">
        <v>1.5489999999999998E-8</v>
      </c>
      <c r="S210" s="183">
        <f t="shared" ca="1" si="4"/>
        <v>0.67609194391465544</v>
      </c>
      <c r="T210" s="187">
        <v>25</v>
      </c>
      <c r="U210" s="188">
        <v>406.69</v>
      </c>
      <c r="V210" s="188">
        <v>231.67</v>
      </c>
      <c r="W210" s="171">
        <v>-18.46</v>
      </c>
      <c r="X210" s="189">
        <v>-77.236640000000008</v>
      </c>
      <c r="Y210" s="171">
        <v>9.23</v>
      </c>
      <c r="Z210" s="189">
        <v>38.618320000000004</v>
      </c>
      <c r="AA210" s="189"/>
      <c r="AB210" s="185">
        <v>15.8574</v>
      </c>
      <c r="AC210" s="188">
        <v>2588.48</v>
      </c>
      <c r="AD210" s="188">
        <v>-41.79</v>
      </c>
      <c r="AE210" s="171">
        <v>345</v>
      </c>
      <c r="AF210" s="171">
        <v>230</v>
      </c>
      <c r="AG210" s="183">
        <v>0</v>
      </c>
      <c r="AH210" s="188">
        <v>0</v>
      </c>
      <c r="AI210" s="183">
        <v>0</v>
      </c>
      <c r="AJ210" s="183">
        <v>0</v>
      </c>
      <c r="AK210" s="171">
        <v>6524</v>
      </c>
      <c r="AL210" s="189">
        <v>27296.416000000001</v>
      </c>
      <c r="AM210" s="194"/>
      <c r="AN210" s="195"/>
      <c r="AO210" s="195"/>
      <c r="AP210" s="195"/>
      <c r="AQ210" s="195"/>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N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row>
    <row r="211" spans="1:99" ht="15.75" x14ac:dyDescent="0.25">
      <c r="A211" s="166"/>
      <c r="B211" s="166" t="s">
        <v>825</v>
      </c>
      <c r="C211" s="175">
        <v>84.117999999999995</v>
      </c>
      <c r="D211" s="176">
        <v>222.5</v>
      </c>
      <c r="E211" s="176">
        <v>403.9</v>
      </c>
      <c r="F211" s="176">
        <v>626</v>
      </c>
      <c r="G211" s="176">
        <v>53</v>
      </c>
      <c r="H211" s="176">
        <v>53.702249984547173</v>
      </c>
      <c r="I211" s="176">
        <v>268</v>
      </c>
      <c r="J211" s="175">
        <v>0.28000000000000003</v>
      </c>
      <c r="K211" s="175">
        <v>0.35</v>
      </c>
      <c r="L211" s="175">
        <v>0.95</v>
      </c>
      <c r="M211" s="176">
        <v>293</v>
      </c>
      <c r="N211" s="176">
        <v>3</v>
      </c>
      <c r="O211" s="177">
        <v>-9.7070000000000007</v>
      </c>
      <c r="P211" s="178">
        <v>0.12479999999999999</v>
      </c>
      <c r="Q211" s="178">
        <v>-7.462E-5</v>
      </c>
      <c r="R211" s="178">
        <v>1.7030000000000001E-8</v>
      </c>
      <c r="S211" s="175">
        <f t="shared" ca="1" si="4"/>
        <v>1.0341754569809181</v>
      </c>
      <c r="T211" s="179">
        <v>25</v>
      </c>
      <c r="U211" s="180">
        <v>574.71</v>
      </c>
      <c r="V211" s="180">
        <v>303.44</v>
      </c>
      <c r="W211" s="169">
        <v>-46.04</v>
      </c>
      <c r="X211" s="181">
        <v>-192.63136</v>
      </c>
      <c r="Y211" s="169">
        <v>0</v>
      </c>
      <c r="Z211" s="181">
        <v>0</v>
      </c>
      <c r="AA211" s="181"/>
      <c r="AB211" s="177">
        <v>16.089700000000001</v>
      </c>
      <c r="AC211" s="180">
        <v>3193.92</v>
      </c>
      <c r="AD211" s="180">
        <v>-66.150000000000006</v>
      </c>
      <c r="AE211" s="169">
        <v>440</v>
      </c>
      <c r="AF211" s="169">
        <v>300</v>
      </c>
      <c r="AG211" s="175">
        <v>0</v>
      </c>
      <c r="AH211" s="180">
        <v>0</v>
      </c>
      <c r="AI211" s="175">
        <v>0</v>
      </c>
      <c r="AJ211" s="175">
        <v>0</v>
      </c>
      <c r="AK211" s="169">
        <v>8740</v>
      </c>
      <c r="AL211" s="181">
        <v>36568.160000000003</v>
      </c>
      <c r="AM211" s="169"/>
      <c r="AN211" s="170"/>
      <c r="AO211" s="170"/>
      <c r="AP211" s="170"/>
      <c r="AQ211" s="170"/>
      <c r="AR211" s="170"/>
      <c r="AS211" s="170"/>
      <c r="AT211" s="170"/>
      <c r="AU211" s="170"/>
      <c r="AV211" s="170"/>
      <c r="AW211" s="170"/>
      <c r="AX211" s="170"/>
      <c r="AY211" s="170"/>
      <c r="AZ211" s="170"/>
      <c r="BA211" s="170"/>
      <c r="BB211" s="170"/>
      <c r="BC211" s="170"/>
      <c r="BD211" s="170"/>
      <c r="BE211" s="170"/>
      <c r="BF211" s="170"/>
      <c r="BG211" s="170"/>
      <c r="BH211" s="170"/>
      <c r="BI211" s="170"/>
      <c r="BJ211" s="170"/>
      <c r="BK211" s="170"/>
      <c r="BL211" s="170"/>
      <c r="BM211" s="170"/>
      <c r="BN211" s="170"/>
      <c r="BO211" s="170"/>
      <c r="BP211" s="170"/>
      <c r="BQ211" s="170"/>
      <c r="BR211" s="170"/>
      <c r="BS211" s="170"/>
      <c r="BT211" s="170"/>
      <c r="BU211" s="170"/>
      <c r="BV211" s="170"/>
      <c r="BW211" s="170"/>
      <c r="BX211" s="170"/>
      <c r="BY211" s="169"/>
      <c r="BZ211" s="169"/>
      <c r="CA211" s="169"/>
      <c r="CB211" s="169"/>
      <c r="CC211" s="169"/>
      <c r="CD211" s="169"/>
      <c r="CE211" s="169"/>
      <c r="CF211" s="169"/>
      <c r="CG211" s="169"/>
      <c r="CH211" s="169"/>
      <c r="CI211" s="169"/>
      <c r="CJ211" s="169"/>
      <c r="CK211" s="169"/>
      <c r="CL211" s="169"/>
      <c r="CM211" s="169"/>
      <c r="CN211" s="169"/>
      <c r="CO211" s="169"/>
      <c r="CP211" s="169"/>
      <c r="CQ211" s="169"/>
      <c r="CR211" s="169"/>
      <c r="CS211" s="171"/>
      <c r="CT211" s="171"/>
      <c r="CU211" s="169"/>
    </row>
    <row r="212" spans="1:99" ht="15.75" x14ac:dyDescent="0.25">
      <c r="A212" s="166"/>
      <c r="B212" s="166" t="s">
        <v>826</v>
      </c>
      <c r="C212" s="175">
        <v>68.119</v>
      </c>
      <c r="D212" s="176">
        <v>138.1</v>
      </c>
      <c r="E212" s="176">
        <v>317.39999999999998</v>
      </c>
      <c r="F212" s="176">
        <v>506</v>
      </c>
      <c r="G212" s="176">
        <v>0</v>
      </c>
      <c r="H212" s="176">
        <v>0</v>
      </c>
      <c r="I212" s="176">
        <v>0</v>
      </c>
      <c r="J212" s="175">
        <v>0</v>
      </c>
      <c r="K212" s="175">
        <v>0</v>
      </c>
      <c r="L212" s="175">
        <v>0.77200000000000002</v>
      </c>
      <c r="M212" s="176">
        <v>293</v>
      </c>
      <c r="N212" s="176">
        <v>0.9</v>
      </c>
      <c r="O212" s="177">
        <v>-9.9149999999999991</v>
      </c>
      <c r="P212" s="178">
        <v>0.1106</v>
      </c>
      <c r="Q212" s="178">
        <v>-6.1600000000000007E-5</v>
      </c>
      <c r="R212" s="178">
        <v>1.2979999999999999E-8</v>
      </c>
      <c r="S212" s="175">
        <f t="shared" ca="1" si="4"/>
        <v>0.616404219744352</v>
      </c>
      <c r="T212" s="179">
        <v>25</v>
      </c>
      <c r="U212" s="180">
        <v>396.83</v>
      </c>
      <c r="V212" s="180">
        <v>218.66</v>
      </c>
      <c r="W212" s="169">
        <v>7.87</v>
      </c>
      <c r="X212" s="181">
        <v>32.928080000000001</v>
      </c>
      <c r="Y212" s="169">
        <v>26.48</v>
      </c>
      <c r="Z212" s="181">
        <v>110.79232</v>
      </c>
      <c r="AA212" s="181"/>
      <c r="AB212" s="177">
        <v>15.935600000000001</v>
      </c>
      <c r="AC212" s="180">
        <v>2583.0700000000002</v>
      </c>
      <c r="AD212" s="180">
        <v>-39.869999999999997</v>
      </c>
      <c r="AE212" s="169">
        <v>378</v>
      </c>
      <c r="AF212" s="169">
        <v>244</v>
      </c>
      <c r="AG212" s="175">
        <v>0</v>
      </c>
      <c r="AH212" s="180">
        <v>0</v>
      </c>
      <c r="AI212" s="175">
        <v>0</v>
      </c>
      <c r="AJ212" s="175">
        <v>0</v>
      </c>
      <c r="AK212" s="169">
        <v>6450</v>
      </c>
      <c r="AL212" s="181">
        <v>26986.799999999999</v>
      </c>
      <c r="AM212" s="169"/>
      <c r="AN212" s="170"/>
      <c r="AO212" s="170"/>
      <c r="AP212" s="170"/>
      <c r="AQ212" s="170"/>
      <c r="AR212" s="170"/>
      <c r="AS212" s="170"/>
      <c r="AT212" s="170"/>
      <c r="AU212" s="170"/>
      <c r="AV212" s="170"/>
      <c r="AW212" s="170"/>
      <c r="AX212" s="170"/>
      <c r="AY212" s="170"/>
      <c r="AZ212" s="170"/>
      <c r="BA212" s="170"/>
      <c r="BB212" s="170"/>
      <c r="BC212" s="170"/>
      <c r="BD212" s="170"/>
      <c r="BE212" s="170"/>
      <c r="BF212" s="170"/>
      <c r="BG212" s="170"/>
      <c r="BH212" s="170"/>
      <c r="BI212" s="170"/>
      <c r="BJ212" s="170"/>
      <c r="BK212" s="170"/>
      <c r="BL212" s="170"/>
      <c r="BM212" s="170"/>
      <c r="BN212" s="170"/>
      <c r="BO212" s="170"/>
      <c r="BP212" s="170"/>
      <c r="BQ212" s="170"/>
      <c r="BR212" s="170"/>
      <c r="BS212" s="170"/>
      <c r="BT212" s="170"/>
      <c r="BU212" s="170"/>
      <c r="BV212" s="170"/>
      <c r="BW212" s="170"/>
      <c r="BX212" s="170"/>
      <c r="BY212" s="169"/>
      <c r="BZ212" s="169"/>
      <c r="CA212" s="169"/>
      <c r="CB212" s="169"/>
      <c r="CC212" s="169"/>
      <c r="CD212" s="169"/>
      <c r="CE212" s="169"/>
      <c r="CF212" s="169"/>
      <c r="CG212" s="169"/>
      <c r="CH212" s="169"/>
      <c r="CI212" s="169"/>
      <c r="CJ212" s="169"/>
      <c r="CK212" s="169"/>
      <c r="CL212" s="169"/>
      <c r="CM212" s="169"/>
      <c r="CN212" s="169"/>
      <c r="CO212" s="169"/>
      <c r="CP212" s="169"/>
      <c r="CQ212" s="169"/>
      <c r="CR212" s="169"/>
      <c r="CS212" s="171"/>
      <c r="CT212" s="171"/>
      <c r="CU212" s="169"/>
    </row>
    <row r="213" spans="1:99" ht="15.75" x14ac:dyDescent="0.25">
      <c r="A213" s="166"/>
      <c r="B213" s="166" t="s">
        <v>827</v>
      </c>
      <c r="C213" s="175">
        <v>42.081000000000003</v>
      </c>
      <c r="D213" s="176">
        <v>145.69999999999999</v>
      </c>
      <c r="E213" s="176">
        <v>240.4</v>
      </c>
      <c r="F213" s="176">
        <v>397.8</v>
      </c>
      <c r="G213" s="176">
        <v>54.2</v>
      </c>
      <c r="H213" s="176">
        <v>54.918149984197299</v>
      </c>
      <c r="I213" s="176">
        <v>170</v>
      </c>
      <c r="J213" s="175">
        <v>0.28199999999999997</v>
      </c>
      <c r="K213" s="175">
        <v>0.26400000000000001</v>
      </c>
      <c r="L213" s="175">
        <v>0.56299999999999994</v>
      </c>
      <c r="M213" s="176">
        <v>288</v>
      </c>
      <c r="N213" s="176">
        <v>0</v>
      </c>
      <c r="O213" s="177">
        <v>-8.4169999999999998</v>
      </c>
      <c r="P213" s="178">
        <v>9.1079999999999994E-2</v>
      </c>
      <c r="Q213" s="178">
        <v>-6.8819999999999995E-5</v>
      </c>
      <c r="R213" s="178">
        <v>2.1579999999999999E-8</v>
      </c>
      <c r="S213" s="175" t="e">
        <f t="shared" ca="1" si="4"/>
        <v>#DIV/0!</v>
      </c>
      <c r="T213" s="179">
        <v>25</v>
      </c>
      <c r="U213" s="180">
        <v>0</v>
      </c>
      <c r="V213" s="180">
        <v>0</v>
      </c>
      <c r="W213" s="169">
        <v>12.74</v>
      </c>
      <c r="X213" s="181">
        <v>53.304160000000003</v>
      </c>
      <c r="Y213" s="169">
        <v>24.95</v>
      </c>
      <c r="Z213" s="181">
        <v>104.3908</v>
      </c>
      <c r="AA213" s="181"/>
      <c r="AB213" s="177">
        <v>15.8599</v>
      </c>
      <c r="AC213" s="180">
        <v>1971.04</v>
      </c>
      <c r="AD213" s="180">
        <v>-26.65</v>
      </c>
      <c r="AE213" s="169">
        <v>245</v>
      </c>
      <c r="AF213" s="169">
        <v>180</v>
      </c>
      <c r="AG213" s="175">
        <v>0</v>
      </c>
      <c r="AH213" s="180">
        <v>0</v>
      </c>
      <c r="AI213" s="175">
        <v>0</v>
      </c>
      <c r="AJ213" s="175">
        <v>0</v>
      </c>
      <c r="AK213" s="169">
        <v>4790</v>
      </c>
      <c r="AL213" s="181">
        <v>20041.36</v>
      </c>
      <c r="AM213" s="169"/>
      <c r="AN213" s="170"/>
      <c r="AO213" s="170"/>
      <c r="AP213" s="170"/>
      <c r="AQ213" s="170"/>
      <c r="AR213" s="170"/>
      <c r="AS213" s="170"/>
      <c r="AT213" s="170"/>
      <c r="AU213" s="170"/>
      <c r="AV213" s="170"/>
      <c r="AW213" s="170"/>
      <c r="AX213" s="170"/>
      <c r="AY213" s="170"/>
      <c r="AZ213" s="170"/>
      <c r="BA213" s="170"/>
      <c r="BB213" s="170"/>
      <c r="BC213" s="170"/>
      <c r="BD213" s="170"/>
      <c r="BE213" s="170"/>
      <c r="BF213" s="170"/>
      <c r="BG213" s="170"/>
      <c r="BH213" s="170"/>
      <c r="BI213" s="170"/>
      <c r="BJ213" s="170"/>
      <c r="BK213" s="170"/>
      <c r="BL213" s="170"/>
      <c r="BM213" s="170"/>
      <c r="BN213" s="170"/>
      <c r="BO213" s="170"/>
      <c r="BP213" s="170"/>
      <c r="BQ213" s="170"/>
      <c r="BR213" s="170"/>
      <c r="BS213" s="170"/>
      <c r="BT213" s="170"/>
      <c r="BU213" s="170"/>
      <c r="BV213" s="170"/>
      <c r="BW213" s="170"/>
      <c r="BX213" s="170"/>
      <c r="BY213" s="169"/>
      <c r="BZ213" s="169"/>
      <c r="CA213" s="169"/>
      <c r="CB213" s="169"/>
      <c r="CC213" s="169"/>
      <c r="CD213" s="169"/>
      <c r="CE213" s="169"/>
      <c r="CF213" s="169"/>
      <c r="CG213" s="169"/>
      <c r="CH213" s="169"/>
      <c r="CI213" s="169"/>
      <c r="CJ213" s="169"/>
      <c r="CK213" s="169"/>
      <c r="CL213" s="169"/>
      <c r="CM213" s="169"/>
      <c r="CN213" s="169"/>
      <c r="CO213" s="169"/>
      <c r="CP213" s="169"/>
      <c r="CQ213" s="169"/>
      <c r="CR213" s="169"/>
      <c r="CS213" s="171"/>
      <c r="CT213" s="171"/>
      <c r="CU213" s="169"/>
    </row>
    <row r="214" spans="1:99" ht="15.75" x14ac:dyDescent="0.25">
      <c r="A214" s="166"/>
      <c r="B214" s="166" t="s">
        <v>828</v>
      </c>
      <c r="C214" s="175">
        <v>4.032</v>
      </c>
      <c r="D214" s="176">
        <v>18.7</v>
      </c>
      <c r="E214" s="176">
        <v>23.7</v>
      </c>
      <c r="F214" s="176">
        <v>38.4</v>
      </c>
      <c r="G214" s="176">
        <v>16.399999999999999</v>
      </c>
      <c r="H214" s="176">
        <v>16.617299995218367</v>
      </c>
      <c r="I214" s="176">
        <v>60.3</v>
      </c>
      <c r="J214" s="175">
        <v>0.314</v>
      </c>
      <c r="K214" s="175">
        <v>-0.13</v>
      </c>
      <c r="L214" s="175">
        <v>0.16500000000000001</v>
      </c>
      <c r="M214" s="176">
        <v>22.7</v>
      </c>
      <c r="N214" s="176">
        <v>0</v>
      </c>
      <c r="O214" s="177">
        <v>7.2249999999999996</v>
      </c>
      <c r="P214" s="178">
        <v>-1.58E-3</v>
      </c>
      <c r="Q214" s="178">
        <v>2.7939999999999998E-6</v>
      </c>
      <c r="R214" s="178">
        <v>-8.7999999999999996E-10</v>
      </c>
      <c r="S214" s="175">
        <f t="shared" ca="1" si="4"/>
        <v>0.10215317600117953</v>
      </c>
      <c r="T214" s="179">
        <v>25</v>
      </c>
      <c r="U214" s="180">
        <v>19.670000000000002</v>
      </c>
      <c r="V214" s="180">
        <v>8.3800000000000008</v>
      </c>
      <c r="W214" s="169">
        <v>0</v>
      </c>
      <c r="X214" s="181">
        <v>0</v>
      </c>
      <c r="Y214" s="169">
        <v>0</v>
      </c>
      <c r="Z214" s="181">
        <v>0</v>
      </c>
      <c r="AA214" s="181"/>
      <c r="AB214" s="177">
        <v>13.295400000000001</v>
      </c>
      <c r="AC214" s="180">
        <v>157.88999999999999</v>
      </c>
      <c r="AD214" s="180">
        <v>0</v>
      </c>
      <c r="AE214" s="169">
        <v>25</v>
      </c>
      <c r="AF214" s="169">
        <v>19</v>
      </c>
      <c r="AG214" s="175">
        <v>0</v>
      </c>
      <c r="AH214" s="180">
        <v>0</v>
      </c>
      <c r="AI214" s="175">
        <v>0</v>
      </c>
      <c r="AJ214" s="175">
        <v>0</v>
      </c>
      <c r="AK214" s="169">
        <v>292</v>
      </c>
      <c r="AL214" s="181">
        <v>1221.7280000000001</v>
      </c>
      <c r="AM214" s="169"/>
      <c r="AN214" s="170"/>
      <c r="AO214" s="170"/>
      <c r="AP214" s="170"/>
      <c r="AQ214" s="170"/>
      <c r="AR214" s="170"/>
      <c r="AS214" s="170"/>
      <c r="AT214" s="170"/>
      <c r="AU214" s="170"/>
      <c r="AV214" s="170"/>
      <c r="AW214" s="170"/>
      <c r="AX214" s="170"/>
      <c r="AY214" s="170"/>
      <c r="AZ214" s="170"/>
      <c r="BA214" s="170"/>
      <c r="BB214" s="170"/>
      <c r="BC214" s="170"/>
      <c r="BD214" s="170"/>
      <c r="BE214" s="170"/>
      <c r="BF214" s="170"/>
      <c r="BG214" s="170"/>
      <c r="BH214" s="170"/>
      <c r="BI214" s="170"/>
      <c r="BJ214" s="170"/>
      <c r="BK214" s="170"/>
      <c r="BL214" s="170"/>
      <c r="BM214" s="170"/>
      <c r="BN214" s="170"/>
      <c r="BO214" s="170"/>
      <c r="BP214" s="170"/>
      <c r="BQ214" s="170"/>
      <c r="BR214" s="170"/>
      <c r="BS214" s="170"/>
      <c r="BT214" s="170"/>
      <c r="BU214" s="170"/>
      <c r="BV214" s="170"/>
      <c r="BW214" s="170"/>
      <c r="BX214" s="170"/>
      <c r="BY214" s="169"/>
      <c r="BZ214" s="169"/>
      <c r="CA214" s="169"/>
      <c r="CB214" s="169"/>
      <c r="CC214" s="169"/>
      <c r="CD214" s="169"/>
      <c r="CE214" s="169"/>
      <c r="CF214" s="169"/>
      <c r="CG214" s="169"/>
      <c r="CH214" s="169"/>
      <c r="CI214" s="169"/>
      <c r="CJ214" s="169"/>
      <c r="CK214" s="169"/>
      <c r="CL214" s="169"/>
      <c r="CM214" s="169"/>
      <c r="CN214" s="169"/>
      <c r="CO214" s="169"/>
      <c r="CP214" s="169"/>
      <c r="CQ214" s="169"/>
      <c r="CR214" s="169"/>
      <c r="CS214" s="171"/>
      <c r="CT214" s="171"/>
      <c r="CU214" s="169"/>
    </row>
    <row r="215" spans="1:99" ht="15.75" x14ac:dyDescent="0.25">
      <c r="A215" s="166"/>
      <c r="B215" s="166" t="s">
        <v>829</v>
      </c>
      <c r="C215" s="175">
        <v>20.030999999999999</v>
      </c>
      <c r="D215" s="176">
        <v>277</v>
      </c>
      <c r="E215" s="176">
        <v>374.6</v>
      </c>
      <c r="F215" s="176">
        <v>644</v>
      </c>
      <c r="G215" s="176">
        <v>213.8</v>
      </c>
      <c r="H215" s="176">
        <v>216.63284993766388</v>
      </c>
      <c r="I215" s="176">
        <v>55.6</v>
      </c>
      <c r="J215" s="175">
        <v>0.22500000000000001</v>
      </c>
      <c r="K215" s="175">
        <v>0</v>
      </c>
      <c r="L215" s="175">
        <v>1.105</v>
      </c>
      <c r="M215" s="176">
        <v>293</v>
      </c>
      <c r="N215" s="176">
        <v>1.9</v>
      </c>
      <c r="O215" s="177">
        <v>0</v>
      </c>
      <c r="P215" s="178">
        <v>0</v>
      </c>
      <c r="Q215" s="178">
        <v>0</v>
      </c>
      <c r="R215" s="178">
        <v>0</v>
      </c>
      <c r="S215" s="175">
        <f t="shared" ca="1" si="4"/>
        <v>1.0551319880859298</v>
      </c>
      <c r="T215" s="179">
        <v>25</v>
      </c>
      <c r="U215" s="180">
        <v>757.92</v>
      </c>
      <c r="V215" s="180">
        <v>304.58</v>
      </c>
      <c r="W215" s="169">
        <v>-59.57</v>
      </c>
      <c r="X215" s="181">
        <v>-249.24088</v>
      </c>
      <c r="Y215" s="169">
        <v>-56.08</v>
      </c>
      <c r="Z215" s="181">
        <v>-234.63872000000001</v>
      </c>
      <c r="AA215" s="181"/>
      <c r="AB215" s="177">
        <v>0</v>
      </c>
      <c r="AC215" s="180">
        <v>0</v>
      </c>
      <c r="AD215" s="180">
        <v>0</v>
      </c>
      <c r="AE215" s="169">
        <v>0</v>
      </c>
      <c r="AF215" s="169">
        <v>0</v>
      </c>
      <c r="AG215" s="175">
        <v>0</v>
      </c>
      <c r="AH215" s="180">
        <v>0</v>
      </c>
      <c r="AI215" s="175">
        <v>0</v>
      </c>
      <c r="AJ215" s="175">
        <v>0</v>
      </c>
      <c r="AK215" s="169">
        <v>9880</v>
      </c>
      <c r="AL215" s="181">
        <v>41337.919999999998</v>
      </c>
      <c r="AM215" s="169"/>
      <c r="AN215" s="170"/>
      <c r="AO215" s="170"/>
      <c r="AP215" s="170"/>
      <c r="AQ215" s="170"/>
      <c r="AR215" s="170"/>
      <c r="AS215" s="170"/>
      <c r="AT215" s="170"/>
      <c r="AU215" s="170"/>
      <c r="AV215" s="170"/>
      <c r="AW215" s="170"/>
      <c r="AX215" s="170"/>
      <c r="AY215" s="170"/>
      <c r="AZ215" s="170"/>
      <c r="BA215" s="170"/>
      <c r="BB215" s="170"/>
      <c r="BC215" s="170"/>
      <c r="BD215" s="170"/>
      <c r="BE215" s="170"/>
      <c r="BF215" s="170"/>
      <c r="BG215" s="170"/>
      <c r="BH215" s="170"/>
      <c r="BI215" s="170"/>
      <c r="BJ215" s="170"/>
      <c r="BK215" s="170"/>
      <c r="BL215" s="170"/>
      <c r="BM215" s="170"/>
      <c r="BN215" s="170"/>
      <c r="BO215" s="170"/>
      <c r="BP215" s="170"/>
      <c r="BQ215" s="170"/>
      <c r="BR215" s="170"/>
      <c r="BS215" s="170"/>
      <c r="BT215" s="170"/>
      <c r="BU215" s="170"/>
      <c r="BV215" s="170"/>
      <c r="BW215" s="170"/>
      <c r="BX215" s="170"/>
      <c r="BY215" s="169"/>
      <c r="BZ215" s="169"/>
      <c r="CA215" s="169"/>
      <c r="CB215" s="169"/>
      <c r="CC215" s="169"/>
      <c r="CD215" s="169"/>
      <c r="CE215" s="169"/>
      <c r="CF215" s="169"/>
      <c r="CG215" s="169"/>
      <c r="CH215" s="169"/>
      <c r="CI215" s="169"/>
      <c r="CJ215" s="169"/>
      <c r="CK215" s="169"/>
      <c r="CL215" s="169"/>
      <c r="CM215" s="169"/>
      <c r="CN215" s="169"/>
      <c r="CO215" s="169"/>
      <c r="CP215" s="169"/>
      <c r="CQ215" s="169"/>
      <c r="CR215" s="169"/>
      <c r="CS215" s="171"/>
      <c r="CT215" s="171"/>
      <c r="CU215" s="169"/>
    </row>
    <row r="216" spans="1:99" ht="15.75" x14ac:dyDescent="0.25">
      <c r="A216" s="166"/>
      <c r="B216" s="166" t="s">
        <v>830</v>
      </c>
      <c r="C216" s="175">
        <v>173.83500000000001</v>
      </c>
      <c r="D216" s="176">
        <v>220.6</v>
      </c>
      <c r="E216" s="176">
        <v>370</v>
      </c>
      <c r="F216" s="176">
        <v>583</v>
      </c>
      <c r="G216" s="176">
        <v>71</v>
      </c>
      <c r="H216" s="176">
        <v>71.940749979299042</v>
      </c>
      <c r="I216" s="176">
        <v>0</v>
      </c>
      <c r="J216" s="175">
        <v>0</v>
      </c>
      <c r="K216" s="175">
        <v>0</v>
      </c>
      <c r="L216" s="175">
        <v>2.5</v>
      </c>
      <c r="M216" s="176">
        <v>293</v>
      </c>
      <c r="N216" s="176">
        <v>1.9</v>
      </c>
      <c r="O216" s="177">
        <v>0</v>
      </c>
      <c r="P216" s="178">
        <v>0</v>
      </c>
      <c r="Q216" s="178">
        <v>0</v>
      </c>
      <c r="R216" s="178">
        <v>0</v>
      </c>
      <c r="S216" s="175">
        <f t="shared" ca="1" si="4"/>
        <v>0.98266854876625764</v>
      </c>
      <c r="T216" s="179">
        <v>25</v>
      </c>
      <c r="U216" s="180">
        <v>428.91</v>
      </c>
      <c r="V216" s="180">
        <v>294.57</v>
      </c>
      <c r="W216" s="169">
        <v>-1</v>
      </c>
      <c r="X216" s="181">
        <v>-4.1840000000000002</v>
      </c>
      <c r="Y216" s="169">
        <v>-1.34</v>
      </c>
      <c r="Z216" s="181">
        <v>-5.6065600000000009</v>
      </c>
      <c r="AA216" s="181"/>
      <c r="AB216" s="177">
        <v>0</v>
      </c>
      <c r="AC216" s="180">
        <v>0</v>
      </c>
      <c r="AD216" s="180">
        <v>0</v>
      </c>
      <c r="AE216" s="169">
        <v>0</v>
      </c>
      <c r="AF216" s="169">
        <v>0</v>
      </c>
      <c r="AG216" s="175">
        <v>0</v>
      </c>
      <c r="AH216" s="180">
        <v>0</v>
      </c>
      <c r="AI216" s="175">
        <v>0</v>
      </c>
      <c r="AJ216" s="175">
        <v>0</v>
      </c>
      <c r="AK216" s="169">
        <v>0</v>
      </c>
      <c r="AL216" s="181">
        <v>0</v>
      </c>
      <c r="AM216" s="169"/>
      <c r="AN216" s="170"/>
      <c r="AO216" s="170"/>
      <c r="AP216" s="170"/>
      <c r="AQ216" s="170"/>
      <c r="AR216" s="170"/>
      <c r="AS216" s="170"/>
      <c r="AT216" s="170"/>
      <c r="AU216" s="170"/>
      <c r="AV216" s="170"/>
      <c r="AW216" s="170"/>
      <c r="AX216" s="170"/>
      <c r="AY216" s="170"/>
      <c r="AZ216" s="170"/>
      <c r="BA216" s="170"/>
      <c r="BB216" s="170"/>
      <c r="BC216" s="170"/>
      <c r="BD216" s="170"/>
      <c r="BE216" s="170"/>
      <c r="BF216" s="170"/>
      <c r="BG216" s="170"/>
      <c r="BH216" s="170"/>
      <c r="BI216" s="170"/>
      <c r="BJ216" s="170"/>
      <c r="BK216" s="170"/>
      <c r="BL216" s="170"/>
      <c r="BM216" s="170"/>
      <c r="BN216" s="170"/>
      <c r="BO216" s="170"/>
      <c r="BP216" s="170"/>
      <c r="BQ216" s="170"/>
      <c r="BR216" s="170"/>
      <c r="BS216" s="170"/>
      <c r="BT216" s="170"/>
      <c r="BU216" s="170"/>
      <c r="BV216" s="170"/>
      <c r="BW216" s="170"/>
      <c r="BX216" s="170"/>
      <c r="BY216" s="169"/>
      <c r="BZ216" s="169"/>
      <c r="CA216" s="169"/>
      <c r="CB216" s="169"/>
      <c r="CC216" s="169"/>
      <c r="CD216" s="169"/>
      <c r="CE216" s="169"/>
      <c r="CF216" s="169"/>
      <c r="CG216" s="169"/>
      <c r="CH216" s="169"/>
      <c r="CI216" s="169"/>
      <c r="CJ216" s="169"/>
      <c r="CK216" s="169"/>
      <c r="CL216" s="169"/>
      <c r="CM216" s="169"/>
      <c r="CN216" s="169"/>
      <c r="CO216" s="169"/>
      <c r="CP216" s="169"/>
      <c r="CQ216" s="169"/>
      <c r="CR216" s="169"/>
      <c r="CS216" s="171"/>
      <c r="CT216" s="171"/>
      <c r="CU216" s="169"/>
    </row>
    <row r="217" spans="1:99" ht="15.75" x14ac:dyDescent="0.25">
      <c r="A217" s="166"/>
      <c r="B217" s="166" t="s">
        <v>831</v>
      </c>
      <c r="C217" s="175">
        <v>129.24700000000001</v>
      </c>
      <c r="D217" s="176">
        <v>211</v>
      </c>
      <c r="E217" s="176">
        <v>432.8</v>
      </c>
      <c r="F217" s="176">
        <v>596</v>
      </c>
      <c r="G217" s="176">
        <v>25</v>
      </c>
      <c r="H217" s="176">
        <v>25.33124999271093</v>
      </c>
      <c r="I217" s="176">
        <v>517</v>
      </c>
      <c r="J217" s="175">
        <v>0.26</v>
      </c>
      <c r="K217" s="175">
        <v>0.59</v>
      </c>
      <c r="L217" s="175">
        <v>0.76700000000000002</v>
      </c>
      <c r="M217" s="176">
        <v>293</v>
      </c>
      <c r="N217" s="176">
        <v>1.1000000000000001</v>
      </c>
      <c r="O217" s="177">
        <v>2.3319999999999999</v>
      </c>
      <c r="P217" s="178">
        <v>0.193</v>
      </c>
      <c r="Q217" s="178">
        <v>-1.049E-4</v>
      </c>
      <c r="R217" s="178">
        <v>2.2090000000000001E-8</v>
      </c>
      <c r="S217" s="175">
        <f t="shared" ca="1" si="4"/>
        <v>0.9240273127322336</v>
      </c>
      <c r="T217" s="179">
        <v>25</v>
      </c>
      <c r="U217" s="180">
        <v>581.41999999999996</v>
      </c>
      <c r="V217" s="180">
        <v>286.54000000000002</v>
      </c>
      <c r="W217" s="169">
        <v>0</v>
      </c>
      <c r="X217" s="181">
        <v>0</v>
      </c>
      <c r="Y217" s="169">
        <v>0</v>
      </c>
      <c r="Z217" s="181">
        <v>0</v>
      </c>
      <c r="AA217" s="181"/>
      <c r="AB217" s="177">
        <v>16.730699999999999</v>
      </c>
      <c r="AC217" s="180">
        <v>3721.9</v>
      </c>
      <c r="AD217" s="180">
        <v>-64.150000000000006</v>
      </c>
      <c r="AE217" s="169">
        <v>459</v>
      </c>
      <c r="AF217" s="169">
        <v>322</v>
      </c>
      <c r="AG217" s="175">
        <v>0</v>
      </c>
      <c r="AH217" s="180">
        <v>0</v>
      </c>
      <c r="AI217" s="175">
        <v>0</v>
      </c>
      <c r="AJ217" s="175">
        <v>0</v>
      </c>
      <c r="AK217" s="169">
        <v>9500</v>
      </c>
      <c r="AL217" s="181">
        <v>39748</v>
      </c>
      <c r="AM217" s="169"/>
      <c r="AN217" s="170"/>
      <c r="AO217" s="170"/>
      <c r="AP217" s="170"/>
      <c r="AQ217" s="170"/>
      <c r="AR217" s="170"/>
      <c r="AS217" s="170"/>
      <c r="AT217" s="170"/>
      <c r="AU217" s="170"/>
      <c r="AV217" s="170"/>
      <c r="AW217" s="170"/>
      <c r="AX217" s="170"/>
      <c r="AY217" s="170"/>
      <c r="AZ217" s="170"/>
      <c r="BA217" s="170"/>
      <c r="BB217" s="170"/>
      <c r="BC217" s="170"/>
      <c r="BD217" s="170"/>
      <c r="BE217" s="170"/>
      <c r="BF217" s="170"/>
      <c r="BG217" s="170"/>
      <c r="BH217" s="170"/>
      <c r="BI217" s="170"/>
      <c r="BJ217" s="170"/>
      <c r="BK217" s="170"/>
      <c r="BL217" s="170"/>
      <c r="BM217" s="170"/>
      <c r="BN217" s="170"/>
      <c r="BO217" s="170"/>
      <c r="BP217" s="170"/>
      <c r="BQ217" s="170"/>
      <c r="BR217" s="170"/>
      <c r="BS217" s="170"/>
      <c r="BT217" s="170"/>
      <c r="BU217" s="170"/>
      <c r="BV217" s="170"/>
      <c r="BW217" s="170"/>
      <c r="BX217" s="170"/>
      <c r="BY217" s="169"/>
      <c r="BZ217" s="169"/>
      <c r="CA217" s="169"/>
      <c r="CB217" s="169"/>
      <c r="CC217" s="169"/>
      <c r="CD217" s="169"/>
      <c r="CE217" s="169"/>
      <c r="CF217" s="169"/>
      <c r="CG217" s="169"/>
      <c r="CH217" s="169"/>
      <c r="CI217" s="169"/>
      <c r="CJ217" s="169"/>
      <c r="CK217" s="169"/>
      <c r="CL217" s="169"/>
      <c r="CM217" s="169"/>
      <c r="CN217" s="169"/>
      <c r="CO217" s="169"/>
      <c r="CP217" s="169"/>
      <c r="CQ217" s="169"/>
      <c r="CR217" s="169"/>
      <c r="CS217" s="171"/>
      <c r="CT217" s="171"/>
      <c r="CU217" s="169"/>
    </row>
    <row r="218" spans="1:99" ht="15.75" x14ac:dyDescent="0.25">
      <c r="A218" s="166"/>
      <c r="B218" s="166" t="s">
        <v>832</v>
      </c>
      <c r="C218" s="175">
        <v>278.35000000000002</v>
      </c>
      <c r="D218" s="176">
        <v>238</v>
      </c>
      <c r="E218" s="176">
        <v>608</v>
      </c>
      <c r="F218" s="176">
        <v>0</v>
      </c>
      <c r="G218" s="176">
        <v>0</v>
      </c>
      <c r="H218" s="176">
        <v>0</v>
      </c>
      <c r="I218" s="176">
        <v>0</v>
      </c>
      <c r="J218" s="175">
        <v>0</v>
      </c>
      <c r="K218" s="175">
        <v>0</v>
      </c>
      <c r="L218" s="175">
        <v>1.0469999999999999</v>
      </c>
      <c r="M218" s="176">
        <v>293</v>
      </c>
      <c r="N218" s="176">
        <v>0</v>
      </c>
      <c r="O218" s="177">
        <v>0.44900000000000001</v>
      </c>
      <c r="P218" s="178">
        <v>2.9950000000000001</v>
      </c>
      <c r="Q218" s="178">
        <v>-1</v>
      </c>
      <c r="R218" s="178">
        <v>-1.462</v>
      </c>
      <c r="S218" s="175">
        <f t="shared" ca="1" si="4"/>
        <v>10.90243693934711</v>
      </c>
      <c r="T218" s="179">
        <v>25</v>
      </c>
      <c r="U218" s="180">
        <v>-4</v>
      </c>
      <c r="V218" s="180">
        <v>1.665</v>
      </c>
      <c r="W218" s="169">
        <v>-8</v>
      </c>
      <c r="X218" s="181">
        <v>-33.472000000000001</v>
      </c>
      <c r="Y218" s="169">
        <v>2588.1</v>
      </c>
      <c r="Z218" s="181">
        <v>10828.6104</v>
      </c>
      <c r="AA218" s="181"/>
      <c r="AB218" s="177">
        <v>336.24</v>
      </c>
      <c r="AC218" s="180">
        <v>0</v>
      </c>
      <c r="AD218" s="180">
        <v>0</v>
      </c>
      <c r="AE218" s="169">
        <v>16.953900000000001</v>
      </c>
      <c r="AF218" s="169">
        <v>4852.47</v>
      </c>
      <c r="AG218" s="175">
        <v>-138.1</v>
      </c>
      <c r="AH218" s="180">
        <v>657</v>
      </c>
      <c r="AI218" s="175">
        <v>469</v>
      </c>
      <c r="AJ218" s="175">
        <v>0</v>
      </c>
      <c r="AK218" s="169">
        <v>0</v>
      </c>
      <c r="AL218" s="181">
        <v>0</v>
      </c>
      <c r="AM218" s="169"/>
      <c r="AN218" s="170"/>
      <c r="AO218" s="170"/>
      <c r="AP218" s="170"/>
      <c r="AQ218" s="170"/>
      <c r="AR218" s="170"/>
      <c r="AS218" s="170"/>
      <c r="AT218" s="170"/>
      <c r="AU218" s="170"/>
      <c r="AV218" s="170"/>
      <c r="AW218" s="170"/>
      <c r="AX218" s="170"/>
      <c r="AY218" s="170"/>
      <c r="AZ218" s="170"/>
      <c r="BA218" s="170"/>
      <c r="BB218" s="170"/>
      <c r="BC218" s="170"/>
      <c r="BD218" s="170"/>
      <c r="BE218" s="170"/>
      <c r="BF218" s="170"/>
      <c r="BG218" s="170"/>
      <c r="BH218" s="170"/>
      <c r="BI218" s="170"/>
      <c r="BJ218" s="170"/>
      <c r="BK218" s="170"/>
      <c r="BL218" s="170"/>
      <c r="BM218" s="170"/>
      <c r="BN218" s="170"/>
      <c r="BO218" s="170"/>
      <c r="BP218" s="170"/>
      <c r="BQ218" s="170"/>
      <c r="BR218" s="170"/>
      <c r="BS218" s="170"/>
      <c r="BT218" s="170"/>
      <c r="BU218" s="170"/>
      <c r="BV218" s="170"/>
      <c r="BW218" s="170"/>
      <c r="BX218" s="170"/>
      <c r="BY218" s="169"/>
      <c r="BZ218" s="169"/>
      <c r="CA218" s="169"/>
      <c r="CB218" s="169"/>
      <c r="CC218" s="169"/>
      <c r="CD218" s="169"/>
      <c r="CE218" s="169"/>
      <c r="CF218" s="169"/>
      <c r="CG218" s="169"/>
      <c r="CH218" s="169"/>
      <c r="CI218" s="169"/>
      <c r="CJ218" s="169"/>
      <c r="CK218" s="169"/>
      <c r="CL218" s="169"/>
      <c r="CM218" s="169"/>
      <c r="CN218" s="169"/>
      <c r="CO218" s="169"/>
      <c r="CP218" s="169"/>
      <c r="CQ218" s="169"/>
      <c r="CR218" s="169"/>
      <c r="CS218" s="171"/>
      <c r="CT218" s="171"/>
      <c r="CU218" s="169"/>
    </row>
    <row r="219" spans="1:99" ht="15.75" x14ac:dyDescent="0.25">
      <c r="A219" s="166"/>
      <c r="B219" s="166" t="s">
        <v>833</v>
      </c>
      <c r="C219" s="175">
        <v>120.914</v>
      </c>
      <c r="D219" s="176">
        <v>115.4</v>
      </c>
      <c r="E219" s="176">
        <v>243.4</v>
      </c>
      <c r="F219" s="176">
        <v>385</v>
      </c>
      <c r="G219" s="176">
        <v>40.700000000000003</v>
      </c>
      <c r="H219" s="176">
        <v>41.239274988133396</v>
      </c>
      <c r="I219" s="176">
        <v>217</v>
      </c>
      <c r="J219" s="175">
        <v>0.28000000000000003</v>
      </c>
      <c r="K219" s="175">
        <v>0.17599999999999999</v>
      </c>
      <c r="L219" s="175">
        <v>1.75</v>
      </c>
      <c r="M219" s="176">
        <v>158</v>
      </c>
      <c r="N219" s="176">
        <v>0.5</v>
      </c>
      <c r="O219" s="177">
        <v>7.5469999999999997</v>
      </c>
      <c r="P219" s="178">
        <v>4.2569999999999997E-2</v>
      </c>
      <c r="Q219" s="178">
        <v>-3.6029999999999999E-5</v>
      </c>
      <c r="R219" s="178">
        <v>1.037E-8</v>
      </c>
      <c r="S219" s="175">
        <f t="shared" ca="1" si="4"/>
        <v>1.8628207988639376</v>
      </c>
      <c r="T219" s="179">
        <v>25</v>
      </c>
      <c r="U219" s="180">
        <v>215.09</v>
      </c>
      <c r="V219" s="180">
        <v>2165.5500000000002</v>
      </c>
      <c r="W219" s="169">
        <v>-15</v>
      </c>
      <c r="X219" s="181">
        <v>-62.760000000000005</v>
      </c>
      <c r="Y219" s="169">
        <v>-105.7</v>
      </c>
      <c r="Z219" s="181">
        <v>-442.24880000000002</v>
      </c>
      <c r="AA219" s="181"/>
      <c r="AB219" s="177">
        <v>0</v>
      </c>
      <c r="AC219" s="180">
        <v>0</v>
      </c>
      <c r="AD219" s="180">
        <v>0</v>
      </c>
      <c r="AE219" s="169">
        <v>0</v>
      </c>
      <c r="AF219" s="169">
        <v>0</v>
      </c>
      <c r="AG219" s="175">
        <v>0</v>
      </c>
      <c r="AH219" s="180">
        <v>0</v>
      </c>
      <c r="AI219" s="175">
        <v>0</v>
      </c>
      <c r="AJ219" s="175">
        <v>0</v>
      </c>
      <c r="AK219" s="169">
        <v>4772</v>
      </c>
      <c r="AL219" s="181">
        <v>19966.048000000003</v>
      </c>
      <c r="AM219" s="169"/>
      <c r="AN219" s="170"/>
      <c r="AO219" s="170"/>
      <c r="AP219" s="170"/>
      <c r="AQ219" s="170"/>
      <c r="AR219" s="170"/>
      <c r="AS219" s="170"/>
      <c r="AT219" s="170"/>
      <c r="AU219" s="170"/>
      <c r="AV219" s="170"/>
      <c r="AW219" s="170"/>
      <c r="AX219" s="170"/>
      <c r="AY219" s="170"/>
      <c r="AZ219" s="170"/>
      <c r="BA219" s="170"/>
      <c r="BB219" s="170"/>
      <c r="BC219" s="170"/>
      <c r="BD219" s="170"/>
      <c r="BE219" s="170"/>
      <c r="BF219" s="170"/>
      <c r="BG219" s="170"/>
      <c r="BH219" s="170"/>
      <c r="BI219" s="170"/>
      <c r="BJ219" s="170"/>
      <c r="BK219" s="170"/>
      <c r="BL219" s="170"/>
      <c r="BM219" s="170"/>
      <c r="BN219" s="170"/>
      <c r="BO219" s="170"/>
      <c r="BP219" s="170"/>
      <c r="BQ219" s="170"/>
      <c r="BR219" s="170"/>
      <c r="BS219" s="170"/>
      <c r="BT219" s="170"/>
      <c r="BU219" s="170"/>
      <c r="BV219" s="170"/>
      <c r="BW219" s="170"/>
      <c r="BX219" s="170"/>
      <c r="BY219" s="169"/>
      <c r="BZ219" s="169"/>
      <c r="CA219" s="169"/>
      <c r="CB219" s="169"/>
      <c r="CC219" s="169"/>
      <c r="CD219" s="169"/>
      <c r="CE219" s="169"/>
      <c r="CF219" s="169"/>
      <c r="CG219" s="169"/>
      <c r="CH219" s="169"/>
      <c r="CI219" s="169"/>
      <c r="CJ219" s="169"/>
      <c r="CK219" s="169"/>
      <c r="CL219" s="169"/>
      <c r="CM219" s="169"/>
      <c r="CN219" s="169"/>
      <c r="CO219" s="169"/>
      <c r="CP219" s="169"/>
      <c r="CQ219" s="169"/>
      <c r="CR219" s="169"/>
      <c r="CS219" s="171"/>
      <c r="CT219" s="171"/>
      <c r="CU219" s="169"/>
    </row>
    <row r="220" spans="1:99" ht="15.75" x14ac:dyDescent="0.25">
      <c r="A220" s="166"/>
      <c r="B220" s="166" t="s">
        <v>834</v>
      </c>
      <c r="C220" s="175">
        <v>84.933000000000007</v>
      </c>
      <c r="D220" s="176">
        <v>178.1</v>
      </c>
      <c r="E220" s="176">
        <v>313</v>
      </c>
      <c r="F220" s="176">
        <v>510</v>
      </c>
      <c r="G220" s="176">
        <v>60</v>
      </c>
      <c r="H220" s="176">
        <v>60.794999982506233</v>
      </c>
      <c r="I220" s="176">
        <v>193</v>
      </c>
      <c r="J220" s="175">
        <v>0.27700000000000002</v>
      </c>
      <c r="K220" s="175">
        <v>0.193</v>
      </c>
      <c r="L220" s="175">
        <v>1.3169999999999999</v>
      </c>
      <c r="M220" s="176">
        <v>298</v>
      </c>
      <c r="N220" s="176">
        <v>1.8</v>
      </c>
      <c r="O220" s="177">
        <v>3.0939999999999999</v>
      </c>
      <c r="P220" s="178">
        <v>3.8769999999999999E-2</v>
      </c>
      <c r="Q220" s="178">
        <v>-3.1099999999999997E-5</v>
      </c>
      <c r="R220" s="178">
        <v>1.0049999999999999E-9</v>
      </c>
      <c r="S220" s="175">
        <f t="shared" ca="1" si="4"/>
        <v>0.67628503988990152</v>
      </c>
      <c r="T220" s="179">
        <v>25</v>
      </c>
      <c r="U220" s="180">
        <v>359.55</v>
      </c>
      <c r="V220" s="180">
        <v>225.13</v>
      </c>
      <c r="W220" s="169">
        <v>22.8</v>
      </c>
      <c r="X220" s="181">
        <v>95.395200000000003</v>
      </c>
      <c r="Y220" s="169">
        <v>-16.46</v>
      </c>
      <c r="Z220" s="181">
        <v>-68.868639999999999</v>
      </c>
      <c r="AA220" s="181"/>
      <c r="AB220" s="177">
        <v>16.302900000000001</v>
      </c>
      <c r="AC220" s="180">
        <v>2622.44</v>
      </c>
      <c r="AD220" s="180">
        <v>-41.7</v>
      </c>
      <c r="AE220" s="169">
        <v>332</v>
      </c>
      <c r="AF220" s="169">
        <v>229</v>
      </c>
      <c r="AG220" s="175">
        <v>53.767000000000003</v>
      </c>
      <c r="AH220" s="180">
        <v>-5110.2</v>
      </c>
      <c r="AI220" s="175">
        <v>5.3639999999999999</v>
      </c>
      <c r="AJ220" s="175">
        <v>2.41</v>
      </c>
      <c r="AK220" s="169">
        <v>6690</v>
      </c>
      <c r="AL220" s="181">
        <v>27990.960000000003</v>
      </c>
      <c r="AM220" s="169"/>
      <c r="AN220" s="170"/>
      <c r="AO220" s="170"/>
      <c r="AP220" s="170"/>
      <c r="AQ220" s="170"/>
      <c r="AR220" s="170"/>
      <c r="AS220" s="170"/>
      <c r="AT220" s="170"/>
      <c r="AU220" s="170"/>
      <c r="AV220" s="170"/>
      <c r="AW220" s="170"/>
      <c r="AX220" s="170"/>
      <c r="AY220" s="170"/>
      <c r="AZ220" s="170"/>
      <c r="BA220" s="170"/>
      <c r="BB220" s="170"/>
      <c r="BC220" s="170"/>
      <c r="BD220" s="170"/>
      <c r="BE220" s="170"/>
      <c r="BF220" s="170"/>
      <c r="BG220" s="170"/>
      <c r="BH220" s="170"/>
      <c r="BI220" s="170"/>
      <c r="BJ220" s="170"/>
      <c r="BK220" s="170"/>
      <c r="BL220" s="170"/>
      <c r="BM220" s="170"/>
      <c r="BN220" s="170"/>
      <c r="BO220" s="170"/>
      <c r="BP220" s="170"/>
      <c r="BQ220" s="170"/>
      <c r="BR220" s="170"/>
      <c r="BS220" s="170"/>
      <c r="BT220" s="170"/>
      <c r="BU220" s="170"/>
      <c r="BV220" s="170"/>
      <c r="BW220" s="170"/>
      <c r="BX220" s="170"/>
      <c r="BY220" s="169"/>
      <c r="BZ220" s="169"/>
      <c r="CA220" s="169"/>
      <c r="CB220" s="169"/>
      <c r="CC220" s="169"/>
      <c r="CD220" s="169"/>
      <c r="CE220" s="169"/>
      <c r="CF220" s="169"/>
      <c r="CG220" s="169"/>
      <c r="CH220" s="169"/>
      <c r="CI220" s="169"/>
      <c r="CJ220" s="169"/>
      <c r="CK220" s="169"/>
      <c r="CL220" s="169"/>
      <c r="CM220" s="169"/>
      <c r="CN220" s="169"/>
      <c r="CO220" s="169"/>
      <c r="CP220" s="169"/>
      <c r="CQ220" s="169"/>
      <c r="CR220" s="169"/>
      <c r="CS220" s="171"/>
      <c r="CT220" s="171"/>
      <c r="CU220" s="169"/>
    </row>
    <row r="221" spans="1:99" ht="15.75" x14ac:dyDescent="0.25">
      <c r="A221" s="166"/>
      <c r="B221" s="166" t="s">
        <v>835</v>
      </c>
      <c r="C221" s="175">
        <v>102.923</v>
      </c>
      <c r="D221" s="176">
        <v>138</v>
      </c>
      <c r="E221" s="176">
        <v>282</v>
      </c>
      <c r="F221" s="176">
        <v>451.6</v>
      </c>
      <c r="G221" s="176">
        <v>51</v>
      </c>
      <c r="H221" s="176">
        <v>51.675749985130295</v>
      </c>
      <c r="I221" s="176">
        <v>197</v>
      </c>
      <c r="J221" s="175">
        <v>0.27200000000000002</v>
      </c>
      <c r="K221" s="175">
        <v>0.20200000000000001</v>
      </c>
      <c r="L221" s="175">
        <v>1.38</v>
      </c>
      <c r="M221" s="176">
        <v>282</v>
      </c>
      <c r="N221" s="176">
        <v>1.3</v>
      </c>
      <c r="O221" s="177">
        <v>5.6520000000000001</v>
      </c>
      <c r="P221" s="178">
        <v>3.7699999999999997E-2</v>
      </c>
      <c r="Q221" s="178">
        <v>-2.866E-5</v>
      </c>
      <c r="R221" s="178">
        <v>7.7949999999999997E-9</v>
      </c>
      <c r="S221" s="175" t="e">
        <f t="shared" ca="1" si="4"/>
        <v>#DIV/0!</v>
      </c>
      <c r="T221" s="179">
        <v>25</v>
      </c>
      <c r="U221" s="180">
        <v>0</v>
      </c>
      <c r="V221" s="180">
        <v>0</v>
      </c>
      <c r="W221" s="169">
        <v>-71.400000000000006</v>
      </c>
      <c r="X221" s="181">
        <v>-298.73760000000004</v>
      </c>
      <c r="Y221" s="169">
        <v>64.099999999999994</v>
      </c>
      <c r="Z221" s="181">
        <v>268.19439999999997</v>
      </c>
      <c r="AA221" s="181"/>
      <c r="AB221" s="177">
        <v>0</v>
      </c>
      <c r="AC221" s="180">
        <v>0</v>
      </c>
      <c r="AD221" s="180">
        <v>0</v>
      </c>
      <c r="AE221" s="169">
        <v>0</v>
      </c>
      <c r="AF221" s="169">
        <v>0</v>
      </c>
      <c r="AG221" s="175">
        <v>54.563000000000002</v>
      </c>
      <c r="AH221" s="180">
        <v>-4629.0200000000004</v>
      </c>
      <c r="AI221" s="175">
        <v>-5.59</v>
      </c>
      <c r="AJ221" s="175">
        <v>2.2200000000000002</v>
      </c>
      <c r="AK221" s="169">
        <v>5960</v>
      </c>
      <c r="AL221" s="181">
        <v>24936.639999999999</v>
      </c>
      <c r="AM221" s="169"/>
      <c r="AN221" s="170"/>
      <c r="AO221" s="170"/>
      <c r="AP221" s="170"/>
      <c r="AQ221" s="170"/>
      <c r="AR221" s="170"/>
      <c r="AS221" s="170"/>
      <c r="AT221" s="170"/>
      <c r="AU221" s="170"/>
      <c r="AV221" s="170"/>
      <c r="AW221" s="170"/>
      <c r="AX221" s="170"/>
      <c r="AY221" s="170"/>
      <c r="AZ221" s="170"/>
      <c r="BA221" s="170"/>
      <c r="BB221" s="170"/>
      <c r="BC221" s="170"/>
      <c r="BD221" s="170"/>
      <c r="BE221" s="170"/>
      <c r="BF221" s="170"/>
      <c r="BG221" s="170"/>
      <c r="BH221" s="170"/>
      <c r="BI221" s="170"/>
      <c r="BJ221" s="170"/>
      <c r="BK221" s="170"/>
      <c r="BL221" s="170"/>
      <c r="BM221" s="170"/>
      <c r="BN221" s="170"/>
      <c r="BO221" s="170"/>
      <c r="BP221" s="170"/>
      <c r="BQ221" s="170"/>
      <c r="BR221" s="170"/>
      <c r="BS221" s="170"/>
      <c r="BT221" s="170"/>
      <c r="BU221" s="170"/>
      <c r="BV221" s="170"/>
      <c r="BW221" s="170"/>
      <c r="BX221" s="170"/>
      <c r="BY221" s="169"/>
      <c r="BZ221" s="169"/>
      <c r="CA221" s="169"/>
      <c r="CB221" s="169"/>
      <c r="CC221" s="169"/>
      <c r="CD221" s="169"/>
      <c r="CE221" s="169"/>
      <c r="CF221" s="169"/>
      <c r="CG221" s="169"/>
      <c r="CH221" s="169"/>
      <c r="CI221" s="169"/>
      <c r="CJ221" s="169"/>
      <c r="CK221" s="169"/>
      <c r="CL221" s="169"/>
      <c r="CM221" s="169"/>
      <c r="CN221" s="169"/>
      <c r="CO221" s="169"/>
      <c r="CP221" s="169"/>
      <c r="CQ221" s="169"/>
      <c r="CR221" s="169"/>
      <c r="CS221" s="171"/>
      <c r="CT221" s="171"/>
      <c r="CU221" s="169"/>
    </row>
    <row r="222" spans="1:99" ht="15.75" x14ac:dyDescent="0.25">
      <c r="A222" s="166"/>
      <c r="B222" s="166" t="s">
        <v>836</v>
      </c>
      <c r="C222" s="175">
        <v>45.085000000000001</v>
      </c>
      <c r="D222" s="176">
        <v>181</v>
      </c>
      <c r="E222" s="176">
        <v>280</v>
      </c>
      <c r="F222" s="176">
        <v>437.6</v>
      </c>
      <c r="G222" s="176">
        <v>52.4</v>
      </c>
      <c r="H222" s="176">
        <v>53.094299984722106</v>
      </c>
      <c r="I222" s="176">
        <v>187</v>
      </c>
      <c r="J222" s="175">
        <v>0.27200000000000002</v>
      </c>
      <c r="K222" s="175">
        <v>0.28799999999999998</v>
      </c>
      <c r="L222" s="175">
        <v>0.65600000000000003</v>
      </c>
      <c r="M222" s="176">
        <v>293</v>
      </c>
      <c r="N222" s="176">
        <v>0</v>
      </c>
      <c r="O222" s="177">
        <v>-4.1000000000000002E-2</v>
      </c>
      <c r="P222" s="178">
        <v>6.4380000000000007E-2</v>
      </c>
      <c r="Q222" s="178">
        <v>-3.1749999999999999E-5</v>
      </c>
      <c r="R222" s="178">
        <v>5.5869999999999998E-9</v>
      </c>
      <c r="S222" s="175" t="e">
        <f t="shared" ca="1" si="4"/>
        <v>#DIV/0!</v>
      </c>
      <c r="T222" s="179">
        <v>25</v>
      </c>
      <c r="U222" s="180">
        <v>0</v>
      </c>
      <c r="V222" s="180">
        <v>0</v>
      </c>
      <c r="W222" s="169">
        <v>-4.5</v>
      </c>
      <c r="X222" s="181">
        <v>-18.827999999999999</v>
      </c>
      <c r="Y222" s="169">
        <v>16.25</v>
      </c>
      <c r="Z222" s="181">
        <v>67.990000000000009</v>
      </c>
      <c r="AA222" s="181"/>
      <c r="AB222" s="177">
        <v>16.2653</v>
      </c>
      <c r="AC222" s="180">
        <v>2358.77</v>
      </c>
      <c r="AD222" s="180">
        <v>-35.15</v>
      </c>
      <c r="AE222" s="169">
        <v>310</v>
      </c>
      <c r="AF222" s="169">
        <v>218</v>
      </c>
      <c r="AG222" s="175">
        <v>67.611000000000004</v>
      </c>
      <c r="AH222" s="180">
        <v>-5350.44</v>
      </c>
      <c r="AI222" s="175">
        <v>-7.4349999999999996</v>
      </c>
      <c r="AJ222" s="175">
        <v>2.0299999999999998</v>
      </c>
      <c r="AK222" s="169">
        <v>6330</v>
      </c>
      <c r="AL222" s="181">
        <v>26484.720000000001</v>
      </c>
      <c r="AM222" s="169"/>
      <c r="AN222" s="170"/>
      <c r="AO222" s="170"/>
      <c r="AP222" s="170"/>
      <c r="AQ222" s="170"/>
      <c r="AR222" s="170"/>
      <c r="AS222" s="170"/>
      <c r="AT222" s="170"/>
      <c r="AU222" s="170"/>
      <c r="AV222" s="170"/>
      <c r="AW222" s="170"/>
      <c r="AX222" s="170"/>
      <c r="AY222" s="170"/>
      <c r="AZ222" s="170"/>
      <c r="BA222" s="170"/>
      <c r="BB222" s="170"/>
      <c r="BC222" s="170"/>
      <c r="BD222" s="170"/>
      <c r="BE222" s="170"/>
      <c r="BF222" s="170"/>
      <c r="BG222" s="170"/>
      <c r="BH222" s="170"/>
      <c r="BI222" s="170"/>
      <c r="BJ222" s="170"/>
      <c r="BK222" s="170"/>
      <c r="BL222" s="170"/>
      <c r="BM222" s="170"/>
      <c r="BN222" s="170"/>
      <c r="BO222" s="170"/>
      <c r="BP222" s="170"/>
      <c r="BQ222" s="170"/>
      <c r="BR222" s="170"/>
      <c r="BS222" s="170"/>
      <c r="BT222" s="170"/>
      <c r="BU222" s="170"/>
      <c r="BV222" s="170"/>
      <c r="BW222" s="170"/>
      <c r="BX222" s="170"/>
      <c r="BY222" s="169"/>
      <c r="BZ222" s="169"/>
      <c r="CA222" s="169"/>
      <c r="CB222" s="169"/>
      <c r="CC222" s="169"/>
      <c r="CD222" s="169"/>
      <c r="CE222" s="169"/>
      <c r="CF222" s="169"/>
      <c r="CG222" s="169"/>
      <c r="CH222" s="169"/>
      <c r="CI222" s="169"/>
      <c r="CJ222" s="169"/>
      <c r="CK222" s="169"/>
      <c r="CL222" s="169"/>
      <c r="CM222" s="169"/>
      <c r="CN222" s="169"/>
      <c r="CO222" s="169"/>
      <c r="CP222" s="169"/>
      <c r="CQ222" s="169"/>
      <c r="CR222" s="169"/>
      <c r="CS222" s="171"/>
      <c r="CT222" s="171"/>
      <c r="CU222" s="169"/>
    </row>
    <row r="223" spans="1:99" ht="15.75" x14ac:dyDescent="0.25">
      <c r="A223" s="166"/>
      <c r="B223" s="166" t="s">
        <v>836</v>
      </c>
      <c r="C223" s="175">
        <v>73.138999999999996</v>
      </c>
      <c r="D223" s="176">
        <v>223.4</v>
      </c>
      <c r="E223" s="176">
        <v>328.6</v>
      </c>
      <c r="F223" s="176">
        <v>496.6</v>
      </c>
      <c r="G223" s="176">
        <v>36.6</v>
      </c>
      <c r="H223" s="176">
        <v>37.084949989328805</v>
      </c>
      <c r="I223" s="176">
        <v>301</v>
      </c>
      <c r="J223" s="175">
        <v>0.27</v>
      </c>
      <c r="K223" s="175">
        <v>0.29899999999999999</v>
      </c>
      <c r="L223" s="175">
        <v>0.70699999999999996</v>
      </c>
      <c r="M223" s="176">
        <v>293</v>
      </c>
      <c r="N223" s="176">
        <v>1.1000000000000001</v>
      </c>
      <c r="O223" s="177">
        <v>0.48699999999999999</v>
      </c>
      <c r="P223" s="178">
        <v>0.10580000000000001</v>
      </c>
      <c r="Q223" s="178">
        <v>-5.2139999999999999E-5</v>
      </c>
      <c r="R223" s="178">
        <v>8.7250000000000004E-9</v>
      </c>
      <c r="S223" s="175">
        <f t="shared" ca="1" si="4"/>
        <v>0.6204337248078553</v>
      </c>
      <c r="T223" s="179">
        <v>25</v>
      </c>
      <c r="U223" s="180">
        <v>473.89</v>
      </c>
      <c r="V223" s="180">
        <v>229.29</v>
      </c>
      <c r="W223" s="169">
        <v>-17.3</v>
      </c>
      <c r="X223" s="181">
        <v>-72.383200000000002</v>
      </c>
      <c r="Y223" s="169">
        <v>17.23</v>
      </c>
      <c r="Z223" s="181">
        <v>72.090320000000006</v>
      </c>
      <c r="AA223" s="181"/>
      <c r="AB223" s="177">
        <v>16.054500000000001</v>
      </c>
      <c r="AC223" s="180">
        <v>2595.0100000000002</v>
      </c>
      <c r="AD223" s="180">
        <v>-53.15</v>
      </c>
      <c r="AE223" s="169">
        <v>350</v>
      </c>
      <c r="AF223" s="169">
        <v>242</v>
      </c>
      <c r="AG223" s="175">
        <v>64.89</v>
      </c>
      <c r="AH223" s="180">
        <v>-5912.65</v>
      </c>
      <c r="AI223" s="175">
        <v>-6.9550000000000001</v>
      </c>
      <c r="AJ223" s="175">
        <v>3.73</v>
      </c>
      <c r="AK223" s="169">
        <v>6650</v>
      </c>
      <c r="AL223" s="181">
        <v>27823.600000000002</v>
      </c>
      <c r="AM223" s="169"/>
      <c r="AN223" s="170"/>
      <c r="AO223" s="170"/>
      <c r="AP223" s="170"/>
      <c r="AQ223" s="170"/>
      <c r="AR223" s="170"/>
      <c r="AS223" s="170"/>
      <c r="AT223" s="170"/>
      <c r="AU223" s="170"/>
      <c r="AV223" s="170"/>
      <c r="AW223" s="170"/>
      <c r="AX223" s="170"/>
      <c r="AY223" s="170"/>
      <c r="AZ223" s="170"/>
      <c r="BA223" s="170"/>
      <c r="BB223" s="170"/>
      <c r="BC223" s="170"/>
      <c r="BD223" s="170"/>
      <c r="BE223" s="170"/>
      <c r="BF223" s="170"/>
      <c r="BG223" s="170"/>
      <c r="BH223" s="170"/>
      <c r="BI223" s="170"/>
      <c r="BJ223" s="170"/>
      <c r="BK223" s="170"/>
      <c r="BL223" s="170"/>
      <c r="BM223" s="170"/>
      <c r="BN223" s="170"/>
      <c r="BO223" s="170"/>
      <c r="BP223" s="170"/>
      <c r="BQ223" s="170"/>
      <c r="BR223" s="170"/>
      <c r="BS223" s="170"/>
      <c r="BT223" s="170"/>
      <c r="BU223" s="170"/>
      <c r="BV223" s="170"/>
      <c r="BW223" s="170"/>
      <c r="BX223" s="170"/>
      <c r="BY223" s="169"/>
      <c r="BZ223" s="169"/>
      <c r="CA223" s="169"/>
      <c r="CB223" s="169"/>
      <c r="CC223" s="169"/>
      <c r="CD223" s="169"/>
      <c r="CE223" s="169"/>
      <c r="CF223" s="169"/>
      <c r="CG223" s="169"/>
      <c r="CH223" s="169"/>
      <c r="CI223" s="169"/>
      <c r="CJ223" s="169"/>
      <c r="CK223" s="169"/>
      <c r="CL223" s="169"/>
      <c r="CM223" s="169"/>
      <c r="CN223" s="169"/>
      <c r="CO223" s="169"/>
      <c r="CP223" s="169"/>
      <c r="CQ223" s="169"/>
      <c r="CR223" s="169"/>
      <c r="CS223" s="171"/>
      <c r="CT223" s="171"/>
      <c r="CU223" s="169"/>
    </row>
    <row r="224" spans="1:99" ht="15.75" x14ac:dyDescent="0.25">
      <c r="A224" s="166"/>
      <c r="B224" s="166" t="s">
        <v>837</v>
      </c>
      <c r="C224" s="175">
        <v>122.244</v>
      </c>
      <c r="D224" s="176">
        <v>171.7</v>
      </c>
      <c r="E224" s="176">
        <v>427.2</v>
      </c>
      <c r="F224" s="176">
        <v>642</v>
      </c>
      <c r="G224" s="176">
        <v>0</v>
      </c>
      <c r="H224" s="176">
        <v>0</v>
      </c>
      <c r="I224" s="176">
        <v>0</v>
      </c>
      <c r="J224" s="175">
        <v>0</v>
      </c>
      <c r="K224" s="175">
        <v>0</v>
      </c>
      <c r="L224" s="175">
        <v>0.998</v>
      </c>
      <c r="M224" s="176">
        <v>293</v>
      </c>
      <c r="N224" s="176">
        <v>2</v>
      </c>
      <c r="O224" s="177">
        <v>6.4240000000000004</v>
      </c>
      <c r="P224" s="178">
        <v>0.1099</v>
      </c>
      <c r="Q224" s="178">
        <v>-6.4720000000000004E-5</v>
      </c>
      <c r="R224" s="178">
        <v>1.426E-8</v>
      </c>
      <c r="S224" s="175" t="e">
        <f t="shared" ca="1" si="4"/>
        <v>#DIV/0!</v>
      </c>
      <c r="T224" s="179">
        <v>25</v>
      </c>
      <c r="U224" s="180">
        <v>0</v>
      </c>
      <c r="V224" s="180">
        <v>0</v>
      </c>
      <c r="W224" s="169">
        <v>-17.84</v>
      </c>
      <c r="X224" s="181">
        <v>-74.642560000000003</v>
      </c>
      <c r="Y224" s="169">
        <v>5.32</v>
      </c>
      <c r="Z224" s="181">
        <v>22.258880000000001</v>
      </c>
      <c r="AA224" s="181"/>
      <c r="AB224" s="177">
        <v>16.060700000000001</v>
      </c>
      <c r="AC224" s="180">
        <v>3421.57</v>
      </c>
      <c r="AD224" s="180">
        <v>-64.19</v>
      </c>
      <c r="AE224" s="169">
        <v>455</v>
      </c>
      <c r="AF224" s="169">
        <v>312</v>
      </c>
      <c r="AG224" s="175">
        <v>0</v>
      </c>
      <c r="AH224" s="180">
        <v>0</v>
      </c>
      <c r="AI224" s="175">
        <v>0</v>
      </c>
      <c r="AJ224" s="175">
        <v>0</v>
      </c>
      <c r="AK224" s="169">
        <v>9010</v>
      </c>
      <c r="AL224" s="181">
        <v>37697.840000000004</v>
      </c>
      <c r="AM224" s="169"/>
      <c r="AN224" s="170"/>
      <c r="AO224" s="170"/>
      <c r="AP224" s="170"/>
      <c r="AQ224" s="170"/>
      <c r="AR224" s="170"/>
      <c r="AS224" s="170"/>
      <c r="AT224" s="170"/>
      <c r="AU224" s="170"/>
      <c r="AV224" s="170"/>
      <c r="AW224" s="170"/>
      <c r="AX224" s="170"/>
      <c r="AY224" s="170"/>
      <c r="AZ224" s="170"/>
      <c r="BA224" s="170"/>
      <c r="BB224" s="170"/>
      <c r="BC224" s="170"/>
      <c r="BD224" s="170"/>
      <c r="BE224" s="170"/>
      <c r="BF224" s="170"/>
      <c r="BG224" s="170"/>
      <c r="BH224" s="170"/>
      <c r="BI224" s="170"/>
      <c r="BJ224" s="170"/>
      <c r="BK224" s="170"/>
      <c r="BL224" s="170"/>
      <c r="BM224" s="170"/>
      <c r="BN224" s="170"/>
      <c r="BO224" s="170"/>
      <c r="BP224" s="170"/>
      <c r="BQ224" s="170"/>
      <c r="BR224" s="170"/>
      <c r="BS224" s="170"/>
      <c r="BT224" s="170"/>
      <c r="BU224" s="170"/>
      <c r="BV224" s="170"/>
      <c r="BW224" s="170"/>
      <c r="BX224" s="170"/>
      <c r="BY224" s="169"/>
      <c r="BZ224" s="169"/>
      <c r="CA224" s="169"/>
      <c r="CB224" s="169"/>
      <c r="CC224" s="169"/>
      <c r="CD224" s="169"/>
      <c r="CE224" s="169"/>
      <c r="CF224" s="169"/>
      <c r="CG224" s="169"/>
      <c r="CH224" s="169"/>
      <c r="CI224" s="169"/>
      <c r="CJ224" s="169"/>
      <c r="CK224" s="169"/>
      <c r="CL224" s="169"/>
      <c r="CM224" s="169"/>
      <c r="CN224" s="169"/>
      <c r="CO224" s="169"/>
      <c r="CP224" s="169"/>
      <c r="CQ224" s="169"/>
      <c r="CR224" s="169"/>
      <c r="CS224" s="171"/>
      <c r="CT224" s="171"/>
      <c r="CU224" s="169"/>
    </row>
    <row r="225" spans="1:130" ht="15.75" x14ac:dyDescent="0.25">
      <c r="A225" s="166"/>
      <c r="B225" s="166" t="s">
        <v>838</v>
      </c>
      <c r="C225" s="175">
        <v>86.134</v>
      </c>
      <c r="D225" s="176">
        <v>234.2</v>
      </c>
      <c r="E225" s="176">
        <v>375.1</v>
      </c>
      <c r="F225" s="176">
        <v>561</v>
      </c>
      <c r="G225" s="176">
        <v>36.9</v>
      </c>
      <c r="H225" s="176">
        <v>37.388924989241332</v>
      </c>
      <c r="I225" s="176">
        <v>336</v>
      </c>
      <c r="J225" s="175">
        <v>0.26900000000000002</v>
      </c>
      <c r="K225" s="175">
        <v>0.34699999999999998</v>
      </c>
      <c r="L225" s="175">
        <v>0.81399999999999995</v>
      </c>
      <c r="M225" s="176">
        <v>293</v>
      </c>
      <c r="N225" s="176">
        <v>2.7</v>
      </c>
      <c r="O225" s="177">
        <v>7.1680000000000001</v>
      </c>
      <c r="P225" s="178">
        <v>9.4089999999999993E-2</v>
      </c>
      <c r="Q225" s="178">
        <v>-4.5540000000000001E-5</v>
      </c>
      <c r="R225" s="178">
        <v>8.1150000000000002E-9</v>
      </c>
      <c r="S225" s="175">
        <f t="shared" ca="1" si="4"/>
        <v>0.70002013464865565</v>
      </c>
      <c r="T225" s="179">
        <v>25</v>
      </c>
      <c r="U225" s="180">
        <v>409.17</v>
      </c>
      <c r="V225" s="180">
        <v>236.65</v>
      </c>
      <c r="W225" s="169">
        <v>-61.82</v>
      </c>
      <c r="X225" s="181">
        <v>-258.65487999999999</v>
      </c>
      <c r="Y225" s="169">
        <v>-32.33</v>
      </c>
      <c r="Z225" s="181">
        <v>-135.26872</v>
      </c>
      <c r="AA225" s="181"/>
      <c r="AB225" s="177">
        <v>16.813800000000001</v>
      </c>
      <c r="AC225" s="180">
        <v>3410.51</v>
      </c>
      <c r="AD225" s="180">
        <v>-40.15</v>
      </c>
      <c r="AE225" s="169">
        <v>400</v>
      </c>
      <c r="AF225" s="169">
        <v>275</v>
      </c>
      <c r="AG225" s="175">
        <v>111.2</v>
      </c>
      <c r="AH225" s="180">
        <v>-9773.6299999999992</v>
      </c>
      <c r="AI225" s="175">
        <v>-13.26</v>
      </c>
      <c r="AJ225" s="175">
        <v>4.7300000000000004</v>
      </c>
      <c r="AK225" s="169">
        <v>8060</v>
      </c>
      <c r="AL225" s="181">
        <v>33723.040000000001</v>
      </c>
      <c r="AM225" s="169"/>
      <c r="AN225" s="170"/>
      <c r="AO225" s="170"/>
      <c r="AP225" s="170"/>
      <c r="AQ225" s="170"/>
      <c r="AR225" s="170"/>
      <c r="AS225" s="170"/>
      <c r="AT225" s="170"/>
      <c r="AU225" s="170"/>
      <c r="AV225" s="170"/>
      <c r="AW225" s="170"/>
      <c r="AX225" s="170"/>
      <c r="AY225" s="170"/>
      <c r="AZ225" s="170"/>
      <c r="BA225" s="170"/>
      <c r="BB225" s="170"/>
      <c r="BC225" s="170"/>
      <c r="BD225" s="170"/>
      <c r="BE225" s="170"/>
      <c r="BF225" s="170"/>
      <c r="BG225" s="170"/>
      <c r="BH225" s="170"/>
      <c r="BI225" s="170"/>
      <c r="BJ225" s="170"/>
      <c r="BK225" s="170"/>
      <c r="BL225" s="170"/>
      <c r="BM225" s="170"/>
      <c r="BN225" s="170"/>
      <c r="BO225" s="170"/>
      <c r="BP225" s="170"/>
      <c r="BQ225" s="170"/>
      <c r="BR225" s="170"/>
      <c r="BS225" s="170"/>
      <c r="BT225" s="170"/>
      <c r="BU225" s="170"/>
      <c r="BV225" s="170"/>
      <c r="BW225" s="170"/>
      <c r="BX225" s="170"/>
      <c r="BY225" s="169"/>
      <c r="BZ225" s="169"/>
      <c r="CA225" s="169"/>
      <c r="CB225" s="169"/>
      <c r="CC225" s="169"/>
      <c r="CD225" s="169"/>
      <c r="CE225" s="169"/>
      <c r="CF225" s="169"/>
      <c r="CG225" s="169"/>
      <c r="CH225" s="169"/>
      <c r="CI225" s="169"/>
      <c r="CJ225" s="169"/>
      <c r="CK225" s="169"/>
      <c r="CL225" s="169"/>
      <c r="CM225" s="169"/>
      <c r="CN225" s="169"/>
      <c r="CO225" s="169"/>
      <c r="CP225" s="169"/>
      <c r="CQ225" s="169"/>
      <c r="CR225" s="169"/>
      <c r="CS225" s="171"/>
      <c r="CT225" s="171"/>
      <c r="CU225" s="169"/>
    </row>
    <row r="226" spans="1:130" ht="15.75" x14ac:dyDescent="0.25">
      <c r="A226" s="166"/>
      <c r="B226" s="166" t="s">
        <v>839</v>
      </c>
      <c r="C226" s="175">
        <v>90.18</v>
      </c>
      <c r="D226" s="176">
        <v>169.2</v>
      </c>
      <c r="E226" s="176">
        <v>365.3</v>
      </c>
      <c r="F226" s="176">
        <v>557</v>
      </c>
      <c r="G226" s="176">
        <v>39.1</v>
      </c>
      <c r="H226" s="176">
        <v>39.618074988599894</v>
      </c>
      <c r="I226" s="176">
        <v>318</v>
      </c>
      <c r="J226" s="175">
        <v>0.27200000000000002</v>
      </c>
      <c r="K226" s="175">
        <v>0.3</v>
      </c>
      <c r="L226" s="175">
        <v>0.83699999999999997</v>
      </c>
      <c r="M226" s="176">
        <v>293</v>
      </c>
      <c r="N226" s="176">
        <v>1.6</v>
      </c>
      <c r="O226" s="177">
        <v>3.2469999999999999</v>
      </c>
      <c r="P226" s="178">
        <v>9.4570000000000001E-2</v>
      </c>
      <c r="Q226" s="178">
        <v>-4.2509999999999998E-5</v>
      </c>
      <c r="R226" s="178">
        <v>6.3270000000000002E-9</v>
      </c>
      <c r="S226" s="175">
        <f t="shared" ca="1" si="4"/>
        <v>0.68396361941338801</v>
      </c>
      <c r="T226" s="179">
        <v>25</v>
      </c>
      <c r="U226" s="180">
        <v>407.59</v>
      </c>
      <c r="V226" s="180">
        <v>233.32</v>
      </c>
      <c r="W226" s="169">
        <v>-19.95</v>
      </c>
      <c r="X226" s="181">
        <v>-83.470799999999997</v>
      </c>
      <c r="Y226" s="169">
        <v>4.25</v>
      </c>
      <c r="Z226" s="181">
        <v>17.782</v>
      </c>
      <c r="AA226" s="181"/>
      <c r="AB226" s="177">
        <v>15.953099999999999</v>
      </c>
      <c r="AC226" s="180">
        <v>2896.27</v>
      </c>
      <c r="AD226" s="180">
        <v>-54.49</v>
      </c>
      <c r="AE226" s="169">
        <v>390</v>
      </c>
      <c r="AF226" s="169">
        <v>260</v>
      </c>
      <c r="AG226" s="175">
        <v>0</v>
      </c>
      <c r="AH226" s="180">
        <v>0</v>
      </c>
      <c r="AI226" s="175">
        <v>0</v>
      </c>
      <c r="AJ226" s="175">
        <v>0</v>
      </c>
      <c r="AK226" s="169">
        <v>7590</v>
      </c>
      <c r="AL226" s="181">
        <v>31756.560000000001</v>
      </c>
      <c r="AM226" s="169"/>
      <c r="AN226" s="170"/>
      <c r="AO226" s="170"/>
      <c r="AP226" s="170"/>
      <c r="AQ226" s="170"/>
      <c r="AR226" s="170"/>
      <c r="AS226" s="170"/>
      <c r="AT226" s="170"/>
      <c r="AU226" s="170"/>
      <c r="AV226" s="170"/>
      <c r="AW226" s="170"/>
      <c r="AX226" s="170"/>
      <c r="AY226" s="170"/>
      <c r="AZ226" s="170"/>
      <c r="BA226" s="170"/>
      <c r="BB226" s="170"/>
      <c r="BC226" s="170"/>
      <c r="BD226" s="170"/>
      <c r="BE226" s="170"/>
      <c r="BF226" s="170"/>
      <c r="BG226" s="170"/>
      <c r="BH226" s="170"/>
      <c r="BI226" s="170"/>
      <c r="BJ226" s="170"/>
      <c r="BK226" s="170"/>
      <c r="BL226" s="170"/>
      <c r="BM226" s="170"/>
      <c r="BN226" s="170"/>
      <c r="BO226" s="170"/>
      <c r="BP226" s="170"/>
      <c r="BQ226" s="170"/>
      <c r="BR226" s="170"/>
      <c r="BS226" s="170"/>
      <c r="BT226" s="170"/>
      <c r="BU226" s="170"/>
      <c r="BV226" s="170"/>
      <c r="BW226" s="170"/>
      <c r="BX226" s="170"/>
      <c r="BY226" s="169"/>
      <c r="BZ226" s="169"/>
      <c r="CA226" s="169"/>
      <c r="CB226" s="169"/>
      <c r="CC226" s="169"/>
      <c r="CD226" s="169"/>
      <c r="CE226" s="169"/>
      <c r="CF226" s="169"/>
      <c r="CG226" s="169"/>
      <c r="CH226" s="169"/>
      <c r="CI226" s="169"/>
      <c r="CJ226" s="169"/>
      <c r="CK226" s="169"/>
      <c r="CL226" s="169"/>
      <c r="CM226" s="169"/>
      <c r="CN226" s="169"/>
      <c r="CO226" s="169"/>
      <c r="CP226" s="169"/>
      <c r="CQ226" s="169"/>
      <c r="CR226" s="169"/>
      <c r="CS226" s="171"/>
      <c r="CT226" s="171"/>
      <c r="CU226" s="169"/>
    </row>
    <row r="227" spans="1:130" ht="15.75" x14ac:dyDescent="0.25">
      <c r="A227" s="166"/>
      <c r="B227" s="166" t="s">
        <v>840</v>
      </c>
      <c r="C227" s="175">
        <v>106.122</v>
      </c>
      <c r="D227" s="176">
        <v>265</v>
      </c>
      <c r="E227" s="176">
        <v>519</v>
      </c>
      <c r="F227" s="176">
        <v>681</v>
      </c>
      <c r="G227" s="176">
        <v>6</v>
      </c>
      <c r="H227" s="176">
        <v>6.0794999982506237</v>
      </c>
      <c r="I227" s="176">
        <v>316</v>
      </c>
      <c r="J227" s="175">
        <v>0.26</v>
      </c>
      <c r="K227" s="175">
        <v>0</v>
      </c>
      <c r="L227" s="175">
        <v>1.1160000000000001</v>
      </c>
      <c r="M227" s="176">
        <v>293</v>
      </c>
      <c r="N227" s="176">
        <v>0</v>
      </c>
      <c r="O227" s="177">
        <v>17.45</v>
      </c>
      <c r="P227" s="178">
        <v>8.2659999999999997E-2</v>
      </c>
      <c r="Q227" s="178">
        <v>-3.506E-5</v>
      </c>
      <c r="R227" s="178">
        <v>4.4100000000000003E-9</v>
      </c>
      <c r="S227" s="175">
        <f t="shared" ca="1" si="4"/>
        <v>4.3633702587946708</v>
      </c>
      <c r="T227" s="179">
        <v>25</v>
      </c>
      <c r="U227" s="180">
        <v>1943</v>
      </c>
      <c r="V227" s="180">
        <v>385.24</v>
      </c>
      <c r="W227" s="169">
        <v>-136.5</v>
      </c>
      <c r="X227" s="181">
        <v>-571.11599999999999</v>
      </c>
      <c r="Y227" s="169">
        <v>0</v>
      </c>
      <c r="Z227" s="181">
        <v>0</v>
      </c>
      <c r="AA227" s="181"/>
      <c r="AB227" s="177">
        <v>17.032599999999999</v>
      </c>
      <c r="AC227" s="180">
        <v>4122.5200000000004</v>
      </c>
      <c r="AD227" s="180">
        <v>-122.5</v>
      </c>
      <c r="AE227" s="169">
        <v>560</v>
      </c>
      <c r="AF227" s="169">
        <v>402</v>
      </c>
      <c r="AG227" s="175">
        <v>0</v>
      </c>
      <c r="AH227" s="180">
        <v>0</v>
      </c>
      <c r="AI227" s="175">
        <v>0</v>
      </c>
      <c r="AJ227" s="175">
        <v>0</v>
      </c>
      <c r="AK227" s="169">
        <v>13670</v>
      </c>
      <c r="AL227" s="181">
        <v>57195.28</v>
      </c>
      <c r="AM227" s="169"/>
      <c r="AN227" s="170"/>
      <c r="AO227" s="170"/>
      <c r="AP227" s="170"/>
      <c r="AQ227" s="170"/>
      <c r="AR227" s="170"/>
      <c r="AS227" s="170"/>
      <c r="AT227" s="170"/>
      <c r="AU227" s="170"/>
      <c r="AV227" s="170"/>
      <c r="AW227" s="170"/>
      <c r="AX227" s="170"/>
      <c r="AY227" s="170"/>
      <c r="AZ227" s="170"/>
      <c r="BA227" s="170"/>
      <c r="BB227" s="170"/>
      <c r="BC227" s="170"/>
      <c r="BD227" s="170"/>
      <c r="BE227" s="170"/>
      <c r="BF227" s="170"/>
      <c r="BG227" s="170"/>
      <c r="BH227" s="170"/>
      <c r="BI227" s="170"/>
      <c r="BJ227" s="170"/>
      <c r="BK227" s="170"/>
      <c r="BL227" s="170"/>
      <c r="BM227" s="170"/>
      <c r="BN227" s="170"/>
      <c r="BO227" s="170"/>
      <c r="BP227" s="170"/>
      <c r="BQ227" s="170"/>
      <c r="BR227" s="170"/>
      <c r="BS227" s="170"/>
      <c r="BT227" s="170"/>
      <c r="BU227" s="170"/>
      <c r="BV227" s="170"/>
      <c r="BW227" s="170"/>
      <c r="BX227" s="170"/>
      <c r="BY227" s="169"/>
      <c r="BZ227" s="169"/>
      <c r="CA227" s="169"/>
      <c r="CB227" s="169"/>
      <c r="CC227" s="169"/>
      <c r="CD227" s="169"/>
      <c r="CE227" s="169"/>
      <c r="CF227" s="169"/>
      <c r="CG227" s="169"/>
      <c r="CH227" s="169"/>
      <c r="CI227" s="169"/>
      <c r="CJ227" s="169"/>
      <c r="CK227" s="169"/>
      <c r="CL227" s="169"/>
      <c r="CM227" s="169"/>
      <c r="CN227" s="169"/>
      <c r="CO227" s="169"/>
      <c r="CP227" s="169"/>
      <c r="CQ227" s="169"/>
      <c r="CR227" s="169"/>
      <c r="CS227" s="171"/>
      <c r="CT227" s="171"/>
      <c r="CU227" s="169"/>
    </row>
    <row r="228" spans="1:130" ht="15.75" x14ac:dyDescent="0.25">
      <c r="A228" s="166"/>
      <c r="B228" s="166" t="s">
        <v>841</v>
      </c>
      <c r="C228" s="175">
        <v>186.339</v>
      </c>
      <c r="D228" s="176">
        <v>230</v>
      </c>
      <c r="E228" s="176">
        <v>499.6</v>
      </c>
      <c r="F228" s="176">
        <v>657</v>
      </c>
      <c r="G228" s="176">
        <v>18</v>
      </c>
      <c r="H228" s="176">
        <v>18.238499994751869</v>
      </c>
      <c r="I228" s="176">
        <v>720</v>
      </c>
      <c r="J228" s="175">
        <v>0.24</v>
      </c>
      <c r="K228" s="175">
        <v>0.7</v>
      </c>
      <c r="L228" s="175">
        <v>0.79400000000000004</v>
      </c>
      <c r="M228" s="176">
        <v>293</v>
      </c>
      <c r="N228" s="176">
        <v>0</v>
      </c>
      <c r="O228" s="177">
        <v>8.01</v>
      </c>
      <c r="P228" s="178">
        <v>0.25640000000000002</v>
      </c>
      <c r="Q228" s="178">
        <v>-1.3219999999999999E-4</v>
      </c>
      <c r="R228" s="178">
        <v>4.0070000000000001E-8</v>
      </c>
      <c r="S228" s="175">
        <f t="shared" ca="1" si="4"/>
        <v>1.2081606303261896</v>
      </c>
      <c r="T228" s="179">
        <v>25</v>
      </c>
      <c r="U228" s="180">
        <v>723.43</v>
      </c>
      <c r="V228" s="180">
        <v>323.35000000000002</v>
      </c>
      <c r="W228" s="169">
        <v>0</v>
      </c>
      <c r="X228" s="181">
        <v>0</v>
      </c>
      <c r="Y228" s="169">
        <v>0</v>
      </c>
      <c r="Z228" s="181">
        <v>0</v>
      </c>
      <c r="AA228" s="181"/>
      <c r="AB228" s="177">
        <v>16.337199999999999</v>
      </c>
      <c r="AC228" s="180">
        <v>3982.78</v>
      </c>
      <c r="AD228" s="180">
        <v>-89.15</v>
      </c>
      <c r="AE228" s="169">
        <v>545</v>
      </c>
      <c r="AF228" s="169">
        <v>373</v>
      </c>
      <c r="AG228" s="175">
        <v>0</v>
      </c>
      <c r="AH228" s="180">
        <v>0</v>
      </c>
      <c r="AI228" s="175">
        <v>0</v>
      </c>
      <c r="AJ228" s="175">
        <v>0</v>
      </c>
      <c r="AK228" s="169">
        <v>10900</v>
      </c>
      <c r="AL228" s="181">
        <v>45605.599999999999</v>
      </c>
      <c r="AM228" s="169"/>
      <c r="AN228" s="170"/>
      <c r="AO228" s="170"/>
      <c r="AP228" s="170"/>
      <c r="AQ228" s="170"/>
      <c r="AR228" s="170"/>
      <c r="AS228" s="170"/>
      <c r="AT228" s="170"/>
      <c r="AU228" s="170"/>
      <c r="AV228" s="170"/>
      <c r="AW228" s="170"/>
      <c r="AX228" s="170"/>
      <c r="AY228" s="170"/>
      <c r="AZ228" s="170"/>
      <c r="BA228" s="170"/>
      <c r="BB228" s="170"/>
      <c r="BC228" s="170"/>
      <c r="BD228" s="170"/>
      <c r="BE228" s="170"/>
      <c r="BF228" s="170"/>
      <c r="BG228" s="170"/>
      <c r="BH228" s="170"/>
      <c r="BI228" s="170"/>
      <c r="BJ228" s="170"/>
      <c r="BK228" s="170"/>
      <c r="BL228" s="170"/>
      <c r="BM228" s="170"/>
      <c r="BN228" s="170"/>
      <c r="BO228" s="170"/>
      <c r="BP228" s="170"/>
      <c r="BQ228" s="170"/>
      <c r="BR228" s="170"/>
      <c r="BS228" s="170"/>
      <c r="BT228" s="170"/>
      <c r="BU228" s="170"/>
      <c r="BV228" s="170"/>
      <c r="BW228" s="170"/>
      <c r="BX228" s="170"/>
      <c r="BY228" s="169"/>
      <c r="BZ228" s="169"/>
      <c r="CA228" s="169"/>
      <c r="CB228" s="169"/>
      <c r="CC228" s="169"/>
      <c r="CD228" s="169"/>
      <c r="CE228" s="169"/>
      <c r="CF228" s="169"/>
      <c r="CG228" s="169"/>
      <c r="CH228" s="169"/>
      <c r="CI228" s="169"/>
      <c r="CJ228" s="169"/>
      <c r="CK228" s="169"/>
      <c r="CL228" s="169"/>
      <c r="CM228" s="169"/>
      <c r="CN228" s="169"/>
      <c r="CO228" s="169"/>
      <c r="CP228" s="169"/>
      <c r="CQ228" s="169"/>
      <c r="CR228" s="169"/>
      <c r="CS228" s="171"/>
      <c r="CT228" s="171"/>
      <c r="CU228" s="169"/>
    </row>
    <row r="229" spans="1:130" ht="15.75" x14ac:dyDescent="0.25">
      <c r="A229" s="166"/>
      <c r="B229" s="166" t="s">
        <v>842</v>
      </c>
      <c r="C229" s="175">
        <v>102.17700000000001</v>
      </c>
      <c r="D229" s="176">
        <v>187.7</v>
      </c>
      <c r="E229" s="176">
        <v>341.5</v>
      </c>
      <c r="F229" s="176">
        <v>500</v>
      </c>
      <c r="G229" s="176">
        <v>28.4</v>
      </c>
      <c r="H229" s="176">
        <v>28.776299991719615</v>
      </c>
      <c r="I229" s="176">
        <v>386</v>
      </c>
      <c r="J229" s="175">
        <v>0.26700000000000002</v>
      </c>
      <c r="K229" s="175">
        <v>0.34</v>
      </c>
      <c r="L229" s="175">
        <v>0.72399999999999998</v>
      </c>
      <c r="M229" s="176">
        <v>293</v>
      </c>
      <c r="N229" s="176">
        <v>1.2</v>
      </c>
      <c r="O229" s="177">
        <v>1.792</v>
      </c>
      <c r="P229" s="178">
        <v>0.13969999999999999</v>
      </c>
      <c r="Q229" s="178">
        <v>-7.2290000000000001E-5</v>
      </c>
      <c r="R229" s="178">
        <v>1.3960000000000001E-8</v>
      </c>
      <c r="S229" s="175">
        <f t="shared" ca="1" si="4"/>
        <v>0.61141198080066161</v>
      </c>
      <c r="T229" s="179">
        <v>25</v>
      </c>
      <c r="U229" s="180">
        <v>410.58</v>
      </c>
      <c r="V229" s="180">
        <v>219.67</v>
      </c>
      <c r="W229" s="169">
        <v>-76.2</v>
      </c>
      <c r="X229" s="181">
        <v>-318.82080000000002</v>
      </c>
      <c r="Y229" s="169">
        <v>-29.13</v>
      </c>
      <c r="Z229" s="181">
        <v>-121.87992</v>
      </c>
      <c r="AA229" s="181"/>
      <c r="AB229" s="177">
        <v>16.341699999999999</v>
      </c>
      <c r="AC229" s="180">
        <v>2895.73</v>
      </c>
      <c r="AD229" s="180">
        <v>-43.15</v>
      </c>
      <c r="AE229" s="169">
        <v>364</v>
      </c>
      <c r="AF229" s="169">
        <v>249</v>
      </c>
      <c r="AG229" s="175">
        <v>0</v>
      </c>
      <c r="AH229" s="180">
        <v>0</v>
      </c>
      <c r="AI229" s="175">
        <v>0</v>
      </c>
      <c r="AJ229" s="175">
        <v>0</v>
      </c>
      <c r="AK229" s="169">
        <v>7010</v>
      </c>
      <c r="AL229" s="181">
        <v>29329.84</v>
      </c>
      <c r="AM229" s="169"/>
      <c r="AN229" s="170"/>
      <c r="AO229" s="170"/>
      <c r="AP229" s="170"/>
      <c r="AQ229" s="170"/>
      <c r="AR229" s="170"/>
      <c r="AS229" s="170"/>
      <c r="AT229" s="170"/>
      <c r="AU229" s="170"/>
      <c r="AV229" s="170"/>
      <c r="AW229" s="170"/>
      <c r="AX229" s="170"/>
      <c r="AY229" s="170"/>
      <c r="AZ229" s="170"/>
      <c r="BA229" s="170"/>
      <c r="BB229" s="170"/>
      <c r="BC229" s="170"/>
      <c r="BD229" s="170"/>
      <c r="BE229" s="170"/>
      <c r="BF229" s="170"/>
      <c r="BG229" s="170"/>
      <c r="BH229" s="170"/>
      <c r="BI229" s="170"/>
      <c r="BJ229" s="170"/>
      <c r="BK229" s="170"/>
      <c r="BL229" s="170"/>
      <c r="BM229" s="170"/>
      <c r="BN229" s="170"/>
      <c r="BO229" s="170"/>
      <c r="BP229" s="170"/>
      <c r="BQ229" s="170"/>
      <c r="BR229" s="170"/>
      <c r="BS229" s="170"/>
      <c r="BT229" s="170"/>
      <c r="BU229" s="170"/>
      <c r="BV229" s="170"/>
      <c r="BW229" s="170"/>
      <c r="BX229" s="170"/>
      <c r="BY229" s="169"/>
      <c r="BZ229" s="169"/>
      <c r="CA229" s="169"/>
      <c r="CB229" s="169"/>
      <c r="CC229" s="169"/>
      <c r="CD229" s="169"/>
      <c r="CE229" s="169"/>
      <c r="CF229" s="169"/>
      <c r="CG229" s="169"/>
      <c r="CH229" s="169"/>
      <c r="CI229" s="169"/>
      <c r="CJ229" s="169"/>
      <c r="CK229" s="169"/>
      <c r="CL229" s="169"/>
      <c r="CM229" s="169"/>
      <c r="CN229" s="169"/>
      <c r="CO229" s="169"/>
      <c r="CP229" s="169"/>
      <c r="CQ229" s="169"/>
      <c r="CR229" s="169"/>
      <c r="CS229" s="171"/>
      <c r="CT229" s="171"/>
      <c r="CU229" s="169"/>
    </row>
    <row r="230" spans="1:130" ht="15.75" x14ac:dyDescent="0.25">
      <c r="A230" s="166"/>
      <c r="B230" s="166" t="s">
        <v>843</v>
      </c>
      <c r="C230" s="175">
        <v>46.069000000000003</v>
      </c>
      <c r="D230" s="176">
        <v>131.69999999999999</v>
      </c>
      <c r="E230" s="176">
        <v>248.3</v>
      </c>
      <c r="F230" s="176">
        <v>400</v>
      </c>
      <c r="G230" s="176">
        <v>53</v>
      </c>
      <c r="H230" s="176">
        <v>53.702249984547173</v>
      </c>
      <c r="I230" s="176">
        <v>178</v>
      </c>
      <c r="J230" s="175">
        <v>0.28699999999999998</v>
      </c>
      <c r="K230" s="175">
        <v>0.192</v>
      </c>
      <c r="L230" s="175">
        <v>0.66700000000000004</v>
      </c>
      <c r="M230" s="176">
        <v>293</v>
      </c>
      <c r="N230" s="176">
        <v>1.3</v>
      </c>
      <c r="O230" s="177">
        <v>4.0640000000000001</v>
      </c>
      <c r="P230" s="178">
        <v>4.2770000000000002E-2</v>
      </c>
      <c r="Q230" s="178">
        <v>-1.2500000000000001E-5</v>
      </c>
      <c r="R230" s="178">
        <v>-4.5800000000000002E-10</v>
      </c>
      <c r="S230" s="175" t="e">
        <f t="shared" ca="1" si="4"/>
        <v>#DIV/0!</v>
      </c>
      <c r="T230" s="179">
        <v>25</v>
      </c>
      <c r="U230" s="180">
        <v>0</v>
      </c>
      <c r="V230" s="180">
        <v>0</v>
      </c>
      <c r="W230" s="169">
        <v>-43.99</v>
      </c>
      <c r="X230" s="181">
        <v>-184.05416000000002</v>
      </c>
      <c r="Y230" s="169">
        <v>-26.99</v>
      </c>
      <c r="Z230" s="181">
        <v>-112.92616</v>
      </c>
      <c r="AA230" s="181"/>
      <c r="AB230" s="177">
        <v>16.846699999999998</v>
      </c>
      <c r="AC230" s="180">
        <v>2361.44</v>
      </c>
      <c r="AD230" s="180">
        <v>-17.100000000000001</v>
      </c>
      <c r="AE230" s="169">
        <v>265</v>
      </c>
      <c r="AF230" s="169">
        <v>179</v>
      </c>
      <c r="AG230" s="175">
        <v>48.856999999999999</v>
      </c>
      <c r="AH230" s="180">
        <v>-3840.19</v>
      </c>
      <c r="AI230" s="175">
        <v>-4.8559999999999999</v>
      </c>
      <c r="AJ230" s="175">
        <v>1.71</v>
      </c>
      <c r="AK230" s="169">
        <v>5140</v>
      </c>
      <c r="AL230" s="181">
        <v>21505.760000000002</v>
      </c>
      <c r="AM230" s="169"/>
      <c r="AN230" s="170"/>
      <c r="AO230" s="170"/>
      <c r="AP230" s="170"/>
      <c r="AQ230" s="170"/>
      <c r="AR230" s="170"/>
      <c r="AS230" s="170"/>
      <c r="AT230" s="170"/>
      <c r="AU230" s="170"/>
      <c r="AV230" s="170"/>
      <c r="AW230" s="170"/>
      <c r="AX230" s="170"/>
      <c r="AY230" s="170"/>
      <c r="AZ230" s="170"/>
      <c r="BA230" s="170"/>
      <c r="BB230" s="170"/>
      <c r="BC230" s="170"/>
      <c r="BD230" s="170"/>
      <c r="BE230" s="170"/>
      <c r="BF230" s="170"/>
      <c r="BG230" s="170"/>
      <c r="BH230" s="170"/>
      <c r="BI230" s="170"/>
      <c r="BJ230" s="170"/>
      <c r="BK230" s="170"/>
      <c r="BL230" s="170"/>
      <c r="BM230" s="170"/>
      <c r="BN230" s="170"/>
      <c r="BO230" s="170"/>
      <c r="BP230" s="170"/>
      <c r="BQ230" s="170"/>
      <c r="BR230" s="170"/>
      <c r="BS230" s="170"/>
      <c r="BT230" s="170"/>
      <c r="BU230" s="170"/>
      <c r="BV230" s="170"/>
      <c r="BW230" s="170"/>
      <c r="BX230" s="170"/>
      <c r="BY230" s="169"/>
      <c r="BZ230" s="169"/>
      <c r="CA230" s="169"/>
      <c r="CB230" s="169"/>
      <c r="CC230" s="169"/>
      <c r="CD230" s="169"/>
      <c r="CE230" s="169"/>
      <c r="CF230" s="169"/>
      <c r="CG230" s="169"/>
      <c r="CH230" s="169"/>
      <c r="CI230" s="169"/>
      <c r="CJ230" s="169"/>
      <c r="CK230" s="169"/>
      <c r="CL230" s="169"/>
      <c r="CM230" s="169"/>
      <c r="CN230" s="169"/>
      <c r="CO230" s="169"/>
      <c r="CP230" s="169"/>
      <c r="CQ230" s="169"/>
      <c r="CR230" s="169"/>
      <c r="CS230" s="171"/>
      <c r="CT230" s="171"/>
      <c r="CU230" s="169"/>
    </row>
    <row r="231" spans="1:130" ht="15.75" x14ac:dyDescent="0.25">
      <c r="A231" s="166"/>
      <c r="B231" s="166" t="s">
        <v>844</v>
      </c>
      <c r="C231" s="175">
        <v>118.09</v>
      </c>
      <c r="D231" s="176">
        <v>327</v>
      </c>
      <c r="E231" s="176">
        <v>436.6</v>
      </c>
      <c r="F231" s="176">
        <v>628</v>
      </c>
      <c r="G231" s="176">
        <v>39.299999999999997</v>
      </c>
      <c r="H231" s="176">
        <v>39.820724988541578</v>
      </c>
      <c r="I231" s="176">
        <v>0</v>
      </c>
      <c r="J231" s="175">
        <v>0</v>
      </c>
      <c r="K231" s="175">
        <v>0</v>
      </c>
      <c r="L231" s="175">
        <v>1.1499999999999999</v>
      </c>
      <c r="M231" s="176">
        <v>288</v>
      </c>
      <c r="N231" s="176">
        <v>0</v>
      </c>
      <c r="O231" s="177">
        <v>0</v>
      </c>
      <c r="P231" s="178">
        <v>0</v>
      </c>
      <c r="Q231" s="178">
        <v>0</v>
      </c>
      <c r="R231" s="178">
        <v>0</v>
      </c>
      <c r="S231" s="175" t="e">
        <f t="shared" ca="1" si="4"/>
        <v>#DIV/0!</v>
      </c>
      <c r="T231" s="179">
        <v>25</v>
      </c>
      <c r="U231" s="180">
        <v>0</v>
      </c>
      <c r="V231" s="180">
        <v>0</v>
      </c>
      <c r="W231" s="169">
        <v>0</v>
      </c>
      <c r="X231" s="181">
        <v>0</v>
      </c>
      <c r="Y231" s="169">
        <v>0</v>
      </c>
      <c r="Z231" s="181">
        <v>0</v>
      </c>
      <c r="AA231" s="181"/>
      <c r="AB231" s="177">
        <v>0</v>
      </c>
      <c r="AC231" s="180">
        <v>0</v>
      </c>
      <c r="AD231" s="180">
        <v>0</v>
      </c>
      <c r="AE231" s="169">
        <v>0</v>
      </c>
      <c r="AF231" s="169">
        <v>0</v>
      </c>
      <c r="AG231" s="175">
        <v>0</v>
      </c>
      <c r="AH231" s="180">
        <v>0</v>
      </c>
      <c r="AI231" s="175">
        <v>0</v>
      </c>
      <c r="AJ231" s="175">
        <v>0</v>
      </c>
      <c r="AK231" s="169">
        <v>0</v>
      </c>
      <c r="AL231" s="181">
        <v>0</v>
      </c>
      <c r="AM231" s="169"/>
      <c r="AN231" s="170"/>
      <c r="AO231" s="170"/>
      <c r="AP231" s="170"/>
      <c r="AQ231" s="170"/>
      <c r="AR231" s="170"/>
      <c r="AS231" s="170"/>
      <c r="AT231" s="170"/>
      <c r="AU231" s="170"/>
      <c r="AV231" s="170"/>
      <c r="AW231" s="170"/>
      <c r="AX231" s="170"/>
      <c r="AY231" s="170"/>
      <c r="AZ231" s="170"/>
      <c r="BA231" s="170"/>
      <c r="BB231" s="170"/>
      <c r="BC231" s="170"/>
      <c r="BD231" s="170"/>
      <c r="BE231" s="170"/>
      <c r="BF231" s="170"/>
      <c r="BG231" s="170"/>
      <c r="BH231" s="170"/>
      <c r="BI231" s="170"/>
      <c r="BJ231" s="170"/>
      <c r="BK231" s="170"/>
      <c r="BL231" s="170"/>
      <c r="BM231" s="170"/>
      <c r="BN231" s="170"/>
      <c r="BO231" s="170"/>
      <c r="BP231" s="170"/>
      <c r="BQ231" s="170"/>
      <c r="BR231" s="170"/>
      <c r="BS231" s="170"/>
      <c r="BT231" s="170"/>
      <c r="BU231" s="170"/>
      <c r="BV231" s="170"/>
      <c r="BW231" s="170"/>
      <c r="BX231" s="170"/>
      <c r="BY231" s="169"/>
      <c r="BZ231" s="169"/>
      <c r="CA231" s="169"/>
      <c r="CB231" s="169"/>
      <c r="CC231" s="169"/>
      <c r="CD231" s="169"/>
      <c r="CE231" s="169"/>
      <c r="CF231" s="169"/>
      <c r="CG231" s="169"/>
      <c r="CH231" s="169"/>
      <c r="CI231" s="169"/>
      <c r="CJ231" s="169"/>
      <c r="CK231" s="169"/>
      <c r="CL231" s="169"/>
      <c r="CM231" s="169"/>
      <c r="CN231" s="169"/>
      <c r="CO231" s="169"/>
      <c r="CP231" s="169"/>
      <c r="CQ231" s="169"/>
      <c r="CR231" s="169"/>
      <c r="CS231" s="171"/>
      <c r="CT231" s="171"/>
      <c r="CU231" s="169"/>
    </row>
    <row r="232" spans="1:130" ht="15.75" x14ac:dyDescent="0.25">
      <c r="A232" s="166"/>
      <c r="B232" s="166" t="s">
        <v>845</v>
      </c>
      <c r="C232" s="175">
        <v>62.13</v>
      </c>
      <c r="D232" s="176">
        <v>174.9</v>
      </c>
      <c r="E232" s="176">
        <v>310.5</v>
      </c>
      <c r="F232" s="176">
        <v>503</v>
      </c>
      <c r="G232" s="176">
        <v>54.6</v>
      </c>
      <c r="H232" s="176">
        <v>55.323449984080675</v>
      </c>
      <c r="I232" s="176">
        <v>201</v>
      </c>
      <c r="J232" s="175">
        <v>0.26600000000000001</v>
      </c>
      <c r="K232" s="175">
        <v>0.19</v>
      </c>
      <c r="L232" s="175">
        <v>0.84799999999999998</v>
      </c>
      <c r="M232" s="176">
        <v>293</v>
      </c>
      <c r="N232" s="176">
        <v>1.5</v>
      </c>
      <c r="O232" s="177">
        <v>5.8049999999999997</v>
      </c>
      <c r="P232" s="178">
        <v>4.478E-2</v>
      </c>
      <c r="Q232" s="178">
        <v>-1.6419999999999999E-5</v>
      </c>
      <c r="R232" s="178">
        <v>9.7900000000000003E-10</v>
      </c>
      <c r="S232" s="175">
        <f t="shared" ca="1" si="4"/>
        <v>0.57442866093168454</v>
      </c>
      <c r="T232" s="179">
        <v>25</v>
      </c>
      <c r="U232" s="180">
        <v>267.33999999999997</v>
      </c>
      <c r="V232" s="180">
        <v>184.24</v>
      </c>
      <c r="W232" s="169">
        <v>-8.9700000000000006</v>
      </c>
      <c r="X232" s="181">
        <v>-37.530480000000004</v>
      </c>
      <c r="Y232" s="169">
        <v>1.66</v>
      </c>
      <c r="Z232" s="181">
        <v>6.9454399999999996</v>
      </c>
      <c r="AA232" s="181"/>
      <c r="AB232" s="177">
        <v>16.0001</v>
      </c>
      <c r="AC232" s="180">
        <v>2511.56</v>
      </c>
      <c r="AD232" s="180">
        <v>-42.35</v>
      </c>
      <c r="AE232" s="169">
        <v>331</v>
      </c>
      <c r="AF232" s="169">
        <v>226</v>
      </c>
      <c r="AG232" s="175">
        <v>0</v>
      </c>
      <c r="AH232" s="180">
        <v>0</v>
      </c>
      <c r="AI232" s="175">
        <v>0</v>
      </c>
      <c r="AJ232" s="175">
        <v>0</v>
      </c>
      <c r="AK232" s="169">
        <v>6440</v>
      </c>
      <c r="AL232" s="181">
        <v>26944.960000000003</v>
      </c>
      <c r="AM232" s="169"/>
      <c r="AN232" s="170"/>
      <c r="AO232" s="170"/>
      <c r="AP232" s="170"/>
      <c r="AQ232" s="170"/>
      <c r="AR232" s="170"/>
      <c r="AS232" s="170"/>
      <c r="AT232" s="170"/>
      <c r="AU232" s="170"/>
      <c r="AV232" s="170"/>
      <c r="AW232" s="170"/>
      <c r="AX232" s="170"/>
      <c r="AY232" s="170"/>
      <c r="AZ232" s="170"/>
      <c r="BA232" s="170"/>
      <c r="BB232" s="170"/>
      <c r="BC232" s="170"/>
      <c r="BD232" s="170"/>
      <c r="BE232" s="170"/>
      <c r="BF232" s="170"/>
      <c r="BG232" s="170"/>
      <c r="BH232" s="170"/>
      <c r="BI232" s="170"/>
      <c r="BJ232" s="170"/>
      <c r="BK232" s="170"/>
      <c r="BL232" s="170"/>
      <c r="BM232" s="170"/>
      <c r="BN232" s="170"/>
      <c r="BO232" s="170"/>
      <c r="BP232" s="170"/>
      <c r="BQ232" s="170"/>
      <c r="BR232" s="170"/>
      <c r="BS232" s="170"/>
      <c r="BT232" s="170"/>
      <c r="BU232" s="170"/>
      <c r="BV232" s="170"/>
      <c r="BW232" s="170"/>
      <c r="BX232" s="170"/>
      <c r="BY232" s="169"/>
      <c r="BZ232" s="169"/>
      <c r="CA232" s="169"/>
      <c r="CB232" s="169"/>
      <c r="CC232" s="169"/>
      <c r="CD232" s="169"/>
      <c r="CE232" s="169"/>
      <c r="CF232" s="169"/>
      <c r="CG232" s="169"/>
      <c r="CH232" s="169"/>
      <c r="CI232" s="169"/>
      <c r="CJ232" s="169"/>
      <c r="CK232" s="169"/>
      <c r="CL232" s="169"/>
      <c r="CM232" s="169"/>
      <c r="CN232" s="169"/>
      <c r="CO232" s="169"/>
      <c r="CP232" s="169"/>
      <c r="CQ232" s="169"/>
      <c r="CR232" s="169"/>
      <c r="CS232" s="171"/>
      <c r="CT232" s="171"/>
      <c r="CU232" s="169"/>
    </row>
    <row r="233" spans="1:130" ht="15.75" x14ac:dyDescent="0.25">
      <c r="A233" s="166"/>
      <c r="B233" s="166" t="s">
        <v>846</v>
      </c>
      <c r="C233" s="175">
        <v>154.21199999999999</v>
      </c>
      <c r="D233" s="176">
        <v>342.4</v>
      </c>
      <c r="E233" s="176">
        <v>528.4</v>
      </c>
      <c r="F233" s="176">
        <v>789</v>
      </c>
      <c r="G233" s="176">
        <v>38</v>
      </c>
      <c r="H233" s="176">
        <v>38.503499988920616</v>
      </c>
      <c r="I233" s="176">
        <v>502</v>
      </c>
      <c r="J233" s="175">
        <v>0.29499999999999998</v>
      </c>
      <c r="K233" s="175">
        <v>0.36399999999999999</v>
      </c>
      <c r="L233" s="175">
        <v>0.99</v>
      </c>
      <c r="M233" s="176">
        <v>347</v>
      </c>
      <c r="N233" s="176">
        <v>0</v>
      </c>
      <c r="O233" s="177">
        <v>-23.184000000000001</v>
      </c>
      <c r="P233" s="178">
        <v>0.2641</v>
      </c>
      <c r="Q233" s="178">
        <v>-2.1149999999999999E-4</v>
      </c>
      <c r="R233" s="178">
        <v>6.6640000000000006E-8</v>
      </c>
      <c r="S233" s="175">
        <f t="shared" ca="1" si="4"/>
        <v>1.6091813735063778</v>
      </c>
      <c r="T233" s="179">
        <v>25</v>
      </c>
      <c r="U233" s="180">
        <v>733.87</v>
      </c>
      <c r="V233" s="180">
        <v>369.58</v>
      </c>
      <c r="W233" s="169">
        <v>43.52</v>
      </c>
      <c r="X233" s="181">
        <v>182.08768000000003</v>
      </c>
      <c r="Y233" s="169">
        <v>66.94</v>
      </c>
      <c r="Z233" s="181">
        <v>280.07695999999999</v>
      </c>
      <c r="AA233" s="181"/>
      <c r="AB233" s="177">
        <v>16.683199999999999</v>
      </c>
      <c r="AC233" s="180">
        <v>4602.2299999999996</v>
      </c>
      <c r="AD233" s="180">
        <v>-70.42</v>
      </c>
      <c r="AE233" s="169">
        <v>545</v>
      </c>
      <c r="AF233" s="169">
        <v>343</v>
      </c>
      <c r="AG233" s="175">
        <v>0</v>
      </c>
      <c r="AH233" s="180">
        <v>0</v>
      </c>
      <c r="AI233" s="175">
        <v>0</v>
      </c>
      <c r="AJ233" s="175">
        <v>0</v>
      </c>
      <c r="AK233" s="169">
        <v>10900</v>
      </c>
      <c r="AL233" s="181">
        <v>45605.599999999999</v>
      </c>
      <c r="AM233" s="169"/>
      <c r="AN233" s="170"/>
      <c r="AO233" s="170"/>
      <c r="AP233" s="170"/>
      <c r="AQ233" s="170"/>
      <c r="AR233" s="170"/>
      <c r="AS233" s="170"/>
      <c r="AT233" s="170"/>
      <c r="AU233" s="170"/>
      <c r="AV233" s="170"/>
      <c r="AW233" s="170"/>
      <c r="AX233" s="170"/>
      <c r="AY233" s="170"/>
      <c r="AZ233" s="170"/>
      <c r="BA233" s="170"/>
      <c r="BB233" s="170"/>
      <c r="BC233" s="170"/>
      <c r="BD233" s="170"/>
      <c r="BE233" s="170"/>
      <c r="BF233" s="170"/>
      <c r="BG233" s="170"/>
      <c r="BH233" s="170"/>
      <c r="BI233" s="170"/>
      <c r="BJ233" s="170"/>
      <c r="BK233" s="170"/>
      <c r="BL233" s="170"/>
      <c r="BM233" s="170"/>
      <c r="BN233" s="170"/>
      <c r="BO233" s="170"/>
      <c r="BP233" s="170"/>
      <c r="BQ233" s="170"/>
      <c r="BR233" s="170"/>
      <c r="BS233" s="170"/>
      <c r="BT233" s="170"/>
      <c r="BU233" s="170"/>
      <c r="BV233" s="170"/>
      <c r="BW233" s="170"/>
      <c r="BX233" s="170"/>
      <c r="BY233" s="169"/>
      <c r="BZ233" s="169"/>
      <c r="CA233" s="169"/>
      <c r="CB233" s="169"/>
      <c r="CC233" s="169"/>
      <c r="CD233" s="169"/>
      <c r="CE233" s="169"/>
      <c r="CF233" s="169"/>
      <c r="CG233" s="169"/>
      <c r="CH233" s="169"/>
      <c r="CI233" s="169"/>
      <c r="CJ233" s="169"/>
      <c r="CK233" s="169"/>
      <c r="CL233" s="169"/>
      <c r="CM233" s="169"/>
      <c r="CN233" s="169"/>
      <c r="CO233" s="169"/>
      <c r="CP233" s="169"/>
      <c r="CQ233" s="169"/>
      <c r="CR233" s="169"/>
      <c r="CS233" s="171"/>
      <c r="CT233" s="171"/>
      <c r="CU233" s="169"/>
    </row>
    <row r="234" spans="1:130" ht="15.75" x14ac:dyDescent="0.25">
      <c r="A234" s="166"/>
      <c r="B234" s="166" t="s">
        <v>847</v>
      </c>
      <c r="C234" s="175">
        <v>170.21100000000001</v>
      </c>
      <c r="D234" s="176">
        <v>300</v>
      </c>
      <c r="E234" s="176">
        <v>531.20000000000005</v>
      </c>
      <c r="F234" s="176">
        <v>766</v>
      </c>
      <c r="G234" s="176">
        <v>31</v>
      </c>
      <c r="H234" s="176">
        <v>31.410749990961552</v>
      </c>
      <c r="I234" s="176">
        <v>0</v>
      </c>
      <c r="J234" s="175">
        <v>0</v>
      </c>
      <c r="K234" s="175">
        <v>0.44</v>
      </c>
      <c r="L234" s="175">
        <v>1.0660000000000001</v>
      </c>
      <c r="M234" s="176">
        <v>303</v>
      </c>
      <c r="N234" s="176">
        <v>1.1000000000000001</v>
      </c>
      <c r="O234" s="177">
        <v>-14.505000000000001</v>
      </c>
      <c r="P234" s="178">
        <v>0.22170000000000001</v>
      </c>
      <c r="Q234" s="178">
        <v>-1.4019999999999999E-4</v>
      </c>
      <c r="R234" s="178">
        <v>3.2450000000000003E-8</v>
      </c>
      <c r="S234" s="175">
        <f t="shared" ca="1" si="4"/>
        <v>2.2756552845574238</v>
      </c>
      <c r="T234" s="179">
        <v>25</v>
      </c>
      <c r="U234" s="180">
        <v>1146</v>
      </c>
      <c r="V234" s="180">
        <v>379.29</v>
      </c>
      <c r="W234" s="169">
        <v>11.94</v>
      </c>
      <c r="X234" s="181">
        <v>49.956960000000002</v>
      </c>
      <c r="Y234" s="169">
        <v>0</v>
      </c>
      <c r="Z234" s="181">
        <v>0</v>
      </c>
      <c r="AA234" s="181"/>
      <c r="AB234" s="177">
        <v>16.3459</v>
      </c>
      <c r="AC234" s="180">
        <v>4310.25</v>
      </c>
      <c r="AD234" s="180">
        <v>-87.31</v>
      </c>
      <c r="AE234" s="169">
        <v>598</v>
      </c>
      <c r="AF234" s="169">
        <v>418</v>
      </c>
      <c r="AG234" s="175">
        <v>0</v>
      </c>
      <c r="AH234" s="180">
        <v>0</v>
      </c>
      <c r="AI234" s="175">
        <v>0</v>
      </c>
      <c r="AJ234" s="175">
        <v>0</v>
      </c>
      <c r="AK234" s="169">
        <v>11260</v>
      </c>
      <c r="AL234" s="181">
        <v>47111.840000000004</v>
      </c>
      <c r="AM234" s="169"/>
      <c r="AN234" s="170"/>
      <c r="AO234" s="170"/>
      <c r="AP234" s="170"/>
      <c r="AQ234" s="170"/>
      <c r="AR234" s="170"/>
      <c r="AS234" s="170"/>
      <c r="AT234" s="170"/>
      <c r="AU234" s="170"/>
      <c r="AV234" s="170"/>
      <c r="AW234" s="170"/>
      <c r="AX234" s="170"/>
      <c r="AY234" s="170"/>
      <c r="AZ234" s="170"/>
      <c r="BA234" s="170"/>
      <c r="BB234" s="170"/>
      <c r="BC234" s="170"/>
      <c r="BD234" s="170"/>
      <c r="BE234" s="170"/>
      <c r="BF234" s="170"/>
      <c r="BG234" s="170"/>
      <c r="BH234" s="170"/>
      <c r="BI234" s="170"/>
      <c r="BJ234" s="170"/>
      <c r="BK234" s="170"/>
      <c r="BL234" s="170"/>
      <c r="BM234" s="170"/>
      <c r="BN234" s="170"/>
      <c r="BO234" s="170"/>
      <c r="BP234" s="170"/>
      <c r="BQ234" s="170"/>
      <c r="BR234" s="170"/>
      <c r="BS234" s="170"/>
      <c r="BT234" s="170"/>
      <c r="BU234" s="170"/>
      <c r="BV234" s="170"/>
      <c r="BW234" s="170"/>
      <c r="BX234" s="170"/>
      <c r="BY234" s="169"/>
      <c r="BZ234" s="169"/>
      <c r="CA234" s="169"/>
      <c r="CB234" s="169"/>
      <c r="CC234" s="169"/>
      <c r="CD234" s="169"/>
      <c r="CE234" s="169"/>
      <c r="CF234" s="169"/>
      <c r="CG234" s="169"/>
      <c r="CH234" s="169"/>
      <c r="CI234" s="169"/>
      <c r="CJ234" s="169"/>
      <c r="CK234" s="169"/>
      <c r="CL234" s="169"/>
      <c r="CM234" s="169"/>
      <c r="CN234" s="169"/>
      <c r="CO234" s="169"/>
      <c r="CP234" s="169"/>
      <c r="CQ234" s="169"/>
      <c r="CR234" s="169"/>
      <c r="CS234" s="171"/>
      <c r="CT234" s="171"/>
      <c r="CU234" s="169"/>
    </row>
    <row r="235" spans="1:130" ht="15.75" x14ac:dyDescent="0.25">
      <c r="A235" s="166"/>
      <c r="B235" s="166" t="s">
        <v>848</v>
      </c>
      <c r="C235" s="175">
        <v>168.239</v>
      </c>
      <c r="D235" s="176">
        <v>30537.5</v>
      </c>
      <c r="E235" s="176">
        <v>767</v>
      </c>
      <c r="F235" s="176">
        <v>29.4</v>
      </c>
      <c r="G235" s="176">
        <v>0</v>
      </c>
      <c r="H235" s="176">
        <v>0</v>
      </c>
      <c r="I235" s="176">
        <v>0</v>
      </c>
      <c r="J235" s="175">
        <v>0</v>
      </c>
      <c r="K235" s="175">
        <v>0.47099999999999997</v>
      </c>
      <c r="L235" s="175">
        <v>1.006</v>
      </c>
      <c r="M235" s="176">
        <v>293</v>
      </c>
      <c r="N235" s="176">
        <v>0.4</v>
      </c>
      <c r="O235" s="177">
        <v>0</v>
      </c>
      <c r="P235" s="178">
        <v>0</v>
      </c>
      <c r="Q235" s="178">
        <v>0</v>
      </c>
      <c r="R235" s="178">
        <v>0</v>
      </c>
      <c r="S235" s="175" t="e">
        <f t="shared" ca="1" si="4"/>
        <v>#DIV/0!</v>
      </c>
      <c r="T235" s="179">
        <v>25</v>
      </c>
      <c r="U235" s="180">
        <v>0</v>
      </c>
      <c r="V235" s="180">
        <v>0</v>
      </c>
      <c r="W235" s="169">
        <v>0</v>
      </c>
      <c r="X235" s="181">
        <v>0</v>
      </c>
      <c r="Y235" s="169">
        <v>0</v>
      </c>
      <c r="Z235" s="181">
        <v>0</v>
      </c>
      <c r="AA235" s="181"/>
      <c r="AB235" s="177">
        <v>14.4856</v>
      </c>
      <c r="AC235" s="180">
        <v>2902.44</v>
      </c>
      <c r="AD235" s="180">
        <v>-167.9</v>
      </c>
      <c r="AE235" s="169">
        <v>563</v>
      </c>
      <c r="AF235" s="169">
        <v>473</v>
      </c>
      <c r="AG235" s="175">
        <v>0</v>
      </c>
      <c r="AH235" s="180">
        <v>0</v>
      </c>
      <c r="AI235" s="175">
        <v>0</v>
      </c>
      <c r="AJ235" s="175">
        <v>0</v>
      </c>
      <c r="AK235" s="169">
        <v>0</v>
      </c>
      <c r="AL235" s="181">
        <v>0</v>
      </c>
      <c r="AM235" s="169"/>
      <c r="AN235" s="170"/>
      <c r="AO235" s="170"/>
      <c r="AP235" s="170"/>
      <c r="AQ235" s="170"/>
      <c r="AR235" s="170"/>
      <c r="AS235" s="170"/>
      <c r="AT235" s="170"/>
      <c r="AU235" s="170"/>
      <c r="AV235" s="170"/>
      <c r="AW235" s="170"/>
      <c r="AX235" s="170"/>
      <c r="AY235" s="170"/>
      <c r="AZ235" s="170"/>
      <c r="BA235" s="170"/>
      <c r="BB235" s="170"/>
      <c r="BC235" s="170"/>
      <c r="BD235" s="170"/>
      <c r="BE235" s="170"/>
      <c r="BF235" s="170"/>
      <c r="BG235" s="170"/>
      <c r="BH235" s="170"/>
      <c r="BI235" s="170"/>
      <c r="BJ235" s="170"/>
      <c r="BK235" s="170"/>
      <c r="BL235" s="170"/>
      <c r="BM235" s="170"/>
      <c r="BN235" s="170"/>
      <c r="BO235" s="170"/>
      <c r="BP235" s="170"/>
      <c r="BQ235" s="170"/>
      <c r="BR235" s="170"/>
      <c r="BS235" s="170"/>
      <c r="BT235" s="170"/>
      <c r="BU235" s="170"/>
      <c r="BV235" s="170"/>
      <c r="BW235" s="170"/>
      <c r="BX235" s="170"/>
      <c r="BY235" s="169"/>
      <c r="BZ235" s="169"/>
      <c r="CA235" s="169"/>
      <c r="CB235" s="169"/>
      <c r="CC235" s="169"/>
      <c r="CD235" s="169"/>
      <c r="CE235" s="169"/>
      <c r="CF235" s="169"/>
      <c r="CG235" s="169"/>
      <c r="CH235" s="169"/>
      <c r="CI235" s="169"/>
      <c r="CJ235" s="169"/>
      <c r="CK235" s="169"/>
      <c r="CL235" s="169"/>
      <c r="CM235" s="169"/>
      <c r="CN235" s="169"/>
      <c r="CO235" s="169"/>
      <c r="CP235" s="169"/>
      <c r="CQ235" s="169"/>
      <c r="CR235" s="169"/>
      <c r="CS235" s="171"/>
      <c r="CT235" s="171"/>
      <c r="CU235" s="169"/>
    </row>
    <row r="236" spans="1:130" ht="15.75" x14ac:dyDescent="0.25">
      <c r="A236" s="166"/>
      <c r="B236" s="166" t="s">
        <v>849</v>
      </c>
      <c r="C236" s="175">
        <v>101.193</v>
      </c>
      <c r="D236" s="176">
        <v>210</v>
      </c>
      <c r="E236" s="176">
        <v>382.4</v>
      </c>
      <c r="F236" s="176">
        <v>550</v>
      </c>
      <c r="G236" s="176">
        <v>31</v>
      </c>
      <c r="H236" s="176">
        <v>31.410749990961552</v>
      </c>
      <c r="I236" s="176">
        <v>407</v>
      </c>
      <c r="J236" s="175">
        <v>0.28000000000000003</v>
      </c>
      <c r="K236" s="175">
        <v>0.45500000000000002</v>
      </c>
      <c r="L236" s="175">
        <v>0.73799999999999999</v>
      </c>
      <c r="M236" s="176">
        <v>293</v>
      </c>
      <c r="N236" s="176">
        <v>1</v>
      </c>
      <c r="O236" s="177">
        <v>1.5429999999999999</v>
      </c>
      <c r="P236" s="178">
        <v>0.15029999999999999</v>
      </c>
      <c r="Q236" s="178">
        <v>-8.0980000000000001E-5</v>
      </c>
      <c r="R236" s="178">
        <v>1.6890000000000001E-8</v>
      </c>
      <c r="S236" s="175">
        <f t="shared" ca="1" si="4"/>
        <v>0.74228125237628551</v>
      </c>
      <c r="T236" s="179">
        <v>25</v>
      </c>
      <c r="U236" s="180">
        <v>561.11</v>
      </c>
      <c r="V236" s="180">
        <v>257.39</v>
      </c>
      <c r="W236" s="169">
        <v>0</v>
      </c>
      <c r="X236" s="181">
        <v>0</v>
      </c>
      <c r="Y236" s="169">
        <v>0</v>
      </c>
      <c r="Z236" s="181">
        <v>0</v>
      </c>
      <c r="AA236" s="181"/>
      <c r="AB236" s="177">
        <v>16.593900000000001</v>
      </c>
      <c r="AC236" s="180">
        <v>3259.08</v>
      </c>
      <c r="AD236" s="180">
        <v>-55.15</v>
      </c>
      <c r="AE236" s="169">
        <v>422</v>
      </c>
      <c r="AF236" s="169">
        <v>302</v>
      </c>
      <c r="AG236" s="175">
        <v>0</v>
      </c>
      <c r="AH236" s="180">
        <v>0</v>
      </c>
      <c r="AI236" s="175">
        <v>0</v>
      </c>
      <c r="AJ236" s="175">
        <v>0</v>
      </c>
      <c r="AK236" s="169">
        <v>8840</v>
      </c>
      <c r="AL236" s="181">
        <v>36986.560000000005</v>
      </c>
      <c r="AM236" s="169"/>
      <c r="AN236" s="170"/>
      <c r="AO236" s="170"/>
      <c r="AP236" s="170"/>
      <c r="AQ236" s="170"/>
      <c r="AR236" s="170"/>
      <c r="AS236" s="170"/>
      <c r="AT236" s="170"/>
      <c r="AU236" s="170"/>
      <c r="AV236" s="170"/>
      <c r="AW236" s="170"/>
      <c r="AX236" s="170"/>
      <c r="AY236" s="170"/>
      <c r="AZ236" s="170"/>
      <c r="BA236" s="170"/>
      <c r="BB236" s="170"/>
      <c r="BC236" s="170"/>
      <c r="BD236" s="170"/>
      <c r="BE236" s="170"/>
      <c r="BF236" s="170"/>
      <c r="BG236" s="170"/>
      <c r="BH236" s="170"/>
      <c r="BI236" s="170"/>
      <c r="BJ236" s="170"/>
      <c r="BK236" s="170"/>
      <c r="BL236" s="170"/>
      <c r="BM236" s="170"/>
      <c r="BN236" s="170"/>
      <c r="BO236" s="170"/>
      <c r="BP236" s="170"/>
      <c r="BQ236" s="170"/>
      <c r="BR236" s="170"/>
      <c r="BS236" s="170"/>
      <c r="BT236" s="170"/>
      <c r="BU236" s="170"/>
      <c r="BV236" s="170"/>
      <c r="BW236" s="170"/>
      <c r="BX236" s="170"/>
      <c r="BY236" s="169"/>
      <c r="BZ236" s="169"/>
      <c r="CA236" s="169"/>
      <c r="CB236" s="169"/>
      <c r="CC236" s="169"/>
      <c r="CD236" s="169"/>
      <c r="CE236" s="169"/>
      <c r="CF236" s="169"/>
      <c r="CG236" s="169"/>
      <c r="CH236" s="169"/>
      <c r="CI236" s="169"/>
      <c r="CJ236" s="169"/>
      <c r="CK236" s="169"/>
      <c r="CL236" s="169"/>
      <c r="CM236" s="169"/>
      <c r="CN236" s="169"/>
      <c r="CO236" s="169"/>
      <c r="CP236" s="169"/>
      <c r="CQ236" s="169"/>
      <c r="CR236" s="169"/>
      <c r="CS236" s="171"/>
      <c r="CT236" s="171"/>
      <c r="CU236" s="169"/>
    </row>
    <row r="237" spans="1:130" ht="15.75" x14ac:dyDescent="0.25">
      <c r="A237" s="166"/>
      <c r="B237" s="166" t="s">
        <v>850</v>
      </c>
      <c r="C237" s="175">
        <v>186.339</v>
      </c>
      <c r="D237" s="176">
        <v>297.10000000000002</v>
      </c>
      <c r="E237" s="176">
        <v>533.1</v>
      </c>
      <c r="F237" s="176">
        <v>679</v>
      </c>
      <c r="G237" s="176">
        <v>19</v>
      </c>
      <c r="H237" s="176">
        <v>19.251749994460308</v>
      </c>
      <c r="I237" s="176">
        <v>718</v>
      </c>
      <c r="J237" s="175">
        <v>0.24</v>
      </c>
      <c r="K237" s="175">
        <v>0</v>
      </c>
      <c r="L237" s="175">
        <v>0.83499999999999996</v>
      </c>
      <c r="M237" s="176">
        <v>293</v>
      </c>
      <c r="N237" s="176">
        <v>1.6</v>
      </c>
      <c r="O237" s="177">
        <v>2.2029999999999998</v>
      </c>
      <c r="P237" s="178">
        <v>2.6349999999999998</v>
      </c>
      <c r="Q237" s="178">
        <v>-1</v>
      </c>
      <c r="R237" s="178">
        <v>-1.2749999999999999</v>
      </c>
      <c r="S237" s="175">
        <f t="shared" ca="1" si="4"/>
        <v>8.4946492379804113</v>
      </c>
      <c r="T237" s="179">
        <v>25</v>
      </c>
      <c r="U237" s="180">
        <v>-4</v>
      </c>
      <c r="V237" s="180">
        <v>1.8580000000000001</v>
      </c>
      <c r="W237" s="169">
        <v>-8</v>
      </c>
      <c r="X237" s="181">
        <v>-33.472000000000001</v>
      </c>
      <c r="Y237" s="169">
        <v>1417.8</v>
      </c>
      <c r="Z237" s="181">
        <v>5932.0752000000002</v>
      </c>
      <c r="AA237" s="181"/>
      <c r="AB237" s="177">
        <v>398.89</v>
      </c>
      <c r="AC237" s="180">
        <v>-105.84</v>
      </c>
      <c r="AD237" s="180">
        <v>-20.81</v>
      </c>
      <c r="AE237" s="169">
        <v>15.2638</v>
      </c>
      <c r="AF237" s="169">
        <v>3242.04</v>
      </c>
      <c r="AG237" s="175">
        <v>-157.1</v>
      </c>
      <c r="AH237" s="180">
        <v>580</v>
      </c>
      <c r="AI237" s="175">
        <v>407</v>
      </c>
      <c r="AJ237" s="175">
        <v>0</v>
      </c>
      <c r="AK237" s="169">
        <v>0</v>
      </c>
      <c r="AL237" s="181">
        <v>0</v>
      </c>
      <c r="AM237" s="169"/>
      <c r="AN237" s="170"/>
      <c r="AO237" s="170"/>
      <c r="AP237" s="170"/>
      <c r="AQ237" s="170"/>
      <c r="AR237" s="170"/>
      <c r="AS237" s="170"/>
      <c r="AT237" s="170"/>
      <c r="AU237" s="170"/>
      <c r="AV237" s="170"/>
      <c r="AW237" s="170"/>
      <c r="AX237" s="170"/>
      <c r="AY237" s="170"/>
      <c r="AZ237" s="170"/>
      <c r="BA237" s="170"/>
      <c r="BB237" s="170"/>
      <c r="BC237" s="170"/>
      <c r="BD237" s="170"/>
      <c r="BE237" s="170"/>
      <c r="BF237" s="170"/>
      <c r="BG237" s="170"/>
      <c r="BH237" s="170"/>
      <c r="BI237" s="170"/>
      <c r="BJ237" s="170"/>
      <c r="BK237" s="170"/>
      <c r="BL237" s="170"/>
      <c r="BM237" s="170"/>
      <c r="BN237" s="170"/>
      <c r="BO237" s="170"/>
      <c r="BP237" s="170"/>
      <c r="BQ237" s="170"/>
      <c r="BR237" s="170"/>
      <c r="BS237" s="170"/>
      <c r="BT237" s="170"/>
      <c r="BU237" s="170"/>
      <c r="BV237" s="170"/>
      <c r="BW237" s="170"/>
      <c r="BX237" s="170"/>
      <c r="BY237" s="169"/>
      <c r="BZ237" s="169"/>
      <c r="CA237" s="169"/>
      <c r="CB237" s="169"/>
      <c r="CC237" s="169"/>
      <c r="CD237" s="169"/>
      <c r="CE237" s="169"/>
      <c r="CF237" s="169"/>
      <c r="CG237" s="169"/>
      <c r="CH237" s="169"/>
      <c r="CI237" s="169"/>
      <c r="CJ237" s="169"/>
      <c r="CK237" s="169"/>
      <c r="CL237" s="169"/>
      <c r="CM237" s="169"/>
      <c r="CN237" s="169"/>
      <c r="CO237" s="169"/>
      <c r="CP237" s="169"/>
      <c r="CQ237" s="169"/>
      <c r="CR237" s="169"/>
      <c r="CS237" s="171"/>
      <c r="CT237" s="171"/>
      <c r="CU237" s="169"/>
    </row>
    <row r="238" spans="1:130" ht="15.75" x14ac:dyDescent="0.25">
      <c r="A238" s="166" t="s">
        <v>179</v>
      </c>
      <c r="B238" s="166" t="s">
        <v>325</v>
      </c>
      <c r="C238" s="175">
        <f ca="1">C494*2+C273*3</f>
        <v>30.069400000000002</v>
      </c>
      <c r="D238" s="176">
        <v>89.9</v>
      </c>
      <c r="E238" s="176">
        <v>184.5</v>
      </c>
      <c r="F238" s="176">
        <v>305.32</v>
      </c>
      <c r="G238" s="176">
        <v>48.2</v>
      </c>
      <c r="H238" s="176">
        <v>48.72008650362644</v>
      </c>
      <c r="I238" s="176">
        <v>148</v>
      </c>
      <c r="J238" s="175">
        <v>0.28499999999999998</v>
      </c>
      <c r="K238" s="175">
        <v>9.9492999999999998E-2</v>
      </c>
      <c r="L238" s="175">
        <v>0.54800000000000004</v>
      </c>
      <c r="M238" s="176">
        <v>183</v>
      </c>
      <c r="N238" s="176">
        <v>0</v>
      </c>
      <c r="O238" s="177">
        <v>1.292</v>
      </c>
      <c r="P238" s="178">
        <v>4.2540000000000001E-2</v>
      </c>
      <c r="Q238" s="178">
        <v>-1.6569999999999999E-5</v>
      </c>
      <c r="R238" s="178">
        <v>2.0810000000000002E-9</v>
      </c>
      <c r="S238" s="175">
        <f t="shared" ca="1" si="4"/>
        <v>0.32845660775008528</v>
      </c>
      <c r="T238" s="179">
        <v>25</v>
      </c>
      <c r="U238" s="180">
        <v>156.6</v>
      </c>
      <c r="V238" s="180">
        <v>95.57</v>
      </c>
      <c r="W238" s="169">
        <v>-20.239999999999998</v>
      </c>
      <c r="X238" s="181">
        <v>-84.684159999999991</v>
      </c>
      <c r="Y238" s="169">
        <v>-7.87</v>
      </c>
      <c r="Z238" s="181">
        <v>-32.928080000000001</v>
      </c>
      <c r="AA238" s="181">
        <v>229.5</v>
      </c>
      <c r="AB238" s="177">
        <v>15.6637</v>
      </c>
      <c r="AC238" s="180">
        <v>1511.42</v>
      </c>
      <c r="AD238" s="180">
        <v>-17.16</v>
      </c>
      <c r="AE238" s="169">
        <v>199</v>
      </c>
      <c r="AF238" s="169">
        <v>130</v>
      </c>
      <c r="AG238" s="175">
        <v>38.759</v>
      </c>
      <c r="AH238" s="180">
        <v>-2464.42</v>
      </c>
      <c r="AI238" s="175">
        <v>-3.601</v>
      </c>
      <c r="AJ238" s="175">
        <v>1.073</v>
      </c>
      <c r="AK238" s="169">
        <v>3515</v>
      </c>
      <c r="AL238" s="181">
        <v>14706.76</v>
      </c>
      <c r="AM238" s="190" t="s">
        <v>139</v>
      </c>
      <c r="AN238" s="191">
        <f ca="1">IFERROR(IF($AM238="HSC",OFFSET(INDEX(CpDataCoefficients!$A$1:$A$5025,MATCH($A238,CpDataCoefficients!$A$1:$A$5025,0)),1,CpDataCoefficients!$F$39+AN$3),OFFSET(INDEX(CpDataCoefficients!$A$1:$A$5025,MATCH($A238,CpDataCoefficients!$A$1:$A$5025,0)),0,CpDataCoefficients!$F$39+AN$3)),0)</f>
        <v>100</v>
      </c>
      <c r="AO238" s="191">
        <f ca="1">IFERROR(IF($AM238="HSC",OFFSET(INDEX(CpDataCoefficients!$A$1:$A$5025,MATCH($A238,CpDataCoefficients!$A$1:$A$5025,0)),1,CpDataCoefficients!$F$39+AO$3),OFFSET(INDEX(CpDataCoefficients!$A$1:$A$5025,MATCH($A238,CpDataCoefficients!$A$1:$A$5025,0)),0,CpDataCoefficients!$F$39+AO$3)),0)</f>
        <v>500</v>
      </c>
      <c r="AP238" s="191">
        <f ca="1">IFERROR(IF($AM238="HSC",OFFSET(INDEX(CpDataCoefficients!$A$1:$A$5025,MATCH($A238,CpDataCoefficients!$A$1:$A$5025,0)),1,CpDataCoefficients!$F$39+AP$3),OFFSET(INDEX(CpDataCoefficients!$A$1:$A$5025,MATCH($A238,CpDataCoefficients!$A$1:$A$5025,0)),0,CpDataCoefficients!$F$39+AP$3)),0)</f>
        <v>41.549552324080409</v>
      </c>
      <c r="AQ238" s="191">
        <f ca="1">IFERROR(IF($AM238="HSC",OFFSET(INDEX(CpDataCoefficients!$A$1:$A$5025,MATCH($A238,CpDataCoefficients!$A$1:$A$5025,0)),1,CpDataCoefficients!$F$39+AQ$3),OFFSET(INDEX(CpDataCoefficients!$A$1:$A$5025,MATCH($A238,CpDataCoefficients!$A$1:$A$5025,0)),0,CpDataCoefficients!$F$39+AQ$3)),0)</f>
        <v>-83.341305530535863</v>
      </c>
      <c r="AR238" s="191">
        <f ca="1">IFERROR(IF($AM238="HSC",OFFSET(INDEX(CpDataCoefficients!$A$1:$A$5025,MATCH($A238,CpDataCoefficients!$A$1:$A$5025,0)),1,CpDataCoefficients!$F$39+AR$3),OFFSET(INDEX(CpDataCoefficients!$A$1:$A$5025,MATCH($A238,CpDataCoefficients!$A$1:$A$5025,0)),0,CpDataCoefficients!$F$39+AR$3)),0)</f>
        <v>543.25520214125345</v>
      </c>
      <c r="AS238" s="191">
        <f ca="1">IFERROR(IF($AM238="HSC",OFFSET(INDEX(CpDataCoefficients!$A$1:$A$5025,MATCH($A238,CpDataCoefficients!$A$1:$A$5025,0)),1,CpDataCoefficients!$F$39+AS$3),OFFSET(INDEX(CpDataCoefficients!$A$1:$A$5025,MATCH($A238,CpDataCoefficients!$A$1:$A$5025,0)),0,CpDataCoefficients!$F$39+AS$3)),0)</f>
        <v>-461.22582566461193</v>
      </c>
      <c r="AT238" s="191">
        <f ca="1">IFERROR(IF($AM238="HSC",OFFSET(INDEX(CpDataCoefficients!$A$1:$A$5025,MATCH($A238,CpDataCoefficients!$A$1:$A$5025,0)),1,CpDataCoefficients!$F$39+AT$3),OFFSET(INDEX(CpDataCoefficients!$A$1:$A$5025,MATCH($A238,CpDataCoefficients!$A$1:$A$5025,0)),0,CpDataCoefficients!$F$39+AT$3)),0)</f>
        <v>-2.4867482335698275E-2</v>
      </c>
      <c r="AU238" s="191">
        <f ca="1">IFERROR(IF($AM238="HSC",OFFSET(INDEX(CpDataCoefficients!$A$1:$A$5025,MATCH($A238,CpDataCoefficients!$A$1:$A$5025,0)),1,CpDataCoefficients!$F$39+AU$3),OFFSET(INDEX(CpDataCoefficients!$A$1:$A$5025,MATCH($A238,CpDataCoefficients!$A$1:$A$5025,0)),0,CpDataCoefficients!$F$39+AU$3)),0)</f>
        <v>-20779.837213710103</v>
      </c>
      <c r="AV238" s="191">
        <f ca="1">IFERROR(IF($AM238="HSC",OFFSET(INDEX(CpDataCoefficients!$A$1:$A$5025,MATCH($A238,CpDataCoefficients!$A$1:$A$5025,0)),1,CpDataCoefficients!$F$39+AV$3),OFFSET(INDEX(CpDataCoefficients!$A$1:$A$5025,MATCH($A238,CpDataCoefficients!$A$1:$A$5025,0)),0,CpDataCoefficients!$F$39+AV$3)),0)</f>
        <v>21.731715315929605</v>
      </c>
      <c r="AW238" s="191">
        <f ca="1">IFERROR(IF($AM238="HSC",OFFSET(INDEX(CpDataCoefficients!$A$1:$A$5025,MATCH($A238,CpDataCoefficients!$A$1:$A$5025,0)),1,CpDataCoefficients!$F$39+AW$3),OFFSET(INDEX(CpDataCoefficients!$A$1:$A$5025,MATCH($A238,CpDataCoefficients!$A$1:$A$5025,0)),0,CpDataCoefficients!$F$39+AW$3)),0)</f>
        <v>0</v>
      </c>
      <c r="AX238" s="191">
        <f ca="1">IFERROR(IF($AM238="HSC",OFFSET(INDEX(CpDataCoefficients!$A$1:$A$5025,MATCH($A238,CpDataCoefficients!$A$1:$A$5025,0)),1,CpDataCoefficients!$F$39+AX$3),OFFSET(INDEX(CpDataCoefficients!$A$1:$A$5025,MATCH($A238,CpDataCoefficients!$A$1:$A$5025,0)),0,CpDataCoefficients!$F$39+AX$3)),0)</f>
        <v>500</v>
      </c>
      <c r="AY238" s="191">
        <f ca="1">IFERROR(IF($AM238="HSC",OFFSET(INDEX(CpDataCoefficients!$A$1:$A$5025,MATCH($A238,CpDataCoefficients!$A$1:$A$5025,0)),1,CpDataCoefficients!$F$39+AY$3),OFFSET(INDEX(CpDataCoefficients!$A$1:$A$5025,MATCH($A238,CpDataCoefficients!$A$1:$A$5025,0)),0,CpDataCoefficients!$F$39+AY$3)),0)</f>
        <v>1500</v>
      </c>
      <c r="AZ238" s="191">
        <f ca="1">IFERROR(IF($AM238="HSC",OFFSET(INDEX(CpDataCoefficients!$A$1:$A$5025,MATCH($A238,CpDataCoefficients!$A$1:$A$5025,0)),1,CpDataCoefficients!$F$39+AZ$3),OFFSET(INDEX(CpDataCoefficients!$A$1:$A$5025,MATCH($A238,CpDataCoefficients!$A$1:$A$5025,0)),0,CpDataCoefficients!$F$39+AZ$3)),0)</f>
        <v>5.1158921743072732</v>
      </c>
      <c r="BA238" s="191">
        <f ca="1">IFERROR(IF($AM238="HSC",OFFSET(INDEX(CpDataCoefficients!$A$1:$A$5025,MATCH($A238,CpDataCoefficients!$A$1:$A$5025,0)),1,CpDataCoefficients!$F$39+BA$3),OFFSET(INDEX(CpDataCoefficients!$A$1:$A$5025,MATCH($A238,CpDataCoefficients!$A$1:$A$5025,0)),0,CpDataCoefficients!$F$39+BA$3)),0)</f>
        <v>185.66194697574889</v>
      </c>
      <c r="BB238" s="191">
        <f ca="1">IFERROR(IF($AM238="HSC",OFFSET(INDEX(CpDataCoefficients!$A$1:$A$5025,MATCH($A238,CpDataCoefficients!$A$1:$A$5025,0)),1,CpDataCoefficients!$F$39+BB$3),OFFSET(INDEX(CpDataCoefficients!$A$1:$A$5025,MATCH($A238,CpDataCoefficients!$A$1:$A$5025,0)),0,CpDataCoefficients!$F$39+BB$3)),0)</f>
        <v>-81.404127390629156</v>
      </c>
      <c r="BC238" s="191">
        <f ca="1">IFERROR(IF($AM238="HSC",OFFSET(INDEX(CpDataCoefficients!$A$1:$A$5025,MATCH($A238,CpDataCoefficients!$A$1:$A$5025,0)),1,CpDataCoefficients!$F$39+BC$3),OFFSET(INDEX(CpDataCoefficients!$A$1:$A$5025,MATCH($A238,CpDataCoefficients!$A$1:$A$5025,0)),0,CpDataCoefficients!$F$39+BC$3)),0)</f>
        <v>13.511799001978936</v>
      </c>
      <c r="BD238" s="191">
        <f ca="1">IFERROR(IF($AM238="HSC",OFFSET(INDEX(CpDataCoefficients!$A$1:$A$5025,MATCH($A238,CpDataCoefficients!$A$1:$A$5025,0)),1,CpDataCoefficients!$F$39+BD$3),OFFSET(INDEX(CpDataCoefficients!$A$1:$A$5025,MATCH($A238,CpDataCoefficients!$A$1:$A$5025,0)),0,CpDataCoefficients!$F$39+BD$3)),0)</f>
        <v>-0.33635419187661475</v>
      </c>
      <c r="BE238" s="191">
        <f ca="1">IFERROR(IF($AM238="HSC",OFFSET(INDEX(CpDataCoefficients!$A$1:$A$5025,MATCH($A238,CpDataCoefficients!$A$1:$A$5025,0)),1,CpDataCoefficients!$F$39+BE$3),OFFSET(INDEX(CpDataCoefficients!$A$1:$A$5025,MATCH($A238,CpDataCoefficients!$A$1:$A$5025,0)),0,CpDataCoefficients!$F$39+BE$3)),0)</f>
        <v>-20777.259066939172</v>
      </c>
      <c r="BF238" s="191">
        <f ca="1">IFERROR(IF($AM238="HSC",OFFSET(INDEX(CpDataCoefficients!$A$1:$A$5025,MATCH($A238,CpDataCoefficients!$A$1:$A$5025,0)),1,CpDataCoefficients!$F$39+BF$3),OFFSET(INDEX(CpDataCoefficients!$A$1:$A$5025,MATCH($A238,CpDataCoefficients!$A$1:$A$5025,0)),0,CpDataCoefficients!$F$39+BF$3)),0)</f>
        <v>-80.345091336211723</v>
      </c>
      <c r="BG238" s="191">
        <f ca="1">IFERROR(IF($AM238="HSC",OFFSET(INDEX(CpDataCoefficients!$A$1:$A$5025,MATCH($A238,CpDataCoefficients!$A$1:$A$5025,0)),1,CpDataCoefficients!$F$39+BG$3),OFFSET(INDEX(CpDataCoefficients!$A$1:$A$5025,MATCH($A238,CpDataCoefficients!$A$1:$A$5025,0)),0,CpDataCoefficients!$F$39+BG$3)),0)</f>
        <v>0</v>
      </c>
      <c r="BH238" s="191">
        <f ca="1">IFERROR(IF($AM238="HSC",OFFSET(INDEX(CpDataCoefficients!$A$1:$A$5025,MATCH($A238,CpDataCoefficients!$A$1:$A$5025,0)),1,CpDataCoefficients!$F$39+BH$3),OFFSET(INDEX(CpDataCoefficients!$A$1:$A$5025,MATCH($A238,CpDataCoefficients!$A$1:$A$5025,0)),0,CpDataCoefficients!$F$39+BH$3)),0)</f>
        <v>1500</v>
      </c>
      <c r="BI238" s="191">
        <f ca="1">IFERROR(IF($AM238="HSC",OFFSET(INDEX(CpDataCoefficients!$A$1:$A$5025,MATCH($A238,CpDataCoefficients!$A$1:$A$5025,0)),1,CpDataCoefficients!$F$39+BI$3),OFFSET(INDEX(CpDataCoefficients!$A$1:$A$5025,MATCH($A238,CpDataCoefficients!$A$1:$A$5025,0)),0,CpDataCoefficients!$F$39+BI$3)),0)</f>
        <v>2300</v>
      </c>
      <c r="BJ238" s="191">
        <f ca="1">IFERROR(IF($AM238="HSC",OFFSET(INDEX(CpDataCoefficients!$A$1:$A$5025,MATCH($A238,CpDataCoefficients!$A$1:$A$5025,0)),1,CpDataCoefficients!$F$39+BJ$3),OFFSET(INDEX(CpDataCoefficients!$A$1:$A$5025,MATCH($A238,CpDataCoefficients!$A$1:$A$5025,0)),0,CpDataCoefficients!$F$39+BJ$3)),0)</f>
        <v>116.75357574200157</v>
      </c>
      <c r="BK238" s="191">
        <f ca="1">IFERROR(IF($AM238="HSC",OFFSET(INDEX(CpDataCoefficients!$A$1:$A$5025,MATCH($A238,CpDataCoefficients!$A$1:$A$5025,0)),1,CpDataCoefficients!$F$39+BK$3),OFFSET(INDEX(CpDataCoefficients!$A$1:$A$5025,MATCH($A238,CpDataCoefficients!$A$1:$A$5025,0)),0,CpDataCoefficients!$F$39+BK$3)),0)</f>
        <v>41.675367420570652</v>
      </c>
      <c r="BL238" s="191">
        <f ca="1">IFERROR(IF($AM238="HSC",OFFSET(INDEX(CpDataCoefficients!$A$1:$A$5025,MATCH($A238,CpDataCoefficients!$A$1:$A$5025,0)),1,CpDataCoefficients!$F$39+BL$3),OFFSET(INDEX(CpDataCoefficients!$A$1:$A$5025,MATCH($A238,CpDataCoefficients!$A$1:$A$5025,0)),0,CpDataCoefficients!$F$39+BL$3)),0)</f>
        <v>-10.626251987244373</v>
      </c>
      <c r="BM238" s="191">
        <f ca="1">IFERROR(IF($AM238="HSC",OFFSET(INDEX(CpDataCoefficients!$A$1:$A$5025,MATCH($A238,CpDataCoefficients!$A$1:$A$5025,0)),1,CpDataCoefficients!$F$39+BM$3),OFFSET(INDEX(CpDataCoefficients!$A$1:$A$5025,MATCH($A238,CpDataCoefficients!$A$1:$A$5025,0)),0,CpDataCoefficients!$F$39+BM$3)),0)</f>
        <v>0.93721315988279053</v>
      </c>
      <c r="BN238" s="191">
        <f ca="1">IFERROR(IF($AM238="HSC",OFFSET(INDEX(CpDataCoefficients!$A$1:$A$5025,MATCH($A238,CpDataCoefficients!$A$1:$A$5025,0)),1,CpDataCoefficients!$F$39+BN$3),OFFSET(INDEX(CpDataCoefficients!$A$1:$A$5025,MATCH($A238,CpDataCoefficients!$A$1:$A$5025,0)),0,CpDataCoefficients!$F$39+BN$3)),0)</f>
        <v>-28.395048779720884</v>
      </c>
      <c r="BO238" s="191">
        <f ca="1">IFERROR(IF($AM238="HSC",OFFSET(INDEX(CpDataCoefficients!$A$1:$A$5025,MATCH($A238,CpDataCoefficients!$A$1:$A$5025,0)),1,CpDataCoefficients!$F$39+BO$3),OFFSET(INDEX(CpDataCoefficients!$A$1:$A$5025,MATCH($A238,CpDataCoefficients!$A$1:$A$5025,0)),0,CpDataCoefficients!$F$39+BO$3)),0)</f>
        <v>-20865.14688630544</v>
      </c>
      <c r="BP238" s="191">
        <f ca="1">IFERROR(IF($AM238="HSC",OFFSET(INDEX(CpDataCoefficients!$A$1:$A$5025,MATCH($A238,CpDataCoefficients!$A$1:$A$5025,0)),1,CpDataCoefficients!$F$39+BP$3),OFFSET(INDEX(CpDataCoefficients!$A$1:$A$5025,MATCH($A238,CpDataCoefficients!$A$1:$A$5025,0)),0,CpDataCoefficients!$F$39+BP$3)),0)</f>
        <v>18.655626339420337</v>
      </c>
      <c r="BQ238" s="191">
        <f ca="1">IFERROR(IF($AM238="HSC",OFFSET(INDEX(CpDataCoefficients!$A$1:$A$5025,MATCH($A238,CpDataCoefficients!$A$1:$A$5025,0)),1,CpDataCoefficients!$F$39+BQ$3),OFFSET(INDEX(CpDataCoefficients!$A$1:$A$5025,MATCH($A238,CpDataCoefficients!$A$1:$A$5025,0)),0,CpDataCoefficients!$F$39+BQ$3)),0)</f>
        <v>0</v>
      </c>
      <c r="BR238" s="191">
        <f ca="1">IFERROR(IF($AM238="HSC",OFFSET(INDEX(CpDataCoefficients!$A$1:$A$5025,MATCH($A238,CpDataCoefficients!$A$1:$A$5025,0)),1,CpDataCoefficients!$F$39+BR$3),OFFSET(INDEX(CpDataCoefficients!$A$1:$A$5025,MATCH($A238,CpDataCoefficients!$A$1:$A$5025,0)),0,CpDataCoefficients!$F$39+BR$3)),0)</f>
        <v>2300</v>
      </c>
      <c r="BS238" s="191">
        <f ca="1">IFERROR(IF($AM238="HSC",OFFSET(INDEX(CpDataCoefficients!$A$1:$A$5025,MATCH($A238,CpDataCoefficients!$A$1:$A$5025,0)),1,CpDataCoefficients!$F$39+BS$3),OFFSET(INDEX(CpDataCoefficients!$A$1:$A$5025,MATCH($A238,CpDataCoefficients!$A$1:$A$5025,0)),0,CpDataCoefficients!$F$39+BS$3)),0)</f>
        <v>3000</v>
      </c>
      <c r="BT238" s="191">
        <f ca="1">IFERROR(IF($AM238="HSC",OFFSET(INDEX(CpDataCoefficients!$A$1:$A$5025,MATCH($A238,CpDataCoefficients!$A$1:$A$5025,0)),1,CpDataCoefficients!$F$39+BT$3),OFFSET(INDEX(CpDataCoefficients!$A$1:$A$5025,MATCH($A238,CpDataCoefficients!$A$1:$A$5025,0)),0,CpDataCoefficients!$F$39+BT$3)),0)</f>
        <v>200.81404261610385</v>
      </c>
      <c r="BU238" s="191">
        <f ca="1">IFERROR(IF($AM238="HSC",OFFSET(INDEX(CpDataCoefficients!$A$1:$A$5025,MATCH($A238,CpDataCoefficients!$A$1:$A$5025,0)),1,CpDataCoefficients!$F$39+BU$3),OFFSET(INDEX(CpDataCoefficients!$A$1:$A$5025,MATCH($A238,CpDataCoefficients!$A$1:$A$5025,0)),0,CpDataCoefficients!$F$39+BU$3)),0)</f>
        <v>-22.388777080501249</v>
      </c>
      <c r="BV238" s="191">
        <f ca="1">IFERROR(IF($AM238="HSC",OFFSET(INDEX(CpDataCoefficients!$A$1:$A$5025,MATCH($A238,CpDataCoefficients!$A$1:$A$5025,0)),1,CpDataCoefficients!$F$39+BV$3),OFFSET(INDEX(CpDataCoefficients!$A$1:$A$5025,MATCH($A238,CpDataCoefficients!$A$1:$A$5025,0)),0,CpDataCoefficients!$F$39+BV$3)),0)</f>
        <v>7.3385114130838236</v>
      </c>
      <c r="BW238" s="191">
        <f ca="1">IFERROR(IF($AM238="HSC",OFFSET(INDEX(CpDataCoefficients!$A$1:$A$5025,MATCH($A238,CpDataCoefficients!$A$1:$A$5025,0)),1,CpDataCoefficients!$F$39+BW$3),OFFSET(INDEX(CpDataCoefficients!$A$1:$A$5025,MATCH($A238,CpDataCoefficients!$A$1:$A$5025,0)),0,CpDataCoefficients!$F$39+BW$3)),0)</f>
        <v>-0.80264632734749508</v>
      </c>
      <c r="BX238" s="191">
        <f ca="1">IFERROR(IF($AM238="HSC",OFFSET(INDEX(CpDataCoefficients!$A$1:$A$5025,MATCH($A238,CpDataCoefficients!$A$1:$A$5025,0)),1,CpDataCoefficients!$F$39+BX$3),OFFSET(INDEX(CpDataCoefficients!$A$1:$A$5025,MATCH($A238,CpDataCoefficients!$A$1:$A$5025,0)),0,CpDataCoefficients!$F$39+BX$3)),0)</f>
        <v>-84.349819751838382</v>
      </c>
      <c r="BY238" s="191">
        <f ca="1">IFERROR(IF($AM238="HSC",OFFSET(INDEX(CpDataCoefficients!$A$1:$A$5025,MATCH($A238,CpDataCoefficients!$A$1:$A$5025,0)),1,CpDataCoefficients!$F$39+BY$3),OFFSET(INDEX(CpDataCoefficients!$A$1:$A$5025,MATCH($A238,CpDataCoefficients!$A$1:$A$5025,0)),0,CpDataCoefficients!$F$39+BY$3)),0)</f>
        <v>-20974.051450830881</v>
      </c>
      <c r="BZ238" s="191">
        <f ca="1">IFERROR(IF($AM238="HSC",OFFSET(INDEX(CpDataCoefficients!$A$1:$A$5025,MATCH($A238,CpDataCoefficients!$A$1:$A$5025,0)),1,CpDataCoefficients!$F$39+BZ$3),OFFSET(INDEX(CpDataCoefficients!$A$1:$A$5025,MATCH($A238,CpDataCoefficients!$A$1:$A$5025,0)),0,CpDataCoefficients!$F$39+BZ$3)),0)</f>
        <v>50.239189171736285</v>
      </c>
      <c r="CA238" s="191">
        <f ca="1">IFERROR(IF($AM238="HSC",OFFSET(INDEX(CpDataCoefficients!$A$1:$A$5025,MATCH($A238,CpDataCoefficients!$A$1:$A$5025,0)),1,CpDataCoefficients!$F$39+CA$3),OFFSET(INDEX(CpDataCoefficients!$A$1:$A$5025,MATCH($A238,CpDataCoefficients!$A$1:$A$5025,0)),0,CpDataCoefficients!$F$39+CA$3)),0)</f>
        <v>0</v>
      </c>
      <c r="CB238" s="191">
        <f ca="1">IFERROR(IF($AM238="HSC",OFFSET(INDEX(CpDataCoefficients!$A$1:$A$5025,MATCH($A238,CpDataCoefficients!$A$1:$A$5025,0)),1,CpDataCoefficients!$F$39+CB$3),OFFSET(INDEX(CpDataCoefficients!$A$1:$A$5025,MATCH($A238,CpDataCoefficients!$A$1:$A$5025,0)),0,CpDataCoefficients!$F$39+CB$3)),0)</f>
        <v>0</v>
      </c>
      <c r="CC238" s="191">
        <f ca="1">IFERROR(IF($AM238="HSC",OFFSET(INDEX(CpDataCoefficients!$A$1:$A$5025,MATCH($A238,CpDataCoefficients!$A$1:$A$5025,0)),1,CpDataCoefficients!$F$39+CC$3),OFFSET(INDEX(CpDataCoefficients!$A$1:$A$5025,MATCH($A238,CpDataCoefficients!$A$1:$A$5025,0)),0,CpDataCoefficients!$F$39+CC$3)),0)</f>
        <v>0</v>
      </c>
      <c r="CD238" s="191">
        <f ca="1">IFERROR(IF($AM238="HSC",OFFSET(INDEX(CpDataCoefficients!$A$1:$A$5025,MATCH($A238,CpDataCoefficients!$A$1:$A$5025,0)),1,CpDataCoefficients!$F$39+CD$3),OFFSET(INDEX(CpDataCoefficients!$A$1:$A$5025,MATCH($A238,CpDataCoefficients!$A$1:$A$5025,0)),0,CpDataCoefficients!$F$39+CD$3)),0)</f>
        <v>0</v>
      </c>
      <c r="CE238" s="191">
        <f ca="1">IFERROR(IF($AM238="HSC",OFFSET(INDEX(CpDataCoefficients!$A$1:$A$5025,MATCH($A238,CpDataCoefficients!$A$1:$A$5025,0)),1,CpDataCoefficients!$F$39+CE$3),OFFSET(INDEX(CpDataCoefficients!$A$1:$A$5025,MATCH($A238,CpDataCoefficients!$A$1:$A$5025,0)),0,CpDataCoefficients!$F$39+CE$3)),0)</f>
        <v>0</v>
      </c>
      <c r="CF238" s="191">
        <f ca="1">IFERROR(IF($AM238="HSC",OFFSET(INDEX(CpDataCoefficients!$A$1:$A$5025,MATCH($A238,CpDataCoefficients!$A$1:$A$5025,0)),1,CpDataCoefficients!$F$39+CF$3),OFFSET(INDEX(CpDataCoefficients!$A$1:$A$5025,MATCH($A238,CpDataCoefficients!$A$1:$A$5025,0)),0,CpDataCoefficients!$F$39+CF$3)),0)</f>
        <v>0</v>
      </c>
      <c r="CG238" s="191">
        <f ca="1">IFERROR(IF($AM238="HSC",OFFSET(INDEX(CpDataCoefficients!$A$1:$A$5025,MATCH($A238,CpDataCoefficients!$A$1:$A$5025,0)),1,CpDataCoefficients!$F$39+CG$3),OFFSET(INDEX(CpDataCoefficients!$A$1:$A$5025,MATCH($A238,CpDataCoefficients!$A$1:$A$5025,0)),0,CpDataCoefficients!$F$39+CG$3)),0)</f>
        <v>0</v>
      </c>
      <c r="CH238" s="191">
        <f ca="1">IFERROR(IF($AM238="HSC",OFFSET(INDEX(CpDataCoefficients!$A$1:$A$5025,MATCH($A238,CpDataCoefficients!$A$1:$A$5025,0)),1,CpDataCoefficients!$F$39+CH$3),OFFSET(INDEX(CpDataCoefficients!$A$1:$A$5025,MATCH($A238,CpDataCoefficients!$A$1:$A$5025,0)),0,CpDataCoefficients!$F$39+CH$3)),0)</f>
        <v>0</v>
      </c>
      <c r="CI238" s="191">
        <f ca="1">IFERROR(IF($AM238="HSC",OFFSET(INDEX(CpDataCoefficients!$A$1:$A$5025,MATCH($A238,CpDataCoefficients!$A$1:$A$5025,0)),1,CpDataCoefficients!$F$39+CI$3),OFFSET(INDEX(CpDataCoefficients!$A$1:$A$5025,MATCH($A238,CpDataCoefficients!$A$1:$A$5025,0)),0,CpDataCoefficients!$F$39+CI$3)),0)</f>
        <v>0</v>
      </c>
      <c r="CJ238" s="191">
        <f ca="1">IFERROR(IF($AM238="HSC",OFFSET(INDEX(CpDataCoefficients!$A$1:$A$5025,MATCH($A238,CpDataCoefficients!$A$1:$A$5025,0)),1,CpDataCoefficients!$F$39+CJ$3),OFFSET(INDEX(CpDataCoefficients!$A$1:$A$5025,MATCH($A238,CpDataCoefficients!$A$1:$A$5025,0)),0,CpDataCoefficients!$F$39+CJ$3)),0)</f>
        <v>0</v>
      </c>
      <c r="CK238" s="191">
        <f ca="1">IFERROR(IF($AM238="HSC",OFFSET(INDEX(CpDataCoefficients!$A$1:$A$5025,MATCH($A238,CpDataCoefficients!$A$1:$A$5025,0)),1,CpDataCoefficients!$F$39+CK$3),OFFSET(INDEX(CpDataCoefficients!$A$1:$A$5025,MATCH($A238,CpDataCoefficients!$A$1:$A$5025,0)),0,CpDataCoefficients!$F$39+CK$3)),0)</f>
        <v>0</v>
      </c>
      <c r="CL238" s="191">
        <f ca="1">IFERROR(IF($AM238="HSC",OFFSET(INDEX(CpDataCoefficients!$A$1:$A$5025,MATCH($A238,CpDataCoefficients!$A$1:$A$5025,0)),1,CpDataCoefficients!$F$39+CL$3),OFFSET(INDEX(CpDataCoefficients!$A$1:$A$5025,MATCH($A238,CpDataCoefficients!$A$1:$A$5025,0)),0,CpDataCoefficients!$F$39+CL$3)),0)</f>
        <v>0</v>
      </c>
      <c r="CM238" s="191">
        <f ca="1">IFERROR(IF($AM238="HSC",OFFSET(INDEX(CpDataCoefficients!$A$1:$A$5025,MATCH($A238,CpDataCoefficients!$A$1:$A$5025,0)),1,CpDataCoefficients!$F$39+CM$3),OFFSET(INDEX(CpDataCoefficients!$A$1:$A$5025,MATCH($A238,CpDataCoefficients!$A$1:$A$5025,0)),0,CpDataCoefficients!$F$39+CM$3)),0)</f>
        <v>0</v>
      </c>
      <c r="CN238" s="191">
        <f ca="1">IFERROR(IF($AM238="HSC",OFFSET(INDEX(CpDataCoefficients!$A$1:$A$5025,MATCH($A238,CpDataCoefficients!$A$1:$A$5025,0)),1,CpDataCoefficients!$F$39+CN$3),OFFSET(INDEX(CpDataCoefficients!$A$1:$A$5025,MATCH($A238,CpDataCoefficients!$A$1:$A$5025,0)),0,CpDataCoefficients!$F$39+CN$3)),0)</f>
        <v>0</v>
      </c>
      <c r="CO238" s="191">
        <f ca="1">IFERROR(IF($AM238="HSC",OFFSET(INDEX(CpDataCoefficients!$A$1:$A$5025,MATCH($A238,CpDataCoefficients!$A$1:$A$5025,0)),1,CpDataCoefficients!$F$39+CO$3),OFFSET(INDEX(CpDataCoefficients!$A$1:$A$5025,MATCH($A238,CpDataCoefficients!$A$1:$A$5025,0)),0,CpDataCoefficients!$F$39+CO$3)),0)</f>
        <v>0</v>
      </c>
      <c r="CP238" s="191">
        <f ca="1">IFERROR(IF($AM238="HSC",OFFSET(INDEX(CpDataCoefficients!$A$1:$A$5025,MATCH($A238,CpDataCoefficients!$A$1:$A$5025,0)),1,CpDataCoefficients!$F$39+CP$3),OFFSET(INDEX(CpDataCoefficients!$A$1:$A$5025,MATCH($A238,CpDataCoefficients!$A$1:$A$5025,0)),0,CpDataCoefficients!$F$39+CP$3)),0)</f>
        <v>0</v>
      </c>
      <c r="CQ238" s="191">
        <f ca="1">IFERROR(IF($AM238="HSC",OFFSET(INDEX(CpDataCoefficients!$A$1:$A$5025,MATCH($A238,CpDataCoefficients!$A$1:$A$5025,0)),1,CpDataCoefficients!$F$39+CQ$3),OFFSET(INDEX(CpDataCoefficients!$A$1:$A$5025,MATCH($A238,CpDataCoefficients!$A$1:$A$5025,0)),0,CpDataCoefficients!$F$39+CQ$3)),0)</f>
        <v>0</v>
      </c>
      <c r="CR238" s="191">
        <f ca="1">IFERROR(IF($AM238="HSC",OFFSET(INDEX(CpDataCoefficients!$A$1:$A$5025,MATCH($A238,CpDataCoefficients!$A$1:$A$5025,0)),1,CpDataCoefficients!$F$39+CR$3),OFFSET(INDEX(CpDataCoefficients!$A$1:$A$5025,MATCH($A238,CpDataCoefficients!$A$1:$A$5025,0)),0,CpDataCoefficients!$F$39+CR$3)),0)</f>
        <v>0</v>
      </c>
      <c r="CS238" s="191">
        <f ca="1">IFERROR(IF($AM238="HSC",OFFSET(INDEX(CpDataCoefficients!$A$1:$A$5025,MATCH($A238,CpDataCoefficients!$A$1:$A$5025,0)),1,CpDataCoefficients!$F$39+CS$3),OFFSET(INDEX(CpDataCoefficients!$A$1:$A$5025,MATCH($A238,CpDataCoefficients!$A$1:$A$5025,0)),0,CpDataCoefficients!$F$39+CS$3)),0)</f>
        <v>0</v>
      </c>
      <c r="CT238" s="191">
        <f ca="1">IFERROR(IF($AM238="HSC",OFFSET(INDEX(CpDataCoefficients!$A$1:$A$5025,MATCH($A238,CpDataCoefficients!$A$1:$A$5025,0)),1,CpDataCoefficients!$F$39+CT$3),OFFSET(INDEX(CpDataCoefficients!$A$1:$A$5025,MATCH($A238,CpDataCoefficients!$A$1:$A$5025,0)),0,CpDataCoefficients!$F$39+CT$3)),0)</f>
        <v>0</v>
      </c>
      <c r="CU238" s="192">
        <f ca="1">IFERROR(IF($AM238="HSC",OFFSET(INDEX(CpDataCoefficients!$A$1:$A$5025,MATCH($A238,CpDataCoefficients!$A$1:$A$5025,0)),1,CpDataCoefficients!$F$39+CU$3),OFFSET(INDEX(CpDataCoefficients!$A$1:$A$5025,MATCH($A238,CpDataCoefficients!$A$1:$A$5025,0)),0,CpDataCoefficients!$F$39+CU$3)),0)</f>
        <v>0</v>
      </c>
      <c r="CV238" s="193">
        <v>0</v>
      </c>
      <c r="CW238" s="193"/>
      <c r="CX238" s="193"/>
      <c r="CY238" s="193"/>
      <c r="CZ238" s="193"/>
      <c r="DA238" s="193">
        <v>1</v>
      </c>
      <c r="DB238" s="193"/>
      <c r="DC238" s="193"/>
      <c r="DD238" s="193"/>
      <c r="DE238" s="193"/>
      <c r="DF238" s="193"/>
      <c r="DG238" s="193"/>
      <c r="DH238" s="193"/>
      <c r="DI238" s="193"/>
      <c r="DJ238" s="193"/>
      <c r="DK238" s="193"/>
      <c r="DL238" s="193"/>
      <c r="DM238" s="193"/>
      <c r="DN238" s="193"/>
      <c r="DO238" s="193"/>
      <c r="DP238" s="193"/>
      <c r="DQ238" s="193"/>
      <c r="DR238" s="193"/>
      <c r="DS238" s="193"/>
      <c r="DT238" s="193"/>
      <c r="DU238" s="193"/>
      <c r="DV238" s="193"/>
      <c r="DW238" s="193"/>
      <c r="DX238" s="193"/>
      <c r="DY238" s="193"/>
      <c r="DZ238" s="193"/>
    </row>
    <row r="239" spans="1:130" ht="15.75" x14ac:dyDescent="0.25">
      <c r="A239" s="166" t="s">
        <v>321</v>
      </c>
      <c r="B239" s="166" t="s">
        <v>325</v>
      </c>
      <c r="C239" s="175">
        <f ca="1">C238</f>
        <v>30.069400000000002</v>
      </c>
      <c r="D239" s="176"/>
      <c r="E239" s="176"/>
      <c r="F239" s="176"/>
      <c r="G239" s="176"/>
      <c r="H239" s="176"/>
      <c r="I239" s="176"/>
      <c r="J239" s="175"/>
      <c r="K239" s="175"/>
      <c r="L239" s="175"/>
      <c r="M239" s="176"/>
      <c r="N239" s="176"/>
      <c r="O239" s="177"/>
      <c r="P239" s="178"/>
      <c r="Q239" s="178"/>
      <c r="R239" s="178"/>
      <c r="S239" s="175"/>
      <c r="T239" s="179"/>
      <c r="U239" s="180"/>
      <c r="V239" s="180"/>
      <c r="W239" s="169"/>
      <c r="X239" s="181"/>
      <c r="Y239" s="169"/>
      <c r="Z239" s="181"/>
      <c r="AA239" s="181"/>
      <c r="AB239" s="177"/>
      <c r="AC239" s="180"/>
      <c r="AD239" s="180"/>
      <c r="AE239" s="169"/>
      <c r="AF239" s="169"/>
      <c r="AG239" s="175"/>
      <c r="AH239" s="180"/>
      <c r="AI239" s="175"/>
      <c r="AJ239" s="175"/>
      <c r="AK239" s="169"/>
      <c r="AL239" s="181"/>
      <c r="AM239" s="190" t="s">
        <v>139</v>
      </c>
      <c r="AN239" s="191">
        <f ca="1">IFERROR(IF($AM239="HSC",OFFSET(INDEX(CpDataCoefficients!$A$1:$A$5025,MATCH($A239,CpDataCoefficients!$A$1:$A$5025,0)),1,CpDataCoefficients!$F$39+AN$3),OFFSET(INDEX(CpDataCoefficients!$A$1:$A$5025,MATCH($A239,CpDataCoefficients!$A$1:$A$5025,0)),0,CpDataCoefficients!$F$39+AN$3)),0)</f>
        <v>100</v>
      </c>
      <c r="AO239" s="191">
        <f ca="1">IFERROR(IF($AM239="HSC",OFFSET(INDEX(CpDataCoefficients!$A$1:$A$5025,MATCH($A239,CpDataCoefficients!$A$1:$A$5025,0)),1,CpDataCoefficients!$F$39+AO$3),OFFSET(INDEX(CpDataCoefficients!$A$1:$A$5025,MATCH($A239,CpDataCoefficients!$A$1:$A$5025,0)),0,CpDataCoefficients!$F$39+AO$3)),0)</f>
        <v>150</v>
      </c>
      <c r="AP239" s="191">
        <f ca="1">IFERROR(IF($AM239="HSC",OFFSET(INDEX(CpDataCoefficients!$A$1:$A$5025,MATCH($A239,CpDataCoefficients!$A$1:$A$5025,0)),1,CpDataCoefficients!$F$39+AP$3),OFFSET(INDEX(CpDataCoefficients!$A$1:$A$5025,MATCH($A239,CpDataCoefficients!$A$1:$A$5025,0)),0,CpDataCoefficients!$F$39+AP$3)),0)</f>
        <v>6.1617688462286502</v>
      </c>
      <c r="AQ239" s="191">
        <f ca="1">IFERROR(IF($AM239="HSC",OFFSET(INDEX(CpDataCoefficients!$A$1:$A$5025,MATCH($A239,CpDataCoefficients!$A$1:$A$5025,0)),1,CpDataCoefficients!$F$39+AQ$3),OFFSET(INDEX(CpDataCoefficients!$A$1:$A$5025,MATCH($A239,CpDataCoefficients!$A$1:$A$5025,0)),0,CpDataCoefficients!$F$39+AQ$3)),0)</f>
        <v>1191.977889749274</v>
      </c>
      <c r="AR239" s="191">
        <f ca="1">IFERROR(IF($AM239="HSC",OFFSET(INDEX(CpDataCoefficients!$A$1:$A$5025,MATCH($A239,CpDataCoefficients!$A$1:$A$5025,0)),1,CpDataCoefficients!$F$39+AR$3),OFFSET(INDEX(CpDataCoefficients!$A$1:$A$5025,MATCH($A239,CpDataCoefficients!$A$1:$A$5025,0)),0,CpDataCoefficients!$F$39+AR$3)),0)</f>
        <v>-8334.0324879484979</v>
      </c>
      <c r="AS239" s="191">
        <f ca="1">IFERROR(IF($AM239="HSC",OFFSET(INDEX(CpDataCoefficients!$A$1:$A$5025,MATCH($A239,CpDataCoefficients!$A$1:$A$5025,0)),1,CpDataCoefficients!$F$39+AS$3),OFFSET(INDEX(CpDataCoefficients!$A$1:$A$5025,MATCH($A239,CpDataCoefficients!$A$1:$A$5025,0)),0,CpDataCoefficients!$F$39+AS$3)),0)</f>
        <v>20755.290424437459</v>
      </c>
      <c r="AT239" s="191">
        <f ca="1">IFERROR(IF($AM239="HSC",OFFSET(INDEX(CpDataCoefficients!$A$1:$A$5025,MATCH($A239,CpDataCoefficients!$A$1:$A$5025,0)),1,CpDataCoefficients!$F$39+AT$3),OFFSET(INDEX(CpDataCoefficients!$A$1:$A$5025,MATCH($A239,CpDataCoefficients!$A$1:$A$5025,0)),0,CpDataCoefficients!$F$39+AT$3)),0)</f>
        <v>5.7555653373013264E-2</v>
      </c>
      <c r="AU239" s="191">
        <f ca="1">IFERROR(IF($AM239="HSC",OFFSET(INDEX(CpDataCoefficients!$A$1:$A$5025,MATCH($A239,CpDataCoefficients!$A$1:$A$5025,0)),1,CpDataCoefficients!$F$39+AU$3),OFFSET(INDEX(CpDataCoefficients!$A$1:$A$5025,MATCH($A239,CpDataCoefficients!$A$1:$A$5025,0)),0,CpDataCoefficients!$F$39+AU$3)),0)</f>
        <v>-930.54242873355747</v>
      </c>
      <c r="AV239" s="191">
        <f ca="1">IFERROR(IF($AM239="HSC",OFFSET(INDEX(CpDataCoefficients!$A$1:$A$5025,MATCH($A239,CpDataCoefficients!$A$1:$A$5025,0)),1,CpDataCoefficients!$F$39+AV$3),OFFSET(INDEX(CpDataCoefficients!$A$1:$A$5025,MATCH($A239,CpDataCoefficients!$A$1:$A$5025,0)),0,CpDataCoefficients!$F$39+AV$3)),0)</f>
        <v>-95.419890360634795</v>
      </c>
      <c r="AW239" s="191">
        <f ca="1">IFERROR(IF($AM239="HSC",OFFSET(INDEX(CpDataCoefficients!$A$1:$A$5025,MATCH($A239,CpDataCoefficients!$A$1:$A$5025,0)),1,CpDataCoefficients!$F$39+AW$3),OFFSET(INDEX(CpDataCoefficients!$A$1:$A$5025,MATCH($A239,CpDataCoefficients!$A$1:$A$5025,0)),0,CpDataCoefficients!$F$39+AW$3)),0)</f>
        <v>0</v>
      </c>
      <c r="AX239" s="191">
        <f ca="1">IFERROR(IF($AM239="HSC",OFFSET(INDEX(CpDataCoefficients!$A$1:$A$5025,MATCH($A239,CpDataCoefficients!$A$1:$A$5025,0)),1,CpDataCoefficients!$F$39+AX$3),OFFSET(INDEX(CpDataCoefficients!$A$1:$A$5025,MATCH($A239,CpDataCoefficients!$A$1:$A$5025,0)),0,CpDataCoefficients!$F$39+AX$3)),0)</f>
        <v>150</v>
      </c>
      <c r="AY239" s="191">
        <f ca="1">IFERROR(IF($AM239="HSC",OFFSET(INDEX(CpDataCoefficients!$A$1:$A$5025,MATCH($A239,CpDataCoefficients!$A$1:$A$5025,0)),1,CpDataCoefficients!$F$39+AY$3),OFFSET(INDEX(CpDataCoefficients!$A$1:$A$5025,MATCH($A239,CpDataCoefficients!$A$1:$A$5025,0)),0,CpDataCoefficients!$F$39+AY$3)),0)</f>
        <v>190</v>
      </c>
      <c r="AZ239" s="191">
        <f ca="1">IFERROR(IF($AM239="HSC",OFFSET(INDEX(CpDataCoefficients!$A$1:$A$5025,MATCH($A239,CpDataCoefficients!$A$1:$A$5025,0)),1,CpDataCoefficients!$F$39+AZ$3),OFFSET(INDEX(CpDataCoefficients!$A$1:$A$5025,MATCH($A239,CpDataCoefficients!$A$1:$A$5025,0)),0,CpDataCoefficients!$F$39+AZ$3)),0)</f>
        <v>-259.94712121963289</v>
      </c>
      <c r="BA239" s="191">
        <f ca="1">IFERROR(IF($AM239="HSC",OFFSET(INDEX(CpDataCoefficients!$A$1:$A$5025,MATCH($A239,CpDataCoefficients!$A$1:$A$5025,0)),1,CpDataCoefficients!$F$39+BA$3),OFFSET(INDEX(CpDataCoefficients!$A$1:$A$5025,MATCH($A239,CpDataCoefficients!$A$1:$A$5025,0)),0,CpDataCoefficients!$F$39+BA$3)),0)</f>
        <v>3801.2112466527055</v>
      </c>
      <c r="BB239" s="191">
        <f ca="1">IFERROR(IF($AM239="HSC",OFFSET(INDEX(CpDataCoefficients!$A$1:$A$5025,MATCH($A239,CpDataCoefficients!$A$1:$A$5025,0)),1,CpDataCoefficients!$F$39+BB$3),OFFSET(INDEX(CpDataCoefficients!$A$1:$A$5025,MATCH($A239,CpDataCoefficients!$A$1:$A$5025,0)),0,CpDataCoefficients!$F$39+BB$3)),0)</f>
        <v>-16746.036890771069</v>
      </c>
      <c r="BC239" s="191">
        <f ca="1">IFERROR(IF($AM239="HSC",OFFSET(INDEX(CpDataCoefficients!$A$1:$A$5025,MATCH($A239,CpDataCoefficients!$A$1:$A$5025,0)),1,CpDataCoefficients!$F$39+BC$3),OFFSET(INDEX(CpDataCoefficients!$A$1:$A$5025,MATCH($A239,CpDataCoefficients!$A$1:$A$5025,0)),0,CpDataCoefficients!$F$39+BC$3)),0)</f>
        <v>27549.259087179369</v>
      </c>
      <c r="BD239" s="191">
        <f ca="1">IFERROR(IF($AM239="HSC",OFFSET(INDEX(CpDataCoefficients!$A$1:$A$5025,MATCH($A239,CpDataCoefficients!$A$1:$A$5025,0)),1,CpDataCoefficients!$F$39+BD$3),OFFSET(INDEX(CpDataCoefficients!$A$1:$A$5025,MATCH($A239,CpDataCoefficients!$A$1:$A$5025,0)),0,CpDataCoefficients!$F$39+BD$3)),0)</f>
        <v>0.98150658400903112</v>
      </c>
      <c r="BE239" s="191">
        <f ca="1">IFERROR(IF($AM239="HSC",OFFSET(INDEX(CpDataCoefficients!$A$1:$A$5025,MATCH($A239,CpDataCoefficients!$A$1:$A$5025,0)),1,CpDataCoefficients!$F$39+BE$3),OFFSET(INDEX(CpDataCoefficients!$A$1:$A$5025,MATCH($A239,CpDataCoefficients!$A$1:$A$5025,0)),0,CpDataCoefficients!$F$39+BE$3)),0)</f>
        <v>-905.21665432363795</v>
      </c>
      <c r="BF239" s="191">
        <f ca="1">IFERROR(IF($AM239="HSC",OFFSET(INDEX(CpDataCoefficients!$A$1:$A$5025,MATCH($A239,CpDataCoefficients!$A$1:$A$5025,0)),1,CpDataCoefficients!$F$39+BF$3),OFFSET(INDEX(CpDataCoefficients!$A$1:$A$5025,MATCH($A239,CpDataCoefficients!$A$1:$A$5025,0)),0,CpDataCoefficients!$F$39+BF$3)),0)</f>
        <v>-884.1213097067033</v>
      </c>
      <c r="BG239" s="191">
        <f ca="1">IFERROR(IF($AM239="HSC",OFFSET(INDEX(CpDataCoefficients!$A$1:$A$5025,MATCH($A239,CpDataCoefficients!$A$1:$A$5025,0)),1,CpDataCoefficients!$F$39+BG$3),OFFSET(INDEX(CpDataCoefficients!$A$1:$A$5025,MATCH($A239,CpDataCoefficients!$A$1:$A$5025,0)),0,CpDataCoefficients!$F$39+BG$3)),0)</f>
        <v>0</v>
      </c>
      <c r="BH239" s="191">
        <f ca="1">IFERROR(IF($AM239="HSC",OFFSET(INDEX(CpDataCoefficients!$A$1:$A$5025,MATCH($A239,CpDataCoefficients!$A$1:$A$5025,0)),1,CpDataCoefficients!$F$39+BH$3),OFFSET(INDEX(CpDataCoefficients!$A$1:$A$5025,MATCH($A239,CpDataCoefficients!$A$1:$A$5025,0)),0,CpDataCoefficients!$F$39+BH$3)),0)</f>
        <v>190</v>
      </c>
      <c r="BI239" s="191">
        <f ca="1">IFERROR(IF($AM239="HSC",OFFSET(INDEX(CpDataCoefficients!$A$1:$A$5025,MATCH($A239,CpDataCoefficients!$A$1:$A$5025,0)),1,CpDataCoefficients!$F$39+BI$3),OFFSET(INDEX(CpDataCoefficients!$A$1:$A$5025,MATCH($A239,CpDataCoefficients!$A$1:$A$5025,0)),0,CpDataCoefficients!$F$39+BI$3)),0)</f>
        <v>230</v>
      </c>
      <c r="BJ239" s="191">
        <f ca="1">IFERROR(IF($AM239="HSC",OFFSET(INDEX(CpDataCoefficients!$A$1:$A$5025,MATCH($A239,CpDataCoefficients!$A$1:$A$5025,0)),1,CpDataCoefficients!$F$39+BJ$3),OFFSET(INDEX(CpDataCoefficients!$A$1:$A$5025,MATCH($A239,CpDataCoefficients!$A$1:$A$5025,0)),0,CpDataCoefficients!$F$39+BJ$3)),0)</f>
        <v>-1565.3275494514999</v>
      </c>
      <c r="BK239" s="191">
        <f ca="1">IFERROR(IF($AM239="HSC",OFFSET(INDEX(CpDataCoefficients!$A$1:$A$5025,MATCH($A239,CpDataCoefficients!$A$1:$A$5025,0)),1,CpDataCoefficients!$F$39+BK$3),OFFSET(INDEX(CpDataCoefficients!$A$1:$A$5025,MATCH($A239,CpDataCoefficients!$A$1:$A$5025,0)),0,CpDataCoefficients!$F$39+BK$3)),0)</f>
        <v>15675.738583963937</v>
      </c>
      <c r="BL239" s="191">
        <f ca="1">IFERROR(IF($AM239="HSC",OFFSET(INDEX(CpDataCoefficients!$A$1:$A$5025,MATCH($A239,CpDataCoefficients!$A$1:$A$5025,0)),1,CpDataCoefficients!$F$39+BL$3),OFFSET(INDEX(CpDataCoefficients!$A$1:$A$5025,MATCH($A239,CpDataCoefficients!$A$1:$A$5025,0)),0,CpDataCoefficients!$F$39+BL$3)),0)</f>
        <v>-56441.932681920684</v>
      </c>
      <c r="BM239" s="191">
        <f ca="1">IFERROR(IF($AM239="HSC",OFFSET(INDEX(CpDataCoefficients!$A$1:$A$5025,MATCH($A239,CpDataCoefficients!$A$1:$A$5025,0)),1,CpDataCoefficients!$F$39+BM$3),OFFSET(INDEX(CpDataCoefficients!$A$1:$A$5025,MATCH($A239,CpDataCoefficients!$A$1:$A$5025,0)),0,CpDataCoefficients!$F$39+BM$3)),0)</f>
        <v>73412.95176032692</v>
      </c>
      <c r="BN239" s="191">
        <f ca="1">IFERROR(IF($AM239="HSC",OFFSET(INDEX(CpDataCoefficients!$A$1:$A$5025,MATCH($A239,CpDataCoefficients!$A$1:$A$5025,0)),1,CpDataCoefficients!$F$39+BN$3),OFFSET(INDEX(CpDataCoefficients!$A$1:$A$5025,MATCH($A239,CpDataCoefficients!$A$1:$A$5025,0)),0,CpDataCoefficients!$F$39+BN$3)),0)</f>
        <v>7.0341410341169643</v>
      </c>
      <c r="BO239" s="191">
        <f ca="1">IFERROR(IF($AM239="HSC",OFFSET(INDEX(CpDataCoefficients!$A$1:$A$5025,MATCH($A239,CpDataCoefficients!$A$1:$A$5025,0)),1,CpDataCoefficients!$F$39+BO$3),OFFSET(INDEX(CpDataCoefficients!$A$1:$A$5025,MATCH($A239,CpDataCoefficients!$A$1:$A$5025,0)),0,CpDataCoefficients!$F$39+BO$3)),0)</f>
        <v>-763.85807659632064</v>
      </c>
      <c r="BP239" s="191">
        <f ca="1">IFERROR(IF($AM239="HSC",OFFSET(INDEX(CpDataCoefficients!$A$1:$A$5025,MATCH($A239,CpDataCoefficients!$A$1:$A$5025,0)),1,CpDataCoefficients!$F$39+BP$3),OFFSET(INDEX(CpDataCoefficients!$A$1:$A$5025,MATCH($A239,CpDataCoefficients!$A$1:$A$5025,0)),0,CpDataCoefficients!$F$39+BP$3)),0)</f>
        <v>-4612.6847859737745</v>
      </c>
      <c r="BQ239" s="191">
        <f ca="1">IFERROR(IF($AM239="HSC",OFFSET(INDEX(CpDataCoefficients!$A$1:$A$5025,MATCH($A239,CpDataCoefficients!$A$1:$A$5025,0)),1,CpDataCoefficients!$F$39+BQ$3),OFFSET(INDEX(CpDataCoefficients!$A$1:$A$5025,MATCH($A239,CpDataCoefficients!$A$1:$A$5025,0)),0,CpDataCoefficients!$F$39+BQ$3)),0)</f>
        <v>0</v>
      </c>
      <c r="BR239" s="191">
        <f ca="1">IFERROR(IF($AM239="HSC",OFFSET(INDEX(CpDataCoefficients!$A$1:$A$5025,MATCH($A239,CpDataCoefficients!$A$1:$A$5025,0)),1,CpDataCoefficients!$F$39+BR$3),OFFSET(INDEX(CpDataCoefficients!$A$1:$A$5025,MATCH($A239,CpDataCoefficients!$A$1:$A$5025,0)),0,CpDataCoefficients!$F$39+BR$3)),0)</f>
        <v>230</v>
      </c>
      <c r="BS239" s="191">
        <f ca="1">IFERROR(IF($AM239="HSC",OFFSET(INDEX(CpDataCoefficients!$A$1:$A$5025,MATCH($A239,CpDataCoefficients!$A$1:$A$5025,0)),1,CpDataCoefficients!$F$39+BS$3),OFFSET(INDEX(CpDataCoefficients!$A$1:$A$5025,MATCH($A239,CpDataCoefficients!$A$1:$A$5025,0)),0,CpDataCoefficients!$F$39+BS$3)),0)</f>
        <v>300</v>
      </c>
      <c r="BT239" s="191">
        <f ca="1">IFERROR(IF($AM239="HSC",OFFSET(INDEX(CpDataCoefficients!$A$1:$A$5025,MATCH($A239,CpDataCoefficients!$A$1:$A$5025,0)),1,CpDataCoefficients!$F$39+BT$3),OFFSET(INDEX(CpDataCoefficients!$A$1:$A$5025,MATCH($A239,CpDataCoefficients!$A$1:$A$5025,0)),0,CpDataCoefficients!$F$39+BT$3)),0)</f>
        <v>-288359.40060847288</v>
      </c>
      <c r="BU239" s="191">
        <f ca="1">IFERROR(IF($AM239="HSC",OFFSET(INDEX(CpDataCoefficients!$A$1:$A$5025,MATCH($A239,CpDataCoefficients!$A$1:$A$5025,0)),1,CpDataCoefficients!$F$39+BU$3),OFFSET(INDEX(CpDataCoefficients!$A$1:$A$5025,MATCH($A239,CpDataCoefficients!$A$1:$A$5025,0)),0,CpDataCoefficients!$F$39+BU$3)),0)</f>
        <v>2249119.0020441059</v>
      </c>
      <c r="BV239" s="191">
        <f ca="1">IFERROR(IF($AM239="HSC",OFFSET(INDEX(CpDataCoefficients!$A$1:$A$5025,MATCH($A239,CpDataCoefficients!$A$1:$A$5025,0)),1,CpDataCoefficients!$F$39+BV$3),OFFSET(INDEX(CpDataCoefficients!$A$1:$A$5025,MATCH($A239,CpDataCoefficients!$A$1:$A$5025,0)),0,CpDataCoefficients!$F$39+BV$3)),0)</f>
        <v>-6566362.2437134068</v>
      </c>
      <c r="BW239" s="191">
        <f ca="1">IFERROR(IF($AM239="HSC",OFFSET(INDEX(CpDataCoefficients!$A$1:$A$5025,MATCH($A239,CpDataCoefficients!$A$1:$A$5025,0)),1,CpDataCoefficients!$F$39+BW$3),OFFSET(INDEX(CpDataCoefficients!$A$1:$A$5025,MATCH($A239,CpDataCoefficients!$A$1:$A$5025,0)),0,CpDataCoefficients!$F$39+BW$3)),0)</f>
        <v>6807748.8457100363</v>
      </c>
      <c r="BX239" s="191">
        <f ca="1">IFERROR(IF($AM239="HSC",OFFSET(INDEX(CpDataCoefficients!$A$1:$A$5025,MATCH($A239,CpDataCoefficients!$A$1:$A$5025,0)),1,CpDataCoefficients!$F$39+BX$3),OFFSET(INDEX(CpDataCoefficients!$A$1:$A$5025,MATCH($A239,CpDataCoefficients!$A$1:$A$5025,0)),0,CpDataCoefficients!$F$39+BX$3)),0)</f>
        <v>1887.1604392687404</v>
      </c>
      <c r="BY239" s="191">
        <f ca="1">IFERROR(IF($AM239="HSC",OFFSET(INDEX(CpDataCoefficients!$A$1:$A$5025,MATCH($A239,CpDataCoefficients!$A$1:$A$5025,0)),1,CpDataCoefficients!$F$39+BY$3),OFFSET(INDEX(CpDataCoefficients!$A$1:$A$5025,MATCH($A239,CpDataCoefficients!$A$1:$A$5025,0)),0,CpDataCoefficients!$F$39+BY$3)),0)</f>
        <v>35989.375155555077</v>
      </c>
      <c r="BZ239" s="191">
        <f ca="1">IFERROR(IF($AM239="HSC",OFFSET(INDEX(CpDataCoefficients!$A$1:$A$5025,MATCH($A239,CpDataCoefficients!$A$1:$A$5025,0)),1,CpDataCoefficients!$F$39+BZ$3),OFFSET(INDEX(CpDataCoefficients!$A$1:$A$5025,MATCH($A239,CpDataCoefficients!$A$1:$A$5025,0)),0,CpDataCoefficients!$F$39+BZ$3)),0)</f>
        <v>-777153.25236582127</v>
      </c>
      <c r="CA239" s="191">
        <f ca="1">IFERROR(IF($AM239="HSC",OFFSET(INDEX(CpDataCoefficients!$A$1:$A$5025,MATCH($A239,CpDataCoefficients!$A$1:$A$5025,0)),1,CpDataCoefficients!$F$39+CA$3),OFFSET(INDEX(CpDataCoefficients!$A$1:$A$5025,MATCH($A239,CpDataCoefficients!$A$1:$A$5025,0)),0,CpDataCoefficients!$F$39+CA$3)),0)</f>
        <v>0</v>
      </c>
      <c r="CB239" s="191">
        <f ca="1">IFERROR(IF($AM239="HSC",OFFSET(INDEX(CpDataCoefficients!$A$1:$A$5025,MATCH($A239,CpDataCoefficients!$A$1:$A$5025,0)),1,CpDataCoefficients!$F$39+CB$3),OFFSET(INDEX(CpDataCoefficients!$A$1:$A$5025,MATCH($A239,CpDataCoefficients!$A$1:$A$5025,0)),0,CpDataCoefficients!$F$39+CB$3)),0)</f>
        <v>0</v>
      </c>
      <c r="CC239" s="191">
        <f ca="1">IFERROR(IF($AM239="HSC",OFFSET(INDEX(CpDataCoefficients!$A$1:$A$5025,MATCH($A239,CpDataCoefficients!$A$1:$A$5025,0)),1,CpDataCoefficients!$F$39+CC$3),OFFSET(INDEX(CpDataCoefficients!$A$1:$A$5025,MATCH($A239,CpDataCoefficients!$A$1:$A$5025,0)),0,CpDataCoefficients!$F$39+CC$3)),0)</f>
        <v>0</v>
      </c>
      <c r="CD239" s="191">
        <f ca="1">IFERROR(IF($AM239="HSC",OFFSET(INDEX(CpDataCoefficients!$A$1:$A$5025,MATCH($A239,CpDataCoefficients!$A$1:$A$5025,0)),1,CpDataCoefficients!$F$39+CD$3),OFFSET(INDEX(CpDataCoefficients!$A$1:$A$5025,MATCH($A239,CpDataCoefficients!$A$1:$A$5025,0)),0,CpDataCoefficients!$F$39+CD$3)),0)</f>
        <v>0</v>
      </c>
      <c r="CE239" s="191">
        <f ca="1">IFERROR(IF($AM239="HSC",OFFSET(INDEX(CpDataCoefficients!$A$1:$A$5025,MATCH($A239,CpDataCoefficients!$A$1:$A$5025,0)),1,CpDataCoefficients!$F$39+CE$3),OFFSET(INDEX(CpDataCoefficients!$A$1:$A$5025,MATCH($A239,CpDataCoefficients!$A$1:$A$5025,0)),0,CpDataCoefficients!$F$39+CE$3)),0)</f>
        <v>0</v>
      </c>
      <c r="CF239" s="191">
        <f ca="1">IFERROR(IF($AM239="HSC",OFFSET(INDEX(CpDataCoefficients!$A$1:$A$5025,MATCH($A239,CpDataCoefficients!$A$1:$A$5025,0)),1,CpDataCoefficients!$F$39+CF$3),OFFSET(INDEX(CpDataCoefficients!$A$1:$A$5025,MATCH($A239,CpDataCoefficients!$A$1:$A$5025,0)),0,CpDataCoefficients!$F$39+CF$3)),0)</f>
        <v>0</v>
      </c>
      <c r="CG239" s="191">
        <f ca="1">IFERROR(IF($AM239="HSC",OFFSET(INDEX(CpDataCoefficients!$A$1:$A$5025,MATCH($A239,CpDataCoefficients!$A$1:$A$5025,0)),1,CpDataCoefficients!$F$39+CG$3),OFFSET(INDEX(CpDataCoefficients!$A$1:$A$5025,MATCH($A239,CpDataCoefficients!$A$1:$A$5025,0)),0,CpDataCoefficients!$F$39+CG$3)),0)</f>
        <v>0</v>
      </c>
      <c r="CH239" s="191">
        <f ca="1">IFERROR(IF($AM239="HSC",OFFSET(INDEX(CpDataCoefficients!$A$1:$A$5025,MATCH($A239,CpDataCoefficients!$A$1:$A$5025,0)),1,CpDataCoefficients!$F$39+CH$3),OFFSET(INDEX(CpDataCoefficients!$A$1:$A$5025,MATCH($A239,CpDataCoefficients!$A$1:$A$5025,0)),0,CpDataCoefficients!$F$39+CH$3)),0)</f>
        <v>0</v>
      </c>
      <c r="CI239" s="191">
        <f ca="1">IFERROR(IF($AM239="HSC",OFFSET(INDEX(CpDataCoefficients!$A$1:$A$5025,MATCH($A239,CpDataCoefficients!$A$1:$A$5025,0)),1,CpDataCoefficients!$F$39+CI$3),OFFSET(INDEX(CpDataCoefficients!$A$1:$A$5025,MATCH($A239,CpDataCoefficients!$A$1:$A$5025,0)),0,CpDataCoefficients!$F$39+CI$3)),0)</f>
        <v>0</v>
      </c>
      <c r="CJ239" s="191">
        <f ca="1">IFERROR(IF($AM239="HSC",OFFSET(INDEX(CpDataCoefficients!$A$1:$A$5025,MATCH($A239,CpDataCoefficients!$A$1:$A$5025,0)),1,CpDataCoefficients!$F$39+CJ$3),OFFSET(INDEX(CpDataCoefficients!$A$1:$A$5025,MATCH($A239,CpDataCoefficients!$A$1:$A$5025,0)),0,CpDataCoefficients!$F$39+CJ$3)),0)</f>
        <v>0</v>
      </c>
      <c r="CK239" s="191">
        <f ca="1">IFERROR(IF($AM239="HSC",OFFSET(INDEX(CpDataCoefficients!$A$1:$A$5025,MATCH($A239,CpDataCoefficients!$A$1:$A$5025,0)),1,CpDataCoefficients!$F$39+CK$3),OFFSET(INDEX(CpDataCoefficients!$A$1:$A$5025,MATCH($A239,CpDataCoefficients!$A$1:$A$5025,0)),0,CpDataCoefficients!$F$39+CK$3)),0)</f>
        <v>0</v>
      </c>
      <c r="CL239" s="191">
        <f ca="1">IFERROR(IF($AM239="HSC",OFFSET(INDEX(CpDataCoefficients!$A$1:$A$5025,MATCH($A239,CpDataCoefficients!$A$1:$A$5025,0)),1,CpDataCoefficients!$F$39+CL$3),OFFSET(INDEX(CpDataCoefficients!$A$1:$A$5025,MATCH($A239,CpDataCoefficients!$A$1:$A$5025,0)),0,CpDataCoefficients!$F$39+CL$3)),0)</f>
        <v>0</v>
      </c>
      <c r="CM239" s="191">
        <f ca="1">IFERROR(IF($AM239="HSC",OFFSET(INDEX(CpDataCoefficients!$A$1:$A$5025,MATCH($A239,CpDataCoefficients!$A$1:$A$5025,0)),1,CpDataCoefficients!$F$39+CM$3),OFFSET(INDEX(CpDataCoefficients!$A$1:$A$5025,MATCH($A239,CpDataCoefficients!$A$1:$A$5025,0)),0,CpDataCoefficients!$F$39+CM$3)),0)</f>
        <v>0</v>
      </c>
      <c r="CN239" s="191">
        <f ca="1">IFERROR(IF($AM239="HSC",OFFSET(INDEX(CpDataCoefficients!$A$1:$A$5025,MATCH($A239,CpDataCoefficients!$A$1:$A$5025,0)),1,CpDataCoefficients!$F$39+CN$3),OFFSET(INDEX(CpDataCoefficients!$A$1:$A$5025,MATCH($A239,CpDataCoefficients!$A$1:$A$5025,0)),0,CpDataCoefficients!$F$39+CN$3)),0)</f>
        <v>0</v>
      </c>
      <c r="CO239" s="191">
        <f ca="1">IFERROR(IF($AM239="HSC",OFFSET(INDEX(CpDataCoefficients!$A$1:$A$5025,MATCH($A239,CpDataCoefficients!$A$1:$A$5025,0)),1,CpDataCoefficients!$F$39+CO$3),OFFSET(INDEX(CpDataCoefficients!$A$1:$A$5025,MATCH($A239,CpDataCoefficients!$A$1:$A$5025,0)),0,CpDataCoefficients!$F$39+CO$3)),0)</f>
        <v>0</v>
      </c>
      <c r="CP239" s="191">
        <f ca="1">IFERROR(IF($AM239="HSC",OFFSET(INDEX(CpDataCoefficients!$A$1:$A$5025,MATCH($A239,CpDataCoefficients!$A$1:$A$5025,0)),1,CpDataCoefficients!$F$39+CP$3),OFFSET(INDEX(CpDataCoefficients!$A$1:$A$5025,MATCH($A239,CpDataCoefficients!$A$1:$A$5025,0)),0,CpDataCoefficients!$F$39+CP$3)),0)</f>
        <v>0</v>
      </c>
      <c r="CQ239" s="191">
        <f ca="1">IFERROR(IF($AM239="HSC",OFFSET(INDEX(CpDataCoefficients!$A$1:$A$5025,MATCH($A239,CpDataCoefficients!$A$1:$A$5025,0)),1,CpDataCoefficients!$F$39+CQ$3),OFFSET(INDEX(CpDataCoefficients!$A$1:$A$5025,MATCH($A239,CpDataCoefficients!$A$1:$A$5025,0)),0,CpDataCoefficients!$F$39+CQ$3)),0)</f>
        <v>0</v>
      </c>
      <c r="CR239" s="191">
        <f ca="1">IFERROR(IF($AM239="HSC",OFFSET(INDEX(CpDataCoefficients!$A$1:$A$5025,MATCH($A239,CpDataCoefficients!$A$1:$A$5025,0)),1,CpDataCoefficients!$F$39+CR$3),OFFSET(INDEX(CpDataCoefficients!$A$1:$A$5025,MATCH($A239,CpDataCoefficients!$A$1:$A$5025,0)),0,CpDataCoefficients!$F$39+CR$3)),0)</f>
        <v>0</v>
      </c>
      <c r="CS239" s="191">
        <f ca="1">IFERROR(IF($AM239="HSC",OFFSET(INDEX(CpDataCoefficients!$A$1:$A$5025,MATCH($A239,CpDataCoefficients!$A$1:$A$5025,0)),1,CpDataCoefficients!$F$39+CS$3),OFFSET(INDEX(CpDataCoefficients!$A$1:$A$5025,MATCH($A239,CpDataCoefficients!$A$1:$A$5025,0)),0,CpDataCoefficients!$F$39+CS$3)),0)</f>
        <v>0</v>
      </c>
      <c r="CT239" s="191">
        <f ca="1">IFERROR(IF($AM239="HSC",OFFSET(INDEX(CpDataCoefficients!$A$1:$A$5025,MATCH($A239,CpDataCoefficients!$A$1:$A$5025,0)),1,CpDataCoefficients!$F$39+CT$3),OFFSET(INDEX(CpDataCoefficients!$A$1:$A$5025,MATCH($A239,CpDataCoefficients!$A$1:$A$5025,0)),0,CpDataCoefficients!$F$39+CT$3)),0)</f>
        <v>0</v>
      </c>
      <c r="CU239" s="192">
        <f ca="1">IFERROR(IF($AM239="HSC",OFFSET(INDEX(CpDataCoefficients!$A$1:$A$5025,MATCH($A239,CpDataCoefficients!$A$1:$A$5025,0)),1,CpDataCoefficients!$F$39+CU$3),OFFSET(INDEX(CpDataCoefficients!$A$1:$A$5025,MATCH($A239,CpDataCoefficients!$A$1:$A$5025,0)),0,CpDataCoefficients!$F$39+CU$3)),0)</f>
        <v>0</v>
      </c>
      <c r="CV239" s="193">
        <v>2</v>
      </c>
      <c r="CW239" s="193"/>
      <c r="CX239" s="193"/>
      <c r="CY239" s="193"/>
      <c r="CZ239" s="193"/>
      <c r="DA239" s="193"/>
      <c r="DB239" s="193"/>
      <c r="DC239" s="193"/>
      <c r="DD239" s="193"/>
      <c r="DE239" s="193"/>
      <c r="DF239" s="193"/>
      <c r="DG239" s="193"/>
      <c r="DH239" s="193"/>
      <c r="DI239" s="193"/>
      <c r="DJ239" s="193"/>
      <c r="DK239" s="193"/>
      <c r="DL239" s="193"/>
      <c r="DM239" s="193"/>
      <c r="DN239" s="193"/>
      <c r="DO239" s="193"/>
      <c r="DP239" s="193"/>
      <c r="DQ239" s="193"/>
      <c r="DR239" s="193"/>
      <c r="DS239" s="193"/>
      <c r="DT239" s="193"/>
      <c r="DU239" s="193"/>
      <c r="DV239" s="193"/>
      <c r="DW239" s="193"/>
      <c r="DX239" s="193"/>
      <c r="DY239" s="193"/>
      <c r="DZ239" s="193"/>
    </row>
    <row r="240" spans="1:130" ht="15.75" x14ac:dyDescent="0.25">
      <c r="A240" s="166" t="s">
        <v>851</v>
      </c>
      <c r="B240" s="166" t="s">
        <v>852</v>
      </c>
      <c r="C240" s="175">
        <v>46.069000000000003</v>
      </c>
      <c r="D240" s="176">
        <v>159.1</v>
      </c>
      <c r="E240" s="176">
        <v>351.5</v>
      </c>
      <c r="F240" s="176">
        <v>516.20000000000005</v>
      </c>
      <c r="G240" s="176">
        <v>63</v>
      </c>
      <c r="H240" s="176">
        <v>63.834749981631546</v>
      </c>
      <c r="I240" s="176">
        <v>167</v>
      </c>
      <c r="J240" s="175">
        <v>0.248</v>
      </c>
      <c r="K240" s="175">
        <v>0.63500000000000001</v>
      </c>
      <c r="L240" s="175">
        <v>0.78900000000000003</v>
      </c>
      <c r="M240" s="176">
        <v>293</v>
      </c>
      <c r="N240" s="176">
        <v>1.7</v>
      </c>
      <c r="O240" s="177">
        <v>2.153</v>
      </c>
      <c r="P240" s="178">
        <v>5.1130000000000002E-2</v>
      </c>
      <c r="Q240" s="178">
        <v>-2.0040000000000001E-5</v>
      </c>
      <c r="R240" s="178">
        <v>3.28E-10</v>
      </c>
      <c r="S240" s="175">
        <f t="shared" ca="1" si="4"/>
        <v>1.0211158723164449</v>
      </c>
      <c r="T240" s="179">
        <v>25</v>
      </c>
      <c r="U240" s="180">
        <v>686.64</v>
      </c>
      <c r="V240" s="180">
        <v>300.88</v>
      </c>
      <c r="W240" s="169">
        <v>-56.12</v>
      </c>
      <c r="X240" s="181">
        <v>-234.80608000000001</v>
      </c>
      <c r="Y240" s="169">
        <v>-40.22</v>
      </c>
      <c r="Z240" s="181">
        <v>-168.28048000000001</v>
      </c>
      <c r="AA240" s="181"/>
      <c r="AB240" s="177">
        <v>18.911899999999999</v>
      </c>
      <c r="AC240" s="180">
        <v>3803.98</v>
      </c>
      <c r="AD240" s="180">
        <v>-41.68</v>
      </c>
      <c r="AE240" s="169">
        <v>369</v>
      </c>
      <c r="AF240" s="169">
        <v>270</v>
      </c>
      <c r="AG240" s="175">
        <v>83.319000000000003</v>
      </c>
      <c r="AH240" s="180">
        <v>-7994.9</v>
      </c>
      <c r="AI240" s="175">
        <v>-9.2010000000000005</v>
      </c>
      <c r="AJ240" s="175">
        <v>2.35</v>
      </c>
      <c r="AK240" s="169">
        <v>9260</v>
      </c>
      <c r="AL240" s="181">
        <v>38743.840000000004</v>
      </c>
      <c r="AM240" s="194"/>
      <c r="AN240" s="195"/>
      <c r="AO240" s="195"/>
      <c r="AP240" s="195"/>
      <c r="AQ240" s="195"/>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N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row>
    <row r="241" spans="1:130" ht="15.75" x14ac:dyDescent="0.25">
      <c r="A241" s="166"/>
      <c r="B241" s="166" t="s">
        <v>853</v>
      </c>
      <c r="C241" s="175">
        <v>88.106999999999999</v>
      </c>
      <c r="D241" s="176">
        <v>189.6</v>
      </c>
      <c r="E241" s="176">
        <v>350.3</v>
      </c>
      <c r="F241" s="176">
        <v>523.20000000000005</v>
      </c>
      <c r="G241" s="176">
        <v>37.799999999999997</v>
      </c>
      <c r="H241" s="176">
        <v>38.300849988978925</v>
      </c>
      <c r="I241" s="176">
        <v>286</v>
      </c>
      <c r="J241" s="175">
        <v>0.252</v>
      </c>
      <c r="K241" s="175">
        <v>0.36299999999999999</v>
      </c>
      <c r="L241" s="175">
        <v>0.90100000000000002</v>
      </c>
      <c r="M241" s="176">
        <v>293</v>
      </c>
      <c r="N241" s="176">
        <v>1.9</v>
      </c>
      <c r="O241" s="177">
        <v>1.728</v>
      </c>
      <c r="P241" s="178">
        <v>9.7250000000000003E-2</v>
      </c>
      <c r="Q241" s="178">
        <v>-4.9960000000000003E-5</v>
      </c>
      <c r="R241" s="178">
        <v>6.8180000000000002E-9</v>
      </c>
      <c r="S241" s="175">
        <f t="shared" ca="1" si="4"/>
        <v>0.68526258177731647</v>
      </c>
      <c r="T241" s="179">
        <v>25</v>
      </c>
      <c r="U241" s="180">
        <v>427.38</v>
      </c>
      <c r="V241" s="180">
        <v>235.94</v>
      </c>
      <c r="W241" s="169">
        <v>-105.86</v>
      </c>
      <c r="X241" s="181">
        <v>-442.91824000000003</v>
      </c>
      <c r="Y241" s="169">
        <v>-78.25</v>
      </c>
      <c r="Z241" s="181">
        <v>-327.39800000000002</v>
      </c>
      <c r="AA241" s="181"/>
      <c r="AB241" s="177">
        <v>16.151599999999998</v>
      </c>
      <c r="AC241" s="180">
        <v>2790.5</v>
      </c>
      <c r="AD241" s="180">
        <v>-57.15</v>
      </c>
      <c r="AE241" s="169">
        <v>385</v>
      </c>
      <c r="AF241" s="169">
        <v>260</v>
      </c>
      <c r="AG241" s="175">
        <v>65.668999999999997</v>
      </c>
      <c r="AH241" s="180">
        <v>-6394.77</v>
      </c>
      <c r="AI241" s="175">
        <v>-6.9649999999999999</v>
      </c>
      <c r="AJ241" s="175">
        <v>4.01</v>
      </c>
      <c r="AK241" s="169">
        <v>7700</v>
      </c>
      <c r="AL241" s="181">
        <v>32216.800000000003</v>
      </c>
      <c r="AM241" s="169"/>
      <c r="AN241" s="170"/>
      <c r="AO241" s="170"/>
      <c r="AP241" s="170"/>
      <c r="AQ241" s="170"/>
      <c r="AR241" s="170"/>
      <c r="AS241" s="170"/>
      <c r="AT241" s="170"/>
      <c r="AU241" s="170"/>
      <c r="AV241" s="170"/>
      <c r="AW241" s="170"/>
      <c r="AX241" s="170"/>
      <c r="AY241" s="170"/>
      <c r="AZ241" s="170"/>
      <c r="BA241" s="170"/>
      <c r="BB241" s="170"/>
      <c r="BC241" s="170"/>
      <c r="BD241" s="170"/>
      <c r="BE241" s="170"/>
      <c r="BF241" s="170"/>
      <c r="BG241" s="170"/>
      <c r="BH241" s="170"/>
      <c r="BI241" s="170"/>
      <c r="BJ241" s="170"/>
      <c r="BK241" s="170"/>
      <c r="BL241" s="170"/>
      <c r="BM241" s="170"/>
      <c r="BN241" s="170"/>
      <c r="BO241" s="170"/>
      <c r="BP241" s="170"/>
      <c r="BQ241" s="170"/>
      <c r="BR241" s="170"/>
      <c r="BS241" s="170"/>
      <c r="BT241" s="170"/>
      <c r="BU241" s="170"/>
      <c r="BV241" s="170"/>
      <c r="BW241" s="170"/>
      <c r="BX241" s="170"/>
      <c r="BY241" s="169"/>
      <c r="BZ241" s="169"/>
      <c r="CA241" s="169"/>
      <c r="CB241" s="169"/>
      <c r="CC241" s="169"/>
      <c r="CD241" s="169"/>
      <c r="CE241" s="169"/>
      <c r="CF241" s="169"/>
      <c r="CG241" s="169"/>
      <c r="CH241" s="169"/>
      <c r="CI241" s="169"/>
      <c r="CJ241" s="169"/>
      <c r="CK241" s="169"/>
      <c r="CL241" s="169"/>
      <c r="CM241" s="169"/>
      <c r="CN241" s="169"/>
      <c r="CO241" s="169"/>
      <c r="CP241" s="169"/>
      <c r="CQ241" s="169"/>
      <c r="CR241" s="169"/>
      <c r="CS241" s="171"/>
      <c r="CT241" s="171"/>
      <c r="CU241" s="169"/>
    </row>
    <row r="242" spans="1:130" ht="15.75" x14ac:dyDescent="0.25">
      <c r="A242" s="166"/>
      <c r="B242" s="166" t="s">
        <v>854</v>
      </c>
      <c r="C242" s="175">
        <v>100.11799999999999</v>
      </c>
      <c r="D242" s="176">
        <v>201</v>
      </c>
      <c r="E242" s="176">
        <v>373</v>
      </c>
      <c r="F242" s="176">
        <v>552</v>
      </c>
      <c r="G242" s="176">
        <v>37</v>
      </c>
      <c r="H242" s="176">
        <v>37.490249989212174</v>
      </c>
      <c r="I242" s="176">
        <v>320</v>
      </c>
      <c r="J242" s="175">
        <v>0.26100000000000001</v>
      </c>
      <c r="K242" s="175">
        <v>0.4</v>
      </c>
      <c r="L242" s="175">
        <v>0.92100000000000004</v>
      </c>
      <c r="M242" s="176">
        <v>293</v>
      </c>
      <c r="N242" s="176">
        <v>0</v>
      </c>
      <c r="O242" s="177">
        <v>4.0149999999999997</v>
      </c>
      <c r="P242" s="178">
        <v>0.88129999999999997</v>
      </c>
      <c r="Q242" s="178">
        <v>-3.3000000000000003E-5</v>
      </c>
      <c r="R242" s="178">
        <v>-1.3689999999999999E-9</v>
      </c>
      <c r="S242" s="175">
        <f t="shared" ca="1" si="4"/>
        <v>0.78954043787403549</v>
      </c>
      <c r="T242" s="179">
        <v>25</v>
      </c>
      <c r="U242" s="180">
        <v>438.04</v>
      </c>
      <c r="V242" s="180">
        <v>256.83999999999997</v>
      </c>
      <c r="W242" s="169">
        <v>0</v>
      </c>
      <c r="X242" s="181">
        <v>0</v>
      </c>
      <c r="Y242" s="169">
        <v>0</v>
      </c>
      <c r="Z242" s="181">
        <v>0</v>
      </c>
      <c r="AA242" s="181"/>
      <c r="AB242" s="177">
        <v>16.088999999999999</v>
      </c>
      <c r="AC242" s="180">
        <v>2974.94</v>
      </c>
      <c r="AD242" s="180">
        <v>-58.15</v>
      </c>
      <c r="AE242" s="169">
        <v>409</v>
      </c>
      <c r="AF242" s="169">
        <v>274</v>
      </c>
      <c r="AG242" s="175">
        <v>0</v>
      </c>
      <c r="AH242" s="180">
        <v>0</v>
      </c>
      <c r="AI242" s="175">
        <v>0</v>
      </c>
      <c r="AJ242" s="175">
        <v>0</v>
      </c>
      <c r="AK242" s="169">
        <v>7950</v>
      </c>
      <c r="AL242" s="181">
        <v>33262.800000000003</v>
      </c>
      <c r="AM242" s="169"/>
      <c r="AN242" s="170"/>
      <c r="AO242" s="170"/>
      <c r="AP242" s="170"/>
      <c r="AQ242" s="170"/>
      <c r="AR242" s="170"/>
      <c r="AS242" s="170"/>
      <c r="AT242" s="170"/>
      <c r="AU242" s="170"/>
      <c r="AV242" s="170"/>
      <c r="AW242" s="170"/>
      <c r="AX242" s="170"/>
      <c r="AY242" s="170"/>
      <c r="AZ242" s="170"/>
      <c r="BA242" s="170"/>
      <c r="BB242" s="170"/>
      <c r="BC242" s="170"/>
      <c r="BD242" s="170"/>
      <c r="BE242" s="170"/>
      <c r="BF242" s="170"/>
      <c r="BG242" s="170"/>
      <c r="BH242" s="170"/>
      <c r="BI242" s="170"/>
      <c r="BJ242" s="170"/>
      <c r="BK242" s="170"/>
      <c r="BL242" s="170"/>
      <c r="BM242" s="170"/>
      <c r="BN242" s="170"/>
      <c r="BO242" s="170"/>
      <c r="BP242" s="170"/>
      <c r="BQ242" s="170"/>
      <c r="BR242" s="170"/>
      <c r="BS242" s="170"/>
      <c r="BT242" s="170"/>
      <c r="BU242" s="170"/>
      <c r="BV242" s="170"/>
      <c r="BW242" s="170"/>
      <c r="BX242" s="170"/>
      <c r="BY242" s="169"/>
      <c r="BZ242" s="169"/>
      <c r="CA242" s="169"/>
      <c r="CB242" s="169"/>
      <c r="CC242" s="169"/>
      <c r="CD242" s="169"/>
      <c r="CE242" s="169"/>
      <c r="CF242" s="169"/>
      <c r="CG242" s="169"/>
      <c r="CH242" s="169"/>
      <c r="CI242" s="169"/>
      <c r="CJ242" s="169"/>
      <c r="CK242" s="169"/>
      <c r="CL242" s="169"/>
      <c r="CM242" s="169"/>
      <c r="CN242" s="169"/>
      <c r="CO242" s="169"/>
      <c r="CP242" s="169"/>
      <c r="CQ242" s="169"/>
      <c r="CR242" s="169"/>
      <c r="CS242" s="171"/>
      <c r="CT242" s="171"/>
      <c r="CU242" s="169"/>
    </row>
    <row r="243" spans="1:130" ht="15.75" x14ac:dyDescent="0.25">
      <c r="A243" s="166"/>
      <c r="B243" s="166" t="s">
        <v>855</v>
      </c>
      <c r="C243" s="175">
        <v>45.085000000000001</v>
      </c>
      <c r="D243" s="176">
        <v>192</v>
      </c>
      <c r="E243" s="176">
        <v>289.7</v>
      </c>
      <c r="F243" s="176">
        <v>456</v>
      </c>
      <c r="G243" s="176">
        <v>55.5</v>
      </c>
      <c r="H243" s="176">
        <v>56.235374983818268</v>
      </c>
      <c r="I243" s="176">
        <v>178</v>
      </c>
      <c r="J243" s="175">
        <v>0.26400000000000001</v>
      </c>
      <c r="K243" s="175">
        <v>0.28399999999999997</v>
      </c>
      <c r="L243" s="175">
        <v>0.68300000000000005</v>
      </c>
      <c r="M243" s="176">
        <v>293</v>
      </c>
      <c r="N243" s="176">
        <v>1.3</v>
      </c>
      <c r="O243" s="177">
        <v>0.88200000000000001</v>
      </c>
      <c r="P243" s="178">
        <v>6.5720000000000001E-2</v>
      </c>
      <c r="Q243" s="178">
        <v>-3.7809999999999999E-5</v>
      </c>
      <c r="R243" s="178">
        <v>9.0959999999999992E-9</v>
      </c>
      <c r="S243" s="175">
        <f t="shared" ca="1" si="4"/>
        <v>0.53397099122033398</v>
      </c>
      <c r="T243" s="179">
        <v>25</v>
      </c>
      <c r="U243" s="180">
        <v>340.54</v>
      </c>
      <c r="V243" s="180">
        <v>192.44</v>
      </c>
      <c r="W243" s="169">
        <v>-11</v>
      </c>
      <c r="X243" s="181">
        <v>-46.024000000000001</v>
      </c>
      <c r="Y243" s="169">
        <v>8.91</v>
      </c>
      <c r="Z243" s="181">
        <v>37.279440000000001</v>
      </c>
      <c r="AA243" s="181"/>
      <c r="AB243" s="177">
        <v>17.007300000000001</v>
      </c>
      <c r="AC243" s="180">
        <v>2618.73</v>
      </c>
      <c r="AD243" s="180">
        <v>-37.299999999999997</v>
      </c>
      <c r="AE243" s="169">
        <v>316</v>
      </c>
      <c r="AF243" s="169">
        <v>215</v>
      </c>
      <c r="AG243" s="175">
        <v>64.055999999999997</v>
      </c>
      <c r="AH243" s="180">
        <v>-5352.01</v>
      </c>
      <c r="AI243" s="175">
        <v>-6.875</v>
      </c>
      <c r="AJ243" s="175">
        <v>2.08</v>
      </c>
      <c r="AK243" s="169">
        <v>6700</v>
      </c>
      <c r="AL243" s="181">
        <v>28032.800000000003</v>
      </c>
      <c r="AM243" s="169"/>
      <c r="AN243" s="170"/>
      <c r="AO243" s="170"/>
      <c r="AP243" s="170"/>
      <c r="AQ243" s="170"/>
      <c r="AR243" s="170"/>
      <c r="AS243" s="170"/>
      <c r="AT243" s="170"/>
      <c r="AU243" s="170"/>
      <c r="AV243" s="170"/>
      <c r="AW243" s="170"/>
      <c r="AX243" s="170"/>
      <c r="AY243" s="170"/>
      <c r="AZ243" s="170"/>
      <c r="BA243" s="170"/>
      <c r="BB243" s="170"/>
      <c r="BC243" s="170"/>
      <c r="BD243" s="170"/>
      <c r="BE243" s="170"/>
      <c r="BF243" s="170"/>
      <c r="BG243" s="170"/>
      <c r="BH243" s="170"/>
      <c r="BI243" s="170"/>
      <c r="BJ243" s="170"/>
      <c r="BK243" s="170"/>
      <c r="BL243" s="170"/>
      <c r="BM243" s="170"/>
      <c r="BN243" s="170"/>
      <c r="BO243" s="170"/>
      <c r="BP243" s="170"/>
      <c r="BQ243" s="170"/>
      <c r="BR243" s="170"/>
      <c r="BS243" s="170"/>
      <c r="BT243" s="170"/>
      <c r="BU243" s="170"/>
      <c r="BV243" s="170"/>
      <c r="BW243" s="170"/>
      <c r="BX243" s="170"/>
      <c r="BY243" s="169"/>
      <c r="BZ243" s="169"/>
      <c r="CA243" s="169"/>
      <c r="CB243" s="169"/>
      <c r="CC243" s="169"/>
      <c r="CD243" s="169"/>
      <c r="CE243" s="169"/>
      <c r="CF243" s="169"/>
      <c r="CG243" s="169"/>
      <c r="CH243" s="169"/>
      <c r="CI243" s="169"/>
      <c r="CJ243" s="169"/>
      <c r="CK243" s="169"/>
      <c r="CL243" s="169"/>
      <c r="CM243" s="169"/>
      <c r="CN243" s="169"/>
      <c r="CO243" s="169"/>
      <c r="CP243" s="169"/>
      <c r="CQ243" s="169"/>
      <c r="CR243" s="169"/>
      <c r="CS243" s="171"/>
      <c r="CT243" s="171"/>
      <c r="CU243" s="169"/>
    </row>
    <row r="244" spans="1:130" ht="15.75" x14ac:dyDescent="0.25">
      <c r="A244" s="166"/>
      <c r="B244" s="166" t="s">
        <v>856</v>
      </c>
      <c r="C244" s="175">
        <v>150.178</v>
      </c>
      <c r="D244" s="176">
        <v>238.3</v>
      </c>
      <c r="E244" s="176">
        <v>485.9</v>
      </c>
      <c r="F244" s="176">
        <v>697</v>
      </c>
      <c r="G244" s="176">
        <v>32</v>
      </c>
      <c r="H244" s="176">
        <v>32.423999990669991</v>
      </c>
      <c r="I244" s="176">
        <v>451</v>
      </c>
      <c r="J244" s="175">
        <v>0.25</v>
      </c>
      <c r="K244" s="175">
        <v>0.48</v>
      </c>
      <c r="L244" s="175">
        <v>1.046</v>
      </c>
      <c r="M244" s="176">
        <v>293</v>
      </c>
      <c r="N244" s="176">
        <v>1.9</v>
      </c>
      <c r="O244" s="177">
        <v>4.9370000000000003</v>
      </c>
      <c r="P244" s="178">
        <v>0.16450000000000001</v>
      </c>
      <c r="Q244" s="178">
        <v>-8.6180000000000005E-5</v>
      </c>
      <c r="R244" s="178">
        <v>1.2089999999999999E-8</v>
      </c>
      <c r="S244" s="175">
        <f t="shared" ca="1" si="4"/>
        <v>1.3475123979947847</v>
      </c>
      <c r="T244" s="179">
        <v>25</v>
      </c>
      <c r="U244" s="180">
        <v>746.5</v>
      </c>
      <c r="V244" s="180">
        <v>338.47</v>
      </c>
      <c r="W244" s="169">
        <v>0</v>
      </c>
      <c r="X244" s="181">
        <v>0</v>
      </c>
      <c r="Y244" s="169">
        <v>0</v>
      </c>
      <c r="Z244" s="181">
        <v>0</v>
      </c>
      <c r="AA244" s="181"/>
      <c r="AB244" s="177">
        <v>16.206499999999998</v>
      </c>
      <c r="AC244" s="180">
        <v>3845.09</v>
      </c>
      <c r="AD244" s="180">
        <v>-84.15</v>
      </c>
      <c r="AE244" s="169">
        <v>531</v>
      </c>
      <c r="AF244" s="169">
        <v>361</v>
      </c>
      <c r="AG244" s="175">
        <v>0</v>
      </c>
      <c r="AH244" s="180">
        <v>0</v>
      </c>
      <c r="AI244" s="175">
        <v>0</v>
      </c>
      <c r="AJ244" s="175">
        <v>0</v>
      </c>
      <c r="AK244" s="169">
        <v>10700</v>
      </c>
      <c r="AL244" s="181">
        <v>44768.800000000003</v>
      </c>
      <c r="AM244" s="169"/>
      <c r="AN244" s="170"/>
      <c r="AO244" s="170"/>
      <c r="AP244" s="170"/>
      <c r="AQ244" s="170"/>
      <c r="AR244" s="170"/>
      <c r="AS244" s="170"/>
      <c r="AT244" s="170"/>
      <c r="AU244" s="170"/>
      <c r="AV244" s="170"/>
      <c r="AW244" s="170"/>
      <c r="AX244" s="170"/>
      <c r="AY244" s="170"/>
      <c r="AZ244" s="170"/>
      <c r="BA244" s="170"/>
      <c r="BB244" s="170"/>
      <c r="BC244" s="170"/>
      <c r="BD244" s="170"/>
      <c r="BE244" s="170"/>
      <c r="BF244" s="170"/>
      <c r="BG244" s="170"/>
      <c r="BH244" s="170"/>
      <c r="BI244" s="170"/>
      <c r="BJ244" s="170"/>
      <c r="BK244" s="170"/>
      <c r="BL244" s="170"/>
      <c r="BM244" s="170"/>
      <c r="BN244" s="170"/>
      <c r="BO244" s="170"/>
      <c r="BP244" s="170"/>
      <c r="BQ244" s="170"/>
      <c r="BR244" s="170"/>
      <c r="BS244" s="170"/>
      <c r="BT244" s="170"/>
      <c r="BU244" s="170"/>
      <c r="BV244" s="170"/>
      <c r="BW244" s="170"/>
      <c r="BX244" s="170"/>
      <c r="BY244" s="169"/>
      <c r="BZ244" s="169"/>
      <c r="CA244" s="169"/>
      <c r="CB244" s="169"/>
      <c r="CC244" s="169"/>
      <c r="CD244" s="169"/>
      <c r="CE244" s="169"/>
      <c r="CF244" s="169"/>
      <c r="CG244" s="169"/>
      <c r="CH244" s="169"/>
      <c r="CI244" s="169"/>
      <c r="CJ244" s="169"/>
      <c r="CK244" s="169"/>
      <c r="CL244" s="169"/>
      <c r="CM244" s="169"/>
      <c r="CN244" s="169"/>
      <c r="CO244" s="169"/>
      <c r="CP244" s="169"/>
      <c r="CQ244" s="169"/>
      <c r="CR244" s="169"/>
      <c r="CS244" s="171"/>
      <c r="CT244" s="171"/>
      <c r="CU244" s="169"/>
    </row>
    <row r="245" spans="1:130" ht="15.75" x14ac:dyDescent="0.25">
      <c r="A245" s="166"/>
      <c r="B245" s="166" t="s">
        <v>857</v>
      </c>
      <c r="C245" s="175">
        <v>108.96599999999999</v>
      </c>
      <c r="D245" s="176">
        <v>154.6</v>
      </c>
      <c r="E245" s="176">
        <v>311.5</v>
      </c>
      <c r="F245" s="176">
        <v>503.8</v>
      </c>
      <c r="G245" s="176">
        <v>61.5</v>
      </c>
      <c r="H245" s="176">
        <v>62.314874982068886</v>
      </c>
      <c r="I245" s="176">
        <v>215</v>
      </c>
      <c r="J245" s="175">
        <v>0.32</v>
      </c>
      <c r="K245" s="175">
        <v>0.254</v>
      </c>
      <c r="L245" s="175">
        <v>1.4510000000000001</v>
      </c>
      <c r="M245" s="176">
        <v>298</v>
      </c>
      <c r="N245" s="176">
        <v>2</v>
      </c>
      <c r="O245" s="177">
        <v>1.59</v>
      </c>
      <c r="P245" s="178">
        <v>5.6079999999999998E-2</v>
      </c>
      <c r="Q245" s="178">
        <v>-3.5169999999999997E-5</v>
      </c>
      <c r="R245" s="178">
        <v>9.0859999999999994E-9</v>
      </c>
      <c r="S245" s="175">
        <f t="shared" ca="1" si="4"/>
        <v>0.64699657017002876</v>
      </c>
      <c r="T245" s="179">
        <v>25</v>
      </c>
      <c r="U245" s="180">
        <v>369.8</v>
      </c>
      <c r="V245" s="180">
        <v>220.68</v>
      </c>
      <c r="W245" s="169">
        <v>-15.3</v>
      </c>
      <c r="X245" s="181">
        <v>-64.015200000000007</v>
      </c>
      <c r="Y245" s="169">
        <v>-6.29</v>
      </c>
      <c r="Z245" s="181">
        <v>-26.317360000000001</v>
      </c>
      <c r="AA245" s="181"/>
      <c r="AB245" s="177">
        <v>15.9338</v>
      </c>
      <c r="AC245" s="180">
        <v>2511.6799999999998</v>
      </c>
      <c r="AD245" s="180">
        <v>-41.44</v>
      </c>
      <c r="AE245" s="169">
        <v>333</v>
      </c>
      <c r="AF245" s="169">
        <v>226</v>
      </c>
      <c r="AG245" s="175">
        <v>37.984999999999999</v>
      </c>
      <c r="AH245" s="180">
        <v>-4246.2700000000004</v>
      </c>
      <c r="AI245" s="175">
        <v>-3.09</v>
      </c>
      <c r="AJ245" s="175">
        <v>2.29</v>
      </c>
      <c r="AK245" s="169">
        <v>6330</v>
      </c>
      <c r="AL245" s="181">
        <v>26484.720000000001</v>
      </c>
      <c r="AM245" s="169"/>
      <c r="AN245" s="170"/>
      <c r="AO245" s="170"/>
      <c r="AP245" s="170"/>
      <c r="AQ245" s="170"/>
      <c r="AR245" s="170"/>
      <c r="AS245" s="170"/>
      <c r="AT245" s="170"/>
      <c r="AU245" s="170"/>
      <c r="AV245" s="170"/>
      <c r="AW245" s="170"/>
      <c r="AX245" s="170"/>
      <c r="AY245" s="170"/>
      <c r="AZ245" s="170"/>
      <c r="BA245" s="170"/>
      <c r="BB245" s="170"/>
      <c r="BC245" s="170"/>
      <c r="BD245" s="170"/>
      <c r="BE245" s="170"/>
      <c r="BF245" s="170"/>
      <c r="BG245" s="170"/>
      <c r="BH245" s="170"/>
      <c r="BI245" s="170"/>
      <c r="BJ245" s="170"/>
      <c r="BK245" s="170"/>
      <c r="BL245" s="170"/>
      <c r="BM245" s="170"/>
      <c r="BN245" s="170"/>
      <c r="BO245" s="170"/>
      <c r="BP245" s="170"/>
      <c r="BQ245" s="170"/>
      <c r="BR245" s="170"/>
      <c r="BS245" s="170"/>
      <c r="BT245" s="170"/>
      <c r="BU245" s="170"/>
      <c r="BV245" s="170"/>
      <c r="BW245" s="170"/>
      <c r="BX245" s="170"/>
      <c r="BY245" s="169"/>
      <c r="BZ245" s="169"/>
      <c r="CA245" s="169"/>
      <c r="CB245" s="169"/>
      <c r="CC245" s="169"/>
      <c r="CD245" s="169"/>
      <c r="CE245" s="169"/>
      <c r="CF245" s="169"/>
      <c r="CG245" s="169"/>
      <c r="CH245" s="169"/>
      <c r="CI245" s="169"/>
      <c r="CJ245" s="169"/>
      <c r="CK245" s="169"/>
      <c r="CL245" s="169"/>
      <c r="CM245" s="169"/>
      <c r="CN245" s="169"/>
      <c r="CO245" s="169"/>
      <c r="CP245" s="169"/>
      <c r="CQ245" s="169"/>
      <c r="CR245" s="169"/>
      <c r="CS245" s="171"/>
      <c r="CT245" s="171"/>
      <c r="CU245" s="169"/>
    </row>
    <row r="246" spans="1:130" ht="15.75" x14ac:dyDescent="0.25">
      <c r="A246" s="166"/>
      <c r="B246" s="166" t="s">
        <v>858</v>
      </c>
      <c r="C246" s="175">
        <v>102.17700000000001</v>
      </c>
      <c r="D246" s="176">
        <v>170</v>
      </c>
      <c r="E246" s="176">
        <v>365.4</v>
      </c>
      <c r="F246" s="176">
        <v>531</v>
      </c>
      <c r="G246" s="176">
        <v>30</v>
      </c>
      <c r="H246" s="176">
        <v>30.397499991253117</v>
      </c>
      <c r="I246" s="176">
        <v>390</v>
      </c>
      <c r="J246" s="175">
        <v>0.27</v>
      </c>
      <c r="K246" s="175">
        <v>0.4</v>
      </c>
      <c r="L246" s="175">
        <v>0.749</v>
      </c>
      <c r="M246" s="176">
        <v>293</v>
      </c>
      <c r="N246" s="176">
        <v>1.2</v>
      </c>
      <c r="O246" s="177">
        <v>5.6429999999999998</v>
      </c>
      <c r="P246" s="178">
        <v>0.12820000000000001</v>
      </c>
      <c r="Q246" s="178">
        <v>-6.0390000000000003E-5</v>
      </c>
      <c r="R246" s="178">
        <v>9.9279999999999996E-9</v>
      </c>
      <c r="S246" s="175">
        <f t="shared" ca="1" si="4"/>
        <v>0.66888854668942455</v>
      </c>
      <c r="T246" s="179">
        <v>25</v>
      </c>
      <c r="U246" s="180">
        <v>443.32</v>
      </c>
      <c r="V246" s="180">
        <v>234.68</v>
      </c>
      <c r="W246" s="169">
        <v>0</v>
      </c>
      <c r="X246" s="181">
        <v>0</v>
      </c>
      <c r="Y246" s="169">
        <v>0</v>
      </c>
      <c r="Z246" s="181">
        <v>0</v>
      </c>
      <c r="AA246" s="181"/>
      <c r="AB246" s="177">
        <v>16.047699999999999</v>
      </c>
      <c r="AC246" s="180">
        <v>2921.52</v>
      </c>
      <c r="AD246" s="180">
        <v>-55.15</v>
      </c>
      <c r="AE246" s="169">
        <v>400</v>
      </c>
      <c r="AF246" s="169">
        <v>265</v>
      </c>
      <c r="AG246" s="175">
        <v>0</v>
      </c>
      <c r="AH246" s="180">
        <v>0</v>
      </c>
      <c r="AI246" s="175">
        <v>0</v>
      </c>
      <c r="AJ246" s="175">
        <v>0</v>
      </c>
      <c r="AK246" s="169">
        <v>7600</v>
      </c>
      <c r="AL246" s="181">
        <v>31798.400000000001</v>
      </c>
      <c r="AM246" s="169"/>
      <c r="AN246" s="170"/>
      <c r="AO246" s="170"/>
      <c r="AP246" s="170"/>
      <c r="AQ246" s="170"/>
      <c r="AR246" s="170"/>
      <c r="AS246" s="170"/>
      <c r="AT246" s="170"/>
      <c r="AU246" s="170"/>
      <c r="AV246" s="170"/>
      <c r="AW246" s="170"/>
      <c r="AX246" s="170"/>
      <c r="AY246" s="170"/>
      <c r="AZ246" s="170"/>
      <c r="BA246" s="170"/>
      <c r="BB246" s="170"/>
      <c r="BC246" s="170"/>
      <c r="BD246" s="170"/>
      <c r="BE246" s="170"/>
      <c r="BF246" s="170"/>
      <c r="BG246" s="170"/>
      <c r="BH246" s="170"/>
      <c r="BI246" s="170"/>
      <c r="BJ246" s="170"/>
      <c r="BK246" s="170"/>
      <c r="BL246" s="170"/>
      <c r="BM246" s="170"/>
      <c r="BN246" s="170"/>
      <c r="BO246" s="170"/>
      <c r="BP246" s="170"/>
      <c r="BQ246" s="170"/>
      <c r="BR246" s="170"/>
      <c r="BS246" s="170"/>
      <c r="BT246" s="170"/>
      <c r="BU246" s="170"/>
      <c r="BV246" s="170"/>
      <c r="BW246" s="170"/>
      <c r="BX246" s="170"/>
      <c r="BY246" s="169"/>
      <c r="BZ246" s="169"/>
      <c r="CA246" s="169"/>
      <c r="CB246" s="169"/>
      <c r="CC246" s="169"/>
      <c r="CD246" s="169"/>
      <c r="CE246" s="169"/>
      <c r="CF246" s="169"/>
      <c r="CG246" s="169"/>
      <c r="CH246" s="169"/>
      <c r="CI246" s="169"/>
      <c r="CJ246" s="169"/>
      <c r="CK246" s="169"/>
      <c r="CL246" s="169"/>
      <c r="CM246" s="169"/>
      <c r="CN246" s="169"/>
      <c r="CO246" s="169"/>
      <c r="CP246" s="169"/>
      <c r="CQ246" s="169"/>
      <c r="CR246" s="169"/>
      <c r="CS246" s="171"/>
      <c r="CT246" s="171"/>
      <c r="CU246" s="169"/>
    </row>
    <row r="247" spans="1:130" ht="15.75" x14ac:dyDescent="0.25">
      <c r="A247" s="166"/>
      <c r="B247" s="166" t="s">
        <v>859</v>
      </c>
      <c r="C247" s="175">
        <v>116.16</v>
      </c>
      <c r="D247" s="176">
        <v>180</v>
      </c>
      <c r="E247" s="176">
        <v>394</v>
      </c>
      <c r="F247" s="176">
        <v>566</v>
      </c>
      <c r="G247" s="176">
        <v>31</v>
      </c>
      <c r="H247" s="176">
        <v>31.410749990961552</v>
      </c>
      <c r="I247" s="176">
        <v>395</v>
      </c>
      <c r="J247" s="175">
        <v>0.26</v>
      </c>
      <c r="K247" s="175">
        <v>0.47</v>
      </c>
      <c r="L247" s="175">
        <v>0.879</v>
      </c>
      <c r="M247" s="176">
        <v>293</v>
      </c>
      <c r="N247" s="176">
        <v>1.8</v>
      </c>
      <c r="O247" s="177">
        <v>5.1369999999999996</v>
      </c>
      <c r="P247" s="178">
        <v>0.1177</v>
      </c>
      <c r="Q247" s="178">
        <v>-4.6289999999999999E-5</v>
      </c>
      <c r="R247" s="178">
        <v>8.4999999999999996E-10</v>
      </c>
      <c r="S247" s="175">
        <f t="shared" ca="1" si="4"/>
        <v>0.80975334637838758</v>
      </c>
      <c r="T247" s="179">
        <v>25</v>
      </c>
      <c r="U247" s="180">
        <v>489.95</v>
      </c>
      <c r="V247" s="180">
        <v>264.22000000000003</v>
      </c>
      <c r="W247" s="169">
        <v>0</v>
      </c>
      <c r="X247" s="181">
        <v>0</v>
      </c>
      <c r="Y247" s="169">
        <v>0</v>
      </c>
      <c r="Z247" s="181">
        <v>0</v>
      </c>
      <c r="AA247" s="181"/>
      <c r="AB247" s="177">
        <v>15.998699999999999</v>
      </c>
      <c r="AC247" s="180">
        <v>3127.6</v>
      </c>
      <c r="AD247" s="180">
        <v>-60.15</v>
      </c>
      <c r="AE247" s="169">
        <v>432</v>
      </c>
      <c r="AF247" s="169">
        <v>288</v>
      </c>
      <c r="AG247" s="175">
        <v>0</v>
      </c>
      <c r="AH247" s="180">
        <v>0</v>
      </c>
      <c r="AI247" s="175">
        <v>0</v>
      </c>
      <c r="AJ247" s="175">
        <v>0</v>
      </c>
      <c r="AK247" s="169">
        <v>8200</v>
      </c>
      <c r="AL247" s="181">
        <v>34308.800000000003</v>
      </c>
      <c r="AM247" s="169"/>
      <c r="AN247" s="170"/>
      <c r="AO247" s="170"/>
      <c r="AP247" s="170"/>
      <c r="AQ247" s="170"/>
      <c r="AR247" s="170"/>
      <c r="AS247" s="170"/>
      <c r="AT247" s="170"/>
      <c r="AU247" s="170"/>
      <c r="AV247" s="170"/>
      <c r="AW247" s="170"/>
      <c r="AX247" s="170"/>
      <c r="AY247" s="170"/>
      <c r="AZ247" s="170"/>
      <c r="BA247" s="170"/>
      <c r="BB247" s="170"/>
      <c r="BC247" s="170"/>
      <c r="BD247" s="170"/>
      <c r="BE247" s="170"/>
      <c r="BF247" s="170"/>
      <c r="BG247" s="170"/>
      <c r="BH247" s="170"/>
      <c r="BI247" s="170"/>
      <c r="BJ247" s="170"/>
      <c r="BK247" s="170"/>
      <c r="BL247" s="170"/>
      <c r="BM247" s="170"/>
      <c r="BN247" s="170"/>
      <c r="BO247" s="170"/>
      <c r="BP247" s="170"/>
      <c r="BQ247" s="170"/>
      <c r="BR247" s="170"/>
      <c r="BS247" s="170"/>
      <c r="BT247" s="170"/>
      <c r="BU247" s="170"/>
      <c r="BV247" s="170"/>
      <c r="BW247" s="170"/>
      <c r="BX247" s="170"/>
      <c r="BY247" s="169"/>
      <c r="BZ247" s="169"/>
      <c r="CA247" s="169"/>
      <c r="CB247" s="169"/>
      <c r="CC247" s="169"/>
      <c r="CD247" s="169"/>
      <c r="CE247" s="169"/>
      <c r="CF247" s="169"/>
      <c r="CG247" s="169"/>
      <c r="CH247" s="169"/>
      <c r="CI247" s="169"/>
      <c r="CJ247" s="169"/>
      <c r="CK247" s="169"/>
      <c r="CL247" s="169"/>
      <c r="CM247" s="169"/>
      <c r="CN247" s="169"/>
      <c r="CO247" s="169"/>
      <c r="CP247" s="169"/>
      <c r="CQ247" s="169"/>
      <c r="CR247" s="169"/>
      <c r="CS247" s="171"/>
      <c r="CT247" s="171"/>
      <c r="CU247" s="169"/>
    </row>
    <row r="248" spans="1:130" ht="15.75" x14ac:dyDescent="0.25">
      <c r="A248" s="166"/>
      <c r="B248" s="166" t="s">
        <v>860</v>
      </c>
      <c r="C248" s="175">
        <v>64.515000000000001</v>
      </c>
      <c r="D248" s="176">
        <v>136.80000000000001</v>
      </c>
      <c r="E248" s="176">
        <v>285.39999999999998</v>
      </c>
      <c r="F248" s="176">
        <v>460.4</v>
      </c>
      <c r="G248" s="176">
        <v>52</v>
      </c>
      <c r="H248" s="176">
        <v>52.688999984838738</v>
      </c>
      <c r="I248" s="176">
        <v>199</v>
      </c>
      <c r="J248" s="175">
        <v>0.27400000000000002</v>
      </c>
      <c r="K248" s="175">
        <v>0.19</v>
      </c>
      <c r="L248" s="175">
        <v>0.89600000000000002</v>
      </c>
      <c r="M248" s="176">
        <v>293</v>
      </c>
      <c r="N248" s="176">
        <v>2</v>
      </c>
      <c r="O248" s="177">
        <v>-0.13200000000000001</v>
      </c>
      <c r="P248" s="178">
        <v>6.225E-2</v>
      </c>
      <c r="Q248" s="178">
        <v>-4.3940000000000003E-5</v>
      </c>
      <c r="R248" s="178">
        <v>1.325E-8</v>
      </c>
      <c r="S248" s="175">
        <f t="shared" ca="1" si="4"/>
        <v>0.54587077806740758</v>
      </c>
      <c r="T248" s="179">
        <v>25</v>
      </c>
      <c r="U248" s="180">
        <v>320.94</v>
      </c>
      <c r="V248" s="180">
        <v>190.83</v>
      </c>
      <c r="W248" s="169">
        <v>-26.7</v>
      </c>
      <c r="X248" s="181">
        <v>-111.7128</v>
      </c>
      <c r="Y248" s="169">
        <v>-14.34</v>
      </c>
      <c r="Z248" s="181">
        <v>-59.998560000000005</v>
      </c>
      <c r="AA248" s="181"/>
      <c r="AB248" s="177">
        <v>15.98</v>
      </c>
      <c r="AC248" s="180">
        <v>2332.0100000000002</v>
      </c>
      <c r="AD248" s="180">
        <v>-36.479999999999997</v>
      </c>
      <c r="AE248" s="169">
        <v>310</v>
      </c>
      <c r="AF248" s="169">
        <v>200</v>
      </c>
      <c r="AG248" s="175">
        <v>48.664999999999999</v>
      </c>
      <c r="AH248" s="180">
        <v>-4364.03</v>
      </c>
      <c r="AI248" s="175">
        <v>-4.7329999999999997</v>
      </c>
      <c r="AJ248" s="175">
        <v>2.2599999999999998</v>
      </c>
      <c r="AK248" s="169">
        <v>5900</v>
      </c>
      <c r="AL248" s="181">
        <v>24685.600000000002</v>
      </c>
      <c r="AM248" s="169"/>
      <c r="AN248" s="170"/>
      <c r="AO248" s="170"/>
      <c r="AP248" s="170"/>
      <c r="AQ248" s="170"/>
      <c r="AR248" s="170"/>
      <c r="AS248" s="170"/>
      <c r="AT248" s="170"/>
      <c r="AU248" s="170"/>
      <c r="AV248" s="170"/>
      <c r="AW248" s="170"/>
      <c r="AX248" s="170"/>
      <c r="AY248" s="170"/>
      <c r="AZ248" s="170"/>
      <c r="BA248" s="170"/>
      <c r="BB248" s="170"/>
      <c r="BC248" s="170"/>
      <c r="BD248" s="170"/>
      <c r="BE248" s="170"/>
      <c r="BF248" s="170"/>
      <c r="BG248" s="170"/>
      <c r="BH248" s="170"/>
      <c r="BI248" s="170"/>
      <c r="BJ248" s="170"/>
      <c r="BK248" s="170"/>
      <c r="BL248" s="170"/>
      <c r="BM248" s="170"/>
      <c r="BN248" s="170"/>
      <c r="BO248" s="170"/>
      <c r="BP248" s="170"/>
      <c r="BQ248" s="170"/>
      <c r="BR248" s="170"/>
      <c r="BS248" s="170"/>
      <c r="BT248" s="170"/>
      <c r="BU248" s="170"/>
      <c r="BV248" s="170"/>
      <c r="BW248" s="170"/>
      <c r="BX248" s="170"/>
      <c r="BY248" s="169"/>
      <c r="BZ248" s="169"/>
      <c r="CA248" s="169"/>
      <c r="CB248" s="169"/>
      <c r="CC248" s="169"/>
      <c r="CD248" s="169"/>
      <c r="CE248" s="169"/>
      <c r="CF248" s="169"/>
      <c r="CG248" s="169"/>
      <c r="CH248" s="169"/>
      <c r="CI248" s="169"/>
      <c r="CJ248" s="169"/>
      <c r="CK248" s="169"/>
      <c r="CL248" s="169"/>
      <c r="CM248" s="169"/>
      <c r="CN248" s="169"/>
      <c r="CO248" s="169"/>
      <c r="CP248" s="169"/>
      <c r="CQ248" s="169"/>
      <c r="CR248" s="169"/>
      <c r="CS248" s="171"/>
      <c r="CT248" s="171"/>
      <c r="CU248" s="169"/>
    </row>
    <row r="249" spans="1:130" ht="15.75" x14ac:dyDescent="0.25">
      <c r="A249" s="166"/>
      <c r="B249" s="166" t="s">
        <v>861</v>
      </c>
      <c r="C249" s="175">
        <v>74.123000000000005</v>
      </c>
      <c r="D249" s="176">
        <v>156.9</v>
      </c>
      <c r="E249" s="176">
        <v>307.7</v>
      </c>
      <c r="F249" s="176">
        <v>466.7</v>
      </c>
      <c r="G249" s="176">
        <v>35.9</v>
      </c>
      <c r="H249" s="176">
        <v>36.375674989532897</v>
      </c>
      <c r="I249" s="176">
        <v>280</v>
      </c>
      <c r="J249" s="175">
        <v>0.26200000000000001</v>
      </c>
      <c r="K249" s="175">
        <v>0.28100000000000003</v>
      </c>
      <c r="L249" s="175">
        <v>0.71299999999999997</v>
      </c>
      <c r="M249" s="176">
        <v>293</v>
      </c>
      <c r="N249" s="176">
        <v>1.3</v>
      </c>
      <c r="O249" s="177">
        <v>5.117</v>
      </c>
      <c r="P249" s="178">
        <v>8.022E-2</v>
      </c>
      <c r="Q249" s="178">
        <v>-2.4729999999999999E-5</v>
      </c>
      <c r="R249" s="178">
        <v>-2.2349999999999998E-9</v>
      </c>
      <c r="S249" s="175">
        <f t="shared" ca="1" si="4"/>
        <v>0.51245736339197157</v>
      </c>
      <c r="T249" s="179">
        <v>25</v>
      </c>
      <c r="U249" s="180">
        <v>353.14</v>
      </c>
      <c r="V249" s="180">
        <v>190.58</v>
      </c>
      <c r="W249" s="169">
        <v>-60.28</v>
      </c>
      <c r="X249" s="181">
        <v>-252.21152000000001</v>
      </c>
      <c r="Y249" s="169">
        <v>-29.24</v>
      </c>
      <c r="Z249" s="181">
        <v>-122.34016</v>
      </c>
      <c r="AA249" s="181"/>
      <c r="AB249" s="177">
        <v>16.082799999999999</v>
      </c>
      <c r="AC249" s="180">
        <v>2511.29</v>
      </c>
      <c r="AD249" s="180">
        <v>-41.95</v>
      </c>
      <c r="AE249" s="169">
        <v>30</v>
      </c>
      <c r="AF249" s="169">
        <v>225</v>
      </c>
      <c r="AG249" s="175">
        <v>57.26</v>
      </c>
      <c r="AH249" s="180">
        <v>-5105.8999999999996</v>
      </c>
      <c r="AI249" s="175">
        <v>-3.9449999999999998</v>
      </c>
      <c r="AJ249" s="175">
        <v>3.4</v>
      </c>
      <c r="AK249" s="169">
        <v>6380</v>
      </c>
      <c r="AL249" s="181">
        <v>26693.920000000002</v>
      </c>
      <c r="AM249" s="169"/>
      <c r="AN249" s="170"/>
      <c r="AO249" s="170"/>
      <c r="AP249" s="170"/>
      <c r="AQ249" s="170"/>
      <c r="AR249" s="170"/>
      <c r="AS249" s="170"/>
      <c r="AT249" s="170"/>
      <c r="AU249" s="170"/>
      <c r="AV249" s="170"/>
      <c r="AW249" s="170"/>
      <c r="AX249" s="170"/>
      <c r="AY249" s="170"/>
      <c r="AZ249" s="170"/>
      <c r="BA249" s="170"/>
      <c r="BB249" s="170"/>
      <c r="BC249" s="170"/>
      <c r="BD249" s="170"/>
      <c r="BE249" s="170"/>
      <c r="BF249" s="170"/>
      <c r="BG249" s="170"/>
      <c r="BH249" s="170"/>
      <c r="BI249" s="170"/>
      <c r="BJ249" s="170"/>
      <c r="BK249" s="170"/>
      <c r="BL249" s="170"/>
      <c r="BM249" s="170"/>
      <c r="BN249" s="170"/>
      <c r="BO249" s="170"/>
      <c r="BP249" s="170"/>
      <c r="BQ249" s="170"/>
      <c r="BR249" s="170"/>
      <c r="BS249" s="170"/>
      <c r="BT249" s="170"/>
      <c r="BU249" s="170"/>
      <c r="BV249" s="170"/>
      <c r="BW249" s="170"/>
      <c r="BX249" s="170"/>
      <c r="BY249" s="169"/>
      <c r="BZ249" s="169"/>
      <c r="CA249" s="169"/>
      <c r="CB249" s="169"/>
      <c r="CC249" s="169"/>
      <c r="CD249" s="169"/>
      <c r="CE249" s="169"/>
      <c r="CF249" s="169"/>
      <c r="CG249" s="169"/>
      <c r="CH249" s="169"/>
      <c r="CI249" s="169"/>
      <c r="CJ249" s="169"/>
      <c r="CK249" s="169"/>
      <c r="CL249" s="169"/>
      <c r="CM249" s="169"/>
      <c r="CN249" s="169"/>
      <c r="CO249" s="169"/>
      <c r="CP249" s="169"/>
      <c r="CQ249" s="169"/>
      <c r="CR249" s="169"/>
      <c r="CS249" s="171"/>
      <c r="CT249" s="171"/>
      <c r="CU249" s="169"/>
    </row>
    <row r="250" spans="1:130" ht="15.75" x14ac:dyDescent="0.25">
      <c r="A250" s="166"/>
      <c r="B250" s="166" t="s">
        <v>862</v>
      </c>
      <c r="C250" s="175">
        <v>48.06</v>
      </c>
      <c r="D250" s="176">
        <v>129.9</v>
      </c>
      <c r="E250" s="176">
        <v>235.4</v>
      </c>
      <c r="F250" s="176">
        <v>375.3</v>
      </c>
      <c r="G250" s="176">
        <v>49.6</v>
      </c>
      <c r="H250" s="176">
        <v>50.257199985538485</v>
      </c>
      <c r="I250" s="176">
        <v>169</v>
      </c>
      <c r="J250" s="175">
        <v>0.27200000000000002</v>
      </c>
      <c r="K250" s="175">
        <v>0.23799999999999999</v>
      </c>
      <c r="L250" s="175">
        <v>0</v>
      </c>
      <c r="M250" s="176">
        <v>0</v>
      </c>
      <c r="N250" s="176">
        <v>2</v>
      </c>
      <c r="O250" s="177">
        <v>1.038</v>
      </c>
      <c r="P250" s="178">
        <v>5.2069999999999998E-2</v>
      </c>
      <c r="Q250" s="178">
        <v>-2.7840000000000001E-5</v>
      </c>
      <c r="R250" s="178">
        <v>5.7569999999999999E-9</v>
      </c>
      <c r="S250" s="175" t="e">
        <f t="shared" ca="1" si="4"/>
        <v>#DIV/0!</v>
      </c>
      <c r="T250" s="179">
        <v>25</v>
      </c>
      <c r="U250" s="180">
        <v>0</v>
      </c>
      <c r="V250" s="180">
        <v>0</v>
      </c>
      <c r="W250" s="169">
        <v>-62.5</v>
      </c>
      <c r="X250" s="181">
        <v>-261.5</v>
      </c>
      <c r="Y250" s="169">
        <v>-50.08</v>
      </c>
      <c r="Z250" s="181">
        <v>-209.53471999999999</v>
      </c>
      <c r="AA250" s="181"/>
      <c r="AB250" s="177">
        <v>16.0686</v>
      </c>
      <c r="AC250" s="180">
        <v>1966.89</v>
      </c>
      <c r="AD250" s="180">
        <v>-27</v>
      </c>
      <c r="AE250" s="169">
        <v>252</v>
      </c>
      <c r="AF250" s="169">
        <v>170</v>
      </c>
      <c r="AG250" s="175">
        <v>0</v>
      </c>
      <c r="AH250" s="180">
        <v>0</v>
      </c>
      <c r="AI250" s="175">
        <v>0</v>
      </c>
      <c r="AJ250" s="175">
        <v>0</v>
      </c>
      <c r="AK250" s="169">
        <v>0</v>
      </c>
      <c r="AL250" s="181">
        <v>0</v>
      </c>
      <c r="AM250" s="169"/>
      <c r="AN250" s="170"/>
      <c r="AO250" s="170"/>
      <c r="AP250" s="170"/>
      <c r="AQ250" s="170"/>
      <c r="AR250" s="170"/>
      <c r="AS250" s="170"/>
      <c r="AT250" s="170"/>
      <c r="AU250" s="170"/>
      <c r="AV250" s="170"/>
      <c r="AW250" s="170"/>
      <c r="AX250" s="170"/>
      <c r="AY250" s="170"/>
      <c r="AZ250" s="170"/>
      <c r="BA250" s="170"/>
      <c r="BB250" s="170"/>
      <c r="BC250" s="170"/>
      <c r="BD250" s="170"/>
      <c r="BE250" s="170"/>
      <c r="BF250" s="170"/>
      <c r="BG250" s="170"/>
      <c r="BH250" s="170"/>
      <c r="BI250" s="170"/>
      <c r="BJ250" s="170"/>
      <c r="BK250" s="170"/>
      <c r="BL250" s="170"/>
      <c r="BM250" s="170"/>
      <c r="BN250" s="170"/>
      <c r="BO250" s="170"/>
      <c r="BP250" s="170"/>
      <c r="BQ250" s="170"/>
      <c r="BR250" s="170"/>
      <c r="BS250" s="170"/>
      <c r="BT250" s="170"/>
      <c r="BU250" s="170"/>
      <c r="BV250" s="170"/>
      <c r="BW250" s="170"/>
      <c r="BX250" s="170"/>
      <c r="BY250" s="169"/>
      <c r="BZ250" s="169"/>
      <c r="CA250" s="169"/>
      <c r="CB250" s="169"/>
      <c r="CC250" s="169"/>
      <c r="CD250" s="169"/>
      <c r="CE250" s="169"/>
      <c r="CF250" s="169"/>
      <c r="CG250" s="169"/>
      <c r="CH250" s="169"/>
      <c r="CI250" s="169"/>
      <c r="CJ250" s="169"/>
      <c r="CK250" s="169"/>
      <c r="CL250" s="169"/>
      <c r="CM250" s="169"/>
      <c r="CN250" s="169"/>
      <c r="CO250" s="169"/>
      <c r="CP250" s="169"/>
      <c r="CQ250" s="169"/>
      <c r="CR250" s="169"/>
      <c r="CS250" s="171"/>
      <c r="CT250" s="171"/>
      <c r="CU250" s="169"/>
    </row>
    <row r="251" spans="1:130" ht="15.75" x14ac:dyDescent="0.25">
      <c r="A251" s="166"/>
      <c r="B251" s="166" t="s">
        <v>863</v>
      </c>
      <c r="C251" s="175">
        <v>74.08</v>
      </c>
      <c r="D251" s="176">
        <v>193.8</v>
      </c>
      <c r="E251" s="176">
        <v>327.39999999999998</v>
      </c>
      <c r="F251" s="176">
        <v>508.4</v>
      </c>
      <c r="G251" s="176">
        <v>46.8</v>
      </c>
      <c r="H251" s="176">
        <v>47.420099986354856</v>
      </c>
      <c r="I251" s="176">
        <v>229</v>
      </c>
      <c r="J251" s="175">
        <v>0.25700000000000001</v>
      </c>
      <c r="K251" s="175">
        <v>0.28299999999999997</v>
      </c>
      <c r="L251" s="175">
        <v>0.92700000000000005</v>
      </c>
      <c r="M251" s="176">
        <v>289</v>
      </c>
      <c r="N251" s="176">
        <v>2</v>
      </c>
      <c r="O251" s="177">
        <v>5.8929999999999998</v>
      </c>
      <c r="P251" s="178">
        <v>5.5320000000000001E-2</v>
      </c>
      <c r="Q251" s="178">
        <v>-5.0629999999999996E-6</v>
      </c>
      <c r="R251" s="178">
        <v>-1.28E-8</v>
      </c>
      <c r="S251" s="175">
        <f t="shared" ca="1" si="4"/>
        <v>0.65215316793257805</v>
      </c>
      <c r="T251" s="179">
        <v>25</v>
      </c>
      <c r="U251" s="180">
        <v>400.91</v>
      </c>
      <c r="V251" s="180">
        <v>226.23</v>
      </c>
      <c r="W251" s="169">
        <v>-88.74</v>
      </c>
      <c r="X251" s="181">
        <v>-371.28816</v>
      </c>
      <c r="Y251" s="169">
        <v>0</v>
      </c>
      <c r="Z251" s="181">
        <v>0</v>
      </c>
      <c r="AA251" s="181"/>
      <c r="AB251" s="177">
        <v>16.161100000000001</v>
      </c>
      <c r="AC251" s="180">
        <v>2603.3000000000002</v>
      </c>
      <c r="AD251" s="180">
        <v>-54.15</v>
      </c>
      <c r="AE251" s="169">
        <v>360</v>
      </c>
      <c r="AF251" s="169">
        <v>240</v>
      </c>
      <c r="AG251" s="175">
        <v>60.603999999999999</v>
      </c>
      <c r="AH251" s="180">
        <v>-5724.26</v>
      </c>
      <c r="AI251" s="175">
        <v>-6.3049999999999997</v>
      </c>
      <c r="AJ251" s="175">
        <v>3.07</v>
      </c>
      <c r="AK251" s="169">
        <v>7200</v>
      </c>
      <c r="AL251" s="181">
        <v>30124.800000000003</v>
      </c>
      <c r="AM251" s="169"/>
      <c r="AN251" s="170"/>
      <c r="AO251" s="170"/>
      <c r="AP251" s="170"/>
      <c r="AQ251" s="170"/>
      <c r="AR251" s="170"/>
      <c r="AS251" s="170"/>
      <c r="AT251" s="170"/>
      <c r="AU251" s="170"/>
      <c r="AV251" s="170"/>
      <c r="AW251" s="170"/>
      <c r="AX251" s="170"/>
      <c r="AY251" s="170"/>
      <c r="AZ251" s="170"/>
      <c r="BA251" s="170"/>
      <c r="BB251" s="170"/>
      <c r="BC251" s="170"/>
      <c r="BD251" s="170"/>
      <c r="BE251" s="170"/>
      <c r="BF251" s="170"/>
      <c r="BG251" s="170"/>
      <c r="BH251" s="170"/>
      <c r="BI251" s="170"/>
      <c r="BJ251" s="170"/>
      <c r="BK251" s="170"/>
      <c r="BL251" s="170"/>
      <c r="BM251" s="170"/>
      <c r="BN251" s="170"/>
      <c r="BO251" s="170"/>
      <c r="BP251" s="170"/>
      <c r="BQ251" s="170"/>
      <c r="BR251" s="170"/>
      <c r="BS251" s="170"/>
      <c r="BT251" s="170"/>
      <c r="BU251" s="170"/>
      <c r="BV251" s="170"/>
      <c r="BW251" s="170"/>
      <c r="BX251" s="170"/>
      <c r="BY251" s="169"/>
      <c r="BZ251" s="169"/>
      <c r="CA251" s="169"/>
      <c r="CB251" s="169"/>
      <c r="CC251" s="169"/>
      <c r="CD251" s="169"/>
      <c r="CE251" s="169"/>
      <c r="CF251" s="169"/>
      <c r="CG251" s="169"/>
      <c r="CH251" s="169"/>
      <c r="CI251" s="169"/>
      <c r="CJ251" s="169"/>
      <c r="CK251" s="169"/>
      <c r="CL251" s="169"/>
      <c r="CM251" s="169"/>
      <c r="CN251" s="169"/>
      <c r="CO251" s="169"/>
      <c r="CP251" s="169"/>
      <c r="CQ251" s="169"/>
      <c r="CR251" s="169"/>
      <c r="CS251" s="171"/>
      <c r="CT251" s="171"/>
      <c r="CU251" s="169"/>
    </row>
    <row r="252" spans="1:130" ht="15.75" x14ac:dyDescent="0.25">
      <c r="A252" s="166"/>
      <c r="B252" s="166" t="s">
        <v>864</v>
      </c>
      <c r="C252" s="175">
        <v>116.16</v>
      </c>
      <c r="D252" s="176">
        <v>185</v>
      </c>
      <c r="E252" s="176">
        <v>384.2</v>
      </c>
      <c r="F252" s="176">
        <v>553</v>
      </c>
      <c r="G252" s="176">
        <v>30</v>
      </c>
      <c r="H252" s="176">
        <v>30.397499991253117</v>
      </c>
      <c r="I252" s="176">
        <v>410</v>
      </c>
      <c r="J252" s="175">
        <v>0.27</v>
      </c>
      <c r="K252" s="175">
        <v>0.42699999999999999</v>
      </c>
      <c r="L252" s="175">
        <v>0.86899999999999999</v>
      </c>
      <c r="M252" s="176">
        <v>293</v>
      </c>
      <c r="N252" s="176">
        <v>2.1</v>
      </c>
      <c r="O252" s="177">
        <v>0</v>
      </c>
      <c r="P252" s="178">
        <v>0</v>
      </c>
      <c r="Q252" s="178">
        <v>0</v>
      </c>
      <c r="R252" s="178">
        <v>0</v>
      </c>
      <c r="S252" s="175" t="e">
        <f t="shared" ca="1" si="4"/>
        <v>#DIV/0!</v>
      </c>
      <c r="T252" s="179">
        <v>25</v>
      </c>
      <c r="U252" s="180">
        <v>0</v>
      </c>
      <c r="V252" s="180">
        <v>0</v>
      </c>
      <c r="W252" s="169">
        <v>0</v>
      </c>
      <c r="X252" s="181">
        <v>0</v>
      </c>
      <c r="Y252" s="169">
        <v>0</v>
      </c>
      <c r="Z252" s="181">
        <v>0</v>
      </c>
      <c r="AA252" s="181"/>
      <c r="AB252" s="177">
        <v>0</v>
      </c>
      <c r="AC252" s="180">
        <v>0</v>
      </c>
      <c r="AD252" s="180">
        <v>0</v>
      </c>
      <c r="AE252" s="169">
        <v>0</v>
      </c>
      <c r="AF252" s="169">
        <v>0</v>
      </c>
      <c r="AG252" s="175">
        <v>74.335999999999999</v>
      </c>
      <c r="AH252" s="180">
        <v>-7477.19</v>
      </c>
      <c r="AI252" s="175">
        <v>-8.1080000000000005</v>
      </c>
      <c r="AJ252" s="175">
        <v>5.66</v>
      </c>
      <c r="AK252" s="169">
        <v>8365</v>
      </c>
      <c r="AL252" s="181">
        <v>34999.160000000003</v>
      </c>
      <c r="AM252" s="169"/>
      <c r="AN252" s="170"/>
      <c r="AO252" s="170"/>
      <c r="AP252" s="170"/>
      <c r="AQ252" s="170"/>
      <c r="AR252" s="170"/>
      <c r="AS252" s="170"/>
      <c r="AT252" s="170"/>
      <c r="AU252" s="170"/>
      <c r="AV252" s="170"/>
      <c r="AW252" s="170"/>
      <c r="AX252" s="170"/>
      <c r="AY252" s="170"/>
      <c r="AZ252" s="170"/>
      <c r="BA252" s="170"/>
      <c r="BB252" s="170"/>
      <c r="BC252" s="170"/>
      <c r="BD252" s="170"/>
      <c r="BE252" s="170"/>
      <c r="BF252" s="170"/>
      <c r="BG252" s="170"/>
      <c r="BH252" s="170"/>
      <c r="BI252" s="170"/>
      <c r="BJ252" s="170"/>
      <c r="BK252" s="170"/>
      <c r="BL252" s="170"/>
      <c r="BM252" s="170"/>
      <c r="BN252" s="170"/>
      <c r="BO252" s="170"/>
      <c r="BP252" s="170"/>
      <c r="BQ252" s="170"/>
      <c r="BR252" s="170"/>
      <c r="BS252" s="170"/>
      <c r="BT252" s="170"/>
      <c r="BU252" s="170"/>
      <c r="BV252" s="170"/>
      <c r="BW252" s="170"/>
      <c r="BX252" s="170"/>
      <c r="BY252" s="169"/>
      <c r="BZ252" s="169"/>
      <c r="CA252" s="169"/>
      <c r="CB252" s="169"/>
      <c r="CC252" s="169"/>
      <c r="CD252" s="169"/>
      <c r="CE252" s="169"/>
      <c r="CF252" s="169"/>
      <c r="CG252" s="169"/>
      <c r="CH252" s="169"/>
      <c r="CI252" s="169"/>
      <c r="CJ252" s="169"/>
      <c r="CK252" s="169"/>
      <c r="CL252" s="169"/>
      <c r="CM252" s="169"/>
      <c r="CN252" s="169"/>
      <c r="CO252" s="169"/>
      <c r="CP252" s="169"/>
      <c r="CQ252" s="169"/>
      <c r="CR252" s="169"/>
      <c r="CS252" s="171"/>
      <c r="CT252" s="171"/>
      <c r="CU252" s="169"/>
    </row>
    <row r="253" spans="1:130" ht="15.75" x14ac:dyDescent="0.25">
      <c r="A253" s="166" t="s">
        <v>865</v>
      </c>
      <c r="B253" s="166" t="s">
        <v>866</v>
      </c>
      <c r="C253" s="175">
        <v>62.134</v>
      </c>
      <c r="D253" s="176">
        <v>125.3</v>
      </c>
      <c r="E253" s="176">
        <v>308.2</v>
      </c>
      <c r="F253" s="176">
        <v>499</v>
      </c>
      <c r="G253" s="176">
        <v>54.2</v>
      </c>
      <c r="H253" s="176">
        <v>54.918149984197299</v>
      </c>
      <c r="I253" s="176">
        <v>207</v>
      </c>
      <c r="J253" s="175">
        <v>0.27400000000000002</v>
      </c>
      <c r="K253" s="175">
        <v>0.19</v>
      </c>
      <c r="L253" s="175">
        <v>0.83899999999999997</v>
      </c>
      <c r="M253" s="176">
        <v>293</v>
      </c>
      <c r="N253" s="176">
        <v>1.5</v>
      </c>
      <c r="O253" s="177">
        <v>3.5640000000000001</v>
      </c>
      <c r="P253" s="178">
        <v>5.6149999999999999E-2</v>
      </c>
      <c r="Q253" s="178">
        <v>-3.239E-5</v>
      </c>
      <c r="R253" s="178">
        <v>7.5520000000000004E-9</v>
      </c>
      <c r="S253" s="175">
        <f t="shared" ca="1" si="4"/>
        <v>0.53393905381314755</v>
      </c>
      <c r="T253" s="179">
        <v>25</v>
      </c>
      <c r="U253" s="180">
        <v>419.6</v>
      </c>
      <c r="V253" s="180">
        <v>206.21</v>
      </c>
      <c r="W253" s="169">
        <v>-11.02</v>
      </c>
      <c r="X253" s="181">
        <v>-46.107680000000002</v>
      </c>
      <c r="Y253" s="169">
        <v>-1.1200000000000001</v>
      </c>
      <c r="Z253" s="181">
        <v>-4.6860800000000005</v>
      </c>
      <c r="AA253" s="181"/>
      <c r="AB253" s="177">
        <v>16.0077</v>
      </c>
      <c r="AC253" s="180">
        <v>2497.23</v>
      </c>
      <c r="AD253" s="180">
        <v>-41.77</v>
      </c>
      <c r="AE253" s="169">
        <v>330</v>
      </c>
      <c r="AF253" s="169">
        <v>224</v>
      </c>
      <c r="AG253" s="175">
        <v>51.954000000000001</v>
      </c>
      <c r="AH253" s="180">
        <v>-4900.34</v>
      </c>
      <c r="AI253" s="175">
        <v>-5.1390000000000002</v>
      </c>
      <c r="AJ253" s="175">
        <v>2.5499999999999998</v>
      </c>
      <c r="AK253" s="169">
        <v>6400</v>
      </c>
      <c r="AL253" s="181">
        <v>26777.600000000002</v>
      </c>
      <c r="AM253" s="194"/>
      <c r="AN253" s="195"/>
      <c r="AO253" s="195"/>
      <c r="AP253" s="195"/>
      <c r="AQ253" s="195"/>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N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row>
    <row r="254" spans="1:130" ht="15.75" x14ac:dyDescent="0.25">
      <c r="A254" s="166"/>
      <c r="B254" s="166" t="s">
        <v>867</v>
      </c>
      <c r="C254" s="175">
        <v>102.134</v>
      </c>
      <c r="D254" s="176">
        <v>199.3</v>
      </c>
      <c r="E254" s="176">
        <v>273</v>
      </c>
      <c r="F254" s="176">
        <v>546</v>
      </c>
      <c r="G254" s="176">
        <v>33.200000000000003</v>
      </c>
      <c r="H254" s="176">
        <v>33.639899990320117</v>
      </c>
      <c r="I254" s="176">
        <v>345</v>
      </c>
      <c r="J254" s="175">
        <v>0.25600000000000001</v>
      </c>
      <c r="K254" s="175">
        <v>0.39500000000000002</v>
      </c>
      <c r="L254" s="175">
        <v>0.89500000000000002</v>
      </c>
      <c r="M254" s="176">
        <v>289</v>
      </c>
      <c r="N254" s="176">
        <v>1.8</v>
      </c>
      <c r="O254" s="177">
        <v>4.742</v>
      </c>
      <c r="P254" s="178">
        <v>9.6360000000000001E-2</v>
      </c>
      <c r="Q254" s="178">
        <v>-3.4319999999999997E-5</v>
      </c>
      <c r="R254" s="178">
        <v>-1.7680000000000001E-9</v>
      </c>
      <c r="S254" s="175">
        <f t="shared" ca="1" si="4"/>
        <v>0.73430701148527588</v>
      </c>
      <c r="T254" s="179">
        <v>25</v>
      </c>
      <c r="U254" s="180">
        <v>463.31</v>
      </c>
      <c r="V254" s="180">
        <v>248.72</v>
      </c>
      <c r="W254" s="169">
        <v>-112.3</v>
      </c>
      <c r="X254" s="181">
        <v>-469.86320000000001</v>
      </c>
      <c r="Y254" s="169">
        <v>-77.319999999999993</v>
      </c>
      <c r="Z254" s="181">
        <v>-323.50687999999997</v>
      </c>
      <c r="AA254" s="181"/>
      <c r="AB254" s="177">
        <v>16.161999999999999</v>
      </c>
      <c r="AC254" s="180">
        <v>2935.11</v>
      </c>
      <c r="AD254" s="180">
        <v>-64.17</v>
      </c>
      <c r="AE254" s="169">
        <v>396</v>
      </c>
      <c r="AF254" s="169">
        <v>276</v>
      </c>
      <c r="AG254" s="175">
        <v>67.631</v>
      </c>
      <c r="AH254" s="180">
        <v>-6869.83</v>
      </c>
      <c r="AI254" s="175">
        <v>-7.1929999999999996</v>
      </c>
      <c r="AJ254" s="175">
        <v>4.9800000000000004</v>
      </c>
      <c r="AK254" s="169">
        <v>8180</v>
      </c>
      <c r="AL254" s="181">
        <v>34225.120000000003</v>
      </c>
      <c r="AM254" s="169"/>
      <c r="AN254" s="170"/>
      <c r="AO254" s="170"/>
      <c r="AP254" s="170"/>
      <c r="AQ254" s="170"/>
      <c r="AR254" s="170"/>
      <c r="AS254" s="170"/>
      <c r="AT254" s="170"/>
      <c r="AU254" s="170"/>
      <c r="AV254" s="170"/>
      <c r="AW254" s="170"/>
      <c r="AX254" s="170"/>
      <c r="AY254" s="170"/>
      <c r="AZ254" s="170"/>
      <c r="BA254" s="170"/>
      <c r="BB254" s="170"/>
      <c r="BC254" s="170"/>
      <c r="BD254" s="170"/>
      <c r="BE254" s="170"/>
      <c r="BF254" s="170"/>
      <c r="BG254" s="170"/>
      <c r="BH254" s="170"/>
      <c r="BI254" s="170"/>
      <c r="BJ254" s="170"/>
      <c r="BK254" s="170"/>
      <c r="BL254" s="170"/>
      <c r="BM254" s="170"/>
      <c r="BN254" s="170"/>
      <c r="BO254" s="170"/>
      <c r="BP254" s="170"/>
      <c r="BQ254" s="170"/>
      <c r="BR254" s="170"/>
      <c r="BS254" s="170"/>
      <c r="BT254" s="170"/>
      <c r="BU254" s="170"/>
      <c r="BV254" s="170"/>
      <c r="BW254" s="170"/>
      <c r="BX254" s="170"/>
      <c r="BY254" s="169"/>
      <c r="BZ254" s="169"/>
      <c r="CA254" s="169"/>
      <c r="CB254" s="169"/>
      <c r="CC254" s="169"/>
      <c r="CD254" s="169"/>
      <c r="CE254" s="169"/>
      <c r="CF254" s="169"/>
      <c r="CG254" s="169"/>
      <c r="CH254" s="169"/>
      <c r="CI254" s="169"/>
      <c r="CJ254" s="169"/>
      <c r="CK254" s="169"/>
      <c r="CL254" s="169"/>
      <c r="CM254" s="169"/>
      <c r="CN254" s="169"/>
      <c r="CO254" s="169"/>
      <c r="CP254" s="169"/>
      <c r="CQ254" s="169"/>
      <c r="CR254" s="169"/>
      <c r="CS254" s="171"/>
      <c r="CT254" s="171"/>
      <c r="CU254" s="169"/>
    </row>
    <row r="255" spans="1:130" ht="15.75" x14ac:dyDescent="0.25">
      <c r="A255" s="166"/>
      <c r="B255" s="166" t="s">
        <v>868</v>
      </c>
      <c r="C255" s="175">
        <v>88.15</v>
      </c>
      <c r="D255" s="176">
        <v>146.4</v>
      </c>
      <c r="E255" s="176">
        <v>336.8</v>
      </c>
      <c r="F255" s="176">
        <v>500.6</v>
      </c>
      <c r="G255" s="176">
        <v>32.1</v>
      </c>
      <c r="H255" s="176">
        <v>32.525324990640833</v>
      </c>
      <c r="I255" s="176">
        <v>0</v>
      </c>
      <c r="J255" s="175">
        <v>0</v>
      </c>
      <c r="K255" s="175">
        <v>0.33100000000000002</v>
      </c>
      <c r="L255" s="175">
        <v>0.73299999999999998</v>
      </c>
      <c r="M255" s="176">
        <v>293</v>
      </c>
      <c r="N255" s="176">
        <v>1.2</v>
      </c>
      <c r="O255" s="177">
        <v>0</v>
      </c>
      <c r="P255" s="178">
        <v>0</v>
      </c>
      <c r="Q255" s="178">
        <v>0</v>
      </c>
      <c r="R255" s="178">
        <v>0</v>
      </c>
      <c r="S255" s="175">
        <f t="shared" ca="1" si="4"/>
        <v>0.58700477742690482</v>
      </c>
      <c r="T255" s="179">
        <v>25</v>
      </c>
      <c r="U255" s="180">
        <v>399.87</v>
      </c>
      <c r="V255" s="180">
        <v>213.39</v>
      </c>
      <c r="W255" s="169">
        <v>0</v>
      </c>
      <c r="X255" s="181">
        <v>0</v>
      </c>
      <c r="Y255" s="169">
        <v>0</v>
      </c>
      <c r="Z255" s="181">
        <v>0</v>
      </c>
      <c r="AA255" s="181"/>
      <c r="AB255" s="177">
        <v>15.453900000000001</v>
      </c>
      <c r="AC255" s="180">
        <v>2423.41</v>
      </c>
      <c r="AD255" s="180">
        <v>-62.28</v>
      </c>
      <c r="AE255" s="169">
        <v>360</v>
      </c>
      <c r="AF255" s="169">
        <v>246</v>
      </c>
      <c r="AG255" s="175">
        <v>58.911000000000001</v>
      </c>
      <c r="AH255" s="180">
        <v>-5663.85</v>
      </c>
      <c r="AI255" s="175">
        <v>-6.1</v>
      </c>
      <c r="AJ255" s="175">
        <v>4.33</v>
      </c>
      <c r="AK255" s="169">
        <v>7290</v>
      </c>
      <c r="AL255" s="181">
        <v>30501.360000000001</v>
      </c>
      <c r="AM255" s="169"/>
      <c r="AN255" s="170"/>
      <c r="AO255" s="170"/>
      <c r="AP255" s="170"/>
      <c r="AQ255" s="170"/>
      <c r="AR255" s="170"/>
      <c r="AS255" s="170"/>
      <c r="AT255" s="170"/>
      <c r="AU255" s="170"/>
      <c r="AV255" s="170"/>
      <c r="AW255" s="170"/>
      <c r="AX255" s="170"/>
      <c r="AY255" s="170"/>
      <c r="AZ255" s="170"/>
      <c r="BA255" s="170"/>
      <c r="BB255" s="170"/>
      <c r="BC255" s="170"/>
      <c r="BD255" s="170"/>
      <c r="BE255" s="170"/>
      <c r="BF255" s="170"/>
      <c r="BG255" s="170"/>
      <c r="BH255" s="170"/>
      <c r="BI255" s="170"/>
      <c r="BJ255" s="170"/>
      <c r="BK255" s="170"/>
      <c r="BL255" s="170"/>
      <c r="BM255" s="170"/>
      <c r="BN255" s="170"/>
      <c r="BO255" s="170"/>
      <c r="BP255" s="170"/>
      <c r="BQ255" s="170"/>
      <c r="BR255" s="170"/>
      <c r="BS255" s="170"/>
      <c r="BT255" s="170"/>
      <c r="BU255" s="170"/>
      <c r="BV255" s="170"/>
      <c r="BW255" s="170"/>
      <c r="BX255" s="170"/>
      <c r="BY255" s="169"/>
      <c r="BZ255" s="169"/>
      <c r="CA255" s="169"/>
      <c r="CB255" s="169"/>
      <c r="CC255" s="169"/>
      <c r="CD255" s="169"/>
      <c r="CE255" s="169"/>
      <c r="CF255" s="169"/>
      <c r="CG255" s="169"/>
      <c r="CH255" s="169"/>
      <c r="CI255" s="169"/>
      <c r="CJ255" s="169"/>
      <c r="CK255" s="169"/>
      <c r="CL255" s="169"/>
      <c r="CM255" s="169"/>
      <c r="CN255" s="169"/>
      <c r="CO255" s="169"/>
      <c r="CP255" s="169"/>
      <c r="CQ255" s="169"/>
      <c r="CR255" s="169"/>
      <c r="CS255" s="171"/>
      <c r="CT255" s="171"/>
      <c r="CU255" s="169"/>
    </row>
    <row r="256" spans="1:130" ht="15.75" x14ac:dyDescent="0.25">
      <c r="A256" s="166" t="s">
        <v>423</v>
      </c>
      <c r="B256" s="166" t="s">
        <v>869</v>
      </c>
      <c r="C256" s="175">
        <v>106.16800000000001</v>
      </c>
      <c r="D256" s="176">
        <v>178.2</v>
      </c>
      <c r="E256" s="176">
        <v>409.3</v>
      </c>
      <c r="F256" s="176">
        <v>617.1</v>
      </c>
      <c r="G256" s="176">
        <v>35.6</v>
      </c>
      <c r="H256" s="176">
        <v>36.071699989620363</v>
      </c>
      <c r="I256" s="176">
        <v>374</v>
      </c>
      <c r="J256" s="175">
        <v>0.26300000000000001</v>
      </c>
      <c r="K256" s="175">
        <v>0.30099999999999999</v>
      </c>
      <c r="L256" s="175">
        <v>0.86699999999999999</v>
      </c>
      <c r="M256" s="176">
        <v>293</v>
      </c>
      <c r="N256" s="176">
        <v>0.4</v>
      </c>
      <c r="O256" s="177">
        <v>-10.294</v>
      </c>
      <c r="P256" s="178">
        <v>0.16889999999999999</v>
      </c>
      <c r="Q256" s="178">
        <v>-1.149E-4</v>
      </c>
      <c r="R256" s="178">
        <v>3.107E-8</v>
      </c>
      <c r="S256" s="175">
        <f t="shared" ca="1" si="4"/>
        <v>0.81574982896934534</v>
      </c>
      <c r="T256" s="179">
        <v>25</v>
      </c>
      <c r="U256" s="180">
        <v>472.82</v>
      </c>
      <c r="V256" s="180">
        <v>264.22000000000003</v>
      </c>
      <c r="W256" s="169">
        <v>7.12</v>
      </c>
      <c r="X256" s="181">
        <v>29.790080000000003</v>
      </c>
      <c r="Y256" s="169">
        <v>31.21</v>
      </c>
      <c r="Z256" s="181">
        <v>130.58264</v>
      </c>
      <c r="AA256" s="181"/>
      <c r="AB256" s="177">
        <v>16.019500000000001</v>
      </c>
      <c r="AC256" s="180">
        <v>3279.47</v>
      </c>
      <c r="AD256" s="180">
        <v>-59.95</v>
      </c>
      <c r="AE256" s="169">
        <v>450</v>
      </c>
      <c r="AF256" s="169">
        <v>300</v>
      </c>
      <c r="AG256" s="175">
        <v>58.1</v>
      </c>
      <c r="AH256" s="180">
        <v>-6792.54</v>
      </c>
      <c r="AI256" s="175">
        <v>-5.8019999999999996</v>
      </c>
      <c r="AJ256" s="175">
        <v>5.75</v>
      </c>
      <c r="AK256" s="169">
        <v>8500</v>
      </c>
      <c r="AL256" s="181">
        <v>35564</v>
      </c>
      <c r="AM256" s="190" t="s">
        <v>139</v>
      </c>
      <c r="AN256" s="191">
        <f ca="1">IFERROR(IF($AM256="HSC",OFFSET(INDEX(CpDataCoefficients!$A$1:$A$5025,MATCH($A256,CpDataCoefficients!$A$1:$A$5025,0)),1,CpDataCoefficients!$F$39+AN$3),OFFSET(INDEX(CpDataCoefficients!$A$1:$A$5025,MATCH($A256,CpDataCoefficients!$A$1:$A$5025,0)),0,CpDataCoefficients!$F$39+AN$3)),0)</f>
        <v>50</v>
      </c>
      <c r="AO256" s="191">
        <f ca="1">IFERROR(IF($AM256="HSC",OFFSET(INDEX(CpDataCoefficients!$A$1:$A$5025,MATCH($A256,CpDataCoefficients!$A$1:$A$5025,0)),1,CpDataCoefficients!$F$39+AO$3),OFFSET(INDEX(CpDataCoefficients!$A$1:$A$5025,MATCH($A256,CpDataCoefficients!$A$1:$A$5025,0)),0,CpDataCoefficients!$F$39+AO$3)),0)</f>
        <v>1200</v>
      </c>
      <c r="AP256" s="191">
        <f ca="1">IFERROR(IF($AM256="HSC",OFFSET(INDEX(CpDataCoefficients!$A$1:$A$5025,MATCH($A256,CpDataCoefficients!$A$1:$A$5025,0)),1,CpDataCoefficients!$F$39+AP$3),OFFSET(INDEX(CpDataCoefficients!$A$1:$A$5025,MATCH($A256,CpDataCoefficients!$A$1:$A$5025,0)),0,CpDataCoefficients!$F$39+AP$3)),0)</f>
        <v>-9.7439990031318686</v>
      </c>
      <c r="AQ256" s="191">
        <f ca="1">IFERROR(IF($AM256="HSC",OFFSET(INDEX(CpDataCoefficients!$A$1:$A$5025,MATCH($A256,CpDataCoefficients!$A$1:$A$5025,0)),1,CpDataCoefficients!$F$39+AQ$3),OFFSET(INDEX(CpDataCoefficients!$A$1:$A$5025,MATCH($A256,CpDataCoefficients!$A$1:$A$5025,0)),0,CpDataCoefficients!$F$39+AQ$3)),0)</f>
        <v>547.83639772790218</v>
      </c>
      <c r="AR256" s="191">
        <f ca="1">IFERROR(IF($AM256="HSC",OFFSET(INDEX(CpDataCoefficients!$A$1:$A$5025,MATCH($A256,CpDataCoefficients!$A$1:$A$5025,0)),1,CpDataCoefficients!$F$39+AR$3),OFFSET(INDEX(CpDataCoefficients!$A$1:$A$5025,MATCH($A256,CpDataCoefficients!$A$1:$A$5025,0)),0,CpDataCoefficients!$F$39+AR$3)),0)</f>
        <v>-266.27656753237846</v>
      </c>
      <c r="AS256" s="191">
        <f ca="1">IFERROR(IF($AM256="HSC",OFFSET(INDEX(CpDataCoefficients!$A$1:$A$5025,MATCH($A256,CpDataCoefficients!$A$1:$A$5025,0)),1,CpDataCoefficients!$F$39+AS$3),OFFSET(INDEX(CpDataCoefficients!$A$1:$A$5025,MATCH($A256,CpDataCoefficients!$A$1:$A$5025,0)),0,CpDataCoefficients!$F$39+AS$3)),0)</f>
        <v>43.362073796032554</v>
      </c>
      <c r="AT256" s="191">
        <f ca="1">IFERROR(IF($AM256="HSC",OFFSET(INDEX(CpDataCoefficients!$A$1:$A$5025,MATCH($A256,CpDataCoefficients!$A$1:$A$5025,0)),1,CpDataCoefficients!$F$39+AT$3),OFFSET(INDEX(CpDataCoefficients!$A$1:$A$5025,MATCH($A256,CpDataCoefficients!$A$1:$A$5025,0)),0,CpDataCoefficients!$F$39+AT$3)),0)</f>
        <v>7.2867412049484215E-2</v>
      </c>
      <c r="AU256" s="191">
        <f ca="1">IFERROR(IF($AM256="HSC",OFFSET(INDEX(CpDataCoefficients!$A$1:$A$5025,MATCH($A256,CpDataCoefficients!$A$1:$A$5025,0)),1,CpDataCoefficients!$F$39+AU$3),OFFSET(INDEX(CpDataCoefficients!$A$1:$A$5025,MATCH($A256,CpDataCoefficients!$A$1:$A$5025,0)),0,CpDataCoefficients!$F$39+AU$3)),0)</f>
        <v>0</v>
      </c>
      <c r="AV256" s="191">
        <f ca="1">IFERROR(IF($AM256="HSC",OFFSET(INDEX(CpDataCoefficients!$A$1:$A$5025,MATCH($A256,CpDataCoefficients!$A$1:$A$5025,0)),1,CpDataCoefficients!$F$39+AV$3),OFFSET(INDEX(CpDataCoefficients!$A$1:$A$5025,MATCH($A256,CpDataCoefficients!$A$1:$A$5025,0)),0,CpDataCoefficients!$F$39+AV$3)),0)</f>
        <v>0</v>
      </c>
      <c r="AW256" s="191">
        <f ca="1">IFERROR(IF($AM256="HSC",OFFSET(INDEX(CpDataCoefficients!$A$1:$A$5025,MATCH($A256,CpDataCoefficients!$A$1:$A$5025,0)),1,CpDataCoefficients!$F$39+AW$3),OFFSET(INDEX(CpDataCoefficients!$A$1:$A$5025,MATCH($A256,CpDataCoefficients!$A$1:$A$5025,0)),0,CpDataCoefficients!$F$39+AW$3)),0)</f>
        <v>0</v>
      </c>
      <c r="AX256" s="191">
        <f ca="1">IFERROR(IF($AM256="HSC",OFFSET(INDEX(CpDataCoefficients!$A$1:$A$5025,MATCH($A256,CpDataCoefficients!$A$1:$A$5025,0)),1,CpDataCoefficients!$F$39+AX$3),OFFSET(INDEX(CpDataCoefficients!$A$1:$A$5025,MATCH($A256,CpDataCoefficients!$A$1:$A$5025,0)),0,CpDataCoefficients!$F$39+AX$3)),0)</f>
        <v>0</v>
      </c>
      <c r="AY256" s="191">
        <f ca="1">IFERROR(IF($AM256="HSC",OFFSET(INDEX(CpDataCoefficients!$A$1:$A$5025,MATCH($A256,CpDataCoefficients!$A$1:$A$5025,0)),1,CpDataCoefficients!$F$39+AY$3),OFFSET(INDEX(CpDataCoefficients!$A$1:$A$5025,MATCH($A256,CpDataCoefficients!$A$1:$A$5025,0)),0,CpDataCoefficients!$F$39+AY$3)),0)</f>
        <v>0</v>
      </c>
      <c r="AZ256" s="191">
        <f ca="1">IFERROR(IF($AM256="HSC",OFFSET(INDEX(CpDataCoefficients!$A$1:$A$5025,MATCH($A256,CpDataCoefficients!$A$1:$A$5025,0)),1,CpDataCoefficients!$F$39+AZ$3),OFFSET(INDEX(CpDataCoefficients!$A$1:$A$5025,MATCH($A256,CpDataCoefficients!$A$1:$A$5025,0)),0,CpDataCoefficients!$F$39+AZ$3)),0)</f>
        <v>0</v>
      </c>
      <c r="BA256" s="191">
        <f ca="1">IFERROR(IF($AM256="HSC",OFFSET(INDEX(CpDataCoefficients!$A$1:$A$5025,MATCH($A256,CpDataCoefficients!$A$1:$A$5025,0)),1,CpDataCoefficients!$F$39+BA$3),OFFSET(INDEX(CpDataCoefficients!$A$1:$A$5025,MATCH($A256,CpDataCoefficients!$A$1:$A$5025,0)),0,CpDataCoefficients!$F$39+BA$3)),0)</f>
        <v>0</v>
      </c>
      <c r="BB256" s="191">
        <f ca="1">IFERROR(IF($AM256="HSC",OFFSET(INDEX(CpDataCoefficients!$A$1:$A$5025,MATCH($A256,CpDataCoefficients!$A$1:$A$5025,0)),1,CpDataCoefficients!$F$39+BB$3),OFFSET(INDEX(CpDataCoefficients!$A$1:$A$5025,MATCH($A256,CpDataCoefficients!$A$1:$A$5025,0)),0,CpDataCoefficients!$F$39+BB$3)),0)</f>
        <v>0</v>
      </c>
      <c r="BC256" s="191">
        <f ca="1">IFERROR(IF($AM256="HSC",OFFSET(INDEX(CpDataCoefficients!$A$1:$A$5025,MATCH($A256,CpDataCoefficients!$A$1:$A$5025,0)),1,CpDataCoefficients!$F$39+BC$3),OFFSET(INDEX(CpDataCoefficients!$A$1:$A$5025,MATCH($A256,CpDataCoefficients!$A$1:$A$5025,0)),0,CpDataCoefficients!$F$39+BC$3)),0)</f>
        <v>0</v>
      </c>
      <c r="BD256" s="191">
        <f ca="1">IFERROR(IF($AM256="HSC",OFFSET(INDEX(CpDataCoefficients!$A$1:$A$5025,MATCH($A256,CpDataCoefficients!$A$1:$A$5025,0)),1,CpDataCoefficients!$F$39+BD$3),OFFSET(INDEX(CpDataCoefficients!$A$1:$A$5025,MATCH($A256,CpDataCoefficients!$A$1:$A$5025,0)),0,CpDataCoefficients!$F$39+BD$3)),0)</f>
        <v>0</v>
      </c>
      <c r="BE256" s="191">
        <f ca="1">IFERROR(IF($AM256="HSC",OFFSET(INDEX(CpDataCoefficients!$A$1:$A$5025,MATCH($A256,CpDataCoefficients!$A$1:$A$5025,0)),1,CpDataCoefficients!$F$39+BE$3),OFFSET(INDEX(CpDataCoefficients!$A$1:$A$5025,MATCH($A256,CpDataCoefficients!$A$1:$A$5025,0)),0,CpDataCoefficients!$F$39+BE$3)),0)</f>
        <v>0</v>
      </c>
      <c r="BF256" s="191">
        <f ca="1">IFERROR(IF($AM256="HSC",OFFSET(INDEX(CpDataCoefficients!$A$1:$A$5025,MATCH($A256,CpDataCoefficients!$A$1:$A$5025,0)),1,CpDataCoefficients!$F$39+BF$3),OFFSET(INDEX(CpDataCoefficients!$A$1:$A$5025,MATCH($A256,CpDataCoefficients!$A$1:$A$5025,0)),0,CpDataCoefficients!$F$39+BF$3)),0)</f>
        <v>0</v>
      </c>
      <c r="BG256" s="191">
        <f ca="1">IFERROR(IF($AM256="HSC",OFFSET(INDEX(CpDataCoefficients!$A$1:$A$5025,MATCH($A256,CpDataCoefficients!$A$1:$A$5025,0)),1,CpDataCoefficients!$F$39+BG$3),OFFSET(INDEX(CpDataCoefficients!$A$1:$A$5025,MATCH($A256,CpDataCoefficients!$A$1:$A$5025,0)),0,CpDataCoefficients!$F$39+BG$3)),0)</f>
        <v>0</v>
      </c>
      <c r="BH256" s="191">
        <f ca="1">IFERROR(IF($AM256="HSC",OFFSET(INDEX(CpDataCoefficients!$A$1:$A$5025,MATCH($A256,CpDataCoefficients!$A$1:$A$5025,0)),1,CpDataCoefficients!$F$39+BH$3),OFFSET(INDEX(CpDataCoefficients!$A$1:$A$5025,MATCH($A256,CpDataCoefficients!$A$1:$A$5025,0)),0,CpDataCoefficients!$F$39+BH$3)),0)</f>
        <v>0</v>
      </c>
      <c r="BI256" s="191">
        <f ca="1">IFERROR(IF($AM256="HSC",OFFSET(INDEX(CpDataCoefficients!$A$1:$A$5025,MATCH($A256,CpDataCoefficients!$A$1:$A$5025,0)),1,CpDataCoefficients!$F$39+BI$3),OFFSET(INDEX(CpDataCoefficients!$A$1:$A$5025,MATCH($A256,CpDataCoefficients!$A$1:$A$5025,0)),0,CpDataCoefficients!$F$39+BI$3)),0)</f>
        <v>0</v>
      </c>
      <c r="BJ256" s="191">
        <f ca="1">IFERROR(IF($AM256="HSC",OFFSET(INDEX(CpDataCoefficients!$A$1:$A$5025,MATCH($A256,CpDataCoefficients!$A$1:$A$5025,0)),1,CpDataCoefficients!$F$39+BJ$3),OFFSET(INDEX(CpDataCoefficients!$A$1:$A$5025,MATCH($A256,CpDataCoefficients!$A$1:$A$5025,0)),0,CpDataCoefficients!$F$39+BJ$3)),0)</f>
        <v>0</v>
      </c>
      <c r="BK256" s="191">
        <f ca="1">IFERROR(IF($AM256="HSC",OFFSET(INDEX(CpDataCoefficients!$A$1:$A$5025,MATCH($A256,CpDataCoefficients!$A$1:$A$5025,0)),1,CpDataCoefficients!$F$39+BK$3),OFFSET(INDEX(CpDataCoefficients!$A$1:$A$5025,MATCH($A256,CpDataCoefficients!$A$1:$A$5025,0)),0,CpDataCoefficients!$F$39+BK$3)),0)</f>
        <v>0</v>
      </c>
      <c r="BL256" s="191">
        <f ca="1">IFERROR(IF($AM256="HSC",OFFSET(INDEX(CpDataCoefficients!$A$1:$A$5025,MATCH($A256,CpDataCoefficients!$A$1:$A$5025,0)),1,CpDataCoefficients!$F$39+BL$3),OFFSET(INDEX(CpDataCoefficients!$A$1:$A$5025,MATCH($A256,CpDataCoefficients!$A$1:$A$5025,0)),0,CpDataCoefficients!$F$39+BL$3)),0)</f>
        <v>0</v>
      </c>
      <c r="BM256" s="191">
        <f ca="1">IFERROR(IF($AM256="HSC",OFFSET(INDEX(CpDataCoefficients!$A$1:$A$5025,MATCH($A256,CpDataCoefficients!$A$1:$A$5025,0)),1,CpDataCoefficients!$F$39+BM$3),OFFSET(INDEX(CpDataCoefficients!$A$1:$A$5025,MATCH($A256,CpDataCoefficients!$A$1:$A$5025,0)),0,CpDataCoefficients!$F$39+BM$3)),0)</f>
        <v>0</v>
      </c>
      <c r="BN256" s="191">
        <f ca="1">IFERROR(IF($AM256="HSC",OFFSET(INDEX(CpDataCoefficients!$A$1:$A$5025,MATCH($A256,CpDataCoefficients!$A$1:$A$5025,0)),1,CpDataCoefficients!$F$39+BN$3),OFFSET(INDEX(CpDataCoefficients!$A$1:$A$5025,MATCH($A256,CpDataCoefficients!$A$1:$A$5025,0)),0,CpDataCoefficients!$F$39+BN$3)),0)</f>
        <v>0</v>
      </c>
      <c r="BO256" s="191">
        <f ca="1">IFERROR(IF($AM256="HSC",OFFSET(INDEX(CpDataCoefficients!$A$1:$A$5025,MATCH($A256,CpDataCoefficients!$A$1:$A$5025,0)),1,CpDataCoefficients!$F$39+BO$3),OFFSET(INDEX(CpDataCoefficients!$A$1:$A$5025,MATCH($A256,CpDataCoefficients!$A$1:$A$5025,0)),0,CpDataCoefficients!$F$39+BO$3)),0)</f>
        <v>0</v>
      </c>
      <c r="BP256" s="191">
        <f ca="1">IFERROR(IF($AM256="HSC",OFFSET(INDEX(CpDataCoefficients!$A$1:$A$5025,MATCH($A256,CpDataCoefficients!$A$1:$A$5025,0)),1,CpDataCoefficients!$F$39+BP$3),OFFSET(INDEX(CpDataCoefficients!$A$1:$A$5025,MATCH($A256,CpDataCoefficients!$A$1:$A$5025,0)),0,CpDataCoefficients!$F$39+BP$3)),0)</f>
        <v>0</v>
      </c>
      <c r="BQ256" s="191">
        <f ca="1">IFERROR(IF($AM256="HSC",OFFSET(INDEX(CpDataCoefficients!$A$1:$A$5025,MATCH($A256,CpDataCoefficients!$A$1:$A$5025,0)),1,CpDataCoefficients!$F$39+BQ$3),OFFSET(INDEX(CpDataCoefficients!$A$1:$A$5025,MATCH($A256,CpDataCoefficients!$A$1:$A$5025,0)),0,CpDataCoefficients!$F$39+BQ$3)),0)</f>
        <v>0</v>
      </c>
      <c r="BR256" s="191">
        <f ca="1">IFERROR(IF($AM256="HSC",OFFSET(INDEX(CpDataCoefficients!$A$1:$A$5025,MATCH($A256,CpDataCoefficients!$A$1:$A$5025,0)),1,CpDataCoefficients!$F$39+BR$3),OFFSET(INDEX(CpDataCoefficients!$A$1:$A$5025,MATCH($A256,CpDataCoefficients!$A$1:$A$5025,0)),0,CpDataCoefficients!$F$39+BR$3)),0)</f>
        <v>0</v>
      </c>
      <c r="BS256" s="191">
        <f ca="1">IFERROR(IF($AM256="HSC",OFFSET(INDEX(CpDataCoefficients!$A$1:$A$5025,MATCH($A256,CpDataCoefficients!$A$1:$A$5025,0)),1,CpDataCoefficients!$F$39+BS$3),OFFSET(INDEX(CpDataCoefficients!$A$1:$A$5025,MATCH($A256,CpDataCoefficients!$A$1:$A$5025,0)),0,CpDataCoefficients!$F$39+BS$3)),0)</f>
        <v>0</v>
      </c>
      <c r="BT256" s="191">
        <f ca="1">IFERROR(IF($AM256="HSC",OFFSET(INDEX(CpDataCoefficients!$A$1:$A$5025,MATCH($A256,CpDataCoefficients!$A$1:$A$5025,0)),1,CpDataCoefficients!$F$39+BT$3),OFFSET(INDEX(CpDataCoefficients!$A$1:$A$5025,MATCH($A256,CpDataCoefficients!$A$1:$A$5025,0)),0,CpDataCoefficients!$F$39+BT$3)),0)</f>
        <v>0</v>
      </c>
      <c r="BU256" s="191">
        <f ca="1">IFERROR(IF($AM256="HSC",OFFSET(INDEX(CpDataCoefficients!$A$1:$A$5025,MATCH($A256,CpDataCoefficients!$A$1:$A$5025,0)),1,CpDataCoefficients!$F$39+BU$3),OFFSET(INDEX(CpDataCoefficients!$A$1:$A$5025,MATCH($A256,CpDataCoefficients!$A$1:$A$5025,0)),0,CpDataCoefficients!$F$39+BU$3)),0)</f>
        <v>0</v>
      </c>
      <c r="BV256" s="191">
        <f ca="1">IFERROR(IF($AM256="HSC",OFFSET(INDEX(CpDataCoefficients!$A$1:$A$5025,MATCH($A256,CpDataCoefficients!$A$1:$A$5025,0)),1,CpDataCoefficients!$F$39+BV$3),OFFSET(INDEX(CpDataCoefficients!$A$1:$A$5025,MATCH($A256,CpDataCoefficients!$A$1:$A$5025,0)),0,CpDataCoefficients!$F$39+BV$3)),0)</f>
        <v>0</v>
      </c>
      <c r="BW256" s="191">
        <f ca="1">IFERROR(IF($AM256="HSC",OFFSET(INDEX(CpDataCoefficients!$A$1:$A$5025,MATCH($A256,CpDataCoefficients!$A$1:$A$5025,0)),1,CpDataCoefficients!$F$39+BW$3),OFFSET(INDEX(CpDataCoefficients!$A$1:$A$5025,MATCH($A256,CpDataCoefficients!$A$1:$A$5025,0)),0,CpDataCoefficients!$F$39+BW$3)),0)</f>
        <v>0</v>
      </c>
      <c r="BX256" s="191">
        <f ca="1">IFERROR(IF($AM256="HSC",OFFSET(INDEX(CpDataCoefficients!$A$1:$A$5025,MATCH($A256,CpDataCoefficients!$A$1:$A$5025,0)),1,CpDataCoefficients!$F$39+BX$3),OFFSET(INDEX(CpDataCoefficients!$A$1:$A$5025,MATCH($A256,CpDataCoefficients!$A$1:$A$5025,0)),0,CpDataCoefficients!$F$39+BX$3)),0)</f>
        <v>0</v>
      </c>
      <c r="BY256" s="191">
        <f ca="1">IFERROR(IF($AM256="HSC",OFFSET(INDEX(CpDataCoefficients!$A$1:$A$5025,MATCH($A256,CpDataCoefficients!$A$1:$A$5025,0)),1,CpDataCoefficients!$F$39+BY$3),OFFSET(INDEX(CpDataCoefficients!$A$1:$A$5025,MATCH($A256,CpDataCoefficients!$A$1:$A$5025,0)),0,CpDataCoefficients!$F$39+BY$3)),0)</f>
        <v>0</v>
      </c>
      <c r="BZ256" s="191">
        <f ca="1">IFERROR(IF($AM256="HSC",OFFSET(INDEX(CpDataCoefficients!$A$1:$A$5025,MATCH($A256,CpDataCoefficients!$A$1:$A$5025,0)),1,CpDataCoefficients!$F$39+BZ$3),OFFSET(INDEX(CpDataCoefficients!$A$1:$A$5025,MATCH($A256,CpDataCoefficients!$A$1:$A$5025,0)),0,CpDataCoefficients!$F$39+BZ$3)),0)</f>
        <v>0</v>
      </c>
      <c r="CA256" s="191">
        <f ca="1">IFERROR(IF($AM256="HSC",OFFSET(INDEX(CpDataCoefficients!$A$1:$A$5025,MATCH($A256,CpDataCoefficients!$A$1:$A$5025,0)),1,CpDataCoefficients!$F$39+CA$3),OFFSET(INDEX(CpDataCoefficients!$A$1:$A$5025,MATCH($A256,CpDataCoefficients!$A$1:$A$5025,0)),0,CpDataCoefficients!$F$39+CA$3)),0)</f>
        <v>0</v>
      </c>
      <c r="CB256" s="191">
        <f ca="1">IFERROR(IF($AM256="HSC",OFFSET(INDEX(CpDataCoefficients!$A$1:$A$5025,MATCH($A256,CpDataCoefficients!$A$1:$A$5025,0)),1,CpDataCoefficients!$F$39+CB$3),OFFSET(INDEX(CpDataCoefficients!$A$1:$A$5025,MATCH($A256,CpDataCoefficients!$A$1:$A$5025,0)),0,CpDataCoefficients!$F$39+CB$3)),0)</f>
        <v>0</v>
      </c>
      <c r="CC256" s="191">
        <f ca="1">IFERROR(IF($AM256="HSC",OFFSET(INDEX(CpDataCoefficients!$A$1:$A$5025,MATCH($A256,CpDataCoefficients!$A$1:$A$5025,0)),1,CpDataCoefficients!$F$39+CC$3),OFFSET(INDEX(CpDataCoefficients!$A$1:$A$5025,MATCH($A256,CpDataCoefficients!$A$1:$A$5025,0)),0,CpDataCoefficients!$F$39+CC$3)),0)</f>
        <v>0</v>
      </c>
      <c r="CD256" s="191">
        <f ca="1">IFERROR(IF($AM256="HSC",OFFSET(INDEX(CpDataCoefficients!$A$1:$A$5025,MATCH($A256,CpDataCoefficients!$A$1:$A$5025,0)),1,CpDataCoefficients!$F$39+CD$3),OFFSET(INDEX(CpDataCoefficients!$A$1:$A$5025,MATCH($A256,CpDataCoefficients!$A$1:$A$5025,0)),0,CpDataCoefficients!$F$39+CD$3)),0)</f>
        <v>0</v>
      </c>
      <c r="CE256" s="191">
        <f ca="1">IFERROR(IF($AM256="HSC",OFFSET(INDEX(CpDataCoefficients!$A$1:$A$5025,MATCH($A256,CpDataCoefficients!$A$1:$A$5025,0)),1,CpDataCoefficients!$F$39+CE$3),OFFSET(INDEX(CpDataCoefficients!$A$1:$A$5025,MATCH($A256,CpDataCoefficients!$A$1:$A$5025,0)),0,CpDataCoefficients!$F$39+CE$3)),0)</f>
        <v>0</v>
      </c>
      <c r="CF256" s="191">
        <f ca="1">IFERROR(IF($AM256="HSC",OFFSET(INDEX(CpDataCoefficients!$A$1:$A$5025,MATCH($A256,CpDataCoefficients!$A$1:$A$5025,0)),1,CpDataCoefficients!$F$39+CF$3),OFFSET(INDEX(CpDataCoefficients!$A$1:$A$5025,MATCH($A256,CpDataCoefficients!$A$1:$A$5025,0)),0,CpDataCoefficients!$F$39+CF$3)),0)</f>
        <v>0</v>
      </c>
      <c r="CG256" s="191">
        <f ca="1">IFERROR(IF($AM256="HSC",OFFSET(INDEX(CpDataCoefficients!$A$1:$A$5025,MATCH($A256,CpDataCoefficients!$A$1:$A$5025,0)),1,CpDataCoefficients!$F$39+CG$3),OFFSET(INDEX(CpDataCoefficients!$A$1:$A$5025,MATCH($A256,CpDataCoefficients!$A$1:$A$5025,0)),0,CpDataCoefficients!$F$39+CG$3)),0)</f>
        <v>0</v>
      </c>
      <c r="CH256" s="191">
        <f ca="1">IFERROR(IF($AM256="HSC",OFFSET(INDEX(CpDataCoefficients!$A$1:$A$5025,MATCH($A256,CpDataCoefficients!$A$1:$A$5025,0)),1,CpDataCoefficients!$F$39+CH$3),OFFSET(INDEX(CpDataCoefficients!$A$1:$A$5025,MATCH($A256,CpDataCoefficients!$A$1:$A$5025,0)),0,CpDataCoefficients!$F$39+CH$3)),0)</f>
        <v>0</v>
      </c>
      <c r="CI256" s="191">
        <f ca="1">IFERROR(IF($AM256="HSC",OFFSET(INDEX(CpDataCoefficients!$A$1:$A$5025,MATCH($A256,CpDataCoefficients!$A$1:$A$5025,0)),1,CpDataCoefficients!$F$39+CI$3),OFFSET(INDEX(CpDataCoefficients!$A$1:$A$5025,MATCH($A256,CpDataCoefficients!$A$1:$A$5025,0)),0,CpDataCoefficients!$F$39+CI$3)),0)</f>
        <v>0</v>
      </c>
      <c r="CJ256" s="191">
        <f ca="1">IFERROR(IF($AM256="HSC",OFFSET(INDEX(CpDataCoefficients!$A$1:$A$5025,MATCH($A256,CpDataCoefficients!$A$1:$A$5025,0)),1,CpDataCoefficients!$F$39+CJ$3),OFFSET(INDEX(CpDataCoefficients!$A$1:$A$5025,MATCH($A256,CpDataCoefficients!$A$1:$A$5025,0)),0,CpDataCoefficients!$F$39+CJ$3)),0)</f>
        <v>0</v>
      </c>
      <c r="CK256" s="191">
        <f ca="1">IFERROR(IF($AM256="HSC",OFFSET(INDEX(CpDataCoefficients!$A$1:$A$5025,MATCH($A256,CpDataCoefficients!$A$1:$A$5025,0)),1,CpDataCoefficients!$F$39+CK$3),OFFSET(INDEX(CpDataCoefficients!$A$1:$A$5025,MATCH($A256,CpDataCoefficients!$A$1:$A$5025,0)),0,CpDataCoefficients!$F$39+CK$3)),0)</f>
        <v>0</v>
      </c>
      <c r="CL256" s="191">
        <f ca="1">IFERROR(IF($AM256="HSC",OFFSET(INDEX(CpDataCoefficients!$A$1:$A$5025,MATCH($A256,CpDataCoefficients!$A$1:$A$5025,0)),1,CpDataCoefficients!$F$39+CL$3),OFFSET(INDEX(CpDataCoefficients!$A$1:$A$5025,MATCH($A256,CpDataCoefficients!$A$1:$A$5025,0)),0,CpDataCoefficients!$F$39+CL$3)),0)</f>
        <v>0</v>
      </c>
      <c r="CM256" s="191">
        <f ca="1">IFERROR(IF($AM256="HSC",OFFSET(INDEX(CpDataCoefficients!$A$1:$A$5025,MATCH($A256,CpDataCoefficients!$A$1:$A$5025,0)),1,CpDataCoefficients!$F$39+CM$3),OFFSET(INDEX(CpDataCoefficients!$A$1:$A$5025,MATCH($A256,CpDataCoefficients!$A$1:$A$5025,0)),0,CpDataCoefficients!$F$39+CM$3)),0)</f>
        <v>0</v>
      </c>
      <c r="CN256" s="191">
        <f ca="1">IFERROR(IF($AM256="HSC",OFFSET(INDEX(CpDataCoefficients!$A$1:$A$5025,MATCH($A256,CpDataCoefficients!$A$1:$A$5025,0)),1,CpDataCoefficients!$F$39+CN$3),OFFSET(INDEX(CpDataCoefficients!$A$1:$A$5025,MATCH($A256,CpDataCoefficients!$A$1:$A$5025,0)),0,CpDataCoefficients!$F$39+CN$3)),0)</f>
        <v>0</v>
      </c>
      <c r="CO256" s="191">
        <f ca="1">IFERROR(IF($AM256="HSC",OFFSET(INDEX(CpDataCoefficients!$A$1:$A$5025,MATCH($A256,CpDataCoefficients!$A$1:$A$5025,0)),1,CpDataCoefficients!$F$39+CO$3),OFFSET(INDEX(CpDataCoefficients!$A$1:$A$5025,MATCH($A256,CpDataCoefficients!$A$1:$A$5025,0)),0,CpDataCoefficients!$F$39+CO$3)),0)</f>
        <v>0</v>
      </c>
      <c r="CP256" s="191">
        <f ca="1">IFERROR(IF($AM256="HSC",OFFSET(INDEX(CpDataCoefficients!$A$1:$A$5025,MATCH($A256,CpDataCoefficients!$A$1:$A$5025,0)),1,CpDataCoefficients!$F$39+CP$3),OFFSET(INDEX(CpDataCoefficients!$A$1:$A$5025,MATCH($A256,CpDataCoefficients!$A$1:$A$5025,0)),0,CpDataCoefficients!$F$39+CP$3)),0)</f>
        <v>0</v>
      </c>
      <c r="CQ256" s="191">
        <f ca="1">IFERROR(IF($AM256="HSC",OFFSET(INDEX(CpDataCoefficients!$A$1:$A$5025,MATCH($A256,CpDataCoefficients!$A$1:$A$5025,0)),1,CpDataCoefficients!$F$39+CQ$3),OFFSET(INDEX(CpDataCoefficients!$A$1:$A$5025,MATCH($A256,CpDataCoefficients!$A$1:$A$5025,0)),0,CpDataCoefficients!$F$39+CQ$3)),0)</f>
        <v>0</v>
      </c>
      <c r="CR256" s="191">
        <f ca="1">IFERROR(IF($AM256="HSC",OFFSET(INDEX(CpDataCoefficients!$A$1:$A$5025,MATCH($A256,CpDataCoefficients!$A$1:$A$5025,0)),1,CpDataCoefficients!$F$39+CR$3),OFFSET(INDEX(CpDataCoefficients!$A$1:$A$5025,MATCH($A256,CpDataCoefficients!$A$1:$A$5025,0)),0,CpDataCoefficients!$F$39+CR$3)),0)</f>
        <v>0</v>
      </c>
      <c r="CS256" s="191">
        <f ca="1">IFERROR(IF($AM256="HSC",OFFSET(INDEX(CpDataCoefficients!$A$1:$A$5025,MATCH($A256,CpDataCoefficients!$A$1:$A$5025,0)),1,CpDataCoefficients!$F$39+CS$3),OFFSET(INDEX(CpDataCoefficients!$A$1:$A$5025,MATCH($A256,CpDataCoefficients!$A$1:$A$5025,0)),0,CpDataCoefficients!$F$39+CS$3)),0)</f>
        <v>0</v>
      </c>
      <c r="CT256" s="191">
        <f ca="1">IFERROR(IF($AM256="HSC",OFFSET(INDEX(CpDataCoefficients!$A$1:$A$5025,MATCH($A256,CpDataCoefficients!$A$1:$A$5025,0)),1,CpDataCoefficients!$F$39+CT$3),OFFSET(INDEX(CpDataCoefficients!$A$1:$A$5025,MATCH($A256,CpDataCoefficients!$A$1:$A$5025,0)),0,CpDataCoefficients!$F$39+CT$3)),0)</f>
        <v>0</v>
      </c>
      <c r="CU256" s="192">
        <f ca="1">IFERROR(IF($AM256="HSC",OFFSET(INDEX(CpDataCoefficients!$A$1:$A$5025,MATCH($A256,CpDataCoefficients!$A$1:$A$5025,0)),1,CpDataCoefficients!$F$39+CU$3),OFFSET(INDEX(CpDataCoefficients!$A$1:$A$5025,MATCH($A256,CpDataCoefficients!$A$1:$A$5025,0)),0,CpDataCoefficients!$F$39+CU$3)),0)</f>
        <v>0</v>
      </c>
      <c r="CV256" s="193">
        <v>1</v>
      </c>
      <c r="CW256" s="193">
        <v>1</v>
      </c>
      <c r="CX256" s="193"/>
      <c r="CY256" s="193"/>
      <c r="CZ256" s="193"/>
      <c r="DA256" s="193"/>
      <c r="DB256" s="193">
        <v>5</v>
      </c>
      <c r="DC256" s="193">
        <v>1</v>
      </c>
      <c r="DD256" s="193"/>
      <c r="DE256" s="193"/>
      <c r="DF256" s="193"/>
      <c r="DG256" s="193"/>
      <c r="DH256" s="193"/>
      <c r="DI256" s="193"/>
      <c r="DJ256" s="193"/>
      <c r="DK256" s="193"/>
      <c r="DL256" s="193"/>
      <c r="DM256" s="193"/>
      <c r="DN256" s="193"/>
      <c r="DO256" s="193"/>
      <c r="DP256" s="193"/>
      <c r="DQ256" s="193"/>
      <c r="DR256" s="193"/>
      <c r="DS256" s="193"/>
      <c r="DT256" s="193"/>
      <c r="DU256" s="193"/>
      <c r="DV256" s="193"/>
      <c r="DW256" s="193"/>
      <c r="DX256" s="193"/>
      <c r="DY256" s="193"/>
      <c r="DZ256" s="193"/>
    </row>
    <row r="257" spans="1:130" ht="15.75" x14ac:dyDescent="0.25">
      <c r="A257" s="166"/>
      <c r="B257" s="166" t="s">
        <v>870</v>
      </c>
      <c r="C257" s="175">
        <v>112.21599999999999</v>
      </c>
      <c r="D257" s="176">
        <v>161.80000000000001</v>
      </c>
      <c r="E257" s="176">
        <v>404.9</v>
      </c>
      <c r="F257" s="176">
        <v>609</v>
      </c>
      <c r="G257" s="176">
        <v>29.9</v>
      </c>
      <c r="H257" s="176">
        <v>30.296174991282271</v>
      </c>
      <c r="I257" s="176">
        <v>450</v>
      </c>
      <c r="J257" s="175">
        <v>0.27</v>
      </c>
      <c r="K257" s="175">
        <v>0.24299999999999999</v>
      </c>
      <c r="L257" s="175">
        <v>0.78800000000000003</v>
      </c>
      <c r="M257" s="176">
        <v>293</v>
      </c>
      <c r="N257" s="176">
        <v>0</v>
      </c>
      <c r="O257" s="177">
        <v>-15.26</v>
      </c>
      <c r="P257" s="178">
        <v>0.21240000000000001</v>
      </c>
      <c r="Q257" s="178">
        <v>-1.22E-4</v>
      </c>
      <c r="R257" s="178">
        <v>2.634E-8</v>
      </c>
      <c r="S257" s="175">
        <f t="shared" ca="1" si="4"/>
        <v>0.90013723216601182</v>
      </c>
      <c r="T257" s="179">
        <v>25</v>
      </c>
      <c r="U257" s="180">
        <v>506.43</v>
      </c>
      <c r="V257" s="180">
        <v>280.76</v>
      </c>
      <c r="W257" s="169">
        <v>-41.05</v>
      </c>
      <c r="X257" s="181">
        <v>-171.75319999999999</v>
      </c>
      <c r="Y257" s="169">
        <v>9.3800000000000008</v>
      </c>
      <c r="Z257" s="181">
        <v>39.245920000000005</v>
      </c>
      <c r="AA257" s="181"/>
      <c r="AB257" s="177">
        <v>15.8125</v>
      </c>
      <c r="AC257" s="180">
        <v>3183.25</v>
      </c>
      <c r="AD257" s="180">
        <v>-58.15</v>
      </c>
      <c r="AE257" s="169">
        <v>433</v>
      </c>
      <c r="AF257" s="169">
        <v>293</v>
      </c>
      <c r="AG257" s="175">
        <v>0</v>
      </c>
      <c r="AH257" s="180">
        <v>0</v>
      </c>
      <c r="AI257" s="175">
        <v>0</v>
      </c>
      <c r="AJ257" s="175">
        <v>0</v>
      </c>
      <c r="AK257" s="169">
        <v>8200</v>
      </c>
      <c r="AL257" s="181">
        <v>34308.800000000003</v>
      </c>
      <c r="AM257" s="169"/>
      <c r="AN257" s="170"/>
      <c r="AO257" s="170"/>
      <c r="AP257" s="170"/>
      <c r="AQ257" s="170"/>
      <c r="AR257" s="170"/>
      <c r="AS257" s="170"/>
      <c r="AT257" s="170"/>
      <c r="AU257" s="170"/>
      <c r="AV257" s="170"/>
      <c r="AW257" s="170"/>
      <c r="AX257" s="170"/>
      <c r="AY257" s="170"/>
      <c r="AZ257" s="170"/>
      <c r="BA257" s="170"/>
      <c r="BB257" s="170"/>
      <c r="BC257" s="170"/>
      <c r="BD257" s="170"/>
      <c r="BE257" s="170"/>
      <c r="BF257" s="170"/>
      <c r="BG257" s="170"/>
      <c r="BH257" s="170"/>
      <c r="BI257" s="170"/>
      <c r="BJ257" s="170"/>
      <c r="BK257" s="170"/>
      <c r="BL257" s="170"/>
      <c r="BM257" s="170"/>
      <c r="BN257" s="170"/>
      <c r="BO257" s="170"/>
      <c r="BP257" s="170"/>
      <c r="BQ257" s="170"/>
      <c r="BR257" s="170"/>
      <c r="BS257" s="170"/>
      <c r="BT257" s="170"/>
      <c r="BU257" s="170"/>
      <c r="BV257" s="170"/>
      <c r="BW257" s="170"/>
      <c r="BX257" s="170"/>
      <c r="BY257" s="169"/>
      <c r="BZ257" s="169"/>
      <c r="CA257" s="169"/>
      <c r="CB257" s="169"/>
      <c r="CC257" s="169"/>
      <c r="CD257" s="169"/>
      <c r="CE257" s="169"/>
      <c r="CF257" s="169"/>
      <c r="CG257" s="169"/>
      <c r="CH257" s="169"/>
      <c r="CI257" s="169"/>
      <c r="CJ257" s="169"/>
      <c r="CK257" s="169"/>
      <c r="CL257" s="169"/>
      <c r="CM257" s="169"/>
      <c r="CN257" s="169"/>
      <c r="CO257" s="169"/>
      <c r="CP257" s="169"/>
      <c r="CQ257" s="169"/>
      <c r="CR257" s="169"/>
      <c r="CS257" s="171"/>
      <c r="CT257" s="171"/>
      <c r="CU257" s="169"/>
    </row>
    <row r="258" spans="1:130" ht="15.75" x14ac:dyDescent="0.25">
      <c r="A258" s="166"/>
      <c r="B258" s="166" t="s">
        <v>871</v>
      </c>
      <c r="C258" s="175">
        <v>98.188999999999993</v>
      </c>
      <c r="D258" s="176">
        <v>134.69999999999999</v>
      </c>
      <c r="E258" s="176">
        <v>376.6</v>
      </c>
      <c r="F258" s="176">
        <v>569.5</v>
      </c>
      <c r="G258" s="176">
        <v>33.5</v>
      </c>
      <c r="H258" s="176">
        <v>33.943874990232644</v>
      </c>
      <c r="I258" s="176">
        <v>375</v>
      </c>
      <c r="J258" s="175">
        <v>0.26900000000000002</v>
      </c>
      <c r="K258" s="175">
        <v>0.28299999999999997</v>
      </c>
      <c r="L258" s="175">
        <v>0.77100000000000002</v>
      </c>
      <c r="M258" s="176">
        <v>289</v>
      </c>
      <c r="N258" s="176">
        <v>0</v>
      </c>
      <c r="O258" s="177">
        <v>-13.211</v>
      </c>
      <c r="P258" s="178">
        <v>0.1794</v>
      </c>
      <c r="Q258" s="178">
        <v>-1.05E-4</v>
      </c>
      <c r="R258" s="178">
        <v>2.398E-8</v>
      </c>
      <c r="S258" s="175">
        <f t="shared" ca="1" si="4"/>
        <v>0.754138094607683</v>
      </c>
      <c r="T258" s="179">
        <v>25</v>
      </c>
      <c r="U258" s="180">
        <v>433.81</v>
      </c>
      <c r="V258" s="180">
        <v>249.72</v>
      </c>
      <c r="W258" s="169">
        <v>-30.37</v>
      </c>
      <c r="X258" s="181">
        <v>-127.06808000000001</v>
      </c>
      <c r="Y258" s="169">
        <v>10.65</v>
      </c>
      <c r="Z258" s="181">
        <v>44.559600000000003</v>
      </c>
      <c r="AA258" s="181"/>
      <c r="AB258" s="177">
        <v>15.8581</v>
      </c>
      <c r="AC258" s="180">
        <v>2990.13</v>
      </c>
      <c r="AD258" s="180">
        <v>-52.47</v>
      </c>
      <c r="AE258" s="169">
        <v>402</v>
      </c>
      <c r="AF258" s="169">
        <v>270</v>
      </c>
      <c r="AG258" s="175">
        <v>0</v>
      </c>
      <c r="AH258" s="180">
        <v>0</v>
      </c>
      <c r="AI258" s="175">
        <v>0</v>
      </c>
      <c r="AJ258" s="175">
        <v>0</v>
      </c>
      <c r="AK258" s="169">
        <v>7715</v>
      </c>
      <c r="AL258" s="181">
        <v>32279.56</v>
      </c>
      <c r="AM258" s="169"/>
      <c r="AN258" s="170"/>
      <c r="AO258" s="170"/>
      <c r="AP258" s="170"/>
      <c r="AQ258" s="170"/>
      <c r="AR258" s="170"/>
      <c r="AS258" s="170"/>
      <c r="AT258" s="170"/>
      <c r="AU258" s="170"/>
      <c r="AV258" s="170"/>
      <c r="AW258" s="170"/>
      <c r="AX258" s="170"/>
      <c r="AY258" s="170"/>
      <c r="AZ258" s="170"/>
      <c r="BA258" s="170"/>
      <c r="BB258" s="170"/>
      <c r="BC258" s="170"/>
      <c r="BD258" s="170"/>
      <c r="BE258" s="170"/>
      <c r="BF258" s="170"/>
      <c r="BG258" s="170"/>
      <c r="BH258" s="170"/>
      <c r="BI258" s="170"/>
      <c r="BJ258" s="170"/>
      <c r="BK258" s="170"/>
      <c r="BL258" s="170"/>
      <c r="BM258" s="170"/>
      <c r="BN258" s="170"/>
      <c r="BO258" s="170"/>
      <c r="BP258" s="170"/>
      <c r="BQ258" s="170"/>
      <c r="BR258" s="170"/>
      <c r="BS258" s="170"/>
      <c r="BT258" s="170"/>
      <c r="BU258" s="170"/>
      <c r="BV258" s="170"/>
      <c r="BW258" s="170"/>
      <c r="BX258" s="170"/>
      <c r="BY258" s="169"/>
      <c r="BZ258" s="169"/>
      <c r="CA258" s="169"/>
      <c r="CB258" s="169"/>
      <c r="CC258" s="169"/>
      <c r="CD258" s="169"/>
      <c r="CE258" s="169"/>
      <c r="CF258" s="169"/>
      <c r="CG258" s="169"/>
      <c r="CH258" s="169"/>
      <c r="CI258" s="169"/>
      <c r="CJ258" s="169"/>
      <c r="CK258" s="169"/>
      <c r="CL258" s="169"/>
      <c r="CM258" s="169"/>
      <c r="CN258" s="169"/>
      <c r="CO258" s="169"/>
      <c r="CP258" s="169"/>
      <c r="CQ258" s="169"/>
      <c r="CR258" s="169"/>
      <c r="CS258" s="171"/>
      <c r="CT258" s="171"/>
      <c r="CU258" s="169"/>
    </row>
    <row r="259" spans="1:130" ht="15.75" x14ac:dyDescent="0.25">
      <c r="A259" s="166" t="s">
        <v>318</v>
      </c>
      <c r="B259" s="166" t="s">
        <v>872</v>
      </c>
      <c r="C259" s="175">
        <f ca="1">C494*2+C273*2</f>
        <v>28.0534</v>
      </c>
      <c r="D259" s="176">
        <v>104</v>
      </c>
      <c r="E259" s="176">
        <v>169.4</v>
      </c>
      <c r="F259" s="176">
        <v>282.39999999999998</v>
      </c>
      <c r="G259" s="176">
        <v>49.7</v>
      </c>
      <c r="H259" s="176">
        <v>50.358524985509334</v>
      </c>
      <c r="I259" s="176">
        <v>129</v>
      </c>
      <c r="J259" s="175">
        <v>0.27600000000000002</v>
      </c>
      <c r="K259" s="175">
        <v>8.5000000000000006E-2</v>
      </c>
      <c r="L259" s="175">
        <v>0.57699999999999996</v>
      </c>
      <c r="M259" s="176">
        <v>163</v>
      </c>
      <c r="N259" s="176">
        <v>0</v>
      </c>
      <c r="O259" s="177">
        <v>0.90900000000000003</v>
      </c>
      <c r="P259" s="178">
        <v>3.7400000000000003E-2</v>
      </c>
      <c r="Q259" s="178">
        <v>-1.9939999999999999E-5</v>
      </c>
      <c r="R259" s="178">
        <v>4.1920000000000004E-9</v>
      </c>
      <c r="S259" s="175">
        <f t="shared" ca="1" si="4"/>
        <v>0.2916951431226511</v>
      </c>
      <c r="T259" s="179">
        <v>25</v>
      </c>
      <c r="U259" s="180">
        <v>168.98</v>
      </c>
      <c r="V259" s="180">
        <v>93.94</v>
      </c>
      <c r="W259" s="169">
        <v>12.5</v>
      </c>
      <c r="X259" s="181">
        <v>52.300000000000004</v>
      </c>
      <c r="Y259" s="169">
        <v>16.28</v>
      </c>
      <c r="Z259" s="181">
        <v>68.115520000000004</v>
      </c>
      <c r="AA259" s="181">
        <v>219.5</v>
      </c>
      <c r="AB259" s="177">
        <v>15.536799999999999</v>
      </c>
      <c r="AC259" s="180">
        <v>1347.01</v>
      </c>
      <c r="AD259" s="180">
        <v>-18.149999999999999</v>
      </c>
      <c r="AE259" s="169">
        <v>182</v>
      </c>
      <c r="AF259" s="169">
        <v>120</v>
      </c>
      <c r="AG259" s="175">
        <v>38.960999999999999</v>
      </c>
      <c r="AH259" s="180">
        <v>-2282.37</v>
      </c>
      <c r="AI259" s="175">
        <v>-3.6779999999999999</v>
      </c>
      <c r="AJ259" s="175">
        <v>0.88100000000000001</v>
      </c>
      <c r="AK259" s="169">
        <v>3237</v>
      </c>
      <c r="AL259" s="181">
        <v>13543.608</v>
      </c>
      <c r="AM259" s="190" t="s">
        <v>139</v>
      </c>
      <c r="AN259" s="191">
        <f ca="1">IFERROR(IF($AM259="HSC",OFFSET(INDEX(CpDataCoefficients!$A$1:$A$5025,MATCH($A259,CpDataCoefficients!$A$1:$A$5025,0)),1,CpDataCoefficients!$F$39+AN$3),OFFSET(INDEX(CpDataCoefficients!$A$1:$A$5025,MATCH($A259,CpDataCoefficients!$A$1:$A$5025,0)),0,CpDataCoefficients!$F$39+AN$3)),0)</f>
        <v>100</v>
      </c>
      <c r="AO259" s="191">
        <f ca="1">IFERROR(IF($AM259="HSC",OFFSET(INDEX(CpDataCoefficients!$A$1:$A$5025,MATCH($A259,CpDataCoefficients!$A$1:$A$5025,0)),1,CpDataCoefficients!$F$39+AO$3),OFFSET(INDEX(CpDataCoefficients!$A$1:$A$5025,MATCH($A259,CpDataCoefficients!$A$1:$A$5025,0)),0,CpDataCoefficients!$F$39+AO$3)),0)</f>
        <v>1500</v>
      </c>
      <c r="AP259" s="191">
        <f ca="1">IFERROR(IF($AM259="HSC",OFFSET(INDEX(CpDataCoefficients!$A$1:$A$5025,MATCH($A259,CpDataCoefficients!$A$1:$A$5025,0)),1,CpDataCoefficients!$F$39+AP$3),OFFSET(INDEX(CpDataCoefficients!$A$1:$A$5025,MATCH($A259,CpDataCoefficients!$A$1:$A$5025,0)),0,CpDataCoefficients!$F$39+AP$3)),0)</f>
        <v>2.6623471338054783</v>
      </c>
      <c r="AQ259" s="191">
        <f ca="1">IFERROR(IF($AM259="HSC",OFFSET(INDEX(CpDataCoefficients!$A$1:$A$5025,MATCH($A259,CpDataCoefficients!$A$1:$A$5025,0)),1,CpDataCoefficients!$F$39+AQ$3),OFFSET(INDEX(CpDataCoefficients!$A$1:$A$5025,MATCH($A259,CpDataCoefficients!$A$1:$A$5025,0)),0,CpDataCoefficients!$F$39+AQ$3)),0)</f>
        <v>151.30037837890575</v>
      </c>
      <c r="AR259" s="191">
        <f ca="1">IFERROR(IF($AM259="HSC",OFFSET(INDEX(CpDataCoefficients!$A$1:$A$5025,MATCH($A259,CpDataCoefficients!$A$1:$A$5025,0)),1,CpDataCoefficients!$F$39+AR$3),OFFSET(INDEX(CpDataCoefficients!$A$1:$A$5025,MATCH($A259,CpDataCoefficients!$A$1:$A$5025,0)),0,CpDataCoefficients!$F$39+AR$3)),0)</f>
        <v>-73.844464073601827</v>
      </c>
      <c r="AS259" s="191">
        <f ca="1">IFERROR(IF($AM259="HSC",OFFSET(INDEX(CpDataCoefficients!$A$1:$A$5025,MATCH($A259,CpDataCoefficients!$A$1:$A$5025,0)),1,CpDataCoefficients!$F$39+AS$3),OFFSET(INDEX(CpDataCoefficients!$A$1:$A$5025,MATCH($A259,CpDataCoefficients!$A$1:$A$5025,0)),0,CpDataCoefficients!$F$39+AS$3)),0)</f>
        <v>13.733940115541422</v>
      </c>
      <c r="AT259" s="191">
        <f ca="1">IFERROR(IF($AM259="HSC",OFFSET(INDEX(CpDataCoefficients!$A$1:$A$5025,MATCH($A259,CpDataCoefficients!$A$1:$A$5025,0)),1,CpDataCoefficients!$F$39+AT$3),OFFSET(INDEX(CpDataCoefficients!$A$1:$A$5025,MATCH($A259,CpDataCoefficients!$A$1:$A$5025,0)),0,CpDataCoefficients!$F$39+AT$3)),0)</f>
        <v>0.16348171437632664</v>
      </c>
      <c r="AU259" s="191">
        <f ca="1">IFERROR(IF($AM259="HSC",OFFSET(INDEX(CpDataCoefficients!$A$1:$A$5025,MATCH($A259,CpDataCoefficients!$A$1:$A$5025,0)),1,CpDataCoefficients!$F$39+AU$3),OFFSET(INDEX(CpDataCoefficients!$A$1:$A$5025,MATCH($A259,CpDataCoefficients!$A$1:$A$5025,0)),0,CpDataCoefficients!$F$39+AU$3)),0)</f>
        <v>-4097.9316344508316</v>
      </c>
      <c r="AV259" s="191">
        <f ca="1">IFERROR(IF($AM259="HSC",OFFSET(INDEX(CpDataCoefficients!$A$1:$A$5025,MATCH($A259,CpDataCoefficients!$A$1:$A$5025,0)),1,CpDataCoefficients!$F$39+AV$3),OFFSET(INDEX(CpDataCoefficients!$A$1:$A$5025,MATCH($A259,CpDataCoefficients!$A$1:$A$5025,0)),0,CpDataCoefficients!$F$39+AV$3)),0)</f>
        <v>-160.36938771410919</v>
      </c>
      <c r="AW259" s="191">
        <f ca="1">IFERROR(IF($AM259="HSC",OFFSET(INDEX(CpDataCoefficients!$A$1:$A$5025,MATCH($A259,CpDataCoefficients!$A$1:$A$5025,0)),1,CpDataCoefficients!$F$39+AW$3),OFFSET(INDEX(CpDataCoefficients!$A$1:$A$5025,MATCH($A259,CpDataCoefficients!$A$1:$A$5025,0)),0,CpDataCoefficients!$F$39+AW$3)),0)</f>
        <v>0</v>
      </c>
      <c r="AX259" s="191">
        <f ca="1">IFERROR(IF($AM259="HSC",OFFSET(INDEX(CpDataCoefficients!$A$1:$A$5025,MATCH($A259,CpDataCoefficients!$A$1:$A$5025,0)),1,CpDataCoefficients!$F$39+AX$3),OFFSET(INDEX(CpDataCoefficients!$A$1:$A$5025,MATCH($A259,CpDataCoefficients!$A$1:$A$5025,0)),0,CpDataCoefficients!$F$39+AX$3)),0)</f>
        <v>1500</v>
      </c>
      <c r="AY259" s="191">
        <f ca="1">IFERROR(IF($AM259="HSC",OFFSET(INDEX(CpDataCoefficients!$A$1:$A$5025,MATCH($A259,CpDataCoefficients!$A$1:$A$5025,0)),1,CpDataCoefficients!$F$39+AY$3),OFFSET(INDEX(CpDataCoefficients!$A$1:$A$5025,MATCH($A259,CpDataCoefficients!$A$1:$A$5025,0)),0,CpDataCoefficients!$F$39+AY$3)),0)</f>
        <v>3000</v>
      </c>
      <c r="AZ259" s="191">
        <f ca="1">IFERROR(IF($AM259="HSC",OFFSET(INDEX(CpDataCoefficients!$A$1:$A$5025,MATCH($A259,CpDataCoefficients!$A$1:$A$5025,0)),1,CpDataCoefficients!$F$39+AZ$3),OFFSET(INDEX(CpDataCoefficients!$A$1:$A$5025,MATCH($A259,CpDataCoefficients!$A$1:$A$5025,0)),0,CpDataCoefficients!$F$39+AZ$3)),0)</f>
        <v>87.580690088820901</v>
      </c>
      <c r="BA259" s="191">
        <f ca="1">IFERROR(IF($AM259="HSC",OFFSET(INDEX(CpDataCoefficients!$A$1:$A$5025,MATCH($A259,CpDataCoefficients!$A$1:$A$5025,0)),1,CpDataCoefficients!$F$39+BA$3),OFFSET(INDEX(CpDataCoefficients!$A$1:$A$5025,MATCH($A259,CpDataCoefficients!$A$1:$A$5025,0)),0,CpDataCoefficients!$F$39+BA$3)),0)</f>
        <v>31.511398931823351</v>
      </c>
      <c r="BB259" s="191">
        <f ca="1">IFERROR(IF($AM259="HSC",OFFSET(INDEX(CpDataCoefficients!$A$1:$A$5025,MATCH($A259,CpDataCoefficients!$A$1:$A$5025,0)),1,CpDataCoefficients!$F$39+BB$3),OFFSET(INDEX(CpDataCoefficients!$A$1:$A$5025,MATCH($A259,CpDataCoefficients!$A$1:$A$5025,0)),0,CpDataCoefficients!$F$39+BB$3)),0)</f>
        <v>-8.5587353629143053</v>
      </c>
      <c r="BC259" s="191">
        <f ca="1">IFERROR(IF($AM259="HSC",OFFSET(INDEX(CpDataCoefficients!$A$1:$A$5025,MATCH($A259,CpDataCoefficients!$A$1:$A$5025,0)),1,CpDataCoefficients!$F$39+BC$3),OFFSET(INDEX(CpDataCoefficients!$A$1:$A$5025,MATCH($A259,CpDataCoefficients!$A$1:$A$5025,0)),0,CpDataCoefficients!$F$39+BC$3)),0)</f>
        <v>0.84820079840774665</v>
      </c>
      <c r="BD259" s="191">
        <f ca="1">IFERROR(IF($AM259="HSC",OFFSET(INDEX(CpDataCoefficients!$A$1:$A$5025,MATCH($A259,CpDataCoefficients!$A$1:$A$5025,0)),1,CpDataCoefficients!$F$39+BD$3),OFFSET(INDEX(CpDataCoefficients!$A$1:$A$5025,MATCH($A259,CpDataCoefficients!$A$1:$A$5025,0)),0,CpDataCoefficients!$F$39+BD$3)),0)</f>
        <v>-19.085415292469424</v>
      </c>
      <c r="BE259" s="191">
        <f ca="1">IFERROR(IF($AM259="HSC",OFFSET(INDEX(CpDataCoefficients!$A$1:$A$5025,MATCH($A259,CpDataCoefficients!$A$1:$A$5025,0)),1,CpDataCoefficients!$F$39+BE$3),OFFSET(INDEX(CpDataCoefficients!$A$1:$A$5025,MATCH($A259,CpDataCoefficients!$A$1:$A$5025,0)),0,CpDataCoefficients!$F$39+BE$3)),0)</f>
        <v>-4160.5170759862267</v>
      </c>
      <c r="BF259" s="191">
        <f ca="1">IFERROR(IF($AM259="HSC",OFFSET(INDEX(CpDataCoefficients!$A$1:$A$5025,MATCH($A259,CpDataCoefficients!$A$1:$A$5025,0)),1,CpDataCoefficients!$F$39+BF$3),OFFSET(INDEX(CpDataCoefficients!$A$1:$A$5025,MATCH($A259,CpDataCoefficients!$A$1:$A$5025,0)),0,CpDataCoefficients!$F$39+BF$3)),0)</f>
        <v>-78.344864386043099</v>
      </c>
      <c r="BG259" s="191">
        <f ca="1">IFERROR(IF($AM259="HSC",OFFSET(INDEX(CpDataCoefficients!$A$1:$A$5025,MATCH($A259,CpDataCoefficients!$A$1:$A$5025,0)),1,CpDataCoefficients!$F$39+BG$3),OFFSET(INDEX(CpDataCoefficients!$A$1:$A$5025,MATCH($A259,CpDataCoefficients!$A$1:$A$5025,0)),0,CpDataCoefficients!$F$39+BG$3)),0)</f>
        <v>0</v>
      </c>
      <c r="BH259" s="191">
        <f ca="1">IFERROR(IF($AM259="HSC",OFFSET(INDEX(CpDataCoefficients!$A$1:$A$5025,MATCH($A259,CpDataCoefficients!$A$1:$A$5025,0)),1,CpDataCoefficients!$F$39+BH$3),OFFSET(INDEX(CpDataCoefficients!$A$1:$A$5025,MATCH($A259,CpDataCoefficients!$A$1:$A$5025,0)),0,CpDataCoefficients!$F$39+BH$3)),0)</f>
        <v>3000</v>
      </c>
      <c r="BI259" s="191">
        <f ca="1">IFERROR(IF($AM259="HSC",OFFSET(INDEX(CpDataCoefficients!$A$1:$A$5025,MATCH($A259,CpDataCoefficients!$A$1:$A$5025,0)),1,CpDataCoefficients!$F$39+BI$3),OFFSET(INDEX(CpDataCoefficients!$A$1:$A$5025,MATCH($A259,CpDataCoefficients!$A$1:$A$5025,0)),0,CpDataCoefficients!$F$39+BI$3)),0)</f>
        <v>4500</v>
      </c>
      <c r="BJ259" s="191">
        <f ca="1">IFERROR(IF($AM259="HSC",OFFSET(INDEX(CpDataCoefficients!$A$1:$A$5025,MATCH($A259,CpDataCoefficients!$A$1:$A$5025,0)),1,CpDataCoefficients!$F$39+BJ$3),OFFSET(INDEX(CpDataCoefficients!$A$1:$A$5025,MATCH($A259,CpDataCoefficients!$A$1:$A$5025,0)),0,CpDataCoefficients!$F$39+BJ$3)),0)</f>
        <v>125.56260475604793</v>
      </c>
      <c r="BK259" s="191">
        <f ca="1">IFERROR(IF($AM259="HSC",OFFSET(INDEX(CpDataCoefficients!$A$1:$A$5025,MATCH($A259,CpDataCoefficients!$A$1:$A$5025,0)),1,CpDataCoefficients!$F$39+BK$3),OFFSET(INDEX(CpDataCoefficients!$A$1:$A$5025,MATCH($A259,CpDataCoefficients!$A$1:$A$5025,0)),0,CpDataCoefficients!$F$39+BK$3)),0)</f>
        <v>3.0666767519558431</v>
      </c>
      <c r="BL259" s="191">
        <f ca="1">IFERROR(IF($AM259="HSC",OFFSET(INDEX(CpDataCoefficients!$A$1:$A$5025,MATCH($A259,CpDataCoefficients!$A$1:$A$5025,0)),1,CpDataCoefficients!$F$39+BL$3),OFFSET(INDEX(CpDataCoefficients!$A$1:$A$5025,MATCH($A259,CpDataCoefficients!$A$1:$A$5025,0)),0,CpDataCoefficients!$F$39+BL$3)),0)</f>
        <v>-0.49068577278822689</v>
      </c>
      <c r="BM259" s="191">
        <f ca="1">IFERROR(IF($AM259="HSC",OFFSET(INDEX(CpDataCoefficients!$A$1:$A$5025,MATCH($A259,CpDataCoefficients!$A$1:$A$5025,0)),1,CpDataCoefficients!$F$39+BM$3),OFFSET(INDEX(CpDataCoefficients!$A$1:$A$5025,MATCH($A259,CpDataCoefficients!$A$1:$A$5025,0)),0,CpDataCoefficients!$F$39+BM$3)),0)</f>
        <v>2.8589146320241531E-2</v>
      </c>
      <c r="BN259" s="191">
        <f ca="1">IFERROR(IF($AM259="HSC",OFFSET(INDEX(CpDataCoefficients!$A$1:$A$5025,MATCH($A259,CpDataCoefficients!$A$1:$A$5025,0)),1,CpDataCoefficients!$F$39+BN$3),OFFSET(INDEX(CpDataCoefficients!$A$1:$A$5025,MATCH($A259,CpDataCoefficients!$A$1:$A$5025,0)),0,CpDataCoefficients!$F$39+BN$3)),0)</f>
        <v>-47.29119176572646</v>
      </c>
      <c r="BO259" s="191">
        <f ca="1">IFERROR(IF($AM259="HSC",OFFSET(INDEX(CpDataCoefficients!$A$1:$A$5025,MATCH($A259,CpDataCoefficients!$A$1:$A$5025,0)),1,CpDataCoefficients!$F$39+BO$3),OFFSET(INDEX(CpDataCoefficients!$A$1:$A$5025,MATCH($A259,CpDataCoefficients!$A$1:$A$5025,0)),0,CpDataCoefficients!$F$39+BO$3)),0)</f>
        <v>-4211.8788060259521</v>
      </c>
      <c r="BP259" s="191">
        <f ca="1">IFERROR(IF($AM259="HSC",OFFSET(INDEX(CpDataCoefficients!$A$1:$A$5025,MATCH($A259,CpDataCoefficients!$A$1:$A$5025,0)),1,CpDataCoefficients!$F$39+BP$3),OFFSET(INDEX(CpDataCoefficients!$A$1:$A$5025,MATCH($A259,CpDataCoefficients!$A$1:$A$5025,0)),0,CpDataCoefficients!$F$39+BP$3)),0)</f>
        <v>-65.234801915627088</v>
      </c>
      <c r="BQ259" s="191">
        <f ca="1">IFERROR(IF($AM259="HSC",OFFSET(INDEX(CpDataCoefficients!$A$1:$A$5025,MATCH($A259,CpDataCoefficients!$A$1:$A$5025,0)),1,CpDataCoefficients!$F$39+BQ$3),OFFSET(INDEX(CpDataCoefficients!$A$1:$A$5025,MATCH($A259,CpDataCoefficients!$A$1:$A$5025,0)),0,CpDataCoefficients!$F$39+BQ$3)),0)</f>
        <v>0</v>
      </c>
      <c r="BR259" s="191">
        <f ca="1">IFERROR(IF($AM259="HSC",OFFSET(INDEX(CpDataCoefficients!$A$1:$A$5025,MATCH($A259,CpDataCoefficients!$A$1:$A$5025,0)),1,CpDataCoefficients!$F$39+BR$3),OFFSET(INDEX(CpDataCoefficients!$A$1:$A$5025,MATCH($A259,CpDataCoefficients!$A$1:$A$5025,0)),0,CpDataCoefficients!$F$39+BR$3)),0)</f>
        <v>4500</v>
      </c>
      <c r="BS259" s="191">
        <f ca="1">IFERROR(IF($AM259="HSC",OFFSET(INDEX(CpDataCoefficients!$A$1:$A$5025,MATCH($A259,CpDataCoefficients!$A$1:$A$5025,0)),1,CpDataCoefficients!$F$39+BS$3),OFFSET(INDEX(CpDataCoefficients!$A$1:$A$5025,MATCH($A259,CpDataCoefficients!$A$1:$A$5025,0)),0,CpDataCoefficients!$F$39+BS$3)),0)</f>
        <v>6000</v>
      </c>
      <c r="BT259" s="191">
        <f ca="1">IFERROR(IF($AM259="HSC",OFFSET(INDEX(CpDataCoefficients!$A$1:$A$5025,MATCH($A259,CpDataCoefficients!$A$1:$A$5025,0)),1,CpDataCoefficients!$F$39+BT$3),OFFSET(INDEX(CpDataCoefficients!$A$1:$A$5025,MATCH($A259,CpDataCoefficients!$A$1:$A$5025,0)),0,CpDataCoefficients!$F$39+BT$3)),0)</f>
        <v>133.38396373199126</v>
      </c>
      <c r="BU259" s="191">
        <f ca="1">IFERROR(IF($AM259="HSC",OFFSET(INDEX(CpDataCoefficients!$A$1:$A$5025,MATCH($A259,CpDataCoefficients!$A$1:$A$5025,0)),1,CpDataCoefficients!$F$39+BU$3),OFFSET(INDEX(CpDataCoefficients!$A$1:$A$5025,MATCH($A259,CpDataCoefficients!$A$1:$A$5025,0)),0,CpDataCoefficients!$F$39+BU$3)),0)</f>
        <v>-0.31637649449831795</v>
      </c>
      <c r="BV259" s="191">
        <f ca="1">IFERROR(IF($AM259="HSC",OFFSET(INDEX(CpDataCoefficients!$A$1:$A$5025,MATCH($A259,CpDataCoefficients!$A$1:$A$5025,0)),1,CpDataCoefficients!$F$39+BV$3),OFFSET(INDEX(CpDataCoefficients!$A$1:$A$5025,MATCH($A259,CpDataCoefficients!$A$1:$A$5025,0)),0,CpDataCoefficients!$F$39+BV$3)),0)</f>
        <v>6.2446149713818483E-2</v>
      </c>
      <c r="BW259" s="191">
        <f ca="1">IFERROR(IF($AM259="HSC",OFFSET(INDEX(CpDataCoefficients!$A$1:$A$5025,MATCH($A259,CpDataCoefficients!$A$1:$A$5025,0)),1,CpDataCoefficients!$F$39+BW$3),OFFSET(INDEX(CpDataCoefficients!$A$1:$A$5025,MATCH($A259,CpDataCoefficients!$A$1:$A$5025,0)),0,CpDataCoefficients!$F$39+BW$3)),0)</f>
        <v>-3.7949146977145809E-3</v>
      </c>
      <c r="BX259" s="191">
        <f ca="1">IFERROR(IF($AM259="HSC",OFFSET(INDEX(CpDataCoefficients!$A$1:$A$5025,MATCH($A259,CpDataCoefficients!$A$1:$A$5025,0)),1,CpDataCoefficients!$F$39+BX$3),OFFSET(INDEX(CpDataCoefficients!$A$1:$A$5025,MATCH($A259,CpDataCoefficients!$A$1:$A$5025,0)),0,CpDataCoefficients!$F$39+BX$3)),0)</f>
        <v>-64.451014311383446</v>
      </c>
      <c r="BY259" s="191">
        <f ca="1">IFERROR(IF($AM259="HSC",OFFSET(INDEX(CpDataCoefficients!$A$1:$A$5025,MATCH($A259,CpDataCoefficients!$A$1:$A$5025,0)),1,CpDataCoefficients!$F$39+BY$3),OFFSET(INDEX(CpDataCoefficients!$A$1:$A$5025,MATCH($A259,CpDataCoefficients!$A$1:$A$5025,0)),0,CpDataCoefficients!$F$39+BY$3)),0)</f>
        <v>-4230.1163110870893</v>
      </c>
      <c r="BZ259" s="191">
        <f ca="1">IFERROR(IF($AM259="HSC",OFFSET(INDEX(CpDataCoefficients!$A$1:$A$5025,MATCH($A259,CpDataCoefficients!$A$1:$A$5025,0)),1,CpDataCoefficients!$F$39+BZ$3),OFFSET(INDEX(CpDataCoefficients!$A$1:$A$5025,MATCH($A259,CpDataCoefficients!$A$1:$A$5025,0)),0,CpDataCoefficients!$F$39+BZ$3)),0)</f>
        <v>-66.815485738400753</v>
      </c>
      <c r="CA259" s="191">
        <f ca="1">IFERROR(IF($AM259="HSC",OFFSET(INDEX(CpDataCoefficients!$A$1:$A$5025,MATCH($A259,CpDataCoefficients!$A$1:$A$5025,0)),1,CpDataCoefficients!$F$39+CA$3),OFFSET(INDEX(CpDataCoefficients!$A$1:$A$5025,MATCH($A259,CpDataCoefficients!$A$1:$A$5025,0)),0,CpDataCoefficients!$F$39+CA$3)),0)</f>
        <v>0</v>
      </c>
      <c r="CB259" s="191">
        <f ca="1">IFERROR(IF($AM259="HSC",OFFSET(INDEX(CpDataCoefficients!$A$1:$A$5025,MATCH($A259,CpDataCoefficients!$A$1:$A$5025,0)),1,CpDataCoefficients!$F$39+CB$3),OFFSET(INDEX(CpDataCoefficients!$A$1:$A$5025,MATCH($A259,CpDataCoefficients!$A$1:$A$5025,0)),0,CpDataCoefficients!$F$39+CB$3)),0)</f>
        <v>0</v>
      </c>
      <c r="CC259" s="191">
        <f ca="1">IFERROR(IF($AM259="HSC",OFFSET(INDEX(CpDataCoefficients!$A$1:$A$5025,MATCH($A259,CpDataCoefficients!$A$1:$A$5025,0)),1,CpDataCoefficients!$F$39+CC$3),OFFSET(INDEX(CpDataCoefficients!$A$1:$A$5025,MATCH($A259,CpDataCoefficients!$A$1:$A$5025,0)),0,CpDataCoefficients!$F$39+CC$3)),0)</f>
        <v>0</v>
      </c>
      <c r="CD259" s="191">
        <f ca="1">IFERROR(IF($AM259="HSC",OFFSET(INDEX(CpDataCoefficients!$A$1:$A$5025,MATCH($A259,CpDataCoefficients!$A$1:$A$5025,0)),1,CpDataCoefficients!$F$39+CD$3),OFFSET(INDEX(CpDataCoefficients!$A$1:$A$5025,MATCH($A259,CpDataCoefficients!$A$1:$A$5025,0)),0,CpDataCoefficients!$F$39+CD$3)),0)</f>
        <v>0</v>
      </c>
      <c r="CE259" s="191">
        <f ca="1">IFERROR(IF($AM259="HSC",OFFSET(INDEX(CpDataCoefficients!$A$1:$A$5025,MATCH($A259,CpDataCoefficients!$A$1:$A$5025,0)),1,CpDataCoefficients!$F$39+CE$3),OFFSET(INDEX(CpDataCoefficients!$A$1:$A$5025,MATCH($A259,CpDataCoefficients!$A$1:$A$5025,0)),0,CpDataCoefficients!$F$39+CE$3)),0)</f>
        <v>0</v>
      </c>
      <c r="CF259" s="191">
        <f ca="1">IFERROR(IF($AM259="HSC",OFFSET(INDEX(CpDataCoefficients!$A$1:$A$5025,MATCH($A259,CpDataCoefficients!$A$1:$A$5025,0)),1,CpDataCoefficients!$F$39+CF$3),OFFSET(INDEX(CpDataCoefficients!$A$1:$A$5025,MATCH($A259,CpDataCoefficients!$A$1:$A$5025,0)),0,CpDataCoefficients!$F$39+CF$3)),0)</f>
        <v>0</v>
      </c>
      <c r="CG259" s="191">
        <f ca="1">IFERROR(IF($AM259="HSC",OFFSET(INDEX(CpDataCoefficients!$A$1:$A$5025,MATCH($A259,CpDataCoefficients!$A$1:$A$5025,0)),1,CpDataCoefficients!$F$39+CG$3),OFFSET(INDEX(CpDataCoefficients!$A$1:$A$5025,MATCH($A259,CpDataCoefficients!$A$1:$A$5025,0)),0,CpDataCoefficients!$F$39+CG$3)),0)</f>
        <v>0</v>
      </c>
      <c r="CH259" s="191">
        <f ca="1">IFERROR(IF($AM259="HSC",OFFSET(INDEX(CpDataCoefficients!$A$1:$A$5025,MATCH($A259,CpDataCoefficients!$A$1:$A$5025,0)),1,CpDataCoefficients!$F$39+CH$3),OFFSET(INDEX(CpDataCoefficients!$A$1:$A$5025,MATCH($A259,CpDataCoefficients!$A$1:$A$5025,0)),0,CpDataCoefficients!$F$39+CH$3)),0)</f>
        <v>0</v>
      </c>
      <c r="CI259" s="191">
        <f ca="1">IFERROR(IF($AM259="HSC",OFFSET(INDEX(CpDataCoefficients!$A$1:$A$5025,MATCH($A259,CpDataCoefficients!$A$1:$A$5025,0)),1,CpDataCoefficients!$F$39+CI$3),OFFSET(INDEX(CpDataCoefficients!$A$1:$A$5025,MATCH($A259,CpDataCoefficients!$A$1:$A$5025,0)),0,CpDataCoefficients!$F$39+CI$3)),0)</f>
        <v>0</v>
      </c>
      <c r="CJ259" s="191">
        <f ca="1">IFERROR(IF($AM259="HSC",OFFSET(INDEX(CpDataCoefficients!$A$1:$A$5025,MATCH($A259,CpDataCoefficients!$A$1:$A$5025,0)),1,CpDataCoefficients!$F$39+CJ$3),OFFSET(INDEX(CpDataCoefficients!$A$1:$A$5025,MATCH($A259,CpDataCoefficients!$A$1:$A$5025,0)),0,CpDataCoefficients!$F$39+CJ$3)),0)</f>
        <v>0</v>
      </c>
      <c r="CK259" s="191">
        <f ca="1">IFERROR(IF($AM259="HSC",OFFSET(INDEX(CpDataCoefficients!$A$1:$A$5025,MATCH($A259,CpDataCoefficients!$A$1:$A$5025,0)),1,CpDataCoefficients!$F$39+CK$3),OFFSET(INDEX(CpDataCoefficients!$A$1:$A$5025,MATCH($A259,CpDataCoefficients!$A$1:$A$5025,0)),0,CpDataCoefficients!$F$39+CK$3)),0)</f>
        <v>0</v>
      </c>
      <c r="CL259" s="191">
        <f ca="1">IFERROR(IF($AM259="HSC",OFFSET(INDEX(CpDataCoefficients!$A$1:$A$5025,MATCH($A259,CpDataCoefficients!$A$1:$A$5025,0)),1,CpDataCoefficients!$F$39+CL$3),OFFSET(INDEX(CpDataCoefficients!$A$1:$A$5025,MATCH($A259,CpDataCoefficients!$A$1:$A$5025,0)),0,CpDataCoefficients!$F$39+CL$3)),0)</f>
        <v>0</v>
      </c>
      <c r="CM259" s="191">
        <f ca="1">IFERROR(IF($AM259="HSC",OFFSET(INDEX(CpDataCoefficients!$A$1:$A$5025,MATCH($A259,CpDataCoefficients!$A$1:$A$5025,0)),1,CpDataCoefficients!$F$39+CM$3),OFFSET(INDEX(CpDataCoefficients!$A$1:$A$5025,MATCH($A259,CpDataCoefficients!$A$1:$A$5025,0)),0,CpDataCoefficients!$F$39+CM$3)),0)</f>
        <v>0</v>
      </c>
      <c r="CN259" s="191">
        <f ca="1">IFERROR(IF($AM259="HSC",OFFSET(INDEX(CpDataCoefficients!$A$1:$A$5025,MATCH($A259,CpDataCoefficients!$A$1:$A$5025,0)),1,CpDataCoefficients!$F$39+CN$3),OFFSET(INDEX(CpDataCoefficients!$A$1:$A$5025,MATCH($A259,CpDataCoefficients!$A$1:$A$5025,0)),0,CpDataCoefficients!$F$39+CN$3)),0)</f>
        <v>0</v>
      </c>
      <c r="CO259" s="191">
        <f ca="1">IFERROR(IF($AM259="HSC",OFFSET(INDEX(CpDataCoefficients!$A$1:$A$5025,MATCH($A259,CpDataCoefficients!$A$1:$A$5025,0)),1,CpDataCoefficients!$F$39+CO$3),OFFSET(INDEX(CpDataCoefficients!$A$1:$A$5025,MATCH($A259,CpDataCoefficients!$A$1:$A$5025,0)),0,CpDataCoefficients!$F$39+CO$3)),0)</f>
        <v>0</v>
      </c>
      <c r="CP259" s="191">
        <f ca="1">IFERROR(IF($AM259="HSC",OFFSET(INDEX(CpDataCoefficients!$A$1:$A$5025,MATCH($A259,CpDataCoefficients!$A$1:$A$5025,0)),1,CpDataCoefficients!$F$39+CP$3),OFFSET(INDEX(CpDataCoefficients!$A$1:$A$5025,MATCH($A259,CpDataCoefficients!$A$1:$A$5025,0)),0,CpDataCoefficients!$F$39+CP$3)),0)</f>
        <v>0</v>
      </c>
      <c r="CQ259" s="191">
        <f ca="1">IFERROR(IF($AM259="HSC",OFFSET(INDEX(CpDataCoefficients!$A$1:$A$5025,MATCH($A259,CpDataCoefficients!$A$1:$A$5025,0)),1,CpDataCoefficients!$F$39+CQ$3),OFFSET(INDEX(CpDataCoefficients!$A$1:$A$5025,MATCH($A259,CpDataCoefficients!$A$1:$A$5025,0)),0,CpDataCoefficients!$F$39+CQ$3)),0)</f>
        <v>0</v>
      </c>
      <c r="CR259" s="191">
        <f ca="1">IFERROR(IF($AM259="HSC",OFFSET(INDEX(CpDataCoefficients!$A$1:$A$5025,MATCH($A259,CpDataCoefficients!$A$1:$A$5025,0)),1,CpDataCoefficients!$F$39+CR$3),OFFSET(INDEX(CpDataCoefficients!$A$1:$A$5025,MATCH($A259,CpDataCoefficients!$A$1:$A$5025,0)),0,CpDataCoefficients!$F$39+CR$3)),0)</f>
        <v>0</v>
      </c>
      <c r="CS259" s="191">
        <f ca="1">IFERROR(IF($AM259="HSC",OFFSET(INDEX(CpDataCoefficients!$A$1:$A$5025,MATCH($A259,CpDataCoefficients!$A$1:$A$5025,0)),1,CpDataCoefficients!$F$39+CS$3),OFFSET(INDEX(CpDataCoefficients!$A$1:$A$5025,MATCH($A259,CpDataCoefficients!$A$1:$A$5025,0)),0,CpDataCoefficients!$F$39+CS$3)),0)</f>
        <v>0</v>
      </c>
      <c r="CT259" s="191">
        <f ca="1">IFERROR(IF($AM259="HSC",OFFSET(INDEX(CpDataCoefficients!$A$1:$A$5025,MATCH($A259,CpDataCoefficients!$A$1:$A$5025,0)),1,CpDataCoefficients!$F$39+CT$3),OFFSET(INDEX(CpDataCoefficients!$A$1:$A$5025,MATCH($A259,CpDataCoefficients!$A$1:$A$5025,0)),0,CpDataCoefficients!$F$39+CT$3)),0)</f>
        <v>0</v>
      </c>
      <c r="CU259" s="192">
        <f ca="1">IFERROR(IF($AM259="HSC",OFFSET(INDEX(CpDataCoefficients!$A$1:$A$5025,MATCH($A259,CpDataCoefficients!$A$1:$A$5025,0)),1,CpDataCoefficients!$F$39+CU$3),OFFSET(INDEX(CpDataCoefficients!$A$1:$A$5025,MATCH($A259,CpDataCoefficients!$A$1:$A$5025,0)),0,CpDataCoefficients!$F$39+CU$3)),0)</f>
        <v>0</v>
      </c>
      <c r="CV259" s="193"/>
      <c r="CW259" s="193">
        <v>2</v>
      </c>
      <c r="CX259" s="193"/>
      <c r="CY259" s="193"/>
      <c r="CZ259" s="193"/>
      <c r="DA259" s="193"/>
      <c r="DB259" s="193"/>
      <c r="DC259" s="193"/>
      <c r="DD259" s="193"/>
      <c r="DE259" s="193"/>
      <c r="DF259" s="193"/>
      <c r="DG259" s="193"/>
      <c r="DH259" s="193"/>
      <c r="DI259" s="193"/>
      <c r="DJ259" s="193"/>
      <c r="DK259" s="193"/>
      <c r="DL259" s="193"/>
      <c r="DM259" s="193"/>
      <c r="DN259" s="193"/>
      <c r="DO259" s="193"/>
      <c r="DP259" s="193"/>
      <c r="DQ259" s="193"/>
      <c r="DR259" s="193"/>
      <c r="DS259" s="193"/>
      <c r="DT259" s="193"/>
      <c r="DU259" s="193"/>
      <c r="DV259" s="193"/>
      <c r="DW259" s="193"/>
      <c r="DX259" s="193"/>
      <c r="DY259" s="193"/>
      <c r="DZ259" s="193"/>
    </row>
    <row r="260" spans="1:130" ht="15.75" x14ac:dyDescent="0.25">
      <c r="A260" s="166"/>
      <c r="B260" s="166" t="s">
        <v>873</v>
      </c>
      <c r="C260" s="175">
        <v>62.069000000000003</v>
      </c>
      <c r="D260" s="176">
        <v>260.2</v>
      </c>
      <c r="E260" s="176">
        <v>470.4</v>
      </c>
      <c r="F260" s="176">
        <v>645</v>
      </c>
      <c r="G260" s="176">
        <v>76</v>
      </c>
      <c r="H260" s="176">
        <v>77.006999977841232</v>
      </c>
      <c r="I260" s="176">
        <v>186</v>
      </c>
      <c r="J260" s="175">
        <v>0.27</v>
      </c>
      <c r="K260" s="175">
        <v>0</v>
      </c>
      <c r="L260" s="175">
        <v>1.1140000000000001</v>
      </c>
      <c r="M260" s="176">
        <v>293</v>
      </c>
      <c r="N260" s="176">
        <v>2.2000000000000002</v>
      </c>
      <c r="O260" s="177">
        <v>8.5259999999999998</v>
      </c>
      <c r="P260" s="178">
        <v>5.9310000000000002E-2</v>
      </c>
      <c r="Q260" s="178">
        <v>-3.5760000000000003E-5</v>
      </c>
      <c r="R260" s="178">
        <v>7.1900000000000002E-9</v>
      </c>
      <c r="S260" s="175">
        <f t="shared" ca="1" si="4"/>
        <v>3.2745144935011519</v>
      </c>
      <c r="T260" s="179">
        <v>25</v>
      </c>
      <c r="U260" s="180">
        <v>1365</v>
      </c>
      <c r="V260" s="180">
        <v>402.41</v>
      </c>
      <c r="W260" s="169">
        <v>-9.3000000000000007</v>
      </c>
      <c r="X260" s="181">
        <v>-38.911200000000008</v>
      </c>
      <c r="Y260" s="169">
        <v>-72.77</v>
      </c>
      <c r="Z260" s="181">
        <v>-304.46967999999998</v>
      </c>
      <c r="AA260" s="181"/>
      <c r="AB260" s="177">
        <v>20.2501</v>
      </c>
      <c r="AC260" s="180">
        <v>6022.18</v>
      </c>
      <c r="AD260" s="180">
        <v>-28.25</v>
      </c>
      <c r="AE260" s="169">
        <v>494</v>
      </c>
      <c r="AF260" s="169">
        <v>364</v>
      </c>
      <c r="AG260" s="175">
        <v>0</v>
      </c>
      <c r="AH260" s="180">
        <v>0</v>
      </c>
      <c r="AI260" s="175">
        <v>0</v>
      </c>
      <c r="AJ260" s="175">
        <v>0</v>
      </c>
      <c r="AK260" s="169">
        <v>12550</v>
      </c>
      <c r="AL260" s="181">
        <v>52509.200000000004</v>
      </c>
      <c r="AM260" s="169"/>
      <c r="AN260" s="170"/>
      <c r="AO260" s="170"/>
      <c r="AP260" s="170"/>
      <c r="AQ260" s="170"/>
      <c r="AR260" s="170"/>
      <c r="AS260" s="170"/>
      <c r="AT260" s="170"/>
      <c r="AU260" s="170"/>
      <c r="AV260" s="170"/>
      <c r="AW260" s="170"/>
      <c r="AX260" s="170"/>
      <c r="AY260" s="170"/>
      <c r="AZ260" s="170"/>
      <c r="BA260" s="170"/>
      <c r="BB260" s="170"/>
      <c r="BC260" s="170"/>
      <c r="BD260" s="170"/>
      <c r="BE260" s="170"/>
      <c r="BF260" s="170"/>
      <c r="BG260" s="170"/>
      <c r="BH260" s="170"/>
      <c r="BI260" s="170"/>
      <c r="BJ260" s="170"/>
      <c r="BK260" s="170"/>
      <c r="BL260" s="170"/>
      <c r="BM260" s="170"/>
      <c r="BN260" s="170"/>
      <c r="BO260" s="170"/>
      <c r="BP260" s="170"/>
      <c r="BQ260" s="170"/>
      <c r="BR260" s="170"/>
      <c r="BS260" s="170"/>
      <c r="BT260" s="170"/>
      <c r="BU260" s="170"/>
      <c r="BV260" s="170"/>
      <c r="BW260" s="170"/>
      <c r="BX260" s="170"/>
      <c r="BY260" s="169"/>
      <c r="BZ260" s="169"/>
      <c r="CA260" s="169"/>
      <c r="CB260" s="169"/>
      <c r="CC260" s="169"/>
      <c r="CD260" s="169"/>
      <c r="CE260" s="169"/>
      <c r="CF260" s="169"/>
      <c r="CG260" s="169"/>
      <c r="CH260" s="169"/>
      <c r="CI260" s="169"/>
      <c r="CJ260" s="169"/>
      <c r="CK260" s="169"/>
      <c r="CL260" s="169"/>
      <c r="CM260" s="169"/>
      <c r="CN260" s="169"/>
      <c r="CO260" s="169"/>
      <c r="CP260" s="169"/>
      <c r="CQ260" s="169"/>
      <c r="CR260" s="169"/>
      <c r="CS260" s="171"/>
      <c r="CT260" s="171"/>
      <c r="CU260" s="169"/>
    </row>
    <row r="261" spans="1:130" ht="15.75" x14ac:dyDescent="0.25">
      <c r="A261" s="166"/>
      <c r="B261" s="166" t="s">
        <v>874</v>
      </c>
      <c r="C261" s="175">
        <v>43.069000000000003</v>
      </c>
      <c r="D261" s="176">
        <v>195</v>
      </c>
      <c r="E261" s="176">
        <v>329.8</v>
      </c>
      <c r="F261" s="176">
        <v>0</v>
      </c>
      <c r="G261" s="176">
        <v>0</v>
      </c>
      <c r="H261" s="176">
        <v>0</v>
      </c>
      <c r="I261" s="176">
        <v>0</v>
      </c>
      <c r="J261" s="175">
        <v>0</v>
      </c>
      <c r="K261" s="175">
        <v>0</v>
      </c>
      <c r="L261" s="175">
        <v>0.83299999999999996</v>
      </c>
      <c r="M261" s="176">
        <v>298</v>
      </c>
      <c r="N261" s="176">
        <v>1.9</v>
      </c>
      <c r="O261" s="177">
        <v>-4.9610000000000003</v>
      </c>
      <c r="P261" s="178">
        <v>7.2190000000000004E-2</v>
      </c>
      <c r="Q261" s="178">
        <v>-4.9270000000000001E-5</v>
      </c>
      <c r="R261" s="178">
        <v>1.349E-8</v>
      </c>
      <c r="S261" s="175" t="e">
        <f t="shared" ca="1" si="4"/>
        <v>#DIV/0!</v>
      </c>
      <c r="T261" s="179">
        <v>25</v>
      </c>
      <c r="U261" s="180">
        <v>0</v>
      </c>
      <c r="V261" s="180">
        <v>0</v>
      </c>
      <c r="W261" s="169">
        <v>29.5</v>
      </c>
      <c r="X261" s="181">
        <v>123.42800000000001</v>
      </c>
      <c r="Y261" s="169">
        <v>42.54</v>
      </c>
      <c r="Z261" s="181">
        <v>177.98736</v>
      </c>
      <c r="AA261" s="181"/>
      <c r="AB261" s="177">
        <v>16.422699999999999</v>
      </c>
      <c r="AC261" s="180">
        <v>2610.44</v>
      </c>
      <c r="AD261" s="180">
        <v>-63.15</v>
      </c>
      <c r="AE261" s="169">
        <v>359</v>
      </c>
      <c r="AF261" s="169">
        <v>248</v>
      </c>
      <c r="AG261" s="175">
        <v>0</v>
      </c>
      <c r="AH261" s="180">
        <v>0</v>
      </c>
      <c r="AI261" s="175">
        <v>0</v>
      </c>
      <c r="AJ261" s="175">
        <v>0</v>
      </c>
      <c r="AK261" s="169">
        <v>7660</v>
      </c>
      <c r="AL261" s="181">
        <v>32049.440000000002</v>
      </c>
      <c r="AM261" s="169"/>
      <c r="AN261" s="170"/>
      <c r="AO261" s="170"/>
      <c r="AP261" s="170"/>
      <c r="AQ261" s="170"/>
      <c r="AR261" s="170"/>
      <c r="AS261" s="170"/>
      <c r="AT261" s="170"/>
      <c r="AU261" s="170"/>
      <c r="AV261" s="170"/>
      <c r="AW261" s="170"/>
      <c r="AX261" s="170"/>
      <c r="AY261" s="170"/>
      <c r="AZ261" s="170"/>
      <c r="BA261" s="170"/>
      <c r="BB261" s="170"/>
      <c r="BC261" s="170"/>
      <c r="BD261" s="170"/>
      <c r="BE261" s="170"/>
      <c r="BF261" s="170"/>
      <c r="BG261" s="170"/>
      <c r="BH261" s="170"/>
      <c r="BI261" s="170"/>
      <c r="BJ261" s="170"/>
      <c r="BK261" s="170"/>
      <c r="BL261" s="170"/>
      <c r="BM261" s="170"/>
      <c r="BN261" s="170"/>
      <c r="BO261" s="170"/>
      <c r="BP261" s="170"/>
      <c r="BQ261" s="170"/>
      <c r="BR261" s="170"/>
      <c r="BS261" s="170"/>
      <c r="BT261" s="170"/>
      <c r="BU261" s="170"/>
      <c r="BV261" s="170"/>
      <c r="BW261" s="170"/>
      <c r="BX261" s="170"/>
      <c r="BY261" s="169"/>
      <c r="BZ261" s="169"/>
      <c r="CA261" s="169"/>
      <c r="CB261" s="169"/>
      <c r="CC261" s="169"/>
      <c r="CD261" s="169"/>
      <c r="CE261" s="169"/>
      <c r="CF261" s="169"/>
      <c r="CG261" s="169"/>
      <c r="CH261" s="169"/>
      <c r="CI261" s="169"/>
      <c r="CJ261" s="169"/>
      <c r="CK261" s="169"/>
      <c r="CL261" s="169"/>
      <c r="CM261" s="169"/>
      <c r="CN261" s="169"/>
      <c r="CO261" s="169"/>
      <c r="CP261" s="169"/>
      <c r="CQ261" s="169"/>
      <c r="CR261" s="169"/>
      <c r="CS261" s="171"/>
      <c r="CT261" s="171"/>
      <c r="CU261" s="169"/>
    </row>
    <row r="262" spans="1:130" ht="15.75" x14ac:dyDescent="0.25">
      <c r="A262" s="166"/>
      <c r="B262" s="166" t="s">
        <v>875</v>
      </c>
      <c r="C262" s="175">
        <v>44.054000000000002</v>
      </c>
      <c r="D262" s="176">
        <v>161</v>
      </c>
      <c r="E262" s="176">
        <v>283.5</v>
      </c>
      <c r="F262" s="176">
        <v>469</v>
      </c>
      <c r="G262" s="176">
        <v>71</v>
      </c>
      <c r="H262" s="176">
        <v>71.940749979299042</v>
      </c>
      <c r="I262" s="176">
        <v>140</v>
      </c>
      <c r="J262" s="175">
        <v>0.25800000000000001</v>
      </c>
      <c r="K262" s="175">
        <v>0.2</v>
      </c>
      <c r="L262" s="175">
        <v>0.89900000000000002</v>
      </c>
      <c r="M262" s="176">
        <v>273</v>
      </c>
      <c r="N262" s="176">
        <v>1.9</v>
      </c>
      <c r="O262" s="177">
        <v>-1.796</v>
      </c>
      <c r="P262" s="178">
        <v>5.3080000000000002E-2</v>
      </c>
      <c r="Q262" s="178">
        <v>-3.0009999999999999E-5</v>
      </c>
      <c r="R262" s="178">
        <v>6.1900000000000003E-9</v>
      </c>
      <c r="S262" s="175">
        <f t="shared" ca="1" si="4"/>
        <v>0.5413979339311924</v>
      </c>
      <c r="T262" s="179">
        <v>25</v>
      </c>
      <c r="U262" s="180">
        <v>341.88</v>
      </c>
      <c r="V262" s="180">
        <v>194.22</v>
      </c>
      <c r="W262" s="169">
        <v>-12.58</v>
      </c>
      <c r="X262" s="181">
        <v>-52.634720000000002</v>
      </c>
      <c r="Y262" s="169">
        <v>-3.13</v>
      </c>
      <c r="Z262" s="181">
        <v>-13.09592</v>
      </c>
      <c r="AA262" s="181"/>
      <c r="AB262" s="177">
        <v>16.739999999999998</v>
      </c>
      <c r="AC262" s="180">
        <v>2567.61</v>
      </c>
      <c r="AD262" s="180">
        <v>-29.01</v>
      </c>
      <c r="AE262" s="169">
        <v>310</v>
      </c>
      <c r="AF262" s="169">
        <v>200</v>
      </c>
      <c r="AG262" s="175">
        <v>0</v>
      </c>
      <c r="AH262" s="180">
        <v>0</v>
      </c>
      <c r="AI262" s="175">
        <v>0</v>
      </c>
      <c r="AJ262" s="175">
        <v>0</v>
      </c>
      <c r="AK262" s="169">
        <v>6120</v>
      </c>
      <c r="AL262" s="181">
        <v>25606.080000000002</v>
      </c>
      <c r="AM262" s="169"/>
      <c r="AN262" s="170"/>
      <c r="AO262" s="170"/>
      <c r="AP262" s="170"/>
      <c r="AQ262" s="170"/>
      <c r="AR262" s="170"/>
      <c r="AS262" s="170"/>
      <c r="AT262" s="170"/>
      <c r="AU262" s="170"/>
      <c r="AV262" s="170"/>
      <c r="AW262" s="170"/>
      <c r="AX262" s="170"/>
      <c r="AY262" s="170"/>
      <c r="AZ262" s="170"/>
      <c r="BA262" s="170"/>
      <c r="BB262" s="170"/>
      <c r="BC262" s="170"/>
      <c r="BD262" s="170"/>
      <c r="BE262" s="170"/>
      <c r="BF262" s="170"/>
      <c r="BG262" s="170"/>
      <c r="BH262" s="170"/>
      <c r="BI262" s="170"/>
      <c r="BJ262" s="170"/>
      <c r="BK262" s="170"/>
      <c r="BL262" s="170"/>
      <c r="BM262" s="170"/>
      <c r="BN262" s="170"/>
      <c r="BO262" s="170"/>
      <c r="BP262" s="170"/>
      <c r="BQ262" s="170"/>
      <c r="BR262" s="170"/>
      <c r="BS262" s="170"/>
      <c r="BT262" s="170"/>
      <c r="BU262" s="170"/>
      <c r="BV262" s="170"/>
      <c r="BW262" s="170"/>
      <c r="BX262" s="170"/>
      <c r="BY262" s="169"/>
      <c r="BZ262" s="169"/>
      <c r="CA262" s="169"/>
      <c r="CB262" s="169"/>
      <c r="CC262" s="169"/>
      <c r="CD262" s="169"/>
      <c r="CE262" s="169"/>
      <c r="CF262" s="169"/>
      <c r="CG262" s="169"/>
      <c r="CH262" s="169"/>
      <c r="CI262" s="169"/>
      <c r="CJ262" s="169"/>
      <c r="CK262" s="169"/>
      <c r="CL262" s="169"/>
      <c r="CM262" s="169"/>
      <c r="CN262" s="169"/>
      <c r="CO262" s="169"/>
      <c r="CP262" s="169"/>
      <c r="CQ262" s="169"/>
      <c r="CR262" s="169"/>
      <c r="CS262" s="171"/>
      <c r="CT262" s="171"/>
      <c r="CU262" s="169"/>
    </row>
    <row r="263" spans="1:130" ht="15.75" x14ac:dyDescent="0.25">
      <c r="A263" s="166"/>
      <c r="B263" s="166" t="s">
        <v>876</v>
      </c>
      <c r="C263" s="175">
        <v>60.098999999999997</v>
      </c>
      <c r="D263" s="176">
        <v>284</v>
      </c>
      <c r="E263" s="176">
        <v>390.4</v>
      </c>
      <c r="F263" s="176">
        <v>593</v>
      </c>
      <c r="G263" s="176">
        <v>62</v>
      </c>
      <c r="H263" s="176">
        <v>62.821499981923104</v>
      </c>
      <c r="I263" s="176">
        <v>206</v>
      </c>
      <c r="J263" s="175">
        <v>0.26</v>
      </c>
      <c r="K263" s="175">
        <v>0.51</v>
      </c>
      <c r="L263" s="175">
        <v>0.89600000000000002</v>
      </c>
      <c r="M263" s="176">
        <v>293</v>
      </c>
      <c r="N263" s="176">
        <v>1.9</v>
      </c>
      <c r="O263" s="177">
        <v>9.1470000000000002</v>
      </c>
      <c r="P263" s="178">
        <v>5.7489999999999999E-2</v>
      </c>
      <c r="Q263" s="178">
        <v>-1.0360000000000001E-5</v>
      </c>
      <c r="R263" s="178">
        <v>-9.4300000000000007E-9</v>
      </c>
      <c r="S263" s="175">
        <f t="shared" ca="1" si="4"/>
        <v>1.1765000833138204</v>
      </c>
      <c r="T263" s="179">
        <v>25</v>
      </c>
      <c r="U263" s="180">
        <v>839.76</v>
      </c>
      <c r="V263" s="180">
        <v>316.41000000000003</v>
      </c>
      <c r="W263" s="169">
        <v>0</v>
      </c>
      <c r="X263" s="181">
        <v>0</v>
      </c>
      <c r="Y263" s="169">
        <v>0</v>
      </c>
      <c r="Z263" s="181">
        <v>0</v>
      </c>
      <c r="AA263" s="181"/>
      <c r="AB263" s="177">
        <v>16.408200000000001</v>
      </c>
      <c r="AC263" s="180">
        <v>3108.49</v>
      </c>
      <c r="AD263" s="180">
        <v>-72.150000000000006</v>
      </c>
      <c r="AE263" s="169">
        <v>425</v>
      </c>
      <c r="AF263" s="169">
        <v>292</v>
      </c>
      <c r="AG263" s="175">
        <v>0</v>
      </c>
      <c r="AH263" s="180">
        <v>0</v>
      </c>
      <c r="AI263" s="175">
        <v>0</v>
      </c>
      <c r="AJ263" s="175">
        <v>0</v>
      </c>
      <c r="AK263" s="169">
        <v>10000</v>
      </c>
      <c r="AL263" s="181">
        <v>41840</v>
      </c>
      <c r="AM263" s="169"/>
      <c r="AN263" s="170"/>
      <c r="AO263" s="170"/>
      <c r="AP263" s="170"/>
      <c r="AQ263" s="170"/>
      <c r="AR263" s="170"/>
      <c r="AS263" s="170"/>
      <c r="AT263" s="170"/>
      <c r="AU263" s="170"/>
      <c r="AV263" s="170"/>
      <c r="AW263" s="170"/>
      <c r="AX263" s="170"/>
      <c r="AY263" s="170"/>
      <c r="AZ263" s="170"/>
      <c r="BA263" s="170"/>
      <c r="BB263" s="170"/>
      <c r="BC263" s="170"/>
      <c r="BD263" s="170"/>
      <c r="BE263" s="170"/>
      <c r="BF263" s="170"/>
      <c r="BG263" s="170"/>
      <c r="BH263" s="170"/>
      <c r="BI263" s="170"/>
      <c r="BJ263" s="170"/>
      <c r="BK263" s="170"/>
      <c r="BL263" s="170"/>
      <c r="BM263" s="170"/>
      <c r="BN263" s="170"/>
      <c r="BO263" s="170"/>
      <c r="BP263" s="170"/>
      <c r="BQ263" s="170"/>
      <c r="BR263" s="170"/>
      <c r="BS263" s="170"/>
      <c r="BT263" s="170"/>
      <c r="BU263" s="170"/>
      <c r="BV263" s="170"/>
      <c r="BW263" s="170"/>
      <c r="BX263" s="170"/>
      <c r="BY263" s="169"/>
      <c r="BZ263" s="169"/>
      <c r="CA263" s="169"/>
      <c r="CB263" s="169"/>
      <c r="CC263" s="169"/>
      <c r="CD263" s="169"/>
      <c r="CE263" s="169"/>
      <c r="CF263" s="169"/>
      <c r="CG263" s="169"/>
      <c r="CH263" s="169"/>
      <c r="CI263" s="169"/>
      <c r="CJ263" s="169"/>
      <c r="CK263" s="169"/>
      <c r="CL263" s="169"/>
      <c r="CM263" s="169"/>
      <c r="CN263" s="169"/>
      <c r="CO263" s="169"/>
      <c r="CP263" s="169"/>
      <c r="CQ263" s="169"/>
      <c r="CR263" s="169"/>
      <c r="CS263" s="171"/>
      <c r="CT263" s="171"/>
      <c r="CU263" s="169"/>
    </row>
    <row r="264" spans="1:130" ht="15.75" x14ac:dyDescent="0.25">
      <c r="A264" s="166"/>
      <c r="B264" s="166" t="s">
        <v>877</v>
      </c>
      <c r="C264" s="175">
        <v>37.997</v>
      </c>
      <c r="D264" s="176">
        <v>53.5</v>
      </c>
      <c r="E264" s="176">
        <v>85</v>
      </c>
      <c r="F264" s="176">
        <v>144.30000000000001</v>
      </c>
      <c r="G264" s="176">
        <v>51.5</v>
      </c>
      <c r="H264" s="176">
        <v>52.182374984984513</v>
      </c>
      <c r="I264" s="176">
        <v>66.2</v>
      </c>
      <c r="J264" s="175">
        <v>0.28799999999999998</v>
      </c>
      <c r="K264" s="175">
        <v>4.8000000000000001E-2</v>
      </c>
      <c r="L264" s="175">
        <v>1.51</v>
      </c>
      <c r="M264" s="176">
        <v>85</v>
      </c>
      <c r="N264" s="176">
        <v>0</v>
      </c>
      <c r="O264" s="177">
        <v>5.5449999999999999</v>
      </c>
      <c r="P264" s="178">
        <v>8.7340000000000004E-3</v>
      </c>
      <c r="Q264" s="178">
        <v>-8.2689999999999999E-6</v>
      </c>
      <c r="R264" s="178">
        <v>2.876E-9</v>
      </c>
      <c r="S264" s="175">
        <f t="shared" ca="1" si="4"/>
        <v>0.26692418889657404</v>
      </c>
      <c r="T264" s="179">
        <v>25</v>
      </c>
      <c r="U264" s="180">
        <v>84.2</v>
      </c>
      <c r="V264" s="180">
        <v>52.52</v>
      </c>
      <c r="W264" s="169">
        <v>0</v>
      </c>
      <c r="X264" s="181">
        <v>0</v>
      </c>
      <c r="Y264" s="169">
        <v>0</v>
      </c>
      <c r="Z264" s="181">
        <v>0</v>
      </c>
      <c r="AA264" s="181"/>
      <c r="AB264" s="177">
        <v>15.67</v>
      </c>
      <c r="AC264" s="180">
        <v>714.1</v>
      </c>
      <c r="AD264" s="180">
        <v>-6</v>
      </c>
      <c r="AE264" s="169">
        <v>91</v>
      </c>
      <c r="AF264" s="169">
        <v>59</v>
      </c>
      <c r="AG264" s="175">
        <v>30.771999999999998</v>
      </c>
      <c r="AH264" s="180">
        <v>-1040.27</v>
      </c>
      <c r="AI264" s="175">
        <v>-2.6829999999999998</v>
      </c>
      <c r="AJ264" s="175">
        <v>0.21</v>
      </c>
      <c r="AK264" s="169">
        <v>1560</v>
      </c>
      <c r="AL264" s="181">
        <v>6527.04</v>
      </c>
      <c r="AM264" s="169"/>
      <c r="AN264" s="170"/>
      <c r="AO264" s="170"/>
      <c r="AP264" s="170"/>
      <c r="AQ264" s="170"/>
      <c r="AR264" s="170"/>
      <c r="AS264" s="170"/>
      <c r="AT264" s="170"/>
      <c r="AU264" s="170"/>
      <c r="AV264" s="170"/>
      <c r="AW264" s="170"/>
      <c r="AX264" s="170"/>
      <c r="AY264" s="170"/>
      <c r="AZ264" s="170"/>
      <c r="BA264" s="170"/>
      <c r="BB264" s="170"/>
      <c r="BC264" s="170"/>
      <c r="BD264" s="170"/>
      <c r="BE264" s="170"/>
      <c r="BF264" s="170"/>
      <c r="BG264" s="170"/>
      <c r="BH264" s="170"/>
      <c r="BI264" s="170"/>
      <c r="BJ264" s="170"/>
      <c r="BK264" s="170"/>
      <c r="BL264" s="170"/>
      <c r="BM264" s="170"/>
      <c r="BN264" s="170"/>
      <c r="BO264" s="170"/>
      <c r="BP264" s="170"/>
      <c r="BQ264" s="170"/>
      <c r="BR264" s="170"/>
      <c r="BS264" s="170"/>
      <c r="BT264" s="170"/>
      <c r="BU264" s="170"/>
      <c r="BV264" s="170"/>
      <c r="BW264" s="170"/>
      <c r="BX264" s="170"/>
      <c r="BY264" s="169"/>
      <c r="BZ264" s="169"/>
      <c r="CA264" s="169"/>
      <c r="CB264" s="169"/>
      <c r="CC264" s="169"/>
      <c r="CD264" s="169"/>
      <c r="CE264" s="169"/>
      <c r="CF264" s="169"/>
      <c r="CG264" s="169"/>
      <c r="CH264" s="169"/>
      <c r="CI264" s="169"/>
      <c r="CJ264" s="169"/>
      <c r="CK264" s="169"/>
      <c r="CL264" s="169"/>
      <c r="CM264" s="169"/>
      <c r="CN264" s="169"/>
      <c r="CO264" s="169"/>
      <c r="CP264" s="169"/>
      <c r="CQ264" s="169"/>
      <c r="CR264" s="169"/>
      <c r="CS264" s="171"/>
      <c r="CT264" s="171"/>
      <c r="CU264" s="169"/>
    </row>
    <row r="265" spans="1:130" ht="15.75" x14ac:dyDescent="0.25">
      <c r="A265" s="166"/>
      <c r="B265" s="166" t="s">
        <v>878</v>
      </c>
      <c r="C265" s="175">
        <v>96.103999999999999</v>
      </c>
      <c r="D265" s="176">
        <v>234</v>
      </c>
      <c r="E265" s="176">
        <v>358.5</v>
      </c>
      <c r="F265" s="176">
        <v>560.1</v>
      </c>
      <c r="G265" s="176">
        <v>44.9</v>
      </c>
      <c r="H265" s="176">
        <v>45.494924986908828</v>
      </c>
      <c r="I265" s="176">
        <v>271</v>
      </c>
      <c r="J265" s="175">
        <v>0.26500000000000001</v>
      </c>
      <c r="K265" s="175">
        <v>0.245</v>
      </c>
      <c r="L265" s="175">
        <v>1.024</v>
      </c>
      <c r="M265" s="176">
        <v>293</v>
      </c>
      <c r="N265" s="176">
        <v>1.4</v>
      </c>
      <c r="O265" s="177">
        <v>-9.25</v>
      </c>
      <c r="P265" s="178">
        <v>0.13539999999999999</v>
      </c>
      <c r="Q265" s="178">
        <v>-1.059E-4</v>
      </c>
      <c r="R265" s="178">
        <v>3.2369999999999998E-8</v>
      </c>
      <c r="S265" s="175">
        <f t="shared" ca="1" si="4"/>
        <v>0.76234279953134187</v>
      </c>
      <c r="T265" s="179">
        <v>25</v>
      </c>
      <c r="U265" s="180">
        <v>452.06</v>
      </c>
      <c r="V265" s="180">
        <v>252.89</v>
      </c>
      <c r="W265" s="169">
        <v>-27.86</v>
      </c>
      <c r="X265" s="181">
        <v>-116.56624000000001</v>
      </c>
      <c r="Y265" s="169">
        <v>-16.5</v>
      </c>
      <c r="Z265" s="181">
        <v>-69.036000000000001</v>
      </c>
      <c r="AA265" s="181"/>
      <c r="AB265" s="177">
        <v>16.5487</v>
      </c>
      <c r="AC265" s="180">
        <v>3181.78</v>
      </c>
      <c r="AD265" s="180">
        <v>-37.590000000000003</v>
      </c>
      <c r="AE265" s="169">
        <v>370</v>
      </c>
      <c r="AF265" s="169">
        <v>250</v>
      </c>
      <c r="AG265" s="175">
        <v>55.140999999999998</v>
      </c>
      <c r="AH265" s="180">
        <v>-5819.21</v>
      </c>
      <c r="AI265" s="175">
        <v>-5.4889999999999999</v>
      </c>
      <c r="AJ265" s="175">
        <v>3.88</v>
      </c>
      <c r="AK265" s="169">
        <v>0</v>
      </c>
      <c r="AL265" s="181">
        <v>0</v>
      </c>
      <c r="AM265" s="169"/>
      <c r="AN265" s="170"/>
      <c r="AO265" s="170"/>
      <c r="AP265" s="170"/>
      <c r="AQ265" s="170"/>
      <c r="AR265" s="170"/>
      <c r="AS265" s="170"/>
      <c r="AT265" s="170"/>
      <c r="AU265" s="170"/>
      <c r="AV265" s="170"/>
      <c r="AW265" s="170"/>
      <c r="AX265" s="170"/>
      <c r="AY265" s="170"/>
      <c r="AZ265" s="170"/>
      <c r="BA265" s="170"/>
      <c r="BB265" s="170"/>
      <c r="BC265" s="170"/>
      <c r="BD265" s="170"/>
      <c r="BE265" s="170"/>
      <c r="BF265" s="170"/>
      <c r="BG265" s="170"/>
      <c r="BH265" s="170"/>
      <c r="BI265" s="170"/>
      <c r="BJ265" s="170"/>
      <c r="BK265" s="170"/>
      <c r="BL265" s="170"/>
      <c r="BM265" s="170"/>
      <c r="BN265" s="170"/>
      <c r="BO265" s="170"/>
      <c r="BP265" s="170"/>
      <c r="BQ265" s="170"/>
      <c r="BR265" s="170"/>
      <c r="BS265" s="170"/>
      <c r="BT265" s="170"/>
      <c r="BU265" s="170"/>
      <c r="BV265" s="170"/>
      <c r="BW265" s="170"/>
      <c r="BX265" s="170"/>
      <c r="BY265" s="169"/>
      <c r="BZ265" s="169"/>
      <c r="CA265" s="169"/>
      <c r="CB265" s="169"/>
      <c r="CC265" s="169"/>
      <c r="CD265" s="169"/>
      <c r="CE265" s="169"/>
      <c r="CF265" s="169"/>
      <c r="CG265" s="169"/>
      <c r="CH265" s="169"/>
      <c r="CI265" s="169"/>
      <c r="CJ265" s="169"/>
      <c r="CK265" s="169"/>
      <c r="CL265" s="169"/>
      <c r="CM265" s="169"/>
      <c r="CN265" s="169"/>
      <c r="CO265" s="169"/>
      <c r="CP265" s="169"/>
      <c r="CQ265" s="169"/>
      <c r="CR265" s="169"/>
      <c r="CS265" s="171"/>
      <c r="CT265" s="171"/>
      <c r="CU265" s="169"/>
    </row>
    <row r="266" spans="1:130" ht="15.75" x14ac:dyDescent="0.25">
      <c r="A266" s="166"/>
      <c r="B266" s="166" t="s">
        <v>879</v>
      </c>
      <c r="C266" s="175">
        <v>30.026</v>
      </c>
      <c r="D266" s="176">
        <v>156</v>
      </c>
      <c r="E266" s="176">
        <v>254</v>
      </c>
      <c r="F266" s="176">
        <v>408</v>
      </c>
      <c r="G266" s="176">
        <v>65</v>
      </c>
      <c r="H266" s="176">
        <v>65.861249981048417</v>
      </c>
      <c r="I266" s="176">
        <v>0</v>
      </c>
      <c r="J266" s="175">
        <v>0</v>
      </c>
      <c r="K266" s="175">
        <v>0.253</v>
      </c>
      <c r="L266" s="175">
        <v>0.81499999999999995</v>
      </c>
      <c r="M266" s="176">
        <v>253</v>
      </c>
      <c r="N266" s="176">
        <v>2.2999999999999998</v>
      </c>
      <c r="O266" s="177">
        <v>5.6070000000000002</v>
      </c>
      <c r="P266" s="178">
        <v>7.5399999999999998E-3</v>
      </c>
      <c r="Q266" s="178">
        <v>7.1300000000000003E-6</v>
      </c>
      <c r="R266" s="178">
        <v>-5.4940000000000003E-9</v>
      </c>
      <c r="S266" s="175">
        <f t="shared" ca="1" si="4"/>
        <v>0.45211648741234134</v>
      </c>
      <c r="T266" s="179">
        <v>25</v>
      </c>
      <c r="U266" s="180">
        <v>319.83</v>
      </c>
      <c r="V266" s="180">
        <v>171.35</v>
      </c>
      <c r="W266" s="169">
        <v>-27.7</v>
      </c>
      <c r="X266" s="181">
        <v>-115.8968</v>
      </c>
      <c r="Y266" s="169">
        <v>-26.27</v>
      </c>
      <c r="Z266" s="181">
        <v>-109.91368</v>
      </c>
      <c r="AA266" s="181"/>
      <c r="AB266" s="177">
        <v>16.477499999999999</v>
      </c>
      <c r="AC266" s="180">
        <v>2204.13</v>
      </c>
      <c r="AD266" s="180">
        <v>-30.15</v>
      </c>
      <c r="AE266" s="169">
        <v>271</v>
      </c>
      <c r="AF266" s="169">
        <v>185</v>
      </c>
      <c r="AG266" s="175">
        <v>45.118000000000002</v>
      </c>
      <c r="AH266" s="180">
        <v>-3873.26</v>
      </c>
      <c r="AI266" s="175">
        <v>-4.2</v>
      </c>
      <c r="AJ266" s="175">
        <v>3.41</v>
      </c>
      <c r="AK266" s="169">
        <v>5500</v>
      </c>
      <c r="AL266" s="181">
        <v>23012</v>
      </c>
      <c r="AM266" s="169"/>
      <c r="AN266" s="170"/>
      <c r="AO266" s="170"/>
      <c r="AP266" s="170"/>
      <c r="AQ266" s="170"/>
      <c r="AR266" s="170"/>
      <c r="AS266" s="170"/>
      <c r="AT266" s="170"/>
      <c r="AU266" s="170"/>
      <c r="AV266" s="170"/>
      <c r="AW266" s="170"/>
      <c r="AX266" s="170"/>
      <c r="AY266" s="170"/>
      <c r="AZ266" s="170"/>
      <c r="BA266" s="170"/>
      <c r="BB266" s="170"/>
      <c r="BC266" s="170"/>
      <c r="BD266" s="170"/>
      <c r="BE266" s="170"/>
      <c r="BF266" s="170"/>
      <c r="BG266" s="170"/>
      <c r="BH266" s="170"/>
      <c r="BI266" s="170"/>
      <c r="BJ266" s="170"/>
      <c r="BK266" s="170"/>
      <c r="BL266" s="170"/>
      <c r="BM266" s="170"/>
      <c r="BN266" s="170"/>
      <c r="BO266" s="170"/>
      <c r="BP266" s="170"/>
      <c r="BQ266" s="170"/>
      <c r="BR266" s="170"/>
      <c r="BS266" s="170"/>
      <c r="BT266" s="170"/>
      <c r="BU266" s="170"/>
      <c r="BV266" s="170"/>
      <c r="BW266" s="170"/>
      <c r="BX266" s="170"/>
      <c r="BY266" s="169"/>
      <c r="BZ266" s="169"/>
      <c r="CA266" s="169"/>
      <c r="CB266" s="169"/>
      <c r="CC266" s="169"/>
      <c r="CD266" s="169"/>
      <c r="CE266" s="169"/>
      <c r="CF266" s="169"/>
      <c r="CG266" s="169"/>
      <c r="CH266" s="169"/>
      <c r="CI266" s="169"/>
      <c r="CJ266" s="169"/>
      <c r="CK266" s="169"/>
      <c r="CL266" s="169"/>
      <c r="CM266" s="169"/>
      <c r="CN266" s="169"/>
      <c r="CO266" s="169"/>
      <c r="CP266" s="169"/>
      <c r="CQ266" s="169"/>
      <c r="CR266" s="169"/>
      <c r="CS266" s="171"/>
      <c r="CT266" s="171"/>
      <c r="CU266" s="169"/>
    </row>
    <row r="267" spans="1:130" ht="15.75" x14ac:dyDescent="0.25">
      <c r="A267" s="166"/>
      <c r="B267" s="166" t="s">
        <v>880</v>
      </c>
      <c r="C267" s="175">
        <v>46.024999999999999</v>
      </c>
      <c r="D267" s="176">
        <v>281.5</v>
      </c>
      <c r="E267" s="176">
        <v>373.8</v>
      </c>
      <c r="F267" s="176">
        <v>580</v>
      </c>
      <c r="G267" s="176">
        <v>0</v>
      </c>
      <c r="H267" s="176">
        <v>0</v>
      </c>
      <c r="I267" s="176">
        <v>0</v>
      </c>
      <c r="J267" s="175">
        <v>0</v>
      </c>
      <c r="K267" s="175">
        <v>0</v>
      </c>
      <c r="L267" s="175">
        <v>1.226</v>
      </c>
      <c r="M267" s="176">
        <v>288</v>
      </c>
      <c r="N267" s="176">
        <v>1.5</v>
      </c>
      <c r="O267" s="177">
        <v>2.798</v>
      </c>
      <c r="P267" s="178">
        <v>3.243E-2</v>
      </c>
      <c r="Q267" s="178">
        <v>-2.0089999999999999E-5</v>
      </c>
      <c r="R267" s="178">
        <v>4.8170000000000002E-9</v>
      </c>
      <c r="S267" s="175">
        <f t="shared" ref="S267:S332" ca="1" si="5">POWER(2.71828182845904, (U267*((1/(T267+273.15))-(1/V267))))</f>
        <v>1.2300547918167226</v>
      </c>
      <c r="T267" s="179">
        <v>25</v>
      </c>
      <c r="U267" s="180">
        <v>729.35</v>
      </c>
      <c r="V267" s="180">
        <v>325.72000000000003</v>
      </c>
      <c r="W267" s="169">
        <v>90.49</v>
      </c>
      <c r="X267" s="181">
        <v>378.61016000000001</v>
      </c>
      <c r="Y267" s="169">
        <v>-83.89</v>
      </c>
      <c r="Z267" s="181">
        <v>-350.99576000000002</v>
      </c>
      <c r="AA267" s="181"/>
      <c r="AB267" s="177">
        <v>16.988199999999999</v>
      </c>
      <c r="AC267" s="180">
        <v>3599.58</v>
      </c>
      <c r="AD267" s="180">
        <v>-26.09</v>
      </c>
      <c r="AE267" s="169">
        <v>409</v>
      </c>
      <c r="AF267" s="169">
        <v>271</v>
      </c>
      <c r="AG267" s="175">
        <v>0</v>
      </c>
      <c r="AH267" s="180">
        <v>0</v>
      </c>
      <c r="AI267" s="175">
        <v>0</v>
      </c>
      <c r="AJ267" s="175">
        <v>0</v>
      </c>
      <c r="AK267" s="169">
        <v>5240</v>
      </c>
      <c r="AL267" s="181">
        <v>21924.16</v>
      </c>
      <c r="AM267" s="169"/>
      <c r="AN267" s="170"/>
      <c r="AO267" s="170"/>
      <c r="AP267" s="170"/>
      <c r="AQ267" s="170"/>
      <c r="AR267" s="170"/>
      <c r="AS267" s="170"/>
      <c r="AT267" s="170"/>
      <c r="AU267" s="170"/>
      <c r="AV267" s="170"/>
      <c r="AW267" s="170"/>
      <c r="AX267" s="170"/>
      <c r="AY267" s="170"/>
      <c r="AZ267" s="170"/>
      <c r="BA267" s="170"/>
      <c r="BB267" s="170"/>
      <c r="BC267" s="170"/>
      <c r="BD267" s="170"/>
      <c r="BE267" s="170"/>
      <c r="BF267" s="170"/>
      <c r="BG267" s="170"/>
      <c r="BH267" s="170"/>
      <c r="BI267" s="170"/>
      <c r="BJ267" s="170"/>
      <c r="BK267" s="170"/>
      <c r="BL267" s="170"/>
      <c r="BM267" s="170"/>
      <c r="BN267" s="170"/>
      <c r="BO267" s="170"/>
      <c r="BP267" s="170"/>
      <c r="BQ267" s="170"/>
      <c r="BR267" s="170"/>
      <c r="BS267" s="170"/>
      <c r="BT267" s="170"/>
      <c r="BU267" s="170"/>
      <c r="BV267" s="170"/>
      <c r="BW267" s="170"/>
      <c r="BX267" s="170"/>
      <c r="BY267" s="169"/>
      <c r="BZ267" s="169"/>
      <c r="CA267" s="169"/>
      <c r="CB267" s="169"/>
      <c r="CC267" s="169"/>
      <c r="CD267" s="169"/>
      <c r="CE267" s="169"/>
      <c r="CF267" s="169"/>
      <c r="CG267" s="169"/>
      <c r="CH267" s="169"/>
      <c r="CI267" s="169"/>
      <c r="CJ267" s="169"/>
      <c r="CK267" s="169"/>
      <c r="CL267" s="169"/>
      <c r="CM267" s="169"/>
      <c r="CN267" s="169"/>
      <c r="CO267" s="169"/>
      <c r="CP267" s="169"/>
      <c r="CQ267" s="169"/>
      <c r="CR267" s="169"/>
      <c r="CS267" s="171"/>
      <c r="CT267" s="171"/>
      <c r="CU267" s="169"/>
    </row>
    <row r="268" spans="1:130" ht="15.75" x14ac:dyDescent="0.25">
      <c r="A268" s="166"/>
      <c r="B268" s="166" t="s">
        <v>881</v>
      </c>
      <c r="C268" s="175">
        <v>68.075000000000003</v>
      </c>
      <c r="D268" s="176">
        <v>187.5</v>
      </c>
      <c r="E268" s="176">
        <v>304.5</v>
      </c>
      <c r="F268" s="176">
        <v>490.2</v>
      </c>
      <c r="G268" s="176">
        <v>54.3</v>
      </c>
      <c r="H268" s="176">
        <v>55.019474984168134</v>
      </c>
      <c r="I268" s="176">
        <v>218</v>
      </c>
      <c r="J268" s="175">
        <v>0.29399999999999998</v>
      </c>
      <c r="K268" s="175">
        <v>0.20399999999999999</v>
      </c>
      <c r="L268" s="175">
        <v>0.93799999999999994</v>
      </c>
      <c r="M268" s="176">
        <v>293</v>
      </c>
      <c r="N268" s="176">
        <v>0.7</v>
      </c>
      <c r="O268" s="177">
        <v>-8.4860000000000007</v>
      </c>
      <c r="P268" s="178">
        <v>0.1032</v>
      </c>
      <c r="Q268" s="178">
        <v>-8.2509999999999994E-5</v>
      </c>
      <c r="R268" s="178">
        <v>2.5659999999999999E-8</v>
      </c>
      <c r="S268" s="175">
        <f t="shared" ca="1" si="5"/>
        <v>0.64243692517576934</v>
      </c>
      <c r="T268" s="179">
        <v>25</v>
      </c>
      <c r="U268" s="180">
        <v>389.4</v>
      </c>
      <c r="V268" s="180">
        <v>222.7</v>
      </c>
      <c r="W268" s="169">
        <v>-8.2899999999999991</v>
      </c>
      <c r="X268" s="181">
        <v>-34.685359999999996</v>
      </c>
      <c r="Y268" s="169">
        <v>0.21</v>
      </c>
      <c r="Z268" s="181">
        <v>0.87863999999999998</v>
      </c>
      <c r="AA268" s="181"/>
      <c r="AB268" s="177">
        <v>16.061199999999999</v>
      </c>
      <c r="AC268" s="180">
        <v>2442.6999999999998</v>
      </c>
      <c r="AD268" s="180">
        <v>-45.41</v>
      </c>
      <c r="AE268" s="169">
        <v>363</v>
      </c>
      <c r="AF268" s="169">
        <v>238</v>
      </c>
      <c r="AG268" s="175">
        <v>0</v>
      </c>
      <c r="AH268" s="180">
        <v>0</v>
      </c>
      <c r="AI268" s="175">
        <v>0</v>
      </c>
      <c r="AJ268" s="175">
        <v>0</v>
      </c>
      <c r="AK268" s="169">
        <v>6474</v>
      </c>
      <c r="AL268" s="181">
        <v>27087.216</v>
      </c>
      <c r="AM268" s="169"/>
      <c r="AN268" s="170"/>
      <c r="AO268" s="170"/>
      <c r="AP268" s="170"/>
      <c r="AQ268" s="170"/>
      <c r="AR268" s="170"/>
      <c r="AS268" s="170"/>
      <c r="AT268" s="170"/>
      <c r="AU268" s="170"/>
      <c r="AV268" s="170"/>
      <c r="AW268" s="170"/>
      <c r="AX268" s="170"/>
      <c r="AY268" s="170"/>
      <c r="AZ268" s="170"/>
      <c r="BA268" s="170"/>
      <c r="BB268" s="170"/>
      <c r="BC268" s="170"/>
      <c r="BD268" s="170"/>
      <c r="BE268" s="170"/>
      <c r="BF268" s="170"/>
      <c r="BG268" s="170"/>
      <c r="BH268" s="170"/>
      <c r="BI268" s="170"/>
      <c r="BJ268" s="170"/>
      <c r="BK268" s="170"/>
      <c r="BL268" s="170"/>
      <c r="BM268" s="170"/>
      <c r="BN268" s="170"/>
      <c r="BO268" s="170"/>
      <c r="BP268" s="170"/>
      <c r="BQ268" s="170"/>
      <c r="BR268" s="170"/>
      <c r="BS268" s="170"/>
      <c r="BT268" s="170"/>
      <c r="BU268" s="170"/>
      <c r="BV268" s="170"/>
      <c r="BW268" s="170"/>
      <c r="BX268" s="170"/>
      <c r="BY268" s="169"/>
      <c r="BZ268" s="169"/>
      <c r="CA268" s="169"/>
      <c r="CB268" s="169"/>
      <c r="CC268" s="169"/>
      <c r="CD268" s="169"/>
      <c r="CE268" s="169"/>
      <c r="CF268" s="169"/>
      <c r="CG268" s="169"/>
      <c r="CH268" s="169"/>
      <c r="CI268" s="169"/>
      <c r="CJ268" s="169"/>
      <c r="CK268" s="169"/>
      <c r="CL268" s="169"/>
      <c r="CM268" s="169"/>
      <c r="CN268" s="169"/>
      <c r="CO268" s="169"/>
      <c r="CP268" s="169"/>
      <c r="CQ268" s="169"/>
      <c r="CR268" s="169"/>
      <c r="CS268" s="171"/>
      <c r="CT268" s="171"/>
      <c r="CU268" s="169"/>
    </row>
    <row r="269" spans="1:130" ht="15.75" x14ac:dyDescent="0.25">
      <c r="A269" s="166"/>
      <c r="B269" s="166" t="s">
        <v>882</v>
      </c>
      <c r="C269" s="175">
        <v>92.094999999999999</v>
      </c>
      <c r="D269" s="176">
        <v>291</v>
      </c>
      <c r="E269" s="176">
        <v>563</v>
      </c>
      <c r="F269" s="176">
        <v>726</v>
      </c>
      <c r="G269" s="176">
        <v>66</v>
      </c>
      <c r="H269" s="176">
        <v>66.874499980756852</v>
      </c>
      <c r="I269" s="176">
        <v>255</v>
      </c>
      <c r="J269" s="175">
        <v>0.28000000000000003</v>
      </c>
      <c r="K269" s="175">
        <v>0</v>
      </c>
      <c r="L269" s="175">
        <v>1.2609999999999999</v>
      </c>
      <c r="M269" s="176">
        <v>293</v>
      </c>
      <c r="N269" s="176">
        <v>3</v>
      </c>
      <c r="O269" s="177">
        <v>2.012</v>
      </c>
      <c r="P269" s="178">
        <v>0.1061</v>
      </c>
      <c r="Q269" s="178">
        <v>-7.5450000000000004E-5</v>
      </c>
      <c r="R269" s="178">
        <v>2.2399999999999999E-8</v>
      </c>
      <c r="S269" s="175">
        <f t="shared" ca="1" si="5"/>
        <v>19.554982554720397</v>
      </c>
      <c r="T269" s="179">
        <v>25</v>
      </c>
      <c r="U269" s="180">
        <v>3337.1</v>
      </c>
      <c r="V269" s="180">
        <v>406</v>
      </c>
      <c r="W269" s="169">
        <v>-139.80000000000001</v>
      </c>
      <c r="X269" s="181">
        <v>-584.92320000000007</v>
      </c>
      <c r="Y269" s="169">
        <v>0</v>
      </c>
      <c r="Z269" s="181">
        <v>0</v>
      </c>
      <c r="AA269" s="181"/>
      <c r="AB269" s="177">
        <v>17.2392</v>
      </c>
      <c r="AC269" s="180">
        <v>4487.04</v>
      </c>
      <c r="AD269" s="180">
        <v>-140.19999999999999</v>
      </c>
      <c r="AE269" s="169">
        <v>600</v>
      </c>
      <c r="AF269" s="169">
        <v>440</v>
      </c>
      <c r="AG269" s="175">
        <v>0</v>
      </c>
      <c r="AH269" s="180">
        <v>0</v>
      </c>
      <c r="AI269" s="175">
        <v>0</v>
      </c>
      <c r="AJ269" s="175">
        <v>0</v>
      </c>
      <c r="AK269" s="169">
        <v>14600</v>
      </c>
      <c r="AL269" s="181">
        <v>61086.400000000001</v>
      </c>
      <c r="AM269" s="169"/>
      <c r="AN269" s="170"/>
      <c r="AO269" s="170"/>
      <c r="AP269" s="170"/>
      <c r="AQ269" s="170"/>
      <c r="AR269" s="170"/>
      <c r="AS269" s="170"/>
      <c r="AT269" s="170"/>
      <c r="AU269" s="170"/>
      <c r="AV269" s="170"/>
      <c r="AW269" s="170"/>
      <c r="AX269" s="170"/>
      <c r="AY269" s="170"/>
      <c r="AZ269" s="170"/>
      <c r="BA269" s="170"/>
      <c r="BB269" s="170"/>
      <c r="BC269" s="170"/>
      <c r="BD269" s="170"/>
      <c r="BE269" s="170"/>
      <c r="BF269" s="170"/>
      <c r="BG269" s="170"/>
      <c r="BH269" s="170"/>
      <c r="BI269" s="170"/>
      <c r="BJ269" s="170"/>
      <c r="BK269" s="170"/>
      <c r="BL269" s="170"/>
      <c r="BM269" s="170"/>
      <c r="BN269" s="170"/>
      <c r="BO269" s="170"/>
      <c r="BP269" s="170"/>
      <c r="BQ269" s="170"/>
      <c r="BR269" s="170"/>
      <c r="BS269" s="170"/>
      <c r="BT269" s="170"/>
      <c r="BU269" s="170"/>
      <c r="BV269" s="170"/>
      <c r="BW269" s="170"/>
      <c r="BX269" s="170"/>
      <c r="BY269" s="169"/>
      <c r="BZ269" s="169"/>
      <c r="CA269" s="169"/>
      <c r="CB269" s="169"/>
      <c r="CC269" s="169"/>
      <c r="CD269" s="169"/>
      <c r="CE269" s="169"/>
      <c r="CF269" s="169"/>
      <c r="CG269" s="169"/>
      <c r="CH269" s="169"/>
      <c r="CI269" s="169"/>
      <c r="CJ269" s="169"/>
      <c r="CK269" s="169"/>
      <c r="CL269" s="169"/>
      <c r="CM269" s="169"/>
      <c r="CN269" s="169"/>
      <c r="CO269" s="169"/>
      <c r="CP269" s="169"/>
      <c r="CQ269" s="169"/>
      <c r="CR269" s="169"/>
      <c r="CS269" s="171"/>
      <c r="CT269" s="171"/>
      <c r="CU269" s="169"/>
    </row>
    <row r="270" spans="1:130" ht="15.75" x14ac:dyDescent="0.25">
      <c r="A270" s="166" t="s">
        <v>883</v>
      </c>
      <c r="B270" s="166" t="s">
        <v>884</v>
      </c>
      <c r="C270" s="175">
        <v>4.0030000000000001</v>
      </c>
      <c r="D270" s="176">
        <v>0</v>
      </c>
      <c r="E270" s="176">
        <v>4.21</v>
      </c>
      <c r="F270" s="176">
        <v>5.19</v>
      </c>
      <c r="G270" s="176">
        <v>2.2400000000000002</v>
      </c>
      <c r="H270" s="176">
        <v>2.2696799993468995</v>
      </c>
      <c r="I270" s="176">
        <v>57.3</v>
      </c>
      <c r="J270" s="175">
        <v>0.30099999999999999</v>
      </c>
      <c r="K270" s="175">
        <v>-0.38700000000000001</v>
      </c>
      <c r="L270" s="175">
        <v>0.123</v>
      </c>
      <c r="M270" s="176">
        <v>4.3</v>
      </c>
      <c r="N270" s="176">
        <v>0</v>
      </c>
      <c r="O270" s="177">
        <v>0</v>
      </c>
      <c r="P270" s="178">
        <v>0</v>
      </c>
      <c r="Q270" s="178">
        <v>0</v>
      </c>
      <c r="R270" s="178">
        <v>0</v>
      </c>
      <c r="S270" s="175" t="e">
        <f t="shared" ca="1" si="5"/>
        <v>#DIV/0!</v>
      </c>
      <c r="T270" s="179">
        <v>25</v>
      </c>
      <c r="U270" s="180">
        <v>0</v>
      </c>
      <c r="V270" s="180">
        <v>0</v>
      </c>
      <c r="W270" s="169">
        <v>0</v>
      </c>
      <c r="X270" s="181">
        <v>0</v>
      </c>
      <c r="Y270" s="169">
        <v>0</v>
      </c>
      <c r="Z270" s="181">
        <v>0</v>
      </c>
      <c r="AA270" s="181">
        <v>0</v>
      </c>
      <c r="AB270" s="177">
        <v>12.2514</v>
      </c>
      <c r="AC270" s="180">
        <v>33.732900000000001</v>
      </c>
      <c r="AD270" s="180">
        <v>1.79</v>
      </c>
      <c r="AE270" s="169">
        <v>4.3</v>
      </c>
      <c r="AF270" s="169">
        <v>3.7</v>
      </c>
      <c r="AG270" s="175">
        <v>8.6219999999999999</v>
      </c>
      <c r="AH270" s="180">
        <v>-12.23</v>
      </c>
      <c r="AI270" s="175">
        <v>0.433</v>
      </c>
      <c r="AJ270" s="175">
        <v>7.0000000000000001E-3</v>
      </c>
      <c r="AK270" s="169">
        <v>22</v>
      </c>
      <c r="AL270" s="181">
        <v>92.048000000000002</v>
      </c>
      <c r="AM270" s="194"/>
      <c r="AN270" s="195"/>
      <c r="AO270" s="195"/>
      <c r="AP270" s="195"/>
      <c r="AQ270" s="195"/>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N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row>
    <row r="271" spans="1:130" ht="15.75" x14ac:dyDescent="0.25">
      <c r="A271" s="166"/>
      <c r="B271" s="166" t="s">
        <v>885</v>
      </c>
      <c r="C271" s="175">
        <v>256.47399999999999</v>
      </c>
      <c r="D271" s="176">
        <v>327</v>
      </c>
      <c r="E271" s="176">
        <v>597</v>
      </c>
      <c r="F271" s="176">
        <v>736</v>
      </c>
      <c r="G271" s="176">
        <v>14</v>
      </c>
      <c r="H271" s="176">
        <v>14.185499995918121</v>
      </c>
      <c r="I271" s="176">
        <v>0</v>
      </c>
      <c r="J271" s="175">
        <v>0</v>
      </c>
      <c r="K271" s="175">
        <v>0</v>
      </c>
      <c r="L271" s="175">
        <v>0.84799999999999998</v>
      </c>
      <c r="M271" s="176">
        <v>327</v>
      </c>
      <c r="N271" s="176">
        <v>0</v>
      </c>
      <c r="O271" s="177">
        <v>-1.861</v>
      </c>
      <c r="P271" s="178">
        <v>0.39479999999999998</v>
      </c>
      <c r="Q271" s="178">
        <v>-2.232E-4</v>
      </c>
      <c r="R271" s="178">
        <v>4.8809999999999998E-8</v>
      </c>
      <c r="S271" s="175" t="e">
        <f t="shared" ca="1" si="5"/>
        <v>#DIV/0!</v>
      </c>
      <c r="T271" s="179">
        <v>25</v>
      </c>
      <c r="U271" s="180">
        <v>0</v>
      </c>
      <c r="V271" s="180">
        <v>0</v>
      </c>
      <c r="W271" s="169">
        <v>-130.47</v>
      </c>
      <c r="X271" s="181">
        <v>-545.88648000000001</v>
      </c>
      <c r="Y271" s="169">
        <v>-10.67</v>
      </c>
      <c r="Z271" s="181">
        <v>-44.643280000000004</v>
      </c>
      <c r="AA271" s="181"/>
      <c r="AB271" s="177">
        <v>15.616099999999999</v>
      </c>
      <c r="AC271" s="180">
        <v>3672.62</v>
      </c>
      <c r="AD271" s="180">
        <v>-188.1</v>
      </c>
      <c r="AE271" s="169">
        <v>656</v>
      </c>
      <c r="AF271" s="169">
        <v>464</v>
      </c>
      <c r="AG271" s="175">
        <v>0</v>
      </c>
      <c r="AH271" s="180">
        <v>0</v>
      </c>
      <c r="AI271" s="175">
        <v>0</v>
      </c>
      <c r="AJ271" s="175">
        <v>0</v>
      </c>
      <c r="AK271" s="169">
        <v>14500</v>
      </c>
      <c r="AL271" s="181">
        <v>60668</v>
      </c>
      <c r="AM271" s="169"/>
      <c r="AN271" s="170"/>
      <c r="AO271" s="170"/>
      <c r="AP271" s="170"/>
      <c r="AQ271" s="170"/>
      <c r="AR271" s="170"/>
      <c r="AS271" s="170"/>
      <c r="AT271" s="170"/>
      <c r="AU271" s="170"/>
      <c r="AV271" s="170"/>
      <c r="AW271" s="170"/>
      <c r="AX271" s="170"/>
      <c r="AY271" s="170"/>
      <c r="AZ271" s="170"/>
      <c r="BA271" s="170"/>
      <c r="BB271" s="170"/>
      <c r="BC271" s="170"/>
      <c r="BD271" s="170"/>
      <c r="BE271" s="170"/>
      <c r="BF271" s="170"/>
      <c r="BG271" s="170"/>
      <c r="BH271" s="170"/>
      <c r="BI271" s="170"/>
      <c r="BJ271" s="170"/>
      <c r="BK271" s="170"/>
      <c r="BL271" s="170"/>
      <c r="BM271" s="170"/>
      <c r="BN271" s="170"/>
      <c r="BO271" s="170"/>
      <c r="BP271" s="170"/>
      <c r="BQ271" s="170"/>
      <c r="BR271" s="170"/>
      <c r="BS271" s="170"/>
      <c r="BT271" s="170"/>
      <c r="BU271" s="170"/>
      <c r="BV271" s="170"/>
      <c r="BW271" s="170"/>
      <c r="BX271" s="170"/>
      <c r="BY271" s="169"/>
      <c r="BZ271" s="169"/>
      <c r="CA271" s="169"/>
      <c r="CB271" s="169"/>
      <c r="CC271" s="169"/>
      <c r="CD271" s="169"/>
      <c r="CE271" s="169"/>
      <c r="CF271" s="169"/>
      <c r="CG271" s="169"/>
      <c r="CH271" s="169"/>
      <c r="CI271" s="169"/>
      <c r="CJ271" s="169"/>
      <c r="CK271" s="169"/>
      <c r="CL271" s="169"/>
      <c r="CM271" s="169"/>
      <c r="CN271" s="169"/>
      <c r="CO271" s="169"/>
      <c r="CP271" s="169"/>
      <c r="CQ271" s="169"/>
      <c r="CR271" s="169"/>
      <c r="CS271" s="171"/>
      <c r="CT271" s="171"/>
      <c r="CU271" s="169"/>
    </row>
    <row r="272" spans="1:130" ht="15.75" x14ac:dyDescent="0.25">
      <c r="A272" s="166"/>
      <c r="B272" s="166" t="s">
        <v>886</v>
      </c>
      <c r="C272" s="175">
        <v>32.045000000000002</v>
      </c>
      <c r="D272" s="176">
        <v>274.7</v>
      </c>
      <c r="E272" s="176">
        <v>386.7</v>
      </c>
      <c r="F272" s="176">
        <v>653</v>
      </c>
      <c r="G272" s="176">
        <v>145</v>
      </c>
      <c r="H272" s="176">
        <v>146.9212499577234</v>
      </c>
      <c r="I272" s="176">
        <v>96.1</v>
      </c>
      <c r="J272" s="175">
        <v>0.26</v>
      </c>
      <c r="K272" s="175">
        <v>0.32800000000000001</v>
      </c>
      <c r="L272" s="175">
        <v>1.008</v>
      </c>
      <c r="M272" s="176">
        <v>293</v>
      </c>
      <c r="N272" s="176">
        <v>3</v>
      </c>
      <c r="O272" s="177">
        <v>2.3330000000000002</v>
      </c>
      <c r="P272" s="178">
        <v>4.5249999999999999E-2</v>
      </c>
      <c r="Q272" s="178">
        <v>-3.9579999999999997E-5</v>
      </c>
      <c r="R272" s="178">
        <v>1.439E-8</v>
      </c>
      <c r="S272" s="175">
        <f t="shared" ca="1" si="5"/>
        <v>0.95694660613848603</v>
      </c>
      <c r="T272" s="179">
        <v>25</v>
      </c>
      <c r="U272" s="180">
        <v>524.98</v>
      </c>
      <c r="V272" s="180">
        <v>290.88</v>
      </c>
      <c r="W272" s="169">
        <v>22.75</v>
      </c>
      <c r="X272" s="181">
        <v>95.186000000000007</v>
      </c>
      <c r="Y272" s="169">
        <v>37.89</v>
      </c>
      <c r="Z272" s="181">
        <v>158.53176000000002</v>
      </c>
      <c r="AA272" s="181"/>
      <c r="AB272" s="177">
        <v>17.989899999999999</v>
      </c>
      <c r="AC272" s="180">
        <v>3877.65</v>
      </c>
      <c r="AD272" s="180">
        <v>-45.15</v>
      </c>
      <c r="AE272" s="169">
        <v>343</v>
      </c>
      <c r="AF272" s="169">
        <v>288</v>
      </c>
      <c r="AG272" s="175">
        <v>56.095999999999997</v>
      </c>
      <c r="AH272" s="180">
        <v>-6951.84</v>
      </c>
      <c r="AI272" s="175">
        <v>-5.2859999999999996</v>
      </c>
      <c r="AJ272" s="175">
        <v>1.63</v>
      </c>
      <c r="AK272" s="169">
        <v>10700</v>
      </c>
      <c r="AL272" s="181">
        <v>44768.800000000003</v>
      </c>
      <c r="AM272" s="169"/>
      <c r="AN272" s="170"/>
      <c r="AO272" s="170"/>
      <c r="AP272" s="170"/>
      <c r="AQ272" s="170"/>
      <c r="AR272" s="170"/>
      <c r="AS272" s="170"/>
      <c r="AT272" s="170"/>
      <c r="AU272" s="170"/>
      <c r="AV272" s="170"/>
      <c r="AW272" s="170"/>
      <c r="AX272" s="170"/>
      <c r="AY272" s="170"/>
      <c r="AZ272" s="170"/>
      <c r="BA272" s="170"/>
      <c r="BB272" s="170"/>
      <c r="BC272" s="170"/>
      <c r="BD272" s="170"/>
      <c r="BE272" s="170"/>
      <c r="BF272" s="170"/>
      <c r="BG272" s="170"/>
      <c r="BH272" s="170"/>
      <c r="BI272" s="170"/>
      <c r="BJ272" s="170"/>
      <c r="BK272" s="170"/>
      <c r="BL272" s="170"/>
      <c r="BM272" s="170"/>
      <c r="BN272" s="170"/>
      <c r="BO272" s="170"/>
      <c r="BP272" s="170"/>
      <c r="BQ272" s="170"/>
      <c r="BR272" s="170"/>
      <c r="BS272" s="170"/>
      <c r="BT272" s="170"/>
      <c r="BU272" s="170"/>
      <c r="BV272" s="170"/>
      <c r="BW272" s="170"/>
      <c r="BX272" s="170"/>
      <c r="BY272" s="169"/>
      <c r="BZ272" s="169"/>
      <c r="CA272" s="169"/>
      <c r="CB272" s="169"/>
      <c r="CC272" s="169"/>
      <c r="CD272" s="169"/>
      <c r="CE272" s="169"/>
      <c r="CF272" s="169"/>
      <c r="CG272" s="169"/>
      <c r="CH272" s="169"/>
      <c r="CI272" s="169"/>
      <c r="CJ272" s="169"/>
      <c r="CK272" s="169"/>
      <c r="CL272" s="169"/>
      <c r="CM272" s="169"/>
      <c r="CN272" s="169"/>
      <c r="CO272" s="169"/>
      <c r="CP272" s="169"/>
      <c r="CQ272" s="169"/>
      <c r="CR272" s="169"/>
      <c r="CS272" s="171"/>
      <c r="CT272" s="171"/>
      <c r="CU272" s="169"/>
    </row>
    <row r="273" spans="1:130" ht="15.75" x14ac:dyDescent="0.25">
      <c r="A273" s="166" t="s">
        <v>256</v>
      </c>
      <c r="B273" s="166" t="s">
        <v>887</v>
      </c>
      <c r="C273" s="175">
        <v>2.016</v>
      </c>
      <c r="D273" s="176">
        <v>14</v>
      </c>
      <c r="E273" s="176">
        <v>20.399999999999999</v>
      </c>
      <c r="F273" s="176">
        <v>33.200000000000003</v>
      </c>
      <c r="G273" s="176">
        <v>12.8</v>
      </c>
      <c r="H273" s="176">
        <v>12.969599996267997</v>
      </c>
      <c r="I273" s="176">
        <v>65</v>
      </c>
      <c r="J273" s="175">
        <v>0.30499999999999999</v>
      </c>
      <c r="K273" s="175">
        <v>-0.22</v>
      </c>
      <c r="L273" s="175">
        <v>7.0999999999999994E-2</v>
      </c>
      <c r="M273" s="176">
        <v>20</v>
      </c>
      <c r="N273" s="176">
        <v>0</v>
      </c>
      <c r="O273" s="177">
        <v>6.4829999999999997</v>
      </c>
      <c r="P273" s="178">
        <v>2.215E-3</v>
      </c>
      <c r="Q273" s="178">
        <v>-3.298E-6</v>
      </c>
      <c r="R273" s="178">
        <v>1.8259999999999999E-9</v>
      </c>
      <c r="S273" s="175">
        <f t="shared" ca="1" si="5"/>
        <v>8.0648512858997795E-2</v>
      </c>
      <c r="T273" s="179">
        <v>25</v>
      </c>
      <c r="U273" s="180">
        <v>13.82</v>
      </c>
      <c r="V273" s="180">
        <v>5.39</v>
      </c>
      <c r="W273" s="169">
        <v>0</v>
      </c>
      <c r="X273" s="181">
        <v>0</v>
      </c>
      <c r="Y273" s="169">
        <v>0</v>
      </c>
      <c r="Z273" s="181">
        <v>0</v>
      </c>
      <c r="AA273" s="181">
        <v>130.6</v>
      </c>
      <c r="AB273" s="177">
        <v>13.6333</v>
      </c>
      <c r="AC273" s="180">
        <v>164.9</v>
      </c>
      <c r="AD273" s="180">
        <v>3.19</v>
      </c>
      <c r="AE273" s="169">
        <v>25</v>
      </c>
      <c r="AF273" s="169">
        <v>14</v>
      </c>
      <c r="AG273" s="175">
        <v>12.05</v>
      </c>
      <c r="AH273" s="180">
        <v>-114.95</v>
      </c>
      <c r="AI273" s="175">
        <v>4.8000000000000001E-2</v>
      </c>
      <c r="AJ273" s="175">
        <v>4.8000000000000001E-2</v>
      </c>
      <c r="AK273" s="169">
        <v>216</v>
      </c>
      <c r="AL273" s="181">
        <v>903.74400000000003</v>
      </c>
      <c r="AM273" s="190" t="s">
        <v>139</v>
      </c>
      <c r="AN273" s="191">
        <f ca="1">IFERROR(IF($AM273="HSC",OFFSET(INDEX(CpDataCoefficients!$A$1:$A$5025,MATCH($A273,CpDataCoefficients!$A$1:$A$5025,0)),1,CpDataCoefficients!$F$39+AN$3),OFFSET(INDEX(CpDataCoefficients!$A$1:$A$5025,MATCH($A273,CpDataCoefficients!$A$1:$A$5025,0)),0,CpDataCoefficients!$F$39+AN$3)),0)</f>
        <v>100</v>
      </c>
      <c r="AO273" s="191">
        <f ca="1">IFERROR(IF($AM273="HSC",OFFSET(INDEX(CpDataCoefficients!$A$1:$A$5025,MATCH($A273,CpDataCoefficients!$A$1:$A$5025,0)),1,CpDataCoefficients!$F$39+AO$3),OFFSET(INDEX(CpDataCoefficients!$A$1:$A$5025,MATCH($A273,CpDataCoefficients!$A$1:$A$5025,0)),0,CpDataCoefficients!$F$39+AO$3)),0)</f>
        <v>1000</v>
      </c>
      <c r="AP273" s="191">
        <f ca="1">IFERROR(IF($AM273="HSC",OFFSET(INDEX(CpDataCoefficients!$A$1:$A$5025,MATCH($A273,CpDataCoefficients!$A$1:$A$5025,0)),1,CpDataCoefficients!$F$39+AP$3),OFFSET(INDEX(CpDataCoefficients!$A$1:$A$5025,MATCH($A273,CpDataCoefficients!$A$1:$A$5025,0)),0,CpDataCoefficients!$F$39+AP$3)),0)</f>
        <v>33.066178000000001</v>
      </c>
      <c r="AQ273" s="191">
        <f ca="1">IFERROR(IF($AM273="HSC",OFFSET(INDEX(CpDataCoefficients!$A$1:$A$5025,MATCH($A273,CpDataCoefficients!$A$1:$A$5025,0)),1,CpDataCoefficients!$F$39+AQ$3),OFFSET(INDEX(CpDataCoefficients!$A$1:$A$5025,MATCH($A273,CpDataCoefficients!$A$1:$A$5025,0)),0,CpDataCoefficients!$F$39+AQ$3)),0)</f>
        <v>-11.363417</v>
      </c>
      <c r="AR273" s="191">
        <f ca="1">IFERROR(IF($AM273="HSC",OFFSET(INDEX(CpDataCoefficients!$A$1:$A$5025,MATCH($A273,CpDataCoefficients!$A$1:$A$5025,0)),1,CpDataCoefficients!$F$39+AR$3),OFFSET(INDEX(CpDataCoefficients!$A$1:$A$5025,MATCH($A273,CpDataCoefficients!$A$1:$A$5025,0)),0,CpDataCoefficients!$F$39+AR$3)),0)</f>
        <v>11.432816000000001</v>
      </c>
      <c r="AS273" s="191">
        <f ca="1">IFERROR(IF($AM273="HSC",OFFSET(INDEX(CpDataCoefficients!$A$1:$A$5025,MATCH($A273,CpDataCoefficients!$A$1:$A$5025,0)),1,CpDataCoefficients!$F$39+AS$3),OFFSET(INDEX(CpDataCoefficients!$A$1:$A$5025,MATCH($A273,CpDataCoefficients!$A$1:$A$5025,0)),0,CpDataCoefficients!$F$39+AS$3)),0)</f>
        <v>-2.7728739999999998</v>
      </c>
      <c r="AT273" s="191">
        <f ca="1">IFERROR(IF($AM273="HSC",OFFSET(INDEX(CpDataCoefficients!$A$1:$A$5025,MATCH($A273,CpDataCoefficients!$A$1:$A$5025,0)),1,CpDataCoefficients!$F$39+AT$3),OFFSET(INDEX(CpDataCoefficients!$A$1:$A$5025,MATCH($A273,CpDataCoefficients!$A$1:$A$5025,0)),0,CpDataCoefficients!$F$39+AT$3)),0)</f>
        <v>-0.158558</v>
      </c>
      <c r="AU273" s="191">
        <f ca="1">IFERROR(IF($AM273="HSC",OFFSET(INDEX(CpDataCoefficients!$A$1:$A$5025,MATCH($A273,CpDataCoefficients!$A$1:$A$5025,0)),1,CpDataCoefficients!$F$39+AU$3),OFFSET(INDEX(CpDataCoefficients!$A$1:$A$5025,MATCH($A273,CpDataCoefficients!$A$1:$A$5025,0)),0,CpDataCoefficients!$F$39+AU$3)),0)</f>
        <v>-33063.772569666675</v>
      </c>
      <c r="AV273" s="191">
        <f ca="1">IFERROR(IF($AM273="HSC",OFFSET(INDEX(CpDataCoefficients!$A$1:$A$5025,MATCH($A273,CpDataCoefficients!$A$1:$A$5025,0)),1,CpDataCoefficients!$F$39+AV$3),OFFSET(INDEX(CpDataCoefficients!$A$1:$A$5025,MATCH($A273,CpDataCoefficients!$A$1:$A$5025,0)),0,CpDataCoefficients!$F$39+AV$3)),0)</f>
        <v>6.4920213333333336</v>
      </c>
      <c r="AW273" s="191">
        <f ca="1">IFERROR(IF($AM273="HSC",OFFSET(INDEX(CpDataCoefficients!$A$1:$A$5025,MATCH($A273,CpDataCoefficients!$A$1:$A$5025,0)),1,CpDataCoefficients!$F$39+AW$3),OFFSET(INDEX(CpDataCoefficients!$A$1:$A$5025,MATCH($A273,CpDataCoefficients!$A$1:$A$5025,0)),0,CpDataCoefficients!$F$39+AW$3)),0)</f>
        <v>0</v>
      </c>
      <c r="AX273" s="191">
        <f ca="1">IFERROR(IF($AM273="HSC",OFFSET(INDEX(CpDataCoefficients!$A$1:$A$5025,MATCH($A273,CpDataCoefficients!$A$1:$A$5025,0)),1,CpDataCoefficients!$F$39+AX$3),OFFSET(INDEX(CpDataCoefficients!$A$1:$A$5025,MATCH($A273,CpDataCoefficients!$A$1:$A$5025,0)),0,CpDataCoefficients!$F$39+AX$3)),0)</f>
        <v>1500</v>
      </c>
      <c r="AY273" s="191">
        <f ca="1">IFERROR(IF($AM273="HSC",OFFSET(INDEX(CpDataCoefficients!$A$1:$A$5025,MATCH($A273,CpDataCoefficients!$A$1:$A$5025,0)),1,CpDataCoefficients!$F$39+AY$3),OFFSET(INDEX(CpDataCoefficients!$A$1:$A$5025,MATCH($A273,CpDataCoefficients!$A$1:$A$5025,0)),0,CpDataCoefficients!$F$39+AY$3)),0)</f>
        <v>3000</v>
      </c>
      <c r="AZ273" s="191">
        <f ca="1">IFERROR(IF($AM273="HSC",OFFSET(INDEX(CpDataCoefficients!$A$1:$A$5025,MATCH($A273,CpDataCoefficients!$A$1:$A$5025,0)),1,CpDataCoefficients!$F$39+AZ$3),OFFSET(INDEX(CpDataCoefficients!$A$1:$A$5025,MATCH($A273,CpDataCoefficients!$A$1:$A$5025,0)),0,CpDataCoefficients!$F$39+AZ$3)),0)</f>
        <v>18.563082999999999</v>
      </c>
      <c r="BA273" s="191">
        <f ca="1">IFERROR(IF($AM273="HSC",OFFSET(INDEX(CpDataCoefficients!$A$1:$A$5025,MATCH($A273,CpDataCoefficients!$A$1:$A$5025,0)),1,CpDataCoefficients!$F$39+BA$3),OFFSET(INDEX(CpDataCoefficients!$A$1:$A$5025,MATCH($A273,CpDataCoefficients!$A$1:$A$5025,0)),0,CpDataCoefficients!$F$39+BA$3)),0)</f>
        <v>12.257357000000001</v>
      </c>
      <c r="BB273" s="191">
        <f ca="1">IFERROR(IF($AM273="HSC",OFFSET(INDEX(CpDataCoefficients!$A$1:$A$5025,MATCH($A273,CpDataCoefficients!$A$1:$A$5025,0)),1,CpDataCoefficients!$F$39+BB$3),OFFSET(INDEX(CpDataCoefficients!$A$1:$A$5025,MATCH($A273,CpDataCoefficients!$A$1:$A$5025,0)),0,CpDataCoefficients!$F$39+BB$3)),0)</f>
        <v>-2.8597860000000002</v>
      </c>
      <c r="BC273" s="191">
        <f ca="1">IFERROR(IF($AM273="HSC",OFFSET(INDEX(CpDataCoefficients!$A$1:$A$5025,MATCH($A273,CpDataCoefficients!$A$1:$A$5025,0)),1,CpDataCoefficients!$F$39+BC$3),OFFSET(INDEX(CpDataCoefficients!$A$1:$A$5025,MATCH($A273,CpDataCoefficients!$A$1:$A$5025,0)),0,CpDataCoefficients!$F$39+BC$3)),0)</f>
        <v>0.26823799999999998</v>
      </c>
      <c r="BD273" s="191">
        <f ca="1">IFERROR(IF($AM273="HSC",OFFSET(INDEX(CpDataCoefficients!$A$1:$A$5025,MATCH($A273,CpDataCoefficients!$A$1:$A$5025,0)),1,CpDataCoefficients!$F$39+BD$3),OFFSET(INDEX(CpDataCoefficients!$A$1:$A$5025,MATCH($A273,CpDataCoefficients!$A$1:$A$5025,0)),0,CpDataCoefficients!$F$39+BD$3)),0)</f>
        <v>1.9779899999999999</v>
      </c>
      <c r="BE273" s="191">
        <f ca="1">IFERROR(IF($AM273="HSC",OFFSET(INDEX(CpDataCoefficients!$A$1:$A$5025,MATCH($A273,CpDataCoefficients!$A$1:$A$5025,0)),1,CpDataCoefficients!$F$39+BE$3),OFFSET(INDEX(CpDataCoefficients!$A$1:$A$5025,MATCH($A273,CpDataCoefficients!$A$1:$A$5025,0)),0,CpDataCoefficients!$F$39+BE$3)),0)</f>
        <v>-33054.936662708344</v>
      </c>
      <c r="BF273" s="191">
        <f ca="1">IFERROR(IF($AM273="HSC",OFFSET(INDEX(CpDataCoefficients!$A$1:$A$5025,MATCH($A273,CpDataCoefficients!$A$1:$A$5025,0)),1,CpDataCoefficients!$F$39+BF$3),OFFSET(INDEX(CpDataCoefficients!$A$1:$A$5025,MATCH($A273,CpDataCoefficients!$A$1:$A$5025,0)),0,CpDataCoefficients!$F$39+BF$3)),0)</f>
        <v>-9.9278816666666678</v>
      </c>
      <c r="BG273" s="191">
        <f ca="1">IFERROR(IF($AM273="HSC",OFFSET(INDEX(CpDataCoefficients!$A$1:$A$5025,MATCH($A273,CpDataCoefficients!$A$1:$A$5025,0)),1,CpDataCoefficients!$F$39+BG$3),OFFSET(INDEX(CpDataCoefficients!$A$1:$A$5025,MATCH($A273,CpDataCoefficients!$A$1:$A$5025,0)),0,CpDataCoefficients!$F$39+BG$3)),0)</f>
        <v>0</v>
      </c>
      <c r="BH273" s="191">
        <f ca="1">IFERROR(IF($AM273="HSC",OFFSET(INDEX(CpDataCoefficients!$A$1:$A$5025,MATCH($A273,CpDataCoefficients!$A$1:$A$5025,0)),1,CpDataCoefficients!$F$39+BH$3),OFFSET(INDEX(CpDataCoefficients!$A$1:$A$5025,MATCH($A273,CpDataCoefficients!$A$1:$A$5025,0)),0,CpDataCoefficients!$F$39+BH$3)),0)</f>
        <v>3000</v>
      </c>
      <c r="BI273" s="191">
        <f ca="1">IFERROR(IF($AM273="HSC",OFFSET(INDEX(CpDataCoefficients!$A$1:$A$5025,MATCH($A273,CpDataCoefficients!$A$1:$A$5025,0)),1,CpDataCoefficients!$F$39+BI$3),OFFSET(INDEX(CpDataCoefficients!$A$1:$A$5025,MATCH($A273,CpDataCoefficients!$A$1:$A$5025,0)),0,CpDataCoefficients!$F$39+BI$3)),0)</f>
        <v>4500</v>
      </c>
      <c r="BJ273" s="191">
        <f ca="1">IFERROR(IF($AM273="HSC",OFFSET(INDEX(CpDataCoefficients!$A$1:$A$5025,MATCH($A273,CpDataCoefficients!$A$1:$A$5025,0)),1,CpDataCoefficients!$F$39+BJ$3),OFFSET(INDEX(CpDataCoefficients!$A$1:$A$5025,MATCH($A273,CpDataCoefficients!$A$1:$A$5025,0)),0,CpDataCoefficients!$F$39+BJ$3)),0)</f>
        <v>43.413559999999997</v>
      </c>
      <c r="BK273" s="191">
        <f ca="1">IFERROR(IF($AM273="HSC",OFFSET(INDEX(CpDataCoefficients!$A$1:$A$5025,MATCH($A273,CpDataCoefficients!$A$1:$A$5025,0)),1,CpDataCoefficients!$F$39+BK$3),OFFSET(INDEX(CpDataCoefficients!$A$1:$A$5025,MATCH($A273,CpDataCoefficients!$A$1:$A$5025,0)),0,CpDataCoefficients!$F$39+BK$3)),0)</f>
        <v>-4.2930789999999996</v>
      </c>
      <c r="BL273" s="191">
        <f ca="1">IFERROR(IF($AM273="HSC",OFFSET(INDEX(CpDataCoefficients!$A$1:$A$5025,MATCH($A273,CpDataCoefficients!$A$1:$A$5025,0)),1,CpDataCoefficients!$F$39+BL$3),OFFSET(INDEX(CpDataCoefficients!$A$1:$A$5025,MATCH($A273,CpDataCoefficients!$A$1:$A$5025,0)),0,CpDataCoefficients!$F$39+BL$3)),0)</f>
        <v>1.2724279999999999</v>
      </c>
      <c r="BM273" s="191">
        <f ca="1">IFERROR(IF($AM273="HSC",OFFSET(INDEX(CpDataCoefficients!$A$1:$A$5025,MATCH($A273,CpDataCoefficients!$A$1:$A$5025,0)),1,CpDataCoefficients!$F$39+BM$3),OFFSET(INDEX(CpDataCoefficients!$A$1:$A$5025,MATCH($A273,CpDataCoefficients!$A$1:$A$5025,0)),0,CpDataCoefficients!$F$39+BM$3)),0)</f>
        <v>-9.6876000000000004E-2</v>
      </c>
      <c r="BN273" s="191">
        <f ca="1">IFERROR(IF($AM273="HSC",OFFSET(INDEX(CpDataCoefficients!$A$1:$A$5025,MATCH($A273,CpDataCoefficients!$A$1:$A$5025,0)),1,CpDataCoefficients!$F$39+BN$3),OFFSET(INDEX(CpDataCoefficients!$A$1:$A$5025,MATCH($A273,CpDataCoefficients!$A$1:$A$5025,0)),0,CpDataCoefficients!$F$39+BN$3)),0)</f>
        <v>-20.533861999999999</v>
      </c>
      <c r="BO273" s="191">
        <f ca="1">IFERROR(IF($AM273="HSC",OFFSET(INDEX(CpDataCoefficients!$A$1:$A$5025,MATCH($A273,CpDataCoefficients!$A$1:$A$5025,0)),1,CpDataCoefficients!$F$39+BO$3),OFFSET(INDEX(CpDataCoefficients!$A$1:$A$5025,MATCH($A273,CpDataCoefficients!$A$1:$A$5025,0)),0,CpDataCoefficients!$F$39+BO$3)),0)</f>
        <v>-33092.311449875007</v>
      </c>
      <c r="BP273" s="191">
        <f ca="1">IFERROR(IF($AM273="HSC",OFFSET(INDEX(CpDataCoefficients!$A$1:$A$5025,MATCH($A273,CpDataCoefficients!$A$1:$A$5025,0)),1,CpDataCoefficients!$F$39+BP$3),OFFSET(INDEX(CpDataCoefficients!$A$1:$A$5025,MATCH($A273,CpDataCoefficients!$A$1:$A$5025,0)),0,CpDataCoefficients!$F$39+BP$3)),0)</f>
        <v>-4.1372085225753281</v>
      </c>
      <c r="BQ273" s="191">
        <f ca="1">IFERROR(IF($AM273="HSC",OFFSET(INDEX(CpDataCoefficients!$A$1:$A$5025,MATCH($A273,CpDataCoefficients!$A$1:$A$5025,0)),1,CpDataCoefficients!$F$39+BQ$3),OFFSET(INDEX(CpDataCoefficients!$A$1:$A$5025,MATCH($A273,CpDataCoefficients!$A$1:$A$5025,0)),0,CpDataCoefficients!$F$39+BQ$3)),0)</f>
        <v>0</v>
      </c>
      <c r="BR273" s="191">
        <f ca="1">IFERROR(IF($AM273="HSC",OFFSET(INDEX(CpDataCoefficients!$A$1:$A$5025,MATCH($A273,CpDataCoefficients!$A$1:$A$5025,0)),1,CpDataCoefficients!$F$39+BR$3),OFFSET(INDEX(CpDataCoefficients!$A$1:$A$5025,MATCH($A273,CpDataCoefficients!$A$1:$A$5025,0)),0,CpDataCoefficients!$F$39+BR$3)),0)</f>
        <v>4500</v>
      </c>
      <c r="BS273" s="191">
        <f ca="1">IFERROR(IF($AM273="HSC",OFFSET(INDEX(CpDataCoefficients!$A$1:$A$5025,MATCH($A273,CpDataCoefficients!$A$1:$A$5025,0)),1,CpDataCoefficients!$F$39+BS$3),OFFSET(INDEX(CpDataCoefficients!$A$1:$A$5025,MATCH($A273,CpDataCoefficients!$A$1:$A$5025,0)),0,CpDataCoefficients!$F$39+BS$3)),0)</f>
        <v>6000</v>
      </c>
      <c r="BT273" s="191">
        <f ca="1">IFERROR(IF($AM273="HSC",OFFSET(INDEX(CpDataCoefficients!$A$1:$A$5025,MATCH($A273,CpDataCoefficients!$A$1:$A$5025,0)),1,CpDataCoefficients!$F$39+BT$3),OFFSET(INDEX(CpDataCoefficients!$A$1:$A$5025,MATCH($A273,CpDataCoefficients!$A$1:$A$5025,0)),0,CpDataCoefficients!$F$39+BT$3)),0)</f>
        <v>28.231838433822237</v>
      </c>
      <c r="BU273" s="191">
        <f ca="1">IFERROR(IF($AM273="HSC",OFFSET(INDEX(CpDataCoefficients!$A$1:$A$5025,MATCH($A273,CpDataCoefficients!$A$1:$A$5025,0)),1,CpDataCoefficients!$F$39+BU$3),OFFSET(INDEX(CpDataCoefficients!$A$1:$A$5025,MATCH($A273,CpDataCoefficients!$A$1:$A$5025,0)),0,CpDataCoefficients!$F$39+BU$3)),0)</f>
        <v>1.44190812197313</v>
      </c>
      <c r="BV273" s="191">
        <f ca="1">IFERROR(IF($AM273="HSC",OFFSET(INDEX(CpDataCoefficients!$A$1:$A$5025,MATCH($A273,CpDataCoefficients!$A$1:$A$5025,0)),1,CpDataCoefficients!$F$39+BV$3),OFFSET(INDEX(CpDataCoefficients!$A$1:$A$5025,MATCH($A273,CpDataCoefficients!$A$1:$A$5025,0)),0,CpDataCoefficients!$F$39+BV$3)),0)</f>
        <v>0.46712764960439263</v>
      </c>
      <c r="BW273" s="191">
        <f ca="1">IFERROR(IF($AM273="HSC",OFFSET(INDEX(CpDataCoefficients!$A$1:$A$5025,MATCH($A273,CpDataCoefficients!$A$1:$A$5025,0)),1,CpDataCoefficients!$F$39+BW$3),OFFSET(INDEX(CpDataCoefficients!$A$1:$A$5025,MATCH($A273,CpDataCoefficients!$A$1:$A$5025,0)),0,CpDataCoefficients!$F$39+BW$3)),0)</f>
        <v>-5.7019773774013932E-2</v>
      </c>
      <c r="BX273" s="191">
        <f ca="1">IFERROR(IF($AM273="HSC",OFFSET(INDEX(CpDataCoefficients!$A$1:$A$5025,MATCH($A273,CpDataCoefficients!$A$1:$A$5025,0)),1,CpDataCoefficients!$F$39+BX$3),OFFSET(INDEX(CpDataCoefficients!$A$1:$A$5025,MATCH($A273,CpDataCoefficients!$A$1:$A$5025,0)),0,CpDataCoefficients!$F$39+BX$3)),0)</f>
        <v>20.924514488900922</v>
      </c>
      <c r="BY273" s="191">
        <f ca="1">IFERROR(IF($AM273="HSC",OFFSET(INDEX(CpDataCoefficients!$A$1:$A$5025,MATCH($A273,CpDataCoefficients!$A$1:$A$5025,0)),1,CpDataCoefficients!$F$39+BY$3),OFFSET(INDEX(CpDataCoefficients!$A$1:$A$5025,MATCH($A273,CpDataCoefficients!$A$1:$A$5025,0)),0,CpDataCoefficients!$F$39+BY$3)),0)</f>
        <v>-33052.472362682529</v>
      </c>
      <c r="BZ273" s="191">
        <f ca="1">IFERROR(IF($AM273="HSC",OFFSET(INDEX(CpDataCoefficients!$A$1:$A$5025,MATCH($A273,CpDataCoefficients!$A$1:$A$5025,0)),1,CpDataCoefficients!$F$39+BZ$3),OFFSET(INDEX(CpDataCoefficients!$A$1:$A$5025,MATCH($A273,CpDataCoefficients!$A$1:$A$5025,0)),0,CpDataCoefficients!$F$39+BZ$3)),0)</f>
        <v>0.85653047353554257</v>
      </c>
      <c r="CA273" s="191">
        <f ca="1">IFERROR(IF($AM273="HSC",OFFSET(INDEX(CpDataCoefficients!$A$1:$A$5025,MATCH($A273,CpDataCoefficients!$A$1:$A$5025,0)),1,CpDataCoefficients!$F$39+CA$3),OFFSET(INDEX(CpDataCoefficients!$A$1:$A$5025,MATCH($A273,CpDataCoefficients!$A$1:$A$5025,0)),0,CpDataCoefficients!$F$39+CA$3)),0)</f>
        <v>0</v>
      </c>
      <c r="CB273" s="191">
        <f ca="1">IFERROR(IF($AM273="HSC",OFFSET(INDEX(CpDataCoefficients!$A$1:$A$5025,MATCH($A273,CpDataCoefficients!$A$1:$A$5025,0)),1,CpDataCoefficients!$F$39+CB$3),OFFSET(INDEX(CpDataCoefficients!$A$1:$A$5025,MATCH($A273,CpDataCoefficients!$A$1:$A$5025,0)),0,CpDataCoefficients!$F$39+CB$3)),0)</f>
        <v>0</v>
      </c>
      <c r="CC273" s="191">
        <f ca="1">IFERROR(IF($AM273="HSC",OFFSET(INDEX(CpDataCoefficients!$A$1:$A$5025,MATCH($A273,CpDataCoefficients!$A$1:$A$5025,0)),1,CpDataCoefficients!$F$39+CC$3),OFFSET(INDEX(CpDataCoefficients!$A$1:$A$5025,MATCH($A273,CpDataCoefficients!$A$1:$A$5025,0)),0,CpDataCoefficients!$F$39+CC$3)),0)</f>
        <v>0</v>
      </c>
      <c r="CD273" s="191">
        <f ca="1">IFERROR(IF($AM273="HSC",OFFSET(INDEX(CpDataCoefficients!$A$1:$A$5025,MATCH($A273,CpDataCoefficients!$A$1:$A$5025,0)),1,CpDataCoefficients!$F$39+CD$3),OFFSET(INDEX(CpDataCoefficients!$A$1:$A$5025,MATCH($A273,CpDataCoefficients!$A$1:$A$5025,0)),0,CpDataCoefficients!$F$39+CD$3)),0)</f>
        <v>0</v>
      </c>
      <c r="CE273" s="191">
        <f ca="1">IFERROR(IF($AM273="HSC",OFFSET(INDEX(CpDataCoefficients!$A$1:$A$5025,MATCH($A273,CpDataCoefficients!$A$1:$A$5025,0)),1,CpDataCoefficients!$F$39+CE$3),OFFSET(INDEX(CpDataCoefficients!$A$1:$A$5025,MATCH($A273,CpDataCoefficients!$A$1:$A$5025,0)),0,CpDataCoefficients!$F$39+CE$3)),0)</f>
        <v>0</v>
      </c>
      <c r="CF273" s="191">
        <f ca="1">IFERROR(IF($AM273="HSC",OFFSET(INDEX(CpDataCoefficients!$A$1:$A$5025,MATCH($A273,CpDataCoefficients!$A$1:$A$5025,0)),1,CpDataCoefficients!$F$39+CF$3),OFFSET(INDEX(CpDataCoefficients!$A$1:$A$5025,MATCH($A273,CpDataCoefficients!$A$1:$A$5025,0)),0,CpDataCoefficients!$F$39+CF$3)),0)</f>
        <v>0</v>
      </c>
      <c r="CG273" s="191">
        <f ca="1">IFERROR(IF($AM273="HSC",OFFSET(INDEX(CpDataCoefficients!$A$1:$A$5025,MATCH($A273,CpDataCoefficients!$A$1:$A$5025,0)),1,CpDataCoefficients!$F$39+CG$3),OFFSET(INDEX(CpDataCoefficients!$A$1:$A$5025,MATCH($A273,CpDataCoefficients!$A$1:$A$5025,0)),0,CpDataCoefficients!$F$39+CG$3)),0)</f>
        <v>0</v>
      </c>
      <c r="CH273" s="191">
        <f ca="1">IFERROR(IF($AM273="HSC",OFFSET(INDEX(CpDataCoefficients!$A$1:$A$5025,MATCH($A273,CpDataCoefficients!$A$1:$A$5025,0)),1,CpDataCoefficients!$F$39+CH$3),OFFSET(INDEX(CpDataCoefficients!$A$1:$A$5025,MATCH($A273,CpDataCoefficients!$A$1:$A$5025,0)),0,CpDataCoefficients!$F$39+CH$3)),0)</f>
        <v>0</v>
      </c>
      <c r="CI273" s="191">
        <f ca="1">IFERROR(IF($AM273="HSC",OFFSET(INDEX(CpDataCoefficients!$A$1:$A$5025,MATCH($A273,CpDataCoefficients!$A$1:$A$5025,0)),1,CpDataCoefficients!$F$39+CI$3),OFFSET(INDEX(CpDataCoefficients!$A$1:$A$5025,MATCH($A273,CpDataCoefficients!$A$1:$A$5025,0)),0,CpDataCoefficients!$F$39+CI$3)),0)</f>
        <v>0</v>
      </c>
      <c r="CJ273" s="191">
        <f ca="1">IFERROR(IF($AM273="HSC",OFFSET(INDEX(CpDataCoefficients!$A$1:$A$5025,MATCH($A273,CpDataCoefficients!$A$1:$A$5025,0)),1,CpDataCoefficients!$F$39+CJ$3),OFFSET(INDEX(CpDataCoefficients!$A$1:$A$5025,MATCH($A273,CpDataCoefficients!$A$1:$A$5025,0)),0,CpDataCoefficients!$F$39+CJ$3)),0)</f>
        <v>0</v>
      </c>
      <c r="CK273" s="191">
        <f ca="1">IFERROR(IF($AM273="HSC",OFFSET(INDEX(CpDataCoefficients!$A$1:$A$5025,MATCH($A273,CpDataCoefficients!$A$1:$A$5025,0)),1,CpDataCoefficients!$F$39+CK$3),OFFSET(INDEX(CpDataCoefficients!$A$1:$A$5025,MATCH($A273,CpDataCoefficients!$A$1:$A$5025,0)),0,CpDataCoefficients!$F$39+CK$3)),0)</f>
        <v>0</v>
      </c>
      <c r="CL273" s="191">
        <f ca="1">IFERROR(IF($AM273="HSC",OFFSET(INDEX(CpDataCoefficients!$A$1:$A$5025,MATCH($A273,CpDataCoefficients!$A$1:$A$5025,0)),1,CpDataCoefficients!$F$39+CL$3),OFFSET(INDEX(CpDataCoefficients!$A$1:$A$5025,MATCH($A273,CpDataCoefficients!$A$1:$A$5025,0)),0,CpDataCoefficients!$F$39+CL$3)),0)</f>
        <v>0</v>
      </c>
      <c r="CM273" s="191">
        <f ca="1">IFERROR(IF($AM273="HSC",OFFSET(INDEX(CpDataCoefficients!$A$1:$A$5025,MATCH($A273,CpDataCoefficients!$A$1:$A$5025,0)),1,CpDataCoefficients!$F$39+CM$3),OFFSET(INDEX(CpDataCoefficients!$A$1:$A$5025,MATCH($A273,CpDataCoefficients!$A$1:$A$5025,0)),0,CpDataCoefficients!$F$39+CM$3)),0)</f>
        <v>0</v>
      </c>
      <c r="CN273" s="191">
        <f ca="1">IFERROR(IF($AM273="HSC",OFFSET(INDEX(CpDataCoefficients!$A$1:$A$5025,MATCH($A273,CpDataCoefficients!$A$1:$A$5025,0)),1,CpDataCoefficients!$F$39+CN$3),OFFSET(INDEX(CpDataCoefficients!$A$1:$A$5025,MATCH($A273,CpDataCoefficients!$A$1:$A$5025,0)),0,CpDataCoefficients!$F$39+CN$3)),0)</f>
        <v>0</v>
      </c>
      <c r="CO273" s="191">
        <f ca="1">IFERROR(IF($AM273="HSC",OFFSET(INDEX(CpDataCoefficients!$A$1:$A$5025,MATCH($A273,CpDataCoefficients!$A$1:$A$5025,0)),1,CpDataCoefficients!$F$39+CO$3),OFFSET(INDEX(CpDataCoefficients!$A$1:$A$5025,MATCH($A273,CpDataCoefficients!$A$1:$A$5025,0)),0,CpDataCoefficients!$F$39+CO$3)),0)</f>
        <v>0</v>
      </c>
      <c r="CP273" s="191">
        <f ca="1">IFERROR(IF($AM273="HSC",OFFSET(INDEX(CpDataCoefficients!$A$1:$A$5025,MATCH($A273,CpDataCoefficients!$A$1:$A$5025,0)),1,CpDataCoefficients!$F$39+CP$3),OFFSET(INDEX(CpDataCoefficients!$A$1:$A$5025,MATCH($A273,CpDataCoefficients!$A$1:$A$5025,0)),0,CpDataCoefficients!$F$39+CP$3)),0)</f>
        <v>0</v>
      </c>
      <c r="CQ273" s="191">
        <f ca="1">IFERROR(IF($AM273="HSC",OFFSET(INDEX(CpDataCoefficients!$A$1:$A$5025,MATCH($A273,CpDataCoefficients!$A$1:$A$5025,0)),1,CpDataCoefficients!$F$39+CQ$3),OFFSET(INDEX(CpDataCoefficients!$A$1:$A$5025,MATCH($A273,CpDataCoefficients!$A$1:$A$5025,0)),0,CpDataCoefficients!$F$39+CQ$3)),0)</f>
        <v>0</v>
      </c>
      <c r="CR273" s="191">
        <f ca="1">IFERROR(IF($AM273="HSC",OFFSET(INDEX(CpDataCoefficients!$A$1:$A$5025,MATCH($A273,CpDataCoefficients!$A$1:$A$5025,0)),1,CpDataCoefficients!$F$39+CR$3),OFFSET(INDEX(CpDataCoefficients!$A$1:$A$5025,MATCH($A273,CpDataCoefficients!$A$1:$A$5025,0)),0,CpDataCoefficients!$F$39+CR$3)),0)</f>
        <v>0</v>
      </c>
      <c r="CS273" s="191">
        <f ca="1">IFERROR(IF($AM273="HSC",OFFSET(INDEX(CpDataCoefficients!$A$1:$A$5025,MATCH($A273,CpDataCoefficients!$A$1:$A$5025,0)),1,CpDataCoefficients!$F$39+CS$3),OFFSET(INDEX(CpDataCoefficients!$A$1:$A$5025,MATCH($A273,CpDataCoefficients!$A$1:$A$5025,0)),0,CpDataCoefficients!$F$39+CS$3)),0)</f>
        <v>0</v>
      </c>
      <c r="CT273" s="191">
        <f ca="1">IFERROR(IF($AM273="HSC",OFFSET(INDEX(CpDataCoefficients!$A$1:$A$5025,MATCH($A273,CpDataCoefficients!$A$1:$A$5025,0)),1,CpDataCoefficients!$F$39+CT$3),OFFSET(INDEX(CpDataCoefficients!$A$1:$A$5025,MATCH($A273,CpDataCoefficients!$A$1:$A$5025,0)),0,CpDataCoefficients!$F$39+CT$3)),0)</f>
        <v>0</v>
      </c>
      <c r="CU273" s="192">
        <f ca="1">IFERROR(IF($AM273="HSC",OFFSET(INDEX(CpDataCoefficients!$A$1:$A$5025,MATCH($A273,CpDataCoefficients!$A$1:$A$5025,0)),1,CpDataCoefficients!$F$39+CU$3),OFFSET(INDEX(CpDataCoefficients!$A$1:$A$5025,MATCH($A273,CpDataCoefficients!$A$1:$A$5025,0)),0,CpDataCoefficients!$F$39+CU$3)),0)</f>
        <v>0</v>
      </c>
      <c r="CV273" s="193"/>
      <c r="CW273" s="193"/>
      <c r="CX273" s="193"/>
      <c r="CY273" s="193"/>
      <c r="CZ273" s="193"/>
      <c r="DA273" s="193"/>
      <c r="DB273" s="193"/>
      <c r="DC273" s="193"/>
      <c r="DD273" s="193"/>
      <c r="DE273" s="193"/>
      <c r="DF273" s="193"/>
      <c r="DG273" s="193"/>
      <c r="DH273" s="193"/>
      <c r="DI273" s="193"/>
      <c r="DJ273" s="193"/>
      <c r="DK273" s="193"/>
      <c r="DL273" s="193"/>
      <c r="DM273" s="193"/>
      <c r="DN273" s="193"/>
      <c r="DO273" s="193"/>
      <c r="DP273" s="193">
        <v>1</v>
      </c>
      <c r="DQ273" s="193"/>
      <c r="DR273" s="193"/>
      <c r="DS273" s="193"/>
      <c r="DT273" s="193"/>
      <c r="DU273" s="193"/>
      <c r="DV273" s="193"/>
      <c r="DW273" s="193"/>
      <c r="DX273" s="193"/>
      <c r="DY273" s="193"/>
      <c r="DZ273" s="193"/>
    </row>
    <row r="274" spans="1:130" ht="15.75" x14ac:dyDescent="0.25">
      <c r="A274" s="166"/>
      <c r="B274" s="166" t="s">
        <v>888</v>
      </c>
      <c r="C274" s="175">
        <v>80.912000000000006</v>
      </c>
      <c r="D274" s="176">
        <v>187.1</v>
      </c>
      <c r="E274" s="176">
        <v>206.1</v>
      </c>
      <c r="F274" s="176">
        <v>363.2</v>
      </c>
      <c r="G274" s="176">
        <v>84.4</v>
      </c>
      <c r="H274" s="176">
        <v>85.518299975392111</v>
      </c>
      <c r="I274" s="176">
        <v>100</v>
      </c>
      <c r="J274" s="175">
        <v>0.28299999999999997</v>
      </c>
      <c r="K274" s="175">
        <v>6.3E-2</v>
      </c>
      <c r="L274" s="175">
        <v>2.16</v>
      </c>
      <c r="M274" s="176">
        <v>216</v>
      </c>
      <c r="N274" s="176">
        <v>0.8</v>
      </c>
      <c r="O274" s="177">
        <v>7.32</v>
      </c>
      <c r="P274" s="178">
        <v>-2.2599999999999999E-3</v>
      </c>
      <c r="Q274" s="178">
        <v>4.1139999999999999E-6</v>
      </c>
      <c r="R274" s="178">
        <v>-1.49E-9</v>
      </c>
      <c r="S274" s="175">
        <f t="shared" ca="1" si="5"/>
        <v>0.79123539643616936</v>
      </c>
      <c r="T274" s="179">
        <v>25</v>
      </c>
      <c r="U274" s="180">
        <v>88.08</v>
      </c>
      <c r="V274" s="180">
        <v>166.32</v>
      </c>
      <c r="W274" s="169">
        <v>-8.66</v>
      </c>
      <c r="X274" s="181">
        <v>-36.233440000000002</v>
      </c>
      <c r="Y274" s="169">
        <v>-12.73</v>
      </c>
      <c r="Z274" s="181">
        <v>-53.262320000000003</v>
      </c>
      <c r="AA274" s="181"/>
      <c r="AB274" s="177">
        <v>14.4687</v>
      </c>
      <c r="AC274" s="180">
        <v>1242.53</v>
      </c>
      <c r="AD274" s="180">
        <v>-47.86</v>
      </c>
      <c r="AE274" s="169">
        <v>221</v>
      </c>
      <c r="AF274" s="169">
        <v>184</v>
      </c>
      <c r="AG274" s="175">
        <v>28.102</v>
      </c>
      <c r="AH274" s="180">
        <v>-2394.35</v>
      </c>
      <c r="AI274" s="175">
        <v>-1.843</v>
      </c>
      <c r="AJ274" s="175">
        <v>0.871</v>
      </c>
      <c r="AK274" s="169">
        <v>4220</v>
      </c>
      <c r="AL274" s="181">
        <v>17656.48</v>
      </c>
      <c r="AM274" s="169"/>
      <c r="AN274" s="170"/>
      <c r="AO274" s="170"/>
      <c r="AP274" s="170"/>
      <c r="AQ274" s="170"/>
      <c r="AR274" s="170"/>
      <c r="AS274" s="170"/>
      <c r="AT274" s="170"/>
      <c r="AU274" s="170"/>
      <c r="AV274" s="170"/>
      <c r="AW274" s="170"/>
      <c r="AX274" s="170"/>
      <c r="AY274" s="170"/>
      <c r="AZ274" s="170"/>
      <c r="BA274" s="170"/>
      <c r="BB274" s="170"/>
      <c r="BC274" s="170"/>
      <c r="BD274" s="170"/>
      <c r="BE274" s="170"/>
      <c r="BF274" s="170"/>
      <c r="BG274" s="170"/>
      <c r="BH274" s="170"/>
      <c r="BI274" s="170"/>
      <c r="BJ274" s="170"/>
      <c r="BK274" s="170"/>
      <c r="BL274" s="170"/>
      <c r="BM274" s="170"/>
      <c r="BN274" s="170"/>
      <c r="BO274" s="170"/>
      <c r="BP274" s="170"/>
      <c r="BQ274" s="170"/>
      <c r="BR274" s="170"/>
      <c r="BS274" s="170"/>
      <c r="BT274" s="170"/>
      <c r="BU274" s="170"/>
      <c r="BV274" s="170"/>
      <c r="BW274" s="170"/>
      <c r="BX274" s="170"/>
      <c r="BY274" s="169"/>
      <c r="BZ274" s="169"/>
      <c r="CA274" s="169"/>
      <c r="CB274" s="169"/>
      <c r="CC274" s="169"/>
      <c r="CD274" s="169"/>
      <c r="CE274" s="169"/>
      <c r="CF274" s="169"/>
      <c r="CG274" s="169"/>
      <c r="CH274" s="169"/>
      <c r="CI274" s="169"/>
      <c r="CJ274" s="169"/>
      <c r="CK274" s="169"/>
      <c r="CL274" s="169"/>
      <c r="CM274" s="169"/>
      <c r="CN274" s="169"/>
      <c r="CO274" s="169"/>
      <c r="CP274" s="169"/>
      <c r="CQ274" s="169"/>
      <c r="CR274" s="169"/>
      <c r="CS274" s="171"/>
      <c r="CT274" s="171"/>
      <c r="CU274" s="169"/>
    </row>
    <row r="275" spans="1:130" ht="15.75" x14ac:dyDescent="0.25">
      <c r="A275" s="166" t="s">
        <v>308</v>
      </c>
      <c r="B275" s="166" t="s">
        <v>889</v>
      </c>
      <c r="C275" s="175">
        <v>36.460999999999999</v>
      </c>
      <c r="D275" s="176">
        <v>159</v>
      </c>
      <c r="E275" s="176">
        <v>188.1</v>
      </c>
      <c r="F275" s="176">
        <v>324.60000000000002</v>
      </c>
      <c r="G275" s="176">
        <v>82</v>
      </c>
      <c r="H275" s="176">
        <v>83.086499976091858</v>
      </c>
      <c r="I275" s="176">
        <v>81</v>
      </c>
      <c r="J275" s="175">
        <v>0.249</v>
      </c>
      <c r="K275" s="175">
        <v>0.12</v>
      </c>
      <c r="L275" s="175">
        <v>1.1930000000000001</v>
      </c>
      <c r="M275" s="176">
        <v>188.1</v>
      </c>
      <c r="N275" s="176">
        <v>1.1000000000000001</v>
      </c>
      <c r="O275" s="177">
        <v>7.2350000000000003</v>
      </c>
      <c r="P275" s="178">
        <v>-1.72E-3</v>
      </c>
      <c r="Q275" s="178">
        <v>2.976E-6</v>
      </c>
      <c r="R275" s="178">
        <v>-9.3099999999999999E-10</v>
      </c>
      <c r="S275" s="175">
        <f t="shared" ca="1" si="5"/>
        <v>0.9122143429175904</v>
      </c>
      <c r="T275" s="179">
        <v>25</v>
      </c>
      <c r="U275" s="180">
        <v>372.78</v>
      </c>
      <c r="V275" s="180">
        <v>277.74</v>
      </c>
      <c r="W275" s="169">
        <v>-22.06</v>
      </c>
      <c r="X275" s="181">
        <v>-92.299040000000005</v>
      </c>
      <c r="Y275" s="169">
        <v>-22.77</v>
      </c>
      <c r="Z275" s="181">
        <v>-95.269680000000008</v>
      </c>
      <c r="AA275" s="181"/>
      <c r="AB275" s="177">
        <v>16.504000000000001</v>
      </c>
      <c r="AC275" s="180">
        <v>1714.25</v>
      </c>
      <c r="AD275" s="180">
        <v>-14.45</v>
      </c>
      <c r="AE275" s="169">
        <v>200</v>
      </c>
      <c r="AF275" s="169">
        <v>137</v>
      </c>
      <c r="AG275" s="175">
        <v>38.613999999999997</v>
      </c>
      <c r="AH275" s="180">
        <v>-2626.67</v>
      </c>
      <c r="AI275" s="175">
        <v>-3.4430000000000001</v>
      </c>
      <c r="AJ275" s="175">
        <v>0.71699999999999997</v>
      </c>
      <c r="AK275" s="169">
        <v>3860</v>
      </c>
      <c r="AL275" s="181">
        <v>16150.24</v>
      </c>
      <c r="AM275" s="190" t="s">
        <v>139</v>
      </c>
      <c r="AN275" s="191">
        <f ca="1">IFERROR(IF($AM275="HSC",OFFSET(INDEX(CpDataCoefficients!$A$1:$A$5025,MATCH($A275,CpDataCoefficients!$A$1:$A$5025,0)),1,CpDataCoefficients!$F$39+AN$3),OFFSET(INDEX(CpDataCoefficients!$A$1:$A$5025,MATCH($A275,CpDataCoefficients!$A$1:$A$5025,0)),0,CpDataCoefficients!$F$39+AN$3)),0)</f>
        <v>100</v>
      </c>
      <c r="AO275" s="191">
        <f ca="1">IFERROR(IF($AM275="HSC",OFFSET(INDEX(CpDataCoefficients!$A$1:$A$5025,MATCH($A275,CpDataCoefficients!$A$1:$A$5025,0)),1,CpDataCoefficients!$F$39+AO$3),OFFSET(INDEX(CpDataCoefficients!$A$1:$A$5025,MATCH($A275,CpDataCoefficients!$A$1:$A$5025,0)),0,CpDataCoefficients!$F$39+AO$3)),0)</f>
        <v>1500</v>
      </c>
      <c r="AP275" s="191">
        <f ca="1">IFERROR(IF($AM275="HSC",OFFSET(INDEX(CpDataCoefficients!$A$1:$A$5025,MATCH($A275,CpDataCoefficients!$A$1:$A$5025,0)),1,CpDataCoefficients!$F$39+AP$3),OFFSET(INDEX(CpDataCoefficients!$A$1:$A$5025,MATCH($A275,CpDataCoefficients!$A$1:$A$5025,0)),0,CpDataCoefficients!$F$39+AP$3)),0)</f>
        <v>30.282483684739994</v>
      </c>
      <c r="AQ275" s="191">
        <f ca="1">IFERROR(IF($AM275="HSC",OFFSET(INDEX(CpDataCoefficients!$A$1:$A$5025,MATCH($A275,CpDataCoefficients!$A$1:$A$5025,0)),1,CpDataCoefficients!$F$39+AQ$3),OFFSET(INDEX(CpDataCoefficients!$A$1:$A$5025,MATCH($A275,CpDataCoefficients!$A$1:$A$5025,0)),0,CpDataCoefficients!$F$39+AQ$3)),0)</f>
        <v>-7.0467213720866235</v>
      </c>
      <c r="AR275" s="191">
        <f ca="1">IFERROR(IF($AM275="HSC",OFFSET(INDEX(CpDataCoefficients!$A$1:$A$5025,MATCH($A275,CpDataCoefficients!$A$1:$A$5025,0)),1,CpDataCoefficients!$F$39+AR$3),OFFSET(INDEX(CpDataCoefficients!$A$1:$A$5025,MATCH($A275,CpDataCoefficients!$A$1:$A$5025,0)),0,CpDataCoefficients!$F$39+AR$3)),0)</f>
        <v>12.354502126026851</v>
      </c>
      <c r="AS275" s="191">
        <f ca="1">IFERROR(IF($AM275="HSC",OFFSET(INDEX(CpDataCoefficients!$A$1:$A$5025,MATCH($A275,CpDataCoefficients!$A$1:$A$5025,0)),1,CpDataCoefficients!$F$39+AS$3),OFFSET(INDEX(CpDataCoefficients!$A$1:$A$5025,MATCH($A275,CpDataCoefficients!$A$1:$A$5025,0)),0,CpDataCoefficients!$F$39+AS$3)),0)</f>
        <v>-3.9910928818703955</v>
      </c>
      <c r="AT275" s="191">
        <f ca="1">IFERROR(IF($AM275="HSC",OFFSET(INDEX(CpDataCoefficients!$A$1:$A$5025,MATCH($A275,CpDataCoefficients!$A$1:$A$5025,0)),1,CpDataCoefficients!$F$39+AT$3),OFFSET(INDEX(CpDataCoefficients!$A$1:$A$5025,MATCH($A275,CpDataCoefficients!$A$1:$A$5025,0)),0,CpDataCoefficients!$F$39+AT$3)),0)</f>
        <v>-5.8935108978549417E-3</v>
      </c>
      <c r="AU275" s="191">
        <f ca="1">IFERROR(IF($AM275="HSC",OFFSET(INDEX(CpDataCoefficients!$A$1:$A$5025,MATCH($A275,CpDataCoefficients!$A$1:$A$5025,0)),1,CpDataCoefficients!$F$39+AU$3),OFFSET(INDEX(CpDataCoefficients!$A$1:$A$5025,MATCH($A275,CpDataCoefficients!$A$1:$A$5025,0)),0,CpDataCoefficients!$F$39+AU$3)),0)</f>
        <v>-45424.649482536821</v>
      </c>
      <c r="AV275" s="191">
        <f ca="1">IFERROR(IF($AM275="HSC",OFFSET(INDEX(CpDataCoefficients!$A$1:$A$5025,MATCH($A275,CpDataCoefficients!$A$1:$A$5025,0)),1,CpDataCoefficients!$F$39+AV$3),OFFSET(INDEX(CpDataCoefficients!$A$1:$A$5025,MATCH($A275,CpDataCoefficients!$A$1:$A$5025,0)),0,CpDataCoefficients!$F$39+AV$3)),0)</f>
        <v>-11.118553531651317</v>
      </c>
      <c r="AW275" s="191">
        <f ca="1">IFERROR(IF($AM275="HSC",OFFSET(INDEX(CpDataCoefficients!$A$1:$A$5025,MATCH($A275,CpDataCoefficients!$A$1:$A$5025,0)),1,CpDataCoefficients!$F$39+AW$3),OFFSET(INDEX(CpDataCoefficients!$A$1:$A$5025,MATCH($A275,CpDataCoefficients!$A$1:$A$5025,0)),0,CpDataCoefficients!$F$39+AW$3)),0)</f>
        <v>0</v>
      </c>
      <c r="AX275" s="191">
        <f ca="1">IFERROR(IF($AM275="HSC",OFFSET(INDEX(CpDataCoefficients!$A$1:$A$5025,MATCH($A275,CpDataCoefficients!$A$1:$A$5025,0)),1,CpDataCoefficients!$F$39+AX$3),OFFSET(INDEX(CpDataCoefficients!$A$1:$A$5025,MATCH($A275,CpDataCoefficients!$A$1:$A$5025,0)),0,CpDataCoefficients!$F$39+AX$3)),0)</f>
        <v>1500</v>
      </c>
      <c r="AY275" s="191">
        <f ca="1">IFERROR(IF($AM275="HSC",OFFSET(INDEX(CpDataCoefficients!$A$1:$A$5025,MATCH($A275,CpDataCoefficients!$A$1:$A$5025,0)),1,CpDataCoefficients!$F$39+AY$3),OFFSET(INDEX(CpDataCoefficients!$A$1:$A$5025,MATCH($A275,CpDataCoefficients!$A$1:$A$5025,0)),0,CpDataCoefficients!$F$39+AY$3)),0)</f>
        <v>3000</v>
      </c>
      <c r="AZ275" s="191">
        <f ca="1">IFERROR(IF($AM275="HSC",OFFSET(INDEX(CpDataCoefficients!$A$1:$A$5025,MATCH($A275,CpDataCoefficients!$A$1:$A$5025,0)),1,CpDataCoefficients!$F$39+AZ$3),OFFSET(INDEX(CpDataCoefficients!$A$1:$A$5025,MATCH($A275,CpDataCoefficients!$A$1:$A$5025,0)),0,CpDataCoefficients!$F$39+AZ$3)),0)</f>
        <v>28.019018859161459</v>
      </c>
      <c r="BA275" s="191">
        <f ca="1">IFERROR(IF($AM275="HSC",OFFSET(INDEX(CpDataCoefficients!$A$1:$A$5025,MATCH($A275,CpDataCoefficients!$A$1:$A$5025,0)),1,CpDataCoefficients!$F$39+BA$3),OFFSET(INDEX(CpDataCoefficients!$A$1:$A$5025,MATCH($A275,CpDataCoefficients!$A$1:$A$5025,0)),0,CpDataCoefficients!$F$39+BA$3)),0)</f>
        <v>6.8540131914433999</v>
      </c>
      <c r="BB275" s="191">
        <f ca="1">IFERROR(IF($AM275="HSC",OFFSET(INDEX(CpDataCoefficients!$A$1:$A$5025,MATCH($A275,CpDataCoefficients!$A$1:$A$5025,0)),1,CpDataCoefficients!$F$39+BB$3),OFFSET(INDEX(CpDataCoefficients!$A$1:$A$5025,MATCH($A275,CpDataCoefficients!$A$1:$A$5025,0)),0,CpDataCoefficients!$F$39+BB$3)),0)</f>
        <v>-1.7556459239187057</v>
      </c>
      <c r="BC275" s="191">
        <f ca="1">IFERROR(IF($AM275="HSC",OFFSET(INDEX(CpDataCoefficients!$A$1:$A$5025,MATCH($A275,CpDataCoefficients!$A$1:$A$5025,0)),1,CpDataCoefficients!$F$39+BC$3),OFFSET(INDEX(CpDataCoefficients!$A$1:$A$5025,MATCH($A275,CpDataCoefficients!$A$1:$A$5025,0)),0,CpDataCoefficients!$F$39+BC$3)),0)</f>
        <v>0.17342605480023521</v>
      </c>
      <c r="BD275" s="191">
        <f ca="1">IFERROR(IF($AM275="HSC",OFFSET(INDEX(CpDataCoefficients!$A$1:$A$5025,MATCH($A275,CpDataCoefficients!$A$1:$A$5025,0)),1,CpDataCoefficients!$F$39+BD$3),OFFSET(INDEX(CpDataCoefficients!$A$1:$A$5025,MATCH($A275,CpDataCoefficients!$A$1:$A$5025,0)),0,CpDataCoefficients!$F$39+BD$3)),0)</f>
        <v>-1.9702473346010361</v>
      </c>
      <c r="BE275" s="191">
        <f ca="1">IFERROR(IF($AM275="HSC",OFFSET(INDEX(CpDataCoefficients!$A$1:$A$5025,MATCH($A275,CpDataCoefficients!$A$1:$A$5025,0)),1,CpDataCoefficients!$F$39+BE$3),OFFSET(INDEX(CpDataCoefficients!$A$1:$A$5025,MATCH($A275,CpDataCoefficients!$A$1:$A$5025,0)),0,CpDataCoefficients!$F$39+BE$3)),0)</f>
        <v>-45427.598983621261</v>
      </c>
      <c r="BF275" s="191">
        <f ca="1">IFERROR(IF($AM275="HSC",OFFSET(INDEX(CpDataCoefficients!$A$1:$A$5025,MATCH($A275,CpDataCoefficients!$A$1:$A$5025,0)),1,CpDataCoefficients!$F$39+BF$3),OFFSET(INDEX(CpDataCoefficients!$A$1:$A$5025,MATCH($A275,CpDataCoefficients!$A$1:$A$5025,0)),0,CpDataCoefficients!$F$39+BF$3)),0)</f>
        <v>-20.29958968624387</v>
      </c>
      <c r="BG275" s="191">
        <f ca="1">IFERROR(IF($AM275="HSC",OFFSET(INDEX(CpDataCoefficients!$A$1:$A$5025,MATCH($A275,CpDataCoefficients!$A$1:$A$5025,0)),1,CpDataCoefficients!$F$39+BG$3),OFFSET(INDEX(CpDataCoefficients!$A$1:$A$5025,MATCH($A275,CpDataCoefficients!$A$1:$A$5025,0)),0,CpDataCoefficients!$F$39+BG$3)),0)</f>
        <v>0</v>
      </c>
      <c r="BH275" s="191">
        <f ca="1">IFERROR(IF($AM275="HSC",OFFSET(INDEX(CpDataCoefficients!$A$1:$A$5025,MATCH($A275,CpDataCoefficients!$A$1:$A$5025,0)),1,CpDataCoefficients!$F$39+BH$3),OFFSET(INDEX(CpDataCoefficients!$A$1:$A$5025,MATCH($A275,CpDataCoefficients!$A$1:$A$5025,0)),0,CpDataCoefficients!$F$39+BH$3)),0)</f>
        <v>3000</v>
      </c>
      <c r="BI275" s="191">
        <f ca="1">IFERROR(IF($AM275="HSC",OFFSET(INDEX(CpDataCoefficients!$A$1:$A$5025,MATCH($A275,CpDataCoefficients!$A$1:$A$5025,0)),1,CpDataCoefficients!$F$39+BI$3),OFFSET(INDEX(CpDataCoefficients!$A$1:$A$5025,MATCH($A275,CpDataCoefficients!$A$1:$A$5025,0)),0,CpDataCoefficients!$F$39+BI$3)),0)</f>
        <v>4500</v>
      </c>
      <c r="BJ275" s="191">
        <f ca="1">IFERROR(IF($AM275="HSC",OFFSET(INDEX(CpDataCoefficients!$A$1:$A$5025,MATCH($A275,CpDataCoefficients!$A$1:$A$5025,0)),1,CpDataCoefficients!$F$39+BJ$3),OFFSET(INDEX(CpDataCoefficients!$A$1:$A$5025,MATCH($A275,CpDataCoefficients!$A$1:$A$5025,0)),0,CpDataCoefficients!$F$39+BJ$3)),0)</f>
        <v>37.808039708759956</v>
      </c>
      <c r="BK275" s="191">
        <f ca="1">IFERROR(IF($AM275="HSC",OFFSET(INDEX(CpDataCoefficients!$A$1:$A$5025,MATCH($A275,CpDataCoefficients!$A$1:$A$5025,0)),1,CpDataCoefficients!$F$39+BK$3),OFFSET(INDEX(CpDataCoefficients!$A$1:$A$5025,MATCH($A275,CpDataCoefficients!$A$1:$A$5025,0)),0,CpDataCoefficients!$F$39+BK$3)),0)</f>
        <v>-3.9226876569694646E-2</v>
      </c>
      <c r="BL275" s="191">
        <f ca="1">IFERROR(IF($AM275="HSC",OFFSET(INDEX(CpDataCoefficients!$A$1:$A$5025,MATCH($A275,CpDataCoefficients!$A$1:$A$5025,0)),1,CpDataCoefficients!$F$39+BL$3),OFFSET(INDEX(CpDataCoefficients!$A$1:$A$5025,MATCH($A275,CpDataCoefficients!$A$1:$A$5025,0)),0,CpDataCoefficients!$F$39+BL$3)),0)</f>
        <v>0.10580976786584977</v>
      </c>
      <c r="BM275" s="191">
        <f ca="1">IFERROR(IF($AM275="HSC",OFFSET(INDEX(CpDataCoefficients!$A$1:$A$5025,MATCH($A275,CpDataCoefficients!$A$1:$A$5025,0)),1,CpDataCoefficients!$F$39+BM$3),OFFSET(INDEX(CpDataCoefficients!$A$1:$A$5025,MATCH($A275,CpDataCoefficients!$A$1:$A$5025,0)),0,CpDataCoefficients!$F$39+BM$3)),0)</f>
        <v>-8.6097268382149643E-3</v>
      </c>
      <c r="BN275" s="191">
        <f ca="1">IFERROR(IF($AM275="HSC",OFFSET(INDEX(CpDataCoefficients!$A$1:$A$5025,MATCH($A275,CpDataCoefficients!$A$1:$A$5025,0)),1,CpDataCoefficients!$F$39+BN$3),OFFSET(INDEX(CpDataCoefficients!$A$1:$A$5025,MATCH($A275,CpDataCoefficients!$A$1:$A$5025,0)),0,CpDataCoefficients!$F$39+BN$3)),0)</f>
        <v>-10.503671447671511</v>
      </c>
      <c r="BO275" s="191">
        <f ca="1">IFERROR(IF($AM275="HSC",OFFSET(INDEX(CpDataCoefficients!$A$1:$A$5025,MATCH($A275,CpDataCoefficients!$A$1:$A$5025,0)),1,CpDataCoefficients!$F$39+BO$3),OFFSET(INDEX(CpDataCoefficients!$A$1:$A$5025,MATCH($A275,CpDataCoefficients!$A$1:$A$5025,0)),0,CpDataCoefficients!$F$39+BO$3)),0)</f>
        <v>-45441.857817216238</v>
      </c>
      <c r="BP275" s="191">
        <f ca="1">IFERROR(IF($AM275="HSC",OFFSET(INDEX(CpDataCoefficients!$A$1:$A$5025,MATCH($A275,CpDataCoefficients!$A$1:$A$5025,0)),1,CpDataCoefficients!$F$39+BP$3),OFFSET(INDEX(CpDataCoefficients!$A$1:$A$5025,MATCH($A275,CpDataCoefficients!$A$1:$A$5025,0)),0,CpDataCoefficients!$F$39+BP$3)),0)</f>
        <v>-17.586515777279089</v>
      </c>
      <c r="BQ275" s="191">
        <f ca="1">IFERROR(IF($AM275="HSC",OFFSET(INDEX(CpDataCoefficients!$A$1:$A$5025,MATCH($A275,CpDataCoefficients!$A$1:$A$5025,0)),1,CpDataCoefficients!$F$39+BQ$3),OFFSET(INDEX(CpDataCoefficients!$A$1:$A$5025,MATCH($A275,CpDataCoefficients!$A$1:$A$5025,0)),0,CpDataCoefficients!$F$39+BQ$3)),0)</f>
        <v>0</v>
      </c>
      <c r="BR275" s="191">
        <f ca="1">IFERROR(IF($AM275="HSC",OFFSET(INDEX(CpDataCoefficients!$A$1:$A$5025,MATCH($A275,CpDataCoefficients!$A$1:$A$5025,0)),1,CpDataCoefficients!$F$39+BR$3),OFFSET(INDEX(CpDataCoefficients!$A$1:$A$5025,MATCH($A275,CpDataCoefficients!$A$1:$A$5025,0)),0,CpDataCoefficients!$F$39+BR$3)),0)</f>
        <v>4500</v>
      </c>
      <c r="BS275" s="191">
        <f ca="1">IFERROR(IF($AM275="HSC",OFFSET(INDEX(CpDataCoefficients!$A$1:$A$5025,MATCH($A275,CpDataCoefficients!$A$1:$A$5025,0)),1,CpDataCoefficients!$F$39+BS$3),OFFSET(INDEX(CpDataCoefficients!$A$1:$A$5025,MATCH($A275,CpDataCoefficients!$A$1:$A$5025,0)),0,CpDataCoefficients!$F$39+BS$3)),0)</f>
        <v>6000</v>
      </c>
      <c r="BT275" s="191">
        <f ca="1">IFERROR(IF($AM275="HSC",OFFSET(INDEX(CpDataCoefficients!$A$1:$A$5025,MATCH($A275,CpDataCoefficients!$A$1:$A$5025,0)),1,CpDataCoefficients!$F$39+BT$3),OFFSET(INDEX(CpDataCoefficients!$A$1:$A$5025,MATCH($A275,CpDataCoefficients!$A$1:$A$5025,0)),0,CpDataCoefficients!$F$39+BT$3)),0)</f>
        <v>36.023253806987391</v>
      </c>
      <c r="BU275" s="191">
        <f ca="1">IFERROR(IF($AM275="HSC",OFFSET(INDEX(CpDataCoefficients!$A$1:$A$5025,MATCH($A275,CpDataCoefficients!$A$1:$A$5025,0)),1,CpDataCoefficients!$F$39+BU$3),OFFSET(INDEX(CpDataCoefficients!$A$1:$A$5025,MATCH($A275,CpDataCoefficients!$A$1:$A$5025,0)),0,CpDataCoefficients!$F$39+BU$3)),0)</f>
        <v>0.87611204452725344</v>
      </c>
      <c r="BV275" s="191">
        <f ca="1">IFERROR(IF($AM275="HSC",OFFSET(INDEX(CpDataCoefficients!$A$1:$A$5025,MATCH($A275,CpDataCoefficients!$A$1:$A$5025,0)),1,CpDataCoefficients!$F$39+BV$3),OFFSET(INDEX(CpDataCoefficients!$A$1:$A$5025,MATCH($A275,CpDataCoefficients!$A$1:$A$5025,0)),0,CpDataCoefficients!$F$39+BV$3)),0)</f>
        <v>-7.1673552154843986E-2</v>
      </c>
      <c r="BW275" s="191">
        <f ca="1">IFERROR(IF($AM275="HSC",OFFSET(INDEX(CpDataCoefficients!$A$1:$A$5025,MATCH($A275,CpDataCoefficients!$A$1:$A$5025,0)),1,CpDataCoefficients!$F$39+BW$3),OFFSET(INDEX(CpDataCoefficients!$A$1:$A$5025,MATCH($A275,CpDataCoefficients!$A$1:$A$5025,0)),0,CpDataCoefficients!$F$39+BW$3)),0)</f>
        <v>3.6600230696562661E-3</v>
      </c>
      <c r="BX275" s="191">
        <f ca="1">IFERROR(IF($AM275="HSC",OFFSET(INDEX(CpDataCoefficients!$A$1:$A$5025,MATCH($A275,CpDataCoefficients!$A$1:$A$5025,0)),1,CpDataCoefficients!$F$39+BX$3),OFFSET(INDEX(CpDataCoefficients!$A$1:$A$5025,MATCH($A275,CpDataCoefficients!$A$1:$A$5025,0)),0,CpDataCoefficients!$F$39+BX$3)),0)</f>
        <v>-7.6342842339222416</v>
      </c>
      <c r="BY275" s="191">
        <f ca="1">IFERROR(IF($AM275="HSC",OFFSET(INDEX(CpDataCoefficients!$A$1:$A$5025,MATCH($A275,CpDataCoefficients!$A$1:$A$5025,0)),1,CpDataCoefficients!$F$39+BY$3),OFFSET(INDEX(CpDataCoefficients!$A$1:$A$5025,MATCH($A275,CpDataCoefficients!$A$1:$A$5025,0)),0,CpDataCoefficients!$F$39+BY$3)),0)</f>
        <v>-45438.323230866081</v>
      </c>
      <c r="BZ275" s="191">
        <f ca="1">IFERROR(IF($AM275="HSC",OFFSET(INDEX(CpDataCoefficients!$A$1:$A$5025,MATCH($A275,CpDataCoefficients!$A$1:$A$5025,0)),1,CpDataCoefficients!$F$39+BZ$3),OFFSET(INDEX(CpDataCoefficients!$A$1:$A$5025,MATCH($A275,CpDataCoefficients!$A$1:$A$5025,0)),0,CpDataCoefficients!$F$39+BZ$3)),0)</f>
        <v>-17.525910760510179</v>
      </c>
      <c r="CA275" s="191">
        <f ca="1">IFERROR(IF($AM275="HSC",OFFSET(INDEX(CpDataCoefficients!$A$1:$A$5025,MATCH($A275,CpDataCoefficients!$A$1:$A$5025,0)),1,CpDataCoefficients!$F$39+CA$3),OFFSET(INDEX(CpDataCoefficients!$A$1:$A$5025,MATCH($A275,CpDataCoefficients!$A$1:$A$5025,0)),0,CpDataCoefficients!$F$39+CA$3)),0)</f>
        <v>0</v>
      </c>
      <c r="CB275" s="191">
        <f ca="1">IFERROR(IF($AM275="HSC",OFFSET(INDEX(CpDataCoefficients!$A$1:$A$5025,MATCH($A275,CpDataCoefficients!$A$1:$A$5025,0)),1,CpDataCoefficients!$F$39+CB$3),OFFSET(INDEX(CpDataCoefficients!$A$1:$A$5025,MATCH($A275,CpDataCoefficients!$A$1:$A$5025,0)),0,CpDataCoefficients!$F$39+CB$3)),0)</f>
        <v>0</v>
      </c>
      <c r="CC275" s="191">
        <f ca="1">IFERROR(IF($AM275="HSC",OFFSET(INDEX(CpDataCoefficients!$A$1:$A$5025,MATCH($A275,CpDataCoefficients!$A$1:$A$5025,0)),1,CpDataCoefficients!$F$39+CC$3),OFFSET(INDEX(CpDataCoefficients!$A$1:$A$5025,MATCH($A275,CpDataCoefficients!$A$1:$A$5025,0)),0,CpDataCoefficients!$F$39+CC$3)),0)</f>
        <v>0</v>
      </c>
      <c r="CD275" s="191">
        <f ca="1">IFERROR(IF($AM275="HSC",OFFSET(INDEX(CpDataCoefficients!$A$1:$A$5025,MATCH($A275,CpDataCoefficients!$A$1:$A$5025,0)),1,CpDataCoefficients!$F$39+CD$3),OFFSET(INDEX(CpDataCoefficients!$A$1:$A$5025,MATCH($A275,CpDataCoefficients!$A$1:$A$5025,0)),0,CpDataCoefficients!$F$39+CD$3)),0)</f>
        <v>0</v>
      </c>
      <c r="CE275" s="191">
        <f ca="1">IFERROR(IF($AM275="HSC",OFFSET(INDEX(CpDataCoefficients!$A$1:$A$5025,MATCH($A275,CpDataCoefficients!$A$1:$A$5025,0)),1,CpDataCoefficients!$F$39+CE$3),OFFSET(INDEX(CpDataCoefficients!$A$1:$A$5025,MATCH($A275,CpDataCoefficients!$A$1:$A$5025,0)),0,CpDataCoefficients!$F$39+CE$3)),0)</f>
        <v>0</v>
      </c>
      <c r="CF275" s="191">
        <f ca="1">IFERROR(IF($AM275="HSC",OFFSET(INDEX(CpDataCoefficients!$A$1:$A$5025,MATCH($A275,CpDataCoefficients!$A$1:$A$5025,0)),1,CpDataCoefficients!$F$39+CF$3),OFFSET(INDEX(CpDataCoefficients!$A$1:$A$5025,MATCH($A275,CpDataCoefficients!$A$1:$A$5025,0)),0,CpDataCoefficients!$F$39+CF$3)),0)</f>
        <v>0</v>
      </c>
      <c r="CG275" s="191">
        <f ca="1">IFERROR(IF($AM275="HSC",OFFSET(INDEX(CpDataCoefficients!$A$1:$A$5025,MATCH($A275,CpDataCoefficients!$A$1:$A$5025,0)),1,CpDataCoefficients!$F$39+CG$3),OFFSET(INDEX(CpDataCoefficients!$A$1:$A$5025,MATCH($A275,CpDataCoefficients!$A$1:$A$5025,0)),0,CpDataCoefficients!$F$39+CG$3)),0)</f>
        <v>0</v>
      </c>
      <c r="CH275" s="191">
        <f ca="1">IFERROR(IF($AM275="HSC",OFFSET(INDEX(CpDataCoefficients!$A$1:$A$5025,MATCH($A275,CpDataCoefficients!$A$1:$A$5025,0)),1,CpDataCoefficients!$F$39+CH$3),OFFSET(INDEX(CpDataCoefficients!$A$1:$A$5025,MATCH($A275,CpDataCoefficients!$A$1:$A$5025,0)),0,CpDataCoefficients!$F$39+CH$3)),0)</f>
        <v>0</v>
      </c>
      <c r="CI275" s="191">
        <f ca="1">IFERROR(IF($AM275="HSC",OFFSET(INDEX(CpDataCoefficients!$A$1:$A$5025,MATCH($A275,CpDataCoefficients!$A$1:$A$5025,0)),1,CpDataCoefficients!$F$39+CI$3),OFFSET(INDEX(CpDataCoefficients!$A$1:$A$5025,MATCH($A275,CpDataCoefficients!$A$1:$A$5025,0)),0,CpDataCoefficients!$F$39+CI$3)),0)</f>
        <v>0</v>
      </c>
      <c r="CJ275" s="191">
        <f ca="1">IFERROR(IF($AM275="HSC",OFFSET(INDEX(CpDataCoefficients!$A$1:$A$5025,MATCH($A275,CpDataCoefficients!$A$1:$A$5025,0)),1,CpDataCoefficients!$F$39+CJ$3),OFFSET(INDEX(CpDataCoefficients!$A$1:$A$5025,MATCH($A275,CpDataCoefficients!$A$1:$A$5025,0)),0,CpDataCoefficients!$F$39+CJ$3)),0)</f>
        <v>0</v>
      </c>
      <c r="CK275" s="191">
        <f ca="1">IFERROR(IF($AM275="HSC",OFFSET(INDEX(CpDataCoefficients!$A$1:$A$5025,MATCH($A275,CpDataCoefficients!$A$1:$A$5025,0)),1,CpDataCoefficients!$F$39+CK$3),OFFSET(INDEX(CpDataCoefficients!$A$1:$A$5025,MATCH($A275,CpDataCoefficients!$A$1:$A$5025,0)),0,CpDataCoefficients!$F$39+CK$3)),0)</f>
        <v>0</v>
      </c>
      <c r="CL275" s="191">
        <f ca="1">IFERROR(IF($AM275="HSC",OFFSET(INDEX(CpDataCoefficients!$A$1:$A$5025,MATCH($A275,CpDataCoefficients!$A$1:$A$5025,0)),1,CpDataCoefficients!$F$39+CL$3),OFFSET(INDEX(CpDataCoefficients!$A$1:$A$5025,MATCH($A275,CpDataCoefficients!$A$1:$A$5025,0)),0,CpDataCoefficients!$F$39+CL$3)),0)</f>
        <v>0</v>
      </c>
      <c r="CM275" s="191">
        <f ca="1">IFERROR(IF($AM275="HSC",OFFSET(INDEX(CpDataCoefficients!$A$1:$A$5025,MATCH($A275,CpDataCoefficients!$A$1:$A$5025,0)),1,CpDataCoefficients!$F$39+CM$3),OFFSET(INDEX(CpDataCoefficients!$A$1:$A$5025,MATCH($A275,CpDataCoefficients!$A$1:$A$5025,0)),0,CpDataCoefficients!$F$39+CM$3)),0)</f>
        <v>0</v>
      </c>
      <c r="CN275" s="191">
        <f ca="1">IFERROR(IF($AM275="HSC",OFFSET(INDEX(CpDataCoefficients!$A$1:$A$5025,MATCH($A275,CpDataCoefficients!$A$1:$A$5025,0)),1,CpDataCoefficients!$F$39+CN$3),OFFSET(INDEX(CpDataCoefficients!$A$1:$A$5025,MATCH($A275,CpDataCoefficients!$A$1:$A$5025,0)),0,CpDataCoefficients!$F$39+CN$3)),0)</f>
        <v>0</v>
      </c>
      <c r="CO275" s="191">
        <f ca="1">IFERROR(IF($AM275="HSC",OFFSET(INDEX(CpDataCoefficients!$A$1:$A$5025,MATCH($A275,CpDataCoefficients!$A$1:$A$5025,0)),1,CpDataCoefficients!$F$39+CO$3),OFFSET(INDEX(CpDataCoefficients!$A$1:$A$5025,MATCH($A275,CpDataCoefficients!$A$1:$A$5025,0)),0,CpDataCoefficients!$F$39+CO$3)),0)</f>
        <v>0</v>
      </c>
      <c r="CP275" s="191">
        <f ca="1">IFERROR(IF($AM275="HSC",OFFSET(INDEX(CpDataCoefficients!$A$1:$A$5025,MATCH($A275,CpDataCoefficients!$A$1:$A$5025,0)),1,CpDataCoefficients!$F$39+CP$3),OFFSET(INDEX(CpDataCoefficients!$A$1:$A$5025,MATCH($A275,CpDataCoefficients!$A$1:$A$5025,0)),0,CpDataCoefficients!$F$39+CP$3)),0)</f>
        <v>0</v>
      </c>
      <c r="CQ275" s="191">
        <f ca="1">IFERROR(IF($AM275="HSC",OFFSET(INDEX(CpDataCoefficients!$A$1:$A$5025,MATCH($A275,CpDataCoefficients!$A$1:$A$5025,0)),1,CpDataCoefficients!$F$39+CQ$3),OFFSET(INDEX(CpDataCoefficients!$A$1:$A$5025,MATCH($A275,CpDataCoefficients!$A$1:$A$5025,0)),0,CpDataCoefficients!$F$39+CQ$3)),0)</f>
        <v>0</v>
      </c>
      <c r="CR275" s="191">
        <f ca="1">IFERROR(IF($AM275="HSC",OFFSET(INDEX(CpDataCoefficients!$A$1:$A$5025,MATCH($A275,CpDataCoefficients!$A$1:$A$5025,0)),1,CpDataCoefficients!$F$39+CR$3),OFFSET(INDEX(CpDataCoefficients!$A$1:$A$5025,MATCH($A275,CpDataCoefficients!$A$1:$A$5025,0)),0,CpDataCoefficients!$F$39+CR$3)),0)</f>
        <v>0</v>
      </c>
      <c r="CS275" s="191">
        <f ca="1">IFERROR(IF($AM275="HSC",OFFSET(INDEX(CpDataCoefficients!$A$1:$A$5025,MATCH($A275,CpDataCoefficients!$A$1:$A$5025,0)),1,CpDataCoefficients!$F$39+CS$3),OFFSET(INDEX(CpDataCoefficients!$A$1:$A$5025,MATCH($A275,CpDataCoefficients!$A$1:$A$5025,0)),0,CpDataCoefficients!$F$39+CS$3)),0)</f>
        <v>0</v>
      </c>
      <c r="CT275" s="191">
        <f ca="1">IFERROR(IF($AM275="HSC",OFFSET(INDEX(CpDataCoefficients!$A$1:$A$5025,MATCH($A275,CpDataCoefficients!$A$1:$A$5025,0)),1,CpDataCoefficients!$F$39+CT$3),OFFSET(INDEX(CpDataCoefficients!$A$1:$A$5025,MATCH($A275,CpDataCoefficients!$A$1:$A$5025,0)),0,CpDataCoefficients!$F$39+CT$3)),0)</f>
        <v>0</v>
      </c>
      <c r="CU275" s="192">
        <f ca="1">IFERROR(IF($AM275="HSC",OFFSET(INDEX(CpDataCoefficients!$A$1:$A$5025,MATCH($A275,CpDataCoefficients!$A$1:$A$5025,0)),1,CpDataCoefficients!$F$39+CU$3),OFFSET(INDEX(CpDataCoefficients!$A$1:$A$5025,MATCH($A275,CpDataCoefficients!$A$1:$A$5025,0)),0,CpDataCoefficients!$F$39+CU$3)),0)</f>
        <v>0</v>
      </c>
      <c r="CV275" s="193"/>
      <c r="CW275" s="193"/>
      <c r="CX275" s="193"/>
      <c r="CY275" s="193"/>
      <c r="CZ275" s="193"/>
      <c r="DA275" s="193"/>
      <c r="DB275" s="193"/>
      <c r="DC275" s="193"/>
      <c r="DD275" s="193"/>
      <c r="DE275" s="193"/>
      <c r="DF275" s="193"/>
      <c r="DG275" s="193"/>
      <c r="DH275" s="193"/>
      <c r="DI275" s="193"/>
      <c r="DJ275" s="193"/>
      <c r="DK275" s="193"/>
      <c r="DL275" s="193"/>
      <c r="DM275" s="193"/>
      <c r="DN275" s="193"/>
      <c r="DO275" s="193"/>
      <c r="DP275" s="193"/>
      <c r="DQ275" s="193"/>
      <c r="DR275" s="193"/>
      <c r="DS275" s="193"/>
      <c r="DT275" s="193"/>
      <c r="DU275" s="193"/>
      <c r="DV275" s="193"/>
      <c r="DW275" s="193"/>
      <c r="DX275" s="193"/>
      <c r="DY275" s="193"/>
      <c r="DZ275" s="193"/>
    </row>
    <row r="276" spans="1:130" ht="15.75" x14ac:dyDescent="0.25">
      <c r="A276" s="166" t="s">
        <v>295</v>
      </c>
      <c r="B276" s="166" t="s">
        <v>890</v>
      </c>
      <c r="C276" s="175">
        <f ca="1">C494+0.5*C373+0.5*C273</f>
        <v>27.025200000000002</v>
      </c>
      <c r="D276" s="176">
        <v>259.89999999999998</v>
      </c>
      <c r="E276" s="176">
        <v>298.89999999999998</v>
      </c>
      <c r="F276" s="176">
        <v>456.8</v>
      </c>
      <c r="G276" s="176">
        <v>53.2</v>
      </c>
      <c r="H276" s="176">
        <v>53.904899984488864</v>
      </c>
      <c r="I276" s="176">
        <v>139</v>
      </c>
      <c r="J276" s="175">
        <v>0.19700000000000001</v>
      </c>
      <c r="K276" s="175">
        <v>0.40699999999999997</v>
      </c>
      <c r="L276" s="175">
        <v>0.68799999999999994</v>
      </c>
      <c r="M276" s="176">
        <v>293</v>
      </c>
      <c r="N276" s="176">
        <v>3</v>
      </c>
      <c r="O276" s="177">
        <v>5.2220000000000004</v>
      </c>
      <c r="P276" s="178">
        <v>1.448E-2</v>
      </c>
      <c r="Q276" s="178">
        <v>-1.185E-5</v>
      </c>
      <c r="R276" s="178">
        <v>4.3359999999999999E-9</v>
      </c>
      <c r="S276" s="175">
        <f t="shared" ca="1" si="5"/>
        <v>0.50314996113319177</v>
      </c>
      <c r="T276" s="179">
        <v>25</v>
      </c>
      <c r="U276" s="180">
        <v>194.7</v>
      </c>
      <c r="V276" s="180">
        <v>145.31</v>
      </c>
      <c r="W276" s="169">
        <v>31.2</v>
      </c>
      <c r="X276" s="181">
        <v>130.54079999999999</v>
      </c>
      <c r="Y276" s="169">
        <v>28.71</v>
      </c>
      <c r="Z276" s="181">
        <v>120.12264</v>
      </c>
      <c r="AA276" s="181">
        <v>201.7</v>
      </c>
      <c r="AB276" s="177">
        <v>16.5138</v>
      </c>
      <c r="AC276" s="180">
        <v>2585.8000000000002</v>
      </c>
      <c r="AD276" s="180">
        <v>-37.15</v>
      </c>
      <c r="AE276" s="169">
        <v>330</v>
      </c>
      <c r="AF276" s="169">
        <v>234</v>
      </c>
      <c r="AG276" s="175">
        <v>37.741999999999997</v>
      </c>
      <c r="AH276" s="180">
        <v>-4183.37</v>
      </c>
      <c r="AI276" s="175">
        <v>3.004</v>
      </c>
      <c r="AJ276" s="175">
        <v>2.1800000000000002</v>
      </c>
      <c r="AK276" s="169">
        <v>6027</v>
      </c>
      <c r="AL276" s="181">
        <v>25216.968000000001</v>
      </c>
      <c r="AM276" s="190" t="s">
        <v>139</v>
      </c>
      <c r="AN276" s="191">
        <f ca="1">IFERROR(IF($AM276="HSC",OFFSET(INDEX(CpDataCoefficients!$A$1:$A$5025,MATCH($A276,CpDataCoefficients!$A$1:$A$5025,0)),1,CpDataCoefficients!$F$39+AN$3),OFFSET(INDEX(CpDataCoefficients!$A$1:$A$5025,MATCH($A276,CpDataCoefficients!$A$1:$A$5025,0)),0,CpDataCoefficients!$F$39+AN$3)),0)</f>
        <v>100</v>
      </c>
      <c r="AO276" s="191">
        <f ca="1">IFERROR(IF($AM276="HSC",OFFSET(INDEX(CpDataCoefficients!$A$1:$A$5025,MATCH($A276,CpDataCoefficients!$A$1:$A$5025,0)),1,CpDataCoefficients!$F$39+AO$3),OFFSET(INDEX(CpDataCoefficients!$A$1:$A$5025,MATCH($A276,CpDataCoefficients!$A$1:$A$5025,0)),0,CpDataCoefficients!$F$39+AO$3)),0)</f>
        <v>1800</v>
      </c>
      <c r="AP276" s="191">
        <f ca="1">IFERROR(IF($AM276="HSC",OFFSET(INDEX(CpDataCoefficients!$A$1:$A$5025,MATCH($A276,CpDataCoefficients!$A$1:$A$5025,0)),1,CpDataCoefficients!$F$39+AP$3),OFFSET(INDEX(CpDataCoefficients!$A$1:$A$5025,MATCH($A276,CpDataCoefficients!$A$1:$A$5025,0)),0,CpDataCoefficients!$F$39+AP$3)),0)</f>
        <v>22.853494864425734</v>
      </c>
      <c r="AQ276" s="191">
        <f ca="1">IFERROR(IF($AM276="HSC",OFFSET(INDEX(CpDataCoefficients!$A$1:$A$5025,MATCH($A276,CpDataCoefficients!$A$1:$A$5025,0)),1,CpDataCoefficients!$F$39+AQ$3),OFFSET(INDEX(CpDataCoefficients!$A$1:$A$5025,MATCH($A276,CpDataCoefficients!$A$1:$A$5025,0)),0,CpDataCoefficients!$F$39+AQ$3)),0)</f>
        <v>51.495425652630828</v>
      </c>
      <c r="AR276" s="191">
        <f ca="1">IFERROR(IF($AM276="HSC",OFFSET(INDEX(CpDataCoefficients!$A$1:$A$5025,MATCH($A276,CpDataCoefficients!$A$1:$A$5025,0)),1,CpDataCoefficients!$F$39+AR$3),OFFSET(INDEX(CpDataCoefficients!$A$1:$A$5025,MATCH($A276,CpDataCoefficients!$A$1:$A$5025,0)),0,CpDataCoefficients!$F$39+AR$3)),0)</f>
        <v>-32.670642910770795</v>
      </c>
      <c r="AS276" s="191">
        <f ca="1">IFERROR(IF($AM276="HSC",OFFSET(INDEX(CpDataCoefficients!$A$1:$A$5025,MATCH($A276,CpDataCoefficients!$A$1:$A$5025,0)),1,CpDataCoefficients!$F$39+AS$3),OFFSET(INDEX(CpDataCoefficients!$A$1:$A$5025,MATCH($A276,CpDataCoefficients!$A$1:$A$5025,0)),0,CpDataCoefficients!$F$39+AS$3)),0)</f>
        <v>8.5760112229192913</v>
      </c>
      <c r="AT276" s="191">
        <f ca="1">IFERROR(IF($AM276="HSC",OFFSET(INDEX(CpDataCoefficients!$A$1:$A$5025,MATCH($A276,CpDataCoefficients!$A$1:$A$5025,0)),1,CpDataCoefficients!$F$39+AT$3),OFFSET(INDEX(CpDataCoefficients!$A$1:$A$5025,MATCH($A276,CpDataCoefficients!$A$1:$A$5025,0)),0,CpDataCoefficients!$F$39+AT$3)),0)</f>
        <v>1.404031824399044E-2</v>
      </c>
      <c r="AU276" s="191">
        <f ca="1">IFERROR(IF($AM276="HSC",OFFSET(INDEX(CpDataCoefficients!$A$1:$A$5025,MATCH($A276,CpDataCoefficients!$A$1:$A$5025,0)),1,CpDataCoefficients!$F$39+AU$3),OFFSET(INDEX(CpDataCoefficients!$A$1:$A$5025,MATCH($A276,CpDataCoefficients!$A$1:$A$5025,0)),0,CpDataCoefficients!$F$39+AU$3)),0)</f>
        <v>-41178.700699381669</v>
      </c>
      <c r="AV276" s="191">
        <f ca="1">IFERROR(IF($AM276="HSC",OFFSET(INDEX(CpDataCoefficients!$A$1:$A$5025,MATCH($A276,CpDataCoefficients!$A$1:$A$5025,0)),1,CpDataCoefficients!$F$39+AV$3),OFFSET(INDEX(CpDataCoefficients!$A$1:$A$5025,MATCH($A276,CpDataCoefficients!$A$1:$A$5025,0)),0,CpDataCoefficients!$F$39+AV$3)),0)</f>
        <v>-69.867903288582013</v>
      </c>
      <c r="AW276" s="191">
        <f ca="1">IFERROR(IF($AM276="HSC",OFFSET(INDEX(CpDataCoefficients!$A$1:$A$5025,MATCH($A276,CpDataCoefficients!$A$1:$A$5025,0)),1,CpDataCoefficients!$F$39+AW$3),OFFSET(INDEX(CpDataCoefficients!$A$1:$A$5025,MATCH($A276,CpDataCoefficients!$A$1:$A$5025,0)),0,CpDataCoefficients!$F$39+AW$3)),0)</f>
        <v>0</v>
      </c>
      <c r="AX276" s="191">
        <f ca="1">IFERROR(IF($AM276="HSC",OFFSET(INDEX(CpDataCoefficients!$A$1:$A$5025,MATCH($A276,CpDataCoefficients!$A$1:$A$5025,0)),1,CpDataCoefficients!$F$39+AX$3),OFFSET(INDEX(CpDataCoefficients!$A$1:$A$5025,MATCH($A276,CpDataCoefficients!$A$1:$A$5025,0)),0,CpDataCoefficients!$F$39+AX$3)),0)</f>
        <v>1500</v>
      </c>
      <c r="AY276" s="191">
        <f ca="1">IFERROR(IF($AM276="HSC",OFFSET(INDEX(CpDataCoefficients!$A$1:$A$5025,MATCH($A276,CpDataCoefficients!$A$1:$A$5025,0)),1,CpDataCoefficients!$F$39+AY$3),OFFSET(INDEX(CpDataCoefficients!$A$1:$A$5025,MATCH($A276,CpDataCoefficients!$A$1:$A$5025,0)),0,CpDataCoefficients!$F$39+AY$3)),0)</f>
        <v>3000</v>
      </c>
      <c r="AZ276" s="191">
        <f ca="1">IFERROR(IF($AM276="HSC",OFFSET(INDEX(CpDataCoefficients!$A$1:$A$5025,MATCH($A276,CpDataCoefficients!$A$1:$A$5025,0)),1,CpDataCoefficients!$F$39+AZ$3),OFFSET(INDEX(CpDataCoefficients!$A$1:$A$5025,MATCH($A276,CpDataCoefficients!$A$1:$A$5025,0)),0,CpDataCoefficients!$F$39+AZ$3)),0)</f>
        <v>45.115318672953663</v>
      </c>
      <c r="BA276" s="191">
        <f ca="1">IFERROR(IF($AM276="HSC",OFFSET(INDEX(CpDataCoefficients!$A$1:$A$5025,MATCH($A276,CpDataCoefficients!$A$1:$A$5025,0)),1,CpDataCoefficients!$F$39+BA$3),OFFSET(INDEX(CpDataCoefficients!$A$1:$A$5025,MATCH($A276,CpDataCoefficients!$A$1:$A$5025,0)),0,CpDataCoefficients!$F$39+BA$3)),0)</f>
        <v>12.358812148234966</v>
      </c>
      <c r="BB276" s="191">
        <f ca="1">IFERROR(IF($AM276="HSC",OFFSET(INDEX(CpDataCoefficients!$A$1:$A$5025,MATCH($A276,CpDataCoefficients!$A$1:$A$5025,0)),1,CpDataCoefficients!$F$39+BB$3),OFFSET(INDEX(CpDataCoefficients!$A$1:$A$5025,MATCH($A276,CpDataCoefficients!$A$1:$A$5025,0)),0,CpDataCoefficients!$F$39+BB$3)),0)</f>
        <v>-3.2222476287538218</v>
      </c>
      <c r="BC276" s="191">
        <f ca="1">IFERROR(IF($AM276="HSC",OFFSET(INDEX(CpDataCoefficients!$A$1:$A$5025,MATCH($A276,CpDataCoefficients!$A$1:$A$5025,0)),1,CpDataCoefficients!$F$39+BC$3),OFFSET(INDEX(CpDataCoefficients!$A$1:$A$5025,MATCH($A276,CpDataCoefficients!$A$1:$A$5025,0)),0,CpDataCoefficients!$F$39+BC$3)),0)</f>
        <v>0.31529447085487272</v>
      </c>
      <c r="BD276" s="191">
        <f ca="1">IFERROR(IF($AM276="HSC",OFFSET(INDEX(CpDataCoefficients!$A$1:$A$5025,MATCH($A276,CpDataCoefficients!$A$1:$A$5025,0)),1,CpDataCoefficients!$F$39+BD$3),OFFSET(INDEX(CpDataCoefficients!$A$1:$A$5025,MATCH($A276,CpDataCoefficients!$A$1:$A$5025,0)),0,CpDataCoefficients!$F$39+BD$3)),0)</f>
        <v>-4.8141084070217941</v>
      </c>
      <c r="BE276" s="191">
        <f ca="1">IFERROR(IF($AM276="HSC",OFFSET(INDEX(CpDataCoefficients!$A$1:$A$5025,MATCH($A276,CpDataCoefficients!$A$1:$A$5025,0)),1,CpDataCoefficients!$F$39+BE$3),OFFSET(INDEX(CpDataCoefficients!$A$1:$A$5025,MATCH($A276,CpDataCoefficients!$A$1:$A$5025,0)),0,CpDataCoefficients!$F$39+BE$3)),0)</f>
        <v>-41193.957985771798</v>
      </c>
      <c r="BF276" s="191">
        <f ca="1">IFERROR(IF($AM276="HSC",OFFSET(INDEX(CpDataCoefficients!$A$1:$A$5025,MATCH($A276,CpDataCoefficients!$A$1:$A$5025,0)),1,CpDataCoefficients!$F$39+BF$3),OFFSET(INDEX(CpDataCoefficients!$A$1:$A$5025,MATCH($A276,CpDataCoefficients!$A$1:$A$5025,0)),0,CpDataCoefficients!$F$39+BF$3)),0)</f>
        <v>-44.899853822401923</v>
      </c>
      <c r="BG276" s="191">
        <f ca="1">IFERROR(IF($AM276="HSC",OFFSET(INDEX(CpDataCoefficients!$A$1:$A$5025,MATCH($A276,CpDataCoefficients!$A$1:$A$5025,0)),1,CpDataCoefficients!$F$39+BG$3),OFFSET(INDEX(CpDataCoefficients!$A$1:$A$5025,MATCH($A276,CpDataCoefficients!$A$1:$A$5025,0)),0,CpDataCoefficients!$F$39+BG$3)),0)</f>
        <v>0</v>
      </c>
      <c r="BH276" s="191">
        <f ca="1">IFERROR(IF($AM276="HSC",OFFSET(INDEX(CpDataCoefficients!$A$1:$A$5025,MATCH($A276,CpDataCoefficients!$A$1:$A$5025,0)),1,CpDataCoefficients!$F$39+BH$3),OFFSET(INDEX(CpDataCoefficients!$A$1:$A$5025,MATCH($A276,CpDataCoefficients!$A$1:$A$5025,0)),0,CpDataCoefficients!$F$39+BH$3)),0)</f>
        <v>3000</v>
      </c>
      <c r="BI276" s="191">
        <f ca="1">IFERROR(IF($AM276="HSC",OFFSET(INDEX(CpDataCoefficients!$A$1:$A$5025,MATCH($A276,CpDataCoefficients!$A$1:$A$5025,0)),1,CpDataCoefficients!$F$39+BI$3),OFFSET(INDEX(CpDataCoefficients!$A$1:$A$5025,MATCH($A276,CpDataCoefficients!$A$1:$A$5025,0)),0,CpDataCoefficients!$F$39+BI$3)),0)</f>
        <v>4500</v>
      </c>
      <c r="BJ276" s="191">
        <f ca="1">IFERROR(IF($AM276="HSC",OFFSET(INDEX(CpDataCoefficients!$A$1:$A$5025,MATCH($A276,CpDataCoefficients!$A$1:$A$5025,0)),1,CpDataCoefficients!$F$39+BJ$3),OFFSET(INDEX(CpDataCoefficients!$A$1:$A$5025,MATCH($A276,CpDataCoefficients!$A$1:$A$5025,0)),0,CpDataCoefficients!$F$39+BJ$3)),0)</f>
        <v>56.684639362507774</v>
      </c>
      <c r="BK276" s="191">
        <f ca="1">IFERROR(IF($AM276="HSC",OFFSET(INDEX(CpDataCoefficients!$A$1:$A$5025,MATCH($A276,CpDataCoefficients!$A$1:$A$5025,0)),1,CpDataCoefficients!$F$39+BK$3),OFFSET(INDEX(CpDataCoefficients!$A$1:$A$5025,MATCH($A276,CpDataCoefficients!$A$1:$A$5025,0)),0,CpDataCoefficients!$F$39+BK$3)),0)</f>
        <v>3.1429874858686722</v>
      </c>
      <c r="BL276" s="191">
        <f ca="1">IFERROR(IF($AM276="HSC",OFFSET(INDEX(CpDataCoefficients!$A$1:$A$5025,MATCH($A276,CpDataCoefficients!$A$1:$A$5025,0)),1,CpDataCoefficients!$F$39+BL$3),OFFSET(INDEX(CpDataCoefficients!$A$1:$A$5025,MATCH($A276,CpDataCoefficients!$A$1:$A$5025,0)),0,CpDataCoefficients!$F$39+BL$3)),0)</f>
        <v>-0.47852936301802068</v>
      </c>
      <c r="BM276" s="191">
        <f ca="1">IFERROR(IF($AM276="HSC",OFFSET(INDEX(CpDataCoefficients!$A$1:$A$5025,MATCH($A276,CpDataCoefficients!$A$1:$A$5025,0)),1,CpDataCoefficients!$F$39+BM$3),OFFSET(INDEX(CpDataCoefficients!$A$1:$A$5025,MATCH($A276,CpDataCoefficients!$A$1:$A$5025,0)),0,CpDataCoefficients!$F$39+BM$3)),0)</f>
        <v>2.5737756626746301E-2</v>
      </c>
      <c r="BN276" s="191">
        <f ca="1">IFERROR(IF($AM276="HSC",OFFSET(INDEX(CpDataCoefficients!$A$1:$A$5025,MATCH($A276,CpDataCoefficients!$A$1:$A$5025,0)),1,CpDataCoefficients!$F$39+BN$3),OFFSET(INDEX(CpDataCoefficients!$A$1:$A$5025,MATCH($A276,CpDataCoefficients!$A$1:$A$5025,0)),0,CpDataCoefficients!$F$39+BN$3)),0)</f>
        <v>-11.993762583824941</v>
      </c>
      <c r="BO276" s="191">
        <f ca="1">IFERROR(IF($AM276="HSC",OFFSET(INDEX(CpDataCoefficients!$A$1:$A$5025,MATCH($A276,CpDataCoefficients!$A$1:$A$5025,0)),1,CpDataCoefficients!$F$39+BO$3),OFFSET(INDEX(CpDataCoefficients!$A$1:$A$5025,MATCH($A276,CpDataCoefficients!$A$1:$A$5025,0)),0,CpDataCoefficients!$F$39+BO$3)),0)</f>
        <v>-41208.417895847255</v>
      </c>
      <c r="BP276" s="191">
        <f ca="1">IFERROR(IF($AM276="HSC",OFFSET(INDEX(CpDataCoefficients!$A$1:$A$5025,MATCH($A276,CpDataCoefficients!$A$1:$A$5025,0)),1,CpDataCoefficients!$F$39+BP$3),OFFSET(INDEX(CpDataCoefficients!$A$1:$A$5025,MATCH($A276,CpDataCoefficients!$A$1:$A$5025,0)),0,CpDataCoefficients!$F$39+BP$3)),0)</f>
        <v>-40.102169160636436</v>
      </c>
      <c r="BQ276" s="191">
        <f ca="1">IFERROR(IF($AM276="HSC",OFFSET(INDEX(CpDataCoefficients!$A$1:$A$5025,MATCH($A276,CpDataCoefficients!$A$1:$A$5025,0)),1,CpDataCoefficients!$F$39+BQ$3),OFFSET(INDEX(CpDataCoefficients!$A$1:$A$5025,MATCH($A276,CpDataCoefficients!$A$1:$A$5025,0)),0,CpDataCoefficients!$F$39+BQ$3)),0)</f>
        <v>0</v>
      </c>
      <c r="BR276" s="191">
        <f ca="1">IFERROR(IF($AM276="HSC",OFFSET(INDEX(CpDataCoefficients!$A$1:$A$5025,MATCH($A276,CpDataCoefficients!$A$1:$A$5025,0)),1,CpDataCoefficients!$F$39+BR$3),OFFSET(INDEX(CpDataCoefficients!$A$1:$A$5025,MATCH($A276,CpDataCoefficients!$A$1:$A$5025,0)),0,CpDataCoefficients!$F$39+BR$3)),0)</f>
        <v>4500</v>
      </c>
      <c r="BS276" s="191">
        <f ca="1">IFERROR(IF($AM276="HSC",OFFSET(INDEX(CpDataCoefficients!$A$1:$A$5025,MATCH($A276,CpDataCoefficients!$A$1:$A$5025,0)),1,CpDataCoefficients!$F$39+BS$3),OFFSET(INDEX(CpDataCoefficients!$A$1:$A$5025,MATCH($A276,CpDataCoefficients!$A$1:$A$5025,0)),0,CpDataCoefficients!$F$39+BS$3)),0)</f>
        <v>6000</v>
      </c>
      <c r="BT276" s="191">
        <f ca="1">IFERROR(IF($AM276="HSC",OFFSET(INDEX(CpDataCoefficients!$A$1:$A$5025,MATCH($A276,CpDataCoefficients!$A$1:$A$5025,0)),1,CpDataCoefficients!$F$39+BT$3),OFFSET(INDEX(CpDataCoefficients!$A$1:$A$5025,MATCH($A276,CpDataCoefficients!$A$1:$A$5025,0)),0,CpDataCoefficients!$F$39+BT$3)),0)</f>
        <v>32.016255936820528</v>
      </c>
      <c r="BU276" s="191">
        <f ca="1">IFERROR(IF($AM276="HSC",OFFSET(INDEX(CpDataCoefficients!$A$1:$A$5025,MATCH($A276,CpDataCoefficients!$A$1:$A$5025,0)),1,CpDataCoefficients!$F$39+BU$3),OFFSET(INDEX(CpDataCoefficients!$A$1:$A$5025,MATCH($A276,CpDataCoefficients!$A$1:$A$5025,0)),0,CpDataCoefficients!$F$39+BU$3)),0)</f>
        <v>11.931159628964346</v>
      </c>
      <c r="BV276" s="191">
        <f ca="1">IFERROR(IF($AM276="HSC",OFFSET(INDEX(CpDataCoefficients!$A$1:$A$5025,MATCH($A276,CpDataCoefficients!$A$1:$A$5025,0)),1,CpDataCoefficients!$F$39+BV$3),OFFSET(INDEX(CpDataCoefficients!$A$1:$A$5025,MATCH($A276,CpDataCoefficients!$A$1:$A$5025,0)),0,CpDataCoefficients!$F$39+BV$3)),0)</f>
        <v>-1.60849079847433</v>
      </c>
      <c r="BW276" s="191">
        <f ca="1">IFERROR(IF($AM276="HSC",OFFSET(INDEX(CpDataCoefficients!$A$1:$A$5025,MATCH($A276,CpDataCoefficients!$A$1:$A$5025,0)),1,CpDataCoefficients!$F$39+BW$3),OFFSET(INDEX(CpDataCoefficients!$A$1:$A$5025,MATCH($A276,CpDataCoefficients!$A$1:$A$5025,0)),0,CpDataCoefficients!$F$39+BW$3)),0)</f>
        <v>7.4250729345035668E-2</v>
      </c>
      <c r="BX276" s="191">
        <f ca="1">IFERROR(IF($AM276="HSC",OFFSET(INDEX(CpDataCoefficients!$A$1:$A$5025,MATCH($A276,CpDataCoefficients!$A$1:$A$5025,0)),1,CpDataCoefficients!$F$39+BX$3),OFFSET(INDEX(CpDataCoefficients!$A$1:$A$5025,MATCH($A276,CpDataCoefficients!$A$1:$A$5025,0)),0,CpDataCoefficients!$F$39+BX$3)),0)</f>
        <v>60.535451838510731</v>
      </c>
      <c r="BY276" s="191">
        <f ca="1">IFERROR(IF($AM276="HSC",OFFSET(INDEX(CpDataCoefficients!$A$1:$A$5025,MATCH($A276,CpDataCoefficients!$A$1:$A$5025,0)),1,CpDataCoefficients!$F$39+BY$3),OFFSET(INDEX(CpDataCoefficients!$A$1:$A$5025,MATCH($A276,CpDataCoefficients!$A$1:$A$5025,0)),0,CpDataCoefficients!$F$39+BY$3)),0)</f>
        <v>-41140.923569292383</v>
      </c>
      <c r="BZ276" s="191">
        <f ca="1">IFERROR(IF($AM276="HSC",OFFSET(INDEX(CpDataCoefficients!$A$1:$A$5025,MATCH($A276,CpDataCoefficients!$A$1:$A$5025,0)),1,CpDataCoefficients!$F$39+BZ$3),OFFSET(INDEX(CpDataCoefficients!$A$1:$A$5025,MATCH($A276,CpDataCoefficients!$A$1:$A$5025,0)),0,CpDataCoefficients!$F$39+BZ$3)),0)</f>
        <v>-30.787663090751721</v>
      </c>
      <c r="CA276" s="191">
        <f ca="1">IFERROR(IF($AM276="HSC",OFFSET(INDEX(CpDataCoefficients!$A$1:$A$5025,MATCH($A276,CpDataCoefficients!$A$1:$A$5025,0)),1,CpDataCoefficients!$F$39+CA$3),OFFSET(INDEX(CpDataCoefficients!$A$1:$A$5025,MATCH($A276,CpDataCoefficients!$A$1:$A$5025,0)),0,CpDataCoefficients!$F$39+CA$3)),0)</f>
        <v>0</v>
      </c>
      <c r="CB276" s="191">
        <f ca="1">IFERROR(IF($AM276="HSC",OFFSET(INDEX(CpDataCoefficients!$A$1:$A$5025,MATCH($A276,CpDataCoefficients!$A$1:$A$5025,0)),1,CpDataCoefficients!$F$39+CB$3),OFFSET(INDEX(CpDataCoefficients!$A$1:$A$5025,MATCH($A276,CpDataCoefficients!$A$1:$A$5025,0)),0,CpDataCoefficients!$F$39+CB$3)),0)</f>
        <v>0</v>
      </c>
      <c r="CC276" s="191">
        <f ca="1">IFERROR(IF($AM276="HSC",OFFSET(INDEX(CpDataCoefficients!$A$1:$A$5025,MATCH($A276,CpDataCoefficients!$A$1:$A$5025,0)),1,CpDataCoefficients!$F$39+CC$3),OFFSET(INDEX(CpDataCoefficients!$A$1:$A$5025,MATCH($A276,CpDataCoefficients!$A$1:$A$5025,0)),0,CpDataCoefficients!$F$39+CC$3)),0)</f>
        <v>0</v>
      </c>
      <c r="CD276" s="191">
        <f ca="1">IFERROR(IF($AM276="HSC",OFFSET(INDEX(CpDataCoefficients!$A$1:$A$5025,MATCH($A276,CpDataCoefficients!$A$1:$A$5025,0)),1,CpDataCoefficients!$F$39+CD$3),OFFSET(INDEX(CpDataCoefficients!$A$1:$A$5025,MATCH($A276,CpDataCoefficients!$A$1:$A$5025,0)),0,CpDataCoefficients!$F$39+CD$3)),0)</f>
        <v>0</v>
      </c>
      <c r="CE276" s="191">
        <f ca="1">IFERROR(IF($AM276="HSC",OFFSET(INDEX(CpDataCoefficients!$A$1:$A$5025,MATCH($A276,CpDataCoefficients!$A$1:$A$5025,0)),1,CpDataCoefficients!$F$39+CE$3),OFFSET(INDEX(CpDataCoefficients!$A$1:$A$5025,MATCH($A276,CpDataCoefficients!$A$1:$A$5025,0)),0,CpDataCoefficients!$F$39+CE$3)),0)</f>
        <v>0</v>
      </c>
      <c r="CF276" s="191">
        <f ca="1">IFERROR(IF($AM276="HSC",OFFSET(INDEX(CpDataCoefficients!$A$1:$A$5025,MATCH($A276,CpDataCoefficients!$A$1:$A$5025,0)),1,CpDataCoefficients!$F$39+CF$3),OFFSET(INDEX(CpDataCoefficients!$A$1:$A$5025,MATCH($A276,CpDataCoefficients!$A$1:$A$5025,0)),0,CpDataCoefficients!$F$39+CF$3)),0)</f>
        <v>0</v>
      </c>
      <c r="CG276" s="191">
        <f ca="1">IFERROR(IF($AM276="HSC",OFFSET(INDEX(CpDataCoefficients!$A$1:$A$5025,MATCH($A276,CpDataCoefficients!$A$1:$A$5025,0)),1,CpDataCoefficients!$F$39+CG$3),OFFSET(INDEX(CpDataCoefficients!$A$1:$A$5025,MATCH($A276,CpDataCoefficients!$A$1:$A$5025,0)),0,CpDataCoefficients!$F$39+CG$3)),0)</f>
        <v>0</v>
      </c>
      <c r="CH276" s="191">
        <f ca="1">IFERROR(IF($AM276="HSC",OFFSET(INDEX(CpDataCoefficients!$A$1:$A$5025,MATCH($A276,CpDataCoefficients!$A$1:$A$5025,0)),1,CpDataCoefficients!$F$39+CH$3),OFFSET(INDEX(CpDataCoefficients!$A$1:$A$5025,MATCH($A276,CpDataCoefficients!$A$1:$A$5025,0)),0,CpDataCoefficients!$F$39+CH$3)),0)</f>
        <v>0</v>
      </c>
      <c r="CI276" s="191">
        <f ca="1">IFERROR(IF($AM276="HSC",OFFSET(INDEX(CpDataCoefficients!$A$1:$A$5025,MATCH($A276,CpDataCoefficients!$A$1:$A$5025,0)),1,CpDataCoefficients!$F$39+CI$3),OFFSET(INDEX(CpDataCoefficients!$A$1:$A$5025,MATCH($A276,CpDataCoefficients!$A$1:$A$5025,0)),0,CpDataCoefficients!$F$39+CI$3)),0)</f>
        <v>0</v>
      </c>
      <c r="CJ276" s="191">
        <f ca="1">IFERROR(IF($AM276="HSC",OFFSET(INDEX(CpDataCoefficients!$A$1:$A$5025,MATCH($A276,CpDataCoefficients!$A$1:$A$5025,0)),1,CpDataCoefficients!$F$39+CJ$3),OFFSET(INDEX(CpDataCoefficients!$A$1:$A$5025,MATCH($A276,CpDataCoefficients!$A$1:$A$5025,0)),0,CpDataCoefficients!$F$39+CJ$3)),0)</f>
        <v>0</v>
      </c>
      <c r="CK276" s="191">
        <f ca="1">IFERROR(IF($AM276="HSC",OFFSET(INDEX(CpDataCoefficients!$A$1:$A$5025,MATCH($A276,CpDataCoefficients!$A$1:$A$5025,0)),1,CpDataCoefficients!$F$39+CK$3),OFFSET(INDEX(CpDataCoefficients!$A$1:$A$5025,MATCH($A276,CpDataCoefficients!$A$1:$A$5025,0)),0,CpDataCoefficients!$F$39+CK$3)),0)</f>
        <v>0</v>
      </c>
      <c r="CL276" s="191">
        <f ca="1">IFERROR(IF($AM276="HSC",OFFSET(INDEX(CpDataCoefficients!$A$1:$A$5025,MATCH($A276,CpDataCoefficients!$A$1:$A$5025,0)),1,CpDataCoefficients!$F$39+CL$3),OFFSET(INDEX(CpDataCoefficients!$A$1:$A$5025,MATCH($A276,CpDataCoefficients!$A$1:$A$5025,0)),0,CpDataCoefficients!$F$39+CL$3)),0)</f>
        <v>0</v>
      </c>
      <c r="CM276" s="191">
        <f ca="1">IFERROR(IF($AM276="HSC",OFFSET(INDEX(CpDataCoefficients!$A$1:$A$5025,MATCH($A276,CpDataCoefficients!$A$1:$A$5025,0)),1,CpDataCoefficients!$F$39+CM$3),OFFSET(INDEX(CpDataCoefficients!$A$1:$A$5025,MATCH($A276,CpDataCoefficients!$A$1:$A$5025,0)),0,CpDataCoefficients!$F$39+CM$3)),0)</f>
        <v>0</v>
      </c>
      <c r="CN276" s="191">
        <f ca="1">IFERROR(IF($AM276="HSC",OFFSET(INDEX(CpDataCoefficients!$A$1:$A$5025,MATCH($A276,CpDataCoefficients!$A$1:$A$5025,0)),1,CpDataCoefficients!$F$39+CN$3),OFFSET(INDEX(CpDataCoefficients!$A$1:$A$5025,MATCH($A276,CpDataCoefficients!$A$1:$A$5025,0)),0,CpDataCoefficients!$F$39+CN$3)),0)</f>
        <v>0</v>
      </c>
      <c r="CO276" s="191">
        <f ca="1">IFERROR(IF($AM276="HSC",OFFSET(INDEX(CpDataCoefficients!$A$1:$A$5025,MATCH($A276,CpDataCoefficients!$A$1:$A$5025,0)),1,CpDataCoefficients!$F$39+CO$3),OFFSET(INDEX(CpDataCoefficients!$A$1:$A$5025,MATCH($A276,CpDataCoefficients!$A$1:$A$5025,0)),0,CpDataCoefficients!$F$39+CO$3)),0)</f>
        <v>0</v>
      </c>
      <c r="CP276" s="191">
        <f ca="1">IFERROR(IF($AM276="HSC",OFFSET(INDEX(CpDataCoefficients!$A$1:$A$5025,MATCH($A276,CpDataCoefficients!$A$1:$A$5025,0)),1,CpDataCoefficients!$F$39+CP$3),OFFSET(INDEX(CpDataCoefficients!$A$1:$A$5025,MATCH($A276,CpDataCoefficients!$A$1:$A$5025,0)),0,CpDataCoefficients!$F$39+CP$3)),0)</f>
        <v>0</v>
      </c>
      <c r="CQ276" s="191">
        <f ca="1">IFERROR(IF($AM276="HSC",OFFSET(INDEX(CpDataCoefficients!$A$1:$A$5025,MATCH($A276,CpDataCoefficients!$A$1:$A$5025,0)),1,CpDataCoefficients!$F$39+CQ$3),OFFSET(INDEX(CpDataCoefficients!$A$1:$A$5025,MATCH($A276,CpDataCoefficients!$A$1:$A$5025,0)),0,CpDataCoefficients!$F$39+CQ$3)),0)</f>
        <v>0</v>
      </c>
      <c r="CR276" s="191">
        <f ca="1">IFERROR(IF($AM276="HSC",OFFSET(INDEX(CpDataCoefficients!$A$1:$A$5025,MATCH($A276,CpDataCoefficients!$A$1:$A$5025,0)),1,CpDataCoefficients!$F$39+CR$3),OFFSET(INDEX(CpDataCoefficients!$A$1:$A$5025,MATCH($A276,CpDataCoefficients!$A$1:$A$5025,0)),0,CpDataCoefficients!$F$39+CR$3)),0)</f>
        <v>0</v>
      </c>
      <c r="CS276" s="191">
        <f ca="1">IFERROR(IF($AM276="HSC",OFFSET(INDEX(CpDataCoefficients!$A$1:$A$5025,MATCH($A276,CpDataCoefficients!$A$1:$A$5025,0)),1,CpDataCoefficients!$F$39+CS$3),OFFSET(INDEX(CpDataCoefficients!$A$1:$A$5025,MATCH($A276,CpDataCoefficients!$A$1:$A$5025,0)),0,CpDataCoefficients!$F$39+CS$3)),0)</f>
        <v>0</v>
      </c>
      <c r="CT276" s="191">
        <f ca="1">IFERROR(IF($AM276="HSC",OFFSET(INDEX(CpDataCoefficients!$A$1:$A$5025,MATCH($A276,CpDataCoefficients!$A$1:$A$5025,0)),1,CpDataCoefficients!$F$39+CT$3),OFFSET(INDEX(CpDataCoefficients!$A$1:$A$5025,MATCH($A276,CpDataCoefficients!$A$1:$A$5025,0)),0,CpDataCoefficients!$F$39+CT$3)),0)</f>
        <v>0</v>
      </c>
      <c r="CU276" s="192">
        <f ca="1">IFERROR(IF($AM276="HSC",OFFSET(INDEX(CpDataCoefficients!$A$1:$A$5025,MATCH($A276,CpDataCoefficients!$A$1:$A$5025,0)),1,CpDataCoefficients!$F$39+CU$3),OFFSET(INDEX(CpDataCoefficients!$A$1:$A$5025,MATCH($A276,CpDataCoefficients!$A$1:$A$5025,0)),0,CpDataCoefficients!$F$39+CU$3)),0)</f>
        <v>0</v>
      </c>
      <c r="CV276" s="193"/>
      <c r="CW276" s="193"/>
      <c r="CX276" s="193"/>
      <c r="CY276" s="193"/>
      <c r="CZ276" s="193"/>
      <c r="DA276" s="193"/>
      <c r="DB276" s="193"/>
      <c r="DC276" s="193"/>
      <c r="DD276" s="193"/>
      <c r="DE276" s="193"/>
      <c r="DF276" s="193"/>
      <c r="DG276" s="193"/>
      <c r="DH276" s="193"/>
      <c r="DI276" s="193"/>
      <c r="DJ276" s="193"/>
      <c r="DK276" s="193"/>
      <c r="DL276" s="193"/>
      <c r="DM276" s="193"/>
      <c r="DN276" s="193"/>
      <c r="DO276" s="193"/>
      <c r="DP276" s="193"/>
      <c r="DQ276" s="193"/>
      <c r="DR276" s="193"/>
      <c r="DS276" s="193"/>
      <c r="DT276" s="193"/>
      <c r="DU276" s="193"/>
      <c r="DV276" s="193"/>
      <c r="DW276" s="193"/>
      <c r="DX276" s="193"/>
      <c r="DY276" s="193"/>
      <c r="DZ276" s="193"/>
    </row>
    <row r="277" spans="1:130" ht="15.75" x14ac:dyDescent="0.25">
      <c r="A277" s="166"/>
      <c r="B277" s="166" t="s">
        <v>891</v>
      </c>
      <c r="C277" s="175">
        <v>20.006</v>
      </c>
      <c r="D277" s="176">
        <v>190</v>
      </c>
      <c r="E277" s="176">
        <v>292.7</v>
      </c>
      <c r="F277" s="176">
        <v>461</v>
      </c>
      <c r="G277" s="176">
        <v>64</v>
      </c>
      <c r="H277" s="176">
        <v>64.847999981339981</v>
      </c>
      <c r="I277" s="176">
        <v>69</v>
      </c>
      <c r="J277" s="175">
        <v>0.12</v>
      </c>
      <c r="K277" s="175">
        <v>0.372</v>
      </c>
      <c r="L277" s="175">
        <v>0.96699999999999997</v>
      </c>
      <c r="M277" s="176">
        <v>293</v>
      </c>
      <c r="N277" s="176">
        <v>0</v>
      </c>
      <c r="O277" s="177">
        <v>6.9409999999999998</v>
      </c>
      <c r="P277" s="178">
        <v>1.5789999999999999E-4</v>
      </c>
      <c r="Q277" s="178">
        <v>-4.8540000000000005E-7</v>
      </c>
      <c r="R277" s="178">
        <v>5.98E-10</v>
      </c>
      <c r="S277" s="175">
        <f t="shared" ca="1" si="5"/>
        <v>0.48367852679542866</v>
      </c>
      <c r="T277" s="179">
        <v>25</v>
      </c>
      <c r="U277" s="180">
        <v>438.74</v>
      </c>
      <c r="V277" s="180">
        <v>199.62</v>
      </c>
      <c r="W277" s="169">
        <v>-64.8</v>
      </c>
      <c r="X277" s="181">
        <v>-271.1232</v>
      </c>
      <c r="Y277" s="169">
        <v>-65.3</v>
      </c>
      <c r="Z277" s="181">
        <v>-273.21519999999998</v>
      </c>
      <c r="AA277" s="181"/>
      <c r="AB277" s="177">
        <v>17.695799999999998</v>
      </c>
      <c r="AC277" s="180">
        <v>3404.49</v>
      </c>
      <c r="AD277" s="180">
        <v>15.06</v>
      </c>
      <c r="AE277" s="169">
        <v>313</v>
      </c>
      <c r="AF277" s="169">
        <v>206</v>
      </c>
      <c r="AG277" s="175">
        <v>26.16</v>
      </c>
      <c r="AH277" s="180">
        <v>-3496.52</v>
      </c>
      <c r="AI277" s="175">
        <v>-1.3380000000000001</v>
      </c>
      <c r="AJ277" s="175">
        <v>1.84</v>
      </c>
      <c r="AK277" s="169">
        <v>1600</v>
      </c>
      <c r="AL277" s="181">
        <v>6694.4000000000005</v>
      </c>
      <c r="AM277" s="169"/>
      <c r="AN277" s="170"/>
      <c r="AO277" s="170"/>
      <c r="AP277" s="170"/>
      <c r="AQ277" s="170"/>
      <c r="AR277" s="170"/>
      <c r="AS277" s="170"/>
      <c r="AT277" s="170"/>
      <c r="AU277" s="170"/>
      <c r="AV277" s="170"/>
      <c r="AW277" s="170"/>
      <c r="AX277" s="170"/>
      <c r="AY277" s="170"/>
      <c r="AZ277" s="170"/>
      <c r="BA277" s="170"/>
      <c r="BB277" s="170"/>
      <c r="BC277" s="170"/>
      <c r="BD277" s="170"/>
      <c r="BE277" s="170"/>
      <c r="BF277" s="170"/>
      <c r="BG277" s="170"/>
      <c r="BH277" s="170"/>
      <c r="BI277" s="170"/>
      <c r="BJ277" s="170"/>
      <c r="BK277" s="170"/>
      <c r="BL277" s="170"/>
      <c r="BM277" s="170"/>
      <c r="BN277" s="170"/>
      <c r="BO277" s="170"/>
      <c r="BP277" s="170"/>
      <c r="BQ277" s="170"/>
      <c r="BR277" s="170"/>
      <c r="BS277" s="170"/>
      <c r="BT277" s="170"/>
      <c r="BU277" s="170"/>
      <c r="BV277" s="170"/>
      <c r="BW277" s="170"/>
      <c r="BX277" s="170"/>
      <c r="BY277" s="169"/>
      <c r="BZ277" s="169"/>
      <c r="CA277" s="169"/>
      <c r="CB277" s="169"/>
      <c r="CC277" s="169"/>
      <c r="CD277" s="169"/>
      <c r="CE277" s="169"/>
      <c r="CF277" s="169"/>
      <c r="CG277" s="169"/>
      <c r="CH277" s="169"/>
      <c r="CI277" s="169"/>
      <c r="CJ277" s="169"/>
      <c r="CK277" s="169"/>
      <c r="CL277" s="169"/>
      <c r="CM277" s="169"/>
      <c r="CN277" s="169"/>
      <c r="CO277" s="169"/>
      <c r="CP277" s="169"/>
      <c r="CQ277" s="169"/>
      <c r="CR277" s="169"/>
      <c r="CS277" s="171"/>
      <c r="CT277" s="171"/>
      <c r="CU277" s="169"/>
    </row>
    <row r="278" spans="1:130" ht="15.75" x14ac:dyDescent="0.25">
      <c r="A278" s="166"/>
      <c r="B278" s="166" t="s">
        <v>892</v>
      </c>
      <c r="C278" s="175">
        <v>127.91200000000001</v>
      </c>
      <c r="D278" s="176">
        <v>222.4</v>
      </c>
      <c r="E278" s="176">
        <v>237.6</v>
      </c>
      <c r="F278" s="176">
        <v>424</v>
      </c>
      <c r="G278" s="176">
        <v>82</v>
      </c>
      <c r="H278" s="176">
        <v>83.086499976091858</v>
      </c>
      <c r="I278" s="176">
        <v>131</v>
      </c>
      <c r="J278" s="175">
        <v>0.309</v>
      </c>
      <c r="K278" s="175">
        <v>0.05</v>
      </c>
      <c r="L278" s="175">
        <v>2.8029999999999999</v>
      </c>
      <c r="M278" s="176">
        <v>237</v>
      </c>
      <c r="N278" s="176">
        <v>0.5</v>
      </c>
      <c r="O278" s="177">
        <v>7.4420000000000002</v>
      </c>
      <c r="P278" s="178">
        <v>-3.4099999999999998E-3</v>
      </c>
      <c r="Q278" s="178">
        <v>7.0990000000000001E-6</v>
      </c>
      <c r="R278" s="178">
        <v>-3.232E-9</v>
      </c>
      <c r="S278" s="175">
        <f t="shared" ca="1" si="5"/>
        <v>0.97707662790462746</v>
      </c>
      <c r="T278" s="179">
        <v>25</v>
      </c>
      <c r="U278" s="180">
        <v>155.15</v>
      </c>
      <c r="V278" s="180">
        <v>285.43</v>
      </c>
      <c r="W278" s="169">
        <v>6.3</v>
      </c>
      <c r="X278" s="181">
        <v>26.359200000000001</v>
      </c>
      <c r="Y278" s="169">
        <v>0.38</v>
      </c>
      <c r="Z278" s="181">
        <v>1.58992</v>
      </c>
      <c r="AA278" s="181"/>
      <c r="AB278" s="177">
        <v>12.914899999999999</v>
      </c>
      <c r="AC278" s="180">
        <v>957.96</v>
      </c>
      <c r="AD278" s="180">
        <v>-85.06</v>
      </c>
      <c r="AE278" s="169">
        <v>256</v>
      </c>
      <c r="AF278" s="169">
        <v>215</v>
      </c>
      <c r="AG278" s="175">
        <v>33.884</v>
      </c>
      <c r="AH278" s="180">
        <v>-3013.08</v>
      </c>
      <c r="AI278" s="175">
        <v>-2.673</v>
      </c>
      <c r="AJ278" s="175">
        <v>1.23</v>
      </c>
      <c r="AK278" s="169">
        <v>4724</v>
      </c>
      <c r="AL278" s="181">
        <v>19765.216</v>
      </c>
      <c r="AM278" s="169"/>
      <c r="AN278" s="170"/>
      <c r="AO278" s="170"/>
      <c r="AP278" s="170"/>
      <c r="AQ278" s="170"/>
      <c r="AR278" s="170"/>
      <c r="AS278" s="170"/>
      <c r="AT278" s="170"/>
      <c r="AU278" s="170"/>
      <c r="AV278" s="170"/>
      <c r="AW278" s="170"/>
      <c r="AX278" s="170"/>
      <c r="AY278" s="170"/>
      <c r="AZ278" s="170"/>
      <c r="BA278" s="170"/>
      <c r="BB278" s="170"/>
      <c r="BC278" s="170"/>
      <c r="BD278" s="170"/>
      <c r="BE278" s="170"/>
      <c r="BF278" s="170"/>
      <c r="BG278" s="170"/>
      <c r="BH278" s="170"/>
      <c r="BI278" s="170"/>
      <c r="BJ278" s="170"/>
      <c r="BK278" s="170"/>
      <c r="BL278" s="170"/>
      <c r="BM278" s="170"/>
      <c r="BN278" s="170"/>
      <c r="BO278" s="170"/>
      <c r="BP278" s="170"/>
      <c r="BQ278" s="170"/>
      <c r="BR278" s="170"/>
      <c r="BS278" s="170"/>
      <c r="BT278" s="170"/>
      <c r="BU278" s="170"/>
      <c r="BV278" s="170"/>
      <c r="BW278" s="170"/>
      <c r="BX278" s="170"/>
      <c r="BY278" s="169"/>
      <c r="BZ278" s="169"/>
      <c r="CA278" s="169"/>
      <c r="CB278" s="169"/>
      <c r="CC278" s="169"/>
      <c r="CD278" s="169"/>
      <c r="CE278" s="169"/>
      <c r="CF278" s="169"/>
      <c r="CG278" s="169"/>
      <c r="CH278" s="169"/>
      <c r="CI278" s="169"/>
      <c r="CJ278" s="169"/>
      <c r="CK278" s="169"/>
      <c r="CL278" s="169"/>
      <c r="CM278" s="169"/>
      <c r="CN278" s="169"/>
      <c r="CO278" s="169"/>
      <c r="CP278" s="169"/>
      <c r="CQ278" s="169"/>
      <c r="CR278" s="169"/>
      <c r="CS278" s="171"/>
      <c r="CT278" s="171"/>
      <c r="CU278" s="169"/>
    </row>
    <row r="279" spans="1:130" ht="15.75" x14ac:dyDescent="0.25">
      <c r="A279" s="166" t="s">
        <v>165</v>
      </c>
      <c r="B279" s="166" t="s">
        <v>893</v>
      </c>
      <c r="C279" s="175">
        <v>34.08</v>
      </c>
      <c r="D279" s="176">
        <v>187.6</v>
      </c>
      <c r="E279" s="176">
        <v>212.8</v>
      </c>
      <c r="F279" s="176">
        <v>373.2</v>
      </c>
      <c r="G279" s="176">
        <v>88.2</v>
      </c>
      <c r="H279" s="176">
        <v>89.368649974284168</v>
      </c>
      <c r="I279" s="176">
        <v>98.5</v>
      </c>
      <c r="J279" s="175">
        <v>0.28399999999999997</v>
      </c>
      <c r="K279" s="175">
        <v>0.1</v>
      </c>
      <c r="L279" s="175">
        <v>0.99299999999999999</v>
      </c>
      <c r="M279" s="176">
        <v>213.6</v>
      </c>
      <c r="N279" s="176">
        <v>0.9</v>
      </c>
      <c r="O279" s="177">
        <v>7.6289999999999996</v>
      </c>
      <c r="P279" s="178">
        <v>3.4309999999999999E-4</v>
      </c>
      <c r="Q279" s="178">
        <v>5.8089999999999998E-6</v>
      </c>
      <c r="R279" s="178">
        <v>-2.81E-9</v>
      </c>
      <c r="S279" s="175">
        <f t="shared" ca="1" si="5"/>
        <v>0.39811479066688443</v>
      </c>
      <c r="T279" s="179">
        <v>25</v>
      </c>
      <c r="U279" s="180">
        <v>342.79</v>
      </c>
      <c r="V279" s="180">
        <v>165.54</v>
      </c>
      <c r="W279" s="169">
        <v>-4.82</v>
      </c>
      <c r="X279" s="181">
        <v>-20.166880000000003</v>
      </c>
      <c r="Y279" s="169">
        <v>-7.9</v>
      </c>
      <c r="Z279" s="181">
        <v>-33.053600000000003</v>
      </c>
      <c r="AA279" s="181">
        <v>205.7</v>
      </c>
      <c r="AB279" s="177">
        <v>16.103999999999999</v>
      </c>
      <c r="AC279" s="180">
        <v>1768.69</v>
      </c>
      <c r="AD279" s="180">
        <v>-26.06</v>
      </c>
      <c r="AE279" s="169">
        <v>230</v>
      </c>
      <c r="AF279" s="169">
        <v>190</v>
      </c>
      <c r="AG279" s="175">
        <v>42.686999999999998</v>
      </c>
      <c r="AH279" s="180">
        <v>-3132.31</v>
      </c>
      <c r="AI279" s="175">
        <v>-3.9849999999999999</v>
      </c>
      <c r="AJ279" s="175">
        <v>0.871</v>
      </c>
      <c r="AK279" s="169">
        <v>4460</v>
      </c>
      <c r="AL279" s="181">
        <v>18660.64</v>
      </c>
      <c r="AM279" s="190" t="s">
        <v>139</v>
      </c>
      <c r="AN279" s="191">
        <f ca="1">IFERROR(IF($AM279="HSC",OFFSET(INDEX(CpDataCoefficients!$A$1:$A$5025,MATCH($A279,CpDataCoefficients!$A$1:$A$5025,0)),1,CpDataCoefficients!$F$39+AN$3),OFFSET(INDEX(CpDataCoefficients!$A$1:$A$5025,MATCH($A279,CpDataCoefficients!$A$1:$A$5025,0)),0,CpDataCoefficients!$F$39+AN$3)),0)</f>
        <v>298</v>
      </c>
      <c r="AO279" s="191">
        <f ca="1">IFERROR(IF($AM279="HSC",OFFSET(INDEX(CpDataCoefficients!$A$1:$A$5025,MATCH($A279,CpDataCoefficients!$A$1:$A$5025,0)),1,CpDataCoefficients!$F$39+AO$3),OFFSET(INDEX(CpDataCoefficients!$A$1:$A$5025,MATCH($A279,CpDataCoefficients!$A$1:$A$5025,0)),0,CpDataCoefficients!$F$39+AO$3)),0)</f>
        <v>1400</v>
      </c>
      <c r="AP279" s="191">
        <f ca="1">IFERROR(IF($AM279="HSC",OFFSET(INDEX(CpDataCoefficients!$A$1:$A$5025,MATCH($A279,CpDataCoefficients!$A$1:$A$5025,0)),1,CpDataCoefficients!$F$39+AP$3),OFFSET(INDEX(CpDataCoefficients!$A$1:$A$5025,MATCH($A279,CpDataCoefficients!$A$1:$A$5025,0)),0,CpDataCoefficients!$F$39+AP$3)),0)</f>
        <v>26.884119999999999</v>
      </c>
      <c r="AQ279" s="191">
        <f ca="1">IFERROR(IF($AM279="HSC",OFFSET(INDEX(CpDataCoefficients!$A$1:$A$5025,MATCH($A279,CpDataCoefficients!$A$1:$A$5025,0)),1,CpDataCoefficients!$F$39+AQ$3),OFFSET(INDEX(CpDataCoefficients!$A$1:$A$5025,MATCH($A279,CpDataCoefficients!$A$1:$A$5025,0)),0,CpDataCoefficients!$F$39+AQ$3)),0)</f>
        <v>18.678090000000001</v>
      </c>
      <c r="AR279" s="191">
        <f ca="1">IFERROR(IF($AM279="HSC",OFFSET(INDEX(CpDataCoefficients!$A$1:$A$5025,MATCH($A279,CpDataCoefficients!$A$1:$A$5025,0)),1,CpDataCoefficients!$F$39+AR$3),OFFSET(INDEX(CpDataCoefficients!$A$1:$A$5025,MATCH($A279,CpDataCoefficients!$A$1:$A$5025,0)),0,CpDataCoefficients!$F$39+AR$3)),0)</f>
        <v>3.4342030000000001</v>
      </c>
      <c r="AS279" s="191">
        <f ca="1">IFERROR(IF($AM279="HSC",OFFSET(INDEX(CpDataCoefficients!$A$1:$A$5025,MATCH($A279,CpDataCoefficients!$A$1:$A$5025,0)),1,CpDataCoefficients!$F$39+AS$3),OFFSET(INDEX(CpDataCoefficients!$A$1:$A$5025,MATCH($A279,CpDataCoefficients!$A$1:$A$5025,0)),0,CpDataCoefficients!$F$39+AS$3)),0)</f>
        <v>-3.3787020000000001</v>
      </c>
      <c r="AT279" s="191">
        <f ca="1">IFERROR(IF($AM279="HSC",OFFSET(INDEX(CpDataCoefficients!$A$1:$A$5025,MATCH($A279,CpDataCoefficients!$A$1:$A$5025,0)),1,CpDataCoefficients!$F$39+AT$3),OFFSET(INDEX(CpDataCoefficients!$A$1:$A$5025,MATCH($A279,CpDataCoefficients!$A$1:$A$5025,0)),0,CpDataCoefficients!$F$39+AT$3)),0)</f>
        <v>0.135882</v>
      </c>
      <c r="AU279" s="191">
        <f ca="1">IFERROR(IF($AM279="HSC",OFFSET(INDEX(CpDataCoefficients!$A$1:$A$5025,MATCH($A279,CpDataCoefficients!$A$1:$A$5025,0)),1,CpDataCoefficients!$F$39+AU$3),OFFSET(INDEX(CpDataCoefficients!$A$1:$A$5025,MATCH($A279,CpDataCoefficients!$A$1:$A$5025,0)),0,CpDataCoefficients!$F$39+AU$3)),0)</f>
        <v>-28.912109999999998</v>
      </c>
      <c r="AV279" s="191">
        <f ca="1">IFERROR(IF($AM279="HSC",OFFSET(INDEX(CpDataCoefficients!$A$1:$A$5025,MATCH($A279,CpDataCoefficients!$A$1:$A$5025,0)),1,CpDataCoefficients!$F$39+AV$3),OFFSET(INDEX(CpDataCoefficients!$A$1:$A$5025,MATCH($A279,CpDataCoefficients!$A$1:$A$5025,0)),0,CpDataCoefficients!$F$39+AV$3)),0)</f>
        <v>233.37469999999999</v>
      </c>
      <c r="AW279" s="191">
        <f ca="1">IFERROR(IF($AM279="HSC",OFFSET(INDEX(CpDataCoefficients!$A$1:$A$5025,MATCH($A279,CpDataCoefficients!$A$1:$A$5025,0)),1,CpDataCoefficients!$F$39+AW$3),OFFSET(INDEX(CpDataCoefficients!$A$1:$A$5025,MATCH($A279,CpDataCoefficients!$A$1:$A$5025,0)),0,CpDataCoefficients!$F$39+AW$3)),0)</f>
        <v>-20.502020000000002</v>
      </c>
      <c r="AX279" s="191">
        <f ca="1">IFERROR(IF($AM279="HSC",OFFSET(INDEX(CpDataCoefficients!$A$1:$A$5025,MATCH($A279,CpDataCoefficients!$A$1:$A$5025,0)),1,CpDataCoefficients!$F$39+AX$3),OFFSET(INDEX(CpDataCoefficients!$A$1:$A$5025,MATCH($A279,CpDataCoefficients!$A$1:$A$5025,0)),0,CpDataCoefficients!$F$39+AX$3)),0)</f>
        <v>1400</v>
      </c>
      <c r="AY279" s="191">
        <f ca="1">IFERROR(IF($AM279="HSC",OFFSET(INDEX(CpDataCoefficients!$A$1:$A$5025,MATCH($A279,CpDataCoefficients!$A$1:$A$5025,0)),1,CpDataCoefficients!$F$39+AY$3),OFFSET(INDEX(CpDataCoefficients!$A$1:$A$5025,MATCH($A279,CpDataCoefficients!$A$1:$A$5025,0)),0,CpDataCoefficients!$F$39+AY$3)),0)</f>
        <v>6000</v>
      </c>
      <c r="AZ279" s="191">
        <f ca="1">IFERROR(IF($AM279="HSC",OFFSET(INDEX(CpDataCoefficients!$A$1:$A$5025,MATCH($A279,CpDataCoefficients!$A$1:$A$5025,0)),1,CpDataCoefficients!$F$39+AZ$3),OFFSET(INDEX(CpDataCoefficients!$A$1:$A$5025,MATCH($A279,CpDataCoefficients!$A$1:$A$5025,0)),0,CpDataCoefficients!$F$39+AZ$3)),0)</f>
        <v>51.221359999999997</v>
      </c>
      <c r="BA279" s="191">
        <f ca="1">IFERROR(IF($AM279="HSC",OFFSET(INDEX(CpDataCoefficients!$A$1:$A$5025,MATCH($A279,CpDataCoefficients!$A$1:$A$5025,0)),1,CpDataCoefficients!$F$39+BA$3),OFFSET(INDEX(CpDataCoefficients!$A$1:$A$5025,MATCH($A279,CpDataCoefficients!$A$1:$A$5025,0)),0,CpDataCoefficients!$F$39+BA$3)),0)</f>
        <v>4.1474859999999998</v>
      </c>
      <c r="BB279" s="191">
        <f ca="1">IFERROR(IF($AM279="HSC",OFFSET(INDEX(CpDataCoefficients!$A$1:$A$5025,MATCH($A279,CpDataCoefficients!$A$1:$A$5025,0)),1,CpDataCoefficients!$F$39+BB$3),OFFSET(INDEX(CpDataCoefficients!$A$1:$A$5025,MATCH($A279,CpDataCoefficients!$A$1:$A$5025,0)),0,CpDataCoefficients!$F$39+BB$3)),0)</f>
        <v>-0.64356599999999997</v>
      </c>
      <c r="BC279" s="191">
        <f ca="1">IFERROR(IF($AM279="HSC",OFFSET(INDEX(CpDataCoefficients!$A$1:$A$5025,MATCH($A279,CpDataCoefficients!$A$1:$A$5025,0)),1,CpDataCoefficients!$F$39+BC$3),OFFSET(INDEX(CpDataCoefficients!$A$1:$A$5025,MATCH($A279,CpDataCoefficients!$A$1:$A$5025,0)),0,CpDataCoefficients!$F$39+BC$3)),0)</f>
        <v>4.1620999999999998E-2</v>
      </c>
      <c r="BD279" s="191">
        <f ca="1">IFERROR(IF($AM279="HSC",OFFSET(INDEX(CpDataCoefficients!$A$1:$A$5025,MATCH($A279,CpDataCoefficients!$A$1:$A$5025,0)),1,CpDataCoefficients!$F$39+BD$3),OFFSET(INDEX(CpDataCoefficients!$A$1:$A$5025,MATCH($A279,CpDataCoefficients!$A$1:$A$5025,0)),0,CpDataCoefficients!$F$39+BD$3)),0)</f>
        <v>-10.463850000000001</v>
      </c>
      <c r="BE279" s="191">
        <f ca="1">IFERROR(IF($AM279="HSC",OFFSET(INDEX(CpDataCoefficients!$A$1:$A$5025,MATCH($A279,CpDataCoefficients!$A$1:$A$5025,0)),1,CpDataCoefficients!$F$39+BE$3),OFFSET(INDEX(CpDataCoefficients!$A$1:$A$5025,MATCH($A279,CpDataCoefficients!$A$1:$A$5025,0)),0,CpDataCoefficients!$F$39+BE$3)),0)</f>
        <v>-55.876060000000003</v>
      </c>
      <c r="BF279" s="191">
        <f ca="1">IFERROR(IF($AM279="HSC",OFFSET(INDEX(CpDataCoefficients!$A$1:$A$5025,MATCH($A279,CpDataCoefficients!$A$1:$A$5025,0)),1,CpDataCoefficients!$F$39+BF$3),OFFSET(INDEX(CpDataCoefficients!$A$1:$A$5025,MATCH($A279,CpDataCoefficients!$A$1:$A$5025,0)),0,CpDataCoefficients!$F$39+BF$3)),0)</f>
        <v>243.69</v>
      </c>
      <c r="BG279" s="191">
        <f ca="1">IFERROR(IF($AM279="HSC",OFFSET(INDEX(CpDataCoefficients!$A$1:$A$5025,MATCH($A279,CpDataCoefficients!$A$1:$A$5025,0)),1,CpDataCoefficients!$F$39+BG$3),OFFSET(INDEX(CpDataCoefficients!$A$1:$A$5025,MATCH($A279,CpDataCoefficients!$A$1:$A$5025,0)),0,CpDataCoefficients!$F$39+BG$3)),0)</f>
        <v>-20.502020000000002</v>
      </c>
      <c r="BH279" s="191">
        <f ca="1">IFERROR(IF($AM279="HSC",OFFSET(INDEX(CpDataCoefficients!$A$1:$A$5025,MATCH($A279,CpDataCoefficients!$A$1:$A$5025,0)),1,CpDataCoefficients!$F$39+BH$3),OFFSET(INDEX(CpDataCoefficients!$A$1:$A$5025,MATCH($A279,CpDataCoefficients!$A$1:$A$5025,0)),0,CpDataCoefficients!$F$39+BH$3)),0)</f>
        <v>0</v>
      </c>
      <c r="BI279" s="191">
        <f ca="1">IFERROR(IF($AM279="HSC",OFFSET(INDEX(CpDataCoefficients!$A$1:$A$5025,MATCH($A279,CpDataCoefficients!$A$1:$A$5025,0)),1,CpDataCoefficients!$F$39+BI$3),OFFSET(INDEX(CpDataCoefficients!$A$1:$A$5025,MATCH($A279,CpDataCoefficients!$A$1:$A$5025,0)),0,CpDataCoefficients!$F$39+BI$3)),0)</f>
        <v>0</v>
      </c>
      <c r="BJ279" s="191">
        <f ca="1">IFERROR(IF($AM279="HSC",OFFSET(INDEX(CpDataCoefficients!$A$1:$A$5025,MATCH($A279,CpDataCoefficients!$A$1:$A$5025,0)),1,CpDataCoefficients!$F$39+BJ$3),OFFSET(INDEX(CpDataCoefficients!$A$1:$A$5025,MATCH($A279,CpDataCoefficients!$A$1:$A$5025,0)),0,CpDataCoefficients!$F$39+BJ$3)),0)</f>
        <v>0</v>
      </c>
      <c r="BK279" s="191">
        <f ca="1">IFERROR(IF($AM279="HSC",OFFSET(INDEX(CpDataCoefficients!$A$1:$A$5025,MATCH($A279,CpDataCoefficients!$A$1:$A$5025,0)),1,CpDataCoefficients!$F$39+BK$3),OFFSET(INDEX(CpDataCoefficients!$A$1:$A$5025,MATCH($A279,CpDataCoefficients!$A$1:$A$5025,0)),0,CpDataCoefficients!$F$39+BK$3)),0)</f>
        <v>0</v>
      </c>
      <c r="BL279" s="191">
        <f ca="1">IFERROR(IF($AM279="HSC",OFFSET(INDEX(CpDataCoefficients!$A$1:$A$5025,MATCH($A279,CpDataCoefficients!$A$1:$A$5025,0)),1,CpDataCoefficients!$F$39+BL$3),OFFSET(INDEX(CpDataCoefficients!$A$1:$A$5025,MATCH($A279,CpDataCoefficients!$A$1:$A$5025,0)),0,CpDataCoefficients!$F$39+BL$3)),0)</f>
        <v>0</v>
      </c>
      <c r="BM279" s="191">
        <f ca="1">IFERROR(IF($AM279="HSC",OFFSET(INDEX(CpDataCoefficients!$A$1:$A$5025,MATCH($A279,CpDataCoefficients!$A$1:$A$5025,0)),1,CpDataCoefficients!$F$39+BM$3),OFFSET(INDEX(CpDataCoefficients!$A$1:$A$5025,MATCH($A279,CpDataCoefficients!$A$1:$A$5025,0)),0,CpDataCoefficients!$F$39+BM$3)),0)</f>
        <v>0</v>
      </c>
      <c r="BN279" s="191">
        <f ca="1">IFERROR(IF($AM279="HSC",OFFSET(INDEX(CpDataCoefficients!$A$1:$A$5025,MATCH($A279,CpDataCoefficients!$A$1:$A$5025,0)),1,CpDataCoefficients!$F$39+BN$3),OFFSET(INDEX(CpDataCoefficients!$A$1:$A$5025,MATCH($A279,CpDataCoefficients!$A$1:$A$5025,0)),0,CpDataCoefficients!$F$39+BN$3)),0)</f>
        <v>0</v>
      </c>
      <c r="BO279" s="191">
        <f ca="1">IFERROR(IF($AM279="HSC",OFFSET(INDEX(CpDataCoefficients!$A$1:$A$5025,MATCH($A279,CpDataCoefficients!$A$1:$A$5025,0)),1,CpDataCoefficients!$F$39+BO$3),OFFSET(INDEX(CpDataCoefficients!$A$1:$A$5025,MATCH($A279,CpDataCoefficients!$A$1:$A$5025,0)),0,CpDataCoefficients!$F$39+BO$3)),0)</f>
        <v>0</v>
      </c>
      <c r="BP279" s="191">
        <f ca="1">IFERROR(IF($AM279="HSC",OFFSET(INDEX(CpDataCoefficients!$A$1:$A$5025,MATCH($A279,CpDataCoefficients!$A$1:$A$5025,0)),1,CpDataCoefficients!$F$39+BP$3),OFFSET(INDEX(CpDataCoefficients!$A$1:$A$5025,MATCH($A279,CpDataCoefficients!$A$1:$A$5025,0)),0,CpDataCoefficients!$F$39+BP$3)),0)</f>
        <v>0</v>
      </c>
      <c r="BQ279" s="191">
        <f ca="1">IFERROR(IF($AM279="HSC",OFFSET(INDEX(CpDataCoefficients!$A$1:$A$5025,MATCH($A279,CpDataCoefficients!$A$1:$A$5025,0)),1,CpDataCoefficients!$F$39+BQ$3),OFFSET(INDEX(CpDataCoefficients!$A$1:$A$5025,MATCH($A279,CpDataCoefficients!$A$1:$A$5025,0)),0,CpDataCoefficients!$F$39+BQ$3)),0)</f>
        <v>0</v>
      </c>
      <c r="BR279" s="191">
        <f ca="1">IFERROR(IF($AM279="HSC",OFFSET(INDEX(CpDataCoefficients!$A$1:$A$5025,MATCH($A279,CpDataCoefficients!$A$1:$A$5025,0)),1,CpDataCoefficients!$F$39+BR$3),OFFSET(INDEX(CpDataCoefficients!$A$1:$A$5025,MATCH($A279,CpDataCoefficients!$A$1:$A$5025,0)),0,CpDataCoefficients!$F$39+BR$3)),0)</f>
        <v>0</v>
      </c>
      <c r="BS279" s="191">
        <f ca="1">IFERROR(IF($AM279="HSC",OFFSET(INDEX(CpDataCoefficients!$A$1:$A$5025,MATCH($A279,CpDataCoefficients!$A$1:$A$5025,0)),1,CpDataCoefficients!$F$39+BS$3),OFFSET(INDEX(CpDataCoefficients!$A$1:$A$5025,MATCH($A279,CpDataCoefficients!$A$1:$A$5025,0)),0,CpDataCoefficients!$F$39+BS$3)),0)</f>
        <v>0</v>
      </c>
      <c r="BT279" s="191">
        <f ca="1">IFERROR(IF($AM279="HSC",OFFSET(INDEX(CpDataCoefficients!$A$1:$A$5025,MATCH($A279,CpDataCoefficients!$A$1:$A$5025,0)),1,CpDataCoefficients!$F$39+BT$3),OFFSET(INDEX(CpDataCoefficients!$A$1:$A$5025,MATCH($A279,CpDataCoefficients!$A$1:$A$5025,0)),0,CpDataCoefficients!$F$39+BT$3)),0)</f>
        <v>0</v>
      </c>
      <c r="BU279" s="191">
        <f ca="1">IFERROR(IF($AM279="HSC",OFFSET(INDEX(CpDataCoefficients!$A$1:$A$5025,MATCH($A279,CpDataCoefficients!$A$1:$A$5025,0)),1,CpDataCoefficients!$F$39+BU$3),OFFSET(INDEX(CpDataCoefficients!$A$1:$A$5025,MATCH($A279,CpDataCoefficients!$A$1:$A$5025,0)),0,CpDataCoefficients!$F$39+BU$3)),0)</f>
        <v>0</v>
      </c>
      <c r="BV279" s="191">
        <f ca="1">IFERROR(IF($AM279="HSC",OFFSET(INDEX(CpDataCoefficients!$A$1:$A$5025,MATCH($A279,CpDataCoefficients!$A$1:$A$5025,0)),1,CpDataCoefficients!$F$39+BV$3),OFFSET(INDEX(CpDataCoefficients!$A$1:$A$5025,MATCH($A279,CpDataCoefficients!$A$1:$A$5025,0)),0,CpDataCoefficients!$F$39+BV$3)),0)</f>
        <v>0</v>
      </c>
      <c r="BW279" s="191">
        <f ca="1">IFERROR(IF($AM279="HSC",OFFSET(INDEX(CpDataCoefficients!$A$1:$A$5025,MATCH($A279,CpDataCoefficients!$A$1:$A$5025,0)),1,CpDataCoefficients!$F$39+BW$3),OFFSET(INDEX(CpDataCoefficients!$A$1:$A$5025,MATCH($A279,CpDataCoefficients!$A$1:$A$5025,0)),0,CpDataCoefficients!$F$39+BW$3)),0)</f>
        <v>0</v>
      </c>
      <c r="BX279" s="191">
        <f ca="1">IFERROR(IF($AM279="HSC",OFFSET(INDEX(CpDataCoefficients!$A$1:$A$5025,MATCH($A279,CpDataCoefficients!$A$1:$A$5025,0)),1,CpDataCoefficients!$F$39+BX$3),OFFSET(INDEX(CpDataCoefficients!$A$1:$A$5025,MATCH($A279,CpDataCoefficients!$A$1:$A$5025,0)),0,CpDataCoefficients!$F$39+BX$3)),0)</f>
        <v>0</v>
      </c>
      <c r="BY279" s="191">
        <f ca="1">IFERROR(IF($AM279="HSC",OFFSET(INDEX(CpDataCoefficients!$A$1:$A$5025,MATCH($A279,CpDataCoefficients!$A$1:$A$5025,0)),1,CpDataCoefficients!$F$39+BY$3),OFFSET(INDEX(CpDataCoefficients!$A$1:$A$5025,MATCH($A279,CpDataCoefficients!$A$1:$A$5025,0)),0,CpDataCoefficients!$F$39+BY$3)),0)</f>
        <v>0</v>
      </c>
      <c r="BZ279" s="191">
        <f ca="1">IFERROR(IF($AM279="HSC",OFFSET(INDEX(CpDataCoefficients!$A$1:$A$5025,MATCH($A279,CpDataCoefficients!$A$1:$A$5025,0)),1,CpDataCoefficients!$F$39+BZ$3),OFFSET(INDEX(CpDataCoefficients!$A$1:$A$5025,MATCH($A279,CpDataCoefficients!$A$1:$A$5025,0)),0,CpDataCoefficients!$F$39+BZ$3)),0)</f>
        <v>0</v>
      </c>
      <c r="CA279" s="191">
        <f ca="1">IFERROR(IF($AM279="HSC",OFFSET(INDEX(CpDataCoefficients!$A$1:$A$5025,MATCH($A279,CpDataCoefficients!$A$1:$A$5025,0)),1,CpDataCoefficients!$F$39+CA$3),OFFSET(INDEX(CpDataCoefficients!$A$1:$A$5025,MATCH($A279,CpDataCoefficients!$A$1:$A$5025,0)),0,CpDataCoefficients!$F$39+CA$3)),0)</f>
        <v>0</v>
      </c>
      <c r="CB279" s="191">
        <f ca="1">IFERROR(IF($AM279="HSC",OFFSET(INDEX(CpDataCoefficients!$A$1:$A$5025,MATCH($A279,CpDataCoefficients!$A$1:$A$5025,0)),1,CpDataCoefficients!$F$39+CB$3),OFFSET(INDEX(CpDataCoefficients!$A$1:$A$5025,MATCH($A279,CpDataCoefficients!$A$1:$A$5025,0)),0,CpDataCoefficients!$F$39+CB$3)),0)</f>
        <v>0</v>
      </c>
      <c r="CC279" s="191">
        <f ca="1">IFERROR(IF($AM279="HSC",OFFSET(INDEX(CpDataCoefficients!$A$1:$A$5025,MATCH($A279,CpDataCoefficients!$A$1:$A$5025,0)),1,CpDataCoefficients!$F$39+CC$3),OFFSET(INDEX(CpDataCoefficients!$A$1:$A$5025,MATCH($A279,CpDataCoefficients!$A$1:$A$5025,0)),0,CpDataCoefficients!$F$39+CC$3)),0)</f>
        <v>0</v>
      </c>
      <c r="CD279" s="191">
        <f ca="1">IFERROR(IF($AM279="HSC",OFFSET(INDEX(CpDataCoefficients!$A$1:$A$5025,MATCH($A279,CpDataCoefficients!$A$1:$A$5025,0)),1,CpDataCoefficients!$F$39+CD$3),OFFSET(INDEX(CpDataCoefficients!$A$1:$A$5025,MATCH($A279,CpDataCoefficients!$A$1:$A$5025,0)),0,CpDataCoefficients!$F$39+CD$3)),0)</f>
        <v>0</v>
      </c>
      <c r="CE279" s="191">
        <f ca="1">IFERROR(IF($AM279="HSC",OFFSET(INDEX(CpDataCoefficients!$A$1:$A$5025,MATCH($A279,CpDataCoefficients!$A$1:$A$5025,0)),1,CpDataCoefficients!$F$39+CE$3),OFFSET(INDEX(CpDataCoefficients!$A$1:$A$5025,MATCH($A279,CpDataCoefficients!$A$1:$A$5025,0)),0,CpDataCoefficients!$F$39+CE$3)),0)</f>
        <v>0</v>
      </c>
      <c r="CF279" s="191">
        <f ca="1">IFERROR(IF($AM279="HSC",OFFSET(INDEX(CpDataCoefficients!$A$1:$A$5025,MATCH($A279,CpDataCoefficients!$A$1:$A$5025,0)),1,CpDataCoefficients!$F$39+CF$3),OFFSET(INDEX(CpDataCoefficients!$A$1:$A$5025,MATCH($A279,CpDataCoefficients!$A$1:$A$5025,0)),0,CpDataCoefficients!$F$39+CF$3)),0)</f>
        <v>0</v>
      </c>
      <c r="CG279" s="191">
        <f ca="1">IFERROR(IF($AM279="HSC",OFFSET(INDEX(CpDataCoefficients!$A$1:$A$5025,MATCH($A279,CpDataCoefficients!$A$1:$A$5025,0)),1,CpDataCoefficients!$F$39+CG$3),OFFSET(INDEX(CpDataCoefficients!$A$1:$A$5025,MATCH($A279,CpDataCoefficients!$A$1:$A$5025,0)),0,CpDataCoefficients!$F$39+CG$3)),0)</f>
        <v>0</v>
      </c>
      <c r="CH279" s="191">
        <f ca="1">IFERROR(IF($AM279="HSC",OFFSET(INDEX(CpDataCoefficients!$A$1:$A$5025,MATCH($A279,CpDataCoefficients!$A$1:$A$5025,0)),1,CpDataCoefficients!$F$39+CH$3),OFFSET(INDEX(CpDataCoefficients!$A$1:$A$5025,MATCH($A279,CpDataCoefficients!$A$1:$A$5025,0)),0,CpDataCoefficients!$F$39+CH$3)),0)</f>
        <v>0</v>
      </c>
      <c r="CI279" s="191">
        <f ca="1">IFERROR(IF($AM279="HSC",OFFSET(INDEX(CpDataCoefficients!$A$1:$A$5025,MATCH($A279,CpDataCoefficients!$A$1:$A$5025,0)),1,CpDataCoefficients!$F$39+CI$3),OFFSET(INDEX(CpDataCoefficients!$A$1:$A$5025,MATCH($A279,CpDataCoefficients!$A$1:$A$5025,0)),0,CpDataCoefficients!$F$39+CI$3)),0)</f>
        <v>0</v>
      </c>
      <c r="CJ279" s="191">
        <f ca="1">IFERROR(IF($AM279="HSC",OFFSET(INDEX(CpDataCoefficients!$A$1:$A$5025,MATCH($A279,CpDataCoefficients!$A$1:$A$5025,0)),1,CpDataCoefficients!$F$39+CJ$3),OFFSET(INDEX(CpDataCoefficients!$A$1:$A$5025,MATCH($A279,CpDataCoefficients!$A$1:$A$5025,0)),0,CpDataCoefficients!$F$39+CJ$3)),0)</f>
        <v>0</v>
      </c>
      <c r="CK279" s="191">
        <f ca="1">IFERROR(IF($AM279="HSC",OFFSET(INDEX(CpDataCoefficients!$A$1:$A$5025,MATCH($A279,CpDataCoefficients!$A$1:$A$5025,0)),1,CpDataCoefficients!$F$39+CK$3),OFFSET(INDEX(CpDataCoefficients!$A$1:$A$5025,MATCH($A279,CpDataCoefficients!$A$1:$A$5025,0)),0,CpDataCoefficients!$F$39+CK$3)),0)</f>
        <v>0</v>
      </c>
      <c r="CL279" s="191">
        <f ca="1">IFERROR(IF($AM279="HSC",OFFSET(INDEX(CpDataCoefficients!$A$1:$A$5025,MATCH($A279,CpDataCoefficients!$A$1:$A$5025,0)),1,CpDataCoefficients!$F$39+CL$3),OFFSET(INDEX(CpDataCoefficients!$A$1:$A$5025,MATCH($A279,CpDataCoefficients!$A$1:$A$5025,0)),0,CpDataCoefficients!$F$39+CL$3)),0)</f>
        <v>0</v>
      </c>
      <c r="CM279" s="191">
        <f ca="1">IFERROR(IF($AM279="HSC",OFFSET(INDEX(CpDataCoefficients!$A$1:$A$5025,MATCH($A279,CpDataCoefficients!$A$1:$A$5025,0)),1,CpDataCoefficients!$F$39+CM$3),OFFSET(INDEX(CpDataCoefficients!$A$1:$A$5025,MATCH($A279,CpDataCoefficients!$A$1:$A$5025,0)),0,CpDataCoefficients!$F$39+CM$3)),0)</f>
        <v>0</v>
      </c>
      <c r="CN279" s="191">
        <f ca="1">IFERROR(IF($AM279="HSC",OFFSET(INDEX(CpDataCoefficients!$A$1:$A$5025,MATCH($A279,CpDataCoefficients!$A$1:$A$5025,0)),1,CpDataCoefficients!$F$39+CN$3),OFFSET(INDEX(CpDataCoefficients!$A$1:$A$5025,MATCH($A279,CpDataCoefficients!$A$1:$A$5025,0)),0,CpDataCoefficients!$F$39+CN$3)),0)</f>
        <v>0</v>
      </c>
      <c r="CO279" s="191">
        <f ca="1">IFERROR(IF($AM279="HSC",OFFSET(INDEX(CpDataCoefficients!$A$1:$A$5025,MATCH($A279,CpDataCoefficients!$A$1:$A$5025,0)),1,CpDataCoefficients!$F$39+CO$3),OFFSET(INDEX(CpDataCoefficients!$A$1:$A$5025,MATCH($A279,CpDataCoefficients!$A$1:$A$5025,0)),0,CpDataCoefficients!$F$39+CO$3)),0)</f>
        <v>0</v>
      </c>
      <c r="CP279" s="191">
        <f ca="1">IFERROR(IF($AM279="HSC",OFFSET(INDEX(CpDataCoefficients!$A$1:$A$5025,MATCH($A279,CpDataCoefficients!$A$1:$A$5025,0)),1,CpDataCoefficients!$F$39+CP$3),OFFSET(INDEX(CpDataCoefficients!$A$1:$A$5025,MATCH($A279,CpDataCoefficients!$A$1:$A$5025,0)),0,CpDataCoefficients!$F$39+CP$3)),0)</f>
        <v>0</v>
      </c>
      <c r="CQ279" s="191">
        <f ca="1">IFERROR(IF($AM279="HSC",OFFSET(INDEX(CpDataCoefficients!$A$1:$A$5025,MATCH($A279,CpDataCoefficients!$A$1:$A$5025,0)),1,CpDataCoefficients!$F$39+CQ$3),OFFSET(INDEX(CpDataCoefficients!$A$1:$A$5025,MATCH($A279,CpDataCoefficients!$A$1:$A$5025,0)),0,CpDataCoefficients!$F$39+CQ$3)),0)</f>
        <v>0</v>
      </c>
      <c r="CR279" s="191">
        <f ca="1">IFERROR(IF($AM279="HSC",OFFSET(INDEX(CpDataCoefficients!$A$1:$A$5025,MATCH($A279,CpDataCoefficients!$A$1:$A$5025,0)),1,CpDataCoefficients!$F$39+CR$3),OFFSET(INDEX(CpDataCoefficients!$A$1:$A$5025,MATCH($A279,CpDataCoefficients!$A$1:$A$5025,0)),0,CpDataCoefficients!$F$39+CR$3)),0)</f>
        <v>0</v>
      </c>
      <c r="CS279" s="191">
        <f ca="1">IFERROR(IF($AM279="HSC",OFFSET(INDEX(CpDataCoefficients!$A$1:$A$5025,MATCH($A279,CpDataCoefficients!$A$1:$A$5025,0)),1,CpDataCoefficients!$F$39+CS$3),OFFSET(INDEX(CpDataCoefficients!$A$1:$A$5025,MATCH($A279,CpDataCoefficients!$A$1:$A$5025,0)),0,CpDataCoefficients!$F$39+CS$3)),0)</f>
        <v>0</v>
      </c>
      <c r="CT279" s="191">
        <f ca="1">IFERROR(IF($AM279="HSC",OFFSET(INDEX(CpDataCoefficients!$A$1:$A$5025,MATCH($A279,CpDataCoefficients!$A$1:$A$5025,0)),1,CpDataCoefficients!$F$39+CT$3),OFFSET(INDEX(CpDataCoefficients!$A$1:$A$5025,MATCH($A279,CpDataCoefficients!$A$1:$A$5025,0)),0,CpDataCoefficients!$F$39+CT$3)),0)</f>
        <v>0</v>
      </c>
      <c r="CU279" s="192">
        <f ca="1">IFERROR(IF($AM279="HSC",OFFSET(INDEX(CpDataCoefficients!$A$1:$A$5025,MATCH($A279,CpDataCoefficients!$A$1:$A$5025,0)),1,CpDataCoefficients!$F$39+CU$3),OFFSET(INDEX(CpDataCoefficients!$A$1:$A$5025,MATCH($A279,CpDataCoefficients!$A$1:$A$5025,0)),0,CpDataCoefficients!$F$39+CU$3)),0)</f>
        <v>0</v>
      </c>
      <c r="CV279" s="193"/>
      <c r="CW279" s="193"/>
      <c r="CX279" s="193"/>
      <c r="CY279" s="193"/>
      <c r="CZ279" s="193"/>
      <c r="DA279" s="193"/>
      <c r="DB279" s="193"/>
      <c r="DC279" s="193"/>
      <c r="DD279" s="193"/>
      <c r="DE279" s="193"/>
      <c r="DF279" s="193"/>
      <c r="DG279" s="193"/>
      <c r="DH279" s="193"/>
      <c r="DI279" s="193">
        <v>1</v>
      </c>
      <c r="DJ279" s="193"/>
      <c r="DK279" s="193"/>
      <c r="DL279" s="193"/>
      <c r="DM279" s="193"/>
      <c r="DN279" s="193"/>
      <c r="DO279" s="193"/>
      <c r="DP279" s="193"/>
      <c r="DQ279" s="193"/>
      <c r="DR279" s="193"/>
      <c r="DS279" s="193"/>
      <c r="DT279" s="193"/>
      <c r="DU279" s="193"/>
      <c r="DV279" s="193"/>
      <c r="DW279" s="193"/>
      <c r="DX279" s="193"/>
      <c r="DY279" s="193"/>
      <c r="DZ279" s="193"/>
    </row>
    <row r="280" spans="1:130" ht="15.75" x14ac:dyDescent="0.25">
      <c r="A280" s="166"/>
      <c r="B280" s="166" t="s">
        <v>894</v>
      </c>
      <c r="C280" s="175">
        <v>253.80799999999999</v>
      </c>
      <c r="D280" s="176">
        <v>386.8</v>
      </c>
      <c r="E280" s="176">
        <v>457.5</v>
      </c>
      <c r="F280" s="176">
        <v>819</v>
      </c>
      <c r="G280" s="176">
        <v>115</v>
      </c>
      <c r="H280" s="176">
        <v>116.52374996647028</v>
      </c>
      <c r="I280" s="176">
        <v>155</v>
      </c>
      <c r="J280" s="175">
        <v>0.26500000000000001</v>
      </c>
      <c r="K280" s="175">
        <v>0.29899999999999999</v>
      </c>
      <c r="L280" s="175">
        <v>3.74</v>
      </c>
      <c r="M280" s="176">
        <v>453.2</v>
      </c>
      <c r="N280" s="176">
        <v>1.3</v>
      </c>
      <c r="O280" s="177">
        <v>8.5009999999999994</v>
      </c>
      <c r="P280" s="178">
        <v>1.5560000000000001E-3</v>
      </c>
      <c r="Q280" s="178">
        <v>-1.669E-6</v>
      </c>
      <c r="R280" s="178">
        <v>6.7700000000000004E-10</v>
      </c>
      <c r="S280" s="175">
        <f t="shared" ca="1" si="5"/>
        <v>2.2298168390213733</v>
      </c>
      <c r="T280" s="179">
        <v>25</v>
      </c>
      <c r="U280" s="180">
        <v>559.62</v>
      </c>
      <c r="V280" s="180">
        <v>520.54999999999995</v>
      </c>
      <c r="W280" s="169">
        <v>0</v>
      </c>
      <c r="X280" s="181">
        <v>0</v>
      </c>
      <c r="Y280" s="169">
        <v>0</v>
      </c>
      <c r="Z280" s="181">
        <v>0</v>
      </c>
      <c r="AA280" s="181"/>
      <c r="AB280" s="177">
        <v>16.159700000000001</v>
      </c>
      <c r="AC280" s="180">
        <v>3709.23</v>
      </c>
      <c r="AD280" s="180">
        <v>-68.16</v>
      </c>
      <c r="AE280" s="169">
        <v>487</v>
      </c>
      <c r="AF280" s="169">
        <v>383</v>
      </c>
      <c r="AG280" s="175">
        <v>0</v>
      </c>
      <c r="AH280" s="180">
        <v>0</v>
      </c>
      <c r="AI280" s="175">
        <v>0</v>
      </c>
      <c r="AJ280" s="175">
        <v>0</v>
      </c>
      <c r="AK280" s="169">
        <v>10000</v>
      </c>
      <c r="AL280" s="181">
        <v>41840</v>
      </c>
      <c r="AM280" s="169"/>
      <c r="AN280" s="170"/>
      <c r="AO280" s="170"/>
      <c r="AP280" s="170"/>
      <c r="AQ280" s="170"/>
      <c r="AR280" s="170"/>
      <c r="AS280" s="170"/>
      <c r="AT280" s="170"/>
      <c r="AU280" s="170"/>
      <c r="AV280" s="170"/>
      <c r="AW280" s="170"/>
      <c r="AX280" s="170"/>
      <c r="AY280" s="170"/>
      <c r="AZ280" s="170"/>
      <c r="BA280" s="170"/>
      <c r="BB280" s="170"/>
      <c r="BC280" s="170"/>
      <c r="BD280" s="170"/>
      <c r="BE280" s="170"/>
      <c r="BF280" s="170"/>
      <c r="BG280" s="170"/>
      <c r="BH280" s="170"/>
      <c r="BI280" s="170"/>
      <c r="BJ280" s="170"/>
      <c r="BK280" s="170"/>
      <c r="BL280" s="170"/>
      <c r="BM280" s="170"/>
      <c r="BN280" s="170"/>
      <c r="BO280" s="170"/>
      <c r="BP280" s="170"/>
      <c r="BQ280" s="170"/>
      <c r="BR280" s="170"/>
      <c r="BS280" s="170"/>
      <c r="BT280" s="170"/>
      <c r="BU280" s="170"/>
      <c r="BV280" s="170"/>
      <c r="BW280" s="170"/>
      <c r="BX280" s="170"/>
      <c r="BY280" s="169"/>
      <c r="BZ280" s="169"/>
      <c r="CA280" s="169"/>
      <c r="CB280" s="169"/>
      <c r="CC280" s="169"/>
      <c r="CD280" s="169"/>
      <c r="CE280" s="169"/>
      <c r="CF280" s="169"/>
      <c r="CG280" s="169"/>
      <c r="CH280" s="169"/>
      <c r="CI280" s="169"/>
      <c r="CJ280" s="169"/>
      <c r="CK280" s="169"/>
      <c r="CL280" s="169"/>
      <c r="CM280" s="169"/>
      <c r="CN280" s="169"/>
      <c r="CO280" s="169"/>
      <c r="CP280" s="169"/>
      <c r="CQ280" s="169"/>
      <c r="CR280" s="169"/>
      <c r="CS280" s="171"/>
      <c r="CT280" s="171"/>
      <c r="CU280" s="169"/>
    </row>
    <row r="281" spans="1:130" ht="15.75" x14ac:dyDescent="0.25">
      <c r="A281" s="166"/>
      <c r="B281" s="166" t="s">
        <v>895</v>
      </c>
      <c r="C281" s="175">
        <v>204.011</v>
      </c>
      <c r="D281" s="176">
        <v>241.8</v>
      </c>
      <c r="E281" s="176">
        <v>461.4</v>
      </c>
      <c r="F281" s="176">
        <v>721</v>
      </c>
      <c r="G281" s="176">
        <v>44.6</v>
      </c>
      <c r="H281" s="176">
        <v>45.190949986996301</v>
      </c>
      <c r="I281" s="176">
        <v>351</v>
      </c>
      <c r="J281" s="175">
        <v>0.26500000000000001</v>
      </c>
      <c r="K281" s="175">
        <v>0.246</v>
      </c>
      <c r="L281" s="175">
        <v>1.855</v>
      </c>
      <c r="M281" s="176">
        <v>277</v>
      </c>
      <c r="N281" s="176">
        <v>1.4</v>
      </c>
      <c r="O281" s="177">
        <v>-6.992</v>
      </c>
      <c r="P281" s="178">
        <v>0.13289999999999999</v>
      </c>
      <c r="Q281" s="178">
        <v>-1.077E-4</v>
      </c>
      <c r="R281" s="178">
        <v>3.4469999999999997E-8</v>
      </c>
      <c r="S281" s="175">
        <f t="shared" ca="1" si="5"/>
        <v>1.2085169675666942</v>
      </c>
      <c r="T281" s="179">
        <v>25</v>
      </c>
      <c r="U281" s="180">
        <v>565.72</v>
      </c>
      <c r="V281" s="180">
        <v>331.21</v>
      </c>
      <c r="W281" s="169">
        <v>38.85</v>
      </c>
      <c r="X281" s="181">
        <v>162.54840000000002</v>
      </c>
      <c r="Y281" s="169">
        <v>44.88</v>
      </c>
      <c r="Z281" s="181">
        <v>187.77792000000002</v>
      </c>
      <c r="AA281" s="181"/>
      <c r="AB281" s="177">
        <v>16.145399999999999</v>
      </c>
      <c r="AC281" s="180">
        <v>3776.53</v>
      </c>
      <c r="AD281" s="180">
        <v>-64.38</v>
      </c>
      <c r="AE281" s="169">
        <v>470</v>
      </c>
      <c r="AF281" s="169">
        <v>290</v>
      </c>
      <c r="AG281" s="175">
        <v>57.691000000000003</v>
      </c>
      <c r="AH281" s="180">
        <v>-7589.5</v>
      </c>
      <c r="AI281" s="175">
        <v>-5.6459999999999999</v>
      </c>
      <c r="AJ281" s="175">
        <v>6.46</v>
      </c>
      <c r="AK281" s="169">
        <v>9440</v>
      </c>
      <c r="AL281" s="181">
        <v>39496.959999999999</v>
      </c>
      <c r="AM281" s="169"/>
      <c r="AN281" s="170"/>
      <c r="AO281" s="170"/>
      <c r="AP281" s="170"/>
      <c r="AQ281" s="170"/>
      <c r="AR281" s="170"/>
      <c r="AS281" s="170"/>
      <c r="AT281" s="170"/>
      <c r="AU281" s="170"/>
      <c r="AV281" s="170"/>
      <c r="AW281" s="170"/>
      <c r="AX281" s="170"/>
      <c r="AY281" s="170"/>
      <c r="AZ281" s="170"/>
      <c r="BA281" s="170"/>
      <c r="BB281" s="170"/>
      <c r="BC281" s="170"/>
      <c r="BD281" s="170"/>
      <c r="BE281" s="170"/>
      <c r="BF281" s="170"/>
      <c r="BG281" s="170"/>
      <c r="BH281" s="170"/>
      <c r="BI281" s="170"/>
      <c r="BJ281" s="170"/>
      <c r="BK281" s="170"/>
      <c r="BL281" s="170"/>
      <c r="BM281" s="170"/>
      <c r="BN281" s="170"/>
      <c r="BO281" s="170"/>
      <c r="BP281" s="170"/>
      <c r="BQ281" s="170"/>
      <c r="BR281" s="170"/>
      <c r="BS281" s="170"/>
      <c r="BT281" s="170"/>
      <c r="BU281" s="170"/>
      <c r="BV281" s="170"/>
      <c r="BW281" s="170"/>
      <c r="BX281" s="170"/>
      <c r="BY281" s="169"/>
      <c r="BZ281" s="169"/>
      <c r="CA281" s="169"/>
      <c r="CB281" s="169"/>
      <c r="CC281" s="169"/>
      <c r="CD281" s="169"/>
      <c r="CE281" s="169"/>
      <c r="CF281" s="169"/>
      <c r="CG281" s="169"/>
      <c r="CH281" s="169"/>
      <c r="CI281" s="169"/>
      <c r="CJ281" s="169"/>
      <c r="CK281" s="169"/>
      <c r="CL281" s="169"/>
      <c r="CM281" s="169"/>
      <c r="CN281" s="169"/>
      <c r="CO281" s="169"/>
      <c r="CP281" s="169"/>
      <c r="CQ281" s="169"/>
      <c r="CR281" s="169"/>
      <c r="CS281" s="171"/>
      <c r="CT281" s="171"/>
      <c r="CU281" s="169"/>
    </row>
    <row r="282" spans="1:130" ht="15.75" x14ac:dyDescent="0.25">
      <c r="A282" s="166" t="s">
        <v>207</v>
      </c>
      <c r="B282" s="166" t="s">
        <v>896</v>
      </c>
      <c r="C282" s="175">
        <f ca="1">C494*4+C273*5</f>
        <v>58.122799999999998</v>
      </c>
      <c r="D282" s="176">
        <v>113.6</v>
      </c>
      <c r="E282" s="176">
        <v>261.3</v>
      </c>
      <c r="F282" s="176">
        <v>408.1</v>
      </c>
      <c r="G282" s="176">
        <v>36</v>
      </c>
      <c r="H282" s="176">
        <v>36.476999989503739</v>
      </c>
      <c r="I282" s="176">
        <v>263</v>
      </c>
      <c r="J282" s="175">
        <v>0.28299999999999997</v>
      </c>
      <c r="K282" s="175">
        <v>0.17599999999999999</v>
      </c>
      <c r="L282" s="175">
        <v>0.55700000000000005</v>
      </c>
      <c r="M282" s="176">
        <v>293</v>
      </c>
      <c r="N282" s="176">
        <v>0.1</v>
      </c>
      <c r="O282" s="177">
        <v>-0.33200000000000002</v>
      </c>
      <c r="P282" s="178">
        <v>9.1889999999999999E-2</v>
      </c>
      <c r="Q282" s="178">
        <v>-4.409E-5</v>
      </c>
      <c r="R282" s="178">
        <v>6.9150000000000002E-9</v>
      </c>
      <c r="S282" s="175">
        <f t="shared" ca="1" si="5"/>
        <v>0.46637929329522576</v>
      </c>
      <c r="T282" s="179">
        <v>25</v>
      </c>
      <c r="U282" s="180">
        <v>302.51</v>
      </c>
      <c r="V282" s="180">
        <v>170.2</v>
      </c>
      <c r="W282" s="169">
        <v>-32.15</v>
      </c>
      <c r="X282" s="181">
        <v>-134.51560000000001</v>
      </c>
      <c r="Y282" s="169">
        <v>-4.99</v>
      </c>
      <c r="Z282" s="181">
        <v>-20.878160000000001</v>
      </c>
      <c r="AA282" s="181">
        <v>295</v>
      </c>
      <c r="AB282" s="177">
        <v>15.5381</v>
      </c>
      <c r="AC282" s="180">
        <v>2032.73</v>
      </c>
      <c r="AD282" s="180">
        <v>-33.15</v>
      </c>
      <c r="AE282" s="169">
        <v>280</v>
      </c>
      <c r="AF282" s="169">
        <v>187</v>
      </c>
      <c r="AG282" s="175">
        <v>46.140999999999998</v>
      </c>
      <c r="AH282" s="180">
        <v>-3771.21</v>
      </c>
      <c r="AI282" s="175">
        <v>-4.5090000000000003</v>
      </c>
      <c r="AJ282" s="175">
        <v>2.57</v>
      </c>
      <c r="AK282" s="169">
        <v>5090</v>
      </c>
      <c r="AL282" s="181">
        <v>21296.560000000001</v>
      </c>
      <c r="AM282" s="190" t="s">
        <v>139</v>
      </c>
      <c r="AN282" s="191">
        <f ca="1">IFERROR(IF($AM282="HSC",OFFSET(INDEX(CpDataCoefficients!$A$1:$A$5025,MATCH($A282,CpDataCoefficients!$A$1:$A$5025,0)),1,CpDataCoefficients!$F$39+AN$3),OFFSET(INDEX(CpDataCoefficients!$A$1:$A$5025,MATCH($A282,CpDataCoefficients!$A$1:$A$5025,0)),0,CpDataCoefficients!$F$39+AN$3)),0)</f>
        <v>50</v>
      </c>
      <c r="AO282" s="191">
        <f ca="1">IFERROR(IF($AM282="HSC",OFFSET(INDEX(CpDataCoefficients!$A$1:$A$5025,MATCH($A282,CpDataCoefficients!$A$1:$A$5025,0)),1,CpDataCoefficients!$F$39+AO$3),OFFSET(INDEX(CpDataCoefficients!$A$1:$A$5025,MATCH($A282,CpDataCoefficients!$A$1:$A$5025,0)),0,CpDataCoefficients!$F$39+AO$3)),0)</f>
        <v>298.14999999999998</v>
      </c>
      <c r="AP282" s="191">
        <f ca="1">IFERROR(IF($AM282="HSC",OFFSET(INDEX(CpDataCoefficients!$A$1:$A$5025,MATCH($A282,CpDataCoefficients!$A$1:$A$5025,0)),1,CpDataCoefficients!$F$39+AP$3),OFFSET(INDEX(CpDataCoefficients!$A$1:$A$5025,MATCH($A282,CpDataCoefficients!$A$1:$A$5025,0)),0,CpDataCoefficients!$F$39+AP$3)),0)</f>
        <v>8.0353951447258769</v>
      </c>
      <c r="AQ282" s="191">
        <f ca="1">IFERROR(IF($AM282="HSC",OFFSET(INDEX(CpDataCoefficients!$A$1:$A$5025,MATCH($A282,CpDataCoefficients!$A$1:$A$5025,0)),1,CpDataCoefficients!$F$39+AQ$3),OFFSET(INDEX(CpDataCoefficients!$A$1:$A$5025,MATCH($A282,CpDataCoefficients!$A$1:$A$5025,0)),0,CpDataCoefficients!$F$39+AQ$3)),0)</f>
        <v>479.79679645603051</v>
      </c>
      <c r="AR282" s="191">
        <f ca="1">IFERROR(IF($AM282="HSC",OFFSET(INDEX(CpDataCoefficients!$A$1:$A$5025,MATCH($A282,CpDataCoefficients!$A$1:$A$5025,0)),1,CpDataCoefficients!$F$39+AR$3),OFFSET(INDEX(CpDataCoefficients!$A$1:$A$5025,MATCH($A282,CpDataCoefficients!$A$1:$A$5025,0)),0,CpDataCoefficients!$F$39+AR$3)),0)</f>
        <v>-1207.9021955521803</v>
      </c>
      <c r="AS282" s="191">
        <f ca="1">IFERROR(IF($AM282="HSC",OFFSET(INDEX(CpDataCoefficients!$A$1:$A$5025,MATCH($A282,CpDataCoefficients!$A$1:$A$5025,0)),1,CpDataCoefficients!$F$39+AS$3),OFFSET(INDEX(CpDataCoefficients!$A$1:$A$5025,MATCH($A282,CpDataCoefficients!$A$1:$A$5025,0)),0,CpDataCoefficients!$F$39+AS$3)),0)</f>
        <v>1993.8962058390732</v>
      </c>
      <c r="AT282" s="191">
        <f ca="1">IFERROR(IF($AM282="HSC",OFFSET(INDEX(CpDataCoefficients!$A$1:$A$5025,MATCH($A282,CpDataCoefficients!$A$1:$A$5025,0)),1,CpDataCoefficients!$F$39+AT$3),OFFSET(INDEX(CpDataCoefficients!$A$1:$A$5025,MATCH($A282,CpDataCoefficients!$A$1:$A$5025,0)),0,CpDataCoefficients!$F$39+AT$3)),0)</f>
        <v>1.3880926692865636E-2</v>
      </c>
      <c r="AU282" s="191">
        <f ca="1">IFERROR(IF($AM282="HSC",OFFSET(INDEX(CpDataCoefficients!$A$1:$A$5025,MATCH($A282,CpDataCoefficients!$A$1:$A$5025,0)),1,CpDataCoefficients!$F$39+AU$3),OFFSET(INDEX(CpDataCoefficients!$A$1:$A$5025,MATCH($A282,CpDataCoefficients!$A$1:$A$5025,0)),0,CpDataCoefficients!$F$39+AU$3)),0)</f>
        <v>-2410.299615680477</v>
      </c>
      <c r="AV282" s="191">
        <f ca="1">IFERROR(IF($AM282="HSC",OFFSET(INDEX(CpDataCoefficients!$A$1:$A$5025,MATCH($A282,CpDataCoefficients!$A$1:$A$5025,0)),1,CpDataCoefficients!$F$39+AV$3),OFFSET(INDEX(CpDataCoefficients!$A$1:$A$5025,MATCH($A282,CpDataCoefficients!$A$1:$A$5025,0)),0,CpDataCoefficients!$F$39+AV$3)),0)</f>
        <v>-97.177081443111419</v>
      </c>
      <c r="AW282" s="191">
        <f ca="1">IFERROR(IF($AM282="HSC",OFFSET(INDEX(CpDataCoefficients!$A$1:$A$5025,MATCH($A282,CpDataCoefficients!$A$1:$A$5025,0)),1,CpDataCoefficients!$F$39+AW$3),OFFSET(INDEX(CpDataCoefficients!$A$1:$A$5025,MATCH($A282,CpDataCoefficients!$A$1:$A$5025,0)),0,CpDataCoefficients!$F$39+AW$3)),0)</f>
        <v>0</v>
      </c>
      <c r="AX282" s="191">
        <f ca="1">IFERROR(IF($AM282="HSC",OFFSET(INDEX(CpDataCoefficients!$A$1:$A$5025,MATCH($A282,CpDataCoefficients!$A$1:$A$5025,0)),1,CpDataCoefficients!$F$39+AX$3),OFFSET(INDEX(CpDataCoefficients!$A$1:$A$5025,MATCH($A282,CpDataCoefficients!$A$1:$A$5025,0)),0,CpDataCoefficients!$F$39+AX$3)),0)</f>
        <v>298.14999999999998</v>
      </c>
      <c r="AY282" s="191">
        <f ca="1">IFERROR(IF($AM282="HSC",OFFSET(INDEX(CpDataCoefficients!$A$1:$A$5025,MATCH($A282,CpDataCoefficients!$A$1:$A$5025,0)),1,CpDataCoefficients!$F$39+AY$3),OFFSET(INDEX(CpDataCoefficients!$A$1:$A$5025,MATCH($A282,CpDataCoefficients!$A$1:$A$5025,0)),0,CpDataCoefficients!$F$39+AY$3)),0)</f>
        <v>800</v>
      </c>
      <c r="AZ282" s="191">
        <f ca="1">IFERROR(IF($AM282="HSC",OFFSET(INDEX(CpDataCoefficients!$A$1:$A$5025,MATCH($A282,CpDataCoefficients!$A$1:$A$5025,0)),1,CpDataCoefficients!$F$39+AZ$3),OFFSET(INDEX(CpDataCoefficients!$A$1:$A$5025,MATCH($A282,CpDataCoefficients!$A$1:$A$5025,0)),0,CpDataCoefficients!$F$39+AZ$3)),0)</f>
        <v>-68.864846527500916</v>
      </c>
      <c r="BA282" s="191">
        <f ca="1">IFERROR(IF($AM282="HSC",OFFSET(INDEX(CpDataCoefficients!$A$1:$A$5025,MATCH($A282,CpDataCoefficients!$A$1:$A$5025,0)),1,CpDataCoefficients!$F$39+BA$3),OFFSET(INDEX(CpDataCoefficients!$A$1:$A$5025,MATCH($A282,CpDataCoefficients!$A$1:$A$5025,0)),0,CpDataCoefficients!$F$39+BA$3)),0)</f>
        <v>643.34723887922678</v>
      </c>
      <c r="BB282" s="191">
        <f ca="1">IFERROR(IF($AM282="HSC",OFFSET(INDEX(CpDataCoefficients!$A$1:$A$5025,MATCH($A282,CpDataCoefficients!$A$1:$A$5025,0)),1,CpDataCoefficients!$F$39+BB$3),OFFSET(INDEX(CpDataCoefficients!$A$1:$A$5025,MATCH($A282,CpDataCoefficients!$A$1:$A$5025,0)),0,CpDataCoefficients!$F$39+BB$3)),0)</f>
        <v>-528.53691363919779</v>
      </c>
      <c r="BC282" s="191">
        <f ca="1">IFERROR(IF($AM282="HSC",OFFSET(INDEX(CpDataCoefficients!$A$1:$A$5025,MATCH($A282,CpDataCoefficients!$A$1:$A$5025,0)),1,CpDataCoefficients!$F$39+BC$3),OFFSET(INDEX(CpDataCoefficients!$A$1:$A$5025,MATCH($A282,CpDataCoefficients!$A$1:$A$5025,0)),0,CpDataCoefficients!$F$39+BC$3)),0)</f>
        <v>183.39004029258516</v>
      </c>
      <c r="BD282" s="191">
        <f ca="1">IFERROR(IF($AM282="HSC",OFFSET(INDEX(CpDataCoefficients!$A$1:$A$5025,MATCH($A282,CpDataCoefficients!$A$1:$A$5025,0)),1,CpDataCoefficients!$F$39+BD$3),OFFSET(INDEX(CpDataCoefficients!$A$1:$A$5025,MATCH($A282,CpDataCoefficients!$A$1:$A$5025,0)),0,CpDataCoefficients!$F$39+BD$3)),0)</f>
        <v>1.4065197077936251</v>
      </c>
      <c r="BE282" s="191">
        <f ca="1">IFERROR(IF($AM282="HSC",OFFSET(INDEX(CpDataCoefficients!$A$1:$A$5025,MATCH($A282,CpDataCoefficients!$A$1:$A$5025,0)),1,CpDataCoefficients!$F$39+BE$3),OFFSET(INDEX(CpDataCoefficients!$A$1:$A$5025,MATCH($A282,CpDataCoefficients!$A$1:$A$5025,0)),0,CpDataCoefficients!$F$39+BE$3)),0)</f>
        <v>-2392.3953505876907</v>
      </c>
      <c r="BF282" s="191">
        <f ca="1">IFERROR(IF($AM282="HSC",OFFSET(INDEX(CpDataCoefficients!$A$1:$A$5025,MATCH($A282,CpDataCoefficients!$A$1:$A$5025,0)),1,CpDataCoefficients!$F$39+BF$3),OFFSET(INDEX(CpDataCoefficients!$A$1:$A$5025,MATCH($A282,CpDataCoefficients!$A$1:$A$5025,0)),0,CpDataCoefficients!$F$39+BF$3)),0)</f>
        <v>-245.36852940247499</v>
      </c>
      <c r="BG282" s="191">
        <f ca="1">IFERROR(IF($AM282="HSC",OFFSET(INDEX(CpDataCoefficients!$A$1:$A$5025,MATCH($A282,CpDataCoefficients!$A$1:$A$5025,0)),1,CpDataCoefficients!$F$39+BG$3),OFFSET(INDEX(CpDataCoefficients!$A$1:$A$5025,MATCH($A282,CpDataCoefficients!$A$1:$A$5025,0)),0,CpDataCoefficients!$F$39+BG$3)),0)</f>
        <v>0</v>
      </c>
      <c r="BH282" s="191">
        <f ca="1">IFERROR(IF($AM282="HSC",OFFSET(INDEX(CpDataCoefficients!$A$1:$A$5025,MATCH($A282,CpDataCoefficients!$A$1:$A$5025,0)),1,CpDataCoefficients!$F$39+BH$3),OFFSET(INDEX(CpDataCoefficients!$A$1:$A$5025,MATCH($A282,CpDataCoefficients!$A$1:$A$5025,0)),0,CpDataCoefficients!$F$39+BH$3)),0)</f>
        <v>800</v>
      </c>
      <c r="BI282" s="191">
        <f ca="1">IFERROR(IF($AM282="HSC",OFFSET(INDEX(CpDataCoefficients!$A$1:$A$5025,MATCH($A282,CpDataCoefficients!$A$1:$A$5025,0)),1,CpDataCoefficients!$F$39+BI$3),OFFSET(INDEX(CpDataCoefficients!$A$1:$A$5025,MATCH($A282,CpDataCoefficients!$A$1:$A$5025,0)),0,CpDataCoefficients!$F$39+BI$3)),0)</f>
        <v>1100</v>
      </c>
      <c r="BJ282" s="191">
        <f ca="1">IFERROR(IF($AM282="HSC",OFFSET(INDEX(CpDataCoefficients!$A$1:$A$5025,MATCH($A282,CpDataCoefficients!$A$1:$A$5025,0)),1,CpDataCoefficients!$F$39+BJ$3),OFFSET(INDEX(CpDataCoefficients!$A$1:$A$5025,MATCH($A282,CpDataCoefficients!$A$1:$A$5025,0)),0,CpDataCoefficients!$F$39+BJ$3)),0)</f>
        <v>189.51553748357261</v>
      </c>
      <c r="BK282" s="191">
        <f ca="1">IFERROR(IF($AM282="HSC",OFFSET(INDEX(CpDataCoefficients!$A$1:$A$5025,MATCH($A282,CpDataCoefficients!$A$1:$A$5025,0)),1,CpDataCoefficients!$F$39+BK$3),OFFSET(INDEX(CpDataCoefficients!$A$1:$A$5025,MATCH($A282,CpDataCoefficients!$A$1:$A$5025,0)),0,CpDataCoefficients!$F$39+BK$3)),0)</f>
        <v>0</v>
      </c>
      <c r="BL282" s="191">
        <f ca="1">IFERROR(IF($AM282="HSC",OFFSET(INDEX(CpDataCoefficients!$A$1:$A$5025,MATCH($A282,CpDataCoefficients!$A$1:$A$5025,0)),1,CpDataCoefficients!$F$39+BL$3),OFFSET(INDEX(CpDataCoefficients!$A$1:$A$5025,MATCH($A282,CpDataCoefficients!$A$1:$A$5025,0)),0,CpDataCoefficients!$F$39+BL$3)),0)</f>
        <v>94.718844219226995</v>
      </c>
      <c r="BM282" s="191">
        <f ca="1">IFERROR(IF($AM282="HSC",OFFSET(INDEX(CpDataCoefficients!$A$1:$A$5025,MATCH($A282,CpDataCoefficients!$A$1:$A$5025,0)),1,CpDataCoefficients!$F$39+BM$3),OFFSET(INDEX(CpDataCoefficients!$A$1:$A$5025,MATCH($A282,CpDataCoefficients!$A$1:$A$5025,0)),0,CpDataCoefficients!$F$39+BM$3)),0)</f>
        <v>-38.71251654140552</v>
      </c>
      <c r="BN282" s="191">
        <f ca="1">IFERROR(IF($AM282="HSC",OFFSET(INDEX(CpDataCoefficients!$A$1:$A$5025,MATCH($A282,CpDataCoefficients!$A$1:$A$5025,0)),1,CpDataCoefficients!$F$39+BN$3),OFFSET(INDEX(CpDataCoefficients!$A$1:$A$5025,MATCH($A282,CpDataCoefficients!$A$1:$A$5025,0)),0,CpDataCoefficients!$F$39+BN$3)),0)</f>
        <v>-17.071865161394104</v>
      </c>
      <c r="BO282" s="191">
        <f ca="1">IFERROR(IF($AM282="HSC",OFFSET(INDEX(CpDataCoefficients!$A$1:$A$5025,MATCH($A282,CpDataCoefficients!$A$1:$A$5025,0)),1,CpDataCoefficients!$F$39+BO$3),OFFSET(INDEX(CpDataCoefficients!$A$1:$A$5025,MATCH($A282,CpDataCoefficients!$A$1:$A$5025,0)),0,CpDataCoefficients!$F$39+BO$3)),0)</f>
        <v>-2499.9522032963855</v>
      </c>
      <c r="BP282" s="191">
        <f ca="1">IFERROR(IF($AM282="HSC",OFFSET(INDEX(CpDataCoefficients!$A$1:$A$5025,MATCH($A282,CpDataCoefficients!$A$1:$A$5025,0)),1,CpDataCoefficients!$F$39+BP$3),OFFSET(INDEX(CpDataCoefficients!$A$1:$A$5025,MATCH($A282,CpDataCoefficients!$A$1:$A$5025,0)),0,CpDataCoefficients!$F$39+BP$3)),0)</f>
        <v>150.99260051831885</v>
      </c>
      <c r="BQ282" s="191">
        <f ca="1">IFERROR(IF($AM282="HSC",OFFSET(INDEX(CpDataCoefficients!$A$1:$A$5025,MATCH($A282,CpDataCoefficients!$A$1:$A$5025,0)),1,CpDataCoefficients!$F$39+BQ$3),OFFSET(INDEX(CpDataCoefficients!$A$1:$A$5025,MATCH($A282,CpDataCoefficients!$A$1:$A$5025,0)),0,CpDataCoefficients!$F$39+BQ$3)),0)</f>
        <v>0</v>
      </c>
      <c r="BR282" s="191">
        <f ca="1">IFERROR(IF($AM282="HSC",OFFSET(INDEX(CpDataCoefficients!$A$1:$A$5025,MATCH($A282,CpDataCoefficients!$A$1:$A$5025,0)),1,CpDataCoefficients!$F$39+BR$3),OFFSET(INDEX(CpDataCoefficients!$A$1:$A$5025,MATCH($A282,CpDataCoefficients!$A$1:$A$5025,0)),0,CpDataCoefficients!$F$39+BR$3)),0)</f>
        <v>1100</v>
      </c>
      <c r="BS282" s="191">
        <f ca="1">IFERROR(IF($AM282="HSC",OFFSET(INDEX(CpDataCoefficients!$A$1:$A$5025,MATCH($A282,CpDataCoefficients!$A$1:$A$5025,0)),1,CpDataCoefficients!$F$39+BS$3),OFFSET(INDEX(CpDataCoefficients!$A$1:$A$5025,MATCH($A282,CpDataCoefficients!$A$1:$A$5025,0)),0,CpDataCoefficients!$F$39+BS$3)),0)</f>
        <v>1500</v>
      </c>
      <c r="BT282" s="191">
        <f ca="1">IFERROR(IF($AM282="HSC",OFFSET(INDEX(CpDataCoefficients!$A$1:$A$5025,MATCH($A282,CpDataCoefficients!$A$1:$A$5025,0)),1,CpDataCoefficients!$F$39+BT$3),OFFSET(INDEX(CpDataCoefficients!$A$1:$A$5025,MATCH($A282,CpDataCoefficients!$A$1:$A$5025,0)),0,CpDataCoefficients!$F$39+BT$3)),0)</f>
        <v>-130.35600806255195</v>
      </c>
      <c r="BU282" s="191">
        <f ca="1">IFERROR(IF($AM282="HSC",OFFSET(INDEX(CpDataCoefficients!$A$1:$A$5025,MATCH($A282,CpDataCoefficients!$A$1:$A$5025,0)),1,CpDataCoefficients!$F$39+BU$3),OFFSET(INDEX(CpDataCoefficients!$A$1:$A$5025,MATCH($A282,CpDataCoefficients!$A$1:$A$5025,0)),0,CpDataCoefficients!$F$39+BU$3)),0)</f>
        <v>559.40822265668908</v>
      </c>
      <c r="BV282" s="191">
        <f ca="1">IFERROR(IF($AM282="HSC",OFFSET(INDEX(CpDataCoefficients!$A$1:$A$5025,MATCH($A282,CpDataCoefficients!$A$1:$A$5025,0)),1,CpDataCoefficients!$F$39+BV$3),OFFSET(INDEX(CpDataCoefficients!$A$1:$A$5025,MATCH($A282,CpDataCoefficients!$A$1:$A$5025,0)),0,CpDataCoefficients!$F$39+BV$3)),0)</f>
        <v>-278.54656957073814</v>
      </c>
      <c r="BW282" s="191">
        <f ca="1">IFERROR(IF($AM282="HSC",OFFSET(INDEX(CpDataCoefficients!$A$1:$A$5025,MATCH($A282,CpDataCoefficients!$A$1:$A$5025,0)),1,CpDataCoefficients!$F$39+BW$3),OFFSET(INDEX(CpDataCoefficients!$A$1:$A$5025,MATCH($A282,CpDataCoefficients!$A$1:$A$5025,0)),0,CpDataCoefficients!$F$39+BW$3)),0)</f>
        <v>51.257164549328728</v>
      </c>
      <c r="BX282" s="191">
        <f ca="1">IFERROR(IF($AM282="HSC",OFFSET(INDEX(CpDataCoefficients!$A$1:$A$5025,MATCH($A282,CpDataCoefficients!$A$1:$A$5025,0)),1,CpDataCoefficients!$F$39+BX$3),OFFSET(INDEX(CpDataCoefficients!$A$1:$A$5025,MATCH($A282,CpDataCoefficients!$A$1:$A$5025,0)),0,CpDataCoefficients!$F$39+BX$3)),0)</f>
        <v>27.001181829813088</v>
      </c>
      <c r="BY282" s="191">
        <f ca="1">IFERROR(IF($AM282="HSC",OFFSET(INDEX(CpDataCoefficients!$A$1:$A$5025,MATCH($A282,CpDataCoefficients!$A$1:$A$5025,0)),1,CpDataCoefficients!$F$39+BY$3),OFFSET(INDEX(CpDataCoefficients!$A$1:$A$5025,MATCH($A282,CpDataCoefficients!$A$1:$A$5025,0)),0,CpDataCoefficients!$F$39+BY$3)),0)</f>
        <v>-2313.7948021503908</v>
      </c>
      <c r="BZ282" s="191">
        <f ca="1">IFERROR(IF($AM282="HSC",OFFSET(INDEX(CpDataCoefficients!$A$1:$A$5025,MATCH($A282,CpDataCoefficients!$A$1:$A$5025,0)),1,CpDataCoefficients!$F$39+BZ$3),OFFSET(INDEX(CpDataCoefficients!$A$1:$A$5025,MATCH($A282,CpDataCoefficients!$A$1:$A$5025,0)),0,CpDataCoefficients!$F$39+BZ$3)),0)</f>
        <v>-229.74840016248226</v>
      </c>
      <c r="CA282" s="191">
        <f ca="1">IFERROR(IF($AM282="HSC",OFFSET(INDEX(CpDataCoefficients!$A$1:$A$5025,MATCH($A282,CpDataCoefficients!$A$1:$A$5025,0)),1,CpDataCoefficients!$F$39+CA$3),OFFSET(INDEX(CpDataCoefficients!$A$1:$A$5025,MATCH($A282,CpDataCoefficients!$A$1:$A$5025,0)),0,CpDataCoefficients!$F$39+CA$3)),0)</f>
        <v>0</v>
      </c>
      <c r="CB282" s="191">
        <f ca="1">IFERROR(IF($AM282="HSC",OFFSET(INDEX(CpDataCoefficients!$A$1:$A$5025,MATCH($A282,CpDataCoefficients!$A$1:$A$5025,0)),1,CpDataCoefficients!$F$39+CB$3),OFFSET(INDEX(CpDataCoefficients!$A$1:$A$5025,MATCH($A282,CpDataCoefficients!$A$1:$A$5025,0)),0,CpDataCoefficients!$F$39+CB$3)),0)</f>
        <v>0</v>
      </c>
      <c r="CC282" s="191">
        <f ca="1">IFERROR(IF($AM282="HSC",OFFSET(INDEX(CpDataCoefficients!$A$1:$A$5025,MATCH($A282,CpDataCoefficients!$A$1:$A$5025,0)),1,CpDataCoefficients!$F$39+CC$3),OFFSET(INDEX(CpDataCoefficients!$A$1:$A$5025,MATCH($A282,CpDataCoefficients!$A$1:$A$5025,0)),0,CpDataCoefficients!$F$39+CC$3)),0)</f>
        <v>0</v>
      </c>
      <c r="CD282" s="191">
        <f ca="1">IFERROR(IF($AM282="HSC",OFFSET(INDEX(CpDataCoefficients!$A$1:$A$5025,MATCH($A282,CpDataCoefficients!$A$1:$A$5025,0)),1,CpDataCoefficients!$F$39+CD$3),OFFSET(INDEX(CpDataCoefficients!$A$1:$A$5025,MATCH($A282,CpDataCoefficients!$A$1:$A$5025,0)),0,CpDataCoefficients!$F$39+CD$3)),0)</f>
        <v>0</v>
      </c>
      <c r="CE282" s="191">
        <f ca="1">IFERROR(IF($AM282="HSC",OFFSET(INDEX(CpDataCoefficients!$A$1:$A$5025,MATCH($A282,CpDataCoefficients!$A$1:$A$5025,0)),1,CpDataCoefficients!$F$39+CE$3),OFFSET(INDEX(CpDataCoefficients!$A$1:$A$5025,MATCH($A282,CpDataCoefficients!$A$1:$A$5025,0)),0,CpDataCoefficients!$F$39+CE$3)),0)</f>
        <v>0</v>
      </c>
      <c r="CF282" s="191">
        <f ca="1">IFERROR(IF($AM282="HSC",OFFSET(INDEX(CpDataCoefficients!$A$1:$A$5025,MATCH($A282,CpDataCoefficients!$A$1:$A$5025,0)),1,CpDataCoefficients!$F$39+CF$3),OFFSET(INDEX(CpDataCoefficients!$A$1:$A$5025,MATCH($A282,CpDataCoefficients!$A$1:$A$5025,0)),0,CpDataCoefficients!$F$39+CF$3)),0)</f>
        <v>0</v>
      </c>
      <c r="CG282" s="191">
        <f ca="1">IFERROR(IF($AM282="HSC",OFFSET(INDEX(CpDataCoefficients!$A$1:$A$5025,MATCH($A282,CpDataCoefficients!$A$1:$A$5025,0)),1,CpDataCoefficients!$F$39+CG$3),OFFSET(INDEX(CpDataCoefficients!$A$1:$A$5025,MATCH($A282,CpDataCoefficients!$A$1:$A$5025,0)),0,CpDataCoefficients!$F$39+CG$3)),0)</f>
        <v>0</v>
      </c>
      <c r="CH282" s="191">
        <f ca="1">IFERROR(IF($AM282="HSC",OFFSET(INDEX(CpDataCoefficients!$A$1:$A$5025,MATCH($A282,CpDataCoefficients!$A$1:$A$5025,0)),1,CpDataCoefficients!$F$39+CH$3),OFFSET(INDEX(CpDataCoefficients!$A$1:$A$5025,MATCH($A282,CpDataCoefficients!$A$1:$A$5025,0)),0,CpDataCoefficients!$F$39+CH$3)),0)</f>
        <v>0</v>
      </c>
      <c r="CI282" s="191">
        <f ca="1">IFERROR(IF($AM282="HSC",OFFSET(INDEX(CpDataCoefficients!$A$1:$A$5025,MATCH($A282,CpDataCoefficients!$A$1:$A$5025,0)),1,CpDataCoefficients!$F$39+CI$3),OFFSET(INDEX(CpDataCoefficients!$A$1:$A$5025,MATCH($A282,CpDataCoefficients!$A$1:$A$5025,0)),0,CpDataCoefficients!$F$39+CI$3)),0)</f>
        <v>0</v>
      </c>
      <c r="CJ282" s="191">
        <f ca="1">IFERROR(IF($AM282="HSC",OFFSET(INDEX(CpDataCoefficients!$A$1:$A$5025,MATCH($A282,CpDataCoefficients!$A$1:$A$5025,0)),1,CpDataCoefficients!$F$39+CJ$3),OFFSET(INDEX(CpDataCoefficients!$A$1:$A$5025,MATCH($A282,CpDataCoefficients!$A$1:$A$5025,0)),0,CpDataCoefficients!$F$39+CJ$3)),0)</f>
        <v>0</v>
      </c>
      <c r="CK282" s="191">
        <f ca="1">IFERROR(IF($AM282="HSC",OFFSET(INDEX(CpDataCoefficients!$A$1:$A$5025,MATCH($A282,CpDataCoefficients!$A$1:$A$5025,0)),1,CpDataCoefficients!$F$39+CK$3),OFFSET(INDEX(CpDataCoefficients!$A$1:$A$5025,MATCH($A282,CpDataCoefficients!$A$1:$A$5025,0)),0,CpDataCoefficients!$F$39+CK$3)),0)</f>
        <v>0</v>
      </c>
      <c r="CL282" s="191">
        <f ca="1">IFERROR(IF($AM282="HSC",OFFSET(INDEX(CpDataCoefficients!$A$1:$A$5025,MATCH($A282,CpDataCoefficients!$A$1:$A$5025,0)),1,CpDataCoefficients!$F$39+CL$3),OFFSET(INDEX(CpDataCoefficients!$A$1:$A$5025,MATCH($A282,CpDataCoefficients!$A$1:$A$5025,0)),0,CpDataCoefficients!$F$39+CL$3)),0)</f>
        <v>0</v>
      </c>
      <c r="CM282" s="191">
        <f ca="1">IFERROR(IF($AM282="HSC",OFFSET(INDEX(CpDataCoefficients!$A$1:$A$5025,MATCH($A282,CpDataCoefficients!$A$1:$A$5025,0)),1,CpDataCoefficients!$F$39+CM$3),OFFSET(INDEX(CpDataCoefficients!$A$1:$A$5025,MATCH($A282,CpDataCoefficients!$A$1:$A$5025,0)),0,CpDataCoefficients!$F$39+CM$3)),0)</f>
        <v>0</v>
      </c>
      <c r="CN282" s="191">
        <f ca="1">IFERROR(IF($AM282="HSC",OFFSET(INDEX(CpDataCoefficients!$A$1:$A$5025,MATCH($A282,CpDataCoefficients!$A$1:$A$5025,0)),1,CpDataCoefficients!$F$39+CN$3),OFFSET(INDEX(CpDataCoefficients!$A$1:$A$5025,MATCH($A282,CpDataCoefficients!$A$1:$A$5025,0)),0,CpDataCoefficients!$F$39+CN$3)),0)</f>
        <v>0</v>
      </c>
      <c r="CO282" s="191">
        <f ca="1">IFERROR(IF($AM282="HSC",OFFSET(INDEX(CpDataCoefficients!$A$1:$A$5025,MATCH($A282,CpDataCoefficients!$A$1:$A$5025,0)),1,CpDataCoefficients!$F$39+CO$3),OFFSET(INDEX(CpDataCoefficients!$A$1:$A$5025,MATCH($A282,CpDataCoefficients!$A$1:$A$5025,0)),0,CpDataCoefficients!$F$39+CO$3)),0)</f>
        <v>0</v>
      </c>
      <c r="CP282" s="191">
        <f ca="1">IFERROR(IF($AM282="HSC",OFFSET(INDEX(CpDataCoefficients!$A$1:$A$5025,MATCH($A282,CpDataCoefficients!$A$1:$A$5025,0)),1,CpDataCoefficients!$F$39+CP$3),OFFSET(INDEX(CpDataCoefficients!$A$1:$A$5025,MATCH($A282,CpDataCoefficients!$A$1:$A$5025,0)),0,CpDataCoefficients!$F$39+CP$3)),0)</f>
        <v>0</v>
      </c>
      <c r="CQ282" s="191">
        <f ca="1">IFERROR(IF($AM282="HSC",OFFSET(INDEX(CpDataCoefficients!$A$1:$A$5025,MATCH($A282,CpDataCoefficients!$A$1:$A$5025,0)),1,CpDataCoefficients!$F$39+CQ$3),OFFSET(INDEX(CpDataCoefficients!$A$1:$A$5025,MATCH($A282,CpDataCoefficients!$A$1:$A$5025,0)),0,CpDataCoefficients!$F$39+CQ$3)),0)</f>
        <v>0</v>
      </c>
      <c r="CR282" s="191">
        <f ca="1">IFERROR(IF($AM282="HSC",OFFSET(INDEX(CpDataCoefficients!$A$1:$A$5025,MATCH($A282,CpDataCoefficients!$A$1:$A$5025,0)),1,CpDataCoefficients!$F$39+CR$3),OFFSET(INDEX(CpDataCoefficients!$A$1:$A$5025,MATCH($A282,CpDataCoefficients!$A$1:$A$5025,0)),0,CpDataCoefficients!$F$39+CR$3)),0)</f>
        <v>0</v>
      </c>
      <c r="CS282" s="191">
        <f ca="1">IFERROR(IF($AM282="HSC",OFFSET(INDEX(CpDataCoefficients!$A$1:$A$5025,MATCH($A282,CpDataCoefficients!$A$1:$A$5025,0)),1,CpDataCoefficients!$F$39+CS$3),OFFSET(INDEX(CpDataCoefficients!$A$1:$A$5025,MATCH($A282,CpDataCoefficients!$A$1:$A$5025,0)),0,CpDataCoefficients!$F$39+CS$3)),0)</f>
        <v>0</v>
      </c>
      <c r="CT282" s="191">
        <f ca="1">IFERROR(IF($AM282="HSC",OFFSET(INDEX(CpDataCoefficients!$A$1:$A$5025,MATCH($A282,CpDataCoefficients!$A$1:$A$5025,0)),1,CpDataCoefficients!$F$39+CT$3),OFFSET(INDEX(CpDataCoefficients!$A$1:$A$5025,MATCH($A282,CpDataCoefficients!$A$1:$A$5025,0)),0,CpDataCoefficients!$F$39+CT$3)),0)</f>
        <v>0</v>
      </c>
      <c r="CU282" s="192">
        <f ca="1">IFERROR(IF($AM282="HSC",OFFSET(INDEX(CpDataCoefficients!$A$1:$A$5025,MATCH($A282,CpDataCoefficients!$A$1:$A$5025,0)),1,CpDataCoefficients!$F$39+CU$3),OFFSET(INDEX(CpDataCoefficients!$A$1:$A$5025,MATCH($A282,CpDataCoefficients!$A$1:$A$5025,0)),0,CpDataCoefficients!$F$39+CU$3)),0)</f>
        <v>0</v>
      </c>
      <c r="CV282" s="193">
        <v>3</v>
      </c>
      <c r="CW282" s="193"/>
      <c r="CX282" s="193">
        <v>1</v>
      </c>
      <c r="CY282" s="193"/>
      <c r="CZ282" s="193"/>
      <c r="DA282" s="193"/>
      <c r="DB282" s="193"/>
      <c r="DC282" s="193"/>
      <c r="DD282" s="193"/>
      <c r="DE282" s="193"/>
      <c r="DF282" s="193"/>
      <c r="DG282" s="193"/>
      <c r="DH282" s="193"/>
      <c r="DI282" s="193"/>
      <c r="DJ282" s="193"/>
      <c r="DK282" s="193"/>
      <c r="DL282" s="193"/>
      <c r="DM282" s="193"/>
      <c r="DN282" s="193"/>
      <c r="DO282" s="193"/>
      <c r="DP282" s="193"/>
      <c r="DQ282" s="193"/>
      <c r="DR282" s="193"/>
      <c r="DS282" s="193"/>
      <c r="DT282" s="193"/>
      <c r="DU282" s="193"/>
      <c r="DV282" s="193"/>
      <c r="DW282" s="193"/>
      <c r="DX282" s="193"/>
      <c r="DY282" s="193"/>
      <c r="DZ282" s="193"/>
    </row>
    <row r="283" spans="1:130" ht="15.75" x14ac:dyDescent="0.25">
      <c r="A283" s="166"/>
      <c r="B283" s="166" t="s">
        <v>897</v>
      </c>
      <c r="C283" s="175">
        <v>74.123000000000005</v>
      </c>
      <c r="D283" s="176">
        <v>165.2</v>
      </c>
      <c r="E283" s="176">
        <v>381</v>
      </c>
      <c r="F283" s="176">
        <v>547.70000000000005</v>
      </c>
      <c r="G283" s="176">
        <v>42.4</v>
      </c>
      <c r="H283" s="176">
        <v>42.96179998763774</v>
      </c>
      <c r="I283" s="176">
        <v>273</v>
      </c>
      <c r="J283" s="175">
        <v>0.25700000000000001</v>
      </c>
      <c r="K283" s="175">
        <v>0.58799999999999997</v>
      </c>
      <c r="L283" s="175">
        <v>0.80200000000000005</v>
      </c>
      <c r="M283" s="176">
        <v>293</v>
      </c>
      <c r="N283" s="176">
        <v>1.7</v>
      </c>
      <c r="O283" s="177">
        <v>-1.841</v>
      </c>
      <c r="P283" s="178">
        <v>0.112</v>
      </c>
      <c r="Q283" s="178">
        <v>-6.8880000000000005E-5</v>
      </c>
      <c r="R283" s="178">
        <v>1.7269999999999998E-8</v>
      </c>
      <c r="S283" s="175">
        <f t="shared" ca="1" si="5"/>
        <v>1.7066368476492126</v>
      </c>
      <c r="T283" s="179">
        <v>25</v>
      </c>
      <c r="U283" s="180">
        <v>1199.0999999999999</v>
      </c>
      <c r="V283" s="180">
        <v>343.85</v>
      </c>
      <c r="W283" s="169">
        <v>-67.69</v>
      </c>
      <c r="X283" s="181">
        <v>-283.21496000000002</v>
      </c>
      <c r="Y283" s="169">
        <v>-39.99</v>
      </c>
      <c r="Z283" s="181">
        <v>-167.31816000000001</v>
      </c>
      <c r="AA283" s="181"/>
      <c r="AB283" s="177">
        <v>16.871200000000002</v>
      </c>
      <c r="AC283" s="180">
        <v>2874.73</v>
      </c>
      <c r="AD283" s="180">
        <v>-100.3</v>
      </c>
      <c r="AE283" s="169">
        <v>388</v>
      </c>
      <c r="AF283" s="169">
        <v>293</v>
      </c>
      <c r="AG283" s="175">
        <v>0</v>
      </c>
      <c r="AH283" s="180">
        <v>0</v>
      </c>
      <c r="AI283" s="175">
        <v>0</v>
      </c>
      <c r="AJ283" s="175">
        <v>0</v>
      </c>
      <c r="AK283" s="169">
        <v>10050</v>
      </c>
      <c r="AL283" s="181">
        <v>42049.200000000004</v>
      </c>
      <c r="AM283" s="169"/>
      <c r="AN283" s="170"/>
      <c r="AO283" s="170"/>
      <c r="AP283" s="170"/>
      <c r="AQ283" s="170"/>
      <c r="AR283" s="170"/>
      <c r="AS283" s="170"/>
      <c r="AT283" s="170"/>
      <c r="AU283" s="170"/>
      <c r="AV283" s="170"/>
      <c r="AW283" s="170"/>
      <c r="AX283" s="170"/>
      <c r="AY283" s="170"/>
      <c r="AZ283" s="170"/>
      <c r="BA283" s="170"/>
      <c r="BB283" s="170"/>
      <c r="BC283" s="170"/>
      <c r="BD283" s="170"/>
      <c r="BE283" s="170"/>
      <c r="BF283" s="170"/>
      <c r="BG283" s="170"/>
      <c r="BH283" s="170"/>
      <c r="BI283" s="170"/>
      <c r="BJ283" s="170"/>
      <c r="BK283" s="170"/>
      <c r="BL283" s="170"/>
      <c r="BM283" s="170"/>
      <c r="BN283" s="170"/>
      <c r="BO283" s="170"/>
      <c r="BP283" s="170"/>
      <c r="BQ283" s="170"/>
      <c r="BR283" s="170"/>
      <c r="BS283" s="170"/>
      <c r="BT283" s="170"/>
      <c r="BU283" s="170"/>
      <c r="BV283" s="170"/>
      <c r="BW283" s="170"/>
      <c r="BX283" s="170"/>
      <c r="BY283" s="169"/>
      <c r="BZ283" s="169"/>
      <c r="CA283" s="169"/>
      <c r="CB283" s="169"/>
      <c r="CC283" s="169"/>
      <c r="CD283" s="169"/>
      <c r="CE283" s="169"/>
      <c r="CF283" s="169"/>
      <c r="CG283" s="169"/>
      <c r="CH283" s="169"/>
      <c r="CI283" s="169"/>
      <c r="CJ283" s="169"/>
      <c r="CK283" s="169"/>
      <c r="CL283" s="169"/>
      <c r="CM283" s="169"/>
      <c r="CN283" s="169"/>
      <c r="CO283" s="169"/>
      <c r="CP283" s="169"/>
      <c r="CQ283" s="169"/>
      <c r="CR283" s="169"/>
      <c r="CS283" s="171"/>
      <c r="CT283" s="171"/>
      <c r="CU283" s="169"/>
    </row>
    <row r="284" spans="1:130" ht="15.75" x14ac:dyDescent="0.25">
      <c r="A284" s="166"/>
      <c r="B284" s="166" t="s">
        <v>898</v>
      </c>
      <c r="C284" s="175">
        <v>116.16</v>
      </c>
      <c r="D284" s="176">
        <v>174.3</v>
      </c>
      <c r="E284" s="176">
        <v>390</v>
      </c>
      <c r="F284" s="176">
        <v>561</v>
      </c>
      <c r="G284" s="176">
        <v>30</v>
      </c>
      <c r="H284" s="176">
        <v>30.397499991253117</v>
      </c>
      <c r="I284" s="176">
        <v>414</v>
      </c>
      <c r="J284" s="175">
        <v>0.27</v>
      </c>
      <c r="K284" s="175">
        <v>0.47899999999999998</v>
      </c>
      <c r="L284" s="175">
        <v>0.875</v>
      </c>
      <c r="M284" s="176">
        <v>293</v>
      </c>
      <c r="N284" s="176">
        <v>1.9</v>
      </c>
      <c r="O284" s="177">
        <v>1.746</v>
      </c>
      <c r="P284" s="178">
        <v>0.1371</v>
      </c>
      <c r="Q284" s="178">
        <v>-6.1519999999999994E-5</v>
      </c>
      <c r="R284" s="178">
        <v>2.6299999999999998E-9</v>
      </c>
      <c r="S284" s="175">
        <f t="shared" ca="1" si="5"/>
        <v>0.83264593634041684</v>
      </c>
      <c r="T284" s="179">
        <v>25</v>
      </c>
      <c r="U284" s="180">
        <v>533.99</v>
      </c>
      <c r="V284" s="180">
        <v>270.49</v>
      </c>
      <c r="W284" s="169">
        <v>-118.34</v>
      </c>
      <c r="X284" s="181">
        <v>-495.13456000000002</v>
      </c>
      <c r="Y284" s="169">
        <v>0</v>
      </c>
      <c r="Z284" s="181">
        <v>0</v>
      </c>
      <c r="AA284" s="181"/>
      <c r="AB284" s="177">
        <v>16.171399999999998</v>
      </c>
      <c r="AC284" s="180">
        <v>3092.83</v>
      </c>
      <c r="AD284" s="180">
        <v>-66.150000000000006</v>
      </c>
      <c r="AE284" s="169">
        <v>427</v>
      </c>
      <c r="AF284" s="169">
        <v>289</v>
      </c>
      <c r="AG284" s="175">
        <v>0</v>
      </c>
      <c r="AH284" s="180">
        <v>0</v>
      </c>
      <c r="AI284" s="175">
        <v>0</v>
      </c>
      <c r="AJ284" s="175">
        <v>0</v>
      </c>
      <c r="AK284" s="169">
        <v>8568</v>
      </c>
      <c r="AL284" s="181">
        <v>35848.512000000002</v>
      </c>
      <c r="AM284" s="169"/>
      <c r="AN284" s="170"/>
      <c r="AO284" s="170"/>
      <c r="AP284" s="170"/>
      <c r="AQ284" s="170"/>
      <c r="AR284" s="170"/>
      <c r="AS284" s="170"/>
      <c r="AT284" s="170"/>
      <c r="AU284" s="170"/>
      <c r="AV284" s="170"/>
      <c r="AW284" s="170"/>
      <c r="AX284" s="170"/>
      <c r="AY284" s="170"/>
      <c r="AZ284" s="170"/>
      <c r="BA284" s="170"/>
      <c r="BB284" s="170"/>
      <c r="BC284" s="170"/>
      <c r="BD284" s="170"/>
      <c r="BE284" s="170"/>
      <c r="BF284" s="170"/>
      <c r="BG284" s="170"/>
      <c r="BH284" s="170"/>
      <c r="BI284" s="170"/>
      <c r="BJ284" s="170"/>
      <c r="BK284" s="170"/>
      <c r="BL284" s="170"/>
      <c r="BM284" s="170"/>
      <c r="BN284" s="170"/>
      <c r="BO284" s="170"/>
      <c r="BP284" s="170"/>
      <c r="BQ284" s="170"/>
      <c r="BR284" s="170"/>
      <c r="BS284" s="170"/>
      <c r="BT284" s="170"/>
      <c r="BU284" s="170"/>
      <c r="BV284" s="170"/>
      <c r="BW284" s="170"/>
      <c r="BX284" s="170"/>
      <c r="BY284" s="169"/>
      <c r="BZ284" s="169"/>
      <c r="CA284" s="169"/>
      <c r="CB284" s="169"/>
      <c r="CC284" s="169"/>
      <c r="CD284" s="169"/>
      <c r="CE284" s="169"/>
      <c r="CF284" s="169"/>
      <c r="CG284" s="169"/>
      <c r="CH284" s="169"/>
      <c r="CI284" s="169"/>
      <c r="CJ284" s="169"/>
      <c r="CK284" s="169"/>
      <c r="CL284" s="169"/>
      <c r="CM284" s="169"/>
      <c r="CN284" s="169"/>
      <c r="CO284" s="169"/>
      <c r="CP284" s="169"/>
      <c r="CQ284" s="169"/>
      <c r="CR284" s="169"/>
      <c r="CS284" s="171"/>
      <c r="CT284" s="171"/>
      <c r="CU284" s="169"/>
    </row>
    <row r="285" spans="1:130" ht="15.75" x14ac:dyDescent="0.25">
      <c r="A285" s="166"/>
      <c r="B285" s="166" t="s">
        <v>899</v>
      </c>
      <c r="C285" s="175">
        <v>73.138999999999996</v>
      </c>
      <c r="D285" s="176">
        <v>188</v>
      </c>
      <c r="E285" s="176">
        <v>340.6</v>
      </c>
      <c r="F285" s="176">
        <v>516</v>
      </c>
      <c r="G285" s="176">
        <v>42</v>
      </c>
      <c r="H285" s="176">
        <v>42.556499987754364</v>
      </c>
      <c r="I285" s="176">
        <v>284</v>
      </c>
      <c r="J285" s="175">
        <v>0.28000000000000003</v>
      </c>
      <c r="K285" s="175">
        <v>0</v>
      </c>
      <c r="L285" s="175">
        <v>0</v>
      </c>
      <c r="M285" s="176">
        <v>0</v>
      </c>
      <c r="N285" s="176">
        <v>1.2</v>
      </c>
      <c r="O285" s="177">
        <v>2.2669999999999999</v>
      </c>
      <c r="P285" s="178">
        <v>0.1038</v>
      </c>
      <c r="Q285" s="178">
        <v>-5.0389999999999997E-5</v>
      </c>
      <c r="R285" s="178">
        <v>5.5720000000000002E-9</v>
      </c>
      <c r="S285" s="175" t="e">
        <f t="shared" ca="1" si="5"/>
        <v>#DIV/0!</v>
      </c>
      <c r="T285" s="179">
        <v>25</v>
      </c>
      <c r="U285" s="180">
        <v>0</v>
      </c>
      <c r="V285" s="180">
        <v>0</v>
      </c>
      <c r="W285" s="169">
        <v>0</v>
      </c>
      <c r="X285" s="181">
        <v>0</v>
      </c>
      <c r="Y285" s="169">
        <v>0</v>
      </c>
      <c r="Z285" s="181">
        <v>0</v>
      </c>
      <c r="AA285" s="181"/>
      <c r="AB285" s="177">
        <v>16.1419</v>
      </c>
      <c r="AC285" s="180">
        <v>2704.16</v>
      </c>
      <c r="AD285" s="180">
        <v>-56.15</v>
      </c>
      <c r="AE285" s="169">
        <v>373</v>
      </c>
      <c r="AF285" s="169">
        <v>251</v>
      </c>
      <c r="AG285" s="175">
        <v>0</v>
      </c>
      <c r="AH285" s="180">
        <v>0</v>
      </c>
      <c r="AI285" s="175">
        <v>0</v>
      </c>
      <c r="AJ285" s="175">
        <v>0</v>
      </c>
      <c r="AK285" s="169">
        <v>7400</v>
      </c>
      <c r="AL285" s="181">
        <v>30961.600000000002</v>
      </c>
      <c r="AM285" s="169"/>
      <c r="AN285" s="170"/>
      <c r="AO285" s="170"/>
      <c r="AP285" s="170"/>
      <c r="AQ285" s="170"/>
      <c r="AR285" s="170"/>
      <c r="AS285" s="170"/>
      <c r="AT285" s="170"/>
      <c r="AU285" s="170"/>
      <c r="AV285" s="170"/>
      <c r="AW285" s="170"/>
      <c r="AX285" s="170"/>
      <c r="AY285" s="170"/>
      <c r="AZ285" s="170"/>
      <c r="BA285" s="170"/>
      <c r="BB285" s="170"/>
      <c r="BC285" s="170"/>
      <c r="BD285" s="170"/>
      <c r="BE285" s="170"/>
      <c r="BF285" s="170"/>
      <c r="BG285" s="170"/>
      <c r="BH285" s="170"/>
      <c r="BI285" s="170"/>
      <c r="BJ285" s="170"/>
      <c r="BK285" s="170"/>
      <c r="BL285" s="170"/>
      <c r="BM285" s="170"/>
      <c r="BN285" s="170"/>
      <c r="BO285" s="170"/>
      <c r="BP285" s="170"/>
      <c r="BQ285" s="170"/>
      <c r="BR285" s="170"/>
      <c r="BS285" s="170"/>
      <c r="BT285" s="170"/>
      <c r="BU285" s="170"/>
      <c r="BV285" s="170"/>
      <c r="BW285" s="170"/>
      <c r="BX285" s="170"/>
      <c r="BY285" s="169"/>
      <c r="BZ285" s="169"/>
      <c r="CA285" s="169"/>
      <c r="CB285" s="169"/>
      <c r="CC285" s="169"/>
      <c r="CD285" s="169"/>
      <c r="CE285" s="169"/>
      <c r="CF285" s="169"/>
      <c r="CG285" s="169"/>
      <c r="CH285" s="169"/>
      <c r="CI285" s="169"/>
      <c r="CJ285" s="169"/>
      <c r="CK285" s="169"/>
      <c r="CL285" s="169"/>
      <c r="CM285" s="169"/>
      <c r="CN285" s="169"/>
      <c r="CO285" s="169"/>
      <c r="CP285" s="169"/>
      <c r="CQ285" s="169"/>
      <c r="CR285" s="169"/>
      <c r="CS285" s="171"/>
      <c r="CT285" s="171"/>
      <c r="CU285" s="169"/>
    </row>
    <row r="286" spans="1:130" ht="15.75" x14ac:dyDescent="0.25">
      <c r="A286" s="166"/>
      <c r="B286" s="166" t="s">
        <v>900</v>
      </c>
      <c r="C286" s="175">
        <v>102.134</v>
      </c>
      <c r="D286" s="176">
        <v>178</v>
      </c>
      <c r="E286" s="176">
        <v>371.6</v>
      </c>
      <c r="F286" s="176">
        <v>551</v>
      </c>
      <c r="G286" s="176">
        <v>38.299999999999997</v>
      </c>
      <c r="H286" s="176">
        <v>38.807474988833143</v>
      </c>
      <c r="I286" s="176">
        <v>350</v>
      </c>
      <c r="J286" s="175">
        <v>0.29599999999999999</v>
      </c>
      <c r="K286" s="175">
        <v>0.39</v>
      </c>
      <c r="L286" s="175">
        <v>0.88500000000000001</v>
      </c>
      <c r="M286" s="176">
        <v>293</v>
      </c>
      <c r="N286" s="176">
        <v>1.9</v>
      </c>
      <c r="O286" s="177">
        <v>4.7409999999999997</v>
      </c>
      <c r="P286" s="178">
        <v>9.6339999999999995E-2</v>
      </c>
      <c r="Q286" s="178">
        <v>-3.4310000000000002E-5</v>
      </c>
      <c r="R286" s="178">
        <v>-1.7680000000000001E-9</v>
      </c>
      <c r="S286" s="175" t="e">
        <f t="shared" ca="1" si="5"/>
        <v>#DIV/0!</v>
      </c>
      <c r="T286" s="179">
        <v>25</v>
      </c>
      <c r="U286" s="180">
        <v>0</v>
      </c>
      <c r="V286" s="180">
        <v>0</v>
      </c>
      <c r="W286" s="169">
        <v>0</v>
      </c>
      <c r="X286" s="181">
        <v>0</v>
      </c>
      <c r="Y286" s="169">
        <v>0</v>
      </c>
      <c r="Z286" s="181">
        <v>0</v>
      </c>
      <c r="AA286" s="181"/>
      <c r="AB286" s="177">
        <v>16.229199999999999</v>
      </c>
      <c r="AC286" s="180">
        <v>2980.47</v>
      </c>
      <c r="AD286" s="180">
        <v>-64.150000000000006</v>
      </c>
      <c r="AE286" s="169">
        <v>409</v>
      </c>
      <c r="AF286" s="169">
        <v>278</v>
      </c>
      <c r="AG286" s="175">
        <v>58.42</v>
      </c>
      <c r="AH286" s="180">
        <v>-6314.51</v>
      </c>
      <c r="AI286" s="175">
        <v>-5.8789999999999996</v>
      </c>
      <c r="AJ286" s="175">
        <v>4.41</v>
      </c>
      <c r="AK286" s="169">
        <v>8170</v>
      </c>
      <c r="AL286" s="181">
        <v>34183.279999999999</v>
      </c>
      <c r="AM286" s="169"/>
      <c r="AN286" s="170"/>
      <c r="AO286" s="170"/>
      <c r="AP286" s="170"/>
      <c r="AQ286" s="170"/>
      <c r="AR286" s="170"/>
      <c r="AS286" s="170"/>
      <c r="AT286" s="170"/>
      <c r="AU286" s="170"/>
      <c r="AV286" s="170"/>
      <c r="AW286" s="170"/>
      <c r="AX286" s="170"/>
      <c r="AY286" s="170"/>
      <c r="AZ286" s="170"/>
      <c r="BA286" s="170"/>
      <c r="BB286" s="170"/>
      <c r="BC286" s="170"/>
      <c r="BD286" s="170"/>
      <c r="BE286" s="170"/>
      <c r="BF286" s="170"/>
      <c r="BG286" s="170"/>
      <c r="BH286" s="170"/>
      <c r="BI286" s="170"/>
      <c r="BJ286" s="170"/>
      <c r="BK286" s="170"/>
      <c r="BL286" s="170"/>
      <c r="BM286" s="170"/>
      <c r="BN286" s="170"/>
      <c r="BO286" s="170"/>
      <c r="BP286" s="170"/>
      <c r="BQ286" s="170"/>
      <c r="BR286" s="170"/>
      <c r="BS286" s="170"/>
      <c r="BT286" s="170"/>
      <c r="BU286" s="170"/>
      <c r="BV286" s="170"/>
      <c r="BW286" s="170"/>
      <c r="BX286" s="170"/>
      <c r="BY286" s="169"/>
      <c r="BZ286" s="169"/>
      <c r="CA286" s="169"/>
      <c r="CB286" s="169"/>
      <c r="CC286" s="169"/>
      <c r="CD286" s="169"/>
      <c r="CE286" s="169"/>
      <c r="CF286" s="169"/>
      <c r="CG286" s="169"/>
      <c r="CH286" s="169"/>
      <c r="CI286" s="169"/>
      <c r="CJ286" s="169"/>
      <c r="CK286" s="169"/>
      <c r="CL286" s="169"/>
      <c r="CM286" s="169"/>
      <c r="CN286" s="169"/>
      <c r="CO286" s="169"/>
      <c r="CP286" s="169"/>
      <c r="CQ286" s="169"/>
      <c r="CR286" s="169"/>
      <c r="CS286" s="171"/>
      <c r="CT286" s="171"/>
      <c r="CU286" s="169"/>
    </row>
    <row r="287" spans="1:130" ht="15.75" x14ac:dyDescent="0.25">
      <c r="A287" s="166"/>
      <c r="B287" s="166" t="s">
        <v>901</v>
      </c>
      <c r="C287" s="175">
        <v>134.22200000000001</v>
      </c>
      <c r="D287" s="176">
        <v>221.7</v>
      </c>
      <c r="E287" s="176">
        <v>445.9</v>
      </c>
      <c r="F287" s="176">
        <v>650</v>
      </c>
      <c r="G287" s="176">
        <v>31</v>
      </c>
      <c r="H287" s="176">
        <v>31.410749990961552</v>
      </c>
      <c r="I287" s="176">
        <v>480</v>
      </c>
      <c r="J287" s="175">
        <v>0.28000000000000003</v>
      </c>
      <c r="K287" s="175">
        <v>0.378</v>
      </c>
      <c r="L287" s="175">
        <v>0.85299999999999998</v>
      </c>
      <c r="M287" s="176">
        <v>293</v>
      </c>
      <c r="N287" s="176">
        <v>0.3</v>
      </c>
      <c r="O287" s="177">
        <v>0</v>
      </c>
      <c r="P287" s="178">
        <v>0</v>
      </c>
      <c r="Q287" s="178">
        <v>0</v>
      </c>
      <c r="R287" s="178">
        <v>0</v>
      </c>
      <c r="S287" s="175" t="e">
        <f t="shared" ca="1" si="5"/>
        <v>#DIV/0!</v>
      </c>
      <c r="T287" s="179">
        <v>25</v>
      </c>
      <c r="U287" s="180">
        <v>0</v>
      </c>
      <c r="V287" s="180">
        <v>0</v>
      </c>
      <c r="W287" s="169">
        <v>-5.15</v>
      </c>
      <c r="X287" s="181">
        <v>-21.547600000000003</v>
      </c>
      <c r="Y287" s="169">
        <v>0</v>
      </c>
      <c r="Z287" s="181">
        <v>0</v>
      </c>
      <c r="AA287" s="181"/>
      <c r="AB287" s="177">
        <v>15.952400000000001</v>
      </c>
      <c r="AC287" s="180">
        <v>3512.47</v>
      </c>
      <c r="AD287" s="180">
        <v>-69.03</v>
      </c>
      <c r="AE287" s="169">
        <v>476</v>
      </c>
      <c r="AF287" s="169">
        <v>326</v>
      </c>
      <c r="AG287" s="175">
        <v>0</v>
      </c>
      <c r="AH287" s="180">
        <v>0</v>
      </c>
      <c r="AI287" s="175">
        <v>0</v>
      </c>
      <c r="AJ287" s="175">
        <v>0</v>
      </c>
      <c r="AK287" s="169">
        <v>9040</v>
      </c>
      <c r="AL287" s="181">
        <v>37823.360000000001</v>
      </c>
      <c r="AM287" s="169"/>
      <c r="AN287" s="170"/>
      <c r="AO287" s="170"/>
      <c r="AP287" s="170"/>
      <c r="AQ287" s="170"/>
      <c r="AR287" s="170"/>
      <c r="AS287" s="170"/>
      <c r="AT287" s="170"/>
      <c r="AU287" s="170"/>
      <c r="AV287" s="170"/>
      <c r="AW287" s="170"/>
      <c r="AX287" s="170"/>
      <c r="AY287" s="170"/>
      <c r="AZ287" s="170"/>
      <c r="BA287" s="170"/>
      <c r="BB287" s="170"/>
      <c r="BC287" s="170"/>
      <c r="BD287" s="170"/>
      <c r="BE287" s="170"/>
      <c r="BF287" s="170"/>
      <c r="BG287" s="170"/>
      <c r="BH287" s="170"/>
      <c r="BI287" s="170"/>
      <c r="BJ287" s="170"/>
      <c r="BK287" s="170"/>
      <c r="BL287" s="170"/>
      <c r="BM287" s="170"/>
      <c r="BN287" s="170"/>
      <c r="BO287" s="170"/>
      <c r="BP287" s="170"/>
      <c r="BQ287" s="170"/>
      <c r="BR287" s="170"/>
      <c r="BS287" s="170"/>
      <c r="BT287" s="170"/>
      <c r="BU287" s="170"/>
      <c r="BV287" s="170"/>
      <c r="BW287" s="170"/>
      <c r="BX287" s="170"/>
      <c r="BY287" s="169"/>
      <c r="BZ287" s="169"/>
      <c r="CA287" s="169"/>
      <c r="CB287" s="169"/>
      <c r="CC287" s="169"/>
      <c r="CD287" s="169"/>
      <c r="CE287" s="169"/>
      <c r="CF287" s="169"/>
      <c r="CG287" s="169"/>
      <c r="CH287" s="169"/>
      <c r="CI287" s="169"/>
      <c r="CJ287" s="169"/>
      <c r="CK287" s="169"/>
      <c r="CL287" s="169"/>
      <c r="CM287" s="169"/>
      <c r="CN287" s="169"/>
      <c r="CO287" s="169"/>
      <c r="CP287" s="169"/>
      <c r="CQ287" s="169"/>
      <c r="CR287" s="169"/>
      <c r="CS287" s="171"/>
      <c r="CT287" s="171"/>
      <c r="CU287" s="169"/>
    </row>
    <row r="288" spans="1:130" ht="15.75" x14ac:dyDescent="0.25">
      <c r="A288" s="166"/>
      <c r="B288" s="166" t="s">
        <v>902</v>
      </c>
      <c r="C288" s="175">
        <v>140.27000000000001</v>
      </c>
      <c r="D288" s="176">
        <v>0</v>
      </c>
      <c r="E288" s="176">
        <v>444.5</v>
      </c>
      <c r="F288" s="176">
        <v>659</v>
      </c>
      <c r="G288" s="176">
        <v>30.8</v>
      </c>
      <c r="H288" s="176">
        <v>31.208099991019868</v>
      </c>
      <c r="I288" s="176">
        <v>0</v>
      </c>
      <c r="J288" s="175">
        <v>0</v>
      </c>
      <c r="K288" s="175">
        <v>0.31900000000000001</v>
      </c>
      <c r="L288" s="175">
        <v>0.79500000000000004</v>
      </c>
      <c r="M288" s="176">
        <v>293</v>
      </c>
      <c r="N288" s="176">
        <v>0</v>
      </c>
      <c r="O288" s="177">
        <v>0</v>
      </c>
      <c r="P288" s="178">
        <v>0</v>
      </c>
      <c r="Q288" s="178">
        <v>0</v>
      </c>
      <c r="R288" s="178">
        <v>0</v>
      </c>
      <c r="S288" s="175" t="e">
        <f t="shared" ca="1" si="5"/>
        <v>#DIV/0!</v>
      </c>
      <c r="T288" s="179">
        <v>25</v>
      </c>
      <c r="U288" s="180">
        <v>0</v>
      </c>
      <c r="V288" s="180">
        <v>0</v>
      </c>
      <c r="W288" s="169">
        <v>0</v>
      </c>
      <c r="X288" s="181">
        <v>0</v>
      </c>
      <c r="Y288" s="169">
        <v>0</v>
      </c>
      <c r="Z288" s="181">
        <v>0</v>
      </c>
      <c r="AA288" s="181"/>
      <c r="AB288" s="177">
        <v>15.8141</v>
      </c>
      <c r="AC288" s="180">
        <v>3437.99</v>
      </c>
      <c r="AD288" s="180">
        <v>-69.989999999999995</v>
      </c>
      <c r="AE288" s="169">
        <v>455</v>
      </c>
      <c r="AF288" s="169">
        <v>355</v>
      </c>
      <c r="AG288" s="175">
        <v>0</v>
      </c>
      <c r="AH288" s="180">
        <v>0</v>
      </c>
      <c r="AI288" s="175">
        <v>0</v>
      </c>
      <c r="AJ288" s="175">
        <v>0</v>
      </c>
      <c r="AK288" s="169">
        <v>0</v>
      </c>
      <c r="AL288" s="181">
        <v>0</v>
      </c>
      <c r="AM288" s="169"/>
      <c r="AN288" s="170"/>
      <c r="AO288" s="170"/>
      <c r="AP288" s="170"/>
      <c r="AQ288" s="170"/>
      <c r="AR288" s="170"/>
      <c r="AS288" s="170"/>
      <c r="AT288" s="170"/>
      <c r="AU288" s="170"/>
      <c r="AV288" s="170"/>
      <c r="AW288" s="170"/>
      <c r="AX288" s="170"/>
      <c r="AY288" s="170"/>
      <c r="AZ288" s="170"/>
      <c r="BA288" s="170"/>
      <c r="BB288" s="170"/>
      <c r="BC288" s="170"/>
      <c r="BD288" s="170"/>
      <c r="BE288" s="170"/>
      <c r="BF288" s="170"/>
      <c r="BG288" s="170"/>
      <c r="BH288" s="170"/>
      <c r="BI288" s="170"/>
      <c r="BJ288" s="170"/>
      <c r="BK288" s="170"/>
      <c r="BL288" s="170"/>
      <c r="BM288" s="170"/>
      <c r="BN288" s="170"/>
      <c r="BO288" s="170"/>
      <c r="BP288" s="170"/>
      <c r="BQ288" s="170"/>
      <c r="BR288" s="170"/>
      <c r="BS288" s="170"/>
      <c r="BT288" s="170"/>
      <c r="BU288" s="170"/>
      <c r="BV288" s="170"/>
      <c r="BW288" s="170"/>
      <c r="BX288" s="170"/>
      <c r="BY288" s="169"/>
      <c r="BZ288" s="169"/>
      <c r="CA288" s="169"/>
      <c r="CB288" s="169"/>
      <c r="CC288" s="169"/>
      <c r="CD288" s="169"/>
      <c r="CE288" s="169"/>
      <c r="CF288" s="169"/>
      <c r="CG288" s="169"/>
      <c r="CH288" s="169"/>
      <c r="CI288" s="169"/>
      <c r="CJ288" s="169"/>
      <c r="CK288" s="169"/>
      <c r="CL288" s="169"/>
      <c r="CM288" s="169"/>
      <c r="CN288" s="169"/>
      <c r="CO288" s="169"/>
      <c r="CP288" s="169"/>
      <c r="CQ288" s="169"/>
      <c r="CR288" s="169"/>
      <c r="CS288" s="171"/>
      <c r="CT288" s="171"/>
      <c r="CU288" s="169"/>
    </row>
    <row r="289" spans="1:130" ht="15.75" x14ac:dyDescent="0.25">
      <c r="A289" s="166"/>
      <c r="B289" s="166" t="s">
        <v>903</v>
      </c>
      <c r="C289" s="175">
        <v>56.107999999999997</v>
      </c>
      <c r="D289" s="176">
        <v>132.80000000000001</v>
      </c>
      <c r="E289" s="176">
        <v>266.3</v>
      </c>
      <c r="F289" s="176">
        <v>417.9</v>
      </c>
      <c r="G289" s="176">
        <v>39.5</v>
      </c>
      <c r="H289" s="176">
        <v>40.023374988483269</v>
      </c>
      <c r="I289" s="176">
        <v>239</v>
      </c>
      <c r="J289" s="175">
        <v>0.27500000000000002</v>
      </c>
      <c r="K289" s="175">
        <v>0.19</v>
      </c>
      <c r="L289" s="175">
        <v>0.59399999999999997</v>
      </c>
      <c r="M289" s="176">
        <v>293</v>
      </c>
      <c r="N289" s="176">
        <v>0.5</v>
      </c>
      <c r="O289" s="177">
        <v>3.8340000000000001</v>
      </c>
      <c r="P289" s="178">
        <v>6.6979999999999998E-2</v>
      </c>
      <c r="Q289" s="178">
        <v>-2.6069999999999999E-5</v>
      </c>
      <c r="R289" s="178">
        <v>2.1729999999999998E-9</v>
      </c>
      <c r="S289" s="175" t="e">
        <f t="shared" ca="1" si="5"/>
        <v>#DIV/0!</v>
      </c>
      <c r="T289" s="179">
        <v>25</v>
      </c>
      <c r="U289" s="180">
        <v>0</v>
      </c>
      <c r="V289" s="180">
        <v>0</v>
      </c>
      <c r="W289" s="169">
        <v>-4.04</v>
      </c>
      <c r="X289" s="181">
        <v>-16.903359999999999</v>
      </c>
      <c r="Y289" s="169">
        <v>13.88</v>
      </c>
      <c r="Z289" s="181">
        <v>58.073920000000008</v>
      </c>
      <c r="AA289" s="181"/>
      <c r="AB289" s="177">
        <v>15.752800000000001</v>
      </c>
      <c r="AC289" s="180">
        <v>2125.75</v>
      </c>
      <c r="AD289" s="180">
        <v>-33.15</v>
      </c>
      <c r="AE289" s="169">
        <v>290</v>
      </c>
      <c r="AF289" s="169">
        <v>190</v>
      </c>
      <c r="AG289" s="175">
        <v>50.832000000000001</v>
      </c>
      <c r="AH289" s="180">
        <v>-4104.5600000000004</v>
      </c>
      <c r="AI289" s="175">
        <v>-5.157</v>
      </c>
      <c r="AJ289" s="175">
        <v>2.46</v>
      </c>
      <c r="AK289" s="169">
        <v>5286</v>
      </c>
      <c r="AL289" s="181">
        <v>22116.624</v>
      </c>
      <c r="AM289" s="169"/>
      <c r="AN289" s="170"/>
      <c r="AO289" s="170"/>
      <c r="AP289" s="170"/>
      <c r="AQ289" s="170"/>
      <c r="AR289" s="170"/>
      <c r="AS289" s="170"/>
      <c r="AT289" s="170"/>
      <c r="AU289" s="170"/>
      <c r="AV289" s="170"/>
      <c r="AW289" s="170"/>
      <c r="AX289" s="170"/>
      <c r="AY289" s="170"/>
      <c r="AZ289" s="170"/>
      <c r="BA289" s="170"/>
      <c r="BB289" s="170"/>
      <c r="BC289" s="170"/>
      <c r="BD289" s="170"/>
      <c r="BE289" s="170"/>
      <c r="BF289" s="170"/>
      <c r="BG289" s="170"/>
      <c r="BH289" s="170"/>
      <c r="BI289" s="170"/>
      <c r="BJ289" s="170"/>
      <c r="BK289" s="170"/>
      <c r="BL289" s="170"/>
      <c r="BM289" s="170"/>
      <c r="BN289" s="170"/>
      <c r="BO289" s="170"/>
      <c r="BP289" s="170"/>
      <c r="BQ289" s="170"/>
      <c r="BR289" s="170"/>
      <c r="BS289" s="170"/>
      <c r="BT289" s="170"/>
      <c r="BU289" s="170"/>
      <c r="BV289" s="170"/>
      <c r="BW289" s="170"/>
      <c r="BX289" s="170"/>
      <c r="BY289" s="169"/>
      <c r="BZ289" s="169"/>
      <c r="CA289" s="169"/>
      <c r="CB289" s="169"/>
      <c r="CC289" s="169"/>
      <c r="CD289" s="169"/>
      <c r="CE289" s="169"/>
      <c r="CF289" s="169"/>
      <c r="CG289" s="169"/>
      <c r="CH289" s="169"/>
      <c r="CI289" s="169"/>
      <c r="CJ289" s="169"/>
      <c r="CK289" s="169"/>
      <c r="CL289" s="169"/>
      <c r="CM289" s="169"/>
      <c r="CN289" s="169"/>
      <c r="CO289" s="169"/>
      <c r="CP289" s="169"/>
      <c r="CQ289" s="169"/>
      <c r="CR289" s="169"/>
      <c r="CS289" s="171"/>
      <c r="CT289" s="171"/>
      <c r="CU289" s="169"/>
    </row>
    <row r="290" spans="1:130" ht="15.75" x14ac:dyDescent="0.25">
      <c r="A290" s="166"/>
      <c r="B290" s="166" t="s">
        <v>904</v>
      </c>
      <c r="C290" s="175">
        <v>72.106999999999999</v>
      </c>
      <c r="D290" s="176">
        <v>208.2</v>
      </c>
      <c r="E290" s="176">
        <v>337</v>
      </c>
      <c r="F290" s="176">
        <v>513</v>
      </c>
      <c r="G290" s="176">
        <v>41</v>
      </c>
      <c r="H290" s="176">
        <v>41.543249988045929</v>
      </c>
      <c r="I290" s="176">
        <v>274</v>
      </c>
      <c r="J290" s="175">
        <v>0.27</v>
      </c>
      <c r="K290" s="175">
        <v>0.35</v>
      </c>
      <c r="L290" s="175">
        <v>0.78900000000000003</v>
      </c>
      <c r="M290" s="176">
        <v>293</v>
      </c>
      <c r="N290" s="176">
        <v>0</v>
      </c>
      <c r="O290" s="177">
        <v>5.843</v>
      </c>
      <c r="P290" s="178">
        <v>8.0149999999999999E-2</v>
      </c>
      <c r="Q290" s="178">
        <v>-4.9129999999999999E-5</v>
      </c>
      <c r="R290" s="178">
        <v>1.5209999999999999E-8</v>
      </c>
      <c r="S290" s="175">
        <f t="shared" ca="1" si="5"/>
        <v>0.76098917751071715</v>
      </c>
      <c r="T290" s="179">
        <v>25</v>
      </c>
      <c r="U290" s="180">
        <v>464.06</v>
      </c>
      <c r="V290" s="180">
        <v>253.64</v>
      </c>
      <c r="W290" s="169">
        <v>-51.56</v>
      </c>
      <c r="X290" s="181">
        <v>-215.72704000000002</v>
      </c>
      <c r="Y290" s="169">
        <v>-29</v>
      </c>
      <c r="Z290" s="181">
        <v>-121.336</v>
      </c>
      <c r="AA290" s="181"/>
      <c r="AB290" s="177">
        <v>15.988799999999999</v>
      </c>
      <c r="AC290" s="180">
        <v>2676.98</v>
      </c>
      <c r="AD290" s="180">
        <v>-51.15</v>
      </c>
      <c r="AE290" s="169">
        <v>370</v>
      </c>
      <c r="AF290" s="169">
        <v>247</v>
      </c>
      <c r="AG290" s="175">
        <v>0</v>
      </c>
      <c r="AH290" s="180">
        <v>0</v>
      </c>
      <c r="AI290" s="175">
        <v>0</v>
      </c>
      <c r="AJ290" s="175">
        <v>0</v>
      </c>
      <c r="AK290" s="169">
        <v>7500</v>
      </c>
      <c r="AL290" s="181">
        <v>31380</v>
      </c>
      <c r="AM290" s="169"/>
      <c r="AN290" s="170"/>
      <c r="AO290" s="170"/>
      <c r="AP290" s="170"/>
      <c r="AQ290" s="170"/>
      <c r="AR290" s="170"/>
      <c r="AS290" s="170"/>
      <c r="AT290" s="170"/>
      <c r="AU290" s="170"/>
      <c r="AV290" s="170"/>
      <c r="AW290" s="170"/>
      <c r="AX290" s="170"/>
      <c r="AY290" s="170"/>
      <c r="AZ290" s="170"/>
      <c r="BA290" s="170"/>
      <c r="BB290" s="170"/>
      <c r="BC290" s="170"/>
      <c r="BD290" s="170"/>
      <c r="BE290" s="170"/>
      <c r="BF290" s="170"/>
      <c r="BG290" s="170"/>
      <c r="BH290" s="170"/>
      <c r="BI290" s="170"/>
      <c r="BJ290" s="170"/>
      <c r="BK290" s="170"/>
      <c r="BL290" s="170"/>
      <c r="BM290" s="170"/>
      <c r="BN290" s="170"/>
      <c r="BO290" s="170"/>
      <c r="BP290" s="170"/>
      <c r="BQ290" s="170"/>
      <c r="BR290" s="170"/>
      <c r="BS290" s="170"/>
      <c r="BT290" s="170"/>
      <c r="BU290" s="170"/>
      <c r="BV290" s="170"/>
      <c r="BW290" s="170"/>
      <c r="BX290" s="170"/>
      <c r="BY290" s="169"/>
      <c r="BZ290" s="169"/>
      <c r="CA290" s="169"/>
      <c r="CB290" s="169"/>
      <c r="CC290" s="169"/>
      <c r="CD290" s="169"/>
      <c r="CE290" s="169"/>
      <c r="CF290" s="169"/>
      <c r="CG290" s="169"/>
      <c r="CH290" s="169"/>
      <c r="CI290" s="169"/>
      <c r="CJ290" s="169"/>
      <c r="CK290" s="169"/>
      <c r="CL290" s="169"/>
      <c r="CM290" s="169"/>
      <c r="CN290" s="169"/>
      <c r="CO290" s="169"/>
      <c r="CP290" s="169"/>
      <c r="CQ290" s="169"/>
      <c r="CR290" s="169"/>
      <c r="CS290" s="171"/>
      <c r="CT290" s="171"/>
      <c r="CU290" s="169"/>
    </row>
    <row r="291" spans="1:130" ht="15.75" x14ac:dyDescent="0.25">
      <c r="A291" s="166"/>
      <c r="B291" s="166" t="s">
        <v>905</v>
      </c>
      <c r="C291" s="175">
        <v>88.106999999999999</v>
      </c>
      <c r="D291" s="176">
        <v>227.2</v>
      </c>
      <c r="E291" s="176">
        <v>427.9</v>
      </c>
      <c r="F291" s="176">
        <v>609</v>
      </c>
      <c r="G291" s="176">
        <v>40</v>
      </c>
      <c r="H291" s="176">
        <v>40.529999988337487</v>
      </c>
      <c r="I291" s="176">
        <v>292</v>
      </c>
      <c r="J291" s="175">
        <v>0.23</v>
      </c>
      <c r="K291" s="175">
        <v>0.61</v>
      </c>
      <c r="L291" s="175">
        <v>0.96799999999999997</v>
      </c>
      <c r="M291" s="176">
        <v>293</v>
      </c>
      <c r="N291" s="176">
        <v>1.3</v>
      </c>
      <c r="O291" s="177">
        <v>2.3439999999999999</v>
      </c>
      <c r="P291" s="178">
        <v>0.1115</v>
      </c>
      <c r="Q291" s="178">
        <v>-8.8839999999999996E-5</v>
      </c>
      <c r="R291" s="178">
        <v>3.2250000000000001E-8</v>
      </c>
      <c r="S291" s="175">
        <f t="shared" ca="1" si="5"/>
        <v>1.0858148516898198</v>
      </c>
      <c r="T291" s="179">
        <v>25</v>
      </c>
      <c r="U291" s="180">
        <v>583.65</v>
      </c>
      <c r="V291" s="180">
        <v>311.24</v>
      </c>
      <c r="W291" s="169">
        <v>-115.66</v>
      </c>
      <c r="X291" s="181">
        <v>-483.92144000000002</v>
      </c>
      <c r="Y291" s="169">
        <v>0</v>
      </c>
      <c r="Z291" s="181">
        <v>0</v>
      </c>
      <c r="AA291" s="181"/>
      <c r="AB291" s="177">
        <v>16.779199999999999</v>
      </c>
      <c r="AC291" s="180">
        <v>3385.49</v>
      </c>
      <c r="AD291" s="180">
        <v>-94.15</v>
      </c>
      <c r="AE291" s="169">
        <v>465</v>
      </c>
      <c r="AF291" s="169">
        <v>330</v>
      </c>
      <c r="AG291" s="175">
        <v>82.656999999999996</v>
      </c>
      <c r="AH291" s="180">
        <v>-9222.7199999999993</v>
      </c>
      <c r="AI291" s="175">
        <v>-8.9860000000000007</v>
      </c>
      <c r="AJ291" s="175">
        <v>5.15</v>
      </c>
      <c r="AK291" s="169">
        <v>9830</v>
      </c>
      <c r="AL291" s="181">
        <v>41128.720000000001</v>
      </c>
      <c r="AM291" s="169"/>
      <c r="AN291" s="170"/>
      <c r="AO291" s="170"/>
      <c r="AP291" s="170"/>
      <c r="AQ291" s="170"/>
      <c r="AR291" s="170"/>
      <c r="AS291" s="170"/>
      <c r="AT291" s="170"/>
      <c r="AU291" s="170"/>
      <c r="AV291" s="170"/>
      <c r="AW291" s="170"/>
      <c r="AX291" s="170"/>
      <c r="AY291" s="170"/>
      <c r="AZ291" s="170"/>
      <c r="BA291" s="170"/>
      <c r="BB291" s="170"/>
      <c r="BC291" s="170"/>
      <c r="BD291" s="170"/>
      <c r="BE291" s="170"/>
      <c r="BF291" s="170"/>
      <c r="BG291" s="170"/>
      <c r="BH291" s="170"/>
      <c r="BI291" s="170"/>
      <c r="BJ291" s="170"/>
      <c r="BK291" s="170"/>
      <c r="BL291" s="170"/>
      <c r="BM291" s="170"/>
      <c r="BN291" s="170"/>
      <c r="BO291" s="170"/>
      <c r="BP291" s="170"/>
      <c r="BQ291" s="170"/>
      <c r="BR291" s="170"/>
      <c r="BS291" s="170"/>
      <c r="BT291" s="170"/>
      <c r="BU291" s="170"/>
      <c r="BV291" s="170"/>
      <c r="BW291" s="170"/>
      <c r="BX291" s="170"/>
      <c r="BY291" s="169"/>
      <c r="BZ291" s="169"/>
      <c r="CA291" s="169"/>
      <c r="CB291" s="169"/>
      <c r="CC291" s="169"/>
      <c r="CD291" s="169"/>
      <c r="CE291" s="169"/>
      <c r="CF291" s="169"/>
      <c r="CG291" s="169"/>
      <c r="CH291" s="169"/>
      <c r="CI291" s="169"/>
      <c r="CJ291" s="169"/>
      <c r="CK291" s="169"/>
      <c r="CL291" s="169"/>
      <c r="CM291" s="169"/>
      <c r="CN291" s="169"/>
      <c r="CO291" s="169"/>
      <c r="CP291" s="169"/>
      <c r="CQ291" s="169"/>
      <c r="CR291" s="169"/>
      <c r="CS291" s="171"/>
      <c r="CT291" s="171"/>
      <c r="CU291" s="169"/>
    </row>
    <row r="292" spans="1:130" ht="15.75" x14ac:dyDescent="0.25">
      <c r="A292" s="166"/>
      <c r="B292" s="166" t="s">
        <v>906</v>
      </c>
      <c r="C292" s="175">
        <v>60.095999999999997</v>
      </c>
      <c r="D292" s="176">
        <v>184.7</v>
      </c>
      <c r="E292" s="176">
        <v>355.4</v>
      </c>
      <c r="F292" s="176">
        <v>508.3</v>
      </c>
      <c r="G292" s="176">
        <v>47</v>
      </c>
      <c r="H292" s="176">
        <v>47.622749986296547</v>
      </c>
      <c r="I292" s="176">
        <v>220</v>
      </c>
      <c r="J292" s="175">
        <v>0.248</v>
      </c>
      <c r="K292" s="175">
        <v>0</v>
      </c>
      <c r="L292" s="175">
        <v>0.78600000000000003</v>
      </c>
      <c r="M292" s="176">
        <v>293</v>
      </c>
      <c r="N292" s="176">
        <v>1.7</v>
      </c>
      <c r="O292" s="177">
        <v>7.7450000000000001</v>
      </c>
      <c r="P292" s="178">
        <v>4.5019999999999998E-2</v>
      </c>
      <c r="Q292" s="178">
        <v>1.5299999999999999E-5</v>
      </c>
      <c r="R292" s="178">
        <v>-2.2119999999999999E-8</v>
      </c>
      <c r="S292" s="175">
        <f t="shared" ca="1" si="5"/>
        <v>1.348360785722496</v>
      </c>
      <c r="T292" s="179">
        <v>25</v>
      </c>
      <c r="U292" s="180">
        <v>1139.7</v>
      </c>
      <c r="V292" s="180">
        <v>323.44</v>
      </c>
      <c r="W292" s="169">
        <v>-65.11</v>
      </c>
      <c r="X292" s="181">
        <v>-272.42024000000004</v>
      </c>
      <c r="Y292" s="169">
        <v>-41.44</v>
      </c>
      <c r="Z292" s="181">
        <v>-173.38496000000001</v>
      </c>
      <c r="AA292" s="181"/>
      <c r="AB292" s="177">
        <v>18.692900000000002</v>
      </c>
      <c r="AC292" s="180">
        <v>3640.2</v>
      </c>
      <c r="AD292" s="180">
        <v>-53.54</v>
      </c>
      <c r="AE292" s="169">
        <v>374</v>
      </c>
      <c r="AF292" s="169">
        <v>273</v>
      </c>
      <c r="AG292" s="175">
        <v>0</v>
      </c>
      <c r="AH292" s="180">
        <v>0</v>
      </c>
      <c r="AI292" s="175">
        <v>0</v>
      </c>
      <c r="AJ292" s="175">
        <v>0</v>
      </c>
      <c r="AK292" s="169">
        <v>9520</v>
      </c>
      <c r="AL292" s="181">
        <v>39831.68</v>
      </c>
      <c r="AM292" s="169"/>
      <c r="AN292" s="170"/>
      <c r="AO292" s="170"/>
      <c r="AP292" s="170"/>
      <c r="AQ292" s="170"/>
      <c r="AR292" s="170"/>
      <c r="AS292" s="170"/>
      <c r="AT292" s="170"/>
      <c r="AU292" s="170"/>
      <c r="AV292" s="170"/>
      <c r="AW292" s="170"/>
      <c r="AX292" s="170"/>
      <c r="AY292" s="170"/>
      <c r="AZ292" s="170"/>
      <c r="BA292" s="170"/>
      <c r="BB292" s="170"/>
      <c r="BC292" s="170"/>
      <c r="BD292" s="170"/>
      <c r="BE292" s="170"/>
      <c r="BF292" s="170"/>
      <c r="BG292" s="170"/>
      <c r="BH292" s="170"/>
      <c r="BI292" s="170"/>
      <c r="BJ292" s="170"/>
      <c r="BK292" s="170"/>
      <c r="BL292" s="170"/>
      <c r="BM292" s="170"/>
      <c r="BN292" s="170"/>
      <c r="BO292" s="170"/>
      <c r="BP292" s="170"/>
      <c r="BQ292" s="170"/>
      <c r="BR292" s="170"/>
      <c r="BS292" s="170"/>
      <c r="BT292" s="170"/>
      <c r="BU292" s="170"/>
      <c r="BV292" s="170"/>
      <c r="BW292" s="170"/>
      <c r="BX292" s="170"/>
      <c r="BY292" s="169"/>
      <c r="BZ292" s="169"/>
      <c r="CA292" s="169"/>
      <c r="CB292" s="169"/>
      <c r="CC292" s="169"/>
      <c r="CD292" s="169"/>
      <c r="CE292" s="169"/>
      <c r="CF292" s="169"/>
      <c r="CG292" s="169"/>
      <c r="CH292" s="169"/>
      <c r="CI292" s="169"/>
      <c r="CJ292" s="169"/>
      <c r="CK292" s="169"/>
      <c r="CL292" s="169"/>
      <c r="CM292" s="169"/>
      <c r="CN292" s="169"/>
      <c r="CO292" s="169"/>
      <c r="CP292" s="169"/>
      <c r="CQ292" s="169"/>
      <c r="CR292" s="169"/>
      <c r="CS292" s="171"/>
      <c r="CT292" s="171"/>
      <c r="CU292" s="169"/>
    </row>
    <row r="293" spans="1:130" ht="15.75" x14ac:dyDescent="0.25">
      <c r="A293" s="166"/>
      <c r="B293" s="166" t="s">
        <v>907</v>
      </c>
      <c r="C293" s="175">
        <v>59.112000000000002</v>
      </c>
      <c r="D293" s="176">
        <v>177.9</v>
      </c>
      <c r="E293" s="176">
        <v>305.60000000000002</v>
      </c>
      <c r="F293" s="176">
        <v>476</v>
      </c>
      <c r="G293" s="176">
        <v>50</v>
      </c>
      <c r="H293" s="176">
        <v>50.66249998542186</v>
      </c>
      <c r="I293" s="176">
        <v>229</v>
      </c>
      <c r="J293" s="175">
        <v>0.28999999999999998</v>
      </c>
      <c r="K293" s="175">
        <v>0.29699999999999999</v>
      </c>
      <c r="L293" s="175">
        <v>0.68799999999999994</v>
      </c>
      <c r="M293" s="176">
        <v>293</v>
      </c>
      <c r="N293" s="176">
        <v>0</v>
      </c>
      <c r="O293" s="177">
        <v>-1.788</v>
      </c>
      <c r="P293" s="178">
        <v>9.9729999999999999E-2</v>
      </c>
      <c r="Q293" s="178">
        <v>-6.7490000000000006E-5</v>
      </c>
      <c r="R293" s="178">
        <v>1.9939999999999999E-8</v>
      </c>
      <c r="S293" s="175">
        <f t="shared" ca="1" si="5"/>
        <v>0.6416805805605178</v>
      </c>
      <c r="T293" s="179">
        <v>25</v>
      </c>
      <c r="U293" s="180">
        <v>433.64</v>
      </c>
      <c r="V293" s="180">
        <v>228.46</v>
      </c>
      <c r="W293" s="169">
        <v>-20.02</v>
      </c>
      <c r="X293" s="181">
        <v>-83.763680000000008</v>
      </c>
      <c r="Y293" s="169">
        <v>0</v>
      </c>
      <c r="Z293" s="181">
        <v>0</v>
      </c>
      <c r="AA293" s="181"/>
      <c r="AB293" s="177">
        <v>16.363700000000001</v>
      </c>
      <c r="AC293" s="180">
        <v>2582.35</v>
      </c>
      <c r="AD293" s="180">
        <v>-40.15</v>
      </c>
      <c r="AE293" s="169">
        <v>337</v>
      </c>
      <c r="AF293" s="169">
        <v>239</v>
      </c>
      <c r="AG293" s="175">
        <v>0</v>
      </c>
      <c r="AH293" s="180">
        <v>0</v>
      </c>
      <c r="AI293" s="175">
        <v>0</v>
      </c>
      <c r="AJ293" s="175">
        <v>0</v>
      </c>
      <c r="AK293" s="169">
        <v>6500</v>
      </c>
      <c r="AL293" s="181">
        <v>27196</v>
      </c>
      <c r="AM293" s="169"/>
      <c r="AN293" s="170"/>
      <c r="AO293" s="170"/>
      <c r="AP293" s="170"/>
      <c r="AQ293" s="170"/>
      <c r="AR293" s="170"/>
      <c r="AS293" s="170"/>
      <c r="AT293" s="170"/>
      <c r="AU293" s="170"/>
      <c r="AV293" s="170"/>
      <c r="AW293" s="170"/>
      <c r="AX293" s="170"/>
      <c r="AY293" s="170"/>
      <c r="AZ293" s="170"/>
      <c r="BA293" s="170"/>
      <c r="BB293" s="170"/>
      <c r="BC293" s="170"/>
      <c r="BD293" s="170"/>
      <c r="BE293" s="170"/>
      <c r="BF293" s="170"/>
      <c r="BG293" s="170"/>
      <c r="BH293" s="170"/>
      <c r="BI293" s="170"/>
      <c r="BJ293" s="170"/>
      <c r="BK293" s="170"/>
      <c r="BL293" s="170"/>
      <c r="BM293" s="170"/>
      <c r="BN293" s="170"/>
      <c r="BO293" s="170"/>
      <c r="BP293" s="170"/>
      <c r="BQ293" s="170"/>
      <c r="BR293" s="170"/>
      <c r="BS293" s="170"/>
      <c r="BT293" s="170"/>
      <c r="BU293" s="170"/>
      <c r="BV293" s="170"/>
      <c r="BW293" s="170"/>
      <c r="BX293" s="170"/>
      <c r="BY293" s="169"/>
      <c r="BZ293" s="169"/>
      <c r="CA293" s="169"/>
      <c r="CB293" s="169"/>
      <c r="CC293" s="169"/>
      <c r="CD293" s="169"/>
      <c r="CE293" s="169"/>
      <c r="CF293" s="169"/>
      <c r="CG293" s="169"/>
      <c r="CH293" s="169"/>
      <c r="CI293" s="169"/>
      <c r="CJ293" s="169"/>
      <c r="CK293" s="169"/>
      <c r="CL293" s="169"/>
      <c r="CM293" s="169"/>
      <c r="CN293" s="169"/>
      <c r="CO293" s="169"/>
      <c r="CP293" s="169"/>
      <c r="CQ293" s="169"/>
      <c r="CR293" s="169"/>
      <c r="CS293" s="171"/>
      <c r="CT293" s="171"/>
      <c r="CU293" s="169"/>
    </row>
    <row r="294" spans="1:130" ht="15.75" x14ac:dyDescent="0.25">
      <c r="A294" s="166"/>
      <c r="B294" s="166" t="s">
        <v>908</v>
      </c>
      <c r="C294" s="175">
        <v>78.542000000000002</v>
      </c>
      <c r="D294" s="176">
        <v>156</v>
      </c>
      <c r="E294" s="176">
        <v>308.89999999999998</v>
      </c>
      <c r="F294" s="176">
        <v>485</v>
      </c>
      <c r="G294" s="176">
        <v>46.6</v>
      </c>
      <c r="H294" s="176">
        <v>47.217449986413179</v>
      </c>
      <c r="I294" s="176">
        <v>230</v>
      </c>
      <c r="J294" s="175">
        <v>0.26900000000000002</v>
      </c>
      <c r="K294" s="175">
        <v>0.23200000000000001</v>
      </c>
      <c r="L294" s="175">
        <v>0.86199999999999999</v>
      </c>
      <c r="M294" s="176">
        <v>293</v>
      </c>
      <c r="N294" s="176">
        <v>2.1</v>
      </c>
      <c r="O294" s="177">
        <v>0.44</v>
      </c>
      <c r="P294" s="178">
        <v>8.3299999999999999E-2</v>
      </c>
      <c r="Q294" s="178">
        <v>-5.359E-5</v>
      </c>
      <c r="R294" s="178">
        <v>1.4E-8</v>
      </c>
      <c r="S294" s="175">
        <f t="shared" ca="1" si="5"/>
        <v>0.65982909835076731</v>
      </c>
      <c r="T294" s="179">
        <v>25</v>
      </c>
      <c r="U294" s="180">
        <v>306.25</v>
      </c>
      <c r="V294" s="180">
        <v>212.24</v>
      </c>
      <c r="W294" s="169">
        <v>-35</v>
      </c>
      <c r="X294" s="181">
        <v>-146.44</v>
      </c>
      <c r="Y294" s="169">
        <v>-14.94</v>
      </c>
      <c r="Z294" s="181">
        <v>-62.508960000000002</v>
      </c>
      <c r="AA294" s="181"/>
      <c r="AB294" s="177">
        <v>16.038399999999999</v>
      </c>
      <c r="AC294" s="180">
        <v>2490.48</v>
      </c>
      <c r="AD294" s="180">
        <v>-43.15</v>
      </c>
      <c r="AE294" s="169">
        <v>340</v>
      </c>
      <c r="AF294" s="169">
        <v>225</v>
      </c>
      <c r="AG294" s="175">
        <v>0</v>
      </c>
      <c r="AH294" s="180">
        <v>0</v>
      </c>
      <c r="AI294" s="175">
        <v>0</v>
      </c>
      <c r="AJ294" s="175">
        <v>0</v>
      </c>
      <c r="AK294" s="169">
        <v>6280</v>
      </c>
      <c r="AL294" s="181">
        <v>26275.52</v>
      </c>
      <c r="AM294" s="169"/>
      <c r="AN294" s="170"/>
      <c r="AO294" s="170"/>
      <c r="AP294" s="170"/>
      <c r="AQ294" s="170"/>
      <c r="AR294" s="170"/>
      <c r="AS294" s="170"/>
      <c r="AT294" s="170"/>
      <c r="AU294" s="170"/>
      <c r="AV294" s="170"/>
      <c r="AW294" s="170"/>
      <c r="AX294" s="170"/>
      <c r="AY294" s="170"/>
      <c r="AZ294" s="170"/>
      <c r="BA294" s="170"/>
      <c r="BB294" s="170"/>
      <c r="BC294" s="170"/>
      <c r="BD294" s="170"/>
      <c r="BE294" s="170"/>
      <c r="BF294" s="170"/>
      <c r="BG294" s="170"/>
      <c r="BH294" s="170"/>
      <c r="BI294" s="170"/>
      <c r="BJ294" s="170"/>
      <c r="BK294" s="170"/>
      <c r="BL294" s="170"/>
      <c r="BM294" s="170"/>
      <c r="BN294" s="170"/>
      <c r="BO294" s="170"/>
      <c r="BP294" s="170"/>
      <c r="BQ294" s="170"/>
      <c r="BR294" s="170"/>
      <c r="BS294" s="170"/>
      <c r="BT294" s="170"/>
      <c r="BU294" s="170"/>
      <c r="BV294" s="170"/>
      <c r="BW294" s="170"/>
      <c r="BX294" s="170"/>
      <c r="BY294" s="169"/>
      <c r="BZ294" s="169"/>
      <c r="CA294" s="169"/>
      <c r="CB294" s="169"/>
      <c r="CC294" s="169"/>
      <c r="CD294" s="169"/>
      <c r="CE294" s="169"/>
      <c r="CF294" s="169"/>
      <c r="CG294" s="169"/>
      <c r="CH294" s="169"/>
      <c r="CI294" s="169"/>
      <c r="CJ294" s="169"/>
      <c r="CK294" s="169"/>
      <c r="CL294" s="169"/>
      <c r="CM294" s="169"/>
      <c r="CN294" s="169"/>
      <c r="CO294" s="169"/>
      <c r="CP294" s="169"/>
      <c r="CQ294" s="169"/>
      <c r="CR294" s="169"/>
      <c r="CS294" s="171"/>
      <c r="CT294" s="171"/>
      <c r="CU294" s="169"/>
    </row>
    <row r="295" spans="1:130" ht="15.75" x14ac:dyDescent="0.25">
      <c r="A295" s="166"/>
      <c r="B295" s="166" t="s">
        <v>909</v>
      </c>
      <c r="C295" s="175">
        <v>120.19499999999999</v>
      </c>
      <c r="D295" s="176">
        <v>177.1</v>
      </c>
      <c r="E295" s="176">
        <v>425.6</v>
      </c>
      <c r="F295" s="176">
        <v>631</v>
      </c>
      <c r="G295" s="176">
        <v>31.7</v>
      </c>
      <c r="H295" s="176">
        <v>32.120024990757457</v>
      </c>
      <c r="I295" s="176">
        <v>428</v>
      </c>
      <c r="J295" s="175">
        <v>0.26</v>
      </c>
      <c r="K295" s="175">
        <v>0.33500000000000002</v>
      </c>
      <c r="L295" s="175">
        <v>0.86199999999999999</v>
      </c>
      <c r="M295" s="176">
        <v>293</v>
      </c>
      <c r="N295" s="176">
        <v>0.4</v>
      </c>
      <c r="O295" s="177">
        <v>-9.0419999999999998</v>
      </c>
      <c r="P295" s="178">
        <v>0.18729999999999999</v>
      </c>
      <c r="Q295" s="178">
        <v>-1.215E-4</v>
      </c>
      <c r="R295" s="178">
        <v>3.0839999999999997E-8</v>
      </c>
      <c r="S295" s="175">
        <f t="shared" ca="1" si="5"/>
        <v>0.871346776117498</v>
      </c>
      <c r="T295" s="179">
        <v>25</v>
      </c>
      <c r="U295" s="180">
        <v>517.16999999999996</v>
      </c>
      <c r="V295" s="180">
        <v>276.22000000000003</v>
      </c>
      <c r="W295" s="169">
        <v>0.94</v>
      </c>
      <c r="X295" s="181">
        <v>3.93296</v>
      </c>
      <c r="Y295" s="169">
        <v>32.74</v>
      </c>
      <c r="Z295" s="181">
        <v>136.98416</v>
      </c>
      <c r="AA295" s="181"/>
      <c r="AB295" s="177">
        <v>15.972200000000001</v>
      </c>
      <c r="AC295" s="180">
        <v>3363.6</v>
      </c>
      <c r="AD295" s="180">
        <v>-63.37</v>
      </c>
      <c r="AE295" s="169">
        <v>454</v>
      </c>
      <c r="AF295" s="169">
        <v>311</v>
      </c>
      <c r="AG295" s="175">
        <v>46.941000000000003</v>
      </c>
      <c r="AH295" s="180">
        <v>-6285.25</v>
      </c>
      <c r="AI295" s="175">
        <v>-4.2270000000000003</v>
      </c>
      <c r="AJ295" s="175">
        <v>6.86</v>
      </c>
      <c r="AK295" s="169">
        <v>8970</v>
      </c>
      <c r="AL295" s="181">
        <v>37530.480000000003</v>
      </c>
      <c r="AM295" s="169"/>
      <c r="AN295" s="170"/>
      <c r="AO295" s="170"/>
      <c r="AP295" s="170"/>
      <c r="AQ295" s="170"/>
      <c r="AR295" s="170"/>
      <c r="AS295" s="170"/>
      <c r="AT295" s="170"/>
      <c r="AU295" s="170"/>
      <c r="AV295" s="170"/>
      <c r="AW295" s="170"/>
      <c r="AX295" s="170"/>
      <c r="AY295" s="170"/>
      <c r="AZ295" s="170"/>
      <c r="BA295" s="170"/>
      <c r="BB295" s="170"/>
      <c r="BC295" s="170"/>
      <c r="BD295" s="170"/>
      <c r="BE295" s="170"/>
      <c r="BF295" s="170"/>
      <c r="BG295" s="170"/>
      <c r="BH295" s="170"/>
      <c r="BI295" s="170"/>
      <c r="BJ295" s="170"/>
      <c r="BK295" s="170"/>
      <c r="BL295" s="170"/>
      <c r="BM295" s="170"/>
      <c r="BN295" s="170"/>
      <c r="BO295" s="170"/>
      <c r="BP295" s="170"/>
      <c r="BQ295" s="170"/>
      <c r="BR295" s="170"/>
      <c r="BS295" s="170"/>
      <c r="BT295" s="170"/>
      <c r="BU295" s="170"/>
      <c r="BV295" s="170"/>
      <c r="BW295" s="170"/>
      <c r="BX295" s="170"/>
      <c r="BY295" s="169"/>
      <c r="BZ295" s="169"/>
      <c r="CA295" s="169"/>
      <c r="CB295" s="169"/>
      <c r="CC295" s="169"/>
      <c r="CD295" s="169"/>
      <c r="CE295" s="169"/>
      <c r="CF295" s="169"/>
      <c r="CG295" s="169"/>
      <c r="CH295" s="169"/>
      <c r="CI295" s="169"/>
      <c r="CJ295" s="169"/>
      <c r="CK295" s="169"/>
      <c r="CL295" s="169"/>
      <c r="CM295" s="169"/>
      <c r="CN295" s="169"/>
      <c r="CO295" s="169"/>
      <c r="CP295" s="169"/>
      <c r="CQ295" s="169"/>
      <c r="CR295" s="169"/>
      <c r="CS295" s="171"/>
      <c r="CT295" s="171"/>
      <c r="CU295" s="169"/>
    </row>
    <row r="296" spans="1:130" ht="15.75" x14ac:dyDescent="0.25">
      <c r="A296" s="166"/>
      <c r="B296" s="166" t="s">
        <v>910</v>
      </c>
      <c r="C296" s="175">
        <v>126.24299999999999</v>
      </c>
      <c r="D296" s="176">
        <v>183.4</v>
      </c>
      <c r="E296" s="176">
        <v>427.7</v>
      </c>
      <c r="F296" s="176">
        <v>640</v>
      </c>
      <c r="G296" s="176">
        <v>28</v>
      </c>
      <c r="H296" s="176">
        <v>28.370999991836243</v>
      </c>
      <c r="I296" s="176">
        <v>0</v>
      </c>
      <c r="J296" s="175">
        <v>0</v>
      </c>
      <c r="K296" s="175">
        <v>0.23699999999999999</v>
      </c>
      <c r="L296" s="175">
        <v>0.80200000000000005</v>
      </c>
      <c r="M296" s="176">
        <v>293</v>
      </c>
      <c r="N296" s="176">
        <v>0</v>
      </c>
      <c r="O296" s="177">
        <v>0</v>
      </c>
      <c r="P296" s="178">
        <v>0</v>
      </c>
      <c r="Q296" s="178">
        <v>0</v>
      </c>
      <c r="R296" s="178">
        <v>0</v>
      </c>
      <c r="S296" s="175" t="e">
        <f t="shared" ca="1" si="5"/>
        <v>#DIV/0!</v>
      </c>
      <c r="T296" s="179">
        <v>25</v>
      </c>
      <c r="U296" s="180">
        <v>0</v>
      </c>
      <c r="V296" s="180">
        <v>0</v>
      </c>
      <c r="W296" s="169">
        <v>0</v>
      </c>
      <c r="X296" s="181">
        <v>0</v>
      </c>
      <c r="Y296" s="169">
        <v>0</v>
      </c>
      <c r="Z296" s="181">
        <v>0</v>
      </c>
      <c r="AA296" s="181"/>
      <c r="AB296" s="177">
        <v>15.826000000000001</v>
      </c>
      <c r="AC296" s="180">
        <v>3346.12</v>
      </c>
      <c r="AD296" s="180">
        <v>-63.71</v>
      </c>
      <c r="AE296" s="169">
        <v>440</v>
      </c>
      <c r="AF296" s="169">
        <v>330</v>
      </c>
      <c r="AG296" s="175">
        <v>0</v>
      </c>
      <c r="AH296" s="180">
        <v>0</v>
      </c>
      <c r="AI296" s="175">
        <v>0</v>
      </c>
      <c r="AJ296" s="175">
        <v>0</v>
      </c>
      <c r="AK296" s="169">
        <v>0</v>
      </c>
      <c r="AL296" s="181">
        <v>0</v>
      </c>
      <c r="AM296" s="169"/>
      <c r="AN296" s="170"/>
      <c r="AO296" s="170"/>
      <c r="AP296" s="170"/>
      <c r="AQ296" s="170"/>
      <c r="AR296" s="170"/>
      <c r="AS296" s="170"/>
      <c r="AT296" s="170"/>
      <c r="AU296" s="170"/>
      <c r="AV296" s="170"/>
      <c r="AW296" s="170"/>
      <c r="AX296" s="170"/>
      <c r="AY296" s="170"/>
      <c r="AZ296" s="170"/>
      <c r="BA296" s="170"/>
      <c r="BB296" s="170"/>
      <c r="BC296" s="170"/>
      <c r="BD296" s="170"/>
      <c r="BE296" s="170"/>
      <c r="BF296" s="170"/>
      <c r="BG296" s="170"/>
      <c r="BH296" s="170"/>
      <c r="BI296" s="170"/>
      <c r="BJ296" s="170"/>
      <c r="BK296" s="170"/>
      <c r="BL296" s="170"/>
      <c r="BM296" s="170"/>
      <c r="BN296" s="170"/>
      <c r="BO296" s="170"/>
      <c r="BP296" s="170"/>
      <c r="BQ296" s="170"/>
      <c r="BR296" s="170"/>
      <c r="BS296" s="170"/>
      <c r="BT296" s="170"/>
      <c r="BU296" s="170"/>
      <c r="BV296" s="170"/>
      <c r="BW296" s="170"/>
      <c r="BX296" s="170"/>
      <c r="BY296" s="169"/>
      <c r="BZ296" s="169"/>
      <c r="CA296" s="169"/>
      <c r="CB296" s="169"/>
      <c r="CC296" s="169"/>
      <c r="CD296" s="169"/>
      <c r="CE296" s="169"/>
      <c r="CF296" s="169"/>
      <c r="CG296" s="169"/>
      <c r="CH296" s="169"/>
      <c r="CI296" s="169"/>
      <c r="CJ296" s="169"/>
      <c r="CK296" s="169"/>
      <c r="CL296" s="169"/>
      <c r="CM296" s="169"/>
      <c r="CN296" s="169"/>
      <c r="CO296" s="169"/>
      <c r="CP296" s="169"/>
      <c r="CQ296" s="169"/>
      <c r="CR296" s="169"/>
      <c r="CS296" s="171"/>
      <c r="CT296" s="171"/>
      <c r="CU296" s="169"/>
    </row>
    <row r="297" spans="1:130" ht="15.75" x14ac:dyDescent="0.25">
      <c r="A297" s="166"/>
      <c r="B297" s="166" t="s">
        <v>911</v>
      </c>
      <c r="C297" s="175">
        <v>112.21599999999999</v>
      </c>
      <c r="D297" s="176">
        <v>160.5</v>
      </c>
      <c r="E297" s="176">
        <v>399.6</v>
      </c>
      <c r="F297" s="176">
        <v>601</v>
      </c>
      <c r="G297" s="176">
        <v>29</v>
      </c>
      <c r="H297" s="176">
        <v>29.384249991544678</v>
      </c>
      <c r="I297" s="176">
        <v>0</v>
      </c>
      <c r="J297" s="175">
        <v>0</v>
      </c>
      <c r="K297" s="175">
        <v>0.24</v>
      </c>
      <c r="L297" s="175">
        <v>0.77600000000000002</v>
      </c>
      <c r="M297" s="176">
        <v>293</v>
      </c>
      <c r="N297" s="176">
        <v>0</v>
      </c>
      <c r="O297" s="177">
        <v>0</v>
      </c>
      <c r="P297" s="178">
        <v>0</v>
      </c>
      <c r="Q297" s="178">
        <v>0</v>
      </c>
      <c r="R297" s="178">
        <v>0</v>
      </c>
      <c r="S297" s="175" t="e">
        <f t="shared" ca="1" si="5"/>
        <v>#DIV/0!</v>
      </c>
      <c r="T297" s="179">
        <v>25</v>
      </c>
      <c r="U297" s="180">
        <v>0</v>
      </c>
      <c r="V297" s="180">
        <v>0</v>
      </c>
      <c r="W297" s="169">
        <v>0</v>
      </c>
      <c r="X297" s="181">
        <v>0</v>
      </c>
      <c r="Y297" s="169">
        <v>0</v>
      </c>
      <c r="Z297" s="181">
        <v>0</v>
      </c>
      <c r="AA297" s="181"/>
      <c r="AB297" s="177">
        <v>15.8561</v>
      </c>
      <c r="AC297" s="180">
        <v>3176.22</v>
      </c>
      <c r="AD297" s="180">
        <v>-55.18</v>
      </c>
      <c r="AE297" s="169">
        <v>427</v>
      </c>
      <c r="AF297" s="169">
        <v>289</v>
      </c>
      <c r="AG297" s="175">
        <v>0</v>
      </c>
      <c r="AH297" s="180">
        <v>0</v>
      </c>
      <c r="AI297" s="175">
        <v>0</v>
      </c>
      <c r="AJ297" s="175">
        <v>0</v>
      </c>
      <c r="AK297" s="169">
        <v>8150</v>
      </c>
      <c r="AL297" s="181">
        <v>34099.599999999999</v>
      </c>
      <c r="AM297" s="169"/>
      <c r="AN297" s="170"/>
      <c r="AO297" s="170"/>
      <c r="AP297" s="170"/>
      <c r="AQ297" s="170"/>
      <c r="AR297" s="170"/>
      <c r="AS297" s="170"/>
      <c r="AT297" s="170"/>
      <c r="AU297" s="170"/>
      <c r="AV297" s="170"/>
      <c r="AW297" s="170"/>
      <c r="AX297" s="170"/>
      <c r="AY297" s="170"/>
      <c r="AZ297" s="170"/>
      <c r="BA297" s="170"/>
      <c r="BB297" s="170"/>
      <c r="BC297" s="170"/>
      <c r="BD297" s="170"/>
      <c r="BE297" s="170"/>
      <c r="BF297" s="170"/>
      <c r="BG297" s="170"/>
      <c r="BH297" s="170"/>
      <c r="BI297" s="170"/>
      <c r="BJ297" s="170"/>
      <c r="BK297" s="170"/>
      <c r="BL297" s="170"/>
      <c r="BM297" s="170"/>
      <c r="BN297" s="170"/>
      <c r="BO297" s="170"/>
      <c r="BP297" s="170"/>
      <c r="BQ297" s="170"/>
      <c r="BR297" s="170"/>
      <c r="BS297" s="170"/>
      <c r="BT297" s="170"/>
      <c r="BU297" s="170"/>
      <c r="BV297" s="170"/>
      <c r="BW297" s="170"/>
      <c r="BX297" s="170"/>
      <c r="BY297" s="169"/>
      <c r="BZ297" s="169"/>
      <c r="CA297" s="169"/>
      <c r="CB297" s="169"/>
      <c r="CC297" s="169"/>
      <c r="CD297" s="169"/>
      <c r="CE297" s="169"/>
      <c r="CF297" s="169"/>
      <c r="CG297" s="169"/>
      <c r="CH297" s="169"/>
      <c r="CI297" s="169"/>
      <c r="CJ297" s="169"/>
      <c r="CK297" s="169"/>
      <c r="CL297" s="169"/>
      <c r="CM297" s="169"/>
      <c r="CN297" s="169"/>
      <c r="CO297" s="169"/>
      <c r="CP297" s="169"/>
      <c r="CQ297" s="169"/>
      <c r="CR297" s="169"/>
      <c r="CS297" s="171"/>
      <c r="CT297" s="171"/>
      <c r="CU297" s="169"/>
    </row>
    <row r="298" spans="1:130" ht="15.75" x14ac:dyDescent="0.25">
      <c r="A298" s="166"/>
      <c r="B298" s="166" t="s">
        <v>912</v>
      </c>
      <c r="C298" s="175">
        <v>42.037999999999997</v>
      </c>
      <c r="D298" s="176">
        <v>138</v>
      </c>
      <c r="E298" s="176">
        <v>232</v>
      </c>
      <c r="F298" s="176">
        <v>380</v>
      </c>
      <c r="G298" s="176">
        <v>64</v>
      </c>
      <c r="H298" s="176">
        <v>64.847999981339981</v>
      </c>
      <c r="I298" s="176">
        <v>145</v>
      </c>
      <c r="J298" s="175">
        <v>0.3</v>
      </c>
      <c r="K298" s="175">
        <v>0.20699999999999999</v>
      </c>
      <c r="L298" s="175">
        <v>0</v>
      </c>
      <c r="M298" s="176">
        <v>0</v>
      </c>
      <c r="N298" s="176">
        <v>1.4</v>
      </c>
      <c r="O298" s="177">
        <v>1.5249999999999999</v>
      </c>
      <c r="P298" s="178">
        <v>3.9129999999999998E-2</v>
      </c>
      <c r="Q298" s="178">
        <v>-2.5899999999999999E-5</v>
      </c>
      <c r="R298" s="178">
        <v>6.4549999999999997E-9</v>
      </c>
      <c r="S298" s="175" t="e">
        <f t="shared" ca="1" si="5"/>
        <v>#DIV/0!</v>
      </c>
      <c r="T298" s="179">
        <v>25</v>
      </c>
      <c r="U298" s="180">
        <v>0</v>
      </c>
      <c r="V298" s="180">
        <v>0</v>
      </c>
      <c r="W298" s="169">
        <v>-14.6</v>
      </c>
      <c r="X298" s="181">
        <v>-61.086399999999998</v>
      </c>
      <c r="Y298" s="169">
        <v>-14.41</v>
      </c>
      <c r="Z298" s="181">
        <v>-60.291440000000001</v>
      </c>
      <c r="AA298" s="181"/>
      <c r="AB298" s="177">
        <v>16.0197</v>
      </c>
      <c r="AC298" s="180">
        <v>1849.21</v>
      </c>
      <c r="AD298" s="180">
        <v>-35.15</v>
      </c>
      <c r="AE298" s="169">
        <v>255</v>
      </c>
      <c r="AF298" s="169">
        <v>170</v>
      </c>
      <c r="AG298" s="175">
        <v>0</v>
      </c>
      <c r="AH298" s="180">
        <v>0</v>
      </c>
      <c r="AI298" s="175">
        <v>0</v>
      </c>
      <c r="AJ298" s="175">
        <v>0</v>
      </c>
      <c r="AK298" s="169">
        <v>4930</v>
      </c>
      <c r="AL298" s="181">
        <v>20627.120000000003</v>
      </c>
      <c r="AM298" s="169"/>
      <c r="AN298" s="170"/>
      <c r="AO298" s="170"/>
      <c r="AP298" s="170"/>
      <c r="AQ298" s="170"/>
      <c r="AR298" s="170"/>
      <c r="AS298" s="170"/>
      <c r="AT298" s="170"/>
      <c r="AU298" s="170"/>
      <c r="AV298" s="170"/>
      <c r="AW298" s="170"/>
      <c r="AX298" s="170"/>
      <c r="AY298" s="170"/>
      <c r="AZ298" s="170"/>
      <c r="BA298" s="170"/>
      <c r="BB298" s="170"/>
      <c r="BC298" s="170"/>
      <c r="BD298" s="170"/>
      <c r="BE298" s="170"/>
      <c r="BF298" s="170"/>
      <c r="BG298" s="170"/>
      <c r="BH298" s="170"/>
      <c r="BI298" s="170"/>
      <c r="BJ298" s="170"/>
      <c r="BK298" s="170"/>
      <c r="BL298" s="170"/>
      <c r="BM298" s="170"/>
      <c r="BN298" s="170"/>
      <c r="BO298" s="170"/>
      <c r="BP298" s="170"/>
      <c r="BQ298" s="170"/>
      <c r="BR298" s="170"/>
      <c r="BS298" s="170"/>
      <c r="BT298" s="170"/>
      <c r="BU298" s="170"/>
      <c r="BV298" s="170"/>
      <c r="BW298" s="170"/>
      <c r="BX298" s="170"/>
      <c r="BY298" s="169"/>
      <c r="BZ298" s="169"/>
      <c r="CA298" s="169"/>
      <c r="CB298" s="169"/>
      <c r="CC298" s="169"/>
      <c r="CD298" s="169"/>
      <c r="CE298" s="169"/>
      <c r="CF298" s="169"/>
      <c r="CG298" s="169"/>
      <c r="CH298" s="169"/>
      <c r="CI298" s="169"/>
      <c r="CJ298" s="169"/>
      <c r="CK298" s="169"/>
      <c r="CL298" s="169"/>
      <c r="CM298" s="169"/>
      <c r="CN298" s="169"/>
      <c r="CO298" s="169"/>
      <c r="CP298" s="169"/>
      <c r="CQ298" s="169"/>
      <c r="CR298" s="169"/>
      <c r="CS298" s="171"/>
      <c r="CT298" s="171"/>
      <c r="CU298" s="169"/>
    </row>
    <row r="299" spans="1:130" ht="15.75" x14ac:dyDescent="0.25">
      <c r="A299" s="166"/>
      <c r="B299" s="166" t="s">
        <v>913</v>
      </c>
      <c r="C299" s="175">
        <v>83.8</v>
      </c>
      <c r="D299" s="176">
        <v>115.8</v>
      </c>
      <c r="E299" s="176">
        <v>119.8</v>
      </c>
      <c r="F299" s="176">
        <v>209.4</v>
      </c>
      <c r="G299" s="176">
        <v>54.3</v>
      </c>
      <c r="H299" s="176">
        <v>55.019474984168134</v>
      </c>
      <c r="I299" s="176">
        <v>91.2</v>
      </c>
      <c r="J299" s="175">
        <v>0.28799999999999998</v>
      </c>
      <c r="K299" s="175">
        <v>-2E-3</v>
      </c>
      <c r="L299" s="175">
        <v>2.42</v>
      </c>
      <c r="M299" s="176">
        <v>120</v>
      </c>
      <c r="N299" s="176">
        <v>0</v>
      </c>
      <c r="O299" s="177">
        <v>0</v>
      </c>
      <c r="P299" s="178">
        <v>0</v>
      </c>
      <c r="Q299" s="178">
        <v>0</v>
      </c>
      <c r="R299" s="178">
        <v>0</v>
      </c>
      <c r="S299" s="175" t="e">
        <f t="shared" ca="1" si="5"/>
        <v>#DIV/0!</v>
      </c>
      <c r="T299" s="179">
        <v>25</v>
      </c>
      <c r="U299" s="180">
        <v>0</v>
      </c>
      <c r="V299" s="180">
        <v>0</v>
      </c>
      <c r="W299" s="169">
        <v>0</v>
      </c>
      <c r="X299" s="181">
        <v>0</v>
      </c>
      <c r="Y299" s="169">
        <v>0</v>
      </c>
      <c r="Z299" s="181">
        <v>0</v>
      </c>
      <c r="AA299" s="181"/>
      <c r="AB299" s="177">
        <v>15.2677</v>
      </c>
      <c r="AC299" s="180">
        <v>958.75</v>
      </c>
      <c r="AD299" s="180">
        <v>-8.7100000000000009</v>
      </c>
      <c r="AE299" s="169">
        <v>129</v>
      </c>
      <c r="AF299" s="169">
        <v>113</v>
      </c>
      <c r="AG299" s="175">
        <v>30.716999999999999</v>
      </c>
      <c r="AH299" s="180">
        <v>-1408.77</v>
      </c>
      <c r="AI299" s="175">
        <v>-2.5790000000000002</v>
      </c>
      <c r="AJ299" s="175">
        <v>0.44800000000000001</v>
      </c>
      <c r="AK299" s="169">
        <v>2309</v>
      </c>
      <c r="AL299" s="181">
        <v>9660.8559999999998</v>
      </c>
      <c r="AM299" s="169"/>
      <c r="AN299" s="170"/>
      <c r="AO299" s="170"/>
      <c r="AP299" s="170"/>
      <c r="AQ299" s="170"/>
      <c r="AR299" s="170"/>
      <c r="AS299" s="170"/>
      <c r="AT299" s="170"/>
      <c r="AU299" s="170"/>
      <c r="AV299" s="170"/>
      <c r="AW299" s="170"/>
      <c r="AX299" s="170"/>
      <c r="AY299" s="170"/>
      <c r="AZ299" s="170"/>
      <c r="BA299" s="170"/>
      <c r="BB299" s="170"/>
      <c r="BC299" s="170"/>
      <c r="BD299" s="170"/>
      <c r="BE299" s="170"/>
      <c r="BF299" s="170"/>
      <c r="BG299" s="170"/>
      <c r="BH299" s="170"/>
      <c r="BI299" s="170"/>
      <c r="BJ299" s="170"/>
      <c r="BK299" s="170"/>
      <c r="BL299" s="170"/>
      <c r="BM299" s="170"/>
      <c r="BN299" s="170"/>
      <c r="BO299" s="170"/>
      <c r="BP299" s="170"/>
      <c r="BQ299" s="170"/>
      <c r="BR299" s="170"/>
      <c r="BS299" s="170"/>
      <c r="BT299" s="170"/>
      <c r="BU299" s="170"/>
      <c r="BV299" s="170"/>
      <c r="BW299" s="170"/>
      <c r="BX299" s="170"/>
      <c r="BY299" s="169"/>
      <c r="BZ299" s="169"/>
      <c r="CA299" s="169"/>
      <c r="CB299" s="169"/>
      <c r="CC299" s="169"/>
      <c r="CD299" s="169"/>
      <c r="CE299" s="169"/>
      <c r="CF299" s="169"/>
      <c r="CG299" s="169"/>
      <c r="CH299" s="169"/>
      <c r="CI299" s="169"/>
      <c r="CJ299" s="169"/>
      <c r="CK299" s="169"/>
      <c r="CL299" s="169"/>
      <c r="CM299" s="169"/>
      <c r="CN299" s="169"/>
      <c r="CO299" s="169"/>
      <c r="CP299" s="169"/>
      <c r="CQ299" s="169"/>
      <c r="CR299" s="169"/>
      <c r="CS299" s="171"/>
      <c r="CT299" s="171"/>
      <c r="CU299" s="169"/>
    </row>
    <row r="300" spans="1:130" ht="15.75" x14ac:dyDescent="0.25">
      <c r="A300" s="166"/>
      <c r="B300" s="166" t="s">
        <v>914</v>
      </c>
      <c r="C300" s="175">
        <v>98.058000000000007</v>
      </c>
      <c r="D300" s="176">
        <v>326</v>
      </c>
      <c r="E300" s="176">
        <v>472.8</v>
      </c>
      <c r="F300" s="176">
        <v>0</v>
      </c>
      <c r="G300" s="176">
        <v>0</v>
      </c>
      <c r="H300" s="176">
        <v>0</v>
      </c>
      <c r="I300" s="176">
        <v>0</v>
      </c>
      <c r="J300" s="175">
        <v>0</v>
      </c>
      <c r="K300" s="175">
        <v>0</v>
      </c>
      <c r="L300" s="175">
        <v>1.31</v>
      </c>
      <c r="M300" s="176">
        <v>333</v>
      </c>
      <c r="N300" s="176">
        <v>4</v>
      </c>
      <c r="O300" s="177">
        <v>-3.1230000000000002</v>
      </c>
      <c r="P300" s="178">
        <v>8.3229999999999998E-2</v>
      </c>
      <c r="Q300" s="178">
        <v>-5.2169999999999997E-5</v>
      </c>
      <c r="R300" s="178">
        <v>1.1560000000000001E-8</v>
      </c>
      <c r="S300" s="175">
        <f t="shared" ca="1" si="5"/>
        <v>1.8055721559876974</v>
      </c>
      <c r="T300" s="179">
        <v>25</v>
      </c>
      <c r="U300" s="180">
        <v>952.48</v>
      </c>
      <c r="V300" s="180">
        <v>365.81</v>
      </c>
      <c r="W300" s="169">
        <v>0</v>
      </c>
      <c r="X300" s="181">
        <v>0</v>
      </c>
      <c r="Y300" s="169">
        <v>0</v>
      </c>
      <c r="Z300" s="181">
        <v>0</v>
      </c>
      <c r="AA300" s="181"/>
      <c r="AB300" s="177">
        <v>16.274699999999999</v>
      </c>
      <c r="AC300" s="180">
        <v>3765.65</v>
      </c>
      <c r="AD300" s="180">
        <v>-82.15</v>
      </c>
      <c r="AE300" s="169">
        <v>516</v>
      </c>
      <c r="AF300" s="169">
        <v>352</v>
      </c>
      <c r="AG300" s="175">
        <v>0</v>
      </c>
      <c r="AH300" s="180">
        <v>0</v>
      </c>
      <c r="AI300" s="175">
        <v>0</v>
      </c>
      <c r="AJ300" s="175">
        <v>0</v>
      </c>
      <c r="AK300" s="169">
        <v>0</v>
      </c>
      <c r="AL300" s="181">
        <v>0</v>
      </c>
      <c r="AM300" s="169"/>
      <c r="AN300" s="170"/>
      <c r="AO300" s="170"/>
      <c r="AP300" s="170"/>
      <c r="AQ300" s="170"/>
      <c r="AR300" s="170"/>
      <c r="AS300" s="170"/>
      <c r="AT300" s="170"/>
      <c r="AU300" s="170"/>
      <c r="AV300" s="170"/>
      <c r="AW300" s="170"/>
      <c r="AX300" s="170"/>
      <c r="AY300" s="170"/>
      <c r="AZ300" s="170"/>
      <c r="BA300" s="170"/>
      <c r="BB300" s="170"/>
      <c r="BC300" s="170"/>
      <c r="BD300" s="170"/>
      <c r="BE300" s="170"/>
      <c r="BF300" s="170"/>
      <c r="BG300" s="170"/>
      <c r="BH300" s="170"/>
      <c r="BI300" s="170"/>
      <c r="BJ300" s="170"/>
      <c r="BK300" s="170"/>
      <c r="BL300" s="170"/>
      <c r="BM300" s="170"/>
      <c r="BN300" s="170"/>
      <c r="BO300" s="170"/>
      <c r="BP300" s="170"/>
      <c r="BQ300" s="170"/>
      <c r="BR300" s="170"/>
      <c r="BS300" s="170"/>
      <c r="BT300" s="170"/>
      <c r="BU300" s="170"/>
      <c r="BV300" s="170"/>
      <c r="BW300" s="170"/>
      <c r="BX300" s="170"/>
      <c r="BY300" s="169"/>
      <c r="BZ300" s="169"/>
      <c r="CA300" s="169"/>
      <c r="CB300" s="169"/>
      <c r="CC300" s="169"/>
      <c r="CD300" s="169"/>
      <c r="CE300" s="169"/>
      <c r="CF300" s="169"/>
      <c r="CG300" s="169"/>
      <c r="CH300" s="169"/>
      <c r="CI300" s="169"/>
      <c r="CJ300" s="169"/>
      <c r="CK300" s="169"/>
      <c r="CL300" s="169"/>
      <c r="CM300" s="169"/>
      <c r="CN300" s="169"/>
      <c r="CO300" s="169"/>
      <c r="CP300" s="169"/>
      <c r="CQ300" s="169"/>
      <c r="CR300" s="169"/>
      <c r="CS300" s="171"/>
      <c r="CT300" s="171"/>
      <c r="CU300" s="169"/>
    </row>
    <row r="301" spans="1:130" ht="15.75" x14ac:dyDescent="0.25">
      <c r="A301" s="166"/>
      <c r="B301" s="166" t="s">
        <v>915</v>
      </c>
      <c r="C301" s="175">
        <v>108.14</v>
      </c>
      <c r="D301" s="176">
        <v>285.39999999999998</v>
      </c>
      <c r="E301" s="176">
        <v>475.4</v>
      </c>
      <c r="F301" s="176">
        <v>705.8</v>
      </c>
      <c r="G301" s="176">
        <v>45</v>
      </c>
      <c r="H301" s="176">
        <v>45.596249986879677</v>
      </c>
      <c r="I301" s="176">
        <v>310</v>
      </c>
      <c r="J301" s="175">
        <v>0.24099999999999999</v>
      </c>
      <c r="K301" s="175">
        <v>0.46400000000000002</v>
      </c>
      <c r="L301" s="175">
        <v>1.034</v>
      </c>
      <c r="M301" s="176">
        <v>293</v>
      </c>
      <c r="N301" s="176">
        <v>1.8</v>
      </c>
      <c r="O301" s="177">
        <v>-10.75</v>
      </c>
      <c r="P301" s="178">
        <v>0.17349999999999999</v>
      </c>
      <c r="Q301" s="178">
        <v>-1.44E-4</v>
      </c>
      <c r="R301" s="178">
        <v>4.9619999999999997E-8</v>
      </c>
      <c r="S301" s="175">
        <f t="shared" ca="1" si="5"/>
        <v>3.2308599292363884</v>
      </c>
      <c r="T301" s="179">
        <v>25</v>
      </c>
      <c r="U301" s="180">
        <v>1785.6</v>
      </c>
      <c r="V301" s="180">
        <v>370.75</v>
      </c>
      <c r="W301" s="169">
        <v>-31.63</v>
      </c>
      <c r="X301" s="181">
        <v>-132.33992000000001</v>
      </c>
      <c r="Y301" s="169">
        <v>-9.69</v>
      </c>
      <c r="Z301" s="181">
        <v>-40.542960000000001</v>
      </c>
      <c r="AA301" s="181"/>
      <c r="AB301" s="177">
        <v>17.287800000000001</v>
      </c>
      <c r="AC301" s="180">
        <v>4274.42</v>
      </c>
      <c r="AD301" s="180">
        <v>-74.09</v>
      </c>
      <c r="AE301" s="169">
        <v>480</v>
      </c>
      <c r="AF301" s="169">
        <v>370</v>
      </c>
      <c r="AG301" s="175">
        <v>79.796000000000006</v>
      </c>
      <c r="AH301" s="180">
        <v>-9855.7999999999993</v>
      </c>
      <c r="AI301" s="175">
        <v>-8.5090000000000003</v>
      </c>
      <c r="AJ301" s="175">
        <v>6.14</v>
      </c>
      <c r="AK301" s="169">
        <v>11330</v>
      </c>
      <c r="AL301" s="181">
        <v>47404.72</v>
      </c>
      <c r="AM301" s="169"/>
      <c r="AN301" s="170"/>
      <c r="AO301" s="170"/>
      <c r="AP301" s="170"/>
      <c r="AQ301" s="170"/>
      <c r="AR301" s="170"/>
      <c r="AS301" s="170"/>
      <c r="AT301" s="170"/>
      <c r="AU301" s="170"/>
      <c r="AV301" s="170"/>
      <c r="AW301" s="170"/>
      <c r="AX301" s="170"/>
      <c r="AY301" s="170"/>
      <c r="AZ301" s="170"/>
      <c r="BA301" s="170"/>
      <c r="BB301" s="170"/>
      <c r="BC301" s="170"/>
      <c r="BD301" s="170"/>
      <c r="BE301" s="170"/>
      <c r="BF301" s="170"/>
      <c r="BG301" s="170"/>
      <c r="BH301" s="170"/>
      <c r="BI301" s="170"/>
      <c r="BJ301" s="170"/>
      <c r="BK301" s="170"/>
      <c r="BL301" s="170"/>
      <c r="BM301" s="170"/>
      <c r="BN301" s="170"/>
      <c r="BO301" s="170"/>
      <c r="BP301" s="170"/>
      <c r="BQ301" s="170"/>
      <c r="BR301" s="170"/>
      <c r="BS301" s="170"/>
      <c r="BT301" s="170"/>
      <c r="BU301" s="170"/>
      <c r="BV301" s="170"/>
      <c r="BW301" s="170"/>
      <c r="BX301" s="170"/>
      <c r="BY301" s="169"/>
      <c r="BZ301" s="169"/>
      <c r="CA301" s="169"/>
      <c r="CB301" s="169"/>
      <c r="CC301" s="169"/>
      <c r="CD301" s="169"/>
      <c r="CE301" s="169"/>
      <c r="CF301" s="169"/>
      <c r="CG301" s="169"/>
      <c r="CH301" s="169"/>
      <c r="CI301" s="169"/>
      <c r="CJ301" s="169"/>
      <c r="CK301" s="169"/>
      <c r="CL301" s="169"/>
      <c r="CM301" s="169"/>
      <c r="CN301" s="169"/>
      <c r="CO301" s="169"/>
      <c r="CP301" s="169"/>
      <c r="CQ301" s="169"/>
      <c r="CR301" s="169"/>
      <c r="CS301" s="171"/>
      <c r="CT301" s="171"/>
      <c r="CU301" s="169"/>
    </row>
    <row r="302" spans="1:130" ht="15.75" x14ac:dyDescent="0.25">
      <c r="A302" s="166"/>
      <c r="B302" s="166" t="s">
        <v>916</v>
      </c>
      <c r="C302" s="175">
        <v>147.00399999999999</v>
      </c>
      <c r="D302" s="176">
        <v>248.4</v>
      </c>
      <c r="E302" s="176">
        <v>446</v>
      </c>
      <c r="F302" s="176">
        <v>684</v>
      </c>
      <c r="G302" s="176">
        <v>38</v>
      </c>
      <c r="H302" s="176">
        <v>38.503499988920616</v>
      </c>
      <c r="I302" s="176">
        <v>359</v>
      </c>
      <c r="J302" s="175">
        <v>0.24</v>
      </c>
      <c r="K302" s="175">
        <v>0.26</v>
      </c>
      <c r="L302" s="175">
        <v>1.288</v>
      </c>
      <c r="M302" s="176">
        <v>293</v>
      </c>
      <c r="N302" s="176">
        <v>1.4</v>
      </c>
      <c r="O302" s="177">
        <v>-3.246</v>
      </c>
      <c r="P302" s="178">
        <v>0.13120000000000001</v>
      </c>
      <c r="Q302" s="178">
        <v>-1.076E-4</v>
      </c>
      <c r="R302" s="178">
        <v>3.4079999999999998E-8</v>
      </c>
      <c r="S302" s="175">
        <f t="shared" ca="1" si="5"/>
        <v>1.0123600518172986</v>
      </c>
      <c r="T302" s="179">
        <v>25</v>
      </c>
      <c r="U302" s="180">
        <v>402.2</v>
      </c>
      <c r="V302" s="180">
        <v>300.89</v>
      </c>
      <c r="W302" s="169">
        <v>6.32</v>
      </c>
      <c r="X302" s="181">
        <v>26.442880000000002</v>
      </c>
      <c r="Y302" s="169">
        <v>18.78</v>
      </c>
      <c r="Z302" s="181">
        <v>78.575520000000012</v>
      </c>
      <c r="AA302" s="181"/>
      <c r="AB302" s="177">
        <v>16.817299999999999</v>
      </c>
      <c r="AC302" s="180">
        <v>4104.13</v>
      </c>
      <c r="AD302" s="180">
        <v>-43.15</v>
      </c>
      <c r="AE302" s="169">
        <v>475</v>
      </c>
      <c r="AF302" s="169">
        <v>326</v>
      </c>
      <c r="AG302" s="175">
        <v>0</v>
      </c>
      <c r="AH302" s="180">
        <v>0</v>
      </c>
      <c r="AI302" s="175">
        <v>0</v>
      </c>
      <c r="AJ302" s="175">
        <v>0</v>
      </c>
      <c r="AK302" s="169">
        <v>9230</v>
      </c>
      <c r="AL302" s="181">
        <v>38618.32</v>
      </c>
      <c r="AM302" s="169"/>
      <c r="AN302" s="170"/>
      <c r="AO302" s="170"/>
      <c r="AP302" s="170"/>
      <c r="AQ302" s="170"/>
      <c r="AR302" s="170"/>
      <c r="AS302" s="170"/>
      <c r="AT302" s="170"/>
      <c r="AU302" s="170"/>
      <c r="AV302" s="170"/>
      <c r="AW302" s="170"/>
      <c r="AX302" s="170"/>
      <c r="AY302" s="170"/>
      <c r="AZ302" s="170"/>
      <c r="BA302" s="170"/>
      <c r="BB302" s="170"/>
      <c r="BC302" s="170"/>
      <c r="BD302" s="170"/>
      <c r="BE302" s="170"/>
      <c r="BF302" s="170"/>
      <c r="BG302" s="170"/>
      <c r="BH302" s="170"/>
      <c r="BI302" s="170"/>
      <c r="BJ302" s="170"/>
      <c r="BK302" s="170"/>
      <c r="BL302" s="170"/>
      <c r="BM302" s="170"/>
      <c r="BN302" s="170"/>
      <c r="BO302" s="170"/>
      <c r="BP302" s="170"/>
      <c r="BQ302" s="170"/>
      <c r="BR302" s="170"/>
      <c r="BS302" s="170"/>
      <c r="BT302" s="170"/>
      <c r="BU302" s="170"/>
      <c r="BV302" s="170"/>
      <c r="BW302" s="170"/>
      <c r="BX302" s="170"/>
      <c r="BY302" s="169"/>
      <c r="BZ302" s="169"/>
      <c r="CA302" s="169"/>
      <c r="CB302" s="169"/>
      <c r="CC302" s="169"/>
      <c r="CD302" s="169"/>
      <c r="CE302" s="169"/>
      <c r="CF302" s="169"/>
      <c r="CG302" s="169"/>
      <c r="CH302" s="169"/>
      <c r="CI302" s="169"/>
      <c r="CJ302" s="169"/>
      <c r="CK302" s="169"/>
      <c r="CL302" s="169"/>
      <c r="CM302" s="169"/>
      <c r="CN302" s="169"/>
      <c r="CO302" s="169"/>
      <c r="CP302" s="169"/>
      <c r="CQ302" s="169"/>
      <c r="CR302" s="169"/>
      <c r="CS302" s="171"/>
      <c r="CT302" s="171"/>
      <c r="CU302" s="169"/>
    </row>
    <row r="303" spans="1:130" ht="15.75" x14ac:dyDescent="0.25">
      <c r="A303" s="166" t="s">
        <v>272</v>
      </c>
      <c r="B303" s="166" t="s">
        <v>917</v>
      </c>
      <c r="C303" s="175">
        <f ca="1">C494*1+C273*2</f>
        <v>16.0427</v>
      </c>
      <c r="D303" s="176">
        <v>90.7</v>
      </c>
      <c r="E303" s="176">
        <v>111.7</v>
      </c>
      <c r="F303" s="176">
        <v>190.6</v>
      </c>
      <c r="G303" s="176">
        <v>45.4</v>
      </c>
      <c r="H303" s="176">
        <v>46.001549986763045</v>
      </c>
      <c r="I303" s="176">
        <v>99</v>
      </c>
      <c r="J303" s="175">
        <v>0.28799999999999998</v>
      </c>
      <c r="K303" s="175">
        <v>8.0000000000000002E-3</v>
      </c>
      <c r="L303" s="175">
        <v>0.42499999999999999</v>
      </c>
      <c r="M303" s="176">
        <v>111.7</v>
      </c>
      <c r="N303" s="176">
        <v>0</v>
      </c>
      <c r="O303" s="177">
        <v>4.5979999999999999</v>
      </c>
      <c r="P303" s="178">
        <v>1.2449999999999999E-2</v>
      </c>
      <c r="Q303" s="178">
        <v>2.8600000000000001E-6</v>
      </c>
      <c r="R303" s="178">
        <v>-2.7029999999999999E-9</v>
      </c>
      <c r="S303" s="175">
        <f t="shared" ca="1" si="5"/>
        <v>0.20214504668373601</v>
      </c>
      <c r="T303" s="179">
        <v>25</v>
      </c>
      <c r="U303" s="180">
        <v>114.14</v>
      </c>
      <c r="V303" s="180">
        <v>57.6</v>
      </c>
      <c r="W303" s="169">
        <v>-17.89</v>
      </c>
      <c r="X303" s="181">
        <v>-74.851759999999999</v>
      </c>
      <c r="Y303" s="169">
        <v>-12.15</v>
      </c>
      <c r="Z303" s="181">
        <v>-50.835600000000007</v>
      </c>
      <c r="AA303" s="181">
        <v>186.2</v>
      </c>
      <c r="AB303" s="177">
        <v>15.224299999999999</v>
      </c>
      <c r="AC303" s="180">
        <v>897.84</v>
      </c>
      <c r="AD303" s="180">
        <v>-7.16</v>
      </c>
      <c r="AE303" s="169">
        <v>120</v>
      </c>
      <c r="AF303" s="169">
        <v>93</v>
      </c>
      <c r="AG303" s="175">
        <v>30.175000000000001</v>
      </c>
      <c r="AH303" s="180">
        <v>-1300.6099999999999</v>
      </c>
      <c r="AI303" s="175">
        <v>-2.641</v>
      </c>
      <c r="AJ303" s="175">
        <v>0.442</v>
      </c>
      <c r="AK303" s="169">
        <v>1955</v>
      </c>
      <c r="AL303" s="181">
        <v>8179.72</v>
      </c>
      <c r="AM303" s="190" t="s">
        <v>139</v>
      </c>
      <c r="AN303" s="191">
        <f ca="1">IFERROR(IF($AM303="HSC",OFFSET(INDEX(CpDataCoefficients!$A$1:$A$5025,MATCH($A303,CpDataCoefficients!$A$1:$A$5025,0)),1,CpDataCoefficients!$F$39+AN$3),OFFSET(INDEX(CpDataCoefficients!$A$1:$A$5025,MATCH($A303,CpDataCoefficients!$A$1:$A$5025,0)),0,CpDataCoefficients!$F$39+AN$3)),0)</f>
        <v>100</v>
      </c>
      <c r="AO303" s="191">
        <f ca="1">IFERROR(IF($AM303="HSC",OFFSET(INDEX(CpDataCoefficients!$A$1:$A$5025,MATCH($A303,CpDataCoefficients!$A$1:$A$5025,0)),1,CpDataCoefficients!$F$39+AO$3),OFFSET(INDEX(CpDataCoefficients!$A$1:$A$5025,MATCH($A303,CpDataCoefficients!$A$1:$A$5025,0)),0,CpDataCoefficients!$F$39+AO$3)),0)</f>
        <v>1500</v>
      </c>
      <c r="AP303" s="191">
        <f ca="1">IFERROR(IF($AM303="HSC",OFFSET(INDEX(CpDataCoefficients!$A$1:$A$5025,MATCH($A303,CpDataCoefficients!$A$1:$A$5025,0)),1,CpDataCoefficients!$F$39+AP$3),OFFSET(INDEX(CpDataCoefficients!$A$1:$A$5025,MATCH($A303,CpDataCoefficients!$A$1:$A$5025,0)),0,CpDataCoefficients!$F$39+AP$3)),0)</f>
        <v>-0.70302900000000002</v>
      </c>
      <c r="AQ303" s="191">
        <f ca="1">IFERROR(IF($AM303="HSC",OFFSET(INDEX(CpDataCoefficients!$A$1:$A$5025,MATCH($A303,CpDataCoefficients!$A$1:$A$5025,0)),1,CpDataCoefficients!$F$39+AQ$3),OFFSET(INDEX(CpDataCoefficients!$A$1:$A$5025,MATCH($A303,CpDataCoefficients!$A$1:$A$5025,0)),0,CpDataCoefficients!$F$39+AQ$3)),0)</f>
        <v>108.4773</v>
      </c>
      <c r="AR303" s="191">
        <f ca="1">IFERROR(IF($AM303="HSC",OFFSET(INDEX(CpDataCoefficients!$A$1:$A$5025,MATCH($A303,CpDataCoefficients!$A$1:$A$5025,0)),1,CpDataCoefficients!$F$39+AR$3),OFFSET(INDEX(CpDataCoefficients!$A$1:$A$5025,MATCH($A303,CpDataCoefficients!$A$1:$A$5025,0)),0,CpDataCoefficients!$F$39+AR$3)),0)</f>
        <v>-42.521569999999997</v>
      </c>
      <c r="AS303" s="191">
        <f ca="1">IFERROR(IF($AM303="HSC",OFFSET(INDEX(CpDataCoefficients!$A$1:$A$5025,MATCH($A303,CpDataCoefficients!$A$1:$A$5025,0)),1,CpDataCoefficients!$F$39+AS$3),OFFSET(INDEX(CpDataCoefficients!$A$1:$A$5025,MATCH($A303,CpDataCoefficients!$A$1:$A$5025,0)),0,CpDataCoefficients!$F$39+AS$3)),0)</f>
        <v>5.8627880000000001</v>
      </c>
      <c r="AT303" s="191">
        <f ca="1">IFERROR(IF($AM303="HSC",OFFSET(INDEX(CpDataCoefficients!$A$1:$A$5025,MATCH($A303,CpDataCoefficients!$A$1:$A$5025,0)),1,CpDataCoefficients!$F$39+AT$3),OFFSET(INDEX(CpDataCoefficients!$A$1:$A$5025,MATCH($A303,CpDataCoefficients!$A$1:$A$5025,0)),0,CpDataCoefficients!$F$39+AT$3)),0)</f>
        <v>0.67856499999999997</v>
      </c>
      <c r="AU303" s="191">
        <f ca="1">IFERROR(IF($AM303="HSC",OFFSET(INDEX(CpDataCoefficients!$A$1:$A$5025,MATCH($A303,CpDataCoefficients!$A$1:$A$5025,0)),1,CpDataCoefficients!$F$39+AU$3),OFFSET(INDEX(CpDataCoefficients!$A$1:$A$5025,MATCH($A303,CpDataCoefficients!$A$1:$A$5025,0)),0,CpDataCoefficients!$F$39+AU$3)),0)</f>
        <v>973.37558935416666</v>
      </c>
      <c r="AV303" s="191">
        <f ca="1">IFERROR(IF($AM303="HSC",OFFSET(INDEX(CpDataCoefficients!$A$1:$A$5025,MATCH($A303,CpDataCoefficients!$A$1:$A$5025,0)),1,CpDataCoefficients!$F$39+AV$3),OFFSET(INDEX(CpDataCoefficients!$A$1:$A$5025,MATCH($A303,CpDataCoefficients!$A$1:$A$5025,0)),0,CpDataCoefficients!$F$39+AV$3)),0)</f>
        <v>-121.03897429828963</v>
      </c>
      <c r="AW303" s="191">
        <f ca="1">IFERROR(IF($AM303="HSC",OFFSET(INDEX(CpDataCoefficients!$A$1:$A$5025,MATCH($A303,CpDataCoefficients!$A$1:$A$5025,0)),1,CpDataCoefficients!$F$39+AW$3),OFFSET(INDEX(CpDataCoefficients!$A$1:$A$5025,MATCH($A303,CpDataCoefficients!$A$1:$A$5025,0)),0,CpDataCoefficients!$F$39+AW$3)),0)</f>
        <v>0</v>
      </c>
      <c r="AX303" s="191">
        <f ca="1">IFERROR(IF($AM303="HSC",OFFSET(INDEX(CpDataCoefficients!$A$1:$A$5025,MATCH($A303,CpDataCoefficients!$A$1:$A$5025,0)),1,CpDataCoefficients!$F$39+AX$3),OFFSET(INDEX(CpDataCoefficients!$A$1:$A$5025,MATCH($A303,CpDataCoefficients!$A$1:$A$5025,0)),0,CpDataCoefficients!$F$39+AX$3)),0)</f>
        <v>1500</v>
      </c>
      <c r="AY303" s="191">
        <f ca="1">IFERROR(IF($AM303="HSC",OFFSET(INDEX(CpDataCoefficients!$A$1:$A$5025,MATCH($A303,CpDataCoefficients!$A$1:$A$5025,0)),1,CpDataCoefficients!$F$39+AY$3),OFFSET(INDEX(CpDataCoefficients!$A$1:$A$5025,MATCH($A303,CpDataCoefficients!$A$1:$A$5025,0)),0,CpDataCoefficients!$F$39+AY$3)),0)</f>
        <v>3000</v>
      </c>
      <c r="AZ303" s="191">
        <f ca="1">IFERROR(IF($AM303="HSC",OFFSET(INDEX(CpDataCoefficients!$A$1:$A$5025,MATCH($A303,CpDataCoefficients!$A$1:$A$5025,0)),1,CpDataCoefficients!$F$39+AZ$3),OFFSET(INDEX(CpDataCoefficients!$A$1:$A$5025,MATCH($A303,CpDataCoefficients!$A$1:$A$5025,0)),0,CpDataCoefficients!$F$39+AZ$3)),0)</f>
        <v>85.812169999999995</v>
      </c>
      <c r="BA303" s="191">
        <f ca="1">IFERROR(IF($AM303="HSC",OFFSET(INDEX(CpDataCoefficients!$A$1:$A$5025,MATCH($A303,CpDataCoefficients!$A$1:$A$5025,0)),1,CpDataCoefficients!$F$39+BA$3),OFFSET(INDEX(CpDataCoefficients!$A$1:$A$5025,MATCH($A303,CpDataCoefficients!$A$1:$A$5025,0)),0,CpDataCoefficients!$F$39+BA$3)),0)</f>
        <v>11.264670000000001</v>
      </c>
      <c r="BB303" s="191">
        <f ca="1">IFERROR(IF($AM303="HSC",OFFSET(INDEX(CpDataCoefficients!$A$1:$A$5025,MATCH($A303,CpDataCoefficients!$A$1:$A$5025,0)),1,CpDataCoefficients!$F$39+BB$3),OFFSET(INDEX(CpDataCoefficients!$A$1:$A$5025,MATCH($A303,CpDataCoefficients!$A$1:$A$5025,0)),0,CpDataCoefficients!$F$39+BB$3)),0)</f>
        <v>-2.1141459999999999</v>
      </c>
      <c r="BC303" s="191">
        <f ca="1">IFERROR(IF($AM303="HSC",OFFSET(INDEX(CpDataCoefficients!$A$1:$A$5025,MATCH($A303,CpDataCoefficients!$A$1:$A$5025,0)),1,CpDataCoefficients!$F$39+BC$3),OFFSET(INDEX(CpDataCoefficients!$A$1:$A$5025,MATCH($A303,CpDataCoefficients!$A$1:$A$5025,0)),0,CpDataCoefficients!$F$39+BC$3)),0)</f>
        <v>0.13819000000000001</v>
      </c>
      <c r="BD303" s="191">
        <f ca="1">IFERROR(IF($AM303="HSC",OFFSET(INDEX(CpDataCoefficients!$A$1:$A$5025,MATCH($A303,CpDataCoefficients!$A$1:$A$5025,0)),1,CpDataCoefficients!$F$39+BD$3),OFFSET(INDEX(CpDataCoefficients!$A$1:$A$5025,MATCH($A303,CpDataCoefficients!$A$1:$A$5025,0)),0,CpDataCoefficients!$F$39+BD$3)),0)</f>
        <v>-26.42221</v>
      </c>
      <c r="BE303" s="191">
        <f ca="1">IFERROR(IF($AM303="HSC",OFFSET(INDEX(CpDataCoefficients!$A$1:$A$5025,MATCH($A303,CpDataCoefficients!$A$1:$A$5025,0)),1,CpDataCoefficients!$F$39+BE$3),OFFSET(INDEX(CpDataCoefficients!$A$1:$A$5025,MATCH($A303,CpDataCoefficients!$A$1:$A$5025,0)),0,CpDataCoefficients!$F$39+BE$3)),0)</f>
        <v>896.68665861458339</v>
      </c>
      <c r="BF303" s="191">
        <f ca="1">IFERROR(IF($AM303="HSC",OFFSET(INDEX(CpDataCoefficients!$A$1:$A$5025,MATCH($A303,CpDataCoefficients!$A$1:$A$5025,0)),1,CpDataCoefficients!$F$39+BF$3),OFFSET(INDEX(CpDataCoefficients!$A$1:$A$5025,MATCH($A303,CpDataCoefficients!$A$1:$A$5025,0)),0,CpDataCoefficients!$F$39+BF$3)),0)</f>
        <v>-55.339497508268401</v>
      </c>
      <c r="BG303" s="191">
        <f ca="1">IFERROR(IF($AM303="HSC",OFFSET(INDEX(CpDataCoefficients!$A$1:$A$5025,MATCH($A303,CpDataCoefficients!$A$1:$A$5025,0)),1,CpDataCoefficients!$F$39+BG$3),OFFSET(INDEX(CpDataCoefficients!$A$1:$A$5025,MATCH($A303,CpDataCoefficients!$A$1:$A$5025,0)),0,CpDataCoefficients!$F$39+BG$3)),0)</f>
        <v>0</v>
      </c>
      <c r="BH303" s="191">
        <f ca="1">IFERROR(IF($AM303="HSC",OFFSET(INDEX(CpDataCoefficients!$A$1:$A$5025,MATCH($A303,CpDataCoefficients!$A$1:$A$5025,0)),1,CpDataCoefficients!$F$39+BH$3),OFFSET(INDEX(CpDataCoefficients!$A$1:$A$5025,MATCH($A303,CpDataCoefficients!$A$1:$A$5025,0)),0,CpDataCoefficients!$F$39+BH$3)),0)</f>
        <v>3000</v>
      </c>
      <c r="BI303" s="191">
        <f ca="1">IFERROR(IF($AM303="HSC",OFFSET(INDEX(CpDataCoefficients!$A$1:$A$5025,MATCH($A303,CpDataCoefficients!$A$1:$A$5025,0)),1,CpDataCoefficients!$F$39+BI$3),OFFSET(INDEX(CpDataCoefficients!$A$1:$A$5025,MATCH($A303,CpDataCoefficients!$A$1:$A$5025,0)),0,CpDataCoefficients!$F$39+BI$3)),0)</f>
        <v>4500</v>
      </c>
      <c r="BJ303" s="191">
        <f ca="1">IFERROR(IF($AM303="HSC",OFFSET(INDEX(CpDataCoefficients!$A$1:$A$5025,MATCH($A303,CpDataCoefficients!$A$1:$A$5025,0)),1,CpDataCoefficients!$F$39+BJ$3),OFFSET(INDEX(CpDataCoefficients!$A$1:$A$5025,MATCH($A303,CpDataCoefficients!$A$1:$A$5025,0)),0,CpDataCoefficients!$F$39+BJ$3)),0)</f>
        <v>101.66157540868613</v>
      </c>
      <c r="BK303" s="191">
        <f ca="1">IFERROR(IF($AM303="HSC",OFFSET(INDEX(CpDataCoefficients!$A$1:$A$5025,MATCH($A303,CpDataCoefficients!$A$1:$A$5025,0)),1,CpDataCoefficients!$F$39+BK$3),OFFSET(INDEX(CpDataCoefficients!$A$1:$A$5025,MATCH($A303,CpDataCoefficients!$A$1:$A$5025,0)),0,CpDataCoefficients!$F$39+BK$3)),0)</f>
        <v>2.575995319891506</v>
      </c>
      <c r="BL303" s="191">
        <f ca="1">IFERROR(IF($AM303="HSC",OFFSET(INDEX(CpDataCoefficients!$A$1:$A$5025,MATCH($A303,CpDataCoefficients!$A$1:$A$5025,0)),1,CpDataCoefficients!$F$39+BL$3),OFFSET(INDEX(CpDataCoefficients!$A$1:$A$5025,MATCH($A303,CpDataCoefficients!$A$1:$A$5025,0)),0,CpDataCoefficients!$F$39+BL$3)),0)</f>
        <v>-0.40163283533747529</v>
      </c>
      <c r="BM303" s="191">
        <f ca="1">IFERROR(IF($AM303="HSC",OFFSET(INDEX(CpDataCoefficients!$A$1:$A$5025,MATCH($A303,CpDataCoefficients!$A$1:$A$5025,0)),1,CpDataCoefficients!$F$39+BM$3),OFFSET(INDEX(CpDataCoefficients!$A$1:$A$5025,MATCH($A303,CpDataCoefficients!$A$1:$A$5025,0)),0,CpDataCoefficients!$F$39+BM$3)),0)</f>
        <v>2.2758592645441333E-2</v>
      </c>
      <c r="BN303" s="191">
        <f ca="1">IFERROR(IF($AM303="HSC",OFFSET(INDEX(CpDataCoefficients!$A$1:$A$5025,MATCH($A303,CpDataCoefficients!$A$1:$A$5025,0)),1,CpDataCoefficients!$F$39+BN$3),OFFSET(INDEX(CpDataCoefficients!$A$1:$A$5025,MATCH($A303,CpDataCoefficients!$A$1:$A$5025,0)),0,CpDataCoefficients!$F$39+BN$3)),0)</f>
        <v>-45.004540869954411</v>
      </c>
      <c r="BO303" s="191">
        <f ca="1">IFERROR(IF($AM303="HSC",OFFSET(INDEX(CpDataCoefficients!$A$1:$A$5025,MATCH($A303,CpDataCoefficients!$A$1:$A$5025,0)),1,CpDataCoefficients!$F$39+BO$3),OFFSET(INDEX(CpDataCoefficients!$A$1:$A$5025,MATCH($A303,CpDataCoefficients!$A$1:$A$5025,0)),0,CpDataCoefficients!$F$39+BO$3)),0)</f>
        <v>868.9682356759954</v>
      </c>
      <c r="BP303" s="191">
        <f ca="1">IFERROR(IF($AM303="HSC",OFFSET(INDEX(CpDataCoefficients!$A$1:$A$5025,MATCH($A303,CpDataCoefficients!$A$1:$A$5025,0)),1,CpDataCoefficients!$F$39+BP$3),OFFSET(INDEX(CpDataCoefficients!$A$1:$A$5025,MATCH($A303,CpDataCoefficients!$A$1:$A$5025,0)),0,CpDataCoefficients!$F$39+BP$3)),0)</f>
        <v>-54.385603307796103</v>
      </c>
      <c r="BQ303" s="191">
        <f ca="1">IFERROR(IF($AM303="HSC",OFFSET(INDEX(CpDataCoefficients!$A$1:$A$5025,MATCH($A303,CpDataCoefficients!$A$1:$A$5025,0)),1,CpDataCoefficients!$F$39+BQ$3),OFFSET(INDEX(CpDataCoefficients!$A$1:$A$5025,MATCH($A303,CpDataCoefficients!$A$1:$A$5025,0)),0,CpDataCoefficients!$F$39+BQ$3)),0)</f>
        <v>0</v>
      </c>
      <c r="BR303" s="191">
        <f ca="1">IFERROR(IF($AM303="HSC",OFFSET(INDEX(CpDataCoefficients!$A$1:$A$5025,MATCH($A303,CpDataCoefficients!$A$1:$A$5025,0)),1,CpDataCoefficients!$F$39+BR$3),OFFSET(INDEX(CpDataCoefficients!$A$1:$A$5025,MATCH($A303,CpDataCoefficients!$A$1:$A$5025,0)),0,CpDataCoefficients!$F$39+BR$3)),0)</f>
        <v>4500</v>
      </c>
      <c r="BS303" s="191">
        <f ca="1">IFERROR(IF($AM303="HSC",OFFSET(INDEX(CpDataCoefficients!$A$1:$A$5025,MATCH($A303,CpDataCoefficients!$A$1:$A$5025,0)),1,CpDataCoefficients!$F$39+BS$3),OFFSET(INDEX(CpDataCoefficients!$A$1:$A$5025,MATCH($A303,CpDataCoefficients!$A$1:$A$5025,0)),0,CpDataCoefficients!$F$39+BS$3)),0)</f>
        <v>6000</v>
      </c>
      <c r="BT303" s="191">
        <f ca="1">IFERROR(IF($AM303="HSC",OFFSET(INDEX(CpDataCoefficients!$A$1:$A$5025,MATCH($A303,CpDataCoefficients!$A$1:$A$5025,0)),1,CpDataCoefficients!$F$39+BT$3),OFFSET(INDEX(CpDataCoefficients!$A$1:$A$5025,MATCH($A303,CpDataCoefficients!$A$1:$A$5025,0)),0,CpDataCoefficients!$F$39+BT$3)),0)</f>
        <v>106.53270736459785</v>
      </c>
      <c r="BU303" s="191">
        <f ca="1">IFERROR(IF($AM303="HSC",OFFSET(INDEX(CpDataCoefficients!$A$1:$A$5025,MATCH($A303,CpDataCoefficients!$A$1:$A$5025,0)),1,CpDataCoefficients!$F$39+BU$3),OFFSET(INDEX(CpDataCoefficients!$A$1:$A$5025,MATCH($A303,CpDataCoefficients!$A$1:$A$5025,0)),0,CpDataCoefficients!$F$39+BU$3)),0)</f>
        <v>0.45499332487086958</v>
      </c>
      <c r="BV303" s="191">
        <f ca="1">IFERROR(IF($AM303="HSC",OFFSET(INDEX(CpDataCoefficients!$A$1:$A$5025,MATCH($A303,CpDataCoefficients!$A$1:$A$5025,0)),1,CpDataCoefficients!$F$39+BV$3),OFFSET(INDEX(CpDataCoefficients!$A$1:$A$5025,MATCH($A303,CpDataCoefficients!$A$1:$A$5025,0)),0,CpDataCoefficients!$F$39+BV$3)),0)</f>
        <v>-5.3356633334296591E-2</v>
      </c>
      <c r="BW303" s="191">
        <f ca="1">IFERROR(IF($AM303="HSC",OFFSET(INDEX(CpDataCoefficients!$A$1:$A$5025,MATCH($A303,CpDataCoefficients!$A$1:$A$5025,0)),1,CpDataCoefficients!$F$39+BW$3),OFFSET(INDEX(CpDataCoefficients!$A$1:$A$5025,MATCH($A303,CpDataCoefficients!$A$1:$A$5025,0)),0,CpDataCoefficients!$F$39+BW$3)),0)</f>
        <v>2.3449246217755104E-3</v>
      </c>
      <c r="BX303" s="191">
        <f ca="1">IFERROR(IF($AM303="HSC",OFFSET(INDEX(CpDataCoefficients!$A$1:$A$5025,MATCH($A303,CpDataCoefficients!$A$1:$A$5025,0)),1,CpDataCoefficients!$F$39+BX$3),OFFSET(INDEX(CpDataCoefficients!$A$1:$A$5025,MATCH($A303,CpDataCoefficients!$A$1:$A$5025,0)),0,CpDataCoefficients!$F$39+BX$3)),0)</f>
        <v>-55.515687150208883</v>
      </c>
      <c r="BY303" s="191">
        <f ca="1">IFERROR(IF($AM303="HSC",OFFSET(INDEX(CpDataCoefficients!$A$1:$A$5025,MATCH($A303,CpDataCoefficients!$A$1:$A$5025,0)),1,CpDataCoefficients!$F$39+BY$3),OFFSET(INDEX(CpDataCoefficients!$A$1:$A$5025,MATCH($A303,CpDataCoefficients!$A$1:$A$5025,0)),0,CpDataCoefficients!$F$39+BY$3)),0)</f>
        <v>857.70130708961756</v>
      </c>
      <c r="BZ303" s="191">
        <f ca="1">IFERROR(IF($AM303="HSC",OFFSET(INDEX(CpDataCoefficients!$A$1:$A$5025,MATCH($A303,CpDataCoefficients!$A$1:$A$5025,0)),1,CpDataCoefficients!$F$39+BZ$3),OFFSET(INDEX(CpDataCoefficients!$A$1:$A$5025,MATCH($A303,CpDataCoefficients!$A$1:$A$5025,0)),0,CpDataCoefficients!$F$39+BZ$3)),0)</f>
        <v>-55.333419656923652</v>
      </c>
      <c r="CA303" s="191">
        <f ca="1">IFERROR(IF($AM303="HSC",OFFSET(INDEX(CpDataCoefficients!$A$1:$A$5025,MATCH($A303,CpDataCoefficients!$A$1:$A$5025,0)),1,CpDataCoefficients!$F$39+CA$3),OFFSET(INDEX(CpDataCoefficients!$A$1:$A$5025,MATCH($A303,CpDataCoefficients!$A$1:$A$5025,0)),0,CpDataCoefficients!$F$39+CA$3)),0)</f>
        <v>0</v>
      </c>
      <c r="CB303" s="191">
        <f ca="1">IFERROR(IF($AM303="HSC",OFFSET(INDEX(CpDataCoefficients!$A$1:$A$5025,MATCH($A303,CpDataCoefficients!$A$1:$A$5025,0)),1,CpDataCoefficients!$F$39+CB$3),OFFSET(INDEX(CpDataCoefficients!$A$1:$A$5025,MATCH($A303,CpDataCoefficients!$A$1:$A$5025,0)),0,CpDataCoefficients!$F$39+CB$3)),0)</f>
        <v>0</v>
      </c>
      <c r="CC303" s="191">
        <f ca="1">IFERROR(IF($AM303="HSC",OFFSET(INDEX(CpDataCoefficients!$A$1:$A$5025,MATCH($A303,CpDataCoefficients!$A$1:$A$5025,0)),1,CpDataCoefficients!$F$39+CC$3),OFFSET(INDEX(CpDataCoefficients!$A$1:$A$5025,MATCH($A303,CpDataCoefficients!$A$1:$A$5025,0)),0,CpDataCoefficients!$F$39+CC$3)),0)</f>
        <v>0</v>
      </c>
      <c r="CD303" s="191">
        <f ca="1">IFERROR(IF($AM303="HSC",OFFSET(INDEX(CpDataCoefficients!$A$1:$A$5025,MATCH($A303,CpDataCoefficients!$A$1:$A$5025,0)),1,CpDataCoefficients!$F$39+CD$3),OFFSET(INDEX(CpDataCoefficients!$A$1:$A$5025,MATCH($A303,CpDataCoefficients!$A$1:$A$5025,0)),0,CpDataCoefficients!$F$39+CD$3)),0)</f>
        <v>0</v>
      </c>
      <c r="CE303" s="191">
        <f ca="1">IFERROR(IF($AM303="HSC",OFFSET(INDEX(CpDataCoefficients!$A$1:$A$5025,MATCH($A303,CpDataCoefficients!$A$1:$A$5025,0)),1,CpDataCoefficients!$F$39+CE$3),OFFSET(INDEX(CpDataCoefficients!$A$1:$A$5025,MATCH($A303,CpDataCoefficients!$A$1:$A$5025,0)),0,CpDataCoefficients!$F$39+CE$3)),0)</f>
        <v>0</v>
      </c>
      <c r="CF303" s="191">
        <f ca="1">IFERROR(IF($AM303="HSC",OFFSET(INDEX(CpDataCoefficients!$A$1:$A$5025,MATCH($A303,CpDataCoefficients!$A$1:$A$5025,0)),1,CpDataCoefficients!$F$39+CF$3),OFFSET(INDEX(CpDataCoefficients!$A$1:$A$5025,MATCH($A303,CpDataCoefficients!$A$1:$A$5025,0)),0,CpDataCoefficients!$F$39+CF$3)),0)</f>
        <v>0</v>
      </c>
      <c r="CG303" s="191">
        <f ca="1">IFERROR(IF($AM303="HSC",OFFSET(INDEX(CpDataCoefficients!$A$1:$A$5025,MATCH($A303,CpDataCoefficients!$A$1:$A$5025,0)),1,CpDataCoefficients!$F$39+CG$3),OFFSET(INDEX(CpDataCoefficients!$A$1:$A$5025,MATCH($A303,CpDataCoefficients!$A$1:$A$5025,0)),0,CpDataCoefficients!$F$39+CG$3)),0)</f>
        <v>0</v>
      </c>
      <c r="CH303" s="191">
        <f ca="1">IFERROR(IF($AM303="HSC",OFFSET(INDEX(CpDataCoefficients!$A$1:$A$5025,MATCH($A303,CpDataCoefficients!$A$1:$A$5025,0)),1,CpDataCoefficients!$F$39+CH$3),OFFSET(INDEX(CpDataCoefficients!$A$1:$A$5025,MATCH($A303,CpDataCoefficients!$A$1:$A$5025,0)),0,CpDataCoefficients!$F$39+CH$3)),0)</f>
        <v>0</v>
      </c>
      <c r="CI303" s="191">
        <f ca="1">IFERROR(IF($AM303="HSC",OFFSET(INDEX(CpDataCoefficients!$A$1:$A$5025,MATCH($A303,CpDataCoefficients!$A$1:$A$5025,0)),1,CpDataCoefficients!$F$39+CI$3),OFFSET(INDEX(CpDataCoefficients!$A$1:$A$5025,MATCH($A303,CpDataCoefficients!$A$1:$A$5025,0)),0,CpDataCoefficients!$F$39+CI$3)),0)</f>
        <v>0</v>
      </c>
      <c r="CJ303" s="191">
        <f ca="1">IFERROR(IF($AM303="HSC",OFFSET(INDEX(CpDataCoefficients!$A$1:$A$5025,MATCH($A303,CpDataCoefficients!$A$1:$A$5025,0)),1,CpDataCoefficients!$F$39+CJ$3),OFFSET(INDEX(CpDataCoefficients!$A$1:$A$5025,MATCH($A303,CpDataCoefficients!$A$1:$A$5025,0)),0,CpDataCoefficients!$F$39+CJ$3)),0)</f>
        <v>0</v>
      </c>
      <c r="CK303" s="191">
        <f ca="1">IFERROR(IF($AM303="HSC",OFFSET(INDEX(CpDataCoefficients!$A$1:$A$5025,MATCH($A303,CpDataCoefficients!$A$1:$A$5025,0)),1,CpDataCoefficients!$F$39+CK$3),OFFSET(INDEX(CpDataCoefficients!$A$1:$A$5025,MATCH($A303,CpDataCoefficients!$A$1:$A$5025,0)),0,CpDataCoefficients!$F$39+CK$3)),0)</f>
        <v>0</v>
      </c>
      <c r="CL303" s="191">
        <f ca="1">IFERROR(IF($AM303="HSC",OFFSET(INDEX(CpDataCoefficients!$A$1:$A$5025,MATCH($A303,CpDataCoefficients!$A$1:$A$5025,0)),1,CpDataCoefficients!$F$39+CL$3),OFFSET(INDEX(CpDataCoefficients!$A$1:$A$5025,MATCH($A303,CpDataCoefficients!$A$1:$A$5025,0)),0,CpDataCoefficients!$F$39+CL$3)),0)</f>
        <v>0</v>
      </c>
      <c r="CM303" s="191">
        <f ca="1">IFERROR(IF($AM303="HSC",OFFSET(INDEX(CpDataCoefficients!$A$1:$A$5025,MATCH($A303,CpDataCoefficients!$A$1:$A$5025,0)),1,CpDataCoefficients!$F$39+CM$3),OFFSET(INDEX(CpDataCoefficients!$A$1:$A$5025,MATCH($A303,CpDataCoefficients!$A$1:$A$5025,0)),0,CpDataCoefficients!$F$39+CM$3)),0)</f>
        <v>0</v>
      </c>
      <c r="CN303" s="191">
        <f ca="1">IFERROR(IF($AM303="HSC",OFFSET(INDEX(CpDataCoefficients!$A$1:$A$5025,MATCH($A303,CpDataCoefficients!$A$1:$A$5025,0)),1,CpDataCoefficients!$F$39+CN$3),OFFSET(INDEX(CpDataCoefficients!$A$1:$A$5025,MATCH($A303,CpDataCoefficients!$A$1:$A$5025,0)),0,CpDataCoefficients!$F$39+CN$3)),0)</f>
        <v>0</v>
      </c>
      <c r="CO303" s="191">
        <f ca="1">IFERROR(IF($AM303="HSC",OFFSET(INDEX(CpDataCoefficients!$A$1:$A$5025,MATCH($A303,CpDataCoefficients!$A$1:$A$5025,0)),1,CpDataCoefficients!$F$39+CO$3),OFFSET(INDEX(CpDataCoefficients!$A$1:$A$5025,MATCH($A303,CpDataCoefficients!$A$1:$A$5025,0)),0,CpDataCoefficients!$F$39+CO$3)),0)</f>
        <v>0</v>
      </c>
      <c r="CP303" s="191">
        <f ca="1">IFERROR(IF($AM303="HSC",OFFSET(INDEX(CpDataCoefficients!$A$1:$A$5025,MATCH($A303,CpDataCoefficients!$A$1:$A$5025,0)),1,CpDataCoefficients!$F$39+CP$3),OFFSET(INDEX(CpDataCoefficients!$A$1:$A$5025,MATCH($A303,CpDataCoefficients!$A$1:$A$5025,0)),0,CpDataCoefficients!$F$39+CP$3)),0)</f>
        <v>0</v>
      </c>
      <c r="CQ303" s="191">
        <f ca="1">IFERROR(IF($AM303="HSC",OFFSET(INDEX(CpDataCoefficients!$A$1:$A$5025,MATCH($A303,CpDataCoefficients!$A$1:$A$5025,0)),1,CpDataCoefficients!$F$39+CQ$3),OFFSET(INDEX(CpDataCoefficients!$A$1:$A$5025,MATCH($A303,CpDataCoefficients!$A$1:$A$5025,0)),0,CpDataCoefficients!$F$39+CQ$3)),0)</f>
        <v>0</v>
      </c>
      <c r="CR303" s="191">
        <f ca="1">IFERROR(IF($AM303="HSC",OFFSET(INDEX(CpDataCoefficients!$A$1:$A$5025,MATCH($A303,CpDataCoefficients!$A$1:$A$5025,0)),1,CpDataCoefficients!$F$39+CR$3),OFFSET(INDEX(CpDataCoefficients!$A$1:$A$5025,MATCH($A303,CpDataCoefficients!$A$1:$A$5025,0)),0,CpDataCoefficients!$F$39+CR$3)),0)</f>
        <v>0</v>
      </c>
      <c r="CS303" s="191">
        <f ca="1">IFERROR(IF($AM303="HSC",OFFSET(INDEX(CpDataCoefficients!$A$1:$A$5025,MATCH($A303,CpDataCoefficients!$A$1:$A$5025,0)),1,CpDataCoefficients!$F$39+CS$3),OFFSET(INDEX(CpDataCoefficients!$A$1:$A$5025,MATCH($A303,CpDataCoefficients!$A$1:$A$5025,0)),0,CpDataCoefficients!$F$39+CS$3)),0)</f>
        <v>0</v>
      </c>
      <c r="CT303" s="191">
        <f ca="1">IFERROR(IF($AM303="HSC",OFFSET(INDEX(CpDataCoefficients!$A$1:$A$5025,MATCH($A303,CpDataCoefficients!$A$1:$A$5025,0)),1,CpDataCoefficients!$F$39+CT$3),OFFSET(INDEX(CpDataCoefficients!$A$1:$A$5025,MATCH($A303,CpDataCoefficients!$A$1:$A$5025,0)),0,CpDataCoefficients!$F$39+CT$3)),0)</f>
        <v>0</v>
      </c>
      <c r="CU303" s="192">
        <f ca="1">IFERROR(IF($AM303="HSC",OFFSET(INDEX(CpDataCoefficients!$A$1:$A$5025,MATCH($A303,CpDataCoefficients!$A$1:$A$5025,0)),1,CpDataCoefficients!$F$39+CU$3),OFFSET(INDEX(CpDataCoefficients!$A$1:$A$5025,MATCH($A303,CpDataCoefficients!$A$1:$A$5025,0)),0,CpDataCoefficients!$F$39+CU$3)),0)</f>
        <v>0</v>
      </c>
      <c r="CV303" s="193"/>
      <c r="CW303" s="193"/>
      <c r="CX303" s="193"/>
      <c r="CY303" s="193"/>
      <c r="CZ303" s="193">
        <v>1</v>
      </c>
      <c r="DA303" s="193"/>
      <c r="DB303" s="193"/>
      <c r="DC303" s="193"/>
      <c r="DD303" s="193"/>
      <c r="DE303" s="193"/>
      <c r="DF303" s="193"/>
      <c r="DG303" s="193"/>
      <c r="DH303" s="193"/>
      <c r="DI303" s="193"/>
      <c r="DJ303" s="193"/>
      <c r="DK303" s="193"/>
      <c r="DL303" s="193"/>
      <c r="DM303" s="193"/>
      <c r="DN303" s="193"/>
      <c r="DO303" s="193"/>
      <c r="DP303" s="193"/>
      <c r="DQ303" s="193"/>
      <c r="DR303" s="193"/>
      <c r="DS303" s="193"/>
      <c r="DT303" s="193"/>
      <c r="DU303" s="193"/>
      <c r="DV303" s="193"/>
      <c r="DW303" s="193"/>
      <c r="DX303" s="193"/>
      <c r="DY303" s="193"/>
      <c r="DZ303" s="193"/>
    </row>
    <row r="304" spans="1:130" ht="15.75" x14ac:dyDescent="0.25">
      <c r="A304" s="166" t="s">
        <v>333</v>
      </c>
      <c r="B304" s="166" t="s">
        <v>917</v>
      </c>
      <c r="C304" s="175">
        <f ca="1">C303</f>
        <v>16.0427</v>
      </c>
      <c r="D304" s="176"/>
      <c r="E304" s="176"/>
      <c r="F304" s="176"/>
      <c r="G304" s="176"/>
      <c r="H304" s="176"/>
      <c r="I304" s="176"/>
      <c r="J304" s="175"/>
      <c r="K304" s="175"/>
      <c r="L304" s="175"/>
      <c r="M304" s="176"/>
      <c r="N304" s="176"/>
      <c r="O304" s="177"/>
      <c r="P304" s="178"/>
      <c r="Q304" s="178"/>
      <c r="R304" s="178"/>
      <c r="S304" s="175"/>
      <c r="T304" s="179"/>
      <c r="U304" s="180"/>
      <c r="V304" s="180"/>
      <c r="W304" s="169"/>
      <c r="X304" s="181"/>
      <c r="Y304" s="169"/>
      <c r="Z304" s="181"/>
      <c r="AA304" s="181"/>
      <c r="AB304" s="177"/>
      <c r="AC304" s="180"/>
      <c r="AD304" s="180"/>
      <c r="AE304" s="169"/>
      <c r="AF304" s="169"/>
      <c r="AG304" s="175"/>
      <c r="AH304" s="180"/>
      <c r="AI304" s="175"/>
      <c r="AJ304" s="175"/>
      <c r="AK304" s="169"/>
      <c r="AL304" s="181"/>
      <c r="AM304" s="190" t="s">
        <v>139</v>
      </c>
      <c r="AN304" s="191">
        <f ca="1">IFERROR(IF($AM304="HSC",OFFSET(INDEX(CpDataCoefficients!$A$1:$A$5025,MATCH($A304,CpDataCoefficients!$A$1:$A$5025,0)),1,CpDataCoefficients!$F$39+AN$3),OFFSET(INDEX(CpDataCoefficients!$A$1:$A$5025,MATCH($A304,CpDataCoefficients!$A$1:$A$5025,0)),0,CpDataCoefficients!$F$39+AN$3)),0)</f>
        <v>90</v>
      </c>
      <c r="AO304" s="191">
        <f ca="1">IFERROR(IF($AM304="HSC",OFFSET(INDEX(CpDataCoefficients!$A$1:$A$5025,MATCH($A304,CpDataCoefficients!$A$1:$A$5025,0)),1,CpDataCoefficients!$F$39+AO$3),OFFSET(INDEX(CpDataCoefficients!$A$1:$A$5025,MATCH($A304,CpDataCoefficients!$A$1:$A$5025,0)),0,CpDataCoefficients!$F$39+AO$3)),0)</f>
        <v>170</v>
      </c>
      <c r="AP304" s="191">
        <f ca="1">IFERROR(IF($AM304="HSC",OFFSET(INDEX(CpDataCoefficients!$A$1:$A$5025,MATCH($A304,CpDataCoefficients!$A$1:$A$5025,0)),1,CpDataCoefficients!$F$39+AP$3),OFFSET(INDEX(CpDataCoefficients!$A$1:$A$5025,MATCH($A304,CpDataCoefficients!$A$1:$A$5025,0)),0,CpDataCoefficients!$F$39+AP$3)),0)</f>
        <v>-3589.228411780181</v>
      </c>
      <c r="AQ304" s="191">
        <f ca="1">IFERROR(IF($AM304="HSC",OFFSET(INDEX(CpDataCoefficients!$A$1:$A$5025,MATCH($A304,CpDataCoefficients!$A$1:$A$5025,0)),1,CpDataCoefficients!$F$39+AQ$3),OFFSET(INDEX(CpDataCoefficients!$A$1:$A$5025,MATCH($A304,CpDataCoefficients!$A$1:$A$5025,0)),0,CpDataCoefficients!$F$39+AQ$3)),0)</f>
        <v>62874.362431954702</v>
      </c>
      <c r="AR304" s="191">
        <f ca="1">IFERROR(IF($AM304="HSC",OFFSET(INDEX(CpDataCoefficients!$A$1:$A$5025,MATCH($A304,CpDataCoefficients!$A$1:$A$5025,0)),1,CpDataCoefficients!$F$39+AR$3),OFFSET(INDEX(CpDataCoefficients!$A$1:$A$5025,MATCH($A304,CpDataCoefficients!$A$1:$A$5025,0)),0,CpDataCoefficients!$F$39+AR$3)),0)</f>
        <v>-403226.57351545122</v>
      </c>
      <c r="AS304" s="191">
        <f ca="1">IFERROR(IF($AM304="HSC",OFFSET(INDEX(CpDataCoefficients!$A$1:$A$5025,MATCH($A304,CpDataCoefficients!$A$1:$A$5025,0)),1,CpDataCoefficients!$F$39+AS$3),OFFSET(INDEX(CpDataCoefficients!$A$1:$A$5025,MATCH($A304,CpDataCoefficients!$A$1:$A$5025,0)),0,CpDataCoefficients!$F$39+AS$3)),0)</f>
        <v>915605.15887457493</v>
      </c>
      <c r="AT304" s="191">
        <f ca="1">IFERROR(IF($AM304="HSC",OFFSET(INDEX(CpDataCoefficients!$A$1:$A$5025,MATCH($A304,CpDataCoefficients!$A$1:$A$5025,0)),1,CpDataCoefficients!$F$39+AT$3),OFFSET(INDEX(CpDataCoefficients!$A$1:$A$5025,MATCH($A304,CpDataCoefficients!$A$1:$A$5025,0)),0,CpDataCoefficients!$F$39+AT$3)),0)</f>
        <v>4.7271023616723742</v>
      </c>
      <c r="AU304" s="191">
        <f ca="1">IFERROR(IF($AM304="HSC",OFFSET(INDEX(CpDataCoefficients!$A$1:$A$5025,MATCH($A304,CpDataCoefficients!$A$1:$A$5025,0)),1,CpDataCoefficients!$F$39+AU$3),OFFSET(INDEX(CpDataCoefficients!$A$1:$A$5025,MATCH($A304,CpDataCoefficients!$A$1:$A$5025,0)),0,CpDataCoefficients!$F$39+AU$3)),0)</f>
        <v>0</v>
      </c>
      <c r="AV304" s="191">
        <f ca="1">IFERROR(IF($AM304="HSC",OFFSET(INDEX(CpDataCoefficients!$A$1:$A$5025,MATCH($A304,CpDataCoefficients!$A$1:$A$5025,0)),1,CpDataCoefficients!$F$39+AV$3),OFFSET(INDEX(CpDataCoefficients!$A$1:$A$5025,MATCH($A304,CpDataCoefficients!$A$1:$A$5025,0)),0,CpDataCoefficients!$F$39+AV$3)),0)</f>
        <v>0</v>
      </c>
      <c r="AW304" s="191">
        <f ca="1">IFERROR(IF($AM304="HSC",OFFSET(INDEX(CpDataCoefficients!$A$1:$A$5025,MATCH($A304,CpDataCoefficients!$A$1:$A$5025,0)),1,CpDataCoefficients!$F$39+AW$3),OFFSET(INDEX(CpDataCoefficients!$A$1:$A$5025,MATCH($A304,CpDataCoefficients!$A$1:$A$5025,0)),0,CpDataCoefficients!$F$39+AW$3)),0)</f>
        <v>0</v>
      </c>
      <c r="AX304" s="191">
        <f ca="1">IFERROR(IF($AM304="HSC",OFFSET(INDEX(CpDataCoefficients!$A$1:$A$5025,MATCH($A304,CpDataCoefficients!$A$1:$A$5025,0)),1,CpDataCoefficients!$F$39+AX$3),OFFSET(INDEX(CpDataCoefficients!$A$1:$A$5025,MATCH($A304,CpDataCoefficients!$A$1:$A$5025,0)),0,CpDataCoefficients!$F$39+AX$3)),0)</f>
        <v>0</v>
      </c>
      <c r="AY304" s="191">
        <f ca="1">IFERROR(IF($AM304="HSC",OFFSET(INDEX(CpDataCoefficients!$A$1:$A$5025,MATCH($A304,CpDataCoefficients!$A$1:$A$5025,0)),1,CpDataCoefficients!$F$39+AY$3),OFFSET(INDEX(CpDataCoefficients!$A$1:$A$5025,MATCH($A304,CpDataCoefficients!$A$1:$A$5025,0)),0,CpDataCoefficients!$F$39+AY$3)),0)</f>
        <v>0</v>
      </c>
      <c r="AZ304" s="191">
        <f ca="1">IFERROR(IF($AM304="HSC",OFFSET(INDEX(CpDataCoefficients!$A$1:$A$5025,MATCH($A304,CpDataCoefficients!$A$1:$A$5025,0)),1,CpDataCoefficients!$F$39+AZ$3),OFFSET(INDEX(CpDataCoefficients!$A$1:$A$5025,MATCH($A304,CpDataCoefficients!$A$1:$A$5025,0)),0,CpDataCoefficients!$F$39+AZ$3)),0)</f>
        <v>0</v>
      </c>
      <c r="BA304" s="191">
        <f ca="1">IFERROR(IF($AM304="HSC",OFFSET(INDEX(CpDataCoefficients!$A$1:$A$5025,MATCH($A304,CpDataCoefficients!$A$1:$A$5025,0)),1,CpDataCoefficients!$F$39+BA$3),OFFSET(INDEX(CpDataCoefficients!$A$1:$A$5025,MATCH($A304,CpDataCoefficients!$A$1:$A$5025,0)),0,CpDataCoefficients!$F$39+BA$3)),0)</f>
        <v>0</v>
      </c>
      <c r="BB304" s="191">
        <f ca="1">IFERROR(IF($AM304="HSC",OFFSET(INDEX(CpDataCoefficients!$A$1:$A$5025,MATCH($A304,CpDataCoefficients!$A$1:$A$5025,0)),1,CpDataCoefficients!$F$39+BB$3),OFFSET(INDEX(CpDataCoefficients!$A$1:$A$5025,MATCH($A304,CpDataCoefficients!$A$1:$A$5025,0)),0,CpDataCoefficients!$F$39+BB$3)),0)</f>
        <v>0</v>
      </c>
      <c r="BC304" s="191">
        <f ca="1">IFERROR(IF($AM304="HSC",OFFSET(INDEX(CpDataCoefficients!$A$1:$A$5025,MATCH($A304,CpDataCoefficients!$A$1:$A$5025,0)),1,CpDataCoefficients!$F$39+BC$3),OFFSET(INDEX(CpDataCoefficients!$A$1:$A$5025,MATCH($A304,CpDataCoefficients!$A$1:$A$5025,0)),0,CpDataCoefficients!$F$39+BC$3)),0)</f>
        <v>0</v>
      </c>
      <c r="BD304" s="191">
        <f ca="1">IFERROR(IF($AM304="HSC",OFFSET(INDEX(CpDataCoefficients!$A$1:$A$5025,MATCH($A304,CpDataCoefficients!$A$1:$A$5025,0)),1,CpDataCoefficients!$F$39+BD$3),OFFSET(INDEX(CpDataCoefficients!$A$1:$A$5025,MATCH($A304,CpDataCoefficients!$A$1:$A$5025,0)),0,CpDataCoefficients!$F$39+BD$3)),0)</f>
        <v>0</v>
      </c>
      <c r="BE304" s="191">
        <f ca="1">IFERROR(IF($AM304="HSC",OFFSET(INDEX(CpDataCoefficients!$A$1:$A$5025,MATCH($A304,CpDataCoefficients!$A$1:$A$5025,0)),1,CpDataCoefficients!$F$39+BE$3),OFFSET(INDEX(CpDataCoefficients!$A$1:$A$5025,MATCH($A304,CpDataCoefficients!$A$1:$A$5025,0)),0,CpDataCoefficients!$F$39+BE$3)),0)</f>
        <v>0</v>
      </c>
      <c r="BF304" s="191">
        <f ca="1">IFERROR(IF($AM304="HSC",OFFSET(INDEX(CpDataCoefficients!$A$1:$A$5025,MATCH($A304,CpDataCoefficients!$A$1:$A$5025,0)),1,CpDataCoefficients!$F$39+BF$3),OFFSET(INDEX(CpDataCoefficients!$A$1:$A$5025,MATCH($A304,CpDataCoefficients!$A$1:$A$5025,0)),0,CpDataCoefficients!$F$39+BF$3)),0)</f>
        <v>0</v>
      </c>
      <c r="BG304" s="191">
        <f ca="1">IFERROR(IF($AM304="HSC",OFFSET(INDEX(CpDataCoefficients!$A$1:$A$5025,MATCH($A304,CpDataCoefficients!$A$1:$A$5025,0)),1,CpDataCoefficients!$F$39+BG$3),OFFSET(INDEX(CpDataCoefficients!$A$1:$A$5025,MATCH($A304,CpDataCoefficients!$A$1:$A$5025,0)),0,CpDataCoefficients!$F$39+BG$3)),0)</f>
        <v>0</v>
      </c>
      <c r="BH304" s="191">
        <f ca="1">IFERROR(IF($AM304="HSC",OFFSET(INDEX(CpDataCoefficients!$A$1:$A$5025,MATCH($A304,CpDataCoefficients!$A$1:$A$5025,0)),1,CpDataCoefficients!$F$39+BH$3),OFFSET(INDEX(CpDataCoefficients!$A$1:$A$5025,MATCH($A304,CpDataCoefficients!$A$1:$A$5025,0)),0,CpDataCoefficients!$F$39+BH$3)),0)</f>
        <v>0</v>
      </c>
      <c r="BI304" s="191">
        <f ca="1">IFERROR(IF($AM304="HSC",OFFSET(INDEX(CpDataCoefficients!$A$1:$A$5025,MATCH($A304,CpDataCoefficients!$A$1:$A$5025,0)),1,CpDataCoefficients!$F$39+BI$3),OFFSET(INDEX(CpDataCoefficients!$A$1:$A$5025,MATCH($A304,CpDataCoefficients!$A$1:$A$5025,0)),0,CpDataCoefficients!$F$39+BI$3)),0)</f>
        <v>0</v>
      </c>
      <c r="BJ304" s="191">
        <f ca="1">IFERROR(IF($AM304="HSC",OFFSET(INDEX(CpDataCoefficients!$A$1:$A$5025,MATCH($A304,CpDataCoefficients!$A$1:$A$5025,0)),1,CpDataCoefficients!$F$39+BJ$3),OFFSET(INDEX(CpDataCoefficients!$A$1:$A$5025,MATCH($A304,CpDataCoefficients!$A$1:$A$5025,0)),0,CpDataCoefficients!$F$39+BJ$3)),0)</f>
        <v>0</v>
      </c>
      <c r="BK304" s="191">
        <f ca="1">IFERROR(IF($AM304="HSC",OFFSET(INDEX(CpDataCoefficients!$A$1:$A$5025,MATCH($A304,CpDataCoefficients!$A$1:$A$5025,0)),1,CpDataCoefficients!$F$39+BK$3),OFFSET(INDEX(CpDataCoefficients!$A$1:$A$5025,MATCH($A304,CpDataCoefficients!$A$1:$A$5025,0)),0,CpDataCoefficients!$F$39+BK$3)),0)</f>
        <v>0</v>
      </c>
      <c r="BL304" s="191">
        <f ca="1">IFERROR(IF($AM304="HSC",OFFSET(INDEX(CpDataCoefficients!$A$1:$A$5025,MATCH($A304,CpDataCoefficients!$A$1:$A$5025,0)),1,CpDataCoefficients!$F$39+BL$3),OFFSET(INDEX(CpDataCoefficients!$A$1:$A$5025,MATCH($A304,CpDataCoefficients!$A$1:$A$5025,0)),0,CpDataCoefficients!$F$39+BL$3)),0)</f>
        <v>0</v>
      </c>
      <c r="BM304" s="191">
        <f ca="1">IFERROR(IF($AM304="HSC",OFFSET(INDEX(CpDataCoefficients!$A$1:$A$5025,MATCH($A304,CpDataCoefficients!$A$1:$A$5025,0)),1,CpDataCoefficients!$F$39+BM$3),OFFSET(INDEX(CpDataCoefficients!$A$1:$A$5025,MATCH($A304,CpDataCoefficients!$A$1:$A$5025,0)),0,CpDataCoefficients!$F$39+BM$3)),0)</f>
        <v>0</v>
      </c>
      <c r="BN304" s="191">
        <f ca="1">IFERROR(IF($AM304="HSC",OFFSET(INDEX(CpDataCoefficients!$A$1:$A$5025,MATCH($A304,CpDataCoefficients!$A$1:$A$5025,0)),1,CpDataCoefficients!$F$39+BN$3),OFFSET(INDEX(CpDataCoefficients!$A$1:$A$5025,MATCH($A304,CpDataCoefficients!$A$1:$A$5025,0)),0,CpDataCoefficients!$F$39+BN$3)),0)</f>
        <v>0</v>
      </c>
      <c r="BO304" s="191">
        <f ca="1">IFERROR(IF($AM304="HSC",OFFSET(INDEX(CpDataCoefficients!$A$1:$A$5025,MATCH($A304,CpDataCoefficients!$A$1:$A$5025,0)),1,CpDataCoefficients!$F$39+BO$3),OFFSET(INDEX(CpDataCoefficients!$A$1:$A$5025,MATCH($A304,CpDataCoefficients!$A$1:$A$5025,0)),0,CpDataCoefficients!$F$39+BO$3)),0)</f>
        <v>0</v>
      </c>
      <c r="BP304" s="191">
        <f ca="1">IFERROR(IF($AM304="HSC",OFFSET(INDEX(CpDataCoefficients!$A$1:$A$5025,MATCH($A304,CpDataCoefficients!$A$1:$A$5025,0)),1,CpDataCoefficients!$F$39+BP$3),OFFSET(INDEX(CpDataCoefficients!$A$1:$A$5025,MATCH($A304,CpDataCoefficients!$A$1:$A$5025,0)),0,CpDataCoefficients!$F$39+BP$3)),0)</f>
        <v>0</v>
      </c>
      <c r="BQ304" s="191">
        <f ca="1">IFERROR(IF($AM304="HSC",OFFSET(INDEX(CpDataCoefficients!$A$1:$A$5025,MATCH($A304,CpDataCoefficients!$A$1:$A$5025,0)),1,CpDataCoefficients!$F$39+BQ$3),OFFSET(INDEX(CpDataCoefficients!$A$1:$A$5025,MATCH($A304,CpDataCoefficients!$A$1:$A$5025,0)),0,CpDataCoefficients!$F$39+BQ$3)),0)</f>
        <v>0</v>
      </c>
      <c r="BR304" s="191">
        <f ca="1">IFERROR(IF($AM304="HSC",OFFSET(INDEX(CpDataCoefficients!$A$1:$A$5025,MATCH($A304,CpDataCoefficients!$A$1:$A$5025,0)),1,CpDataCoefficients!$F$39+BR$3),OFFSET(INDEX(CpDataCoefficients!$A$1:$A$5025,MATCH($A304,CpDataCoefficients!$A$1:$A$5025,0)),0,CpDataCoefficients!$F$39+BR$3)),0)</f>
        <v>0</v>
      </c>
      <c r="BS304" s="191">
        <f ca="1">IFERROR(IF($AM304="HSC",OFFSET(INDEX(CpDataCoefficients!$A$1:$A$5025,MATCH($A304,CpDataCoefficients!$A$1:$A$5025,0)),1,CpDataCoefficients!$F$39+BS$3),OFFSET(INDEX(CpDataCoefficients!$A$1:$A$5025,MATCH($A304,CpDataCoefficients!$A$1:$A$5025,0)),0,CpDataCoefficients!$F$39+BS$3)),0)</f>
        <v>0</v>
      </c>
      <c r="BT304" s="191">
        <f ca="1">IFERROR(IF($AM304="HSC",OFFSET(INDEX(CpDataCoefficients!$A$1:$A$5025,MATCH($A304,CpDataCoefficients!$A$1:$A$5025,0)),1,CpDataCoefficients!$F$39+BT$3),OFFSET(INDEX(CpDataCoefficients!$A$1:$A$5025,MATCH($A304,CpDataCoefficients!$A$1:$A$5025,0)),0,CpDataCoefficients!$F$39+BT$3)),0)</f>
        <v>0</v>
      </c>
      <c r="BU304" s="191">
        <f ca="1">IFERROR(IF($AM304="HSC",OFFSET(INDEX(CpDataCoefficients!$A$1:$A$5025,MATCH($A304,CpDataCoefficients!$A$1:$A$5025,0)),1,CpDataCoefficients!$F$39+BU$3),OFFSET(INDEX(CpDataCoefficients!$A$1:$A$5025,MATCH($A304,CpDataCoefficients!$A$1:$A$5025,0)),0,CpDataCoefficients!$F$39+BU$3)),0)</f>
        <v>0</v>
      </c>
      <c r="BV304" s="191">
        <f ca="1">IFERROR(IF($AM304="HSC",OFFSET(INDEX(CpDataCoefficients!$A$1:$A$5025,MATCH($A304,CpDataCoefficients!$A$1:$A$5025,0)),1,CpDataCoefficients!$F$39+BV$3),OFFSET(INDEX(CpDataCoefficients!$A$1:$A$5025,MATCH($A304,CpDataCoefficients!$A$1:$A$5025,0)),0,CpDataCoefficients!$F$39+BV$3)),0)</f>
        <v>0</v>
      </c>
      <c r="BW304" s="191">
        <f ca="1">IFERROR(IF($AM304="HSC",OFFSET(INDEX(CpDataCoefficients!$A$1:$A$5025,MATCH($A304,CpDataCoefficients!$A$1:$A$5025,0)),1,CpDataCoefficients!$F$39+BW$3),OFFSET(INDEX(CpDataCoefficients!$A$1:$A$5025,MATCH($A304,CpDataCoefficients!$A$1:$A$5025,0)),0,CpDataCoefficients!$F$39+BW$3)),0)</f>
        <v>0</v>
      </c>
      <c r="BX304" s="191">
        <f ca="1">IFERROR(IF($AM304="HSC",OFFSET(INDEX(CpDataCoefficients!$A$1:$A$5025,MATCH($A304,CpDataCoefficients!$A$1:$A$5025,0)),1,CpDataCoefficients!$F$39+BX$3),OFFSET(INDEX(CpDataCoefficients!$A$1:$A$5025,MATCH($A304,CpDataCoefficients!$A$1:$A$5025,0)),0,CpDataCoefficients!$F$39+BX$3)),0)</f>
        <v>0</v>
      </c>
      <c r="BY304" s="191">
        <f ca="1">IFERROR(IF($AM304="HSC",OFFSET(INDEX(CpDataCoefficients!$A$1:$A$5025,MATCH($A304,CpDataCoefficients!$A$1:$A$5025,0)),1,CpDataCoefficients!$F$39+BY$3),OFFSET(INDEX(CpDataCoefficients!$A$1:$A$5025,MATCH($A304,CpDataCoefficients!$A$1:$A$5025,0)),0,CpDataCoefficients!$F$39+BY$3)),0)</f>
        <v>0</v>
      </c>
      <c r="BZ304" s="191">
        <f ca="1">IFERROR(IF($AM304="HSC",OFFSET(INDEX(CpDataCoefficients!$A$1:$A$5025,MATCH($A304,CpDataCoefficients!$A$1:$A$5025,0)),1,CpDataCoefficients!$F$39+BZ$3),OFFSET(INDEX(CpDataCoefficients!$A$1:$A$5025,MATCH($A304,CpDataCoefficients!$A$1:$A$5025,0)),0,CpDataCoefficients!$F$39+BZ$3)),0)</f>
        <v>0</v>
      </c>
      <c r="CA304" s="191">
        <f ca="1">IFERROR(IF($AM304="HSC",OFFSET(INDEX(CpDataCoefficients!$A$1:$A$5025,MATCH($A304,CpDataCoefficients!$A$1:$A$5025,0)),1,CpDataCoefficients!$F$39+CA$3),OFFSET(INDEX(CpDataCoefficients!$A$1:$A$5025,MATCH($A304,CpDataCoefficients!$A$1:$A$5025,0)),0,CpDataCoefficients!$F$39+CA$3)),0)</f>
        <v>0</v>
      </c>
      <c r="CB304" s="191">
        <f ca="1">IFERROR(IF($AM304="HSC",OFFSET(INDEX(CpDataCoefficients!$A$1:$A$5025,MATCH($A304,CpDataCoefficients!$A$1:$A$5025,0)),1,CpDataCoefficients!$F$39+CB$3),OFFSET(INDEX(CpDataCoefficients!$A$1:$A$5025,MATCH($A304,CpDataCoefficients!$A$1:$A$5025,0)),0,CpDataCoefficients!$F$39+CB$3)),0)</f>
        <v>0</v>
      </c>
      <c r="CC304" s="191">
        <f ca="1">IFERROR(IF($AM304="HSC",OFFSET(INDEX(CpDataCoefficients!$A$1:$A$5025,MATCH($A304,CpDataCoefficients!$A$1:$A$5025,0)),1,CpDataCoefficients!$F$39+CC$3),OFFSET(INDEX(CpDataCoefficients!$A$1:$A$5025,MATCH($A304,CpDataCoefficients!$A$1:$A$5025,0)),0,CpDataCoefficients!$F$39+CC$3)),0)</f>
        <v>0</v>
      </c>
      <c r="CD304" s="191">
        <f ca="1">IFERROR(IF($AM304="HSC",OFFSET(INDEX(CpDataCoefficients!$A$1:$A$5025,MATCH($A304,CpDataCoefficients!$A$1:$A$5025,0)),1,CpDataCoefficients!$F$39+CD$3),OFFSET(INDEX(CpDataCoefficients!$A$1:$A$5025,MATCH($A304,CpDataCoefficients!$A$1:$A$5025,0)),0,CpDataCoefficients!$F$39+CD$3)),0)</f>
        <v>0</v>
      </c>
      <c r="CE304" s="191">
        <f ca="1">IFERROR(IF($AM304="HSC",OFFSET(INDEX(CpDataCoefficients!$A$1:$A$5025,MATCH($A304,CpDataCoefficients!$A$1:$A$5025,0)),1,CpDataCoefficients!$F$39+CE$3),OFFSET(INDEX(CpDataCoefficients!$A$1:$A$5025,MATCH($A304,CpDataCoefficients!$A$1:$A$5025,0)),0,CpDataCoefficients!$F$39+CE$3)),0)</f>
        <v>0</v>
      </c>
      <c r="CF304" s="191">
        <f ca="1">IFERROR(IF($AM304="HSC",OFFSET(INDEX(CpDataCoefficients!$A$1:$A$5025,MATCH($A304,CpDataCoefficients!$A$1:$A$5025,0)),1,CpDataCoefficients!$F$39+CF$3),OFFSET(INDEX(CpDataCoefficients!$A$1:$A$5025,MATCH($A304,CpDataCoefficients!$A$1:$A$5025,0)),0,CpDataCoefficients!$F$39+CF$3)),0)</f>
        <v>0</v>
      </c>
      <c r="CG304" s="191">
        <f ca="1">IFERROR(IF($AM304="HSC",OFFSET(INDEX(CpDataCoefficients!$A$1:$A$5025,MATCH($A304,CpDataCoefficients!$A$1:$A$5025,0)),1,CpDataCoefficients!$F$39+CG$3),OFFSET(INDEX(CpDataCoefficients!$A$1:$A$5025,MATCH($A304,CpDataCoefficients!$A$1:$A$5025,0)),0,CpDataCoefficients!$F$39+CG$3)),0)</f>
        <v>0</v>
      </c>
      <c r="CH304" s="191">
        <f ca="1">IFERROR(IF($AM304="HSC",OFFSET(INDEX(CpDataCoefficients!$A$1:$A$5025,MATCH($A304,CpDataCoefficients!$A$1:$A$5025,0)),1,CpDataCoefficients!$F$39+CH$3),OFFSET(INDEX(CpDataCoefficients!$A$1:$A$5025,MATCH($A304,CpDataCoefficients!$A$1:$A$5025,0)),0,CpDataCoefficients!$F$39+CH$3)),0)</f>
        <v>0</v>
      </c>
      <c r="CI304" s="191">
        <f ca="1">IFERROR(IF($AM304="HSC",OFFSET(INDEX(CpDataCoefficients!$A$1:$A$5025,MATCH($A304,CpDataCoefficients!$A$1:$A$5025,0)),1,CpDataCoefficients!$F$39+CI$3),OFFSET(INDEX(CpDataCoefficients!$A$1:$A$5025,MATCH($A304,CpDataCoefficients!$A$1:$A$5025,0)),0,CpDataCoefficients!$F$39+CI$3)),0)</f>
        <v>0</v>
      </c>
      <c r="CJ304" s="191">
        <f ca="1">IFERROR(IF($AM304="HSC",OFFSET(INDEX(CpDataCoefficients!$A$1:$A$5025,MATCH($A304,CpDataCoefficients!$A$1:$A$5025,0)),1,CpDataCoefficients!$F$39+CJ$3),OFFSET(INDEX(CpDataCoefficients!$A$1:$A$5025,MATCH($A304,CpDataCoefficients!$A$1:$A$5025,0)),0,CpDataCoefficients!$F$39+CJ$3)),0)</f>
        <v>0</v>
      </c>
      <c r="CK304" s="191">
        <f ca="1">IFERROR(IF($AM304="HSC",OFFSET(INDEX(CpDataCoefficients!$A$1:$A$5025,MATCH($A304,CpDataCoefficients!$A$1:$A$5025,0)),1,CpDataCoefficients!$F$39+CK$3),OFFSET(INDEX(CpDataCoefficients!$A$1:$A$5025,MATCH($A304,CpDataCoefficients!$A$1:$A$5025,0)),0,CpDataCoefficients!$F$39+CK$3)),0)</f>
        <v>0</v>
      </c>
      <c r="CL304" s="191">
        <f ca="1">IFERROR(IF($AM304="HSC",OFFSET(INDEX(CpDataCoefficients!$A$1:$A$5025,MATCH($A304,CpDataCoefficients!$A$1:$A$5025,0)),1,CpDataCoefficients!$F$39+CL$3),OFFSET(INDEX(CpDataCoefficients!$A$1:$A$5025,MATCH($A304,CpDataCoefficients!$A$1:$A$5025,0)),0,CpDataCoefficients!$F$39+CL$3)),0)</f>
        <v>0</v>
      </c>
      <c r="CM304" s="191">
        <f ca="1">IFERROR(IF($AM304="HSC",OFFSET(INDEX(CpDataCoefficients!$A$1:$A$5025,MATCH($A304,CpDataCoefficients!$A$1:$A$5025,0)),1,CpDataCoefficients!$F$39+CM$3),OFFSET(INDEX(CpDataCoefficients!$A$1:$A$5025,MATCH($A304,CpDataCoefficients!$A$1:$A$5025,0)),0,CpDataCoefficients!$F$39+CM$3)),0)</f>
        <v>0</v>
      </c>
      <c r="CN304" s="191">
        <f ca="1">IFERROR(IF($AM304="HSC",OFFSET(INDEX(CpDataCoefficients!$A$1:$A$5025,MATCH($A304,CpDataCoefficients!$A$1:$A$5025,0)),1,CpDataCoefficients!$F$39+CN$3),OFFSET(INDEX(CpDataCoefficients!$A$1:$A$5025,MATCH($A304,CpDataCoefficients!$A$1:$A$5025,0)),0,CpDataCoefficients!$F$39+CN$3)),0)</f>
        <v>0</v>
      </c>
      <c r="CO304" s="191">
        <f ca="1">IFERROR(IF($AM304="HSC",OFFSET(INDEX(CpDataCoefficients!$A$1:$A$5025,MATCH($A304,CpDataCoefficients!$A$1:$A$5025,0)),1,CpDataCoefficients!$F$39+CO$3),OFFSET(INDEX(CpDataCoefficients!$A$1:$A$5025,MATCH($A304,CpDataCoefficients!$A$1:$A$5025,0)),0,CpDataCoefficients!$F$39+CO$3)),0)</f>
        <v>0</v>
      </c>
      <c r="CP304" s="191">
        <f ca="1">IFERROR(IF($AM304="HSC",OFFSET(INDEX(CpDataCoefficients!$A$1:$A$5025,MATCH($A304,CpDataCoefficients!$A$1:$A$5025,0)),1,CpDataCoefficients!$F$39+CP$3),OFFSET(INDEX(CpDataCoefficients!$A$1:$A$5025,MATCH($A304,CpDataCoefficients!$A$1:$A$5025,0)),0,CpDataCoefficients!$F$39+CP$3)),0)</f>
        <v>0</v>
      </c>
      <c r="CQ304" s="191">
        <f ca="1">IFERROR(IF($AM304="HSC",OFFSET(INDEX(CpDataCoefficients!$A$1:$A$5025,MATCH($A304,CpDataCoefficients!$A$1:$A$5025,0)),1,CpDataCoefficients!$F$39+CQ$3),OFFSET(INDEX(CpDataCoefficients!$A$1:$A$5025,MATCH($A304,CpDataCoefficients!$A$1:$A$5025,0)),0,CpDataCoefficients!$F$39+CQ$3)),0)</f>
        <v>0</v>
      </c>
      <c r="CR304" s="191">
        <f ca="1">IFERROR(IF($AM304="HSC",OFFSET(INDEX(CpDataCoefficients!$A$1:$A$5025,MATCH($A304,CpDataCoefficients!$A$1:$A$5025,0)),1,CpDataCoefficients!$F$39+CR$3),OFFSET(INDEX(CpDataCoefficients!$A$1:$A$5025,MATCH($A304,CpDataCoefficients!$A$1:$A$5025,0)),0,CpDataCoefficients!$F$39+CR$3)),0)</f>
        <v>0</v>
      </c>
      <c r="CS304" s="191">
        <f ca="1">IFERROR(IF($AM304="HSC",OFFSET(INDEX(CpDataCoefficients!$A$1:$A$5025,MATCH($A304,CpDataCoefficients!$A$1:$A$5025,0)),1,CpDataCoefficients!$F$39+CS$3),OFFSET(INDEX(CpDataCoefficients!$A$1:$A$5025,MATCH($A304,CpDataCoefficients!$A$1:$A$5025,0)),0,CpDataCoefficients!$F$39+CS$3)),0)</f>
        <v>0</v>
      </c>
      <c r="CT304" s="191">
        <f ca="1">IFERROR(IF($AM304="HSC",OFFSET(INDEX(CpDataCoefficients!$A$1:$A$5025,MATCH($A304,CpDataCoefficients!$A$1:$A$5025,0)),1,CpDataCoefficients!$F$39+CT$3),OFFSET(INDEX(CpDataCoefficients!$A$1:$A$5025,MATCH($A304,CpDataCoefficients!$A$1:$A$5025,0)),0,CpDataCoefficients!$F$39+CT$3)),0)</f>
        <v>0</v>
      </c>
      <c r="CU304" s="192">
        <f ca="1">IFERROR(IF($AM304="HSC",OFFSET(INDEX(CpDataCoefficients!$A$1:$A$5025,MATCH($A304,CpDataCoefficients!$A$1:$A$5025,0)),1,CpDataCoefficients!$F$39+CU$3),OFFSET(INDEX(CpDataCoefficients!$A$1:$A$5025,MATCH($A304,CpDataCoefficients!$A$1:$A$5025,0)),0,CpDataCoefficients!$F$39+CU$3)),0)</f>
        <v>0</v>
      </c>
      <c r="CV304" s="193"/>
      <c r="CW304" s="193"/>
      <c r="CX304" s="193"/>
      <c r="CY304" s="193"/>
      <c r="CZ304" s="193">
        <v>1</v>
      </c>
      <c r="DA304" s="193"/>
      <c r="DB304" s="193"/>
      <c r="DC304" s="193"/>
      <c r="DD304" s="193"/>
      <c r="DE304" s="193"/>
      <c r="DF304" s="193"/>
      <c r="DG304" s="193"/>
      <c r="DH304" s="193"/>
      <c r="DI304" s="193"/>
      <c r="DJ304" s="193"/>
      <c r="DK304" s="193"/>
      <c r="DL304" s="193"/>
      <c r="DM304" s="193"/>
      <c r="DN304" s="193"/>
      <c r="DO304" s="193"/>
      <c r="DP304" s="193"/>
      <c r="DQ304" s="193"/>
      <c r="DR304" s="193"/>
      <c r="DS304" s="193"/>
      <c r="DT304" s="193"/>
      <c r="DU304" s="193"/>
      <c r="DV304" s="193"/>
      <c r="DW304" s="193"/>
      <c r="DX304" s="193"/>
      <c r="DY304" s="193"/>
      <c r="DZ304" s="193"/>
    </row>
    <row r="305" spans="1:130" ht="15.75" x14ac:dyDescent="0.25">
      <c r="A305" s="166" t="s">
        <v>223</v>
      </c>
      <c r="B305" s="166" t="s">
        <v>918</v>
      </c>
      <c r="C305" s="175">
        <f ca="1">C494*1+C273*2+C414*0.5</f>
        <v>32.042200000000001</v>
      </c>
      <c r="D305" s="176">
        <v>175.5</v>
      </c>
      <c r="E305" s="176">
        <v>337.8</v>
      </c>
      <c r="F305" s="176">
        <v>512.6</v>
      </c>
      <c r="G305" s="176">
        <v>79.900000000000006</v>
      </c>
      <c r="H305" s="176">
        <v>80.958674976704145</v>
      </c>
      <c r="I305" s="176">
        <v>118</v>
      </c>
      <c r="J305" s="175">
        <v>0.224</v>
      </c>
      <c r="K305" s="175">
        <v>0.55900000000000005</v>
      </c>
      <c r="L305" s="175">
        <v>0.79100000000000004</v>
      </c>
      <c r="M305" s="176">
        <v>293</v>
      </c>
      <c r="N305" s="176">
        <v>1.7</v>
      </c>
      <c r="O305" s="177">
        <v>5.0519999999999996</v>
      </c>
      <c r="P305" s="178">
        <v>1.694E-2</v>
      </c>
      <c r="Q305" s="178">
        <v>6.1789999999999996E-6</v>
      </c>
      <c r="R305" s="178">
        <v>-6.8109999999999997E-9</v>
      </c>
      <c r="S305" s="175">
        <f t="shared" ca="1" si="5"/>
        <v>0.76487754053582668</v>
      </c>
      <c r="T305" s="179">
        <v>25</v>
      </c>
      <c r="U305" s="180">
        <v>555.29999999999995</v>
      </c>
      <c r="V305" s="180">
        <v>260.64</v>
      </c>
      <c r="W305" s="169">
        <v>-48.08</v>
      </c>
      <c r="X305" s="181">
        <v>-201.16672</v>
      </c>
      <c r="Y305" s="169">
        <v>-38.840000000000003</v>
      </c>
      <c r="Z305" s="181">
        <v>-162.50656000000001</v>
      </c>
      <c r="AA305" s="181">
        <v>0</v>
      </c>
      <c r="AB305" s="177">
        <v>18.587499999999999</v>
      </c>
      <c r="AC305" s="180">
        <v>3626.55</v>
      </c>
      <c r="AD305" s="180">
        <v>-34.29</v>
      </c>
      <c r="AE305" s="169">
        <v>364</v>
      </c>
      <c r="AF305" s="169">
        <v>257</v>
      </c>
      <c r="AG305" s="175">
        <v>72.268000000000001</v>
      </c>
      <c r="AH305" s="180">
        <v>-7064.2</v>
      </c>
      <c r="AI305" s="175">
        <v>-7.68</v>
      </c>
      <c r="AJ305" s="175">
        <v>1.86</v>
      </c>
      <c r="AK305" s="169">
        <v>8426</v>
      </c>
      <c r="AL305" s="181">
        <v>35254.383999999998</v>
      </c>
      <c r="AM305" s="190" t="s">
        <v>139</v>
      </c>
      <c r="AN305" s="191">
        <f ca="1">IFERROR(IF($AM305="HSC",OFFSET(INDEX(CpDataCoefficients!$A$1:$A$5025,MATCH($A305,CpDataCoefficients!$A$1:$A$5025,0)),1,CpDataCoefficients!$F$39+AN$3),OFFSET(INDEX(CpDataCoefficients!$A$1:$A$5025,MATCH($A305,CpDataCoefficients!$A$1:$A$5025,0)),0,CpDataCoefficients!$F$39+AN$3)),0)</f>
        <v>100</v>
      </c>
      <c r="AO305" s="191">
        <f ca="1">IFERROR(IF($AM305="HSC",OFFSET(INDEX(CpDataCoefficients!$A$1:$A$5025,MATCH($A305,CpDataCoefficients!$A$1:$A$5025,0)),1,CpDataCoefficients!$F$39+AO$3),OFFSET(INDEX(CpDataCoefficients!$A$1:$A$5025,MATCH($A305,CpDataCoefficients!$A$1:$A$5025,0)),0,CpDataCoefficients!$F$39+AO$3)),0)</f>
        <v>300</v>
      </c>
      <c r="AP305" s="191">
        <f ca="1">IFERROR(IF($AM305="HSC",OFFSET(INDEX(CpDataCoefficients!$A$1:$A$5025,MATCH($A305,CpDataCoefficients!$A$1:$A$5025,0)),1,CpDataCoefficients!$F$39+AP$3),OFFSET(INDEX(CpDataCoefficients!$A$1:$A$5025,MATCH($A305,CpDataCoefficients!$A$1:$A$5025,0)),0,CpDataCoefficients!$F$39+AP$3)),0)</f>
        <v>30.144491620386361</v>
      </c>
      <c r="AQ305" s="191">
        <f ca="1">IFERROR(IF($AM305="HSC",OFFSET(INDEX(CpDataCoefficients!$A$1:$A$5025,MATCH($A305,CpDataCoefficients!$A$1:$A$5025,0)),1,CpDataCoefficients!$F$39+AQ$3),OFFSET(INDEX(CpDataCoefficients!$A$1:$A$5025,MATCH($A305,CpDataCoefficients!$A$1:$A$5025,0)),0,CpDataCoefficients!$F$39+AQ$3)),0)</f>
        <v>110.47316438838911</v>
      </c>
      <c r="AR305" s="191">
        <f ca="1">IFERROR(IF($AM305="HSC",OFFSET(INDEX(CpDataCoefficients!$A$1:$A$5025,MATCH($A305,CpDataCoefficients!$A$1:$A$5025,0)),1,CpDataCoefficients!$F$39+AR$3),OFFSET(INDEX(CpDataCoefficients!$A$1:$A$5025,MATCH($A305,CpDataCoefficients!$A$1:$A$5025,0)),0,CpDataCoefficients!$F$39+AR$3)),0)</f>
        <v>-507.09264148592797</v>
      </c>
      <c r="AS305" s="191">
        <f ca="1">IFERROR(IF($AM305="HSC",OFFSET(INDEX(CpDataCoefficients!$A$1:$A$5025,MATCH($A305,CpDataCoefficients!$A$1:$A$5025,0)),1,CpDataCoefficients!$F$39+AS$3),OFFSET(INDEX(CpDataCoefficients!$A$1:$A$5025,MATCH($A305,CpDataCoefficients!$A$1:$A$5025,0)),0,CpDataCoefficients!$F$39+AS$3)),0)</f>
        <v>983.908354122746</v>
      </c>
      <c r="AT305" s="191">
        <f ca="1">IFERROR(IF($AM305="HSC",OFFSET(INDEX(CpDataCoefficients!$A$1:$A$5025,MATCH($A305,CpDataCoefficients!$A$1:$A$5025,0)),1,CpDataCoefficients!$F$39+AT$3),OFFSET(INDEX(CpDataCoefficients!$A$1:$A$5025,MATCH($A305,CpDataCoefficients!$A$1:$A$5025,0)),0,CpDataCoefficients!$F$39+AT$3)),0)</f>
        <v>-1.31301927771354E-3</v>
      </c>
      <c r="AU305" s="191">
        <f ca="1">IFERROR(IF($AM305="HSC",OFFSET(INDEX(CpDataCoefficients!$A$1:$A$5025,MATCH($A305,CpDataCoefficients!$A$1:$A$5025,0)),1,CpDataCoefficients!$F$39+AU$3),OFFSET(INDEX(CpDataCoefficients!$A$1:$A$5025,MATCH($A305,CpDataCoefficients!$A$1:$A$5025,0)),0,CpDataCoefficients!$F$39+AU$3)),0)</f>
        <v>-9045.7517358880359</v>
      </c>
      <c r="AV305" s="191">
        <f ca="1">IFERROR(IF($AM305="HSC",OFFSET(INDEX(CpDataCoefficients!$A$1:$A$5025,MATCH($A305,CpDataCoefficients!$A$1:$A$5025,0)),1,CpDataCoefficients!$F$39+AV$3),OFFSET(INDEX(CpDataCoefficients!$A$1:$A$5025,MATCH($A305,CpDataCoefficients!$A$1:$A$5025,0)),0,CpDataCoefficients!$F$39+AV$3)),0)</f>
        <v>17.10789792287871</v>
      </c>
      <c r="AW305" s="191">
        <f ca="1">IFERROR(IF($AM305="HSC",OFFSET(INDEX(CpDataCoefficients!$A$1:$A$5025,MATCH($A305,CpDataCoefficients!$A$1:$A$5025,0)),1,CpDataCoefficients!$F$39+AW$3),OFFSET(INDEX(CpDataCoefficients!$A$1:$A$5025,MATCH($A305,CpDataCoefficients!$A$1:$A$5025,0)),0,CpDataCoefficients!$F$39+AW$3)),0)</f>
        <v>0</v>
      </c>
      <c r="AX305" s="191">
        <f ca="1">IFERROR(IF($AM305="HSC",OFFSET(INDEX(CpDataCoefficients!$A$1:$A$5025,MATCH($A305,CpDataCoefficients!$A$1:$A$5025,0)),1,CpDataCoefficients!$F$39+AX$3),OFFSET(INDEX(CpDataCoefficients!$A$1:$A$5025,MATCH($A305,CpDataCoefficients!$A$1:$A$5025,0)),0,CpDataCoefficients!$F$39+AX$3)),0)</f>
        <v>300</v>
      </c>
      <c r="AY305" s="191">
        <f ca="1">IFERROR(IF($AM305="HSC",OFFSET(INDEX(CpDataCoefficients!$A$1:$A$5025,MATCH($A305,CpDataCoefficients!$A$1:$A$5025,0)),1,CpDataCoefficients!$F$39+AY$3),OFFSET(INDEX(CpDataCoefficients!$A$1:$A$5025,MATCH($A305,CpDataCoefficients!$A$1:$A$5025,0)),0,CpDataCoefficients!$F$39+AY$3)),0)</f>
        <v>900</v>
      </c>
      <c r="AZ305" s="191">
        <f ca="1">IFERROR(IF($AM305="HSC",OFFSET(INDEX(CpDataCoefficients!$A$1:$A$5025,MATCH($A305,CpDataCoefficients!$A$1:$A$5025,0)),1,CpDataCoefficients!$F$39+AZ$3),OFFSET(INDEX(CpDataCoefficients!$A$1:$A$5025,MATCH($A305,CpDataCoefficients!$A$1:$A$5025,0)),0,CpDataCoefficients!$F$39+AZ$3)),0)</f>
        <v>-12.594160111631377</v>
      </c>
      <c r="BA305" s="191">
        <f ca="1">IFERROR(IF($AM305="HSC",OFFSET(INDEX(CpDataCoefficients!$A$1:$A$5025,MATCH($A305,CpDataCoefficients!$A$1:$A$5025,0)),1,CpDataCoefficients!$F$39+BA$3),OFFSET(INDEX(CpDataCoefficients!$A$1:$A$5025,MATCH($A305,CpDataCoefficients!$A$1:$A$5025,0)),0,CpDataCoefficients!$F$39+BA$3)),0)</f>
        <v>191.78038293467529</v>
      </c>
      <c r="BB305" s="191">
        <f ca="1">IFERROR(IF($AM305="HSC",OFFSET(INDEX(CpDataCoefficients!$A$1:$A$5025,MATCH($A305,CpDataCoefficients!$A$1:$A$5025,0)),1,CpDataCoefficients!$F$39+BB$3),OFFSET(INDEX(CpDataCoefficients!$A$1:$A$5025,MATCH($A305,CpDataCoefficients!$A$1:$A$5025,0)),0,CpDataCoefficients!$F$39+BB$3)),0)</f>
        <v>-126.10379352844372</v>
      </c>
      <c r="BC305" s="191">
        <f ca="1">IFERROR(IF($AM305="HSC",OFFSET(INDEX(CpDataCoefficients!$A$1:$A$5025,MATCH($A305,CpDataCoefficients!$A$1:$A$5025,0)),1,CpDataCoefficients!$F$39+BC$3),OFFSET(INDEX(CpDataCoefficients!$A$1:$A$5025,MATCH($A305,CpDataCoefficients!$A$1:$A$5025,0)),0,CpDataCoefficients!$F$39+BC$3)),0)</f>
        <v>35.693040169573493</v>
      </c>
      <c r="BD305" s="191">
        <f ca="1">IFERROR(IF($AM305="HSC",OFFSET(INDEX(CpDataCoefficients!$A$1:$A$5025,MATCH($A305,CpDataCoefficients!$A$1:$A$5025,0)),1,CpDataCoefficients!$F$39+BD$3),OFFSET(INDEX(CpDataCoefficients!$A$1:$A$5025,MATCH($A305,CpDataCoefficients!$A$1:$A$5025,0)),0,CpDataCoefficients!$F$39+BD$3)),0)</f>
        <v>0.86534705754224062</v>
      </c>
      <c r="BE305" s="191">
        <f ca="1">IFERROR(IF($AM305="HSC",OFFSET(INDEX(CpDataCoefficients!$A$1:$A$5025,MATCH($A305,CpDataCoefficients!$A$1:$A$5025,0)),1,CpDataCoefficients!$F$39+BE$3),OFFSET(INDEX(CpDataCoefficients!$A$1:$A$5025,MATCH($A305,CpDataCoefficients!$A$1:$A$5025,0)),0,CpDataCoefficients!$F$39+BE$3)),0)</f>
        <v>-9035.2088619011429</v>
      </c>
      <c r="BF305" s="191">
        <f ca="1">IFERROR(IF($AM305="HSC",OFFSET(INDEX(CpDataCoefficients!$A$1:$A$5025,MATCH($A305,CpDataCoefficients!$A$1:$A$5025,0)),1,CpDataCoefficients!$F$39+BF$3),OFFSET(INDEX(CpDataCoefficients!$A$1:$A$5025,MATCH($A305,CpDataCoefficients!$A$1:$A$5025,0)),0,CpDataCoefficients!$F$39+BF$3)),0)</f>
        <v>-62.536224147866996</v>
      </c>
      <c r="BG305" s="191">
        <f ca="1">IFERROR(IF($AM305="HSC",OFFSET(INDEX(CpDataCoefficients!$A$1:$A$5025,MATCH($A305,CpDataCoefficients!$A$1:$A$5025,0)),1,CpDataCoefficients!$F$39+BG$3),OFFSET(INDEX(CpDataCoefficients!$A$1:$A$5025,MATCH($A305,CpDataCoefficients!$A$1:$A$5025,0)),0,CpDataCoefficients!$F$39+BG$3)),0)</f>
        <v>0</v>
      </c>
      <c r="BH305" s="191">
        <f ca="1">IFERROR(IF($AM305="HSC",OFFSET(INDEX(CpDataCoefficients!$A$1:$A$5025,MATCH($A305,CpDataCoefficients!$A$1:$A$5025,0)),1,CpDataCoefficients!$F$39+BH$3),OFFSET(INDEX(CpDataCoefficients!$A$1:$A$5025,MATCH($A305,CpDataCoefficients!$A$1:$A$5025,0)),0,CpDataCoefficients!$F$39+BH$3)),0)</f>
        <v>900</v>
      </c>
      <c r="BI305" s="191">
        <f ca="1">IFERROR(IF($AM305="HSC",OFFSET(INDEX(CpDataCoefficients!$A$1:$A$5025,MATCH($A305,CpDataCoefficients!$A$1:$A$5025,0)),1,CpDataCoefficients!$F$39+BI$3),OFFSET(INDEX(CpDataCoefficients!$A$1:$A$5025,MATCH($A305,CpDataCoefficients!$A$1:$A$5025,0)),0,CpDataCoefficients!$F$39+BI$3)),0)</f>
        <v>1400</v>
      </c>
      <c r="BJ305" s="191">
        <f ca="1">IFERROR(IF($AM305="HSC",OFFSET(INDEX(CpDataCoefficients!$A$1:$A$5025,MATCH($A305,CpDataCoefficients!$A$1:$A$5025,0)),1,CpDataCoefficients!$F$39+BJ$3),OFFSET(INDEX(CpDataCoefficients!$A$1:$A$5025,MATCH($A305,CpDataCoefficients!$A$1:$A$5025,0)),0,CpDataCoefficients!$F$39+BJ$3)),0)</f>
        <v>31.060738677174733</v>
      </c>
      <c r="BK305" s="191">
        <f ca="1">IFERROR(IF($AM305="HSC",OFFSET(INDEX(CpDataCoefficients!$A$1:$A$5025,MATCH($A305,CpDataCoefficients!$A$1:$A$5025,0)),1,CpDataCoefficients!$F$39+BK$3),OFFSET(INDEX(CpDataCoefficients!$A$1:$A$5025,MATCH($A305,CpDataCoefficients!$A$1:$A$5025,0)),0,CpDataCoefficients!$F$39+BK$3)),0)</f>
        <v>88.60295526432914</v>
      </c>
      <c r="BL305" s="191">
        <f ca="1">IFERROR(IF($AM305="HSC",OFFSET(INDEX(CpDataCoefficients!$A$1:$A$5025,MATCH($A305,CpDataCoefficients!$A$1:$A$5025,0)),1,CpDataCoefficients!$F$39+BL$3),OFFSET(INDEX(CpDataCoefficients!$A$1:$A$5025,MATCH($A305,CpDataCoefficients!$A$1:$A$5025,0)),0,CpDataCoefficients!$F$39+BL$3)),0)</f>
        <v>-31.29501190591019</v>
      </c>
      <c r="BM305" s="191">
        <f ca="1">IFERROR(IF($AM305="HSC",OFFSET(INDEX(CpDataCoefficients!$A$1:$A$5025,MATCH($A305,CpDataCoefficients!$A$1:$A$5025,0)),1,CpDataCoefficients!$F$39+BM$3),OFFSET(INDEX(CpDataCoefficients!$A$1:$A$5025,MATCH($A305,CpDataCoefficients!$A$1:$A$5025,0)),0,CpDataCoefficients!$F$39+BM$3)),0)</f>
        <v>3.8570283868992155</v>
      </c>
      <c r="BN305" s="191">
        <f ca="1">IFERROR(IF($AM305="HSC",OFFSET(INDEX(CpDataCoefficients!$A$1:$A$5025,MATCH($A305,CpDataCoefficients!$A$1:$A$5025,0)),1,CpDataCoefficients!$F$39+BN$3),OFFSET(INDEX(CpDataCoefficients!$A$1:$A$5025,MATCH($A305,CpDataCoefficients!$A$1:$A$5025,0)),0,CpDataCoefficients!$F$39+BN$3)),0)</f>
        <v>-2.6860796436157313</v>
      </c>
      <c r="BO305" s="191">
        <f ca="1">IFERROR(IF($AM305="HSC",OFFSET(INDEX(CpDataCoefficients!$A$1:$A$5025,MATCH($A305,CpDataCoefficients!$A$1:$A$5025,0)),1,CpDataCoefficients!$F$39+BO$3),OFFSET(INDEX(CpDataCoefficients!$A$1:$A$5025,MATCH($A305,CpDataCoefficients!$A$1:$A$5025,0)),0,CpDataCoefficients!$F$39+BO$3)),0)</f>
        <v>-9054.474074374155</v>
      </c>
      <c r="BP305" s="191">
        <f ca="1">IFERROR(IF($AM305="HSC",OFFSET(INDEX(CpDataCoefficients!$A$1:$A$5025,MATCH($A305,CpDataCoefficients!$A$1:$A$5025,0)),1,CpDataCoefficients!$F$39+BP$3),OFFSET(INDEX(CpDataCoefficients!$A$1:$A$5025,MATCH($A305,CpDataCoefficients!$A$1:$A$5025,0)),0,CpDataCoefficients!$F$39+BP$3)),0)</f>
        <v>2.0693190044686389</v>
      </c>
      <c r="BQ305" s="191">
        <f ca="1">IFERROR(IF($AM305="HSC",OFFSET(INDEX(CpDataCoefficients!$A$1:$A$5025,MATCH($A305,CpDataCoefficients!$A$1:$A$5025,0)),1,CpDataCoefficients!$F$39+BQ$3),OFFSET(INDEX(CpDataCoefficients!$A$1:$A$5025,MATCH($A305,CpDataCoefficients!$A$1:$A$5025,0)),0,CpDataCoefficients!$F$39+BQ$3)),0)</f>
        <v>0</v>
      </c>
      <c r="BR305" s="191">
        <f ca="1">IFERROR(IF($AM305="HSC",OFFSET(INDEX(CpDataCoefficients!$A$1:$A$5025,MATCH($A305,CpDataCoefficients!$A$1:$A$5025,0)),1,CpDataCoefficients!$F$39+BR$3),OFFSET(INDEX(CpDataCoefficients!$A$1:$A$5025,MATCH($A305,CpDataCoefficients!$A$1:$A$5025,0)),0,CpDataCoefficients!$F$39+BR$3)),0)</f>
        <v>1400</v>
      </c>
      <c r="BS305" s="191">
        <f ca="1">IFERROR(IF($AM305="HSC",OFFSET(INDEX(CpDataCoefficients!$A$1:$A$5025,MATCH($A305,CpDataCoefficients!$A$1:$A$5025,0)),1,CpDataCoefficients!$F$39+BS$3),OFFSET(INDEX(CpDataCoefficients!$A$1:$A$5025,MATCH($A305,CpDataCoefficients!$A$1:$A$5025,0)),0,CpDataCoefficients!$F$39+BS$3)),0)</f>
        <v>3000</v>
      </c>
      <c r="BT305" s="191">
        <f ca="1">IFERROR(IF($AM305="HSC",OFFSET(INDEX(CpDataCoefficients!$A$1:$A$5025,MATCH($A305,CpDataCoefficients!$A$1:$A$5025,0)),1,CpDataCoefficients!$F$39+BT$3),OFFSET(INDEX(CpDataCoefficients!$A$1:$A$5025,MATCH($A305,CpDataCoefficients!$A$1:$A$5025,0)),0,CpDataCoefficients!$F$39+BT$3)),0)</f>
        <v>90.36331290769597</v>
      </c>
      <c r="BU305" s="191">
        <f ca="1">IFERROR(IF($AM305="HSC",OFFSET(INDEX(CpDataCoefficients!$A$1:$A$5025,MATCH($A305,CpDataCoefficients!$A$1:$A$5025,0)),1,CpDataCoefficients!$F$39+BU$3),OFFSET(INDEX(CpDataCoefficients!$A$1:$A$5025,MATCH($A305,CpDataCoefficients!$A$1:$A$5025,0)),0,CpDataCoefficients!$F$39+BU$3)),0)</f>
        <v>21.150788657670997</v>
      </c>
      <c r="BV305" s="191">
        <f ca="1">IFERROR(IF($AM305="HSC",OFFSET(INDEX(CpDataCoefficients!$A$1:$A$5025,MATCH($A305,CpDataCoefficients!$A$1:$A$5025,0)),1,CpDataCoefficients!$F$39+BV$3),OFFSET(INDEX(CpDataCoefficients!$A$1:$A$5025,MATCH($A305,CpDataCoefficients!$A$1:$A$5025,0)),0,CpDataCoefficients!$F$39+BV$3)),0)</f>
        <v>-3.6442611894127572</v>
      </c>
      <c r="BW305" s="191">
        <f ca="1">IFERROR(IF($AM305="HSC",OFFSET(INDEX(CpDataCoefficients!$A$1:$A$5025,MATCH($A305,CpDataCoefficients!$A$1:$A$5025,0)),1,CpDataCoefficients!$F$39+BW$3),OFFSET(INDEX(CpDataCoefficients!$A$1:$A$5025,MATCH($A305,CpDataCoefficients!$A$1:$A$5025,0)),0,CpDataCoefficients!$F$39+BW$3)),0)</f>
        <v>8.027921906543313E-2</v>
      </c>
      <c r="BX305" s="191">
        <f ca="1">IFERROR(IF($AM305="HSC",OFFSET(INDEX(CpDataCoefficients!$A$1:$A$5025,MATCH($A305,CpDataCoefficients!$A$1:$A$5025,0)),1,CpDataCoefficients!$F$39+BX$3),OFFSET(INDEX(CpDataCoefficients!$A$1:$A$5025,MATCH($A305,CpDataCoefficients!$A$1:$A$5025,0)),0,CpDataCoefficients!$F$39+BX$3)),0)</f>
        <v>-19.731414339605806</v>
      </c>
      <c r="BY305" s="191">
        <f ca="1">IFERROR(IF($AM305="HSC",OFFSET(INDEX(CpDataCoefficients!$A$1:$A$5025,MATCH($A305,CpDataCoefficients!$A$1:$A$5025,0)),1,CpDataCoefficients!$F$39+BY$3),OFFSET(INDEX(CpDataCoefficients!$A$1:$A$5025,MATCH($A305,CpDataCoefficients!$A$1:$A$5025,0)),0,CpDataCoefficients!$F$39+BY$3)),0)</f>
        <v>-9105.2338241788257</v>
      </c>
      <c r="BZ305" s="191">
        <f ca="1">IFERROR(IF($AM305="HSC",OFFSET(INDEX(CpDataCoefficients!$A$1:$A$5025,MATCH($A305,CpDataCoefficients!$A$1:$A$5025,0)),1,CpDataCoefficients!$F$39+BZ$3),OFFSET(INDEX(CpDataCoefficients!$A$1:$A$5025,MATCH($A305,CpDataCoefficients!$A$1:$A$5025,0)),0,CpDataCoefficients!$F$39+BZ$3)),0)</f>
        <v>48.557113667717793</v>
      </c>
      <c r="CA305" s="191">
        <f ca="1">IFERROR(IF($AM305="HSC",OFFSET(INDEX(CpDataCoefficients!$A$1:$A$5025,MATCH($A305,CpDataCoefficients!$A$1:$A$5025,0)),1,CpDataCoefficients!$F$39+CA$3),OFFSET(INDEX(CpDataCoefficients!$A$1:$A$5025,MATCH($A305,CpDataCoefficients!$A$1:$A$5025,0)),0,CpDataCoefficients!$F$39+CA$3)),0)</f>
        <v>0</v>
      </c>
      <c r="CB305" s="191">
        <f ca="1">IFERROR(IF($AM305="HSC",OFFSET(INDEX(CpDataCoefficients!$A$1:$A$5025,MATCH($A305,CpDataCoefficients!$A$1:$A$5025,0)),1,CpDataCoefficients!$F$39+CB$3),OFFSET(INDEX(CpDataCoefficients!$A$1:$A$5025,MATCH($A305,CpDataCoefficients!$A$1:$A$5025,0)),0,CpDataCoefficients!$F$39+CB$3)),0)</f>
        <v>0</v>
      </c>
      <c r="CC305" s="191">
        <f ca="1">IFERROR(IF($AM305="HSC",OFFSET(INDEX(CpDataCoefficients!$A$1:$A$5025,MATCH($A305,CpDataCoefficients!$A$1:$A$5025,0)),1,CpDataCoefficients!$F$39+CC$3),OFFSET(INDEX(CpDataCoefficients!$A$1:$A$5025,MATCH($A305,CpDataCoefficients!$A$1:$A$5025,0)),0,CpDataCoefficients!$F$39+CC$3)),0)</f>
        <v>0</v>
      </c>
      <c r="CD305" s="191">
        <f ca="1">IFERROR(IF($AM305="HSC",OFFSET(INDEX(CpDataCoefficients!$A$1:$A$5025,MATCH($A305,CpDataCoefficients!$A$1:$A$5025,0)),1,CpDataCoefficients!$F$39+CD$3),OFFSET(INDEX(CpDataCoefficients!$A$1:$A$5025,MATCH($A305,CpDataCoefficients!$A$1:$A$5025,0)),0,CpDataCoefficients!$F$39+CD$3)),0)</f>
        <v>0</v>
      </c>
      <c r="CE305" s="191">
        <f ca="1">IFERROR(IF($AM305="HSC",OFFSET(INDEX(CpDataCoefficients!$A$1:$A$5025,MATCH($A305,CpDataCoefficients!$A$1:$A$5025,0)),1,CpDataCoefficients!$F$39+CE$3),OFFSET(INDEX(CpDataCoefficients!$A$1:$A$5025,MATCH($A305,CpDataCoefficients!$A$1:$A$5025,0)),0,CpDataCoefficients!$F$39+CE$3)),0)</f>
        <v>0</v>
      </c>
      <c r="CF305" s="191">
        <f ca="1">IFERROR(IF($AM305="HSC",OFFSET(INDEX(CpDataCoefficients!$A$1:$A$5025,MATCH($A305,CpDataCoefficients!$A$1:$A$5025,0)),1,CpDataCoefficients!$F$39+CF$3),OFFSET(INDEX(CpDataCoefficients!$A$1:$A$5025,MATCH($A305,CpDataCoefficients!$A$1:$A$5025,0)),0,CpDataCoefficients!$F$39+CF$3)),0)</f>
        <v>0</v>
      </c>
      <c r="CG305" s="191">
        <f ca="1">IFERROR(IF($AM305="HSC",OFFSET(INDEX(CpDataCoefficients!$A$1:$A$5025,MATCH($A305,CpDataCoefficients!$A$1:$A$5025,0)),1,CpDataCoefficients!$F$39+CG$3),OFFSET(INDEX(CpDataCoefficients!$A$1:$A$5025,MATCH($A305,CpDataCoefficients!$A$1:$A$5025,0)),0,CpDataCoefficients!$F$39+CG$3)),0)</f>
        <v>0</v>
      </c>
      <c r="CH305" s="191">
        <f ca="1">IFERROR(IF($AM305="HSC",OFFSET(INDEX(CpDataCoefficients!$A$1:$A$5025,MATCH($A305,CpDataCoefficients!$A$1:$A$5025,0)),1,CpDataCoefficients!$F$39+CH$3),OFFSET(INDEX(CpDataCoefficients!$A$1:$A$5025,MATCH($A305,CpDataCoefficients!$A$1:$A$5025,0)),0,CpDataCoefficients!$F$39+CH$3)),0)</f>
        <v>0</v>
      </c>
      <c r="CI305" s="191">
        <f ca="1">IFERROR(IF($AM305="HSC",OFFSET(INDEX(CpDataCoefficients!$A$1:$A$5025,MATCH($A305,CpDataCoefficients!$A$1:$A$5025,0)),1,CpDataCoefficients!$F$39+CI$3),OFFSET(INDEX(CpDataCoefficients!$A$1:$A$5025,MATCH($A305,CpDataCoefficients!$A$1:$A$5025,0)),0,CpDataCoefficients!$F$39+CI$3)),0)</f>
        <v>0</v>
      </c>
      <c r="CJ305" s="191">
        <f ca="1">IFERROR(IF($AM305="HSC",OFFSET(INDEX(CpDataCoefficients!$A$1:$A$5025,MATCH($A305,CpDataCoefficients!$A$1:$A$5025,0)),1,CpDataCoefficients!$F$39+CJ$3),OFFSET(INDEX(CpDataCoefficients!$A$1:$A$5025,MATCH($A305,CpDataCoefficients!$A$1:$A$5025,0)),0,CpDataCoefficients!$F$39+CJ$3)),0)</f>
        <v>0</v>
      </c>
      <c r="CK305" s="191">
        <f ca="1">IFERROR(IF($AM305="HSC",OFFSET(INDEX(CpDataCoefficients!$A$1:$A$5025,MATCH($A305,CpDataCoefficients!$A$1:$A$5025,0)),1,CpDataCoefficients!$F$39+CK$3),OFFSET(INDEX(CpDataCoefficients!$A$1:$A$5025,MATCH($A305,CpDataCoefficients!$A$1:$A$5025,0)),0,CpDataCoefficients!$F$39+CK$3)),0)</f>
        <v>0</v>
      </c>
      <c r="CL305" s="191">
        <f ca="1">IFERROR(IF($AM305="HSC",OFFSET(INDEX(CpDataCoefficients!$A$1:$A$5025,MATCH($A305,CpDataCoefficients!$A$1:$A$5025,0)),1,CpDataCoefficients!$F$39+CL$3),OFFSET(INDEX(CpDataCoefficients!$A$1:$A$5025,MATCH($A305,CpDataCoefficients!$A$1:$A$5025,0)),0,CpDataCoefficients!$F$39+CL$3)),0)</f>
        <v>0</v>
      </c>
      <c r="CM305" s="191">
        <f ca="1">IFERROR(IF($AM305="HSC",OFFSET(INDEX(CpDataCoefficients!$A$1:$A$5025,MATCH($A305,CpDataCoefficients!$A$1:$A$5025,0)),1,CpDataCoefficients!$F$39+CM$3),OFFSET(INDEX(CpDataCoefficients!$A$1:$A$5025,MATCH($A305,CpDataCoefficients!$A$1:$A$5025,0)),0,CpDataCoefficients!$F$39+CM$3)),0)</f>
        <v>0</v>
      </c>
      <c r="CN305" s="191">
        <f ca="1">IFERROR(IF($AM305="HSC",OFFSET(INDEX(CpDataCoefficients!$A$1:$A$5025,MATCH($A305,CpDataCoefficients!$A$1:$A$5025,0)),1,CpDataCoefficients!$F$39+CN$3),OFFSET(INDEX(CpDataCoefficients!$A$1:$A$5025,MATCH($A305,CpDataCoefficients!$A$1:$A$5025,0)),0,CpDataCoefficients!$F$39+CN$3)),0)</f>
        <v>0</v>
      </c>
      <c r="CO305" s="191">
        <f ca="1">IFERROR(IF($AM305="HSC",OFFSET(INDEX(CpDataCoefficients!$A$1:$A$5025,MATCH($A305,CpDataCoefficients!$A$1:$A$5025,0)),1,CpDataCoefficients!$F$39+CO$3),OFFSET(INDEX(CpDataCoefficients!$A$1:$A$5025,MATCH($A305,CpDataCoefficients!$A$1:$A$5025,0)),0,CpDataCoefficients!$F$39+CO$3)),0)</f>
        <v>0</v>
      </c>
      <c r="CP305" s="191">
        <f ca="1">IFERROR(IF($AM305="HSC",OFFSET(INDEX(CpDataCoefficients!$A$1:$A$5025,MATCH($A305,CpDataCoefficients!$A$1:$A$5025,0)),1,CpDataCoefficients!$F$39+CP$3),OFFSET(INDEX(CpDataCoefficients!$A$1:$A$5025,MATCH($A305,CpDataCoefficients!$A$1:$A$5025,0)),0,CpDataCoefficients!$F$39+CP$3)),0)</f>
        <v>0</v>
      </c>
      <c r="CQ305" s="191">
        <f ca="1">IFERROR(IF($AM305="HSC",OFFSET(INDEX(CpDataCoefficients!$A$1:$A$5025,MATCH($A305,CpDataCoefficients!$A$1:$A$5025,0)),1,CpDataCoefficients!$F$39+CQ$3),OFFSET(INDEX(CpDataCoefficients!$A$1:$A$5025,MATCH($A305,CpDataCoefficients!$A$1:$A$5025,0)),0,CpDataCoefficients!$F$39+CQ$3)),0)</f>
        <v>0</v>
      </c>
      <c r="CR305" s="191">
        <f ca="1">IFERROR(IF($AM305="HSC",OFFSET(INDEX(CpDataCoefficients!$A$1:$A$5025,MATCH($A305,CpDataCoefficients!$A$1:$A$5025,0)),1,CpDataCoefficients!$F$39+CR$3),OFFSET(INDEX(CpDataCoefficients!$A$1:$A$5025,MATCH($A305,CpDataCoefficients!$A$1:$A$5025,0)),0,CpDataCoefficients!$F$39+CR$3)),0)</f>
        <v>0</v>
      </c>
      <c r="CS305" s="191">
        <f ca="1">IFERROR(IF($AM305="HSC",OFFSET(INDEX(CpDataCoefficients!$A$1:$A$5025,MATCH($A305,CpDataCoefficients!$A$1:$A$5025,0)),1,CpDataCoefficients!$F$39+CS$3),OFFSET(INDEX(CpDataCoefficients!$A$1:$A$5025,MATCH($A305,CpDataCoefficients!$A$1:$A$5025,0)),0,CpDataCoefficients!$F$39+CS$3)),0)</f>
        <v>0</v>
      </c>
      <c r="CT305" s="191">
        <f ca="1">IFERROR(IF($AM305="HSC",OFFSET(INDEX(CpDataCoefficients!$A$1:$A$5025,MATCH($A305,CpDataCoefficients!$A$1:$A$5025,0)),1,CpDataCoefficients!$F$39+CT$3),OFFSET(INDEX(CpDataCoefficients!$A$1:$A$5025,MATCH($A305,CpDataCoefficients!$A$1:$A$5025,0)),0,CpDataCoefficients!$F$39+CT$3)),0)</f>
        <v>0</v>
      </c>
      <c r="CU305" s="192">
        <f ca="1">IFERROR(IF($AM305="HSC",OFFSET(INDEX(CpDataCoefficients!$A$1:$A$5025,MATCH($A305,CpDataCoefficients!$A$1:$A$5025,0)),1,CpDataCoefficients!$F$39+CU$3),OFFSET(INDEX(CpDataCoefficients!$A$1:$A$5025,MATCH($A305,CpDataCoefficients!$A$1:$A$5025,0)),0,CpDataCoefficients!$F$39+CU$3)),0)</f>
        <v>0</v>
      </c>
      <c r="CV305" s="193"/>
      <c r="CW305" s="193"/>
      <c r="CX305" s="193"/>
      <c r="CY305" s="193"/>
      <c r="CZ305" s="193"/>
      <c r="DA305" s="193"/>
      <c r="DB305" s="193"/>
      <c r="DC305" s="193"/>
      <c r="DD305" s="193"/>
      <c r="DE305" s="193"/>
      <c r="DF305" s="193"/>
      <c r="DG305" s="193"/>
      <c r="DH305" s="193"/>
      <c r="DI305" s="193"/>
      <c r="DJ305" s="193"/>
      <c r="DK305" s="193"/>
      <c r="DL305" s="193"/>
      <c r="DM305" s="193"/>
      <c r="DN305" s="193"/>
      <c r="DO305" s="193"/>
      <c r="DP305" s="193"/>
      <c r="DQ305" s="193"/>
      <c r="DR305" s="193"/>
      <c r="DS305" s="193"/>
      <c r="DT305" s="193"/>
      <c r="DU305" s="193"/>
      <c r="DV305" s="193"/>
      <c r="DW305" s="193"/>
      <c r="DX305" s="193"/>
      <c r="DY305" s="193"/>
      <c r="DZ305" s="193"/>
    </row>
    <row r="306" spans="1:130" ht="15.75" x14ac:dyDescent="0.25">
      <c r="A306" s="166" t="s">
        <v>389</v>
      </c>
      <c r="B306" s="166" t="s">
        <v>918</v>
      </c>
      <c r="C306" s="175">
        <f ca="1">C305</f>
        <v>32.042200000000001</v>
      </c>
      <c r="D306" s="176"/>
      <c r="E306" s="176"/>
      <c r="F306" s="176"/>
      <c r="G306" s="176"/>
      <c r="H306" s="176"/>
      <c r="I306" s="176"/>
      <c r="J306" s="175"/>
      <c r="K306" s="175"/>
      <c r="L306" s="175"/>
      <c r="M306" s="176"/>
      <c r="N306" s="176"/>
      <c r="O306" s="177"/>
      <c r="P306" s="178"/>
      <c r="Q306" s="178"/>
      <c r="R306" s="178"/>
      <c r="S306" s="175"/>
      <c r="T306" s="179"/>
      <c r="U306" s="180"/>
      <c r="V306" s="180"/>
      <c r="W306" s="169"/>
      <c r="X306" s="181"/>
      <c r="Y306" s="169"/>
      <c r="Z306" s="181"/>
      <c r="AA306" s="181"/>
      <c r="AB306" s="177"/>
      <c r="AC306" s="180"/>
      <c r="AD306" s="180"/>
      <c r="AE306" s="169"/>
      <c r="AF306" s="169"/>
      <c r="AG306" s="175"/>
      <c r="AH306" s="180"/>
      <c r="AI306" s="175"/>
      <c r="AJ306" s="175"/>
      <c r="AK306" s="169"/>
      <c r="AL306" s="181"/>
      <c r="AM306" s="190" t="s">
        <v>139</v>
      </c>
      <c r="AN306" s="191">
        <f ca="1">IFERROR(IF($AM306="HSC",OFFSET(INDEX(CpDataCoefficients!$A$1:$A$5025,MATCH($A306,CpDataCoefficients!$A$1:$A$5025,0)),1,CpDataCoefficients!$F$39+AN$3),OFFSET(INDEX(CpDataCoefficients!$A$1:$A$5025,MATCH($A306,CpDataCoefficients!$A$1:$A$5025,0)),0,CpDataCoefficients!$F$39+AN$3)),0)</f>
        <v>175.59</v>
      </c>
      <c r="AO306" s="191">
        <f ca="1">IFERROR(IF($AM306="HSC",OFFSET(INDEX(CpDataCoefficients!$A$1:$A$5025,MATCH($A306,CpDataCoefficients!$A$1:$A$5025,0)),1,CpDataCoefficients!$F$39+AO$3),OFFSET(INDEX(CpDataCoefficients!$A$1:$A$5025,MATCH($A306,CpDataCoefficients!$A$1:$A$5025,0)),0,CpDataCoefficients!$F$39+AO$3)),0)</f>
        <v>300</v>
      </c>
      <c r="AP306" s="191">
        <f ca="1">IFERROR(IF($AM306="HSC",OFFSET(INDEX(CpDataCoefficients!$A$1:$A$5025,MATCH($A306,CpDataCoefficients!$A$1:$A$5025,0)),1,CpDataCoefficients!$F$39+AP$3),OFFSET(INDEX(CpDataCoefficients!$A$1:$A$5025,MATCH($A306,CpDataCoefficients!$A$1:$A$5025,0)),0,CpDataCoefficients!$F$39+AP$3)),0)</f>
        <v>289.17666622992033</v>
      </c>
      <c r="AQ306" s="191">
        <f ca="1">IFERROR(IF($AM306="HSC",OFFSET(INDEX(CpDataCoefficients!$A$1:$A$5025,MATCH($A306,CpDataCoefficients!$A$1:$A$5025,0)),1,CpDataCoefficients!$F$39+AQ$3),OFFSET(INDEX(CpDataCoefficients!$A$1:$A$5025,MATCH($A306,CpDataCoefficients!$A$1:$A$5025,0)),0,CpDataCoefficients!$F$39+AQ$3)),0)</f>
        <v>-2043.2708061100245</v>
      </c>
      <c r="AR306" s="191">
        <f ca="1">IFERROR(IF($AM306="HSC",OFFSET(INDEX(CpDataCoefficients!$A$1:$A$5025,MATCH($A306,CpDataCoefficients!$A$1:$A$5025,0)),1,CpDataCoefficients!$F$39+AR$3),OFFSET(INDEX(CpDataCoefficients!$A$1:$A$5025,MATCH($A306,CpDataCoefficients!$A$1:$A$5025,0)),0,CpDataCoefficients!$F$39+AR$3)),0)</f>
        <v>6623.0365648670777</v>
      </c>
      <c r="AS306" s="191">
        <f ca="1">IFERROR(IF($AM306="HSC",OFFSET(INDEX(CpDataCoefficients!$A$1:$A$5025,MATCH($A306,CpDataCoefficients!$A$1:$A$5025,0)),1,CpDataCoefficients!$F$39+AS$3),OFFSET(INDEX(CpDataCoefficients!$A$1:$A$5025,MATCH($A306,CpDataCoefficients!$A$1:$A$5025,0)),0,CpDataCoefficients!$F$39+AS$3)),0)</f>
        <v>-6718.0084842042188</v>
      </c>
      <c r="AT306" s="191">
        <f ca="1">IFERROR(IF($AM306="HSC",OFFSET(INDEX(CpDataCoefficients!$A$1:$A$5025,MATCH($A306,CpDataCoefficients!$A$1:$A$5025,0)),1,CpDataCoefficients!$F$39+AT$3),OFFSET(INDEX(CpDataCoefficients!$A$1:$A$5025,MATCH($A306,CpDataCoefficients!$A$1:$A$5025,0)),0,CpDataCoefficients!$F$39+AT$3)),0)</f>
        <v>-0.8339955652202633</v>
      </c>
      <c r="AU306" s="191">
        <f ca="1">IFERROR(IF($AM306="HSC",OFFSET(INDEX(CpDataCoefficients!$A$1:$A$5025,MATCH($A306,CpDataCoefficients!$A$1:$A$5025,0)),1,CpDataCoefficients!$F$39+AU$3),OFFSET(INDEX(CpDataCoefficients!$A$1:$A$5025,MATCH($A306,CpDataCoefficients!$A$1:$A$5025,0)),0,CpDataCoefficients!$F$39+AU$3)),0)</f>
        <v>-86709.836029821847</v>
      </c>
      <c r="AV306" s="191">
        <f ca="1">IFERROR(IF($AM306="HSC",OFFSET(INDEX(CpDataCoefficients!$A$1:$A$5025,MATCH($A306,CpDataCoefficients!$A$1:$A$5025,0)),1,CpDataCoefficients!$F$39+AV$3),OFFSET(INDEX(CpDataCoefficients!$A$1:$A$5025,MATCH($A306,CpDataCoefficients!$A$1:$A$5025,0)),0,CpDataCoefficients!$F$39+AV$3)),0)</f>
        <v>718.93420586262118</v>
      </c>
      <c r="AW306" s="191">
        <f ca="1">IFERROR(IF($AM306="HSC",OFFSET(INDEX(CpDataCoefficients!$A$1:$A$5025,MATCH($A306,CpDataCoefficients!$A$1:$A$5025,0)),1,CpDataCoefficients!$F$39+AW$3),OFFSET(INDEX(CpDataCoefficients!$A$1:$A$5025,MATCH($A306,CpDataCoefficients!$A$1:$A$5025,0)),0,CpDataCoefficients!$F$39+AW$3)),0)</f>
        <v>0</v>
      </c>
      <c r="AX306" s="191">
        <f ca="1">IFERROR(IF($AM306="HSC",OFFSET(INDEX(CpDataCoefficients!$A$1:$A$5025,MATCH($A306,CpDataCoefficients!$A$1:$A$5025,0)),1,CpDataCoefficients!$F$39+AX$3),OFFSET(INDEX(CpDataCoefficients!$A$1:$A$5025,MATCH($A306,CpDataCoefficients!$A$1:$A$5025,0)),0,CpDataCoefficients!$F$39+AX$3)),0)</f>
        <v>300</v>
      </c>
      <c r="AY306" s="191">
        <f ca="1">IFERROR(IF($AM306="HSC",OFFSET(INDEX(CpDataCoefficients!$A$1:$A$5025,MATCH($A306,CpDataCoefficients!$A$1:$A$5025,0)),1,CpDataCoefficients!$F$39+AY$3),OFFSET(INDEX(CpDataCoefficients!$A$1:$A$5025,MATCH($A306,CpDataCoefficients!$A$1:$A$5025,0)),0,CpDataCoefficients!$F$39+AY$3)),0)</f>
        <v>360</v>
      </c>
      <c r="AZ306" s="191">
        <f ca="1">IFERROR(IF($AM306="HSC",OFFSET(INDEX(CpDataCoefficients!$A$1:$A$5025,MATCH($A306,CpDataCoefficients!$A$1:$A$5025,0)),1,CpDataCoefficients!$F$39+AZ$3),OFFSET(INDEX(CpDataCoefficients!$A$1:$A$5025,MATCH($A306,CpDataCoefficients!$A$1:$A$5025,0)),0,CpDataCoefficients!$F$39+AZ$3)),0)</f>
        <v>-220.08439453565853</v>
      </c>
      <c r="BA306" s="191">
        <f ca="1">IFERROR(IF($AM306="HSC",OFFSET(INDEX(CpDataCoefficients!$A$1:$A$5025,MATCH($A306,CpDataCoefficients!$A$1:$A$5025,0)),1,CpDataCoefficients!$F$39+BA$3),OFFSET(INDEX(CpDataCoefficients!$A$1:$A$5025,MATCH($A306,CpDataCoefficients!$A$1:$A$5025,0)),0,CpDataCoefficients!$F$39+BA$3)),0)</f>
        <v>1751.5855961179175</v>
      </c>
      <c r="BB306" s="191">
        <f ca="1">IFERROR(IF($AM306="HSC",OFFSET(INDEX(CpDataCoefficients!$A$1:$A$5025,MATCH($A306,CpDataCoefficients!$A$1:$A$5025,0)),1,CpDataCoefficients!$F$39+BB$3),OFFSET(INDEX(CpDataCoefficients!$A$1:$A$5025,MATCH($A306,CpDataCoefficients!$A$1:$A$5025,0)),0,CpDataCoefficients!$F$39+BB$3)),0)</f>
        <v>-3914.7825771928292</v>
      </c>
      <c r="BC306" s="191">
        <f ca="1">IFERROR(IF($AM306="HSC",OFFSET(INDEX(CpDataCoefficients!$A$1:$A$5025,MATCH($A306,CpDataCoefficients!$A$1:$A$5025,0)),1,CpDataCoefficients!$F$39+BC$3),OFFSET(INDEX(CpDataCoefficients!$A$1:$A$5025,MATCH($A306,CpDataCoefficients!$A$1:$A$5025,0)),0,CpDataCoefficients!$F$39+BC$3)),0)</f>
        <v>3635.1514404232539</v>
      </c>
      <c r="BD306" s="191">
        <f ca="1">IFERROR(IF($AM306="HSC",OFFSET(INDEX(CpDataCoefficients!$A$1:$A$5025,MATCH($A306,CpDataCoefficients!$A$1:$A$5025,0)),1,CpDataCoefficients!$F$39+BD$3),OFFSET(INDEX(CpDataCoefficients!$A$1:$A$5025,MATCH($A306,CpDataCoefficients!$A$1:$A$5025,0)),0,CpDataCoefficients!$F$39+BD$3)),0)</f>
        <v>2.7369719262067127</v>
      </c>
      <c r="BE306" s="191">
        <f ca="1">IFERROR(IF($AM306="HSC",OFFSET(INDEX(CpDataCoefficients!$A$1:$A$5025,MATCH($A306,CpDataCoefficients!$A$1:$A$5025,0)),1,CpDataCoefficients!$F$39+BE$3),OFFSET(INDEX(CpDataCoefficients!$A$1:$A$5025,MATCH($A306,CpDataCoefficients!$A$1:$A$5025,0)),0,CpDataCoefficients!$F$39+BE$3)),0)</f>
        <v>-86642.047801289838</v>
      </c>
      <c r="BF306" s="191">
        <f ca="1">IFERROR(IF($AM306="HSC",OFFSET(INDEX(CpDataCoefficients!$A$1:$A$5025,MATCH($A306,CpDataCoefficients!$A$1:$A$5025,0)),1,CpDataCoefficients!$F$39+BF$3),OFFSET(INDEX(CpDataCoefficients!$A$1:$A$5025,MATCH($A306,CpDataCoefficients!$A$1:$A$5025,0)),0,CpDataCoefficients!$F$39+BF$3)),0)</f>
        <v>-631.79705191294249</v>
      </c>
      <c r="BG306" s="191">
        <f ca="1">IFERROR(IF($AM306="HSC",OFFSET(INDEX(CpDataCoefficients!$A$1:$A$5025,MATCH($A306,CpDataCoefficients!$A$1:$A$5025,0)),1,CpDataCoefficients!$F$39+BG$3),OFFSET(INDEX(CpDataCoefficients!$A$1:$A$5025,MATCH($A306,CpDataCoefficients!$A$1:$A$5025,0)),0,CpDataCoefficients!$F$39+BG$3)),0)</f>
        <v>0</v>
      </c>
      <c r="BH306" s="191">
        <f ca="1">IFERROR(IF($AM306="HSC",OFFSET(INDEX(CpDataCoefficients!$A$1:$A$5025,MATCH($A306,CpDataCoefficients!$A$1:$A$5025,0)),1,CpDataCoefficients!$F$39+BH$3),OFFSET(INDEX(CpDataCoefficients!$A$1:$A$5025,MATCH($A306,CpDataCoefficients!$A$1:$A$5025,0)),0,CpDataCoefficients!$F$39+BH$3)),0)</f>
        <v>360</v>
      </c>
      <c r="BI306" s="191">
        <f ca="1">IFERROR(IF($AM306="HSC",OFFSET(INDEX(CpDataCoefficients!$A$1:$A$5025,MATCH($A306,CpDataCoefficients!$A$1:$A$5025,0)),1,CpDataCoefficients!$F$39+BI$3),OFFSET(INDEX(CpDataCoefficients!$A$1:$A$5025,MATCH($A306,CpDataCoefficients!$A$1:$A$5025,0)),0,CpDataCoefficients!$F$39+BI$3)),0)</f>
        <v>440</v>
      </c>
      <c r="BJ306" s="191">
        <f ca="1">IFERROR(IF($AM306="HSC",OFFSET(INDEX(CpDataCoefficients!$A$1:$A$5025,MATCH($A306,CpDataCoefficients!$A$1:$A$5025,0)),1,CpDataCoefficients!$F$39+BJ$3),OFFSET(INDEX(CpDataCoefficients!$A$1:$A$5025,MATCH($A306,CpDataCoefficients!$A$1:$A$5025,0)),0,CpDataCoefficients!$F$39+BJ$3)),0)</f>
        <v>-8679.4542090574159</v>
      </c>
      <c r="BK306" s="191">
        <f ca="1">IFERROR(IF($AM306="HSC",OFFSET(INDEX(CpDataCoefficients!$A$1:$A$5025,MATCH($A306,CpDataCoefficients!$A$1:$A$5025,0)),1,CpDataCoefficients!$F$39+BK$3),OFFSET(INDEX(CpDataCoefficients!$A$1:$A$5025,MATCH($A306,CpDataCoefficients!$A$1:$A$5025,0)),0,CpDataCoefficients!$F$39+BK$3)),0)</f>
        <v>46199.206233004086</v>
      </c>
      <c r="BL306" s="191">
        <f ca="1">IFERROR(IF($AM306="HSC",OFFSET(INDEX(CpDataCoefficients!$A$1:$A$5025,MATCH($A306,CpDataCoefficients!$A$1:$A$5025,0)),1,CpDataCoefficients!$F$39+BL$3),OFFSET(INDEX(CpDataCoefficients!$A$1:$A$5025,MATCH($A306,CpDataCoefficients!$A$1:$A$5025,0)),0,CpDataCoefficients!$F$39+BL$3)),0)</f>
        <v>-91572.856702093748</v>
      </c>
      <c r="BM306" s="191">
        <f ca="1">IFERROR(IF($AM306="HSC",OFFSET(INDEX(CpDataCoefficients!$A$1:$A$5025,MATCH($A306,CpDataCoefficients!$A$1:$A$5025,0)),1,CpDataCoefficients!$F$39+BM$3),OFFSET(INDEX(CpDataCoefficients!$A$1:$A$5025,MATCH($A306,CpDataCoefficients!$A$1:$A$5025,0)),0,CpDataCoefficients!$F$39+BM$3)),0)</f>
        <v>65170.149737331398</v>
      </c>
      <c r="BN306" s="191">
        <f ca="1">IFERROR(IF($AM306="HSC",OFFSET(INDEX(CpDataCoefficients!$A$1:$A$5025,MATCH($A306,CpDataCoefficients!$A$1:$A$5025,0)),1,CpDataCoefficients!$F$39+BN$3),OFFSET(INDEX(CpDataCoefficients!$A$1:$A$5025,MATCH($A306,CpDataCoefficients!$A$1:$A$5025,0)),0,CpDataCoefficients!$F$39+BN$3)),0)</f>
        <v>125.56492271037028</v>
      </c>
      <c r="BO306" s="191">
        <f ca="1">IFERROR(IF($AM306="HSC",OFFSET(INDEX(CpDataCoefficients!$A$1:$A$5025,MATCH($A306,CpDataCoefficients!$A$1:$A$5025,0)),1,CpDataCoefficients!$F$39+BO$3),OFFSET(INDEX(CpDataCoefficients!$A$1:$A$5025,MATCH($A306,CpDataCoefficients!$A$1:$A$5025,0)),0,CpDataCoefficients!$F$39+BO$3)),0)</f>
        <v>-85030.821283612182</v>
      </c>
      <c r="BP306" s="191">
        <f ca="1">IFERROR(IF($AM306="HSC",OFFSET(INDEX(CpDataCoefficients!$A$1:$A$5025,MATCH($A306,CpDataCoefficients!$A$1:$A$5025,0)),1,CpDataCoefficients!$F$39+BP$3),OFFSET(INDEX(CpDataCoefficients!$A$1:$A$5025,MATCH($A306,CpDataCoefficients!$A$1:$A$5025,0)),0,CpDataCoefficients!$F$39+BP$3)),0)</f>
        <v>-20078.342028838229</v>
      </c>
      <c r="BQ306" s="191">
        <f ca="1">IFERROR(IF($AM306="HSC",OFFSET(INDEX(CpDataCoefficients!$A$1:$A$5025,MATCH($A306,CpDataCoefficients!$A$1:$A$5025,0)),1,CpDataCoefficients!$F$39+BQ$3),OFFSET(INDEX(CpDataCoefficients!$A$1:$A$5025,MATCH($A306,CpDataCoefficients!$A$1:$A$5025,0)),0,CpDataCoefficients!$F$39+BQ$3)),0)</f>
        <v>0</v>
      </c>
      <c r="BR306" s="191">
        <f ca="1">IFERROR(IF($AM306="HSC",OFFSET(INDEX(CpDataCoefficients!$A$1:$A$5025,MATCH($A306,CpDataCoefficients!$A$1:$A$5025,0)),1,CpDataCoefficients!$F$39+BR$3),OFFSET(INDEX(CpDataCoefficients!$A$1:$A$5025,MATCH($A306,CpDataCoefficients!$A$1:$A$5025,0)),0,CpDataCoefficients!$F$39+BR$3)),0)</f>
        <v>440</v>
      </c>
      <c r="BS306" s="191">
        <f ca="1">IFERROR(IF($AM306="HSC",OFFSET(INDEX(CpDataCoefficients!$A$1:$A$5025,MATCH($A306,CpDataCoefficients!$A$1:$A$5025,0)),1,CpDataCoefficients!$F$39+BS$3),OFFSET(INDEX(CpDataCoefficients!$A$1:$A$5025,MATCH($A306,CpDataCoefficients!$A$1:$A$5025,0)),0,CpDataCoefficients!$F$39+BS$3)),0)</f>
        <v>495</v>
      </c>
      <c r="BT306" s="191">
        <f ca="1">IFERROR(IF($AM306="HSC",OFFSET(INDEX(CpDataCoefficients!$A$1:$A$5025,MATCH($A306,CpDataCoefficients!$A$1:$A$5025,0)),1,CpDataCoefficients!$F$39+BT$3),OFFSET(INDEX(CpDataCoefficients!$A$1:$A$5025,MATCH($A306,CpDataCoefficients!$A$1:$A$5025,0)),0,CpDataCoefficients!$F$39+BT$3)),0)</f>
        <v>-3171120.5742063969</v>
      </c>
      <c r="BU306" s="191">
        <f ca="1">IFERROR(IF($AM306="HSC",OFFSET(INDEX(CpDataCoefficients!$A$1:$A$5025,MATCH($A306,CpDataCoefficients!$A$1:$A$5025,0)),1,CpDataCoefficients!$F$39+BU$3),OFFSET(INDEX(CpDataCoefficients!$A$1:$A$5025,MATCH($A306,CpDataCoefficients!$A$1:$A$5025,0)),0,CpDataCoefficients!$F$39+BU$3)),0)</f>
        <v>13728343.792051051</v>
      </c>
      <c r="BV306" s="191">
        <f ca="1">IFERROR(IF($AM306="HSC",OFFSET(INDEX(CpDataCoefficients!$A$1:$A$5025,MATCH($A306,CpDataCoefficients!$A$1:$A$5025,0)),1,CpDataCoefficients!$F$39+BV$3),OFFSET(INDEX(CpDataCoefficients!$A$1:$A$5025,MATCH($A306,CpDataCoefficients!$A$1:$A$5025,0)),0,CpDataCoefficients!$F$39+BV$3)),0)</f>
        <v>-22282293.900502507</v>
      </c>
      <c r="BW306" s="191">
        <f ca="1">IFERROR(IF($AM306="HSC",OFFSET(INDEX(CpDataCoefficients!$A$1:$A$5025,MATCH($A306,CpDataCoefficients!$A$1:$A$5025,0)),1,CpDataCoefficients!$F$39+BW$3),OFFSET(INDEX(CpDataCoefficients!$A$1:$A$5025,MATCH($A306,CpDataCoefficients!$A$1:$A$5025,0)),0,CpDataCoefficients!$F$39+BW$3)),0)</f>
        <v>12857713.519005928</v>
      </c>
      <c r="BX306" s="191">
        <f ca="1">IFERROR(IF($AM306="HSC",OFFSET(INDEX(CpDataCoefficients!$A$1:$A$5025,MATCH($A306,CpDataCoefficients!$A$1:$A$5025,0)),1,CpDataCoefficients!$F$39+BX$3),OFFSET(INDEX(CpDataCoefficients!$A$1:$A$5025,MATCH($A306,CpDataCoefficients!$A$1:$A$5025,0)),0,CpDataCoefficients!$F$39+BX$3)),0)</f>
        <v>67634.243399445404</v>
      </c>
      <c r="BY306" s="191">
        <f ca="1">IFERROR(IF($AM306="HSC",OFFSET(INDEX(CpDataCoefficients!$A$1:$A$5025,MATCH($A306,CpDataCoefficients!$A$1:$A$5025,0)),1,CpDataCoefficients!$F$39+BY$3),OFFSET(INDEX(CpDataCoefficients!$A$1:$A$5025,MATCH($A306,CpDataCoefficients!$A$1:$A$5025,0)),0,CpDataCoefficients!$F$39+BY$3)),0)</f>
        <v>645669.41587912547</v>
      </c>
      <c r="BZ306" s="191">
        <f ca="1">IFERROR(IF($AM306="HSC",OFFSET(INDEX(CpDataCoefficients!$A$1:$A$5025,MATCH($A306,CpDataCoefficients!$A$1:$A$5025,0)),1,CpDataCoefficients!$F$39+BZ$3),OFFSET(INDEX(CpDataCoefficients!$A$1:$A$5025,MATCH($A306,CpDataCoefficients!$A$1:$A$5025,0)),0,CpDataCoefficients!$F$39+BZ$3)),0)</f>
        <v>-6677351.8983038943</v>
      </c>
      <c r="CA306" s="191">
        <f ca="1">IFERROR(IF($AM306="HSC",OFFSET(INDEX(CpDataCoefficients!$A$1:$A$5025,MATCH($A306,CpDataCoefficients!$A$1:$A$5025,0)),1,CpDataCoefficients!$F$39+CA$3),OFFSET(INDEX(CpDataCoefficients!$A$1:$A$5025,MATCH($A306,CpDataCoefficients!$A$1:$A$5025,0)),0,CpDataCoefficients!$F$39+CA$3)),0)</f>
        <v>0</v>
      </c>
      <c r="CB306" s="191">
        <f ca="1">IFERROR(IF($AM306="HSC",OFFSET(INDEX(CpDataCoefficients!$A$1:$A$5025,MATCH($A306,CpDataCoefficients!$A$1:$A$5025,0)),1,CpDataCoefficients!$F$39+CB$3),OFFSET(INDEX(CpDataCoefficients!$A$1:$A$5025,MATCH($A306,CpDataCoefficients!$A$1:$A$5025,0)),0,CpDataCoefficients!$F$39+CB$3)),0)</f>
        <v>0</v>
      </c>
      <c r="CC306" s="191">
        <f ca="1">IFERROR(IF($AM306="HSC",OFFSET(INDEX(CpDataCoefficients!$A$1:$A$5025,MATCH($A306,CpDataCoefficients!$A$1:$A$5025,0)),1,CpDataCoefficients!$F$39+CC$3),OFFSET(INDEX(CpDataCoefficients!$A$1:$A$5025,MATCH($A306,CpDataCoefficients!$A$1:$A$5025,0)),0,CpDataCoefficients!$F$39+CC$3)),0)</f>
        <v>0</v>
      </c>
      <c r="CD306" s="191">
        <f ca="1">IFERROR(IF($AM306="HSC",OFFSET(INDEX(CpDataCoefficients!$A$1:$A$5025,MATCH($A306,CpDataCoefficients!$A$1:$A$5025,0)),1,CpDataCoefficients!$F$39+CD$3),OFFSET(INDEX(CpDataCoefficients!$A$1:$A$5025,MATCH($A306,CpDataCoefficients!$A$1:$A$5025,0)),0,CpDataCoefficients!$F$39+CD$3)),0)</f>
        <v>0</v>
      </c>
      <c r="CE306" s="191">
        <f ca="1">IFERROR(IF($AM306="HSC",OFFSET(INDEX(CpDataCoefficients!$A$1:$A$5025,MATCH($A306,CpDataCoefficients!$A$1:$A$5025,0)),1,CpDataCoefficients!$F$39+CE$3),OFFSET(INDEX(CpDataCoefficients!$A$1:$A$5025,MATCH($A306,CpDataCoefficients!$A$1:$A$5025,0)),0,CpDataCoefficients!$F$39+CE$3)),0)</f>
        <v>0</v>
      </c>
      <c r="CF306" s="191">
        <f ca="1">IFERROR(IF($AM306="HSC",OFFSET(INDEX(CpDataCoefficients!$A$1:$A$5025,MATCH($A306,CpDataCoefficients!$A$1:$A$5025,0)),1,CpDataCoefficients!$F$39+CF$3),OFFSET(INDEX(CpDataCoefficients!$A$1:$A$5025,MATCH($A306,CpDataCoefficients!$A$1:$A$5025,0)),0,CpDataCoefficients!$F$39+CF$3)),0)</f>
        <v>0</v>
      </c>
      <c r="CG306" s="191">
        <f ca="1">IFERROR(IF($AM306="HSC",OFFSET(INDEX(CpDataCoefficients!$A$1:$A$5025,MATCH($A306,CpDataCoefficients!$A$1:$A$5025,0)),1,CpDataCoefficients!$F$39+CG$3),OFFSET(INDEX(CpDataCoefficients!$A$1:$A$5025,MATCH($A306,CpDataCoefficients!$A$1:$A$5025,0)),0,CpDataCoefficients!$F$39+CG$3)),0)</f>
        <v>0</v>
      </c>
      <c r="CH306" s="191">
        <f ca="1">IFERROR(IF($AM306="HSC",OFFSET(INDEX(CpDataCoefficients!$A$1:$A$5025,MATCH($A306,CpDataCoefficients!$A$1:$A$5025,0)),1,CpDataCoefficients!$F$39+CH$3),OFFSET(INDEX(CpDataCoefficients!$A$1:$A$5025,MATCH($A306,CpDataCoefficients!$A$1:$A$5025,0)),0,CpDataCoefficients!$F$39+CH$3)),0)</f>
        <v>0</v>
      </c>
      <c r="CI306" s="191">
        <f ca="1">IFERROR(IF($AM306="HSC",OFFSET(INDEX(CpDataCoefficients!$A$1:$A$5025,MATCH($A306,CpDataCoefficients!$A$1:$A$5025,0)),1,CpDataCoefficients!$F$39+CI$3),OFFSET(INDEX(CpDataCoefficients!$A$1:$A$5025,MATCH($A306,CpDataCoefficients!$A$1:$A$5025,0)),0,CpDataCoefficients!$F$39+CI$3)),0)</f>
        <v>0</v>
      </c>
      <c r="CJ306" s="191">
        <f ca="1">IFERROR(IF($AM306="HSC",OFFSET(INDEX(CpDataCoefficients!$A$1:$A$5025,MATCH($A306,CpDataCoefficients!$A$1:$A$5025,0)),1,CpDataCoefficients!$F$39+CJ$3),OFFSET(INDEX(CpDataCoefficients!$A$1:$A$5025,MATCH($A306,CpDataCoefficients!$A$1:$A$5025,0)),0,CpDataCoefficients!$F$39+CJ$3)),0)</f>
        <v>0</v>
      </c>
      <c r="CK306" s="191">
        <f ca="1">IFERROR(IF($AM306="HSC",OFFSET(INDEX(CpDataCoefficients!$A$1:$A$5025,MATCH($A306,CpDataCoefficients!$A$1:$A$5025,0)),1,CpDataCoefficients!$F$39+CK$3),OFFSET(INDEX(CpDataCoefficients!$A$1:$A$5025,MATCH($A306,CpDataCoefficients!$A$1:$A$5025,0)),0,CpDataCoefficients!$F$39+CK$3)),0)</f>
        <v>0</v>
      </c>
      <c r="CL306" s="191">
        <f ca="1">IFERROR(IF($AM306="HSC",OFFSET(INDEX(CpDataCoefficients!$A$1:$A$5025,MATCH($A306,CpDataCoefficients!$A$1:$A$5025,0)),1,CpDataCoefficients!$F$39+CL$3),OFFSET(INDEX(CpDataCoefficients!$A$1:$A$5025,MATCH($A306,CpDataCoefficients!$A$1:$A$5025,0)),0,CpDataCoefficients!$F$39+CL$3)),0)</f>
        <v>0</v>
      </c>
      <c r="CM306" s="191">
        <f ca="1">IFERROR(IF($AM306="HSC",OFFSET(INDEX(CpDataCoefficients!$A$1:$A$5025,MATCH($A306,CpDataCoefficients!$A$1:$A$5025,0)),1,CpDataCoefficients!$F$39+CM$3),OFFSET(INDEX(CpDataCoefficients!$A$1:$A$5025,MATCH($A306,CpDataCoefficients!$A$1:$A$5025,0)),0,CpDataCoefficients!$F$39+CM$3)),0)</f>
        <v>0</v>
      </c>
      <c r="CN306" s="191">
        <f ca="1">IFERROR(IF($AM306="HSC",OFFSET(INDEX(CpDataCoefficients!$A$1:$A$5025,MATCH($A306,CpDataCoefficients!$A$1:$A$5025,0)),1,CpDataCoefficients!$F$39+CN$3),OFFSET(INDEX(CpDataCoefficients!$A$1:$A$5025,MATCH($A306,CpDataCoefficients!$A$1:$A$5025,0)),0,CpDataCoefficients!$F$39+CN$3)),0)</f>
        <v>0</v>
      </c>
      <c r="CO306" s="191">
        <f ca="1">IFERROR(IF($AM306="HSC",OFFSET(INDEX(CpDataCoefficients!$A$1:$A$5025,MATCH($A306,CpDataCoefficients!$A$1:$A$5025,0)),1,CpDataCoefficients!$F$39+CO$3),OFFSET(INDEX(CpDataCoefficients!$A$1:$A$5025,MATCH($A306,CpDataCoefficients!$A$1:$A$5025,0)),0,CpDataCoefficients!$F$39+CO$3)),0)</f>
        <v>0</v>
      </c>
      <c r="CP306" s="191">
        <f ca="1">IFERROR(IF($AM306="HSC",OFFSET(INDEX(CpDataCoefficients!$A$1:$A$5025,MATCH($A306,CpDataCoefficients!$A$1:$A$5025,0)),1,CpDataCoefficients!$F$39+CP$3),OFFSET(INDEX(CpDataCoefficients!$A$1:$A$5025,MATCH($A306,CpDataCoefficients!$A$1:$A$5025,0)),0,CpDataCoefficients!$F$39+CP$3)),0)</f>
        <v>0</v>
      </c>
      <c r="CQ306" s="191">
        <f ca="1">IFERROR(IF($AM306="HSC",OFFSET(INDEX(CpDataCoefficients!$A$1:$A$5025,MATCH($A306,CpDataCoefficients!$A$1:$A$5025,0)),1,CpDataCoefficients!$F$39+CQ$3),OFFSET(INDEX(CpDataCoefficients!$A$1:$A$5025,MATCH($A306,CpDataCoefficients!$A$1:$A$5025,0)),0,CpDataCoefficients!$F$39+CQ$3)),0)</f>
        <v>0</v>
      </c>
      <c r="CR306" s="191">
        <f ca="1">IFERROR(IF($AM306="HSC",OFFSET(INDEX(CpDataCoefficients!$A$1:$A$5025,MATCH($A306,CpDataCoefficients!$A$1:$A$5025,0)),1,CpDataCoefficients!$F$39+CR$3),OFFSET(INDEX(CpDataCoefficients!$A$1:$A$5025,MATCH($A306,CpDataCoefficients!$A$1:$A$5025,0)),0,CpDataCoefficients!$F$39+CR$3)),0)</f>
        <v>0</v>
      </c>
      <c r="CS306" s="191">
        <f ca="1">IFERROR(IF($AM306="HSC",OFFSET(INDEX(CpDataCoefficients!$A$1:$A$5025,MATCH($A306,CpDataCoefficients!$A$1:$A$5025,0)),1,CpDataCoefficients!$F$39+CS$3),OFFSET(INDEX(CpDataCoefficients!$A$1:$A$5025,MATCH($A306,CpDataCoefficients!$A$1:$A$5025,0)),0,CpDataCoefficients!$F$39+CS$3)),0)</f>
        <v>0</v>
      </c>
      <c r="CT306" s="191">
        <f ca="1">IFERROR(IF($AM306="HSC",OFFSET(INDEX(CpDataCoefficients!$A$1:$A$5025,MATCH($A306,CpDataCoefficients!$A$1:$A$5025,0)),1,CpDataCoefficients!$F$39+CT$3),OFFSET(INDEX(CpDataCoefficients!$A$1:$A$5025,MATCH($A306,CpDataCoefficients!$A$1:$A$5025,0)),0,CpDataCoefficients!$F$39+CT$3)),0)</f>
        <v>0</v>
      </c>
      <c r="CU306" s="192">
        <f ca="1">IFERROR(IF($AM306="HSC",OFFSET(INDEX(CpDataCoefficients!$A$1:$A$5025,MATCH($A306,CpDataCoefficients!$A$1:$A$5025,0)),1,CpDataCoefficients!$F$39+CU$3),OFFSET(INDEX(CpDataCoefficients!$A$1:$A$5025,MATCH($A306,CpDataCoefficients!$A$1:$A$5025,0)),0,CpDataCoefficients!$F$39+CU$3)),0)</f>
        <v>0</v>
      </c>
      <c r="CV306" s="193"/>
      <c r="CW306" s="193"/>
      <c r="CX306" s="193"/>
      <c r="CY306" s="193"/>
      <c r="CZ306" s="193"/>
      <c r="DA306" s="193"/>
      <c r="DB306" s="193"/>
      <c r="DC306" s="193"/>
      <c r="DD306" s="193"/>
      <c r="DE306" s="193"/>
      <c r="DF306" s="193"/>
      <c r="DG306" s="193"/>
      <c r="DH306" s="193"/>
      <c r="DI306" s="193"/>
      <c r="DJ306" s="193"/>
      <c r="DK306" s="193"/>
      <c r="DL306" s="193"/>
      <c r="DM306" s="193"/>
      <c r="DN306" s="193"/>
      <c r="DO306" s="193"/>
      <c r="DP306" s="193"/>
      <c r="DQ306" s="193"/>
      <c r="DR306" s="193"/>
      <c r="DS306" s="193"/>
      <c r="DT306" s="193"/>
      <c r="DU306" s="193"/>
      <c r="DV306" s="193"/>
      <c r="DW306" s="193"/>
      <c r="DX306" s="193"/>
      <c r="DY306" s="193"/>
      <c r="DZ306" s="193"/>
    </row>
    <row r="307" spans="1:130" ht="15.75" x14ac:dyDescent="0.25">
      <c r="A307" s="166" t="s">
        <v>478</v>
      </c>
      <c r="B307" s="166" t="s">
        <v>919</v>
      </c>
      <c r="C307" s="175">
        <f ca="1">C494*6+C273*6</f>
        <v>84.160200000000003</v>
      </c>
      <c r="D307" s="176">
        <v>130.69999999999999</v>
      </c>
      <c r="E307" s="176">
        <v>345</v>
      </c>
      <c r="F307" s="176">
        <v>532.70000000000005</v>
      </c>
      <c r="G307" s="176">
        <v>37.4</v>
      </c>
      <c r="H307" s="176">
        <v>37.895549989095549</v>
      </c>
      <c r="I307" s="176">
        <v>319</v>
      </c>
      <c r="J307" s="175">
        <v>0.27300000000000002</v>
      </c>
      <c r="K307" s="175">
        <v>0.23899999999999999</v>
      </c>
      <c r="L307" s="175">
        <v>0.754</v>
      </c>
      <c r="M307" s="176">
        <v>289</v>
      </c>
      <c r="N307" s="176">
        <v>0</v>
      </c>
      <c r="O307" s="177">
        <v>11.968</v>
      </c>
      <c r="P307" s="178">
        <v>0.15240000000000001</v>
      </c>
      <c r="Q307" s="178">
        <v>-8.6990000000000006E-5</v>
      </c>
      <c r="R307" s="178">
        <v>1.9140000000000001E-8</v>
      </c>
      <c r="S307" s="175">
        <f t="shared" ca="1" si="5"/>
        <v>0.71638360508001842</v>
      </c>
      <c r="T307" s="179">
        <v>25</v>
      </c>
      <c r="U307" s="180">
        <v>440.52</v>
      </c>
      <c r="V307" s="180">
        <v>243.24</v>
      </c>
      <c r="W307" s="169">
        <v>-25.5</v>
      </c>
      <c r="X307" s="181">
        <v>-106.69200000000001</v>
      </c>
      <c r="Y307" s="169">
        <v>8.5500000000000007</v>
      </c>
      <c r="Z307" s="181">
        <v>35.773200000000003</v>
      </c>
      <c r="AA307" s="181">
        <f ca="1">247.78+AL307/E307</f>
        <v>339.66405797101447</v>
      </c>
      <c r="AB307" s="177">
        <v>15.802300000000001</v>
      </c>
      <c r="AC307" s="180">
        <v>2731</v>
      </c>
      <c r="AD307" s="180">
        <v>-47.11</v>
      </c>
      <c r="AE307" s="169">
        <v>375</v>
      </c>
      <c r="AF307" s="169">
        <v>250</v>
      </c>
      <c r="AG307" s="175">
        <v>0</v>
      </c>
      <c r="AH307" s="180">
        <v>0</v>
      </c>
      <c r="AI307" s="175">
        <v>0</v>
      </c>
      <c r="AJ307" s="175">
        <v>0</v>
      </c>
      <c r="AK307" s="169">
        <v>6950</v>
      </c>
      <c r="AL307" s="181">
        <v>31700</v>
      </c>
      <c r="AM307" s="190" t="s">
        <v>139</v>
      </c>
      <c r="AN307" s="191">
        <f ca="1">IFERROR(IF($AM307="HSC",OFFSET(INDEX(CpDataCoefficients!$A$1:$A$5025,MATCH($A307,CpDataCoefficients!$A$1:$A$5025,0)),1,CpDataCoefficients!$F$39+AN$3),OFFSET(INDEX(CpDataCoefficients!$A$1:$A$5025,MATCH($A307,CpDataCoefficients!$A$1:$A$5025,0)),0,CpDataCoefficients!$F$39+AN$3)),0)</f>
        <v>50</v>
      </c>
      <c r="AO307" s="191">
        <f ca="1">IFERROR(IF($AM307="HSC",OFFSET(INDEX(CpDataCoefficients!$A$1:$A$5025,MATCH($A307,CpDataCoefficients!$A$1:$A$5025,0)),1,CpDataCoefficients!$F$39+AO$3),OFFSET(INDEX(CpDataCoefficients!$A$1:$A$5025,MATCH($A307,CpDataCoefficients!$A$1:$A$5025,0)),0,CpDataCoefficients!$F$39+AO$3)),0)</f>
        <v>298.14999999999998</v>
      </c>
      <c r="AP307" s="191">
        <f ca="1">IFERROR(IF($AM307="HSC",OFFSET(INDEX(CpDataCoefficients!$A$1:$A$5025,MATCH($A307,CpDataCoefficients!$A$1:$A$5025,0)),1,CpDataCoefficients!$F$39+AP$3),OFFSET(INDEX(CpDataCoefficients!$A$1:$A$5025,MATCH($A307,CpDataCoefficients!$A$1:$A$5025,0)),0,CpDataCoefficients!$F$39+AP$3)),0)</f>
        <v>48.705648574108018</v>
      </c>
      <c r="AQ307" s="191">
        <f ca="1">IFERROR(IF($AM307="HSC",OFFSET(INDEX(CpDataCoefficients!$A$1:$A$5025,MATCH($A307,CpDataCoefficients!$A$1:$A$5025,0)),1,CpDataCoefficients!$F$39+AQ$3),OFFSET(INDEX(CpDataCoefficients!$A$1:$A$5025,MATCH($A307,CpDataCoefficients!$A$1:$A$5025,0)),0,CpDataCoefficients!$F$39+AQ$3)),0)</f>
        <v>-13.558153032175515</v>
      </c>
      <c r="AR307" s="191">
        <f ca="1">IFERROR(IF($AM307="HSC",OFFSET(INDEX(CpDataCoefficients!$A$1:$A$5025,MATCH($A307,CpDataCoefficients!$A$1:$A$5025,0)),1,CpDataCoefficients!$F$39+AR$3),OFFSET(INDEX(CpDataCoefficients!$A$1:$A$5025,MATCH($A307,CpDataCoefficients!$A$1:$A$5025,0)),0,CpDataCoefficients!$F$39+AR$3)),0)</f>
        <v>736.70149662757171</v>
      </c>
      <c r="AS307" s="191">
        <f ca="1">IFERROR(IF($AM307="HSC",OFFSET(INDEX(CpDataCoefficients!$A$1:$A$5025,MATCH($A307,CpDataCoefficients!$A$1:$A$5025,0)),1,CpDataCoefficients!$F$39+AS$3),OFFSET(INDEX(CpDataCoefficients!$A$1:$A$5025,MATCH($A307,CpDataCoefficients!$A$1:$A$5025,0)),0,CpDataCoefficients!$F$39+AS$3)),0)</f>
        <v>-14.311111434217484</v>
      </c>
      <c r="AT307" s="191">
        <f ca="1">IFERROR(IF($AM307="HSC",OFFSET(INDEX(CpDataCoefficients!$A$1:$A$5025,MATCH($A307,CpDataCoefficients!$A$1:$A$5025,0)),1,CpDataCoefficients!$F$39+AT$3),OFFSET(INDEX(CpDataCoefficients!$A$1:$A$5025,MATCH($A307,CpDataCoefficients!$A$1:$A$5025,0)),0,CpDataCoefficients!$F$39+AT$3)),0)</f>
        <v>-1.6404240070853327E-2</v>
      </c>
      <c r="AU307" s="191">
        <f ca="1">IFERROR(IF($AM307="HSC",OFFSET(INDEX(CpDataCoefficients!$A$1:$A$5025,MATCH($A307,CpDataCoefficients!$A$1:$A$5025,0)),1,CpDataCoefficients!$F$39+AU$3),OFFSET(INDEX(CpDataCoefficients!$A$1:$A$5025,MATCH($A307,CpDataCoefficients!$A$1:$A$5025,0)),0,CpDataCoefficients!$F$39+AU$3)),0)</f>
        <v>-14527.521662926312</v>
      </c>
      <c r="AV307" s="191">
        <f ca="1">IFERROR(IF($AM307="HSC",OFFSET(INDEX(CpDataCoefficients!$A$1:$A$5025,MATCH($A307,CpDataCoefficients!$A$1:$A$5025,0)),1,CpDataCoefficients!$F$39+AV$3),OFFSET(INDEX(CpDataCoefficients!$A$1:$A$5025,MATCH($A307,CpDataCoefficients!$A$1:$A$5025,0)),0,CpDataCoefficients!$F$39+AV$3)),0)</f>
        <v>30.274125059236471</v>
      </c>
      <c r="AW307" s="191">
        <f ca="1">IFERROR(IF($AM307="HSC",OFFSET(INDEX(CpDataCoefficients!$A$1:$A$5025,MATCH($A307,CpDataCoefficients!$A$1:$A$5025,0)),1,CpDataCoefficients!$F$39+AW$3),OFFSET(INDEX(CpDataCoefficients!$A$1:$A$5025,MATCH($A307,CpDataCoefficients!$A$1:$A$5025,0)),0,CpDataCoefficients!$F$39+AW$3)),0)</f>
        <v>0</v>
      </c>
      <c r="AX307" s="191">
        <f ca="1">IFERROR(IF($AM307="HSC",OFFSET(INDEX(CpDataCoefficients!$A$1:$A$5025,MATCH($A307,CpDataCoefficients!$A$1:$A$5025,0)),1,CpDataCoefficients!$F$39+AX$3),OFFSET(INDEX(CpDataCoefficients!$A$1:$A$5025,MATCH($A307,CpDataCoefficients!$A$1:$A$5025,0)),0,CpDataCoefficients!$F$39+AX$3)),0)</f>
        <v>298.14999999999998</v>
      </c>
      <c r="AY307" s="191">
        <f ca="1">IFERROR(IF($AM307="HSC",OFFSET(INDEX(CpDataCoefficients!$A$1:$A$5025,MATCH($A307,CpDataCoefficients!$A$1:$A$5025,0)),1,CpDataCoefficients!$F$39+AY$3),OFFSET(INDEX(CpDataCoefficients!$A$1:$A$5025,MATCH($A307,CpDataCoefficients!$A$1:$A$5025,0)),0,CpDataCoefficients!$F$39+AY$3)),0)</f>
        <v>700</v>
      </c>
      <c r="AZ307" s="191">
        <f ca="1">IFERROR(IF($AM307="HSC",OFFSET(INDEX(CpDataCoefficients!$A$1:$A$5025,MATCH($A307,CpDataCoefficients!$A$1:$A$5025,0)),1,CpDataCoefficients!$F$39+AZ$3),OFFSET(INDEX(CpDataCoefficients!$A$1:$A$5025,MATCH($A307,CpDataCoefficients!$A$1:$A$5025,0)),0,CpDataCoefficients!$F$39+AZ$3)),0)</f>
        <v>-181.75898484824606</v>
      </c>
      <c r="BA307" s="191">
        <f ca="1">IFERROR(IF($AM307="HSC",OFFSET(INDEX(CpDataCoefficients!$A$1:$A$5025,MATCH($A307,CpDataCoefficients!$A$1:$A$5025,0)),1,CpDataCoefficients!$F$39+BA$3),OFFSET(INDEX(CpDataCoefficients!$A$1:$A$5025,MATCH($A307,CpDataCoefficients!$A$1:$A$5025,0)),0,CpDataCoefficients!$F$39+BA$3)),0)</f>
        <v>1148.1678719395943</v>
      </c>
      <c r="BB307" s="191">
        <f ca="1">IFERROR(IF($AM307="HSC",OFFSET(INDEX(CpDataCoefficients!$A$1:$A$5025,MATCH($A307,CpDataCoefficients!$A$1:$A$5025,0)),1,CpDataCoefficients!$F$39+BB$3),OFFSET(INDEX(CpDataCoefficients!$A$1:$A$5025,MATCH($A307,CpDataCoefficients!$A$1:$A$5025,0)),0,CpDataCoefficients!$F$39+BB$3)),0)</f>
        <v>-1065.8809472859673</v>
      </c>
      <c r="BC307" s="191">
        <f ca="1">IFERROR(IF($AM307="HSC",OFFSET(INDEX(CpDataCoefficients!$A$1:$A$5025,MATCH($A307,CpDataCoefficients!$A$1:$A$5025,0)),1,CpDataCoefficients!$F$39+BC$3),OFFSET(INDEX(CpDataCoefficients!$A$1:$A$5025,MATCH($A307,CpDataCoefficients!$A$1:$A$5025,0)),0,CpDataCoefficients!$F$39+BC$3)),0)</f>
        <v>410.98935988523982</v>
      </c>
      <c r="BD307" s="191">
        <f ca="1">IFERROR(IF($AM307="HSC",OFFSET(INDEX(CpDataCoefficients!$A$1:$A$5025,MATCH($A307,CpDataCoefficients!$A$1:$A$5025,0)),1,CpDataCoefficients!$F$39+BD$3),OFFSET(INDEX(CpDataCoefficients!$A$1:$A$5025,MATCH($A307,CpDataCoefficients!$A$1:$A$5025,0)),0,CpDataCoefficients!$F$39+BD$3)),0)</f>
        <v>2.9171828837965763</v>
      </c>
      <c r="BE307" s="191">
        <f ca="1">IFERROR(IF($AM307="HSC",OFFSET(INDEX(CpDataCoefficients!$A$1:$A$5025,MATCH($A307,CpDataCoefficients!$A$1:$A$5025,0)),1,CpDataCoefficients!$F$39+BE$3),OFFSET(INDEX(CpDataCoefficients!$A$1:$A$5025,MATCH($A307,CpDataCoefficients!$A$1:$A$5025,0)),0,CpDataCoefficients!$F$39+BE$3)),0)</f>
        <v>-14485.519460607578</v>
      </c>
      <c r="BF307" s="191">
        <f ca="1">IFERROR(IF($AM307="HSC",OFFSET(INDEX(CpDataCoefficients!$A$1:$A$5025,MATCH($A307,CpDataCoefficients!$A$1:$A$5025,0)),1,CpDataCoefficients!$F$39+BF$3),OFFSET(INDEX(CpDataCoefficients!$A$1:$A$5025,MATCH($A307,CpDataCoefficients!$A$1:$A$5025,0)),0,CpDataCoefficients!$F$39+BF$3)),0)</f>
        <v>-502.13111909979756</v>
      </c>
      <c r="BG307" s="191">
        <f ca="1">IFERROR(IF($AM307="HSC",OFFSET(INDEX(CpDataCoefficients!$A$1:$A$5025,MATCH($A307,CpDataCoefficients!$A$1:$A$5025,0)),1,CpDataCoefficients!$F$39+BG$3),OFFSET(INDEX(CpDataCoefficients!$A$1:$A$5025,MATCH($A307,CpDataCoefficients!$A$1:$A$5025,0)),0,CpDataCoefficients!$F$39+BG$3)),0)</f>
        <v>0</v>
      </c>
      <c r="BH307" s="191">
        <f ca="1">IFERROR(IF($AM307="HSC",OFFSET(INDEX(CpDataCoefficients!$A$1:$A$5025,MATCH($A307,CpDataCoefficients!$A$1:$A$5025,0)),1,CpDataCoefficients!$F$39+BH$3),OFFSET(INDEX(CpDataCoefficients!$A$1:$A$5025,MATCH($A307,CpDataCoefficients!$A$1:$A$5025,0)),0,CpDataCoefficients!$F$39+BH$3)),0)</f>
        <v>700</v>
      </c>
      <c r="BI307" s="191">
        <f ca="1">IFERROR(IF($AM307="HSC",OFFSET(INDEX(CpDataCoefficients!$A$1:$A$5025,MATCH($A307,CpDataCoefficients!$A$1:$A$5025,0)),1,CpDataCoefficients!$F$39+BI$3),OFFSET(INDEX(CpDataCoefficients!$A$1:$A$5025,MATCH($A307,CpDataCoefficients!$A$1:$A$5025,0)),0,CpDataCoefficients!$F$39+BI$3)),0)</f>
        <v>1200</v>
      </c>
      <c r="BJ307" s="191">
        <f ca="1">IFERROR(IF($AM307="HSC",OFFSET(INDEX(CpDataCoefficients!$A$1:$A$5025,MATCH($A307,CpDataCoefficients!$A$1:$A$5025,0)),1,CpDataCoefficients!$F$39+BJ$3),OFFSET(INDEX(CpDataCoefficients!$A$1:$A$5025,MATCH($A307,CpDataCoefficients!$A$1:$A$5025,0)),0,CpDataCoefficients!$F$39+BJ$3)),0)</f>
        <v>-37.071537783190188</v>
      </c>
      <c r="BK307" s="191">
        <f ca="1">IFERROR(IF($AM307="HSC",OFFSET(INDEX(CpDataCoefficients!$A$1:$A$5025,MATCH($A307,CpDataCoefficients!$A$1:$A$5025,0)),1,CpDataCoefficients!$F$39+BK$3),OFFSET(INDEX(CpDataCoefficients!$A$1:$A$5025,MATCH($A307,CpDataCoefficients!$A$1:$A$5025,0)),0,CpDataCoefficients!$F$39+BK$3)),0)</f>
        <v>607.62023123975678</v>
      </c>
      <c r="BL307" s="191">
        <f ca="1">IFERROR(IF($AM307="HSC",OFFSET(INDEX(CpDataCoefficients!$A$1:$A$5025,MATCH($A307,CpDataCoefficients!$A$1:$A$5025,0)),1,CpDataCoefficients!$F$39+BL$3),OFFSET(INDEX(CpDataCoefficients!$A$1:$A$5025,MATCH($A307,CpDataCoefficients!$A$1:$A$5025,0)),0,CpDataCoefficients!$F$39+BL$3)),0)</f>
        <v>-342.48815161398755</v>
      </c>
      <c r="BM307" s="191">
        <f ca="1">IFERROR(IF($AM307="HSC",OFFSET(INDEX(CpDataCoefficients!$A$1:$A$5025,MATCH($A307,CpDataCoefficients!$A$1:$A$5025,0)),1,CpDataCoefficients!$F$39+BM$3),OFFSET(INDEX(CpDataCoefficients!$A$1:$A$5025,MATCH($A307,CpDataCoefficients!$A$1:$A$5025,0)),0,CpDataCoefficients!$F$39+BM$3)),0)</f>
        <v>75.164191685796723</v>
      </c>
      <c r="BN307" s="191">
        <f ca="1">IFERROR(IF($AM307="HSC",OFFSET(INDEX(CpDataCoefficients!$A$1:$A$5025,MATCH($A307,CpDataCoefficients!$A$1:$A$5025,0)),1,CpDataCoefficients!$F$39+BN$3),OFFSET(INDEX(CpDataCoefficients!$A$1:$A$5025,MATCH($A307,CpDataCoefficients!$A$1:$A$5025,0)),0,CpDataCoefficients!$F$39+BN$3)),0)</f>
        <v>0.18360970139176702</v>
      </c>
      <c r="BO307" s="191">
        <f ca="1">IFERROR(IF($AM307="HSC",OFFSET(INDEX(CpDataCoefficients!$A$1:$A$5025,MATCH($A307,CpDataCoefficients!$A$1:$A$5025,0)),1,CpDataCoefficients!$F$39+BO$3),OFFSET(INDEX(CpDataCoefficients!$A$1:$A$5025,MATCH($A307,CpDataCoefficients!$A$1:$A$5025,0)),0,CpDataCoefficients!$F$39+BO$3)),0)</f>
        <v>-14520.821610045276</v>
      </c>
      <c r="BP307" s="191">
        <f ca="1">IFERROR(IF($AM307="HSC",OFFSET(INDEX(CpDataCoefficients!$A$1:$A$5025,MATCH($A307,CpDataCoefficients!$A$1:$A$5025,0)),1,CpDataCoefficients!$F$39+BP$3),OFFSET(INDEX(CpDataCoefficients!$A$1:$A$5025,MATCH($A307,CpDataCoefficients!$A$1:$A$5025,0)),0,CpDataCoefficients!$F$39+BP$3)),0)</f>
        <v>-213.76596797171845</v>
      </c>
      <c r="BQ307" s="191">
        <f ca="1">IFERROR(IF($AM307="HSC",OFFSET(INDEX(CpDataCoefficients!$A$1:$A$5025,MATCH($A307,CpDataCoefficients!$A$1:$A$5025,0)),1,CpDataCoefficients!$F$39+BQ$3),OFFSET(INDEX(CpDataCoefficients!$A$1:$A$5025,MATCH($A307,CpDataCoefficients!$A$1:$A$5025,0)),0,CpDataCoefficients!$F$39+BQ$3)),0)</f>
        <v>0</v>
      </c>
      <c r="BR307" s="191">
        <f ca="1">IFERROR(IF($AM307="HSC",OFFSET(INDEX(CpDataCoefficients!$A$1:$A$5025,MATCH($A307,CpDataCoefficients!$A$1:$A$5025,0)),1,CpDataCoefficients!$F$39+BR$3),OFFSET(INDEX(CpDataCoefficients!$A$1:$A$5025,MATCH($A307,CpDataCoefficients!$A$1:$A$5025,0)),0,CpDataCoefficients!$F$39+BR$3)),0)</f>
        <v>1200</v>
      </c>
      <c r="BS307" s="191">
        <f ca="1">IFERROR(IF($AM307="HSC",OFFSET(INDEX(CpDataCoefficients!$A$1:$A$5025,MATCH($A307,CpDataCoefficients!$A$1:$A$5025,0)),1,CpDataCoefficients!$F$39+BS$3),OFFSET(INDEX(CpDataCoefficients!$A$1:$A$5025,MATCH($A307,CpDataCoefficients!$A$1:$A$5025,0)),0,CpDataCoefficients!$F$39+BS$3)),0)</f>
        <v>1750</v>
      </c>
      <c r="BT307" s="191">
        <f ca="1">IFERROR(IF($AM307="HSC",OFFSET(INDEX(CpDataCoefficients!$A$1:$A$5025,MATCH($A307,CpDataCoefficients!$A$1:$A$5025,0)),1,CpDataCoefficients!$F$39+BT$3),OFFSET(INDEX(CpDataCoefficients!$A$1:$A$5025,MATCH($A307,CpDataCoefficients!$A$1:$A$5025,0)),0,CpDataCoefficients!$F$39+BT$3)),0)</f>
        <v>-224.07697455618285</v>
      </c>
      <c r="BU307" s="191">
        <f ca="1">IFERROR(IF($AM307="HSC",OFFSET(INDEX(CpDataCoefficients!$A$1:$A$5025,MATCH($A307,CpDataCoefficients!$A$1:$A$5025,0)),1,CpDataCoefficients!$F$39+BU$3),OFFSET(INDEX(CpDataCoefficients!$A$1:$A$5025,MATCH($A307,CpDataCoefficients!$A$1:$A$5025,0)),0,CpDataCoefficients!$F$39+BU$3)),0)</f>
        <v>1.4465247536058272</v>
      </c>
      <c r="BV307" s="191">
        <f ca="1">IFERROR(IF($AM307="HSC",OFFSET(INDEX(CpDataCoefficients!$A$1:$A$5025,MATCH($A307,CpDataCoefficients!$A$1:$A$5025,0)),1,CpDataCoefficients!$F$39+BV$3),OFFSET(INDEX(CpDataCoefficients!$A$1:$A$5025,MATCH($A307,CpDataCoefficients!$A$1:$A$5025,0)),0,CpDataCoefficients!$F$39+BV$3)),0)</f>
        <v>-3.4979218544350056E-3</v>
      </c>
      <c r="BW307" s="191">
        <f ca="1">IFERROR(IF($AM307="HSC",OFFSET(INDEX(CpDataCoefficients!$A$1:$A$5025,MATCH($A307,CpDataCoefficients!$A$1:$A$5025,0)),1,CpDataCoefficients!$F$39+BW$3),OFFSET(INDEX(CpDataCoefficients!$A$1:$A$5025,MATCH($A307,CpDataCoefficients!$A$1:$A$5025,0)),0,CpDataCoefficients!$F$39+BW$3)),0)</f>
        <v>3.0348683181005729E-6</v>
      </c>
      <c r="BX307" s="191">
        <f ca="1">IFERROR(IF($AM307="HSC",OFFSET(INDEX(CpDataCoefficients!$A$1:$A$5025,MATCH($A307,CpDataCoefficients!$A$1:$A$5025,0)),1,CpDataCoefficients!$F$39+BX$3),OFFSET(INDEX(CpDataCoefficients!$A$1:$A$5025,MATCH($A307,CpDataCoefficients!$A$1:$A$5025,0)),0,CpDataCoefficients!$F$39+BX$3)),0)</f>
        <v>2155538.2546503944</v>
      </c>
      <c r="BY307" s="191">
        <f ca="1">IFERROR(IF($AM307="HSC",OFFSET(INDEX(CpDataCoefficients!$A$1:$A$5025,MATCH($A307,CpDataCoefficients!$A$1:$A$5025,0)),1,CpDataCoefficients!$F$39+BY$3),OFFSET(INDEX(CpDataCoefficients!$A$1:$A$5025,MATCH($A307,CpDataCoefficients!$A$1:$A$5025,0)),0,CpDataCoefficients!$F$39+BY$3)),0)</f>
        <v>1782263.4498048665</v>
      </c>
      <c r="BZ307" s="191">
        <f ca="1">IFERROR(IF($AM307="HSC",OFFSET(INDEX(CpDataCoefficients!$A$1:$A$5025,MATCH($A307,CpDataCoefficients!$A$1:$A$5025,0)),1,CpDataCoefficients!$F$39+BZ$3),OFFSET(INDEX(CpDataCoefficients!$A$1:$A$5025,MATCH($A307,CpDataCoefficients!$A$1:$A$5025,0)),0,CpDataCoefficients!$F$39+BZ$3)),0)</f>
        <v>748795.16233552946</v>
      </c>
      <c r="CA307" s="191">
        <f ca="1">IFERROR(IF($AM307="HSC",OFFSET(INDEX(CpDataCoefficients!$A$1:$A$5025,MATCH($A307,CpDataCoefficients!$A$1:$A$5025,0)),1,CpDataCoefficients!$F$39+CA$3),OFFSET(INDEX(CpDataCoefficients!$A$1:$A$5025,MATCH($A307,CpDataCoefficients!$A$1:$A$5025,0)),0,CpDataCoefficients!$F$39+CA$3)),0)</f>
        <v>0</v>
      </c>
      <c r="CB307" s="191">
        <f ca="1">IFERROR(IF($AM307="HSC",OFFSET(INDEX(CpDataCoefficients!$A$1:$A$5025,MATCH($A307,CpDataCoefficients!$A$1:$A$5025,0)),1,CpDataCoefficients!$F$39+CB$3),OFFSET(INDEX(CpDataCoefficients!$A$1:$A$5025,MATCH($A307,CpDataCoefficients!$A$1:$A$5025,0)),0,CpDataCoefficients!$F$39+CB$3)),0)</f>
        <v>1750</v>
      </c>
      <c r="CC307" s="191">
        <f ca="1">IFERROR(IF($AM307="HSC",OFFSET(INDEX(CpDataCoefficients!$A$1:$A$5025,MATCH($A307,CpDataCoefficients!$A$1:$A$5025,0)),1,CpDataCoefficients!$F$39+CC$3),OFFSET(INDEX(CpDataCoefficients!$A$1:$A$5025,MATCH($A307,CpDataCoefficients!$A$1:$A$5025,0)),0,CpDataCoefficients!$F$39+CC$3)),0)</f>
        <v>3000</v>
      </c>
      <c r="CD307" s="191">
        <f ca="1">IFERROR(IF($AM307="HSC",OFFSET(INDEX(CpDataCoefficients!$A$1:$A$5025,MATCH($A307,CpDataCoefficients!$A$1:$A$5025,0)),1,CpDataCoefficients!$F$39+CD$3),OFFSET(INDEX(CpDataCoefficients!$A$1:$A$5025,MATCH($A307,CpDataCoefficients!$A$1:$A$5025,0)),0,CpDataCoefficients!$F$39+CD$3)),0)</f>
        <v>-24594.902430875103</v>
      </c>
      <c r="CE307" s="191">
        <f ca="1">IFERROR(IF($AM307="HSC",OFFSET(INDEX(CpDataCoefficients!$A$1:$A$5025,MATCH($A307,CpDataCoefficients!$A$1:$A$5025,0)),1,CpDataCoefficients!$F$39+CE$3),OFFSET(INDEX(CpDataCoefficients!$A$1:$A$5025,MATCH($A307,CpDataCoefficients!$A$1:$A$5025,0)),0,CpDataCoefficients!$F$39+CE$3)),0)</f>
        <v>129.94370797120945</v>
      </c>
      <c r="CF307" s="191">
        <f ca="1">IFERROR(IF($AM307="HSC",OFFSET(INDEX(CpDataCoefficients!$A$1:$A$5025,MATCH($A307,CpDataCoefficients!$A$1:$A$5025,0)),1,CpDataCoefficients!$F$39+CF$3),OFFSET(INDEX(CpDataCoefficients!$A$1:$A$5025,MATCH($A307,CpDataCoefficients!$A$1:$A$5025,0)),0,CpDataCoefficients!$F$39+CF$3)),0)</f>
        <v>-0.25761387566268945</v>
      </c>
      <c r="CG307" s="191">
        <f ca="1">IFERROR(IF($AM307="HSC",OFFSET(INDEX(CpDataCoefficients!$A$1:$A$5025,MATCH($A307,CpDataCoefficients!$A$1:$A$5025,0)),1,CpDataCoefficients!$F$39+CG$3),OFFSET(INDEX(CpDataCoefficients!$A$1:$A$5025,MATCH($A307,CpDataCoefficients!$A$1:$A$5025,0)),0,CpDataCoefficients!$F$39+CG$3)),0)</f>
        <v>1.8175330961901231E-4</v>
      </c>
      <c r="CH307" s="191">
        <f ca="1">IFERROR(IF($AM307="HSC",OFFSET(INDEX(CpDataCoefficients!$A$1:$A$5025,MATCH($A307,CpDataCoefficients!$A$1:$A$5025,0)),1,CpDataCoefficients!$F$39+CH$3),OFFSET(INDEX(CpDataCoefficients!$A$1:$A$5025,MATCH($A307,CpDataCoefficients!$A$1:$A$5025,0)),0,CpDataCoefficients!$F$39+CH$3)),0)</f>
        <v>352991505.57319081</v>
      </c>
      <c r="CI307" s="191">
        <f ca="1">IFERROR(IF($AM307="HSC",OFFSET(INDEX(CpDataCoefficients!$A$1:$A$5025,MATCH($A307,CpDataCoefficients!$A$1:$A$5025,0)),1,CpDataCoefficients!$F$39+CI$3),OFFSET(INDEX(CpDataCoefficients!$A$1:$A$5025,MATCH($A307,CpDataCoefficients!$A$1:$A$5025,0)),0,CpDataCoefficients!$F$39+CI$3)),0)</f>
        <v>0</v>
      </c>
      <c r="CJ307" s="191">
        <f ca="1">IFERROR(IF($AM307="HSC",OFFSET(INDEX(CpDataCoefficients!$A$1:$A$5025,MATCH($A307,CpDataCoefficients!$A$1:$A$5025,0)),1,CpDataCoefficients!$F$39+CJ$3),OFFSET(INDEX(CpDataCoefficients!$A$1:$A$5025,MATCH($A307,CpDataCoefficients!$A$1:$A$5025,0)),0,CpDataCoefficients!$F$39+CJ$3)),0)</f>
        <v>0</v>
      </c>
      <c r="CK307" s="191">
        <f ca="1">IFERROR(IF($AM307="HSC",OFFSET(INDEX(CpDataCoefficients!$A$1:$A$5025,MATCH($A307,CpDataCoefficients!$A$1:$A$5025,0)),1,CpDataCoefficients!$F$39+CK$3),OFFSET(INDEX(CpDataCoefficients!$A$1:$A$5025,MATCH($A307,CpDataCoefficients!$A$1:$A$5025,0)),0,CpDataCoefficients!$F$39+CK$3)),0)</f>
        <v>0</v>
      </c>
      <c r="CL307" s="191">
        <f ca="1">IFERROR(IF($AM307="HSC",OFFSET(INDEX(CpDataCoefficients!$A$1:$A$5025,MATCH($A307,CpDataCoefficients!$A$1:$A$5025,0)),1,CpDataCoefficients!$F$39+CL$3),OFFSET(INDEX(CpDataCoefficients!$A$1:$A$5025,MATCH($A307,CpDataCoefficients!$A$1:$A$5025,0)),0,CpDataCoefficients!$F$39+CL$3)),0)</f>
        <v>0</v>
      </c>
      <c r="CM307" s="191">
        <f ca="1">IFERROR(IF($AM307="HSC",OFFSET(INDEX(CpDataCoefficients!$A$1:$A$5025,MATCH($A307,CpDataCoefficients!$A$1:$A$5025,0)),1,CpDataCoefficients!$F$39+CM$3),OFFSET(INDEX(CpDataCoefficients!$A$1:$A$5025,MATCH($A307,CpDataCoefficients!$A$1:$A$5025,0)),0,CpDataCoefficients!$F$39+CM$3)),0)</f>
        <v>0</v>
      </c>
      <c r="CN307" s="191">
        <f ca="1">IFERROR(IF($AM307="HSC",OFFSET(INDEX(CpDataCoefficients!$A$1:$A$5025,MATCH($A307,CpDataCoefficients!$A$1:$A$5025,0)),1,CpDataCoefficients!$F$39+CN$3),OFFSET(INDEX(CpDataCoefficients!$A$1:$A$5025,MATCH($A307,CpDataCoefficients!$A$1:$A$5025,0)),0,CpDataCoefficients!$F$39+CN$3)),0)</f>
        <v>0</v>
      </c>
      <c r="CO307" s="191">
        <f ca="1">IFERROR(IF($AM307="HSC",OFFSET(INDEX(CpDataCoefficients!$A$1:$A$5025,MATCH($A307,CpDataCoefficients!$A$1:$A$5025,0)),1,CpDataCoefficients!$F$39+CO$3),OFFSET(INDEX(CpDataCoefficients!$A$1:$A$5025,MATCH($A307,CpDataCoefficients!$A$1:$A$5025,0)),0,CpDataCoefficients!$F$39+CO$3)),0)</f>
        <v>0</v>
      </c>
      <c r="CP307" s="191">
        <f ca="1">IFERROR(IF($AM307="HSC",OFFSET(INDEX(CpDataCoefficients!$A$1:$A$5025,MATCH($A307,CpDataCoefficients!$A$1:$A$5025,0)),1,CpDataCoefficients!$F$39+CP$3),OFFSET(INDEX(CpDataCoefficients!$A$1:$A$5025,MATCH($A307,CpDataCoefficients!$A$1:$A$5025,0)),0,CpDataCoefficients!$F$39+CP$3)),0)</f>
        <v>0</v>
      </c>
      <c r="CQ307" s="191">
        <f ca="1">IFERROR(IF($AM307="HSC",OFFSET(INDEX(CpDataCoefficients!$A$1:$A$5025,MATCH($A307,CpDataCoefficients!$A$1:$A$5025,0)),1,CpDataCoefficients!$F$39+CQ$3),OFFSET(INDEX(CpDataCoefficients!$A$1:$A$5025,MATCH($A307,CpDataCoefficients!$A$1:$A$5025,0)),0,CpDataCoefficients!$F$39+CQ$3)),0)</f>
        <v>0</v>
      </c>
      <c r="CR307" s="191">
        <f ca="1">IFERROR(IF($AM307="HSC",OFFSET(INDEX(CpDataCoefficients!$A$1:$A$5025,MATCH($A307,CpDataCoefficients!$A$1:$A$5025,0)),1,CpDataCoefficients!$F$39+CR$3),OFFSET(INDEX(CpDataCoefficients!$A$1:$A$5025,MATCH($A307,CpDataCoefficients!$A$1:$A$5025,0)),0,CpDataCoefficients!$F$39+CR$3)),0)</f>
        <v>0</v>
      </c>
      <c r="CS307" s="191">
        <f ca="1">IFERROR(IF($AM307="HSC",OFFSET(INDEX(CpDataCoefficients!$A$1:$A$5025,MATCH($A307,CpDataCoefficients!$A$1:$A$5025,0)),1,CpDataCoefficients!$F$39+CS$3),OFFSET(INDEX(CpDataCoefficients!$A$1:$A$5025,MATCH($A307,CpDataCoefficients!$A$1:$A$5025,0)),0,CpDataCoefficients!$F$39+CS$3)),0)</f>
        <v>0</v>
      </c>
      <c r="CT307" s="191">
        <f ca="1">IFERROR(IF($AM307="HSC",OFFSET(INDEX(CpDataCoefficients!$A$1:$A$5025,MATCH($A307,CpDataCoefficients!$A$1:$A$5025,0)),1,CpDataCoefficients!$F$39+CT$3),OFFSET(INDEX(CpDataCoefficients!$A$1:$A$5025,MATCH($A307,CpDataCoefficients!$A$1:$A$5025,0)),0,CpDataCoefficients!$F$39+CT$3)),0)</f>
        <v>0</v>
      </c>
      <c r="CU307" s="192">
        <f ca="1">IFERROR(IF($AM307="HSC",OFFSET(INDEX(CpDataCoefficients!$A$1:$A$5025,MATCH($A307,CpDataCoefficients!$A$1:$A$5025,0)),1,CpDataCoefficients!$F$39+CU$3),OFFSET(INDEX(CpDataCoefficients!$A$1:$A$5025,MATCH($A307,CpDataCoefficients!$A$1:$A$5025,0)),0,CpDataCoefficients!$F$39+CU$3)),0)</f>
        <v>0</v>
      </c>
      <c r="CV307" s="193">
        <v>1</v>
      </c>
      <c r="CW307" s="193">
        <v>4</v>
      </c>
      <c r="CX307" s="193">
        <v>1</v>
      </c>
      <c r="CY307" s="193"/>
      <c r="CZ307" s="193"/>
      <c r="DA307" s="193"/>
      <c r="DB307" s="193"/>
      <c r="DC307" s="193"/>
      <c r="DD307" s="193"/>
      <c r="DE307" s="193"/>
      <c r="DF307" s="193"/>
      <c r="DG307" s="193"/>
      <c r="DH307" s="193"/>
      <c r="DI307" s="193"/>
      <c r="DJ307" s="193"/>
      <c r="DK307" s="193"/>
      <c r="DL307" s="193"/>
      <c r="DM307" s="193"/>
      <c r="DN307" s="193"/>
      <c r="DO307" s="193"/>
      <c r="DP307" s="193"/>
      <c r="DQ307" s="193"/>
      <c r="DR307" s="193"/>
      <c r="DS307" s="193"/>
      <c r="DT307" s="193"/>
      <c r="DU307" s="193"/>
      <c r="DV307" s="193"/>
      <c r="DW307" s="193"/>
      <c r="DX307" s="193"/>
      <c r="DY307" s="193"/>
      <c r="DZ307" s="193"/>
    </row>
    <row r="308" spans="1:130" ht="15.75" x14ac:dyDescent="0.25">
      <c r="A308" s="166"/>
      <c r="B308" s="166" t="s">
        <v>920</v>
      </c>
      <c r="C308" s="175">
        <v>74.08</v>
      </c>
      <c r="D308" s="176">
        <v>175</v>
      </c>
      <c r="E308" s="176">
        <v>330.1</v>
      </c>
      <c r="F308" s="176">
        <v>506.8</v>
      </c>
      <c r="G308" s="176">
        <v>46.3</v>
      </c>
      <c r="H308" s="176">
        <v>46.913474986500638</v>
      </c>
      <c r="I308" s="176">
        <v>228</v>
      </c>
      <c r="J308" s="175">
        <v>0.254</v>
      </c>
      <c r="K308" s="175">
        <v>0.32400000000000001</v>
      </c>
      <c r="L308" s="175">
        <v>0.93400000000000005</v>
      </c>
      <c r="M308" s="176">
        <v>293</v>
      </c>
      <c r="N308" s="176">
        <v>1.7</v>
      </c>
      <c r="O308" s="177">
        <v>3.9529999999999998</v>
      </c>
      <c r="P308" s="178">
        <v>5.3629999999999997E-2</v>
      </c>
      <c r="Q308" s="178">
        <v>-1.0370000000000001E-5</v>
      </c>
      <c r="R308" s="178">
        <v>6.9610000000000003E-9</v>
      </c>
      <c r="S308" s="175">
        <f t="shared" ca="1" si="5"/>
        <v>0.63544232122252131</v>
      </c>
      <c r="T308" s="179">
        <v>25</v>
      </c>
      <c r="U308" s="180">
        <v>408.62</v>
      </c>
      <c r="V308" s="180">
        <v>224.03</v>
      </c>
      <c r="W308" s="169">
        <v>-97.86</v>
      </c>
      <c r="X308" s="181">
        <v>-409.44623999999999</v>
      </c>
      <c r="Y308" s="169">
        <v>0</v>
      </c>
      <c r="Z308" s="181">
        <v>0</v>
      </c>
      <c r="AA308" s="181"/>
      <c r="AB308" s="177">
        <v>16.1295</v>
      </c>
      <c r="AC308" s="180">
        <v>2601.92</v>
      </c>
      <c r="AD308" s="180">
        <v>-56.15</v>
      </c>
      <c r="AE308" s="169">
        <v>360</v>
      </c>
      <c r="AF308" s="169">
        <v>245</v>
      </c>
      <c r="AG308" s="175">
        <v>61.268000000000001</v>
      </c>
      <c r="AH308" s="180">
        <v>-5840.56</v>
      </c>
      <c r="AI308" s="175">
        <v>-6.3739999999999997</v>
      </c>
      <c r="AJ308" s="175">
        <v>3.08</v>
      </c>
      <c r="AK308" s="169">
        <v>7200</v>
      </c>
      <c r="AL308" s="181">
        <v>30124.800000000003</v>
      </c>
      <c r="AM308" s="169"/>
      <c r="AN308" s="170"/>
      <c r="AO308" s="170"/>
      <c r="AP308" s="170"/>
      <c r="AQ308" s="170"/>
      <c r="AR308" s="170"/>
      <c r="AS308" s="170"/>
      <c r="AT308" s="170"/>
      <c r="AU308" s="170"/>
      <c r="AV308" s="170"/>
      <c r="AW308" s="170"/>
      <c r="AX308" s="170"/>
      <c r="AY308" s="170"/>
      <c r="AZ308" s="170"/>
      <c r="BA308" s="170"/>
      <c r="BB308" s="170"/>
      <c r="BC308" s="170"/>
      <c r="BD308" s="170"/>
      <c r="BE308" s="170"/>
      <c r="BF308" s="170"/>
      <c r="BG308" s="170"/>
      <c r="BH308" s="170"/>
      <c r="BI308" s="170"/>
      <c r="BJ308" s="170"/>
      <c r="BK308" s="170"/>
      <c r="BL308" s="170"/>
      <c r="BM308" s="170"/>
      <c r="BN308" s="170"/>
      <c r="BO308" s="170"/>
      <c r="BP308" s="170"/>
      <c r="BQ308" s="170"/>
      <c r="BR308" s="170"/>
      <c r="BS308" s="170"/>
      <c r="BT308" s="170"/>
      <c r="BU308" s="170"/>
      <c r="BV308" s="170"/>
      <c r="BW308" s="170"/>
      <c r="BX308" s="170"/>
      <c r="BY308" s="169"/>
      <c r="BZ308" s="169"/>
      <c r="CA308" s="169"/>
      <c r="CB308" s="169"/>
      <c r="CC308" s="169"/>
      <c r="CD308" s="169"/>
      <c r="CE308" s="169"/>
      <c r="CF308" s="169"/>
      <c r="CG308" s="169"/>
      <c r="CH308" s="169"/>
      <c r="CI308" s="169"/>
      <c r="CJ308" s="169"/>
      <c r="CK308" s="169"/>
      <c r="CL308" s="169"/>
      <c r="CM308" s="169"/>
      <c r="CN308" s="169"/>
      <c r="CO308" s="169"/>
      <c r="CP308" s="169"/>
      <c r="CQ308" s="169"/>
      <c r="CR308" s="169"/>
      <c r="CS308" s="171"/>
      <c r="CT308" s="171"/>
      <c r="CU308" s="169"/>
    </row>
    <row r="309" spans="1:130" ht="15.75" x14ac:dyDescent="0.25">
      <c r="A309" s="166"/>
      <c r="B309" s="166" t="s">
        <v>921</v>
      </c>
      <c r="C309" s="175">
        <v>40.064999999999998</v>
      </c>
      <c r="D309" s="176">
        <v>170.5</v>
      </c>
      <c r="E309" s="176">
        <v>250</v>
      </c>
      <c r="F309" s="176">
        <v>402.4</v>
      </c>
      <c r="G309" s="176">
        <v>55.5</v>
      </c>
      <c r="H309" s="176">
        <v>56.235374983818268</v>
      </c>
      <c r="I309" s="176">
        <v>164</v>
      </c>
      <c r="J309" s="175">
        <v>0.27600000000000002</v>
      </c>
      <c r="K309" s="175">
        <v>0.218</v>
      </c>
      <c r="L309" s="175">
        <v>0.70599999999999996</v>
      </c>
      <c r="M309" s="176">
        <v>223</v>
      </c>
      <c r="N309" s="176">
        <v>0.7</v>
      </c>
      <c r="O309" s="177">
        <v>3.5129999999999999</v>
      </c>
      <c r="P309" s="178">
        <v>4.453E-2</v>
      </c>
      <c r="Q309" s="178">
        <v>-2.8030000000000001E-5</v>
      </c>
      <c r="R309" s="178">
        <v>7.7010000000000006E-9</v>
      </c>
      <c r="S309" s="175" t="e">
        <f t="shared" ca="1" si="5"/>
        <v>#DIV/0!</v>
      </c>
      <c r="T309" s="179">
        <v>25</v>
      </c>
      <c r="U309" s="180">
        <v>0</v>
      </c>
      <c r="V309" s="180">
        <v>0</v>
      </c>
      <c r="W309" s="169">
        <v>44.32</v>
      </c>
      <c r="X309" s="181">
        <v>185.43488000000002</v>
      </c>
      <c r="Y309" s="169">
        <v>46.47</v>
      </c>
      <c r="Z309" s="181">
        <v>194.43047999999999</v>
      </c>
      <c r="AA309" s="181"/>
      <c r="AB309" s="177">
        <v>15.6227</v>
      </c>
      <c r="AC309" s="180">
        <v>1850.66</v>
      </c>
      <c r="AD309" s="180">
        <v>-44.07</v>
      </c>
      <c r="AE309" s="169">
        <v>267</v>
      </c>
      <c r="AF309" s="169">
        <v>183</v>
      </c>
      <c r="AG309" s="175">
        <v>0</v>
      </c>
      <c r="AH309" s="180">
        <v>0</v>
      </c>
      <c r="AI309" s="175">
        <v>0</v>
      </c>
      <c r="AJ309" s="175">
        <v>0</v>
      </c>
      <c r="AK309" s="169">
        <v>5290</v>
      </c>
      <c r="AL309" s="181">
        <v>22133.360000000001</v>
      </c>
      <c r="AM309" s="169"/>
      <c r="AN309" s="170"/>
      <c r="AO309" s="170"/>
      <c r="AP309" s="170"/>
      <c r="AQ309" s="170"/>
      <c r="AR309" s="170"/>
      <c r="AS309" s="170"/>
      <c r="AT309" s="170"/>
      <c r="AU309" s="170"/>
      <c r="AV309" s="170"/>
      <c r="AW309" s="170"/>
      <c r="AX309" s="170"/>
      <c r="AY309" s="170"/>
      <c r="AZ309" s="170"/>
      <c r="BA309" s="170"/>
      <c r="BB309" s="170"/>
      <c r="BC309" s="170"/>
      <c r="BD309" s="170"/>
      <c r="BE309" s="170"/>
      <c r="BF309" s="170"/>
      <c r="BG309" s="170"/>
      <c r="BH309" s="170"/>
      <c r="BI309" s="170"/>
      <c r="BJ309" s="170"/>
      <c r="BK309" s="170"/>
      <c r="BL309" s="170"/>
      <c r="BM309" s="170"/>
      <c r="BN309" s="170"/>
      <c r="BO309" s="170"/>
      <c r="BP309" s="170"/>
      <c r="BQ309" s="170"/>
      <c r="BR309" s="170"/>
      <c r="BS309" s="170"/>
      <c r="BT309" s="170"/>
      <c r="BU309" s="170"/>
      <c r="BV309" s="170"/>
      <c r="BW309" s="170"/>
      <c r="BX309" s="170"/>
      <c r="BY309" s="169"/>
      <c r="BZ309" s="169"/>
      <c r="CA309" s="169"/>
      <c r="CB309" s="169"/>
      <c r="CC309" s="169"/>
      <c r="CD309" s="169"/>
      <c r="CE309" s="169"/>
      <c r="CF309" s="169"/>
      <c r="CG309" s="169"/>
      <c r="CH309" s="169"/>
      <c r="CI309" s="169"/>
      <c r="CJ309" s="169"/>
      <c r="CK309" s="169"/>
      <c r="CL309" s="169"/>
      <c r="CM309" s="169"/>
      <c r="CN309" s="169"/>
      <c r="CO309" s="169"/>
      <c r="CP309" s="169"/>
      <c r="CQ309" s="169"/>
      <c r="CR309" s="169"/>
      <c r="CS309" s="171"/>
      <c r="CT309" s="171"/>
      <c r="CU309" s="169"/>
    </row>
    <row r="310" spans="1:130" ht="15.75" x14ac:dyDescent="0.25">
      <c r="A310" s="166"/>
      <c r="B310" s="166" t="s">
        <v>922</v>
      </c>
      <c r="C310" s="175">
        <v>86.090999999999994</v>
      </c>
      <c r="D310" s="176">
        <v>196.7</v>
      </c>
      <c r="E310" s="176">
        <v>353.5</v>
      </c>
      <c r="F310" s="176">
        <v>536</v>
      </c>
      <c r="G310" s="176">
        <v>42</v>
      </c>
      <c r="H310" s="176">
        <v>42.556499987754364</v>
      </c>
      <c r="I310" s="176">
        <v>265</v>
      </c>
      <c r="J310" s="175">
        <v>0.25</v>
      </c>
      <c r="K310" s="175">
        <v>0.35</v>
      </c>
      <c r="L310" s="175">
        <v>0.95599999999999996</v>
      </c>
      <c r="M310" s="176">
        <v>293</v>
      </c>
      <c r="N310" s="176">
        <v>0</v>
      </c>
      <c r="O310" s="177">
        <v>3.6219999999999999</v>
      </c>
      <c r="P310" s="178">
        <v>6.6780000000000006E-2</v>
      </c>
      <c r="Q310" s="178">
        <v>-2.103E-5</v>
      </c>
      <c r="R310" s="178">
        <v>-3.9659999999999997E-9</v>
      </c>
      <c r="S310" s="175">
        <f t="shared" ca="1" si="5"/>
        <v>0.72186433250106419</v>
      </c>
      <c r="T310" s="179">
        <v>25</v>
      </c>
      <c r="U310" s="180">
        <v>451.02</v>
      </c>
      <c r="V310" s="180">
        <v>245.3</v>
      </c>
      <c r="W310" s="169">
        <v>0</v>
      </c>
      <c r="X310" s="181">
        <v>0</v>
      </c>
      <c r="Y310" s="169">
        <v>0</v>
      </c>
      <c r="Z310" s="181">
        <v>0</v>
      </c>
      <c r="AA310" s="181"/>
      <c r="AB310" s="177">
        <v>16.108799999999999</v>
      </c>
      <c r="AC310" s="180">
        <v>2788.43</v>
      </c>
      <c r="AD310" s="180">
        <v>-59.15</v>
      </c>
      <c r="AE310" s="169">
        <v>390</v>
      </c>
      <c r="AF310" s="169">
        <v>260</v>
      </c>
      <c r="AG310" s="175">
        <v>0</v>
      </c>
      <c r="AH310" s="180">
        <v>0</v>
      </c>
      <c r="AI310" s="175">
        <v>0</v>
      </c>
      <c r="AJ310" s="175">
        <v>0</v>
      </c>
      <c r="AK310" s="169">
        <v>7650</v>
      </c>
      <c r="AL310" s="181">
        <v>32007.600000000002</v>
      </c>
      <c r="AM310" s="169"/>
      <c r="AN310" s="170"/>
      <c r="AO310" s="170"/>
      <c r="AP310" s="170"/>
      <c r="AQ310" s="170"/>
      <c r="AR310" s="170"/>
      <c r="AS310" s="170"/>
      <c r="AT310" s="170"/>
      <c r="AU310" s="170"/>
      <c r="AV310" s="170"/>
      <c r="AW310" s="170"/>
      <c r="AX310" s="170"/>
      <c r="AY310" s="170"/>
      <c r="AZ310" s="170"/>
      <c r="BA310" s="170"/>
      <c r="BB310" s="170"/>
      <c r="BC310" s="170"/>
      <c r="BD310" s="170"/>
      <c r="BE310" s="170"/>
      <c r="BF310" s="170"/>
      <c r="BG310" s="170"/>
      <c r="BH310" s="170"/>
      <c r="BI310" s="170"/>
      <c r="BJ310" s="170"/>
      <c r="BK310" s="170"/>
      <c r="BL310" s="170"/>
      <c r="BM310" s="170"/>
      <c r="BN310" s="170"/>
      <c r="BO310" s="170"/>
      <c r="BP310" s="170"/>
      <c r="BQ310" s="170"/>
      <c r="BR310" s="170"/>
      <c r="BS310" s="170"/>
      <c r="BT310" s="170"/>
      <c r="BU310" s="170"/>
      <c r="BV310" s="170"/>
      <c r="BW310" s="170"/>
      <c r="BX310" s="170"/>
      <c r="BY310" s="169"/>
      <c r="BZ310" s="169"/>
      <c r="CA310" s="169"/>
      <c r="CB310" s="169"/>
      <c r="CC310" s="169"/>
      <c r="CD310" s="169"/>
      <c r="CE310" s="169"/>
      <c r="CF310" s="169"/>
      <c r="CG310" s="169"/>
      <c r="CH310" s="169"/>
      <c r="CI310" s="169"/>
      <c r="CJ310" s="169"/>
      <c r="CK310" s="169"/>
      <c r="CL310" s="169"/>
      <c r="CM310" s="169"/>
      <c r="CN310" s="169"/>
      <c r="CO310" s="169"/>
      <c r="CP310" s="169"/>
      <c r="CQ310" s="169"/>
      <c r="CR310" s="169"/>
      <c r="CS310" s="171"/>
      <c r="CT310" s="171"/>
      <c r="CU310" s="169"/>
    </row>
    <row r="311" spans="1:130" ht="15.75" x14ac:dyDescent="0.25">
      <c r="A311" s="166"/>
      <c r="B311" s="166" t="s">
        <v>923</v>
      </c>
      <c r="C311" s="175">
        <v>31.058</v>
      </c>
      <c r="D311" s="176">
        <v>179.7</v>
      </c>
      <c r="E311" s="176">
        <v>266.8</v>
      </c>
      <c r="F311" s="176">
        <v>430</v>
      </c>
      <c r="G311" s="176">
        <v>73.599999999999994</v>
      </c>
      <c r="H311" s="176">
        <v>74.575199978540979</v>
      </c>
      <c r="I311" s="176">
        <v>140</v>
      </c>
      <c r="J311" s="175">
        <v>0.29199999999999998</v>
      </c>
      <c r="K311" s="175">
        <v>0.27500000000000002</v>
      </c>
      <c r="L311" s="175">
        <v>0.70299999999999996</v>
      </c>
      <c r="M311" s="176">
        <v>259.60000000000002</v>
      </c>
      <c r="N311" s="176">
        <v>1.3</v>
      </c>
      <c r="O311" s="177">
        <v>2.7410000000000001</v>
      </c>
      <c r="P311" s="178">
        <v>3.4090000000000002E-2</v>
      </c>
      <c r="Q311" s="178">
        <v>-1.274E-5</v>
      </c>
      <c r="R311" s="178">
        <v>1.1349999999999999E-9</v>
      </c>
      <c r="S311" s="175">
        <f t="shared" ca="1" si="5"/>
        <v>0.48539418475302359</v>
      </c>
      <c r="T311" s="179">
        <v>25</v>
      </c>
      <c r="U311" s="180">
        <v>311.8</v>
      </c>
      <c r="V311" s="180">
        <v>176.3</v>
      </c>
      <c r="W311" s="169">
        <v>-5.5</v>
      </c>
      <c r="X311" s="181">
        <v>-23.012</v>
      </c>
      <c r="Y311" s="169">
        <v>7.71</v>
      </c>
      <c r="Z311" s="181">
        <v>32.25864</v>
      </c>
      <c r="AA311" s="181"/>
      <c r="AB311" s="177">
        <v>17.2622</v>
      </c>
      <c r="AC311" s="180">
        <v>2484.83</v>
      </c>
      <c r="AD311" s="180">
        <v>-32.92</v>
      </c>
      <c r="AE311" s="169">
        <v>311</v>
      </c>
      <c r="AF311" s="169">
        <v>212</v>
      </c>
      <c r="AG311" s="175">
        <v>62.305999999999997</v>
      </c>
      <c r="AH311" s="180">
        <v>-4954.32</v>
      </c>
      <c r="AI311" s="175">
        <v>-6.6420000000000003</v>
      </c>
      <c r="AJ311" s="175">
        <v>1.4</v>
      </c>
      <c r="AK311" s="169">
        <v>6210</v>
      </c>
      <c r="AL311" s="181">
        <v>25982.639999999999</v>
      </c>
      <c r="AM311" s="169"/>
      <c r="AN311" s="170"/>
      <c r="AO311" s="170"/>
      <c r="AP311" s="170"/>
      <c r="AQ311" s="170"/>
      <c r="AR311" s="170"/>
      <c r="AS311" s="170"/>
      <c r="AT311" s="170"/>
      <c r="AU311" s="170"/>
      <c r="AV311" s="170"/>
      <c r="AW311" s="170"/>
      <c r="AX311" s="170"/>
      <c r="AY311" s="170"/>
      <c r="AZ311" s="170"/>
      <c r="BA311" s="170"/>
      <c r="BB311" s="170"/>
      <c r="BC311" s="170"/>
      <c r="BD311" s="170"/>
      <c r="BE311" s="170"/>
      <c r="BF311" s="170"/>
      <c r="BG311" s="170"/>
      <c r="BH311" s="170"/>
      <c r="BI311" s="170"/>
      <c r="BJ311" s="170"/>
      <c r="BK311" s="170"/>
      <c r="BL311" s="170"/>
      <c r="BM311" s="170"/>
      <c r="BN311" s="170"/>
      <c r="BO311" s="170"/>
      <c r="BP311" s="170"/>
      <c r="BQ311" s="170"/>
      <c r="BR311" s="170"/>
      <c r="BS311" s="170"/>
      <c r="BT311" s="170"/>
      <c r="BU311" s="170"/>
      <c r="BV311" s="170"/>
      <c r="BW311" s="170"/>
      <c r="BX311" s="170"/>
      <c r="BY311" s="169"/>
      <c r="BZ311" s="169"/>
      <c r="CA311" s="169"/>
      <c r="CB311" s="169"/>
      <c r="CC311" s="169"/>
      <c r="CD311" s="169"/>
      <c r="CE311" s="169"/>
      <c r="CF311" s="169"/>
      <c r="CG311" s="169"/>
      <c r="CH311" s="169"/>
      <c r="CI311" s="169"/>
      <c r="CJ311" s="169"/>
      <c r="CK311" s="169"/>
      <c r="CL311" s="169"/>
      <c r="CM311" s="169"/>
      <c r="CN311" s="169"/>
      <c r="CO311" s="169"/>
      <c r="CP311" s="169"/>
      <c r="CQ311" s="169"/>
      <c r="CR311" s="169"/>
      <c r="CS311" s="171"/>
      <c r="CT311" s="171"/>
      <c r="CU311" s="169"/>
    </row>
    <row r="312" spans="1:130" ht="15.75" x14ac:dyDescent="0.25">
      <c r="A312" s="166"/>
      <c r="B312" s="166" t="s">
        <v>924</v>
      </c>
      <c r="C312" s="175">
        <v>136.15100000000001</v>
      </c>
      <c r="D312" s="176">
        <v>260.8</v>
      </c>
      <c r="E312" s="176">
        <v>472.2</v>
      </c>
      <c r="F312" s="176">
        <v>692</v>
      </c>
      <c r="G312" s="176">
        <v>36</v>
      </c>
      <c r="H312" s="176">
        <v>36.476999989503739</v>
      </c>
      <c r="I312" s="176">
        <v>396</v>
      </c>
      <c r="J312" s="175">
        <v>0.25</v>
      </c>
      <c r="K312" s="175">
        <v>0.43</v>
      </c>
      <c r="L312" s="175">
        <v>1.0860000000000001</v>
      </c>
      <c r="M312" s="176">
        <v>293</v>
      </c>
      <c r="N312" s="176">
        <v>1.9</v>
      </c>
      <c r="O312" s="177">
        <v>-5.0659999999999998</v>
      </c>
      <c r="P312" s="178">
        <v>0.13139999999999999</v>
      </c>
      <c r="Q312" s="178">
        <v>-4.2979999999999998E-5</v>
      </c>
      <c r="R312" s="178">
        <v>1.057E-8</v>
      </c>
      <c r="S312" s="175">
        <f t="shared" ca="1" si="5"/>
        <v>1.3037606629344631</v>
      </c>
      <c r="T312" s="179">
        <v>25</v>
      </c>
      <c r="U312" s="180">
        <v>768.94</v>
      </c>
      <c r="V312" s="180">
        <v>332.33</v>
      </c>
      <c r="W312" s="169">
        <v>-60.68</v>
      </c>
      <c r="X312" s="181">
        <v>-253.88512</v>
      </c>
      <c r="Y312" s="169">
        <v>0</v>
      </c>
      <c r="Z312" s="181">
        <v>0</v>
      </c>
      <c r="AA312" s="181"/>
      <c r="AB312" s="177">
        <v>16.2272</v>
      </c>
      <c r="AC312" s="180">
        <v>3751.83</v>
      </c>
      <c r="AD312" s="180">
        <v>-81.510000000000005</v>
      </c>
      <c r="AE312" s="169">
        <v>516</v>
      </c>
      <c r="AF312" s="169">
        <v>350</v>
      </c>
      <c r="AG312" s="175">
        <v>0</v>
      </c>
      <c r="AH312" s="180">
        <v>0</v>
      </c>
      <c r="AI312" s="175">
        <v>0</v>
      </c>
      <c r="AJ312" s="175">
        <v>0</v>
      </c>
      <c r="AK312" s="169">
        <v>10300</v>
      </c>
      <c r="AL312" s="181">
        <v>43095.200000000004</v>
      </c>
      <c r="AM312" s="169"/>
      <c r="AN312" s="170"/>
      <c r="AO312" s="170"/>
      <c r="AP312" s="170"/>
      <c r="AQ312" s="170"/>
      <c r="AR312" s="170"/>
      <c r="AS312" s="170"/>
      <c r="AT312" s="170"/>
      <c r="AU312" s="170"/>
      <c r="AV312" s="170"/>
      <c r="AW312" s="170"/>
      <c r="AX312" s="170"/>
      <c r="AY312" s="170"/>
      <c r="AZ312" s="170"/>
      <c r="BA312" s="170"/>
      <c r="BB312" s="170"/>
      <c r="BC312" s="170"/>
      <c r="BD312" s="170"/>
      <c r="BE312" s="170"/>
      <c r="BF312" s="170"/>
      <c r="BG312" s="170"/>
      <c r="BH312" s="170"/>
      <c r="BI312" s="170"/>
      <c r="BJ312" s="170"/>
      <c r="BK312" s="170"/>
      <c r="BL312" s="170"/>
      <c r="BM312" s="170"/>
      <c r="BN312" s="170"/>
      <c r="BO312" s="170"/>
      <c r="BP312" s="170"/>
      <c r="BQ312" s="170"/>
      <c r="BR312" s="170"/>
      <c r="BS312" s="170"/>
      <c r="BT312" s="170"/>
      <c r="BU312" s="170"/>
      <c r="BV312" s="170"/>
      <c r="BW312" s="170"/>
      <c r="BX312" s="170"/>
      <c r="BY312" s="169"/>
      <c r="BZ312" s="169"/>
      <c r="CA312" s="169"/>
      <c r="CB312" s="169"/>
      <c r="CC312" s="169"/>
      <c r="CD312" s="169"/>
      <c r="CE312" s="169"/>
      <c r="CF312" s="169"/>
      <c r="CG312" s="169"/>
      <c r="CH312" s="169"/>
      <c r="CI312" s="169"/>
      <c r="CJ312" s="169"/>
      <c r="CK312" s="169"/>
      <c r="CL312" s="169"/>
      <c r="CM312" s="169"/>
      <c r="CN312" s="169"/>
      <c r="CO312" s="169"/>
      <c r="CP312" s="169"/>
      <c r="CQ312" s="169"/>
      <c r="CR312" s="169"/>
      <c r="CS312" s="171"/>
      <c r="CT312" s="171"/>
      <c r="CU312" s="169"/>
    </row>
    <row r="313" spans="1:130" ht="15.75" x14ac:dyDescent="0.25">
      <c r="A313" s="166"/>
      <c r="B313" s="166" t="s">
        <v>925</v>
      </c>
      <c r="C313" s="175">
        <v>94.938999999999993</v>
      </c>
      <c r="D313" s="176">
        <v>179.5</v>
      </c>
      <c r="E313" s="176">
        <v>276.7</v>
      </c>
      <c r="F313" s="176">
        <v>464</v>
      </c>
      <c r="G313" s="176">
        <v>85</v>
      </c>
      <c r="H313" s="176">
        <v>86.126249975217164</v>
      </c>
      <c r="I313" s="176">
        <v>0</v>
      </c>
      <c r="J313" s="175">
        <v>0</v>
      </c>
      <c r="K313" s="175">
        <v>0.27300000000000002</v>
      </c>
      <c r="L313" s="175">
        <v>1.7370000000000001</v>
      </c>
      <c r="M313" s="176">
        <v>268</v>
      </c>
      <c r="N313" s="176">
        <v>1.8</v>
      </c>
      <c r="O313" s="177">
        <v>3.4460000000000002</v>
      </c>
      <c r="P313" s="178">
        <v>2.606E-2</v>
      </c>
      <c r="Q313" s="178">
        <v>-1.29E-5</v>
      </c>
      <c r="R313" s="178">
        <v>2.3889999999999999E-9</v>
      </c>
      <c r="S313" s="175">
        <f t="shared" ca="1" si="5"/>
        <v>0.66230482850192707</v>
      </c>
      <c r="T313" s="179">
        <v>25</v>
      </c>
      <c r="U313" s="180">
        <v>298.14999999999998</v>
      </c>
      <c r="V313" s="180">
        <v>211.15</v>
      </c>
      <c r="W313" s="169">
        <v>-9</v>
      </c>
      <c r="X313" s="181">
        <v>-37.655999999999999</v>
      </c>
      <c r="Y313" s="169">
        <v>-6.73</v>
      </c>
      <c r="Z313" s="181">
        <v>-28.158320000000003</v>
      </c>
      <c r="AA313" s="181"/>
      <c r="AB313" s="177">
        <v>16.025200000000002</v>
      </c>
      <c r="AC313" s="180">
        <v>2271.71</v>
      </c>
      <c r="AD313" s="180">
        <v>-34.83</v>
      </c>
      <c r="AE313" s="169">
        <v>326</v>
      </c>
      <c r="AF313" s="169">
        <v>215</v>
      </c>
      <c r="AG313" s="175">
        <v>55.295000000000002</v>
      </c>
      <c r="AH313" s="180">
        <v>-4467.46</v>
      </c>
      <c r="AI313" s="175">
        <v>-5.7880000000000003</v>
      </c>
      <c r="AJ313" s="175">
        <v>2.35</v>
      </c>
      <c r="AK313" s="169">
        <v>5715</v>
      </c>
      <c r="AL313" s="181">
        <v>23911.56</v>
      </c>
      <c r="AM313" s="169"/>
      <c r="AN313" s="170"/>
      <c r="AO313" s="170"/>
      <c r="AP313" s="170"/>
      <c r="AQ313" s="170"/>
      <c r="AR313" s="170"/>
      <c r="AS313" s="170"/>
      <c r="AT313" s="170"/>
      <c r="AU313" s="170"/>
      <c r="AV313" s="170"/>
      <c r="AW313" s="170"/>
      <c r="AX313" s="170"/>
      <c r="AY313" s="170"/>
      <c r="AZ313" s="170"/>
      <c r="BA313" s="170"/>
      <c r="BB313" s="170"/>
      <c r="BC313" s="170"/>
      <c r="BD313" s="170"/>
      <c r="BE313" s="170"/>
      <c r="BF313" s="170"/>
      <c r="BG313" s="170"/>
      <c r="BH313" s="170"/>
      <c r="BI313" s="170"/>
      <c r="BJ313" s="170"/>
      <c r="BK313" s="170"/>
      <c r="BL313" s="170"/>
      <c r="BM313" s="170"/>
      <c r="BN313" s="170"/>
      <c r="BO313" s="170"/>
      <c r="BP313" s="170"/>
      <c r="BQ313" s="170"/>
      <c r="BR313" s="170"/>
      <c r="BS313" s="170"/>
      <c r="BT313" s="170"/>
      <c r="BU313" s="170"/>
      <c r="BV313" s="170"/>
      <c r="BW313" s="170"/>
      <c r="BX313" s="170"/>
      <c r="BY313" s="169"/>
      <c r="BZ313" s="169"/>
      <c r="CA313" s="169"/>
      <c r="CB313" s="169"/>
      <c r="CC313" s="169"/>
      <c r="CD313" s="169"/>
      <c r="CE313" s="169"/>
      <c r="CF313" s="169"/>
      <c r="CG313" s="169"/>
      <c r="CH313" s="169"/>
      <c r="CI313" s="169"/>
      <c r="CJ313" s="169"/>
      <c r="CK313" s="169"/>
      <c r="CL313" s="169"/>
      <c r="CM313" s="169"/>
      <c r="CN313" s="169"/>
      <c r="CO313" s="169"/>
      <c r="CP313" s="169"/>
      <c r="CQ313" s="169"/>
      <c r="CR313" s="169"/>
      <c r="CS313" s="171"/>
      <c r="CT313" s="171"/>
      <c r="CU313" s="169"/>
    </row>
    <row r="314" spans="1:130" ht="15.75" x14ac:dyDescent="0.25">
      <c r="A314" s="166"/>
      <c r="B314" s="166" t="s">
        <v>926</v>
      </c>
      <c r="C314" s="175">
        <v>102.134</v>
      </c>
      <c r="D314" s="176">
        <v>188.4</v>
      </c>
      <c r="E314" s="176">
        <v>275.8</v>
      </c>
      <c r="F314" s="176">
        <v>554.4</v>
      </c>
      <c r="G314" s="176">
        <v>34.299999999999997</v>
      </c>
      <c r="H314" s="176">
        <v>34.754474989999395</v>
      </c>
      <c r="I314" s="176">
        <v>340</v>
      </c>
      <c r="J314" s="175">
        <v>0.25700000000000001</v>
      </c>
      <c r="K314" s="175">
        <v>0.38200000000000001</v>
      </c>
      <c r="L314" s="175">
        <v>0.89800000000000002</v>
      </c>
      <c r="M314" s="176">
        <v>293</v>
      </c>
      <c r="N314" s="176">
        <v>1.7</v>
      </c>
      <c r="O314" s="177">
        <v>0</v>
      </c>
      <c r="P314" s="178">
        <v>0</v>
      </c>
      <c r="Q314" s="178">
        <v>0</v>
      </c>
      <c r="R314" s="178">
        <v>0</v>
      </c>
      <c r="S314" s="175">
        <f t="shared" ca="1" si="5"/>
        <v>0.75990192873329032</v>
      </c>
      <c r="T314" s="179">
        <v>25</v>
      </c>
      <c r="U314" s="180">
        <v>479.35</v>
      </c>
      <c r="V314" s="180">
        <v>254.66</v>
      </c>
      <c r="W314" s="169">
        <v>0</v>
      </c>
      <c r="X314" s="181">
        <v>0</v>
      </c>
      <c r="Y314" s="169">
        <v>0</v>
      </c>
      <c r="Z314" s="181">
        <v>0</v>
      </c>
      <c r="AA314" s="181"/>
      <c r="AB314" s="177">
        <v>0</v>
      </c>
      <c r="AC314" s="180">
        <v>0</v>
      </c>
      <c r="AD314" s="180">
        <v>0</v>
      </c>
      <c r="AE314" s="169">
        <v>0</v>
      </c>
      <c r="AF314" s="169">
        <v>0</v>
      </c>
      <c r="AG314" s="175">
        <v>65.897999999999996</v>
      </c>
      <c r="AH314" s="180">
        <v>-6819.11</v>
      </c>
      <c r="AI314" s="175">
        <v>-6.9409999999999998</v>
      </c>
      <c r="AJ314" s="175">
        <v>4.9800000000000004</v>
      </c>
      <c r="AK314" s="169">
        <v>8145</v>
      </c>
      <c r="AL314" s="181">
        <v>34078.68</v>
      </c>
      <c r="AM314" s="169"/>
      <c r="AN314" s="170"/>
      <c r="AO314" s="170"/>
      <c r="AP314" s="170"/>
      <c r="AQ314" s="170"/>
      <c r="AR314" s="170"/>
      <c r="AS314" s="170"/>
      <c r="AT314" s="170"/>
      <c r="AU314" s="170"/>
      <c r="AV314" s="170"/>
      <c r="AW314" s="170"/>
      <c r="AX314" s="170"/>
      <c r="AY314" s="170"/>
      <c r="AZ314" s="170"/>
      <c r="BA314" s="170"/>
      <c r="BB314" s="170"/>
      <c r="BC314" s="170"/>
      <c r="BD314" s="170"/>
      <c r="BE314" s="170"/>
      <c r="BF314" s="170"/>
      <c r="BG314" s="170"/>
      <c r="BH314" s="170"/>
      <c r="BI314" s="170"/>
      <c r="BJ314" s="170"/>
      <c r="BK314" s="170"/>
      <c r="BL314" s="170"/>
      <c r="BM314" s="170"/>
      <c r="BN314" s="170"/>
      <c r="BO314" s="170"/>
      <c r="BP314" s="170"/>
      <c r="BQ314" s="170"/>
      <c r="BR314" s="170"/>
      <c r="BS314" s="170"/>
      <c r="BT314" s="170"/>
      <c r="BU314" s="170"/>
      <c r="BV314" s="170"/>
      <c r="BW314" s="170"/>
      <c r="BX314" s="170"/>
      <c r="BY314" s="169"/>
      <c r="BZ314" s="169"/>
      <c r="CA314" s="169"/>
      <c r="CB314" s="169"/>
      <c r="CC314" s="169"/>
      <c r="CD314" s="169"/>
      <c r="CE314" s="169"/>
      <c r="CF314" s="169"/>
      <c r="CG314" s="169"/>
      <c r="CH314" s="169"/>
      <c r="CI314" s="169"/>
      <c r="CJ314" s="169"/>
      <c r="CK314" s="169"/>
      <c r="CL314" s="169"/>
      <c r="CM314" s="169"/>
      <c r="CN314" s="169"/>
      <c r="CO314" s="169"/>
      <c r="CP314" s="169"/>
      <c r="CQ314" s="169"/>
      <c r="CR314" s="169"/>
      <c r="CS314" s="171"/>
      <c r="CT314" s="171"/>
      <c r="CU314" s="169"/>
    </row>
    <row r="315" spans="1:130" ht="15.75" x14ac:dyDescent="0.25">
      <c r="A315" s="166"/>
      <c r="B315" s="166" t="s">
        <v>927</v>
      </c>
      <c r="C315" s="175">
        <v>50.488</v>
      </c>
      <c r="D315" s="176">
        <v>175.4</v>
      </c>
      <c r="E315" s="176">
        <v>248.9</v>
      </c>
      <c r="F315" s="176">
        <v>416.3</v>
      </c>
      <c r="G315" s="176">
        <v>65.900000000000006</v>
      </c>
      <c r="H315" s="176">
        <v>66.773174980786024</v>
      </c>
      <c r="I315" s="176">
        <v>139</v>
      </c>
      <c r="J315" s="175">
        <v>0.26800000000000002</v>
      </c>
      <c r="K315" s="175">
        <v>0.156</v>
      </c>
      <c r="L315" s="175">
        <v>0.91500000000000004</v>
      </c>
      <c r="M315" s="176">
        <v>293</v>
      </c>
      <c r="N315" s="176">
        <v>1.9</v>
      </c>
      <c r="O315" s="177">
        <v>3.3140000000000001</v>
      </c>
      <c r="P315" s="178">
        <v>2.4219999999999998E-2</v>
      </c>
      <c r="Q315" s="178">
        <v>-9.2879999999999998E-6</v>
      </c>
      <c r="R315" s="178">
        <v>6.1299999999999995E-10</v>
      </c>
      <c r="S315" s="175">
        <f t="shared" ca="1" si="5"/>
        <v>0.4616849717282398</v>
      </c>
      <c r="T315" s="179">
        <v>25</v>
      </c>
      <c r="U315" s="180">
        <v>426.45</v>
      </c>
      <c r="V315" s="180">
        <v>193.56</v>
      </c>
      <c r="W315" s="169">
        <v>-20.63</v>
      </c>
      <c r="X315" s="181">
        <v>-86.315920000000006</v>
      </c>
      <c r="Y315" s="169">
        <v>-15.03</v>
      </c>
      <c r="Z315" s="181">
        <v>-62.88552</v>
      </c>
      <c r="AA315" s="181"/>
      <c r="AB315" s="177">
        <v>16.1052</v>
      </c>
      <c r="AC315" s="180">
        <v>2077.9699999999998</v>
      </c>
      <c r="AD315" s="180">
        <v>-29.55</v>
      </c>
      <c r="AE315" s="169">
        <v>266</v>
      </c>
      <c r="AF315" s="169">
        <v>180</v>
      </c>
      <c r="AG315" s="175">
        <v>43.66</v>
      </c>
      <c r="AH315" s="180">
        <v>-3642.21</v>
      </c>
      <c r="AI315" s="175">
        <v>-4.0640000000000001</v>
      </c>
      <c r="AJ315" s="175">
        <v>1.46</v>
      </c>
      <c r="AK315" s="169">
        <v>5120</v>
      </c>
      <c r="AL315" s="181">
        <v>21422.080000000002</v>
      </c>
      <c r="AM315" s="169"/>
      <c r="AN315" s="170"/>
      <c r="AO315" s="170"/>
      <c r="AP315" s="170"/>
      <c r="AQ315" s="170"/>
      <c r="AR315" s="170"/>
      <c r="AS315" s="170"/>
      <c r="AT315" s="170"/>
      <c r="AU315" s="170"/>
      <c r="AV315" s="170"/>
      <c r="AW315" s="170"/>
      <c r="AX315" s="170"/>
      <c r="AY315" s="170"/>
      <c r="AZ315" s="170"/>
      <c r="BA315" s="170"/>
      <c r="BB315" s="170"/>
      <c r="BC315" s="170"/>
      <c r="BD315" s="170"/>
      <c r="BE315" s="170"/>
      <c r="BF315" s="170"/>
      <c r="BG315" s="170"/>
      <c r="BH315" s="170"/>
      <c r="BI315" s="170"/>
      <c r="BJ315" s="170"/>
      <c r="BK315" s="170"/>
      <c r="BL315" s="170"/>
      <c r="BM315" s="170"/>
      <c r="BN315" s="170"/>
      <c r="BO315" s="170"/>
      <c r="BP315" s="170"/>
      <c r="BQ315" s="170"/>
      <c r="BR315" s="170"/>
      <c r="BS315" s="170"/>
      <c r="BT315" s="170"/>
      <c r="BU315" s="170"/>
      <c r="BV315" s="170"/>
      <c r="BW315" s="170"/>
      <c r="BX315" s="170"/>
      <c r="BY315" s="169"/>
      <c r="BZ315" s="169"/>
      <c r="CA315" s="169"/>
      <c r="CB315" s="169"/>
      <c r="CC315" s="169"/>
      <c r="CD315" s="169"/>
      <c r="CE315" s="169"/>
      <c r="CF315" s="169"/>
      <c r="CG315" s="169"/>
      <c r="CH315" s="169"/>
      <c r="CI315" s="169"/>
      <c r="CJ315" s="169"/>
      <c r="CK315" s="169"/>
      <c r="CL315" s="169"/>
      <c r="CM315" s="169"/>
      <c r="CN315" s="169"/>
      <c r="CO315" s="169"/>
      <c r="CP315" s="169"/>
      <c r="CQ315" s="169"/>
      <c r="CR315" s="169"/>
      <c r="CS315" s="171"/>
      <c r="CT315" s="171"/>
      <c r="CU315" s="169"/>
    </row>
    <row r="316" spans="1:130" ht="15.75" x14ac:dyDescent="0.25">
      <c r="A316" s="166"/>
      <c r="B316" s="166" t="s">
        <v>928</v>
      </c>
      <c r="C316" s="175">
        <v>60.095999999999997</v>
      </c>
      <c r="D316" s="176">
        <v>134</v>
      </c>
      <c r="E316" s="176">
        <v>280.5</v>
      </c>
      <c r="F316" s="176">
        <v>437.8</v>
      </c>
      <c r="G316" s="176">
        <v>43.4</v>
      </c>
      <c r="H316" s="176">
        <v>43.975049987346175</v>
      </c>
      <c r="I316" s="176">
        <v>221</v>
      </c>
      <c r="J316" s="175">
        <v>0.26700000000000002</v>
      </c>
      <c r="K316" s="175">
        <v>0.23599999999999999</v>
      </c>
      <c r="L316" s="175">
        <v>0.7</v>
      </c>
      <c r="M316" s="176">
        <v>293</v>
      </c>
      <c r="N316" s="176">
        <v>1.2</v>
      </c>
      <c r="O316" s="177">
        <v>4.4589999999999996</v>
      </c>
      <c r="P316" s="178">
        <v>6.4140000000000003E-2</v>
      </c>
      <c r="Q316" s="178">
        <v>-2.4470000000000001E-5</v>
      </c>
      <c r="R316" s="178">
        <v>2.1379999999999999E-9</v>
      </c>
      <c r="S316" s="175">
        <f t="shared" ca="1" si="5"/>
        <v>0.4719526089141135</v>
      </c>
      <c r="T316" s="179">
        <v>25</v>
      </c>
      <c r="U316" s="180">
        <v>303.82</v>
      </c>
      <c r="V316" s="180">
        <v>171.66</v>
      </c>
      <c r="W316" s="169">
        <v>-51.73</v>
      </c>
      <c r="X316" s="181">
        <v>-216.43832</v>
      </c>
      <c r="Y316" s="169">
        <v>-28.12</v>
      </c>
      <c r="Z316" s="181">
        <v>-117.65408000000001</v>
      </c>
      <c r="AA316" s="181"/>
      <c r="AB316" s="177">
        <v>13.5435</v>
      </c>
      <c r="AC316" s="180">
        <v>1161.6300000000001</v>
      </c>
      <c r="AD316" s="180">
        <v>-112.4</v>
      </c>
      <c r="AE316" s="169">
        <v>310</v>
      </c>
      <c r="AF316" s="169">
        <v>205</v>
      </c>
      <c r="AG316" s="175">
        <v>74.837999999999994</v>
      </c>
      <c r="AH316" s="180">
        <v>-5631.77</v>
      </c>
      <c r="AI316" s="175">
        <v>-8.5489999999999995</v>
      </c>
      <c r="AJ316" s="175">
        <v>2.4500000000000002</v>
      </c>
      <c r="AK316" s="169">
        <v>5900</v>
      </c>
      <c r="AL316" s="181">
        <v>24685.600000000002</v>
      </c>
      <c r="AM316" s="169"/>
      <c r="AN316" s="170"/>
      <c r="AO316" s="170"/>
      <c r="AP316" s="170"/>
      <c r="AQ316" s="170"/>
      <c r="AR316" s="170"/>
      <c r="AS316" s="170"/>
      <c r="AT316" s="170"/>
      <c r="AU316" s="170"/>
      <c r="AV316" s="170"/>
      <c r="AW316" s="170"/>
      <c r="AX316" s="170"/>
      <c r="AY316" s="170"/>
      <c r="AZ316" s="170"/>
      <c r="BA316" s="170"/>
      <c r="BB316" s="170"/>
      <c r="BC316" s="170"/>
      <c r="BD316" s="170"/>
      <c r="BE316" s="170"/>
      <c r="BF316" s="170"/>
      <c r="BG316" s="170"/>
      <c r="BH316" s="170"/>
      <c r="BI316" s="170"/>
      <c r="BJ316" s="170"/>
      <c r="BK316" s="170"/>
      <c r="BL316" s="170"/>
      <c r="BM316" s="170"/>
      <c r="BN316" s="170"/>
      <c r="BO316" s="170"/>
      <c r="BP316" s="170"/>
      <c r="BQ316" s="170"/>
      <c r="BR316" s="170"/>
      <c r="BS316" s="170"/>
      <c r="BT316" s="170"/>
      <c r="BU316" s="170"/>
      <c r="BV316" s="170"/>
      <c r="BW316" s="170"/>
      <c r="BX316" s="170"/>
      <c r="BY316" s="169"/>
      <c r="BZ316" s="169"/>
      <c r="CA316" s="169"/>
      <c r="CB316" s="169"/>
      <c r="CC316" s="169"/>
      <c r="CD316" s="169"/>
      <c r="CE316" s="169"/>
      <c r="CF316" s="169"/>
      <c r="CG316" s="169"/>
      <c r="CH316" s="169"/>
      <c r="CI316" s="169"/>
      <c r="CJ316" s="169"/>
      <c r="CK316" s="169"/>
      <c r="CL316" s="169"/>
      <c r="CM316" s="169"/>
      <c r="CN316" s="169"/>
      <c r="CO316" s="169"/>
      <c r="CP316" s="169"/>
      <c r="CQ316" s="169"/>
      <c r="CR316" s="169"/>
      <c r="CS316" s="171"/>
      <c r="CT316" s="171"/>
      <c r="CU316" s="169"/>
    </row>
    <row r="317" spans="1:130" ht="15.75" x14ac:dyDescent="0.25">
      <c r="A317" s="166"/>
      <c r="B317" s="166" t="s">
        <v>929</v>
      </c>
      <c r="C317" s="175">
        <v>72.106999999999999</v>
      </c>
      <c r="D317" s="176">
        <v>186.5</v>
      </c>
      <c r="E317" s="176">
        <v>352.8</v>
      </c>
      <c r="F317" s="176">
        <v>535.6</v>
      </c>
      <c r="G317" s="176">
        <v>41</v>
      </c>
      <c r="H317" s="176">
        <v>41.543249988045929</v>
      </c>
      <c r="I317" s="176">
        <v>267</v>
      </c>
      <c r="J317" s="175">
        <v>0.249</v>
      </c>
      <c r="K317" s="175">
        <v>0.32900000000000001</v>
      </c>
      <c r="L317" s="175">
        <v>0.80500000000000005</v>
      </c>
      <c r="M317" s="176">
        <v>293</v>
      </c>
      <c r="N317" s="176">
        <v>3.3</v>
      </c>
      <c r="O317" s="177">
        <v>2.6139999999999999</v>
      </c>
      <c r="P317" s="178">
        <v>8.5010000000000002E-2</v>
      </c>
      <c r="Q317" s="178">
        <v>-4.5380000000000003E-5</v>
      </c>
      <c r="R317" s="178">
        <v>9.3619999999999997E-9</v>
      </c>
      <c r="S317" s="175">
        <f t="shared" ca="1" si="5"/>
        <v>0.66502374615731907</v>
      </c>
      <c r="T317" s="179">
        <v>25</v>
      </c>
      <c r="U317" s="180">
        <v>423.84</v>
      </c>
      <c r="V317" s="180">
        <v>231.67</v>
      </c>
      <c r="W317" s="169">
        <v>-56.97</v>
      </c>
      <c r="X317" s="181">
        <v>-238.36248000000001</v>
      </c>
      <c r="Y317" s="169">
        <v>-34.909999999999997</v>
      </c>
      <c r="Z317" s="181">
        <v>-146.06343999999999</v>
      </c>
      <c r="AA317" s="181"/>
      <c r="AB317" s="177">
        <v>16.598600000000001</v>
      </c>
      <c r="AC317" s="180">
        <v>3150.42</v>
      </c>
      <c r="AD317" s="180">
        <v>-36.65</v>
      </c>
      <c r="AE317" s="169">
        <v>376</v>
      </c>
      <c r="AF317" s="169">
        <v>257</v>
      </c>
      <c r="AG317" s="175">
        <v>47.683</v>
      </c>
      <c r="AH317" s="180">
        <v>-5328.22</v>
      </c>
      <c r="AI317" s="175">
        <v>-4.4260000000000002</v>
      </c>
      <c r="AJ317" s="175">
        <v>3.88</v>
      </c>
      <c r="AK317" s="169">
        <v>7460</v>
      </c>
      <c r="AL317" s="181">
        <v>31212.639999999999</v>
      </c>
      <c r="AM317" s="169"/>
      <c r="AN317" s="170"/>
      <c r="AO317" s="170"/>
      <c r="AP317" s="170"/>
      <c r="AQ317" s="170"/>
      <c r="AR317" s="170"/>
      <c r="AS317" s="170"/>
      <c r="AT317" s="170"/>
      <c r="AU317" s="170"/>
      <c r="AV317" s="170"/>
      <c r="AW317" s="170"/>
      <c r="AX317" s="170"/>
      <c r="AY317" s="170"/>
      <c r="AZ317" s="170"/>
      <c r="BA317" s="170"/>
      <c r="BB317" s="170"/>
      <c r="BC317" s="170"/>
      <c r="BD317" s="170"/>
      <c r="BE317" s="170"/>
      <c r="BF317" s="170"/>
      <c r="BG317" s="170"/>
      <c r="BH317" s="170"/>
      <c r="BI317" s="170"/>
      <c r="BJ317" s="170"/>
      <c r="BK317" s="170"/>
      <c r="BL317" s="170"/>
      <c r="BM317" s="170"/>
      <c r="BN317" s="170"/>
      <c r="BO317" s="170"/>
      <c r="BP317" s="170"/>
      <c r="BQ317" s="170"/>
      <c r="BR317" s="170"/>
      <c r="BS317" s="170"/>
      <c r="BT317" s="170"/>
      <c r="BU317" s="170"/>
      <c r="BV317" s="170"/>
      <c r="BW317" s="170"/>
      <c r="BX317" s="170"/>
      <c r="BY317" s="169"/>
      <c r="BZ317" s="169"/>
      <c r="CA317" s="169"/>
      <c r="CB317" s="169"/>
      <c r="CC317" s="169"/>
      <c r="CD317" s="169"/>
      <c r="CE317" s="169"/>
      <c r="CF317" s="169"/>
      <c r="CG317" s="169"/>
      <c r="CH317" s="169"/>
      <c r="CI317" s="169"/>
      <c r="CJ317" s="169"/>
      <c r="CK317" s="169"/>
      <c r="CL317" s="169"/>
      <c r="CM317" s="169"/>
      <c r="CN317" s="169"/>
      <c r="CO317" s="169"/>
      <c r="CP317" s="169"/>
      <c r="CQ317" s="169"/>
      <c r="CR317" s="169"/>
      <c r="CS317" s="171"/>
      <c r="CT317" s="171"/>
      <c r="CU317" s="169"/>
    </row>
    <row r="318" spans="1:130" ht="15.75" x14ac:dyDescent="0.25">
      <c r="A318" s="166"/>
      <c r="B318" s="166" t="s">
        <v>930</v>
      </c>
      <c r="C318" s="175">
        <v>76.156999999999996</v>
      </c>
      <c r="D318" s="176">
        <v>167.2</v>
      </c>
      <c r="E318" s="176">
        <v>339.8</v>
      </c>
      <c r="F318" s="176">
        <v>533</v>
      </c>
      <c r="G318" s="176">
        <v>42</v>
      </c>
      <c r="H318" s="176">
        <v>42.556499987754364</v>
      </c>
      <c r="I318" s="176">
        <v>0</v>
      </c>
      <c r="J318" s="175">
        <v>0</v>
      </c>
      <c r="K318" s="175">
        <v>0</v>
      </c>
      <c r="L318" s="175">
        <v>0.83699999999999997</v>
      </c>
      <c r="M318" s="176">
        <v>293</v>
      </c>
      <c r="N318" s="176">
        <v>0</v>
      </c>
      <c r="O318" s="177">
        <v>4.6639999999999997</v>
      </c>
      <c r="P318" s="178">
        <v>6.9040000000000004E-2</v>
      </c>
      <c r="Q318" s="178">
        <v>-2.8880000000000001E-5</v>
      </c>
      <c r="R318" s="178">
        <v>3.073E-9</v>
      </c>
      <c r="S318" s="175" t="e">
        <f t="shared" ca="1" si="5"/>
        <v>#DIV/0!</v>
      </c>
      <c r="T318" s="179">
        <v>25</v>
      </c>
      <c r="U318" s="180">
        <v>0</v>
      </c>
      <c r="V318" s="180">
        <v>0</v>
      </c>
      <c r="W318" s="169">
        <v>-14.25</v>
      </c>
      <c r="X318" s="181">
        <v>-59.622</v>
      </c>
      <c r="Y318" s="169">
        <v>2.73</v>
      </c>
      <c r="Z318" s="181">
        <v>11.422320000000001</v>
      </c>
      <c r="AA318" s="181"/>
      <c r="AB318" s="177">
        <v>15.9765</v>
      </c>
      <c r="AC318" s="180">
        <v>2722.95</v>
      </c>
      <c r="AD318" s="180">
        <v>-48.37</v>
      </c>
      <c r="AE318" s="169">
        <v>360</v>
      </c>
      <c r="AF318" s="169">
        <v>250</v>
      </c>
      <c r="AG318" s="175">
        <v>0</v>
      </c>
      <c r="AH318" s="180">
        <v>0</v>
      </c>
      <c r="AI318" s="175">
        <v>0</v>
      </c>
      <c r="AJ318" s="175">
        <v>0</v>
      </c>
      <c r="AK318" s="169">
        <v>7050</v>
      </c>
      <c r="AL318" s="181">
        <v>29497.200000000001</v>
      </c>
      <c r="AM318" s="169"/>
      <c r="AN318" s="170"/>
      <c r="AO318" s="170"/>
      <c r="AP318" s="170"/>
      <c r="AQ318" s="170"/>
      <c r="AR318" s="170"/>
      <c r="AS318" s="170"/>
      <c r="AT318" s="170"/>
      <c r="AU318" s="170"/>
      <c r="AV318" s="170"/>
      <c r="AW318" s="170"/>
      <c r="AX318" s="170"/>
      <c r="AY318" s="170"/>
      <c r="AZ318" s="170"/>
      <c r="BA318" s="170"/>
      <c r="BB318" s="170"/>
      <c r="BC318" s="170"/>
      <c r="BD318" s="170"/>
      <c r="BE318" s="170"/>
      <c r="BF318" s="170"/>
      <c r="BG318" s="170"/>
      <c r="BH318" s="170"/>
      <c r="BI318" s="170"/>
      <c r="BJ318" s="170"/>
      <c r="BK318" s="170"/>
      <c r="BL318" s="170"/>
      <c r="BM318" s="170"/>
      <c r="BN318" s="170"/>
      <c r="BO318" s="170"/>
      <c r="BP318" s="170"/>
      <c r="BQ318" s="170"/>
      <c r="BR318" s="170"/>
      <c r="BS318" s="170"/>
      <c r="BT318" s="170"/>
      <c r="BU318" s="170"/>
      <c r="BV318" s="170"/>
      <c r="BW318" s="170"/>
      <c r="BX318" s="170"/>
      <c r="BY318" s="169"/>
      <c r="BZ318" s="169"/>
      <c r="CA318" s="169"/>
      <c r="CB318" s="169"/>
      <c r="CC318" s="169"/>
      <c r="CD318" s="169"/>
      <c r="CE318" s="169"/>
      <c r="CF318" s="169"/>
      <c r="CG318" s="169"/>
      <c r="CH318" s="169"/>
      <c r="CI318" s="169"/>
      <c r="CJ318" s="169"/>
      <c r="CK318" s="169"/>
      <c r="CL318" s="169"/>
      <c r="CM318" s="169"/>
      <c r="CN318" s="169"/>
      <c r="CO318" s="169"/>
      <c r="CP318" s="169"/>
      <c r="CQ318" s="169"/>
      <c r="CR318" s="169"/>
      <c r="CS318" s="171"/>
      <c r="CT318" s="171"/>
      <c r="CU318" s="169"/>
    </row>
    <row r="319" spans="1:130" ht="15.75" x14ac:dyDescent="0.25">
      <c r="A319" s="166"/>
      <c r="B319" s="166" t="s">
        <v>931</v>
      </c>
      <c r="C319" s="175">
        <v>34.033000000000001</v>
      </c>
      <c r="D319" s="176">
        <v>131.4</v>
      </c>
      <c r="E319" s="176">
        <v>194.8</v>
      </c>
      <c r="F319" s="176">
        <v>317.8</v>
      </c>
      <c r="G319" s="176">
        <v>58</v>
      </c>
      <c r="H319" s="176">
        <v>58.768499983089356</v>
      </c>
      <c r="I319" s="176">
        <v>124</v>
      </c>
      <c r="J319" s="175">
        <v>0.27500000000000002</v>
      </c>
      <c r="K319" s="175">
        <v>0.19</v>
      </c>
      <c r="L319" s="175">
        <v>0.84299999999999997</v>
      </c>
      <c r="M319" s="176">
        <v>213</v>
      </c>
      <c r="N319" s="176">
        <v>1.8</v>
      </c>
      <c r="O319" s="177">
        <v>3.302</v>
      </c>
      <c r="P319" s="178">
        <v>2.0580000000000001E-2</v>
      </c>
      <c r="Q319" s="178">
        <v>-4.9459999999999997E-6</v>
      </c>
      <c r="R319" s="178">
        <v>-4.7400000000000002E-10</v>
      </c>
      <c r="S319" s="175" t="e">
        <f t="shared" ca="1" si="5"/>
        <v>#DIV/0!</v>
      </c>
      <c r="T319" s="179">
        <v>25</v>
      </c>
      <c r="U319" s="180">
        <v>0</v>
      </c>
      <c r="V319" s="180">
        <v>0</v>
      </c>
      <c r="W319" s="169">
        <v>-55.9</v>
      </c>
      <c r="X319" s="181">
        <v>-233.88560000000001</v>
      </c>
      <c r="Y319" s="169">
        <v>-50.19</v>
      </c>
      <c r="Z319" s="181">
        <v>-209.99495999999999</v>
      </c>
      <c r="AA319" s="181"/>
      <c r="AB319" s="177">
        <v>16.3428</v>
      </c>
      <c r="AC319" s="180">
        <v>1704.41</v>
      </c>
      <c r="AD319" s="180">
        <v>-19.27</v>
      </c>
      <c r="AE319" s="169">
        <v>209</v>
      </c>
      <c r="AF319" s="169">
        <v>141</v>
      </c>
      <c r="AG319" s="175">
        <v>43.063000000000002</v>
      </c>
      <c r="AH319" s="180">
        <v>-2890.54</v>
      </c>
      <c r="AI319" s="175">
        <v>-4.1020000000000003</v>
      </c>
      <c r="AJ319" s="175">
        <v>0.90600000000000003</v>
      </c>
      <c r="AK319" s="169">
        <v>0</v>
      </c>
      <c r="AL319" s="181">
        <v>0</v>
      </c>
      <c r="AM319" s="169"/>
      <c r="AN319" s="170"/>
      <c r="AO319" s="170"/>
      <c r="AP319" s="170"/>
      <c r="AQ319" s="170"/>
      <c r="AR319" s="170"/>
      <c r="AS319" s="170"/>
      <c r="AT319" s="170"/>
      <c r="AU319" s="170"/>
      <c r="AV319" s="170"/>
      <c r="AW319" s="170"/>
      <c r="AX319" s="170"/>
      <c r="AY319" s="170"/>
      <c r="AZ319" s="170"/>
      <c r="BA319" s="170"/>
      <c r="BB319" s="170"/>
      <c r="BC319" s="170"/>
      <c r="BD319" s="170"/>
      <c r="BE319" s="170"/>
      <c r="BF319" s="170"/>
      <c r="BG319" s="170"/>
      <c r="BH319" s="170"/>
      <c r="BI319" s="170"/>
      <c r="BJ319" s="170"/>
      <c r="BK319" s="170"/>
      <c r="BL319" s="170"/>
      <c r="BM319" s="170"/>
      <c r="BN319" s="170"/>
      <c r="BO319" s="170"/>
      <c r="BP319" s="170"/>
      <c r="BQ319" s="170"/>
      <c r="BR319" s="170"/>
      <c r="BS319" s="170"/>
      <c r="BT319" s="170"/>
      <c r="BU319" s="170"/>
      <c r="BV319" s="170"/>
      <c r="BW319" s="170"/>
      <c r="BX319" s="170"/>
      <c r="BY319" s="169"/>
      <c r="BZ319" s="169"/>
      <c r="CA319" s="169"/>
      <c r="CB319" s="169"/>
      <c r="CC319" s="169"/>
      <c r="CD319" s="169"/>
      <c r="CE319" s="169"/>
      <c r="CF319" s="169"/>
      <c r="CG319" s="169"/>
      <c r="CH319" s="169"/>
      <c r="CI319" s="169"/>
      <c r="CJ319" s="169"/>
      <c r="CK319" s="169"/>
      <c r="CL319" s="169"/>
      <c r="CM319" s="169"/>
      <c r="CN319" s="169"/>
      <c r="CO319" s="169"/>
      <c r="CP319" s="169"/>
      <c r="CQ319" s="169"/>
      <c r="CR319" s="169"/>
      <c r="CS319" s="171"/>
      <c r="CT319" s="171"/>
      <c r="CU319" s="169"/>
    </row>
    <row r="320" spans="1:130" ht="15.75" x14ac:dyDescent="0.25">
      <c r="A320" s="166"/>
      <c r="B320" s="166" t="s">
        <v>932</v>
      </c>
      <c r="C320" s="175">
        <v>60.052</v>
      </c>
      <c r="D320" s="176">
        <v>174.2</v>
      </c>
      <c r="E320" s="176">
        <v>304.89999999999998</v>
      </c>
      <c r="F320" s="176">
        <v>487.2</v>
      </c>
      <c r="G320" s="176">
        <v>59.2</v>
      </c>
      <c r="H320" s="176">
        <v>59.984399982739482</v>
      </c>
      <c r="I320" s="176">
        <v>172</v>
      </c>
      <c r="J320" s="175">
        <v>0.255</v>
      </c>
      <c r="K320" s="175">
        <v>0.252</v>
      </c>
      <c r="L320" s="175">
        <v>0.97399999999999998</v>
      </c>
      <c r="M320" s="176">
        <v>293</v>
      </c>
      <c r="N320" s="176">
        <v>1.8</v>
      </c>
      <c r="O320" s="177">
        <v>0.34200000000000003</v>
      </c>
      <c r="P320" s="178">
        <v>6.4490000000000006E-2</v>
      </c>
      <c r="Q320" s="178">
        <v>-4.6560000000000001E-5</v>
      </c>
      <c r="R320" s="178">
        <v>1.3620000000000001E-8</v>
      </c>
      <c r="S320" s="175">
        <f t="shared" ca="1" si="5"/>
        <v>0.61300811619497098</v>
      </c>
      <c r="T320" s="179">
        <v>25</v>
      </c>
      <c r="U320" s="180">
        <v>363.19</v>
      </c>
      <c r="V320" s="180">
        <v>212.7</v>
      </c>
      <c r="W320" s="169">
        <v>-83.6</v>
      </c>
      <c r="X320" s="181">
        <v>-349.7824</v>
      </c>
      <c r="Y320" s="169">
        <v>-71.03</v>
      </c>
      <c r="Z320" s="181">
        <v>-297.18952000000002</v>
      </c>
      <c r="AA320" s="181"/>
      <c r="AB320" s="177">
        <v>16.510400000000001</v>
      </c>
      <c r="AC320" s="180">
        <v>2590.87</v>
      </c>
      <c r="AD320" s="180">
        <v>-42.6</v>
      </c>
      <c r="AE320" s="169">
        <v>324</v>
      </c>
      <c r="AF320" s="169">
        <v>225</v>
      </c>
      <c r="AG320" s="175">
        <v>57.84</v>
      </c>
      <c r="AH320" s="180">
        <v>-5258.9</v>
      </c>
      <c r="AI320" s="175">
        <v>-5.9390000000000001</v>
      </c>
      <c r="AJ320" s="175">
        <v>2.23</v>
      </c>
      <c r="AK320" s="169">
        <v>6740</v>
      </c>
      <c r="AL320" s="181">
        <v>28200.16</v>
      </c>
      <c r="AM320" s="169"/>
      <c r="AN320" s="170"/>
      <c r="AO320" s="170"/>
      <c r="AP320" s="170"/>
      <c r="AQ320" s="170"/>
      <c r="AR320" s="170"/>
      <c r="AS320" s="170"/>
      <c r="AT320" s="170"/>
      <c r="AU320" s="170"/>
      <c r="AV320" s="170"/>
      <c r="AW320" s="170"/>
      <c r="AX320" s="170"/>
      <c r="AY320" s="170"/>
      <c r="AZ320" s="170"/>
      <c r="BA320" s="170"/>
      <c r="BB320" s="170"/>
      <c r="BC320" s="170"/>
      <c r="BD320" s="170"/>
      <c r="BE320" s="170"/>
      <c r="BF320" s="170"/>
      <c r="BG320" s="170"/>
      <c r="BH320" s="170"/>
      <c r="BI320" s="170"/>
      <c r="BJ320" s="170"/>
      <c r="BK320" s="170"/>
      <c r="BL320" s="170"/>
      <c r="BM320" s="170"/>
      <c r="BN320" s="170"/>
      <c r="BO320" s="170"/>
      <c r="BP320" s="170"/>
      <c r="BQ320" s="170"/>
      <c r="BR320" s="170"/>
      <c r="BS320" s="170"/>
      <c r="BT320" s="170"/>
      <c r="BU320" s="170"/>
      <c r="BV320" s="170"/>
      <c r="BW320" s="170"/>
      <c r="BX320" s="170"/>
      <c r="BY320" s="169"/>
      <c r="BZ320" s="169"/>
      <c r="CA320" s="169"/>
      <c r="CB320" s="169"/>
      <c r="CC320" s="169"/>
      <c r="CD320" s="169"/>
      <c r="CE320" s="169"/>
      <c r="CF320" s="169"/>
      <c r="CG320" s="169"/>
      <c r="CH320" s="169"/>
      <c r="CI320" s="169"/>
      <c r="CJ320" s="169"/>
      <c r="CK320" s="169"/>
      <c r="CL320" s="169"/>
      <c r="CM320" s="169"/>
      <c r="CN320" s="169"/>
      <c r="CO320" s="169"/>
      <c r="CP320" s="169"/>
      <c r="CQ320" s="169"/>
      <c r="CR320" s="169"/>
      <c r="CS320" s="171"/>
      <c r="CT320" s="171"/>
      <c r="CU320" s="169"/>
    </row>
    <row r="321" spans="1:99" ht="15.75" x14ac:dyDescent="0.25">
      <c r="A321" s="166"/>
      <c r="B321" s="166" t="s">
        <v>933</v>
      </c>
      <c r="C321" s="175">
        <v>46.072000000000003</v>
      </c>
      <c r="D321" s="176">
        <v>0</v>
      </c>
      <c r="E321" s="176">
        <v>364</v>
      </c>
      <c r="F321" s="176">
        <v>567</v>
      </c>
      <c r="G321" s="176">
        <v>79.3</v>
      </c>
      <c r="H321" s="176">
        <v>80.350724976879064</v>
      </c>
      <c r="I321" s="176">
        <v>271</v>
      </c>
      <c r="J321" s="175">
        <v>0.46200000000000002</v>
      </c>
      <c r="K321" s="175">
        <v>0</v>
      </c>
      <c r="L321" s="175">
        <v>0</v>
      </c>
      <c r="M321" s="176">
        <v>0</v>
      </c>
      <c r="N321" s="176">
        <v>1.7</v>
      </c>
      <c r="O321" s="177">
        <v>0</v>
      </c>
      <c r="P321" s="178">
        <v>0</v>
      </c>
      <c r="Q321" s="178">
        <v>0</v>
      </c>
      <c r="R321" s="178">
        <v>0</v>
      </c>
      <c r="S321" s="175" t="e">
        <f t="shared" ca="1" si="5"/>
        <v>#DIV/0!</v>
      </c>
      <c r="T321" s="179">
        <v>25</v>
      </c>
      <c r="U321" s="180">
        <v>0</v>
      </c>
      <c r="V321" s="180">
        <v>0</v>
      </c>
      <c r="W321" s="169">
        <v>20.399999999999999</v>
      </c>
      <c r="X321" s="181">
        <v>85.3536</v>
      </c>
      <c r="Y321" s="169">
        <v>42.51</v>
      </c>
      <c r="Z321" s="181">
        <v>177.86184</v>
      </c>
      <c r="AA321" s="181"/>
      <c r="AB321" s="177">
        <v>15.1424</v>
      </c>
      <c r="AC321" s="180">
        <v>2319.84</v>
      </c>
      <c r="AD321" s="180">
        <v>-91.7</v>
      </c>
      <c r="AE321" s="169">
        <v>400</v>
      </c>
      <c r="AF321" s="169">
        <v>270</v>
      </c>
      <c r="AG321" s="175">
        <v>0</v>
      </c>
      <c r="AH321" s="180">
        <v>0</v>
      </c>
      <c r="AI321" s="175">
        <v>0</v>
      </c>
      <c r="AJ321" s="175">
        <v>0</v>
      </c>
      <c r="AK321" s="169">
        <v>0</v>
      </c>
      <c r="AL321" s="181">
        <v>0</v>
      </c>
      <c r="AM321" s="169"/>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c r="BI321" s="170"/>
      <c r="BJ321" s="170"/>
      <c r="BK321" s="170"/>
      <c r="BL321" s="170"/>
      <c r="BM321" s="170"/>
      <c r="BN321" s="170"/>
      <c r="BO321" s="170"/>
      <c r="BP321" s="170"/>
      <c r="BQ321" s="170"/>
      <c r="BR321" s="170"/>
      <c r="BS321" s="170"/>
      <c r="BT321" s="170"/>
      <c r="BU321" s="170"/>
      <c r="BV321" s="170"/>
      <c r="BW321" s="170"/>
      <c r="BX321" s="170"/>
      <c r="BY321" s="169"/>
      <c r="BZ321" s="169"/>
      <c r="CA321" s="169"/>
      <c r="CB321" s="169"/>
      <c r="CC321" s="169"/>
      <c r="CD321" s="169"/>
      <c r="CE321" s="169"/>
      <c r="CF321" s="169"/>
      <c r="CG321" s="169"/>
      <c r="CH321" s="169"/>
      <c r="CI321" s="169"/>
      <c r="CJ321" s="169"/>
      <c r="CK321" s="169"/>
      <c r="CL321" s="169"/>
      <c r="CM321" s="169"/>
      <c r="CN321" s="169"/>
      <c r="CO321" s="169"/>
      <c r="CP321" s="169"/>
      <c r="CQ321" s="169"/>
      <c r="CR321" s="169"/>
      <c r="CS321" s="171"/>
      <c r="CT321" s="171"/>
      <c r="CU321" s="169"/>
    </row>
    <row r="322" spans="1:99" ht="15.75" x14ac:dyDescent="0.25">
      <c r="A322" s="166"/>
      <c r="B322" s="166" t="s">
        <v>934</v>
      </c>
      <c r="C322" s="175">
        <v>141.93899999999999</v>
      </c>
      <c r="D322" s="176">
        <v>206.7</v>
      </c>
      <c r="E322" s="176">
        <v>315.60000000000002</v>
      </c>
      <c r="F322" s="176">
        <v>528</v>
      </c>
      <c r="G322" s="176">
        <v>65</v>
      </c>
      <c r="H322" s="176">
        <v>65.861249981048417</v>
      </c>
      <c r="I322" s="176">
        <v>190</v>
      </c>
      <c r="J322" s="175">
        <v>0.28499999999999998</v>
      </c>
      <c r="K322" s="175">
        <v>0.17199999999999999</v>
      </c>
      <c r="L322" s="175">
        <v>2.2789999999999999</v>
      </c>
      <c r="M322" s="176">
        <v>293</v>
      </c>
      <c r="N322" s="176">
        <v>1.6</v>
      </c>
      <c r="O322" s="177">
        <v>2.581</v>
      </c>
      <c r="P322" s="178">
        <v>3.3180000000000001E-2</v>
      </c>
      <c r="Q322" s="178">
        <v>-2.4870000000000001E-5</v>
      </c>
      <c r="R322" s="178">
        <v>8.3250000000000001E-9</v>
      </c>
      <c r="S322" s="175">
        <f t="shared" ca="1" si="5"/>
        <v>0.71574831010736761</v>
      </c>
      <c r="T322" s="179">
        <v>25</v>
      </c>
      <c r="U322" s="180">
        <v>336.19</v>
      </c>
      <c r="V322" s="180">
        <v>229.95</v>
      </c>
      <c r="W322" s="169">
        <v>3.34</v>
      </c>
      <c r="X322" s="181">
        <v>13.97456</v>
      </c>
      <c r="Y322" s="169">
        <v>3.74</v>
      </c>
      <c r="Z322" s="181">
        <v>15.648160000000001</v>
      </c>
      <c r="AA322" s="181"/>
      <c r="AB322" s="177">
        <v>16.090499999999999</v>
      </c>
      <c r="AC322" s="180">
        <v>2639.55</v>
      </c>
      <c r="AD322" s="180">
        <v>-36.5</v>
      </c>
      <c r="AE322" s="169">
        <v>325</v>
      </c>
      <c r="AF322" s="169">
        <v>260</v>
      </c>
      <c r="AG322" s="175">
        <v>47.780999999999999</v>
      </c>
      <c r="AH322" s="180">
        <v>-4686.8999999999996</v>
      </c>
      <c r="AI322" s="175">
        <v>-4.577</v>
      </c>
      <c r="AJ322" s="175">
        <v>2.84</v>
      </c>
      <c r="AK322" s="169">
        <v>6500</v>
      </c>
      <c r="AL322" s="181">
        <v>27196</v>
      </c>
      <c r="AM322" s="169"/>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c r="BI322" s="170"/>
      <c r="BJ322" s="170"/>
      <c r="BK322" s="170"/>
      <c r="BL322" s="170"/>
      <c r="BM322" s="170"/>
      <c r="BN322" s="170"/>
      <c r="BO322" s="170"/>
      <c r="BP322" s="170"/>
      <c r="BQ322" s="170"/>
      <c r="BR322" s="170"/>
      <c r="BS322" s="170"/>
      <c r="BT322" s="170"/>
      <c r="BU322" s="170"/>
      <c r="BV322" s="170"/>
      <c r="BW322" s="170"/>
      <c r="BX322" s="170"/>
      <c r="BY322" s="169"/>
      <c r="BZ322" s="169"/>
      <c r="CA322" s="169"/>
      <c r="CB322" s="169"/>
      <c r="CC322" s="169"/>
      <c r="CD322" s="169"/>
      <c r="CE322" s="169"/>
      <c r="CF322" s="169"/>
      <c r="CG322" s="169"/>
      <c r="CH322" s="169"/>
      <c r="CI322" s="169"/>
      <c r="CJ322" s="169"/>
      <c r="CK322" s="169"/>
      <c r="CL322" s="169"/>
      <c r="CM322" s="169"/>
      <c r="CN322" s="169"/>
      <c r="CO322" s="169"/>
      <c r="CP322" s="169"/>
      <c r="CQ322" s="169"/>
      <c r="CR322" s="169"/>
      <c r="CS322" s="171"/>
      <c r="CT322" s="171"/>
      <c r="CU322" s="169"/>
    </row>
    <row r="323" spans="1:99" ht="15.75" x14ac:dyDescent="0.25">
      <c r="A323" s="166"/>
      <c r="B323" s="166" t="s">
        <v>935</v>
      </c>
      <c r="C323" s="175">
        <v>100.161</v>
      </c>
      <c r="D323" s="176">
        <v>189</v>
      </c>
      <c r="E323" s="176">
        <v>389.6</v>
      </c>
      <c r="F323" s="176">
        <v>571</v>
      </c>
      <c r="G323" s="176">
        <v>32.299999999999997</v>
      </c>
      <c r="H323" s="176">
        <v>32.727974990582517</v>
      </c>
      <c r="I323" s="176">
        <v>371</v>
      </c>
      <c r="J323" s="175">
        <v>0.26</v>
      </c>
      <c r="K323" s="175">
        <v>0.4</v>
      </c>
      <c r="L323" s="175">
        <v>0.80100000000000005</v>
      </c>
      <c r="M323" s="176">
        <v>293</v>
      </c>
      <c r="N323" s="176">
        <v>2.8</v>
      </c>
      <c r="O323" s="177">
        <v>0.93</v>
      </c>
      <c r="P323" s="178">
        <v>0.1351</v>
      </c>
      <c r="Q323" s="178">
        <v>-7.9250000000000002E-5</v>
      </c>
      <c r="R323" s="178">
        <v>1.9659999999999999E-8</v>
      </c>
      <c r="S323" s="175">
        <f t="shared" ca="1" si="5"/>
        <v>0.78668859658081847</v>
      </c>
      <c r="T323" s="179">
        <v>25</v>
      </c>
      <c r="U323" s="180">
        <v>473.65</v>
      </c>
      <c r="V323" s="180">
        <v>259.02999999999997</v>
      </c>
      <c r="W323" s="169">
        <v>-67.84</v>
      </c>
      <c r="X323" s="181">
        <v>-283.84256000000005</v>
      </c>
      <c r="Y323" s="169">
        <v>0</v>
      </c>
      <c r="Z323" s="181">
        <v>0</v>
      </c>
      <c r="AA323" s="181"/>
      <c r="AB323" s="177">
        <v>15.7165</v>
      </c>
      <c r="AC323" s="180">
        <v>2893.66</v>
      </c>
      <c r="AD323" s="180">
        <v>-70.75</v>
      </c>
      <c r="AE323" s="169">
        <v>425</v>
      </c>
      <c r="AF323" s="169">
        <v>285</v>
      </c>
      <c r="AG323" s="175">
        <v>0</v>
      </c>
      <c r="AH323" s="180">
        <v>0</v>
      </c>
      <c r="AI323" s="175">
        <v>0</v>
      </c>
      <c r="AJ323" s="175">
        <v>0</v>
      </c>
      <c r="AK323" s="169">
        <v>8500</v>
      </c>
      <c r="AL323" s="181">
        <v>35564</v>
      </c>
      <c r="AM323" s="169"/>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c r="BN323" s="170"/>
      <c r="BO323" s="170"/>
      <c r="BP323" s="170"/>
      <c r="BQ323" s="170"/>
      <c r="BR323" s="170"/>
      <c r="BS323" s="170"/>
      <c r="BT323" s="170"/>
      <c r="BU323" s="170"/>
      <c r="BV323" s="170"/>
      <c r="BW323" s="170"/>
      <c r="BX323" s="170"/>
      <c r="BY323" s="169"/>
      <c r="BZ323" s="169"/>
      <c r="CA323" s="169"/>
      <c r="CB323" s="169"/>
      <c r="CC323" s="169"/>
      <c r="CD323" s="169"/>
      <c r="CE323" s="169"/>
      <c r="CF323" s="169"/>
      <c r="CG323" s="169"/>
      <c r="CH323" s="169"/>
      <c r="CI323" s="169"/>
      <c r="CJ323" s="169"/>
      <c r="CK323" s="169"/>
      <c r="CL323" s="169"/>
      <c r="CM323" s="169"/>
      <c r="CN323" s="169"/>
      <c r="CO323" s="169"/>
      <c r="CP323" s="169"/>
      <c r="CQ323" s="169"/>
      <c r="CR323" s="169"/>
      <c r="CS323" s="171"/>
      <c r="CT323" s="171"/>
      <c r="CU323" s="169"/>
    </row>
    <row r="324" spans="1:99" ht="15.75" x14ac:dyDescent="0.25">
      <c r="A324" s="166"/>
      <c r="B324" s="166" t="s">
        <v>936</v>
      </c>
      <c r="C324" s="175">
        <v>102.134</v>
      </c>
      <c r="D324" s="176">
        <v>185.4</v>
      </c>
      <c r="E324" s="176">
        <v>365.4</v>
      </c>
      <c r="F324" s="176">
        <v>540.79999999999995</v>
      </c>
      <c r="G324" s="176">
        <v>33.9</v>
      </c>
      <c r="H324" s="176">
        <v>34.349174990116019</v>
      </c>
      <c r="I324" s="176">
        <v>339</v>
      </c>
      <c r="J324" s="175">
        <v>0.25900000000000001</v>
      </c>
      <c r="K324" s="175">
        <v>0.36699999999999999</v>
      </c>
      <c r="L324" s="175">
        <v>0.89100000000000001</v>
      </c>
      <c r="M324" s="176">
        <v>293</v>
      </c>
      <c r="N324" s="176">
        <v>2</v>
      </c>
      <c r="O324" s="177">
        <v>0</v>
      </c>
      <c r="P324" s="178">
        <v>0</v>
      </c>
      <c r="Q324" s="178">
        <v>0</v>
      </c>
      <c r="R324" s="178">
        <v>0</v>
      </c>
      <c r="S324" s="175">
        <f t="shared" ca="1" si="5"/>
        <v>0.72603980504807453</v>
      </c>
      <c r="T324" s="179">
        <v>25</v>
      </c>
      <c r="U324" s="180">
        <v>451.21</v>
      </c>
      <c r="V324" s="180">
        <v>246.09</v>
      </c>
      <c r="W324" s="169">
        <v>0</v>
      </c>
      <c r="X324" s="181">
        <v>0</v>
      </c>
      <c r="Y324" s="169">
        <v>0</v>
      </c>
      <c r="Z324" s="181">
        <v>0</v>
      </c>
      <c r="AA324" s="181"/>
      <c r="AB324" s="177">
        <v>0</v>
      </c>
      <c r="AC324" s="180">
        <v>0</v>
      </c>
      <c r="AD324" s="180">
        <v>0</v>
      </c>
      <c r="AE324" s="169">
        <v>0</v>
      </c>
      <c r="AF324" s="169">
        <v>0</v>
      </c>
      <c r="AG324" s="175">
        <v>66.16</v>
      </c>
      <c r="AH324" s="180">
        <v>-6637.51</v>
      </c>
      <c r="AI324" s="175">
        <v>-7.016</v>
      </c>
      <c r="AJ324" s="175">
        <v>4.79</v>
      </c>
      <c r="AK324" s="169">
        <v>7974</v>
      </c>
      <c r="AL324" s="181">
        <v>33363.216</v>
      </c>
      <c r="AM324" s="169"/>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c r="BN324" s="170"/>
      <c r="BO324" s="170"/>
      <c r="BP324" s="170"/>
      <c r="BQ324" s="170"/>
      <c r="BR324" s="170"/>
      <c r="BS324" s="170"/>
      <c r="BT324" s="170"/>
      <c r="BU324" s="170"/>
      <c r="BV324" s="170"/>
      <c r="BW324" s="170"/>
      <c r="BX324" s="170"/>
      <c r="BY324" s="169"/>
      <c r="BZ324" s="169"/>
      <c r="CA324" s="169"/>
      <c r="CB324" s="169"/>
      <c r="CC324" s="169"/>
      <c r="CD324" s="169"/>
      <c r="CE324" s="169"/>
      <c r="CF324" s="169"/>
      <c r="CG324" s="169"/>
      <c r="CH324" s="169"/>
      <c r="CI324" s="169"/>
      <c r="CJ324" s="169"/>
      <c r="CK324" s="169"/>
      <c r="CL324" s="169"/>
      <c r="CM324" s="169"/>
      <c r="CN324" s="169"/>
      <c r="CO324" s="169"/>
      <c r="CP324" s="169"/>
      <c r="CQ324" s="169"/>
      <c r="CR324" s="169"/>
      <c r="CS324" s="171"/>
      <c r="CT324" s="171"/>
      <c r="CU324" s="169"/>
    </row>
    <row r="325" spans="1:99" ht="15.75" x14ac:dyDescent="0.25">
      <c r="A325" s="166"/>
      <c r="B325" s="166" t="s">
        <v>937</v>
      </c>
      <c r="C325" s="175">
        <v>57.052</v>
      </c>
      <c r="D325" s="176">
        <v>0</v>
      </c>
      <c r="E325" s="176">
        <v>312</v>
      </c>
      <c r="F325" s="176">
        <v>491</v>
      </c>
      <c r="G325" s="176">
        <v>55</v>
      </c>
      <c r="H325" s="176">
        <v>55.728749983964043</v>
      </c>
      <c r="I325" s="176">
        <v>0</v>
      </c>
      <c r="J325" s="175">
        <v>0</v>
      </c>
      <c r="K325" s="175">
        <v>0.27800000000000002</v>
      </c>
      <c r="L325" s="175">
        <v>0.95799999999999996</v>
      </c>
      <c r="M325" s="176">
        <v>293</v>
      </c>
      <c r="N325" s="176">
        <v>0</v>
      </c>
      <c r="O325" s="177">
        <v>8</v>
      </c>
      <c r="P325" s="178">
        <v>542</v>
      </c>
      <c r="Q325" s="178">
        <v>2.4830000000000001E-2</v>
      </c>
      <c r="R325" s="178">
        <v>-1.39E-6</v>
      </c>
      <c r="S325" s="175">
        <f t="shared" ca="1" si="5"/>
        <v>0.99999999999301714</v>
      </c>
      <c r="T325" s="179">
        <v>25</v>
      </c>
      <c r="U325" s="180">
        <v>-4.0300000000000004E-9</v>
      </c>
      <c r="V325" s="180">
        <v>616.78</v>
      </c>
      <c r="W325" s="169">
        <v>-21.5</v>
      </c>
      <c r="X325" s="181">
        <v>-89.956000000000003</v>
      </c>
      <c r="Y325" s="169">
        <v>0</v>
      </c>
      <c r="Z325" s="181">
        <v>0</v>
      </c>
      <c r="AA325" s="181"/>
      <c r="AB325" s="177">
        <v>16.325800000000001</v>
      </c>
      <c r="AC325" s="180">
        <v>2480.37</v>
      </c>
      <c r="AD325" s="180">
        <v>-56.31</v>
      </c>
      <c r="AE325" s="169">
        <v>340</v>
      </c>
      <c r="AF325" s="169">
        <v>230</v>
      </c>
      <c r="AG325" s="175">
        <v>0</v>
      </c>
      <c r="AH325" s="180">
        <v>0</v>
      </c>
      <c r="AI325" s="175">
        <v>0</v>
      </c>
      <c r="AJ325" s="175">
        <v>0</v>
      </c>
      <c r="AK325" s="169">
        <v>7070</v>
      </c>
      <c r="AL325" s="181">
        <v>29580.880000000001</v>
      </c>
      <c r="AM325" s="169"/>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c r="BI325" s="170"/>
      <c r="BJ325" s="170"/>
      <c r="BK325" s="170"/>
      <c r="BL325" s="170"/>
      <c r="BM325" s="170"/>
      <c r="BN325" s="170"/>
      <c r="BO325" s="170"/>
      <c r="BP325" s="170"/>
      <c r="BQ325" s="170"/>
      <c r="BR325" s="170"/>
      <c r="BS325" s="170"/>
      <c r="BT325" s="170"/>
      <c r="BU325" s="170"/>
      <c r="BV325" s="170"/>
      <c r="BW325" s="170"/>
      <c r="BX325" s="170"/>
      <c r="BY325" s="169"/>
      <c r="BZ325" s="169"/>
      <c r="CA325" s="169"/>
      <c r="CB325" s="169"/>
      <c r="CC325" s="169"/>
      <c r="CD325" s="169"/>
      <c r="CE325" s="169"/>
      <c r="CF325" s="169"/>
      <c r="CG325" s="169"/>
      <c r="CH325" s="169"/>
      <c r="CI325" s="169"/>
      <c r="CJ325" s="169"/>
      <c r="CK325" s="169"/>
      <c r="CL325" s="169"/>
      <c r="CM325" s="169"/>
      <c r="CN325" s="169"/>
      <c r="CO325" s="169"/>
      <c r="CP325" s="169"/>
      <c r="CQ325" s="169"/>
      <c r="CR325" s="169"/>
      <c r="CS325" s="171"/>
      <c r="CT325" s="171"/>
      <c r="CU325" s="169"/>
    </row>
    <row r="326" spans="1:99" ht="15.75" x14ac:dyDescent="0.25">
      <c r="A326" s="166"/>
      <c r="B326" s="166" t="s">
        <v>938</v>
      </c>
      <c r="C326" s="175">
        <v>86.134</v>
      </c>
      <c r="D326" s="176">
        <v>181</v>
      </c>
      <c r="E326" s="176">
        <v>367.4</v>
      </c>
      <c r="F326" s="176">
        <v>553.4</v>
      </c>
      <c r="G326" s="176">
        <v>38</v>
      </c>
      <c r="H326" s="176">
        <v>38.503499988920616</v>
      </c>
      <c r="I326" s="176">
        <v>310</v>
      </c>
      <c r="J326" s="175">
        <v>0.25900000000000001</v>
      </c>
      <c r="K326" s="175">
        <v>0.34899999999999998</v>
      </c>
      <c r="L326" s="175">
        <v>0.80300000000000005</v>
      </c>
      <c r="M326" s="176">
        <v>293</v>
      </c>
      <c r="N326" s="176">
        <v>2.8</v>
      </c>
      <c r="O326" s="177">
        <v>-0.69599999999999995</v>
      </c>
      <c r="P326" s="178">
        <v>0.1192</v>
      </c>
      <c r="Q326" s="178">
        <v>-7.0090000000000001E-5</v>
      </c>
      <c r="R326" s="178">
        <v>1.592E-8</v>
      </c>
      <c r="S326" s="175" t="e">
        <f t="shared" ca="1" si="5"/>
        <v>#DIV/0!</v>
      </c>
      <c r="T326" s="179">
        <v>25</v>
      </c>
      <c r="U326" s="180">
        <v>0</v>
      </c>
      <c r="V326" s="180">
        <v>0</v>
      </c>
      <c r="W326" s="169">
        <v>0</v>
      </c>
      <c r="X326" s="181">
        <v>0</v>
      </c>
      <c r="Y326" s="169">
        <v>0</v>
      </c>
      <c r="Z326" s="181">
        <v>0</v>
      </c>
      <c r="AA326" s="181"/>
      <c r="AB326" s="177">
        <v>14.177899999999999</v>
      </c>
      <c r="AC326" s="180">
        <v>1993.12</v>
      </c>
      <c r="AD326" s="180">
        <v>-103.2</v>
      </c>
      <c r="AE326" s="169">
        <v>406</v>
      </c>
      <c r="AF326" s="169">
        <v>271</v>
      </c>
      <c r="AG326" s="175">
        <v>0</v>
      </c>
      <c r="AH326" s="180">
        <v>0</v>
      </c>
      <c r="AI326" s="175">
        <v>0</v>
      </c>
      <c r="AJ326" s="175">
        <v>0</v>
      </c>
      <c r="AK326" s="169">
        <v>7320</v>
      </c>
      <c r="AL326" s="181">
        <v>30626.880000000001</v>
      </c>
      <c r="AM326" s="169"/>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c r="BI326" s="170"/>
      <c r="BJ326" s="170"/>
      <c r="BK326" s="170"/>
      <c r="BL326" s="170"/>
      <c r="BM326" s="170"/>
      <c r="BN326" s="170"/>
      <c r="BO326" s="170"/>
      <c r="BP326" s="170"/>
      <c r="BQ326" s="170"/>
      <c r="BR326" s="170"/>
      <c r="BS326" s="170"/>
      <c r="BT326" s="170"/>
      <c r="BU326" s="170"/>
      <c r="BV326" s="170"/>
      <c r="BW326" s="170"/>
      <c r="BX326" s="170"/>
      <c r="BY326" s="169"/>
      <c r="BZ326" s="169"/>
      <c r="CA326" s="169"/>
      <c r="CB326" s="169"/>
      <c r="CC326" s="169"/>
      <c r="CD326" s="169"/>
      <c r="CE326" s="169"/>
      <c r="CF326" s="169"/>
      <c r="CG326" s="169"/>
      <c r="CH326" s="169"/>
      <c r="CI326" s="169"/>
      <c r="CJ326" s="169"/>
      <c r="CK326" s="169"/>
      <c r="CL326" s="169"/>
      <c r="CM326" s="169"/>
      <c r="CN326" s="169"/>
      <c r="CO326" s="169"/>
      <c r="CP326" s="169"/>
      <c r="CQ326" s="169"/>
      <c r="CR326" s="169"/>
      <c r="CS326" s="171"/>
      <c r="CT326" s="171"/>
      <c r="CU326" s="169"/>
    </row>
    <row r="327" spans="1:99" ht="15.75" x14ac:dyDescent="0.25">
      <c r="A327" s="166" t="s">
        <v>939</v>
      </c>
      <c r="B327" s="166" t="s">
        <v>940</v>
      </c>
      <c r="C327" s="175">
        <v>48.106999999999999</v>
      </c>
      <c r="D327" s="176">
        <v>150</v>
      </c>
      <c r="E327" s="176">
        <v>279.10000000000002</v>
      </c>
      <c r="F327" s="176">
        <v>470</v>
      </c>
      <c r="G327" s="176">
        <v>71.400000000000006</v>
      </c>
      <c r="H327" s="176">
        <v>72.346049979182425</v>
      </c>
      <c r="I327" s="176">
        <v>145</v>
      </c>
      <c r="J327" s="175">
        <v>0.26800000000000002</v>
      </c>
      <c r="K327" s="175">
        <v>0.155</v>
      </c>
      <c r="L327" s="175">
        <v>0.86599999999999999</v>
      </c>
      <c r="M327" s="176">
        <v>293</v>
      </c>
      <c r="N327" s="176">
        <v>1.3</v>
      </c>
      <c r="O327" s="177">
        <v>3.169</v>
      </c>
      <c r="P327" s="178">
        <v>3.4790000000000001E-2</v>
      </c>
      <c r="Q327" s="178">
        <v>-2.0409999999999999E-5</v>
      </c>
      <c r="R327" s="178">
        <v>4.9559999999999998E-9</v>
      </c>
      <c r="S327" s="175" t="e">
        <f t="shared" ca="1" si="5"/>
        <v>#DIV/0!</v>
      </c>
      <c r="T327" s="179">
        <v>25</v>
      </c>
      <c r="U327" s="180">
        <v>0</v>
      </c>
      <c r="V327" s="180">
        <v>0</v>
      </c>
      <c r="W327" s="169">
        <v>-5.49</v>
      </c>
      <c r="X327" s="181">
        <v>-22.970160000000003</v>
      </c>
      <c r="Y327" s="169">
        <v>-2.37</v>
      </c>
      <c r="Z327" s="181">
        <v>-9.9160800000000009</v>
      </c>
      <c r="AA327" s="181">
        <v>252</v>
      </c>
      <c r="AB327" s="177">
        <v>16.190899999999999</v>
      </c>
      <c r="AC327" s="180">
        <v>2338.38</v>
      </c>
      <c r="AD327" s="180">
        <v>-34.44</v>
      </c>
      <c r="AE327" s="169">
        <v>300</v>
      </c>
      <c r="AF327" s="169">
        <v>200</v>
      </c>
      <c r="AG327" s="175">
        <v>46.61</v>
      </c>
      <c r="AH327" s="180">
        <v>-4233.88</v>
      </c>
      <c r="AI327" s="175">
        <v>-4.4080000000000004</v>
      </c>
      <c r="AJ327" s="175">
        <v>1.71</v>
      </c>
      <c r="AK327" s="169">
        <v>5870</v>
      </c>
      <c r="AL327" s="181">
        <v>24560.080000000002</v>
      </c>
      <c r="AM327" s="169"/>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c r="BI327" s="170"/>
      <c r="BJ327" s="170"/>
      <c r="BK327" s="170"/>
      <c r="BL327" s="170"/>
      <c r="BM327" s="170"/>
      <c r="BN327" s="170"/>
      <c r="BO327" s="170"/>
      <c r="BP327" s="170"/>
      <c r="BQ327" s="170"/>
      <c r="BR327" s="170"/>
      <c r="BS327" s="170"/>
      <c r="BT327" s="170"/>
      <c r="BU327" s="170"/>
      <c r="BV327" s="170"/>
      <c r="BW327" s="170"/>
      <c r="BX327" s="170"/>
      <c r="BY327" s="169"/>
      <c r="BZ327" s="169"/>
      <c r="CA327" s="169"/>
      <c r="CB327" s="169"/>
      <c r="CC327" s="169"/>
      <c r="CD327" s="169"/>
      <c r="CE327" s="169"/>
      <c r="CF327" s="169"/>
      <c r="CG327" s="169"/>
      <c r="CH327" s="169"/>
      <c r="CI327" s="169"/>
      <c r="CJ327" s="169"/>
      <c r="CK327" s="169"/>
      <c r="CL327" s="169"/>
      <c r="CM327" s="169"/>
      <c r="CN327" s="169"/>
      <c r="CO327" s="169"/>
      <c r="CP327" s="169"/>
      <c r="CQ327" s="169"/>
      <c r="CR327" s="169"/>
      <c r="CS327" s="171"/>
      <c r="CT327" s="171"/>
      <c r="CU327" s="169"/>
    </row>
    <row r="328" spans="1:99" ht="15.75" x14ac:dyDescent="0.25">
      <c r="A328" s="166"/>
      <c r="B328" s="166" t="s">
        <v>941</v>
      </c>
      <c r="C328" s="175">
        <v>86.134</v>
      </c>
      <c r="D328" s="176">
        <v>196</v>
      </c>
      <c r="E328" s="176">
        <v>375.5</v>
      </c>
      <c r="F328" s="176">
        <v>564</v>
      </c>
      <c r="G328" s="176">
        <v>38.4</v>
      </c>
      <c r="H328" s="176">
        <v>38.908799988803985</v>
      </c>
      <c r="I328" s="176">
        <v>301</v>
      </c>
      <c r="J328" s="175">
        <v>0.25</v>
      </c>
      <c r="K328" s="175">
        <v>0.34799999999999998</v>
      </c>
      <c r="L328" s="175">
        <v>0.80600000000000005</v>
      </c>
      <c r="M328" s="176">
        <v>293</v>
      </c>
      <c r="N328" s="176">
        <v>2.5</v>
      </c>
      <c r="O328" s="177">
        <v>0.27400000000000002</v>
      </c>
      <c r="P328" s="178">
        <v>0.1147</v>
      </c>
      <c r="Q328" s="178">
        <v>-6.7310000000000004E-5</v>
      </c>
      <c r="R328" s="178">
        <v>1.5910000000000002E-8</v>
      </c>
      <c r="S328" s="175">
        <f t="shared" ca="1" si="5"/>
        <v>0.71666856642038701</v>
      </c>
      <c r="T328" s="179">
        <v>25</v>
      </c>
      <c r="U328" s="180">
        <v>437.94</v>
      </c>
      <c r="V328" s="180">
        <v>243.03</v>
      </c>
      <c r="W328" s="169">
        <v>-61.82</v>
      </c>
      <c r="X328" s="181">
        <v>-258.65487999999999</v>
      </c>
      <c r="Y328" s="169">
        <v>-32.76</v>
      </c>
      <c r="Z328" s="181">
        <v>-137.06783999999999</v>
      </c>
      <c r="AA328" s="181"/>
      <c r="AB328" s="177">
        <v>16.0031</v>
      </c>
      <c r="AC328" s="180">
        <v>2934.87</v>
      </c>
      <c r="AD328" s="180">
        <v>-62.25</v>
      </c>
      <c r="AE328" s="169">
        <v>410</v>
      </c>
      <c r="AF328" s="169">
        <v>275</v>
      </c>
      <c r="AG328" s="175">
        <v>0</v>
      </c>
      <c r="AH328" s="180">
        <v>0</v>
      </c>
      <c r="AI328" s="175">
        <v>0</v>
      </c>
      <c r="AJ328" s="175">
        <v>0</v>
      </c>
      <c r="AK328" s="169">
        <v>8000</v>
      </c>
      <c r="AL328" s="181">
        <v>33472</v>
      </c>
      <c r="AM328" s="169"/>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c r="BN328" s="170"/>
      <c r="BO328" s="170"/>
      <c r="BP328" s="170"/>
      <c r="BQ328" s="170"/>
      <c r="BR328" s="170"/>
      <c r="BS328" s="170"/>
      <c r="BT328" s="170"/>
      <c r="BU328" s="170"/>
      <c r="BV328" s="170"/>
      <c r="BW328" s="170"/>
      <c r="BX328" s="170"/>
      <c r="BY328" s="169"/>
      <c r="BZ328" s="169"/>
      <c r="CA328" s="169"/>
      <c r="CB328" s="169"/>
      <c r="CC328" s="169"/>
      <c r="CD328" s="169"/>
      <c r="CE328" s="169"/>
      <c r="CF328" s="169"/>
      <c r="CG328" s="169"/>
      <c r="CH328" s="169"/>
      <c r="CI328" s="169"/>
      <c r="CJ328" s="169"/>
      <c r="CK328" s="169"/>
      <c r="CL328" s="169"/>
      <c r="CM328" s="169"/>
      <c r="CN328" s="169"/>
      <c r="CO328" s="169"/>
      <c r="CP328" s="169"/>
      <c r="CQ328" s="169"/>
      <c r="CR328" s="169"/>
      <c r="CS328" s="171"/>
      <c r="CT328" s="171"/>
      <c r="CU328" s="169"/>
    </row>
    <row r="329" spans="1:99" ht="15.75" x14ac:dyDescent="0.25">
      <c r="A329" s="166"/>
      <c r="B329" s="166" t="s">
        <v>942</v>
      </c>
      <c r="C329" s="175">
        <v>108.14</v>
      </c>
      <c r="D329" s="176">
        <v>235.7</v>
      </c>
      <c r="E329" s="176">
        <v>426.8</v>
      </c>
      <c r="F329" s="176">
        <v>641</v>
      </c>
      <c r="G329" s="176">
        <v>41.2</v>
      </c>
      <c r="H329" s="176">
        <v>41.745899987987613</v>
      </c>
      <c r="I329" s="176">
        <v>0</v>
      </c>
      <c r="J329" s="175">
        <v>0</v>
      </c>
      <c r="K329" s="175">
        <v>0</v>
      </c>
      <c r="L329" s="175">
        <v>0.996</v>
      </c>
      <c r="M329" s="176">
        <v>293</v>
      </c>
      <c r="N329" s="176">
        <v>1.2</v>
      </c>
      <c r="O329" s="177">
        <v>0</v>
      </c>
      <c r="P329" s="178">
        <v>0</v>
      </c>
      <c r="Q329" s="178">
        <v>0</v>
      </c>
      <c r="R329" s="178">
        <v>0</v>
      </c>
      <c r="S329" s="175">
        <f t="shared" ca="1" si="5"/>
        <v>1.1172451248955078</v>
      </c>
      <c r="T329" s="179">
        <v>25</v>
      </c>
      <c r="U329" s="180">
        <v>388.84</v>
      </c>
      <c r="V329" s="180">
        <v>325.85000000000002</v>
      </c>
      <c r="W329" s="169">
        <v>0</v>
      </c>
      <c r="X329" s="181">
        <v>0</v>
      </c>
      <c r="Y329" s="169">
        <v>0</v>
      </c>
      <c r="Z329" s="181">
        <v>0</v>
      </c>
      <c r="AA329" s="181"/>
      <c r="AB329" s="177">
        <v>16.2394</v>
      </c>
      <c r="AC329" s="180">
        <v>3430.82</v>
      </c>
      <c r="AD329" s="180">
        <v>-69.58</v>
      </c>
      <c r="AE329" s="169">
        <v>440</v>
      </c>
      <c r="AF329" s="169">
        <v>370</v>
      </c>
      <c r="AG329" s="175">
        <v>0</v>
      </c>
      <c r="AH329" s="180">
        <v>0</v>
      </c>
      <c r="AI329" s="175">
        <v>0</v>
      </c>
      <c r="AJ329" s="175">
        <v>0</v>
      </c>
      <c r="AK329" s="169">
        <v>0</v>
      </c>
      <c r="AL329" s="181">
        <v>0</v>
      </c>
      <c r="AM329" s="169"/>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c r="BI329" s="170"/>
      <c r="BJ329" s="170"/>
      <c r="BK329" s="170"/>
      <c r="BL329" s="170"/>
      <c r="BM329" s="170"/>
      <c r="BN329" s="170"/>
      <c r="BO329" s="170"/>
      <c r="BP329" s="170"/>
      <c r="BQ329" s="170"/>
      <c r="BR329" s="170"/>
      <c r="BS329" s="170"/>
      <c r="BT329" s="170"/>
      <c r="BU329" s="170"/>
      <c r="BV329" s="170"/>
      <c r="BW329" s="170"/>
      <c r="BX329" s="170"/>
      <c r="BY329" s="169"/>
      <c r="BZ329" s="169"/>
      <c r="CA329" s="169"/>
      <c r="CB329" s="169"/>
      <c r="CC329" s="169"/>
      <c r="CD329" s="169"/>
      <c r="CE329" s="169"/>
      <c r="CF329" s="169"/>
      <c r="CG329" s="169"/>
      <c r="CH329" s="169"/>
      <c r="CI329" s="169"/>
      <c r="CJ329" s="169"/>
      <c r="CK329" s="169"/>
      <c r="CL329" s="169"/>
      <c r="CM329" s="169"/>
      <c r="CN329" s="169"/>
      <c r="CO329" s="169"/>
      <c r="CP329" s="169"/>
      <c r="CQ329" s="169"/>
      <c r="CR329" s="169"/>
      <c r="CS329" s="171"/>
      <c r="CT329" s="171"/>
      <c r="CU329" s="169"/>
    </row>
    <row r="330" spans="1:99" ht="15.75" x14ac:dyDescent="0.25">
      <c r="A330" s="166"/>
      <c r="B330" s="166" t="s">
        <v>943</v>
      </c>
      <c r="C330" s="175">
        <v>120.151</v>
      </c>
      <c r="D330" s="176">
        <v>292.8</v>
      </c>
      <c r="E330" s="176">
        <v>474.9</v>
      </c>
      <c r="F330" s="176">
        <v>701</v>
      </c>
      <c r="G330" s="176">
        <v>38</v>
      </c>
      <c r="H330" s="176">
        <v>38.503499988920616</v>
      </c>
      <c r="I330" s="176">
        <v>376</v>
      </c>
      <c r="J330" s="175">
        <v>0.25</v>
      </c>
      <c r="K330" s="175">
        <v>0.42</v>
      </c>
      <c r="L330" s="175">
        <v>1.032</v>
      </c>
      <c r="M330" s="176">
        <v>288</v>
      </c>
      <c r="N330" s="176">
        <v>3</v>
      </c>
      <c r="O330" s="177">
        <v>-7.0650000000000004</v>
      </c>
      <c r="P330" s="178">
        <v>0.15310000000000001</v>
      </c>
      <c r="Q330" s="178">
        <v>-9.7239999999999997E-5</v>
      </c>
      <c r="R330" s="178">
        <v>2.3219999999999999E-8</v>
      </c>
      <c r="S330" s="175">
        <f t="shared" ca="1" si="5"/>
        <v>1.1971916682616475</v>
      </c>
      <c r="T330" s="179">
        <v>25</v>
      </c>
      <c r="U330" s="180">
        <v>1316.4</v>
      </c>
      <c r="V330" s="180">
        <v>310.82</v>
      </c>
      <c r="W330" s="169">
        <v>-20.76</v>
      </c>
      <c r="X330" s="181">
        <v>-86.859840000000005</v>
      </c>
      <c r="Y330" s="169">
        <v>0.44</v>
      </c>
      <c r="Z330" s="181">
        <v>1.8409600000000002</v>
      </c>
      <c r="AA330" s="181"/>
      <c r="AB330" s="177">
        <v>16.238399999999999</v>
      </c>
      <c r="AC330" s="180">
        <v>3781.07</v>
      </c>
      <c r="AD330" s="180">
        <v>-81.150000000000006</v>
      </c>
      <c r="AE330" s="169">
        <v>520</v>
      </c>
      <c r="AF330" s="169">
        <v>350</v>
      </c>
      <c r="AG330" s="175">
        <v>0</v>
      </c>
      <c r="AH330" s="180">
        <v>0</v>
      </c>
      <c r="AI330" s="175">
        <v>0</v>
      </c>
      <c r="AJ330" s="175">
        <v>0</v>
      </c>
      <c r="AK330" s="169">
        <v>0</v>
      </c>
      <c r="AL330" s="181">
        <v>0</v>
      </c>
      <c r="AM330" s="169"/>
      <c r="AN330" s="170"/>
      <c r="AO330" s="170"/>
      <c r="AP330" s="170"/>
      <c r="AQ330" s="170"/>
      <c r="AR330" s="170"/>
      <c r="AS330" s="170"/>
      <c r="AT330" s="170"/>
      <c r="AU330" s="170"/>
      <c r="AV330" s="170"/>
      <c r="AW330" s="170"/>
      <c r="AX330" s="170"/>
      <c r="AY330" s="170"/>
      <c r="AZ330" s="170"/>
      <c r="BA330" s="170"/>
      <c r="BB330" s="170"/>
      <c r="BC330" s="170"/>
      <c r="BD330" s="170"/>
      <c r="BE330" s="170"/>
      <c r="BF330" s="170"/>
      <c r="BG330" s="170"/>
      <c r="BH330" s="170"/>
      <c r="BI330" s="170"/>
      <c r="BJ330" s="170"/>
      <c r="BK330" s="170"/>
      <c r="BL330" s="170"/>
      <c r="BM330" s="170"/>
      <c r="BN330" s="170"/>
      <c r="BO330" s="170"/>
      <c r="BP330" s="170"/>
      <c r="BQ330" s="170"/>
      <c r="BR330" s="170"/>
      <c r="BS330" s="170"/>
      <c r="BT330" s="170"/>
      <c r="BU330" s="170"/>
      <c r="BV330" s="170"/>
      <c r="BW330" s="170"/>
      <c r="BX330" s="170"/>
      <c r="BY330" s="169"/>
      <c r="BZ330" s="169"/>
      <c r="CA330" s="169"/>
      <c r="CB330" s="169"/>
      <c r="CC330" s="169"/>
      <c r="CD330" s="169"/>
      <c r="CE330" s="169"/>
      <c r="CF330" s="169"/>
      <c r="CG330" s="169"/>
      <c r="CH330" s="169"/>
      <c r="CI330" s="169"/>
      <c r="CJ330" s="169"/>
      <c r="CK330" s="169"/>
      <c r="CL330" s="169"/>
      <c r="CM330" s="169"/>
      <c r="CN330" s="169"/>
      <c r="CO330" s="169"/>
      <c r="CP330" s="169"/>
      <c r="CQ330" s="169"/>
      <c r="CR330" s="169"/>
      <c r="CS330" s="171"/>
      <c r="CT330" s="171"/>
      <c r="CU330" s="169"/>
    </row>
    <row r="331" spans="1:99" ht="15.75" x14ac:dyDescent="0.25">
      <c r="A331" s="166"/>
      <c r="B331" s="166" t="s">
        <v>944</v>
      </c>
      <c r="C331" s="175">
        <v>88.106999999999999</v>
      </c>
      <c r="D331" s="176">
        <v>185.7</v>
      </c>
      <c r="E331" s="176">
        <v>353</v>
      </c>
      <c r="F331" s="176">
        <v>530.6</v>
      </c>
      <c r="G331" s="176">
        <v>39.5</v>
      </c>
      <c r="H331" s="176">
        <v>40.023374988483269</v>
      </c>
      <c r="I331" s="176">
        <v>282</v>
      </c>
      <c r="J331" s="175">
        <v>0.25600000000000001</v>
      </c>
      <c r="K331" s="175">
        <v>0.35199999999999998</v>
      </c>
      <c r="L331" s="175">
        <v>0.91500000000000004</v>
      </c>
      <c r="M331" s="176">
        <v>293</v>
      </c>
      <c r="N331" s="176">
        <v>1.7</v>
      </c>
      <c r="O331" s="177">
        <v>4.3479999999999999</v>
      </c>
      <c r="P331" s="178">
        <v>7.4990000000000001E-2</v>
      </c>
      <c r="Q331" s="178">
        <v>-2.234E-5</v>
      </c>
      <c r="R331" s="178">
        <v>-4.3649999999999997E-9</v>
      </c>
      <c r="S331" s="175">
        <f t="shared" ca="1" si="5"/>
        <v>0.68909974552804243</v>
      </c>
      <c r="T331" s="179">
        <v>25</v>
      </c>
      <c r="U331" s="180">
        <v>442.88</v>
      </c>
      <c r="V331" s="180">
        <v>238.39</v>
      </c>
      <c r="W331" s="169">
        <v>0</v>
      </c>
      <c r="X331" s="181">
        <v>0</v>
      </c>
      <c r="Y331" s="169">
        <v>0</v>
      </c>
      <c r="Z331" s="181">
        <v>0</v>
      </c>
      <c r="AA331" s="181"/>
      <c r="AB331" s="177">
        <v>16.1693</v>
      </c>
      <c r="AC331" s="180">
        <v>2804.06</v>
      </c>
      <c r="AD331" s="180">
        <v>-58.92</v>
      </c>
      <c r="AE331" s="169">
        <v>385</v>
      </c>
      <c r="AF331" s="169">
        <v>260</v>
      </c>
      <c r="AG331" s="175">
        <v>65.367000000000004</v>
      </c>
      <c r="AH331" s="180">
        <v>-6419.79</v>
      </c>
      <c r="AI331" s="175">
        <v>-6.915</v>
      </c>
      <c r="AJ331" s="175">
        <v>3.98</v>
      </c>
      <c r="AK331" s="169">
        <v>7780</v>
      </c>
      <c r="AL331" s="181">
        <v>32551.52</v>
      </c>
      <c r="AM331" s="169"/>
      <c r="AN331" s="170"/>
      <c r="AO331" s="170"/>
      <c r="AP331" s="170"/>
      <c r="AQ331" s="170"/>
      <c r="AR331" s="170"/>
      <c r="AS331" s="170"/>
      <c r="AT331" s="170"/>
      <c r="AU331" s="170"/>
      <c r="AV331" s="170"/>
      <c r="AW331" s="170"/>
      <c r="AX331" s="170"/>
      <c r="AY331" s="170"/>
      <c r="AZ331" s="170"/>
      <c r="BA331" s="170"/>
      <c r="BB331" s="170"/>
      <c r="BC331" s="170"/>
      <c r="BD331" s="170"/>
      <c r="BE331" s="170"/>
      <c r="BF331" s="170"/>
      <c r="BG331" s="170"/>
      <c r="BH331" s="170"/>
      <c r="BI331" s="170"/>
      <c r="BJ331" s="170"/>
      <c r="BK331" s="170"/>
      <c r="BL331" s="170"/>
      <c r="BM331" s="170"/>
      <c r="BN331" s="170"/>
      <c r="BO331" s="170"/>
      <c r="BP331" s="170"/>
      <c r="BQ331" s="170"/>
      <c r="BR331" s="170"/>
      <c r="BS331" s="170"/>
      <c r="BT331" s="170"/>
      <c r="BU331" s="170"/>
      <c r="BV331" s="170"/>
      <c r="BW331" s="170"/>
      <c r="BX331" s="170"/>
      <c r="BY331" s="169"/>
      <c r="BZ331" s="169"/>
      <c r="CA331" s="169"/>
      <c r="CB331" s="169"/>
      <c r="CC331" s="169"/>
      <c r="CD331" s="169"/>
      <c r="CE331" s="169"/>
      <c r="CF331" s="169"/>
      <c r="CG331" s="169"/>
      <c r="CH331" s="169"/>
      <c r="CI331" s="169"/>
      <c r="CJ331" s="169"/>
      <c r="CK331" s="169"/>
      <c r="CL331" s="169"/>
      <c r="CM331" s="169"/>
      <c r="CN331" s="169"/>
      <c r="CO331" s="169"/>
      <c r="CP331" s="169"/>
      <c r="CQ331" s="169"/>
      <c r="CR331" s="169"/>
      <c r="CS331" s="171"/>
      <c r="CT331" s="171"/>
      <c r="CU331" s="169"/>
    </row>
    <row r="332" spans="1:99" ht="15.75" x14ac:dyDescent="0.25">
      <c r="A332" s="166"/>
      <c r="B332" s="166" t="s">
        <v>945</v>
      </c>
      <c r="C332" s="175">
        <v>76.096000000000004</v>
      </c>
      <c r="D332" s="176">
        <v>168</v>
      </c>
      <c r="E332" s="176">
        <v>315</v>
      </c>
      <c r="F332" s="176">
        <v>497</v>
      </c>
      <c r="G332" s="176">
        <v>0</v>
      </c>
      <c r="H332" s="176">
        <v>0</v>
      </c>
      <c r="I332" s="176">
        <v>0</v>
      </c>
      <c r="J332" s="175">
        <v>0</v>
      </c>
      <c r="K332" s="175">
        <v>0</v>
      </c>
      <c r="L332" s="175">
        <v>0.88800000000000001</v>
      </c>
      <c r="M332" s="176">
        <v>291</v>
      </c>
      <c r="N332" s="176">
        <v>1</v>
      </c>
      <c r="O332" s="177">
        <v>0</v>
      </c>
      <c r="P332" s="178">
        <v>0</v>
      </c>
      <c r="Q332" s="178">
        <v>0</v>
      </c>
      <c r="R332" s="178">
        <v>0</v>
      </c>
      <c r="S332" s="175" t="e">
        <f t="shared" ca="1" si="5"/>
        <v>#DIV/0!</v>
      </c>
      <c r="T332" s="179">
        <v>25</v>
      </c>
      <c r="U332" s="180">
        <v>0</v>
      </c>
      <c r="V332" s="180">
        <v>0</v>
      </c>
      <c r="W332" s="169">
        <v>0</v>
      </c>
      <c r="X332" s="181">
        <v>0</v>
      </c>
      <c r="Y332" s="169">
        <v>0</v>
      </c>
      <c r="Z332" s="181">
        <v>0</v>
      </c>
      <c r="AA332" s="181"/>
      <c r="AB332" s="177">
        <v>15.823700000000001</v>
      </c>
      <c r="AC332" s="180">
        <v>2415.92</v>
      </c>
      <c r="AD332" s="180">
        <v>-52.58</v>
      </c>
      <c r="AE332" s="169">
        <v>315</v>
      </c>
      <c r="AF332" s="169">
        <v>270</v>
      </c>
      <c r="AG332" s="175">
        <v>0</v>
      </c>
      <c r="AH332" s="180">
        <v>0</v>
      </c>
      <c r="AI332" s="175">
        <v>0</v>
      </c>
      <c r="AJ332" s="175">
        <v>0</v>
      </c>
      <c r="AK332" s="169">
        <v>0</v>
      </c>
      <c r="AL332" s="181">
        <v>0</v>
      </c>
      <c r="AM332" s="169"/>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c r="BI332" s="170"/>
      <c r="BJ332" s="170"/>
      <c r="BK332" s="170"/>
      <c r="BL332" s="170"/>
      <c r="BM332" s="170"/>
      <c r="BN332" s="170"/>
      <c r="BO332" s="170"/>
      <c r="BP332" s="170"/>
      <c r="BQ332" s="170"/>
      <c r="BR332" s="170"/>
      <c r="BS332" s="170"/>
      <c r="BT332" s="170"/>
      <c r="BU332" s="170"/>
      <c r="BV332" s="170"/>
      <c r="BW332" s="170"/>
      <c r="BX332" s="170"/>
      <c r="BY332" s="169"/>
      <c r="BZ332" s="169"/>
      <c r="CA332" s="169"/>
      <c r="CB332" s="169"/>
      <c r="CC332" s="169"/>
      <c r="CD332" s="169"/>
      <c r="CE332" s="169"/>
      <c r="CF332" s="169"/>
      <c r="CG332" s="169"/>
      <c r="CH332" s="169"/>
      <c r="CI332" s="169"/>
      <c r="CJ332" s="169"/>
      <c r="CK332" s="169"/>
      <c r="CL332" s="169"/>
      <c r="CM332" s="169"/>
      <c r="CN332" s="169"/>
      <c r="CO332" s="169"/>
      <c r="CP332" s="169"/>
      <c r="CQ332" s="169"/>
      <c r="CR332" s="169"/>
      <c r="CS332" s="171"/>
      <c r="CT332" s="171"/>
      <c r="CU332" s="169"/>
    </row>
    <row r="333" spans="1:99" ht="15.75" x14ac:dyDescent="0.25">
      <c r="A333" s="166"/>
      <c r="B333" s="166" t="s">
        <v>946</v>
      </c>
      <c r="C333" s="175">
        <v>98.188999999999993</v>
      </c>
      <c r="D333" s="176">
        <v>146.6</v>
      </c>
      <c r="E333" s="176">
        <v>374.1</v>
      </c>
      <c r="F333" s="176">
        <v>572.1</v>
      </c>
      <c r="G333" s="176">
        <v>34.299999999999997</v>
      </c>
      <c r="H333" s="176">
        <v>34.754474989999395</v>
      </c>
      <c r="I333" s="176">
        <v>368</v>
      </c>
      <c r="J333" s="175">
        <v>0.26900000000000002</v>
      </c>
      <c r="K333" s="175">
        <v>0.23300000000000001</v>
      </c>
      <c r="L333" s="175">
        <v>0.77400000000000002</v>
      </c>
      <c r="M333" s="176">
        <v>289</v>
      </c>
      <c r="N333" s="176">
        <v>0</v>
      </c>
      <c r="O333" s="177">
        <v>-14.789</v>
      </c>
      <c r="P333" s="178">
        <v>0.18729999999999999</v>
      </c>
      <c r="Q333" s="178">
        <v>-1.06E-4</v>
      </c>
      <c r="R333" s="178">
        <v>2.2370000000000001E-8</v>
      </c>
      <c r="S333" s="175">
        <f t="shared" ref="S333:S410" ca="1" si="6">POWER(2.71828182845904, (U333*((1/(T333+273.15))-(1/V333))))</f>
        <v>0.84080764178168499</v>
      </c>
      <c r="T333" s="179">
        <v>25</v>
      </c>
      <c r="U333" s="180">
        <v>528.41</v>
      </c>
      <c r="V333" s="180">
        <v>271.58</v>
      </c>
      <c r="W333" s="169">
        <v>-36.99</v>
      </c>
      <c r="X333" s="181">
        <v>-154.76616000000001</v>
      </c>
      <c r="Y333" s="169">
        <v>6.52</v>
      </c>
      <c r="Z333" s="181">
        <v>27.279679999999999</v>
      </c>
      <c r="AA333" s="181"/>
      <c r="AB333" s="177">
        <v>15.7105</v>
      </c>
      <c r="AC333" s="180">
        <v>2926.04</v>
      </c>
      <c r="AD333" s="180">
        <v>-51.75</v>
      </c>
      <c r="AE333" s="169">
        <v>400</v>
      </c>
      <c r="AF333" s="169">
        <v>270</v>
      </c>
      <c r="AG333" s="175">
        <v>52.902000000000001</v>
      </c>
      <c r="AH333" s="180">
        <v>-5797.19</v>
      </c>
      <c r="AI333" s="175">
        <v>-5.1989999999999998</v>
      </c>
      <c r="AJ333" s="175">
        <v>5.23</v>
      </c>
      <c r="AK333" s="169">
        <v>7440</v>
      </c>
      <c r="AL333" s="181">
        <v>31128.960000000003</v>
      </c>
      <c r="AM333" s="169"/>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c r="BI333" s="170"/>
      <c r="BJ333" s="170"/>
      <c r="BK333" s="170"/>
      <c r="BL333" s="170"/>
      <c r="BM333" s="170"/>
      <c r="BN333" s="170"/>
      <c r="BO333" s="170"/>
      <c r="BP333" s="170"/>
      <c r="BQ333" s="170"/>
      <c r="BR333" s="170"/>
      <c r="BS333" s="170"/>
      <c r="BT333" s="170"/>
      <c r="BU333" s="170"/>
      <c r="BV333" s="170"/>
      <c r="BW333" s="170"/>
      <c r="BX333" s="170"/>
      <c r="BY333" s="169"/>
      <c r="BZ333" s="169"/>
      <c r="CA333" s="169"/>
      <c r="CB333" s="169"/>
      <c r="CC333" s="169"/>
      <c r="CD333" s="169"/>
      <c r="CE333" s="169"/>
      <c r="CF333" s="169"/>
      <c r="CG333" s="169"/>
      <c r="CH333" s="169"/>
      <c r="CI333" s="169"/>
      <c r="CJ333" s="169"/>
      <c r="CK333" s="169"/>
      <c r="CL333" s="169"/>
      <c r="CM333" s="169"/>
      <c r="CN333" s="169"/>
      <c r="CO333" s="169"/>
      <c r="CP333" s="169"/>
      <c r="CQ333" s="169"/>
      <c r="CR333" s="169"/>
      <c r="CS333" s="171"/>
      <c r="CT333" s="171"/>
      <c r="CU333" s="169"/>
    </row>
    <row r="334" spans="1:99" ht="15.75" x14ac:dyDescent="0.25">
      <c r="A334" s="166"/>
      <c r="B334" s="166" t="s">
        <v>947</v>
      </c>
      <c r="C334" s="175">
        <v>122.167</v>
      </c>
      <c r="D334" s="176">
        <v>269</v>
      </c>
      <c r="E334" s="176">
        <v>491.6</v>
      </c>
      <c r="F334" s="176">
        <v>716.4</v>
      </c>
      <c r="G334" s="176">
        <v>0</v>
      </c>
      <c r="H334" s="176">
        <v>0</v>
      </c>
      <c r="I334" s="176">
        <v>0</v>
      </c>
      <c r="J334" s="175">
        <v>0</v>
      </c>
      <c r="K334" s="175">
        <v>0</v>
      </c>
      <c r="L334" s="175">
        <v>1.0249999999999999</v>
      </c>
      <c r="M334" s="176">
        <v>273</v>
      </c>
      <c r="N334" s="176">
        <v>0</v>
      </c>
      <c r="O334" s="177">
        <v>0</v>
      </c>
      <c r="P334" s="178">
        <v>0</v>
      </c>
      <c r="Q334" s="178">
        <v>0</v>
      </c>
      <c r="R334" s="178">
        <v>0</v>
      </c>
      <c r="S334" s="175" t="e">
        <f t="shared" ca="1" si="6"/>
        <v>#DIV/0!</v>
      </c>
      <c r="T334" s="179">
        <v>25</v>
      </c>
      <c r="U334" s="180">
        <v>0</v>
      </c>
      <c r="V334" s="180">
        <v>0</v>
      </c>
      <c r="W334" s="169">
        <v>-35.01</v>
      </c>
      <c r="X334" s="181">
        <v>-146.48184000000001</v>
      </c>
      <c r="Y334" s="169">
        <v>0</v>
      </c>
      <c r="Z334" s="181">
        <v>0</v>
      </c>
      <c r="AA334" s="181"/>
      <c r="AB334" s="177">
        <v>17.195499999999999</v>
      </c>
      <c r="AC334" s="180">
        <v>4272.7700000000004</v>
      </c>
      <c r="AD334" s="180">
        <v>-86.08</v>
      </c>
      <c r="AE334" s="169">
        <v>500</v>
      </c>
      <c r="AF334" s="169">
        <v>370</v>
      </c>
      <c r="AG334" s="175">
        <v>0</v>
      </c>
      <c r="AH334" s="180">
        <v>0</v>
      </c>
      <c r="AI334" s="175">
        <v>0</v>
      </c>
      <c r="AJ334" s="175">
        <v>0</v>
      </c>
      <c r="AK334" s="169">
        <v>12140</v>
      </c>
      <c r="AL334" s="181">
        <v>50793.760000000002</v>
      </c>
      <c r="AM334" s="169"/>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c r="BI334" s="170"/>
      <c r="BJ334" s="170"/>
      <c r="BK334" s="170"/>
      <c r="BL334" s="170"/>
      <c r="BM334" s="170"/>
      <c r="BN334" s="170"/>
      <c r="BO334" s="170"/>
      <c r="BP334" s="170"/>
      <c r="BQ334" s="170"/>
      <c r="BR334" s="170"/>
      <c r="BS334" s="170"/>
      <c r="BT334" s="170"/>
      <c r="BU334" s="170"/>
      <c r="BV334" s="170"/>
      <c r="BW334" s="170"/>
      <c r="BX334" s="170"/>
      <c r="BY334" s="169"/>
      <c r="BZ334" s="169"/>
      <c r="CA334" s="169"/>
      <c r="CB334" s="169"/>
      <c r="CC334" s="169"/>
      <c r="CD334" s="169"/>
      <c r="CE334" s="169"/>
      <c r="CF334" s="169"/>
      <c r="CG334" s="169"/>
      <c r="CH334" s="169"/>
      <c r="CI334" s="169"/>
      <c r="CJ334" s="169"/>
      <c r="CK334" s="169"/>
      <c r="CL334" s="169"/>
      <c r="CM334" s="169"/>
      <c r="CN334" s="169"/>
      <c r="CO334" s="169"/>
      <c r="CP334" s="169"/>
      <c r="CQ334" s="169"/>
      <c r="CR334" s="169"/>
      <c r="CS334" s="171"/>
      <c r="CT334" s="171"/>
      <c r="CU334" s="169"/>
    </row>
    <row r="335" spans="1:99" ht="15.75" x14ac:dyDescent="0.25">
      <c r="A335" s="166"/>
      <c r="B335" s="166" t="s">
        <v>948</v>
      </c>
      <c r="C335" s="175">
        <v>107.15600000000001</v>
      </c>
      <c r="D335" s="176">
        <v>216</v>
      </c>
      <c r="E335" s="176">
        <v>469.1</v>
      </c>
      <c r="F335" s="176">
        <v>701</v>
      </c>
      <c r="G335" s="176">
        <v>51.3</v>
      </c>
      <c r="H335" s="176">
        <v>51.979724985042829</v>
      </c>
      <c r="I335" s="176">
        <v>0</v>
      </c>
      <c r="J335" s="175">
        <v>0</v>
      </c>
      <c r="K335" s="175">
        <v>0</v>
      </c>
      <c r="L335" s="175">
        <v>0.98899999999999999</v>
      </c>
      <c r="M335" s="176">
        <v>293</v>
      </c>
      <c r="N335" s="176">
        <v>1.7</v>
      </c>
      <c r="O335" s="177">
        <v>0</v>
      </c>
      <c r="P335" s="178">
        <v>0</v>
      </c>
      <c r="Q335" s="178">
        <v>0</v>
      </c>
      <c r="R335" s="178">
        <v>0</v>
      </c>
      <c r="S335" s="175">
        <f t="shared" ca="1" si="6"/>
        <v>1.3758504719915023</v>
      </c>
      <c r="T335" s="179">
        <v>25</v>
      </c>
      <c r="U335" s="180">
        <v>915.12</v>
      </c>
      <c r="V335" s="180">
        <v>332.74</v>
      </c>
      <c r="W335" s="169">
        <v>20.399999999999999</v>
      </c>
      <c r="X335" s="181">
        <v>85.3536</v>
      </c>
      <c r="Y335" s="169">
        <v>47.61</v>
      </c>
      <c r="Z335" s="181">
        <v>199.20024000000001</v>
      </c>
      <c r="AA335" s="181"/>
      <c r="AB335" s="177">
        <v>16.3066</v>
      </c>
      <c r="AC335" s="180">
        <v>3756.28</v>
      </c>
      <c r="AD335" s="180">
        <v>-80.709999999999994</v>
      </c>
      <c r="AE335" s="169">
        <v>480</v>
      </c>
      <c r="AF335" s="169">
        <v>320</v>
      </c>
      <c r="AG335" s="175">
        <v>0</v>
      </c>
      <c r="AH335" s="180">
        <v>0</v>
      </c>
      <c r="AI335" s="175">
        <v>0</v>
      </c>
      <c r="AJ335" s="175">
        <v>0</v>
      </c>
      <c r="AK335" s="169">
        <v>0</v>
      </c>
      <c r="AL335" s="181">
        <v>0</v>
      </c>
      <c r="AM335" s="169"/>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c r="BI335" s="170"/>
      <c r="BJ335" s="170"/>
      <c r="BK335" s="170"/>
      <c r="BL335" s="170"/>
      <c r="BM335" s="170"/>
      <c r="BN335" s="170"/>
      <c r="BO335" s="170"/>
      <c r="BP335" s="170"/>
      <c r="BQ335" s="170"/>
      <c r="BR335" s="170"/>
      <c r="BS335" s="170"/>
      <c r="BT335" s="170"/>
      <c r="BU335" s="170"/>
      <c r="BV335" s="170"/>
      <c r="BW335" s="170"/>
      <c r="BX335" s="170"/>
      <c r="BY335" s="169"/>
      <c r="BZ335" s="169"/>
      <c r="CA335" s="169"/>
      <c r="CB335" s="169"/>
      <c r="CC335" s="169"/>
      <c r="CD335" s="169"/>
      <c r="CE335" s="169"/>
      <c r="CF335" s="169"/>
      <c r="CG335" s="169"/>
      <c r="CH335" s="169"/>
      <c r="CI335" s="169"/>
      <c r="CJ335" s="169"/>
      <c r="CK335" s="169"/>
      <c r="CL335" s="169"/>
      <c r="CM335" s="169"/>
      <c r="CN335" s="169"/>
      <c r="CO335" s="169"/>
      <c r="CP335" s="169"/>
      <c r="CQ335" s="169"/>
      <c r="CR335" s="169"/>
      <c r="CS335" s="171"/>
      <c r="CT335" s="171"/>
      <c r="CU335" s="169"/>
    </row>
    <row r="336" spans="1:99" ht="15.75" x14ac:dyDescent="0.25">
      <c r="A336" s="166"/>
      <c r="B336" s="166" t="s">
        <v>949</v>
      </c>
      <c r="C336" s="175">
        <v>61.084000000000003</v>
      </c>
      <c r="D336" s="176">
        <v>283.5</v>
      </c>
      <c r="E336" s="176">
        <v>443.5</v>
      </c>
      <c r="F336" s="176">
        <v>614</v>
      </c>
      <c r="G336" s="176">
        <v>44</v>
      </c>
      <c r="H336" s="176">
        <v>44.582999987171235</v>
      </c>
      <c r="I336" s="176">
        <v>196</v>
      </c>
      <c r="J336" s="175">
        <v>0.17</v>
      </c>
      <c r="K336" s="175">
        <v>0</v>
      </c>
      <c r="L336" s="175">
        <v>1.016</v>
      </c>
      <c r="M336" s="176">
        <v>293</v>
      </c>
      <c r="N336" s="176">
        <v>2.6</v>
      </c>
      <c r="O336" s="177">
        <v>2.2240000000000002</v>
      </c>
      <c r="P336" s="178">
        <v>7.1879999999999999E-2</v>
      </c>
      <c r="Q336" s="178">
        <v>-4.3420000000000001E-5</v>
      </c>
      <c r="R336" s="178">
        <v>1.112E-8</v>
      </c>
      <c r="S336" s="175">
        <f t="shared" ca="1" si="6"/>
        <v>3.4864320259791275</v>
      </c>
      <c r="T336" s="179">
        <v>25</v>
      </c>
      <c r="U336" s="180">
        <v>1984.1</v>
      </c>
      <c r="V336" s="180">
        <v>367.03</v>
      </c>
      <c r="W336" s="169">
        <v>-48.18</v>
      </c>
      <c r="X336" s="181">
        <v>-201.58512000000002</v>
      </c>
      <c r="Y336" s="169">
        <v>0</v>
      </c>
      <c r="Z336" s="181">
        <v>0</v>
      </c>
      <c r="AA336" s="181"/>
      <c r="AB336" s="177">
        <v>17.817399999999999</v>
      </c>
      <c r="AC336" s="180">
        <v>3988.33</v>
      </c>
      <c r="AD336" s="180">
        <v>-86.93</v>
      </c>
      <c r="AE336" s="169">
        <v>477</v>
      </c>
      <c r="AF336" s="169">
        <v>344</v>
      </c>
      <c r="AG336" s="175">
        <v>0</v>
      </c>
      <c r="AH336" s="180">
        <v>0</v>
      </c>
      <c r="AI336" s="175">
        <v>0</v>
      </c>
      <c r="AJ336" s="175">
        <v>0</v>
      </c>
      <c r="AK336" s="169">
        <v>12000</v>
      </c>
      <c r="AL336" s="181">
        <v>50208</v>
      </c>
      <c r="AM336" s="169"/>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c r="BI336" s="170"/>
      <c r="BJ336" s="170"/>
      <c r="BK336" s="170"/>
      <c r="BL336" s="170"/>
      <c r="BM336" s="170"/>
      <c r="BN336" s="170"/>
      <c r="BO336" s="170"/>
      <c r="BP336" s="170"/>
      <c r="BQ336" s="170"/>
      <c r="BR336" s="170"/>
      <c r="BS336" s="170"/>
      <c r="BT336" s="170"/>
      <c r="BU336" s="170"/>
      <c r="BV336" s="170"/>
      <c r="BW336" s="170"/>
      <c r="BX336" s="170"/>
      <c r="BY336" s="169"/>
      <c r="BZ336" s="169"/>
      <c r="CA336" s="169"/>
      <c r="CB336" s="169"/>
      <c r="CC336" s="169"/>
      <c r="CD336" s="169"/>
      <c r="CE336" s="169"/>
      <c r="CF336" s="169"/>
      <c r="CG336" s="169"/>
      <c r="CH336" s="169"/>
      <c r="CI336" s="169"/>
      <c r="CJ336" s="169"/>
      <c r="CK336" s="169"/>
      <c r="CL336" s="169"/>
      <c r="CM336" s="169"/>
      <c r="CN336" s="169"/>
      <c r="CO336" s="169"/>
      <c r="CP336" s="169"/>
      <c r="CQ336" s="169"/>
      <c r="CR336" s="169"/>
      <c r="CS336" s="171"/>
      <c r="CT336" s="171"/>
      <c r="CU336" s="169"/>
    </row>
    <row r="337" spans="1:130" ht="15.75" x14ac:dyDescent="0.25">
      <c r="A337" s="166"/>
      <c r="B337" s="166" t="s">
        <v>950</v>
      </c>
      <c r="C337" s="175">
        <v>87.122</v>
      </c>
      <c r="D337" s="176">
        <v>268.39999999999998</v>
      </c>
      <c r="E337" s="176">
        <v>401.4</v>
      </c>
      <c r="F337" s="176">
        <v>618</v>
      </c>
      <c r="G337" s="176">
        <v>54</v>
      </c>
      <c r="H337" s="176">
        <v>54.715499984255608</v>
      </c>
      <c r="I337" s="176">
        <v>253</v>
      </c>
      <c r="J337" s="175">
        <v>0.27</v>
      </c>
      <c r="K337" s="175">
        <v>0.37</v>
      </c>
      <c r="L337" s="175">
        <v>1</v>
      </c>
      <c r="M337" s="176">
        <v>293</v>
      </c>
      <c r="N337" s="176">
        <v>1.5</v>
      </c>
      <c r="O337" s="177">
        <v>-10.223000000000001</v>
      </c>
      <c r="P337" s="178">
        <v>0.12870000000000001</v>
      </c>
      <c r="Q337" s="178">
        <v>-6.368E-5</v>
      </c>
      <c r="R337" s="178">
        <v>1.0029999999999999E-8</v>
      </c>
      <c r="S337" s="175">
        <f t="shared" ca="1" si="6"/>
        <v>1.3754939943486058</v>
      </c>
      <c r="T337" s="179">
        <v>25</v>
      </c>
      <c r="U337" s="180">
        <v>914.14</v>
      </c>
      <c r="V337" s="180">
        <v>332.75</v>
      </c>
      <c r="W337" s="169">
        <v>0</v>
      </c>
      <c r="X337" s="181">
        <v>0</v>
      </c>
      <c r="Y337" s="169">
        <v>0</v>
      </c>
      <c r="Z337" s="181">
        <v>0</v>
      </c>
      <c r="AA337" s="181"/>
      <c r="AB337" s="177">
        <v>16.2364</v>
      </c>
      <c r="AC337" s="180">
        <v>3171.35</v>
      </c>
      <c r="AD337" s="180">
        <v>-71.150000000000006</v>
      </c>
      <c r="AE337" s="169">
        <v>440</v>
      </c>
      <c r="AF337" s="169">
        <v>300</v>
      </c>
      <c r="AG337" s="175">
        <v>0</v>
      </c>
      <c r="AH337" s="180">
        <v>0</v>
      </c>
      <c r="AI337" s="175">
        <v>0</v>
      </c>
      <c r="AJ337" s="175">
        <v>0</v>
      </c>
      <c r="AK337" s="169">
        <v>9000</v>
      </c>
      <c r="AL337" s="181">
        <v>37656</v>
      </c>
      <c r="AM337" s="169"/>
      <c r="AN337" s="170"/>
      <c r="AO337" s="170"/>
      <c r="AP337" s="170"/>
      <c r="AQ337" s="170"/>
      <c r="AR337" s="170"/>
      <c r="AS337" s="170"/>
      <c r="AT337" s="170"/>
      <c r="AU337" s="170"/>
      <c r="AV337" s="170"/>
      <c r="AW337" s="170"/>
      <c r="AX337" s="170"/>
      <c r="AY337" s="170"/>
      <c r="AZ337" s="170"/>
      <c r="BA337" s="170"/>
      <c r="BB337" s="170"/>
      <c r="BC337" s="170"/>
      <c r="BD337" s="170"/>
      <c r="BE337" s="170"/>
      <c r="BF337" s="170"/>
      <c r="BG337" s="170"/>
      <c r="BH337" s="170"/>
      <c r="BI337" s="170"/>
      <c r="BJ337" s="170"/>
      <c r="BK337" s="170"/>
      <c r="BL337" s="170"/>
      <c r="BM337" s="170"/>
      <c r="BN337" s="170"/>
      <c r="BO337" s="170"/>
      <c r="BP337" s="170"/>
      <c r="BQ337" s="170"/>
      <c r="BR337" s="170"/>
      <c r="BS337" s="170"/>
      <c r="BT337" s="170"/>
      <c r="BU337" s="170"/>
      <c r="BV337" s="170"/>
      <c r="BW337" s="170"/>
      <c r="BX337" s="170"/>
      <c r="BY337" s="169"/>
      <c r="BZ337" s="169"/>
      <c r="CA337" s="169"/>
      <c r="CB337" s="169"/>
      <c r="CC337" s="169"/>
      <c r="CD337" s="169"/>
      <c r="CE337" s="169"/>
      <c r="CF337" s="169"/>
      <c r="CG337" s="169"/>
      <c r="CH337" s="169"/>
      <c r="CI337" s="169"/>
      <c r="CJ337" s="169"/>
      <c r="CK337" s="169"/>
      <c r="CL337" s="169"/>
      <c r="CM337" s="169"/>
      <c r="CN337" s="169"/>
      <c r="CO337" s="169"/>
      <c r="CP337" s="169"/>
      <c r="CQ337" s="169"/>
      <c r="CR337" s="169"/>
      <c r="CS337" s="171"/>
      <c r="CT337" s="171"/>
      <c r="CU337" s="169"/>
    </row>
    <row r="338" spans="1:130" ht="15.75" x14ac:dyDescent="0.25">
      <c r="A338" s="166"/>
      <c r="B338" s="166" t="s">
        <v>951</v>
      </c>
      <c r="C338" s="175">
        <v>230.31</v>
      </c>
      <c r="D338" s="176">
        <v>360</v>
      </c>
      <c r="E338" s="176">
        <v>638</v>
      </c>
      <c r="F338" s="176">
        <v>924.8</v>
      </c>
      <c r="G338" s="176">
        <v>34.6</v>
      </c>
      <c r="H338" s="176">
        <v>35.058449989911928</v>
      </c>
      <c r="I338" s="176">
        <v>784</v>
      </c>
      <c r="J338" s="175">
        <v>0.35799999999999998</v>
      </c>
      <c r="K338" s="175">
        <v>0</v>
      </c>
      <c r="L338" s="175">
        <v>0</v>
      </c>
      <c r="M338" s="176">
        <v>0</v>
      </c>
      <c r="N338" s="176">
        <v>0</v>
      </c>
      <c r="O338" s="177">
        <v>0</v>
      </c>
      <c r="P338" s="178">
        <v>0</v>
      </c>
      <c r="Q338" s="178">
        <v>0</v>
      </c>
      <c r="R338" s="178">
        <v>0</v>
      </c>
      <c r="S338" s="175">
        <f t="shared" ca="1" si="6"/>
        <v>3.0469817382854099</v>
      </c>
      <c r="T338" s="179">
        <v>25</v>
      </c>
      <c r="U338" s="180">
        <v>940.58</v>
      </c>
      <c r="V338" s="180">
        <v>460.94</v>
      </c>
      <c r="W338" s="169">
        <v>0</v>
      </c>
      <c r="X338" s="181">
        <v>0</v>
      </c>
      <c r="Y338" s="169">
        <v>0</v>
      </c>
      <c r="Z338" s="181">
        <v>0</v>
      </c>
      <c r="AA338" s="181"/>
      <c r="AB338" s="177">
        <v>0</v>
      </c>
      <c r="AC338" s="180">
        <v>0</v>
      </c>
      <c r="AD338" s="180">
        <v>0</v>
      </c>
      <c r="AE338" s="169">
        <v>0</v>
      </c>
      <c r="AF338" s="169">
        <v>0</v>
      </c>
      <c r="AG338" s="175">
        <v>0</v>
      </c>
      <c r="AH338" s="180">
        <v>0</v>
      </c>
      <c r="AI338" s="175">
        <v>0</v>
      </c>
      <c r="AJ338" s="175">
        <v>0</v>
      </c>
      <c r="AK338" s="169">
        <v>0</v>
      </c>
      <c r="AL338" s="181">
        <v>0</v>
      </c>
      <c r="AM338" s="169"/>
      <c r="AN338" s="170"/>
      <c r="AO338" s="170"/>
      <c r="AP338" s="170"/>
      <c r="AQ338" s="170"/>
      <c r="AR338" s="170"/>
      <c r="AS338" s="170"/>
      <c r="AT338" s="170"/>
      <c r="AU338" s="170"/>
      <c r="AV338" s="170"/>
      <c r="AW338" s="170"/>
      <c r="AX338" s="170"/>
      <c r="AY338" s="170"/>
      <c r="AZ338" s="170"/>
      <c r="BA338" s="170"/>
      <c r="BB338" s="170"/>
      <c r="BC338" s="170"/>
      <c r="BD338" s="170"/>
      <c r="BE338" s="170"/>
      <c r="BF338" s="170"/>
      <c r="BG338" s="170"/>
      <c r="BH338" s="170"/>
      <c r="BI338" s="170"/>
      <c r="BJ338" s="170"/>
      <c r="BK338" s="170"/>
      <c r="BL338" s="170"/>
      <c r="BM338" s="170"/>
      <c r="BN338" s="170"/>
      <c r="BO338" s="170"/>
      <c r="BP338" s="170"/>
      <c r="BQ338" s="170"/>
      <c r="BR338" s="170"/>
      <c r="BS338" s="170"/>
      <c r="BT338" s="170"/>
      <c r="BU338" s="170"/>
      <c r="BV338" s="170"/>
      <c r="BW338" s="170"/>
      <c r="BX338" s="170"/>
      <c r="BY338" s="169"/>
      <c r="BZ338" s="169"/>
      <c r="CA338" s="169"/>
      <c r="CB338" s="169"/>
      <c r="CC338" s="169"/>
      <c r="CD338" s="169"/>
      <c r="CE338" s="169"/>
      <c r="CF338" s="169"/>
      <c r="CG338" s="169"/>
      <c r="CH338" s="169"/>
      <c r="CI338" s="169"/>
      <c r="CJ338" s="169"/>
      <c r="CK338" s="169"/>
      <c r="CL338" s="169"/>
      <c r="CM338" s="169"/>
      <c r="CN338" s="169"/>
      <c r="CO338" s="169"/>
      <c r="CP338" s="169"/>
      <c r="CQ338" s="169"/>
      <c r="CR338" s="169"/>
      <c r="CS338" s="171"/>
      <c r="CT338" s="171"/>
      <c r="CU338" s="169"/>
    </row>
    <row r="339" spans="1:130" ht="15.75" x14ac:dyDescent="0.25">
      <c r="A339" s="166"/>
      <c r="B339" s="166" t="s">
        <v>952</v>
      </c>
      <c r="C339" s="175">
        <v>107.15600000000001</v>
      </c>
      <c r="D339" s="176">
        <v>242.8</v>
      </c>
      <c r="E339" s="176">
        <v>476.5</v>
      </c>
      <c r="F339" s="176">
        <v>709</v>
      </c>
      <c r="G339" s="176">
        <v>41</v>
      </c>
      <c r="H339" s="176">
        <v>41.543249988045929</v>
      </c>
      <c r="I339" s="176">
        <v>343</v>
      </c>
      <c r="J339" s="175">
        <v>0.24</v>
      </c>
      <c r="K339" s="175">
        <v>0.40600000000000003</v>
      </c>
      <c r="L339" s="175">
        <v>0.98899999999999999</v>
      </c>
      <c r="M339" s="176">
        <v>293</v>
      </c>
      <c r="N339" s="176">
        <v>1.5</v>
      </c>
      <c r="O339" s="177">
        <v>-3.819</v>
      </c>
      <c r="P339" s="178">
        <v>0.13569999999999999</v>
      </c>
      <c r="Q339" s="178">
        <v>-7.2440000000000004E-5</v>
      </c>
      <c r="R339" s="178">
        <v>1.109E-8</v>
      </c>
      <c r="S339" s="175">
        <f t="shared" ca="1" si="6"/>
        <v>1.6349956729762773</v>
      </c>
      <c r="T339" s="179">
        <v>25</v>
      </c>
      <c r="U339" s="180">
        <v>928.12</v>
      </c>
      <c r="V339" s="180">
        <v>354.07</v>
      </c>
      <c r="W339" s="169">
        <v>0</v>
      </c>
      <c r="X339" s="181">
        <v>0</v>
      </c>
      <c r="Y339" s="169">
        <v>0</v>
      </c>
      <c r="Z339" s="181">
        <v>0</v>
      </c>
      <c r="AA339" s="181"/>
      <c r="AB339" s="177">
        <v>16.7498</v>
      </c>
      <c r="AC339" s="180">
        <v>4080.32</v>
      </c>
      <c r="AD339" s="180">
        <v>-73.150000000000006</v>
      </c>
      <c r="AE339" s="169">
        <v>500</v>
      </c>
      <c r="AF339" s="169">
        <v>355</v>
      </c>
      <c r="AG339" s="175">
        <v>0</v>
      </c>
      <c r="AH339" s="180">
        <v>0</v>
      </c>
      <c r="AI339" s="175">
        <v>0</v>
      </c>
      <c r="AJ339" s="175">
        <v>0</v>
      </c>
      <c r="AK339" s="169">
        <v>10900</v>
      </c>
      <c r="AL339" s="181">
        <v>45605.599999999999</v>
      </c>
      <c r="AM339" s="169"/>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c r="BI339" s="170"/>
      <c r="BJ339" s="170"/>
      <c r="BK339" s="170"/>
      <c r="BL339" s="170"/>
      <c r="BM339" s="170"/>
      <c r="BN339" s="170"/>
      <c r="BO339" s="170"/>
      <c r="BP339" s="170"/>
      <c r="BQ339" s="170"/>
      <c r="BR339" s="170"/>
      <c r="BS339" s="170"/>
      <c r="BT339" s="170"/>
      <c r="BU339" s="170"/>
      <c r="BV339" s="170"/>
      <c r="BW339" s="170"/>
      <c r="BX339" s="170"/>
      <c r="BY339" s="169"/>
      <c r="BZ339" s="169"/>
      <c r="CA339" s="169"/>
      <c r="CB339" s="169"/>
      <c r="CC339" s="169"/>
      <c r="CD339" s="169"/>
      <c r="CE339" s="169"/>
      <c r="CF339" s="169"/>
      <c r="CG339" s="169"/>
      <c r="CH339" s="169"/>
      <c r="CI339" s="169"/>
      <c r="CJ339" s="169"/>
      <c r="CK339" s="169"/>
      <c r="CL339" s="169"/>
      <c r="CM339" s="169"/>
      <c r="CN339" s="169"/>
      <c r="CO339" s="169"/>
      <c r="CP339" s="169"/>
      <c r="CQ339" s="169"/>
      <c r="CR339" s="169"/>
      <c r="CS339" s="171"/>
      <c r="CT339" s="171"/>
      <c r="CU339" s="169"/>
    </row>
    <row r="340" spans="1:130" ht="15.75" x14ac:dyDescent="0.25">
      <c r="A340" s="166"/>
      <c r="B340" s="166" t="s">
        <v>953</v>
      </c>
      <c r="C340" s="175">
        <v>106.16800000000001</v>
      </c>
      <c r="D340" s="176">
        <v>225.3</v>
      </c>
      <c r="E340" s="176">
        <v>412.3</v>
      </c>
      <c r="F340" s="176">
        <v>617</v>
      </c>
      <c r="G340" s="176">
        <v>35</v>
      </c>
      <c r="H340" s="176">
        <v>35.463749989795303</v>
      </c>
      <c r="I340" s="176">
        <v>376</v>
      </c>
      <c r="J340" s="175">
        <v>0.26</v>
      </c>
      <c r="K340" s="175">
        <v>0.33100000000000002</v>
      </c>
      <c r="L340" s="175">
        <v>0.86399999999999999</v>
      </c>
      <c r="M340" s="176">
        <v>293</v>
      </c>
      <c r="N340" s="176">
        <v>0.3</v>
      </c>
      <c r="O340" s="177">
        <v>-6.9660000000000002</v>
      </c>
      <c r="P340" s="178">
        <v>0.15040000000000001</v>
      </c>
      <c r="Q340" s="178">
        <v>-8.9499999999999994E-5</v>
      </c>
      <c r="R340" s="178">
        <v>2.0249999999999999E-8</v>
      </c>
      <c r="S340" s="175">
        <f t="shared" ca="1" si="6"/>
        <v>0.7848464337895078</v>
      </c>
      <c r="T340" s="179">
        <v>25</v>
      </c>
      <c r="U340" s="180">
        <v>453.42</v>
      </c>
      <c r="V340" s="180">
        <v>257.18</v>
      </c>
      <c r="W340" s="169">
        <v>4.12</v>
      </c>
      <c r="X340" s="181">
        <v>17.23808</v>
      </c>
      <c r="Y340" s="169">
        <v>28.41</v>
      </c>
      <c r="Z340" s="181">
        <v>118.86744</v>
      </c>
      <c r="AA340" s="181"/>
      <c r="AB340" s="177">
        <v>16.138999999999999</v>
      </c>
      <c r="AC340" s="180">
        <v>3366.99</v>
      </c>
      <c r="AD340" s="180">
        <v>-58.04</v>
      </c>
      <c r="AE340" s="169">
        <v>440</v>
      </c>
      <c r="AF340" s="169">
        <v>300</v>
      </c>
      <c r="AG340" s="175">
        <v>55.493000000000002</v>
      </c>
      <c r="AH340" s="180">
        <v>-6666.23</v>
      </c>
      <c r="AI340" s="175">
        <v>-5.4359999999999999</v>
      </c>
      <c r="AJ340" s="175">
        <v>6.08</v>
      </c>
      <c r="AK340" s="169">
        <v>8690</v>
      </c>
      <c r="AL340" s="181">
        <v>36358.959999999999</v>
      </c>
      <c r="AM340" s="169"/>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c r="BI340" s="170"/>
      <c r="BJ340" s="170"/>
      <c r="BK340" s="170"/>
      <c r="BL340" s="170"/>
      <c r="BM340" s="170"/>
      <c r="BN340" s="170"/>
      <c r="BO340" s="170"/>
      <c r="BP340" s="170"/>
      <c r="BQ340" s="170"/>
      <c r="BR340" s="170"/>
      <c r="BS340" s="170"/>
      <c r="BT340" s="170"/>
      <c r="BU340" s="170"/>
      <c r="BV340" s="170"/>
      <c r="BW340" s="170"/>
      <c r="BX340" s="170"/>
      <c r="BY340" s="169"/>
      <c r="BZ340" s="169"/>
      <c r="CA340" s="169"/>
      <c r="CB340" s="169"/>
      <c r="CC340" s="169"/>
      <c r="CD340" s="169"/>
      <c r="CE340" s="169"/>
      <c r="CF340" s="169"/>
      <c r="CG340" s="169"/>
      <c r="CH340" s="169"/>
      <c r="CI340" s="169"/>
      <c r="CJ340" s="169"/>
      <c r="CK340" s="169"/>
      <c r="CL340" s="169"/>
      <c r="CM340" s="169"/>
      <c r="CN340" s="169"/>
      <c r="CO340" s="169"/>
      <c r="CP340" s="169"/>
      <c r="CQ340" s="169"/>
      <c r="CR340" s="169"/>
      <c r="CS340" s="171"/>
      <c r="CT340" s="171"/>
      <c r="CU340" s="169"/>
    </row>
    <row r="341" spans="1:130" ht="15.75" x14ac:dyDescent="0.25">
      <c r="A341" s="166"/>
      <c r="B341" s="166" t="s">
        <v>954</v>
      </c>
      <c r="C341" s="175">
        <v>121.18300000000001</v>
      </c>
      <c r="D341" s="176">
        <v>275.60000000000002</v>
      </c>
      <c r="E341" s="176">
        <v>466.7</v>
      </c>
      <c r="F341" s="176">
        <v>687</v>
      </c>
      <c r="G341" s="176">
        <v>35.799999999999997</v>
      </c>
      <c r="H341" s="176">
        <v>36.274349989562047</v>
      </c>
      <c r="I341" s="176">
        <v>0</v>
      </c>
      <c r="J341" s="175">
        <v>0</v>
      </c>
      <c r="K341" s="175">
        <v>0</v>
      </c>
      <c r="L341" s="175">
        <v>0.95599999999999996</v>
      </c>
      <c r="M341" s="176">
        <v>293</v>
      </c>
      <c r="N341" s="176">
        <v>1.6</v>
      </c>
      <c r="O341" s="177">
        <v>0</v>
      </c>
      <c r="P341" s="178">
        <v>0</v>
      </c>
      <c r="Q341" s="178">
        <v>0</v>
      </c>
      <c r="R341" s="178">
        <v>0</v>
      </c>
      <c r="S341" s="175">
        <f t="shared" ca="1" si="6"/>
        <v>1.1352043412784329</v>
      </c>
      <c r="T341" s="179">
        <v>25</v>
      </c>
      <c r="U341" s="180">
        <v>553.02</v>
      </c>
      <c r="V341" s="180">
        <v>320.02999999999997</v>
      </c>
      <c r="W341" s="169">
        <v>20.100000000000001</v>
      </c>
      <c r="X341" s="181">
        <v>84.098400000000012</v>
      </c>
      <c r="Y341" s="169">
        <v>55.26</v>
      </c>
      <c r="Z341" s="181">
        <v>231.20784</v>
      </c>
      <c r="AA341" s="181"/>
      <c r="AB341" s="177">
        <v>16.964700000000001</v>
      </c>
      <c r="AC341" s="180">
        <v>4276.08</v>
      </c>
      <c r="AD341" s="180">
        <v>-52.8</v>
      </c>
      <c r="AE341" s="169">
        <v>480</v>
      </c>
      <c r="AF341" s="169">
        <v>345</v>
      </c>
      <c r="AG341" s="175">
        <v>0</v>
      </c>
      <c r="AH341" s="180">
        <v>0</v>
      </c>
      <c r="AI341" s="175">
        <v>0</v>
      </c>
      <c r="AJ341" s="175">
        <v>0</v>
      </c>
      <c r="AK341" s="169">
        <v>0</v>
      </c>
      <c r="AL341" s="181">
        <v>0</v>
      </c>
      <c r="AM341" s="169"/>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c r="BI341" s="170"/>
      <c r="BJ341" s="170"/>
      <c r="BK341" s="170"/>
      <c r="BL341" s="170"/>
      <c r="BM341" s="170"/>
      <c r="BN341" s="170"/>
      <c r="BO341" s="170"/>
      <c r="BP341" s="170"/>
      <c r="BQ341" s="170"/>
      <c r="BR341" s="170"/>
      <c r="BS341" s="170"/>
      <c r="BT341" s="170"/>
      <c r="BU341" s="170"/>
      <c r="BV341" s="170"/>
      <c r="BW341" s="170"/>
      <c r="BX341" s="170"/>
      <c r="BY341" s="169"/>
      <c r="BZ341" s="169"/>
      <c r="CA341" s="169"/>
      <c r="CB341" s="169"/>
      <c r="CC341" s="169"/>
      <c r="CD341" s="169"/>
      <c r="CE341" s="169"/>
      <c r="CF341" s="169"/>
      <c r="CG341" s="169"/>
      <c r="CH341" s="169"/>
      <c r="CI341" s="169"/>
      <c r="CJ341" s="169"/>
      <c r="CK341" s="169"/>
      <c r="CL341" s="169"/>
      <c r="CM341" s="169"/>
      <c r="CN341" s="169"/>
      <c r="CO341" s="169"/>
      <c r="CP341" s="169"/>
      <c r="CQ341" s="169"/>
      <c r="CR341" s="169"/>
      <c r="CS341" s="171"/>
      <c r="CT341" s="171"/>
      <c r="CU341" s="169"/>
    </row>
    <row r="342" spans="1:130" ht="15.75" x14ac:dyDescent="0.25">
      <c r="A342" s="166"/>
      <c r="B342" s="166" t="s">
        <v>955</v>
      </c>
      <c r="C342" s="175">
        <v>128.17400000000001</v>
      </c>
      <c r="D342" s="176">
        <v>353.5</v>
      </c>
      <c r="E342" s="176">
        <v>491.1</v>
      </c>
      <c r="F342" s="176">
        <v>748.4</v>
      </c>
      <c r="G342" s="176">
        <v>40</v>
      </c>
      <c r="H342" s="176">
        <v>40.529999988337487</v>
      </c>
      <c r="I342" s="176">
        <v>410</v>
      </c>
      <c r="J342" s="175">
        <v>0.26700000000000002</v>
      </c>
      <c r="K342" s="175">
        <v>0.30199999999999999</v>
      </c>
      <c r="L342" s="175">
        <v>0.97099999999999997</v>
      </c>
      <c r="M342" s="176">
        <v>363</v>
      </c>
      <c r="N342" s="176">
        <v>0</v>
      </c>
      <c r="O342" s="177">
        <v>-16.433</v>
      </c>
      <c r="P342" s="178">
        <v>0.20300000000000001</v>
      </c>
      <c r="Q342" s="178">
        <v>-1.5540000000000001E-4</v>
      </c>
      <c r="R342" s="178">
        <v>4.7309999999999998E-8</v>
      </c>
      <c r="S342" s="175">
        <f t="shared" ca="1" si="6"/>
        <v>1.5716373523050724</v>
      </c>
      <c r="T342" s="179">
        <v>25</v>
      </c>
      <c r="U342" s="180">
        <v>873.32</v>
      </c>
      <c r="V342" s="180">
        <v>352.57</v>
      </c>
      <c r="W342" s="169">
        <v>36.08</v>
      </c>
      <c r="X342" s="181">
        <v>150.95872</v>
      </c>
      <c r="Y342" s="169">
        <v>53.44</v>
      </c>
      <c r="Z342" s="181">
        <v>223.59296000000001</v>
      </c>
      <c r="AA342" s="181"/>
      <c r="AB342" s="177">
        <v>16.142600000000002</v>
      </c>
      <c r="AC342" s="180">
        <v>3992.01</v>
      </c>
      <c r="AD342" s="180">
        <v>-71.290000000000006</v>
      </c>
      <c r="AE342" s="169">
        <v>525</v>
      </c>
      <c r="AF342" s="169">
        <v>360</v>
      </c>
      <c r="AG342" s="175">
        <v>0</v>
      </c>
      <c r="AH342" s="180">
        <v>0</v>
      </c>
      <c r="AI342" s="175">
        <v>0</v>
      </c>
      <c r="AJ342" s="175">
        <v>0</v>
      </c>
      <c r="AK342" s="169">
        <v>10340</v>
      </c>
      <c r="AL342" s="181">
        <v>43262.560000000005</v>
      </c>
      <c r="AM342" s="169"/>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c r="BI342" s="170"/>
      <c r="BJ342" s="170"/>
      <c r="BK342" s="170"/>
      <c r="BL342" s="170"/>
      <c r="BM342" s="170"/>
      <c r="BN342" s="170"/>
      <c r="BO342" s="170"/>
      <c r="BP342" s="170"/>
      <c r="BQ342" s="170"/>
      <c r="BR342" s="170"/>
      <c r="BS342" s="170"/>
      <c r="BT342" s="170"/>
      <c r="BU342" s="170"/>
      <c r="BV342" s="170"/>
      <c r="BW342" s="170"/>
      <c r="BX342" s="170"/>
      <c r="BY342" s="169"/>
      <c r="BZ342" s="169"/>
      <c r="CA342" s="169"/>
      <c r="CB342" s="169"/>
      <c r="CC342" s="169"/>
      <c r="CD342" s="169"/>
      <c r="CE342" s="169"/>
      <c r="CF342" s="169"/>
      <c r="CG342" s="169"/>
      <c r="CH342" s="169"/>
      <c r="CI342" s="169"/>
      <c r="CJ342" s="169"/>
      <c r="CK342" s="169"/>
      <c r="CL342" s="169"/>
      <c r="CM342" s="169"/>
      <c r="CN342" s="169"/>
      <c r="CO342" s="169"/>
      <c r="CP342" s="169"/>
      <c r="CQ342" s="169"/>
      <c r="CR342" s="169"/>
      <c r="CS342" s="171"/>
      <c r="CT342" s="171"/>
      <c r="CU342" s="169"/>
    </row>
    <row r="343" spans="1:130" ht="15.75" x14ac:dyDescent="0.25">
      <c r="A343" s="166" t="s">
        <v>201</v>
      </c>
      <c r="B343" s="182" t="s">
        <v>956</v>
      </c>
      <c r="C343" s="183">
        <f ca="1">C494*4+C273*5</f>
        <v>58.122799999999998</v>
      </c>
      <c r="D343" s="184">
        <v>134.80000000000001</v>
      </c>
      <c r="E343" s="184">
        <v>272.7</v>
      </c>
      <c r="F343" s="184">
        <v>425.2</v>
      </c>
      <c r="G343" s="184">
        <v>37.5</v>
      </c>
      <c r="H343" s="184">
        <v>37.996874989066399</v>
      </c>
      <c r="I343" s="184">
        <v>255</v>
      </c>
      <c r="J343" s="183">
        <v>0.27400000000000002</v>
      </c>
      <c r="K343" s="183">
        <v>0.193</v>
      </c>
      <c r="L343" s="183">
        <v>0.57899999999999996</v>
      </c>
      <c r="M343" s="184">
        <v>293</v>
      </c>
      <c r="N343" s="184">
        <v>0</v>
      </c>
      <c r="O343" s="185">
        <v>2.266</v>
      </c>
      <c r="P343" s="186">
        <v>7.9130000000000006E-2</v>
      </c>
      <c r="Q343" s="186">
        <v>-2.6469999999999999E-5</v>
      </c>
      <c r="R343" s="186">
        <v>-6.7400000000000005E-10</v>
      </c>
      <c r="S343" s="183">
        <f t="shared" ca="1" si="6"/>
        <v>0.4640356077511979</v>
      </c>
      <c r="T343" s="187">
        <v>25</v>
      </c>
      <c r="U343" s="188">
        <v>265.83999999999997</v>
      </c>
      <c r="V343" s="188">
        <v>160.19999999999999</v>
      </c>
      <c r="W343" s="171">
        <v>-30.15</v>
      </c>
      <c r="X343" s="189">
        <v>-126.1476</v>
      </c>
      <c r="Y343" s="171">
        <v>-4.0999999999999996</v>
      </c>
      <c r="Z343" s="189">
        <v>-17.154399999999999</v>
      </c>
      <c r="AA343" s="189">
        <v>310.10000000000002</v>
      </c>
      <c r="AB343" s="185">
        <v>15.6782</v>
      </c>
      <c r="AC343" s="188">
        <v>2154.9</v>
      </c>
      <c r="AD343" s="188">
        <v>-34.42</v>
      </c>
      <c r="AE343" s="171">
        <v>290</v>
      </c>
      <c r="AF343" s="171">
        <v>195</v>
      </c>
      <c r="AG343" s="183">
        <v>48.334000000000003</v>
      </c>
      <c r="AH343" s="188">
        <v>-4065.57</v>
      </c>
      <c r="AI343" s="183">
        <v>-4.7809999999999997</v>
      </c>
      <c r="AJ343" s="183">
        <v>2.68</v>
      </c>
      <c r="AK343" s="171">
        <v>5352</v>
      </c>
      <c r="AL343" s="189">
        <v>22392.768</v>
      </c>
      <c r="AM343" s="190" t="s">
        <v>139</v>
      </c>
      <c r="AN343" s="191">
        <f ca="1">IFERROR(IF($AM343="HSC",OFFSET(INDEX(CpDataCoefficients!$A$1:$A$5025,MATCH($A343,CpDataCoefficients!$A$1:$A$5025,0)),1,CpDataCoefficients!$F$39+AN$3),OFFSET(INDEX(CpDataCoefficients!$A$1:$A$5025,MATCH($A343,CpDataCoefficients!$A$1:$A$5025,0)),0,CpDataCoefficients!$F$39+AN$3)),0)</f>
        <v>50</v>
      </c>
      <c r="AO343" s="191">
        <f ca="1">IFERROR(IF($AM343="HSC",OFFSET(INDEX(CpDataCoefficients!$A$1:$A$5025,MATCH($A343,CpDataCoefficients!$A$1:$A$5025,0)),1,CpDataCoefficients!$F$39+AO$3),OFFSET(INDEX(CpDataCoefficients!$A$1:$A$5025,MATCH($A343,CpDataCoefficients!$A$1:$A$5025,0)),0,CpDataCoefficients!$F$39+AO$3)),0)</f>
        <v>298.14999999999998</v>
      </c>
      <c r="AP343" s="191">
        <f ca="1">IFERROR(IF($AM343="HSC",OFFSET(INDEX(CpDataCoefficients!$A$1:$A$5025,MATCH($A343,CpDataCoefficients!$A$1:$A$5025,0)),1,CpDataCoefficients!$F$39+AP$3),OFFSET(INDEX(CpDataCoefficients!$A$1:$A$5025,MATCH($A343,CpDataCoefficients!$A$1:$A$5025,0)),0,CpDataCoefficients!$F$39+AP$3)),0)</f>
        <v>20.465154491619906</v>
      </c>
      <c r="AQ343" s="191">
        <f ca="1">IFERROR(IF($AM343="HSC",OFFSET(INDEX(CpDataCoefficients!$A$1:$A$5025,MATCH($A343,CpDataCoefficients!$A$1:$A$5025,0)),1,CpDataCoefficients!$F$39+AQ$3),OFFSET(INDEX(CpDataCoefficients!$A$1:$A$5025,MATCH($A343,CpDataCoefficients!$A$1:$A$5025,0)),0,CpDataCoefficients!$F$39+AQ$3)),0)</f>
        <v>488.64283057323763</v>
      </c>
      <c r="AR343" s="191">
        <f ca="1">IFERROR(IF($AM343="HSC",OFFSET(INDEX(CpDataCoefficients!$A$1:$A$5025,MATCH($A343,CpDataCoefficients!$A$1:$A$5025,0)),1,CpDataCoefficients!$F$39+AR$3),OFFSET(INDEX(CpDataCoefficients!$A$1:$A$5025,MATCH($A343,CpDataCoefficients!$A$1:$A$5025,0)),0,CpDataCoefficients!$F$39+AR$3)),0)</f>
        <v>-1587.4370114101537</v>
      </c>
      <c r="AS343" s="191">
        <f ca="1">IFERROR(IF($AM343="HSC",OFFSET(INDEX(CpDataCoefficients!$A$1:$A$5025,MATCH($A343,CpDataCoefficients!$A$1:$A$5025,0)),1,CpDataCoefficients!$F$39+AS$3),OFFSET(INDEX(CpDataCoefficients!$A$1:$A$5025,MATCH($A343,CpDataCoefficients!$A$1:$A$5025,0)),0,CpDataCoefficients!$F$39+AS$3)),0)</f>
        <v>2779.8591717667068</v>
      </c>
      <c r="AT343" s="191">
        <f ca="1">IFERROR(IF($AM343="HSC",OFFSET(INDEX(CpDataCoefficients!$A$1:$A$5025,MATCH($A343,CpDataCoefficients!$A$1:$A$5025,0)),1,CpDataCoefficients!$F$39+AT$3),OFFSET(INDEX(CpDataCoefficients!$A$1:$A$5025,MATCH($A343,CpDataCoefficients!$A$1:$A$5025,0)),0,CpDataCoefficients!$F$39+AT$3)),0)</f>
        <v>-8.0311257814279832E-3</v>
      </c>
      <c r="AU343" s="191">
        <f ca="1">IFERROR(IF($AM343="HSC",OFFSET(INDEX(CpDataCoefficients!$A$1:$A$5025,MATCH($A343,CpDataCoefficients!$A$1:$A$5025,0)),1,CpDataCoefficients!$F$39+AU$3),OFFSET(INDEX(CpDataCoefficients!$A$1:$A$5025,MATCH($A343,CpDataCoefficients!$A$1:$A$5025,0)),0,CpDataCoefficients!$F$39+AU$3)),0)</f>
        <v>-6114.8987035925265</v>
      </c>
      <c r="AV343" s="191">
        <f ca="1">IFERROR(IF($AM343="HSC",OFFSET(INDEX(CpDataCoefficients!$A$1:$A$5025,MATCH($A343,CpDataCoefficients!$A$1:$A$5025,0)),1,CpDataCoefficients!$F$39+AV$3),OFFSET(INDEX(CpDataCoefficients!$A$1:$A$5025,MATCH($A343,CpDataCoefficients!$A$1:$A$5025,0)),0,CpDataCoefficients!$F$39+AV$3)),0)</f>
        <v>-74.970330627861301</v>
      </c>
      <c r="AW343" s="191">
        <f ca="1">IFERROR(IF($AM343="HSC",OFFSET(INDEX(CpDataCoefficients!$A$1:$A$5025,MATCH($A343,CpDataCoefficients!$A$1:$A$5025,0)),1,CpDataCoefficients!$F$39+AW$3),OFFSET(INDEX(CpDataCoefficients!$A$1:$A$5025,MATCH($A343,CpDataCoefficients!$A$1:$A$5025,0)),0,CpDataCoefficients!$F$39+AW$3)),0)</f>
        <v>0</v>
      </c>
      <c r="AX343" s="191">
        <f ca="1">IFERROR(IF($AM343="HSC",OFFSET(INDEX(CpDataCoefficients!$A$1:$A$5025,MATCH($A343,CpDataCoefficients!$A$1:$A$5025,0)),1,CpDataCoefficients!$F$39+AX$3),OFFSET(INDEX(CpDataCoefficients!$A$1:$A$5025,MATCH($A343,CpDataCoefficients!$A$1:$A$5025,0)),0,CpDataCoefficients!$F$39+AX$3)),0)</f>
        <v>298.14999999999998</v>
      </c>
      <c r="AY343" s="191">
        <f ca="1">IFERROR(IF($AM343="HSC",OFFSET(INDEX(CpDataCoefficients!$A$1:$A$5025,MATCH($A343,CpDataCoefficients!$A$1:$A$5025,0)),1,CpDataCoefficients!$F$39+AY$3),OFFSET(INDEX(CpDataCoefficients!$A$1:$A$5025,MATCH($A343,CpDataCoefficients!$A$1:$A$5025,0)),0,CpDataCoefficients!$F$39+AY$3)),0)</f>
        <v>800</v>
      </c>
      <c r="AZ343" s="191">
        <f ca="1">IFERROR(IF($AM343="HSC",OFFSET(INDEX(CpDataCoefficients!$A$1:$A$5025,MATCH($A343,CpDataCoefficients!$A$1:$A$5025,0)),1,CpDataCoefficients!$F$39+AZ$3),OFFSET(INDEX(CpDataCoefficients!$A$1:$A$5025,MATCH($A343,CpDataCoefficients!$A$1:$A$5025,0)),0,CpDataCoefficients!$F$39+AZ$3)),0)</f>
        <v>-57.475265913056539</v>
      </c>
      <c r="BA343" s="191">
        <f ca="1">IFERROR(IF($AM343="HSC",OFFSET(INDEX(CpDataCoefficients!$A$1:$A$5025,MATCH($A343,CpDataCoefficients!$A$1:$A$5025,0)),1,CpDataCoefficients!$F$39+BA$3),OFFSET(INDEX(CpDataCoefficients!$A$1:$A$5025,MATCH($A343,CpDataCoefficients!$A$1:$A$5025,0)),0,CpDataCoefficients!$F$39+BA$3)),0)</f>
        <v>597.57510986930231</v>
      </c>
      <c r="BB343" s="191">
        <f ca="1">IFERROR(IF($AM343="HSC",OFFSET(INDEX(CpDataCoefficients!$A$1:$A$5025,MATCH($A343,CpDataCoefficients!$A$1:$A$5025,0)),1,CpDataCoefficients!$F$39+BB$3),OFFSET(INDEX(CpDataCoefficients!$A$1:$A$5025,MATCH($A343,CpDataCoefficients!$A$1:$A$5025,0)),0,CpDataCoefficients!$F$39+BB$3)),0)</f>
        <v>-473.91182447486432</v>
      </c>
      <c r="BC343" s="191">
        <f ca="1">IFERROR(IF($AM343="HSC",OFFSET(INDEX(CpDataCoefficients!$A$1:$A$5025,MATCH($A343,CpDataCoefficients!$A$1:$A$5025,0)),1,CpDataCoefficients!$F$39+BC$3),OFFSET(INDEX(CpDataCoefficients!$A$1:$A$5025,MATCH($A343,CpDataCoefficients!$A$1:$A$5025,0)),0,CpDataCoefficients!$F$39+BC$3)),0)</f>
        <v>161.97645201417188</v>
      </c>
      <c r="BD343" s="191">
        <f ca="1">IFERROR(IF($AM343="HSC",OFFSET(INDEX(CpDataCoefficients!$A$1:$A$5025,MATCH($A343,CpDataCoefficients!$A$1:$A$5025,0)),1,CpDataCoefficients!$F$39+BD$3),OFFSET(INDEX(CpDataCoefficients!$A$1:$A$5025,MATCH($A343,CpDataCoefficients!$A$1:$A$5025,0)),0,CpDataCoefficients!$F$39+BD$3)),0)</f>
        <v>1.3892085024944192</v>
      </c>
      <c r="BE343" s="191">
        <f ca="1">IFERROR(IF($AM343="HSC",OFFSET(INDEX(CpDataCoefficients!$A$1:$A$5025,MATCH($A343,CpDataCoefficients!$A$1:$A$5025,0)),1,CpDataCoefficients!$F$39+BE$3),OFFSET(INDEX(CpDataCoefficients!$A$1:$A$5025,MATCH($A343,CpDataCoefficients!$A$1:$A$5025,0)),0,CpDataCoefficients!$F$39+BE$3)),0)</f>
        <v>-6096.4818959760969</v>
      </c>
      <c r="BF343" s="191">
        <f ca="1">IFERROR(IF($AM343="HSC",OFFSET(INDEX(CpDataCoefficients!$A$1:$A$5025,MATCH($A343,CpDataCoefficients!$A$1:$A$5025,0)),1,CpDataCoefficients!$F$39+BF$3),OFFSET(INDEX(CpDataCoefficients!$A$1:$A$5025,MATCH($A343,CpDataCoefficients!$A$1:$A$5025,0)),0,CpDataCoefficients!$F$39+BF$3)),0)</f>
        <v>-220.27446787934596</v>
      </c>
      <c r="BG343" s="191">
        <f ca="1">IFERROR(IF($AM343="HSC",OFFSET(INDEX(CpDataCoefficients!$A$1:$A$5025,MATCH($A343,CpDataCoefficients!$A$1:$A$5025,0)),1,CpDataCoefficients!$F$39+BG$3),OFFSET(INDEX(CpDataCoefficients!$A$1:$A$5025,MATCH($A343,CpDataCoefficients!$A$1:$A$5025,0)),0,CpDataCoefficients!$F$39+BG$3)),0)</f>
        <v>0</v>
      </c>
      <c r="BH343" s="191">
        <f ca="1">IFERROR(IF($AM343="HSC",OFFSET(INDEX(CpDataCoefficients!$A$1:$A$5025,MATCH($A343,CpDataCoefficients!$A$1:$A$5025,0)),1,CpDataCoefficients!$F$39+BH$3),OFFSET(INDEX(CpDataCoefficients!$A$1:$A$5025,MATCH($A343,CpDataCoefficients!$A$1:$A$5025,0)),0,CpDataCoefficients!$F$39+BH$3)),0)</f>
        <v>800</v>
      </c>
      <c r="BI343" s="191">
        <f ca="1">IFERROR(IF($AM343="HSC",OFFSET(INDEX(CpDataCoefficients!$A$1:$A$5025,MATCH($A343,CpDataCoefficients!$A$1:$A$5025,0)),1,CpDataCoefficients!$F$39+BI$3),OFFSET(INDEX(CpDataCoefficients!$A$1:$A$5025,MATCH($A343,CpDataCoefficients!$A$1:$A$5025,0)),0,CpDataCoefficients!$F$39+BI$3)),0)</f>
        <v>1100</v>
      </c>
      <c r="BJ343" s="191">
        <f ca="1">IFERROR(IF($AM343="HSC",OFFSET(INDEX(CpDataCoefficients!$A$1:$A$5025,MATCH($A343,CpDataCoefficients!$A$1:$A$5025,0)),1,CpDataCoefficients!$F$39+BJ$3),OFFSET(INDEX(CpDataCoefficients!$A$1:$A$5025,MATCH($A343,CpDataCoefficients!$A$1:$A$5025,0)),0,CpDataCoefficients!$F$39+BJ$3)),0)</f>
        <v>180.10954377904577</v>
      </c>
      <c r="BK343" s="191">
        <f ca="1">IFERROR(IF($AM343="HSC",OFFSET(INDEX(CpDataCoefficients!$A$1:$A$5025,MATCH($A343,CpDataCoefficients!$A$1:$A$5025,0)),1,CpDataCoefficients!$F$39+BK$3),OFFSET(INDEX(CpDataCoefficients!$A$1:$A$5025,MATCH($A343,CpDataCoefficients!$A$1:$A$5025,0)),0,CpDataCoefficients!$F$39+BK$3)),0)</f>
        <v>0</v>
      </c>
      <c r="BL343" s="191">
        <f ca="1">IFERROR(IF($AM343="HSC",OFFSET(INDEX(CpDataCoefficients!$A$1:$A$5025,MATCH($A343,CpDataCoefficients!$A$1:$A$5025,0)),1,CpDataCoefficients!$F$39+BL$3),OFFSET(INDEX(CpDataCoefficients!$A$1:$A$5025,MATCH($A343,CpDataCoefficients!$A$1:$A$5025,0)),0,CpDataCoefficients!$F$39+BL$3)),0)</f>
        <v>108.2448923675024</v>
      </c>
      <c r="BM343" s="191">
        <f ca="1">IFERROR(IF($AM343="HSC",OFFSET(INDEX(CpDataCoefficients!$A$1:$A$5025,MATCH($A343,CpDataCoefficients!$A$1:$A$5025,0)),1,CpDataCoefficients!$F$39+BM$3),OFFSET(INDEX(CpDataCoefficients!$A$1:$A$5025,MATCH($A343,CpDataCoefficients!$A$1:$A$5025,0)),0,CpDataCoefficients!$F$39+BM$3)),0)</f>
        <v>-45.975755911217675</v>
      </c>
      <c r="BN343" s="191">
        <f ca="1">IFERROR(IF($AM343="HSC",OFFSET(INDEX(CpDataCoefficients!$A$1:$A$5025,MATCH($A343,CpDataCoefficients!$A$1:$A$5025,0)),1,CpDataCoefficients!$F$39+BN$3),OFFSET(INDEX(CpDataCoefficients!$A$1:$A$5025,MATCH($A343,CpDataCoefficients!$A$1:$A$5025,0)),0,CpDataCoefficients!$F$39+BN$3)),0)</f>
        <v>-15.018680235330459</v>
      </c>
      <c r="BO343" s="191">
        <f ca="1">IFERROR(IF($AM343="HSC",OFFSET(INDEX(CpDataCoefficients!$A$1:$A$5025,MATCH($A343,CpDataCoefficients!$A$1:$A$5025,0)),1,CpDataCoefficients!$F$39+BO$3),OFFSET(INDEX(CpDataCoefficients!$A$1:$A$5025,MATCH($A343,CpDataCoefficients!$A$1:$A$5025,0)),0,CpDataCoefficients!$F$39+BO$3)),0)</f>
        <v>-6193.8960097434201</v>
      </c>
      <c r="BP343" s="191">
        <f ca="1">IFERROR(IF($AM343="HSC",OFFSET(INDEX(CpDataCoefficients!$A$1:$A$5025,MATCH($A343,CpDataCoefficients!$A$1:$A$5025,0)),1,CpDataCoefficients!$F$39+BP$3),OFFSET(INDEX(CpDataCoefficients!$A$1:$A$5025,MATCH($A343,CpDataCoefficients!$A$1:$A$5025,0)),0,CpDataCoefficients!$F$39+BP$3)),0)</f>
        <v>147.18283587571904</v>
      </c>
      <c r="BQ343" s="191">
        <f ca="1">IFERROR(IF($AM343="HSC",OFFSET(INDEX(CpDataCoefficients!$A$1:$A$5025,MATCH($A343,CpDataCoefficients!$A$1:$A$5025,0)),1,CpDataCoefficients!$F$39+BQ$3),OFFSET(INDEX(CpDataCoefficients!$A$1:$A$5025,MATCH($A343,CpDataCoefficients!$A$1:$A$5025,0)),0,CpDataCoefficients!$F$39+BQ$3)),0)</f>
        <v>0</v>
      </c>
      <c r="BR343" s="191">
        <f ca="1">IFERROR(IF($AM343="HSC",OFFSET(INDEX(CpDataCoefficients!$A$1:$A$5025,MATCH($A343,CpDataCoefficients!$A$1:$A$5025,0)),1,CpDataCoefficients!$F$39+BR$3),OFFSET(INDEX(CpDataCoefficients!$A$1:$A$5025,MATCH($A343,CpDataCoefficients!$A$1:$A$5025,0)),0,CpDataCoefficients!$F$39+BR$3)),0)</f>
        <v>1100</v>
      </c>
      <c r="BS343" s="191">
        <f ca="1">IFERROR(IF($AM343="HSC",OFFSET(INDEX(CpDataCoefficients!$A$1:$A$5025,MATCH($A343,CpDataCoefficients!$A$1:$A$5025,0)),1,CpDataCoefficients!$F$39+BS$3),OFFSET(INDEX(CpDataCoefficients!$A$1:$A$5025,MATCH($A343,CpDataCoefficients!$A$1:$A$5025,0)),0,CpDataCoefficients!$F$39+BS$3)),0)</f>
        <v>1500</v>
      </c>
      <c r="BT343" s="191">
        <f ca="1">IFERROR(IF($AM343="HSC",OFFSET(INDEX(CpDataCoefficients!$A$1:$A$5025,MATCH($A343,CpDataCoefficients!$A$1:$A$5025,0)),1,CpDataCoefficients!$F$39+BT$3),OFFSET(INDEX(CpDataCoefficients!$A$1:$A$5025,MATCH($A343,CpDataCoefficients!$A$1:$A$5025,0)),0,CpDataCoefficients!$F$39+BT$3)),0)</f>
        <v>-118.88657833965922</v>
      </c>
      <c r="BU343" s="191">
        <f ca="1">IFERROR(IF($AM343="HSC",OFFSET(INDEX(CpDataCoefficients!$A$1:$A$5025,MATCH($A343,CpDataCoefficients!$A$1:$A$5025,0)),1,CpDataCoefficients!$F$39+BU$3),OFFSET(INDEX(CpDataCoefficients!$A$1:$A$5025,MATCH($A343,CpDataCoefficients!$A$1:$A$5025,0)),0,CpDataCoefficients!$F$39+BU$3)),0)</f>
        <v>546.4570479919679</v>
      </c>
      <c r="BV343" s="191">
        <f ca="1">IFERROR(IF($AM343="HSC",OFFSET(INDEX(CpDataCoefficients!$A$1:$A$5025,MATCH($A343,CpDataCoefficients!$A$1:$A$5025,0)),1,CpDataCoefficients!$F$39+BV$3),OFFSET(INDEX(CpDataCoefficients!$A$1:$A$5025,MATCH($A343,CpDataCoefficients!$A$1:$A$5025,0)),0,CpDataCoefficients!$F$39+BV$3)),0)</f>
        <v>-274.25420248951093</v>
      </c>
      <c r="BW343" s="191">
        <f ca="1">IFERROR(IF($AM343="HSC",OFFSET(INDEX(CpDataCoefficients!$A$1:$A$5025,MATCH($A343,CpDataCoefficients!$A$1:$A$5025,0)),1,CpDataCoefficients!$F$39+BW$3),OFFSET(INDEX(CpDataCoefficients!$A$1:$A$5025,MATCH($A343,CpDataCoefficients!$A$1:$A$5025,0)),0,CpDataCoefficients!$F$39+BW$3)),0)</f>
        <v>51.077569613774351</v>
      </c>
      <c r="BX343" s="191">
        <f ca="1">IFERROR(IF($AM343="HSC",OFFSET(INDEX(CpDataCoefficients!$A$1:$A$5025,MATCH($A343,CpDataCoefficients!$A$1:$A$5025,0)),1,CpDataCoefficients!$F$39+BX$3),OFFSET(INDEX(CpDataCoefficients!$A$1:$A$5025,MATCH($A343,CpDataCoefficients!$A$1:$A$5025,0)),0,CpDataCoefficients!$F$39+BX$3)),0)</f>
        <v>23.143870139891543</v>
      </c>
      <c r="BY343" s="191">
        <f ca="1">IFERROR(IF($AM343="HSC",OFFSET(INDEX(CpDataCoefficients!$A$1:$A$5025,MATCH($A343,CpDataCoefficients!$A$1:$A$5025,0)),1,CpDataCoefficients!$F$39+BY$3),OFFSET(INDEX(CpDataCoefficients!$A$1:$A$5025,MATCH($A343,CpDataCoefficients!$A$1:$A$5025,0)),0,CpDataCoefficients!$F$39+BY$3)),0)</f>
        <v>-6026.7354068912036</v>
      </c>
      <c r="BZ343" s="191">
        <f ca="1">IFERROR(IF($AM343="HSC",OFFSET(INDEX(CpDataCoefficients!$A$1:$A$5025,MATCH($A343,CpDataCoefficients!$A$1:$A$5025,0)),1,CpDataCoefficients!$F$39+BZ$3),OFFSET(INDEX(CpDataCoefficients!$A$1:$A$5025,MATCH($A343,CpDataCoefficients!$A$1:$A$5025,0)),0,CpDataCoefficients!$F$39+BZ$3)),0)</f>
        <v>-221.30026687623004</v>
      </c>
      <c r="CA343" s="191">
        <f ca="1">IFERROR(IF($AM343="HSC",OFFSET(INDEX(CpDataCoefficients!$A$1:$A$5025,MATCH($A343,CpDataCoefficients!$A$1:$A$5025,0)),1,CpDataCoefficients!$F$39+CA$3),OFFSET(INDEX(CpDataCoefficients!$A$1:$A$5025,MATCH($A343,CpDataCoefficients!$A$1:$A$5025,0)),0,CpDataCoefficients!$F$39+CA$3)),0)</f>
        <v>0</v>
      </c>
      <c r="CB343" s="191">
        <f ca="1">IFERROR(IF($AM343="HSC",OFFSET(INDEX(CpDataCoefficients!$A$1:$A$5025,MATCH($A343,CpDataCoefficients!$A$1:$A$5025,0)),1,CpDataCoefficients!$F$39+CB$3),OFFSET(INDEX(CpDataCoefficients!$A$1:$A$5025,MATCH($A343,CpDataCoefficients!$A$1:$A$5025,0)),0,CpDataCoefficients!$F$39+CB$3)),0)</f>
        <v>0</v>
      </c>
      <c r="CC343" s="191">
        <f ca="1">IFERROR(IF($AM343="HSC",OFFSET(INDEX(CpDataCoefficients!$A$1:$A$5025,MATCH($A343,CpDataCoefficients!$A$1:$A$5025,0)),1,CpDataCoefficients!$F$39+CC$3),OFFSET(INDEX(CpDataCoefficients!$A$1:$A$5025,MATCH($A343,CpDataCoefficients!$A$1:$A$5025,0)),0,CpDataCoefficients!$F$39+CC$3)),0)</f>
        <v>0</v>
      </c>
      <c r="CD343" s="191">
        <f ca="1">IFERROR(IF($AM343="HSC",OFFSET(INDEX(CpDataCoefficients!$A$1:$A$5025,MATCH($A343,CpDataCoefficients!$A$1:$A$5025,0)),1,CpDataCoefficients!$F$39+CD$3),OFFSET(INDEX(CpDataCoefficients!$A$1:$A$5025,MATCH($A343,CpDataCoefficients!$A$1:$A$5025,0)),0,CpDataCoefficients!$F$39+CD$3)),0)</f>
        <v>0</v>
      </c>
      <c r="CE343" s="191">
        <f ca="1">IFERROR(IF($AM343="HSC",OFFSET(INDEX(CpDataCoefficients!$A$1:$A$5025,MATCH($A343,CpDataCoefficients!$A$1:$A$5025,0)),1,CpDataCoefficients!$F$39+CE$3),OFFSET(INDEX(CpDataCoefficients!$A$1:$A$5025,MATCH($A343,CpDataCoefficients!$A$1:$A$5025,0)),0,CpDataCoefficients!$F$39+CE$3)),0)</f>
        <v>0</v>
      </c>
      <c r="CF343" s="191">
        <f ca="1">IFERROR(IF($AM343="HSC",OFFSET(INDEX(CpDataCoefficients!$A$1:$A$5025,MATCH($A343,CpDataCoefficients!$A$1:$A$5025,0)),1,CpDataCoefficients!$F$39+CF$3),OFFSET(INDEX(CpDataCoefficients!$A$1:$A$5025,MATCH($A343,CpDataCoefficients!$A$1:$A$5025,0)),0,CpDataCoefficients!$F$39+CF$3)),0)</f>
        <v>0</v>
      </c>
      <c r="CG343" s="191">
        <f ca="1">IFERROR(IF($AM343="HSC",OFFSET(INDEX(CpDataCoefficients!$A$1:$A$5025,MATCH($A343,CpDataCoefficients!$A$1:$A$5025,0)),1,CpDataCoefficients!$F$39+CG$3),OFFSET(INDEX(CpDataCoefficients!$A$1:$A$5025,MATCH($A343,CpDataCoefficients!$A$1:$A$5025,0)),0,CpDataCoefficients!$F$39+CG$3)),0)</f>
        <v>0</v>
      </c>
      <c r="CH343" s="191">
        <f ca="1">IFERROR(IF($AM343="HSC",OFFSET(INDEX(CpDataCoefficients!$A$1:$A$5025,MATCH($A343,CpDataCoefficients!$A$1:$A$5025,0)),1,CpDataCoefficients!$F$39+CH$3),OFFSET(INDEX(CpDataCoefficients!$A$1:$A$5025,MATCH($A343,CpDataCoefficients!$A$1:$A$5025,0)),0,CpDataCoefficients!$F$39+CH$3)),0)</f>
        <v>0</v>
      </c>
      <c r="CI343" s="191">
        <f ca="1">IFERROR(IF($AM343="HSC",OFFSET(INDEX(CpDataCoefficients!$A$1:$A$5025,MATCH($A343,CpDataCoefficients!$A$1:$A$5025,0)),1,CpDataCoefficients!$F$39+CI$3),OFFSET(INDEX(CpDataCoefficients!$A$1:$A$5025,MATCH($A343,CpDataCoefficients!$A$1:$A$5025,0)),0,CpDataCoefficients!$F$39+CI$3)),0)</f>
        <v>0</v>
      </c>
      <c r="CJ343" s="191">
        <f ca="1">IFERROR(IF($AM343="HSC",OFFSET(INDEX(CpDataCoefficients!$A$1:$A$5025,MATCH($A343,CpDataCoefficients!$A$1:$A$5025,0)),1,CpDataCoefficients!$F$39+CJ$3),OFFSET(INDEX(CpDataCoefficients!$A$1:$A$5025,MATCH($A343,CpDataCoefficients!$A$1:$A$5025,0)),0,CpDataCoefficients!$F$39+CJ$3)),0)</f>
        <v>0</v>
      </c>
      <c r="CK343" s="191">
        <f ca="1">IFERROR(IF($AM343="HSC",OFFSET(INDEX(CpDataCoefficients!$A$1:$A$5025,MATCH($A343,CpDataCoefficients!$A$1:$A$5025,0)),1,CpDataCoefficients!$F$39+CK$3),OFFSET(INDEX(CpDataCoefficients!$A$1:$A$5025,MATCH($A343,CpDataCoefficients!$A$1:$A$5025,0)),0,CpDataCoefficients!$F$39+CK$3)),0)</f>
        <v>0</v>
      </c>
      <c r="CL343" s="191">
        <f ca="1">IFERROR(IF($AM343="HSC",OFFSET(INDEX(CpDataCoefficients!$A$1:$A$5025,MATCH($A343,CpDataCoefficients!$A$1:$A$5025,0)),1,CpDataCoefficients!$F$39+CL$3),OFFSET(INDEX(CpDataCoefficients!$A$1:$A$5025,MATCH($A343,CpDataCoefficients!$A$1:$A$5025,0)),0,CpDataCoefficients!$F$39+CL$3)),0)</f>
        <v>0</v>
      </c>
      <c r="CM343" s="191">
        <f ca="1">IFERROR(IF($AM343="HSC",OFFSET(INDEX(CpDataCoefficients!$A$1:$A$5025,MATCH($A343,CpDataCoefficients!$A$1:$A$5025,0)),1,CpDataCoefficients!$F$39+CM$3),OFFSET(INDEX(CpDataCoefficients!$A$1:$A$5025,MATCH($A343,CpDataCoefficients!$A$1:$A$5025,0)),0,CpDataCoefficients!$F$39+CM$3)),0)</f>
        <v>0</v>
      </c>
      <c r="CN343" s="191">
        <f ca="1">IFERROR(IF($AM343="HSC",OFFSET(INDEX(CpDataCoefficients!$A$1:$A$5025,MATCH($A343,CpDataCoefficients!$A$1:$A$5025,0)),1,CpDataCoefficients!$F$39+CN$3),OFFSET(INDEX(CpDataCoefficients!$A$1:$A$5025,MATCH($A343,CpDataCoefficients!$A$1:$A$5025,0)),0,CpDataCoefficients!$F$39+CN$3)),0)</f>
        <v>0</v>
      </c>
      <c r="CO343" s="191">
        <f ca="1">IFERROR(IF($AM343="HSC",OFFSET(INDEX(CpDataCoefficients!$A$1:$A$5025,MATCH($A343,CpDataCoefficients!$A$1:$A$5025,0)),1,CpDataCoefficients!$F$39+CO$3),OFFSET(INDEX(CpDataCoefficients!$A$1:$A$5025,MATCH($A343,CpDataCoefficients!$A$1:$A$5025,0)),0,CpDataCoefficients!$F$39+CO$3)),0)</f>
        <v>0</v>
      </c>
      <c r="CP343" s="191">
        <f ca="1">IFERROR(IF($AM343="HSC",OFFSET(INDEX(CpDataCoefficients!$A$1:$A$5025,MATCH($A343,CpDataCoefficients!$A$1:$A$5025,0)),1,CpDataCoefficients!$F$39+CP$3),OFFSET(INDEX(CpDataCoefficients!$A$1:$A$5025,MATCH($A343,CpDataCoefficients!$A$1:$A$5025,0)),0,CpDataCoefficients!$F$39+CP$3)),0)</f>
        <v>0</v>
      </c>
      <c r="CQ343" s="191">
        <f ca="1">IFERROR(IF($AM343="HSC",OFFSET(INDEX(CpDataCoefficients!$A$1:$A$5025,MATCH($A343,CpDataCoefficients!$A$1:$A$5025,0)),1,CpDataCoefficients!$F$39+CQ$3),OFFSET(INDEX(CpDataCoefficients!$A$1:$A$5025,MATCH($A343,CpDataCoefficients!$A$1:$A$5025,0)),0,CpDataCoefficients!$F$39+CQ$3)),0)</f>
        <v>0</v>
      </c>
      <c r="CR343" s="191">
        <f ca="1">IFERROR(IF($AM343="HSC",OFFSET(INDEX(CpDataCoefficients!$A$1:$A$5025,MATCH($A343,CpDataCoefficients!$A$1:$A$5025,0)),1,CpDataCoefficients!$F$39+CR$3),OFFSET(INDEX(CpDataCoefficients!$A$1:$A$5025,MATCH($A343,CpDataCoefficients!$A$1:$A$5025,0)),0,CpDataCoefficients!$F$39+CR$3)),0)</f>
        <v>0</v>
      </c>
      <c r="CS343" s="191">
        <f ca="1">IFERROR(IF($AM343="HSC",OFFSET(INDEX(CpDataCoefficients!$A$1:$A$5025,MATCH($A343,CpDataCoefficients!$A$1:$A$5025,0)),1,CpDataCoefficients!$F$39+CS$3),OFFSET(INDEX(CpDataCoefficients!$A$1:$A$5025,MATCH($A343,CpDataCoefficients!$A$1:$A$5025,0)),0,CpDataCoefficients!$F$39+CS$3)),0)</f>
        <v>0</v>
      </c>
      <c r="CT343" s="191">
        <f ca="1">IFERROR(IF($AM343="HSC",OFFSET(INDEX(CpDataCoefficients!$A$1:$A$5025,MATCH($A343,CpDataCoefficients!$A$1:$A$5025,0)),1,CpDataCoefficients!$F$39+CT$3),OFFSET(INDEX(CpDataCoefficients!$A$1:$A$5025,MATCH($A343,CpDataCoefficients!$A$1:$A$5025,0)),0,CpDataCoefficients!$F$39+CT$3)),0)</f>
        <v>0</v>
      </c>
      <c r="CU343" s="192">
        <f ca="1">IFERROR(IF($AM343="HSC",OFFSET(INDEX(CpDataCoefficients!$A$1:$A$5025,MATCH($A343,CpDataCoefficients!$A$1:$A$5025,0)),1,CpDataCoefficients!$F$39+CU$3),OFFSET(INDEX(CpDataCoefficients!$A$1:$A$5025,MATCH($A343,CpDataCoefficients!$A$1:$A$5025,0)),0,CpDataCoefficients!$F$39+CU$3)),0)</f>
        <v>0</v>
      </c>
      <c r="CV343" s="193">
        <v>2</v>
      </c>
      <c r="CW343" s="193">
        <v>2</v>
      </c>
      <c r="CX343" s="193"/>
      <c r="CY343" s="193"/>
      <c r="CZ343" s="193"/>
      <c r="DA343" s="193"/>
      <c r="DB343" s="193"/>
      <c r="DC343" s="193"/>
      <c r="DD343" s="193"/>
      <c r="DE343" s="193"/>
      <c r="DF343" s="193"/>
      <c r="DG343" s="193"/>
      <c r="DH343" s="193"/>
      <c r="DI343" s="193"/>
      <c r="DJ343" s="193"/>
      <c r="DK343" s="193"/>
      <c r="DL343" s="193"/>
      <c r="DM343" s="193"/>
      <c r="DN343" s="193"/>
      <c r="DO343" s="193"/>
      <c r="DP343" s="193"/>
      <c r="DQ343" s="193"/>
      <c r="DR343" s="193"/>
      <c r="DS343" s="193"/>
      <c r="DT343" s="193"/>
      <c r="DU343" s="193"/>
      <c r="DV343" s="193"/>
      <c r="DW343" s="193"/>
      <c r="DX343" s="193"/>
      <c r="DY343" s="193"/>
      <c r="DZ343" s="193"/>
    </row>
    <row r="344" spans="1:130" ht="15.75" x14ac:dyDescent="0.25">
      <c r="A344" s="166" t="s">
        <v>335</v>
      </c>
      <c r="B344" s="182" t="s">
        <v>956</v>
      </c>
      <c r="C344" s="183">
        <f ca="1">C343</f>
        <v>58.122799999999998</v>
      </c>
      <c r="D344" s="184"/>
      <c r="E344" s="184"/>
      <c r="F344" s="184"/>
      <c r="G344" s="184"/>
      <c r="H344" s="184"/>
      <c r="I344" s="184"/>
      <c r="J344" s="183"/>
      <c r="K344" s="183"/>
      <c r="L344" s="183"/>
      <c r="M344" s="184"/>
      <c r="N344" s="184"/>
      <c r="O344" s="185"/>
      <c r="P344" s="186"/>
      <c r="Q344" s="186"/>
      <c r="R344" s="186"/>
      <c r="S344" s="183"/>
      <c r="T344" s="187"/>
      <c r="U344" s="188"/>
      <c r="V344" s="188"/>
      <c r="W344" s="171"/>
      <c r="X344" s="189"/>
      <c r="Y344" s="171"/>
      <c r="Z344" s="189"/>
      <c r="AA344" s="189"/>
      <c r="AB344" s="185"/>
      <c r="AC344" s="188"/>
      <c r="AD344" s="188"/>
      <c r="AE344" s="171"/>
      <c r="AF344" s="171"/>
      <c r="AG344" s="183"/>
      <c r="AH344" s="188"/>
      <c r="AI344" s="183"/>
      <c r="AJ344" s="183"/>
      <c r="AK344" s="171"/>
      <c r="AL344" s="189"/>
      <c r="AM344" s="190" t="s">
        <v>139</v>
      </c>
      <c r="AN344" s="191">
        <f ca="1">IFERROR(IF($AM344="HSC",OFFSET(INDEX(CpDataCoefficients!$A$1:$A$5025,MATCH($A344,CpDataCoefficients!$A$1:$A$5025,0)),1,CpDataCoefficients!$F$39+AN$3),OFFSET(INDEX(CpDataCoefficients!$A$1:$A$5025,MATCH($A344,CpDataCoefficients!$A$1:$A$5025,0)),0,CpDataCoefficients!$F$39+AN$3)),0)</f>
        <v>140</v>
      </c>
      <c r="AO344" s="191">
        <f ca="1">IFERROR(IF($AM344="HSC",OFFSET(INDEX(CpDataCoefficients!$A$1:$A$5025,MATCH($A344,CpDataCoefficients!$A$1:$A$5025,0)),1,CpDataCoefficients!$F$39+AO$3),OFFSET(INDEX(CpDataCoefficients!$A$1:$A$5025,MATCH($A344,CpDataCoefficients!$A$1:$A$5025,0)),0,CpDataCoefficients!$F$39+AO$3)),0)</f>
        <v>360</v>
      </c>
      <c r="AP344" s="191">
        <f ca="1">IFERROR(IF($AM344="HSC",OFFSET(INDEX(CpDataCoefficients!$A$1:$A$5025,MATCH($A344,CpDataCoefficients!$A$1:$A$5025,0)),1,CpDataCoefficients!$F$39+AP$3),OFFSET(INDEX(CpDataCoefficients!$A$1:$A$5025,MATCH($A344,CpDataCoefficients!$A$1:$A$5025,0)),0,CpDataCoefficients!$F$39+AP$3)),0)</f>
        <v>-8.5630332958585544</v>
      </c>
      <c r="AQ344" s="191">
        <f ca="1">IFERROR(IF($AM344="HSC",OFFSET(INDEX(CpDataCoefficients!$A$1:$A$5025,MATCH($A344,CpDataCoefficients!$A$1:$A$5025,0)),1,CpDataCoefficients!$F$39+AQ$3),OFFSET(INDEX(CpDataCoefficients!$A$1:$A$5025,MATCH($A344,CpDataCoefficients!$A$1:$A$5025,0)),0,CpDataCoefficients!$F$39+AQ$3)),0)</f>
        <v>1274.9837089227287</v>
      </c>
      <c r="AR344" s="191">
        <f ca="1">IFERROR(IF($AM344="HSC",OFFSET(INDEX(CpDataCoefficients!$A$1:$A$5025,MATCH($A344,CpDataCoefficients!$A$1:$A$5025,0)),1,CpDataCoefficients!$F$39+AR$3),OFFSET(INDEX(CpDataCoefficients!$A$1:$A$5025,MATCH($A344,CpDataCoefficients!$A$1:$A$5025,0)),0,CpDataCoefficients!$F$39+AR$3)),0)</f>
        <v>-4973.8692500885463</v>
      </c>
      <c r="AS344" s="191">
        <f ca="1">IFERROR(IF($AM344="HSC",OFFSET(INDEX(CpDataCoefficients!$A$1:$A$5025,MATCH($A344,CpDataCoefficients!$A$1:$A$5025,0)),1,CpDataCoefficients!$F$39+AS$3),OFFSET(INDEX(CpDataCoefficients!$A$1:$A$5025,MATCH($A344,CpDataCoefficients!$A$1:$A$5025,0)),0,CpDataCoefficients!$F$39+AS$3)),0)</f>
        <v>7821.8281882836754</v>
      </c>
      <c r="AT344" s="191">
        <f ca="1">IFERROR(IF($AM344="HSC",OFFSET(INDEX(CpDataCoefficients!$A$1:$A$5025,MATCH($A344,CpDataCoefficients!$A$1:$A$5025,0)),1,CpDataCoefficients!$F$39+AT$3),OFFSET(INDEX(CpDataCoefficients!$A$1:$A$5025,MATCH($A344,CpDataCoefficients!$A$1:$A$5025,0)),0,CpDataCoefficients!$F$39+AT$3)),0)</f>
        <v>0.38970074791538473</v>
      </c>
      <c r="AU344" s="191">
        <f ca="1">IFERROR(IF($AM344="HSC",OFFSET(INDEX(CpDataCoefficients!$A$1:$A$5025,MATCH($A344,CpDataCoefficients!$A$1:$A$5025,0)),1,CpDataCoefficients!$F$39+AU$3),OFFSET(INDEX(CpDataCoefficients!$A$1:$A$5025,MATCH($A344,CpDataCoefficients!$A$1:$A$5025,0)),0,CpDataCoefficients!$F$39+AU$3)),0)</f>
        <v>0</v>
      </c>
      <c r="AV344" s="191">
        <f ca="1">IFERROR(IF($AM344="HSC",OFFSET(INDEX(CpDataCoefficients!$A$1:$A$5025,MATCH($A344,CpDataCoefficients!$A$1:$A$5025,0)),1,CpDataCoefficients!$F$39+AV$3),OFFSET(INDEX(CpDataCoefficients!$A$1:$A$5025,MATCH($A344,CpDataCoefficients!$A$1:$A$5025,0)),0,CpDataCoefficients!$F$39+AV$3)),0)</f>
        <v>0</v>
      </c>
      <c r="AW344" s="191">
        <f ca="1">IFERROR(IF($AM344="HSC",OFFSET(INDEX(CpDataCoefficients!$A$1:$A$5025,MATCH($A344,CpDataCoefficients!$A$1:$A$5025,0)),1,CpDataCoefficients!$F$39+AW$3),OFFSET(INDEX(CpDataCoefficients!$A$1:$A$5025,MATCH($A344,CpDataCoefficients!$A$1:$A$5025,0)),0,CpDataCoefficients!$F$39+AW$3)),0)</f>
        <v>0</v>
      </c>
      <c r="AX344" s="191">
        <f ca="1">IFERROR(IF($AM344="HSC",OFFSET(INDEX(CpDataCoefficients!$A$1:$A$5025,MATCH($A344,CpDataCoefficients!$A$1:$A$5025,0)),1,CpDataCoefficients!$F$39+AX$3),OFFSET(INDEX(CpDataCoefficients!$A$1:$A$5025,MATCH($A344,CpDataCoefficients!$A$1:$A$5025,0)),0,CpDataCoefficients!$F$39+AX$3)),0)</f>
        <v>0</v>
      </c>
      <c r="AY344" s="191">
        <f ca="1">IFERROR(IF($AM344="HSC",OFFSET(INDEX(CpDataCoefficients!$A$1:$A$5025,MATCH($A344,CpDataCoefficients!$A$1:$A$5025,0)),1,CpDataCoefficients!$F$39+AY$3),OFFSET(INDEX(CpDataCoefficients!$A$1:$A$5025,MATCH($A344,CpDataCoefficients!$A$1:$A$5025,0)),0,CpDataCoefficients!$F$39+AY$3)),0)</f>
        <v>0</v>
      </c>
      <c r="AZ344" s="191">
        <f ca="1">IFERROR(IF($AM344="HSC",OFFSET(INDEX(CpDataCoefficients!$A$1:$A$5025,MATCH($A344,CpDataCoefficients!$A$1:$A$5025,0)),1,CpDataCoefficients!$F$39+AZ$3),OFFSET(INDEX(CpDataCoefficients!$A$1:$A$5025,MATCH($A344,CpDataCoefficients!$A$1:$A$5025,0)),0,CpDataCoefficients!$F$39+AZ$3)),0)</f>
        <v>0</v>
      </c>
      <c r="BA344" s="191">
        <f ca="1">IFERROR(IF($AM344="HSC",OFFSET(INDEX(CpDataCoefficients!$A$1:$A$5025,MATCH($A344,CpDataCoefficients!$A$1:$A$5025,0)),1,CpDataCoefficients!$F$39+BA$3),OFFSET(INDEX(CpDataCoefficients!$A$1:$A$5025,MATCH($A344,CpDataCoefficients!$A$1:$A$5025,0)),0,CpDataCoefficients!$F$39+BA$3)),0)</f>
        <v>0</v>
      </c>
      <c r="BB344" s="191">
        <f ca="1">IFERROR(IF($AM344="HSC",OFFSET(INDEX(CpDataCoefficients!$A$1:$A$5025,MATCH($A344,CpDataCoefficients!$A$1:$A$5025,0)),1,CpDataCoefficients!$F$39+BB$3),OFFSET(INDEX(CpDataCoefficients!$A$1:$A$5025,MATCH($A344,CpDataCoefficients!$A$1:$A$5025,0)),0,CpDataCoefficients!$F$39+BB$3)),0)</f>
        <v>0</v>
      </c>
      <c r="BC344" s="191">
        <f ca="1">IFERROR(IF($AM344="HSC",OFFSET(INDEX(CpDataCoefficients!$A$1:$A$5025,MATCH($A344,CpDataCoefficients!$A$1:$A$5025,0)),1,CpDataCoefficients!$F$39+BC$3),OFFSET(INDEX(CpDataCoefficients!$A$1:$A$5025,MATCH($A344,CpDataCoefficients!$A$1:$A$5025,0)),0,CpDataCoefficients!$F$39+BC$3)),0)</f>
        <v>0</v>
      </c>
      <c r="BD344" s="191">
        <f ca="1">IFERROR(IF($AM344="HSC",OFFSET(INDEX(CpDataCoefficients!$A$1:$A$5025,MATCH($A344,CpDataCoefficients!$A$1:$A$5025,0)),1,CpDataCoefficients!$F$39+BD$3),OFFSET(INDEX(CpDataCoefficients!$A$1:$A$5025,MATCH($A344,CpDataCoefficients!$A$1:$A$5025,0)),0,CpDataCoefficients!$F$39+BD$3)),0)</f>
        <v>0</v>
      </c>
      <c r="BE344" s="191">
        <f ca="1">IFERROR(IF($AM344="HSC",OFFSET(INDEX(CpDataCoefficients!$A$1:$A$5025,MATCH($A344,CpDataCoefficients!$A$1:$A$5025,0)),1,CpDataCoefficients!$F$39+BE$3),OFFSET(INDEX(CpDataCoefficients!$A$1:$A$5025,MATCH($A344,CpDataCoefficients!$A$1:$A$5025,0)),0,CpDataCoefficients!$F$39+BE$3)),0)</f>
        <v>0</v>
      </c>
      <c r="BF344" s="191">
        <f ca="1">IFERROR(IF($AM344="HSC",OFFSET(INDEX(CpDataCoefficients!$A$1:$A$5025,MATCH($A344,CpDataCoefficients!$A$1:$A$5025,0)),1,CpDataCoefficients!$F$39+BF$3),OFFSET(INDEX(CpDataCoefficients!$A$1:$A$5025,MATCH($A344,CpDataCoefficients!$A$1:$A$5025,0)),0,CpDataCoefficients!$F$39+BF$3)),0)</f>
        <v>0</v>
      </c>
      <c r="BG344" s="191">
        <f ca="1">IFERROR(IF($AM344="HSC",OFFSET(INDEX(CpDataCoefficients!$A$1:$A$5025,MATCH($A344,CpDataCoefficients!$A$1:$A$5025,0)),1,CpDataCoefficients!$F$39+BG$3),OFFSET(INDEX(CpDataCoefficients!$A$1:$A$5025,MATCH($A344,CpDataCoefficients!$A$1:$A$5025,0)),0,CpDataCoefficients!$F$39+BG$3)),0)</f>
        <v>0</v>
      </c>
      <c r="BH344" s="191">
        <f ca="1">IFERROR(IF($AM344="HSC",OFFSET(INDEX(CpDataCoefficients!$A$1:$A$5025,MATCH($A344,CpDataCoefficients!$A$1:$A$5025,0)),1,CpDataCoefficients!$F$39+BH$3),OFFSET(INDEX(CpDataCoefficients!$A$1:$A$5025,MATCH($A344,CpDataCoefficients!$A$1:$A$5025,0)),0,CpDataCoefficients!$F$39+BH$3)),0)</f>
        <v>0</v>
      </c>
      <c r="BI344" s="191">
        <f ca="1">IFERROR(IF($AM344="HSC",OFFSET(INDEX(CpDataCoefficients!$A$1:$A$5025,MATCH($A344,CpDataCoefficients!$A$1:$A$5025,0)),1,CpDataCoefficients!$F$39+BI$3),OFFSET(INDEX(CpDataCoefficients!$A$1:$A$5025,MATCH($A344,CpDataCoefficients!$A$1:$A$5025,0)),0,CpDataCoefficients!$F$39+BI$3)),0)</f>
        <v>0</v>
      </c>
      <c r="BJ344" s="191">
        <f ca="1">IFERROR(IF($AM344="HSC",OFFSET(INDEX(CpDataCoefficients!$A$1:$A$5025,MATCH($A344,CpDataCoefficients!$A$1:$A$5025,0)),1,CpDataCoefficients!$F$39+BJ$3),OFFSET(INDEX(CpDataCoefficients!$A$1:$A$5025,MATCH($A344,CpDataCoefficients!$A$1:$A$5025,0)),0,CpDataCoefficients!$F$39+BJ$3)),0)</f>
        <v>0</v>
      </c>
      <c r="BK344" s="191">
        <f ca="1">IFERROR(IF($AM344="HSC",OFFSET(INDEX(CpDataCoefficients!$A$1:$A$5025,MATCH($A344,CpDataCoefficients!$A$1:$A$5025,0)),1,CpDataCoefficients!$F$39+BK$3),OFFSET(INDEX(CpDataCoefficients!$A$1:$A$5025,MATCH($A344,CpDataCoefficients!$A$1:$A$5025,0)),0,CpDataCoefficients!$F$39+BK$3)),0)</f>
        <v>0</v>
      </c>
      <c r="BL344" s="191">
        <f ca="1">IFERROR(IF($AM344="HSC",OFFSET(INDEX(CpDataCoefficients!$A$1:$A$5025,MATCH($A344,CpDataCoefficients!$A$1:$A$5025,0)),1,CpDataCoefficients!$F$39+BL$3),OFFSET(INDEX(CpDataCoefficients!$A$1:$A$5025,MATCH($A344,CpDataCoefficients!$A$1:$A$5025,0)),0,CpDataCoefficients!$F$39+BL$3)),0)</f>
        <v>0</v>
      </c>
      <c r="BM344" s="191">
        <f ca="1">IFERROR(IF($AM344="HSC",OFFSET(INDEX(CpDataCoefficients!$A$1:$A$5025,MATCH($A344,CpDataCoefficients!$A$1:$A$5025,0)),1,CpDataCoefficients!$F$39+BM$3),OFFSET(INDEX(CpDataCoefficients!$A$1:$A$5025,MATCH($A344,CpDataCoefficients!$A$1:$A$5025,0)),0,CpDataCoefficients!$F$39+BM$3)),0)</f>
        <v>0</v>
      </c>
      <c r="BN344" s="191">
        <f ca="1">IFERROR(IF($AM344="HSC",OFFSET(INDEX(CpDataCoefficients!$A$1:$A$5025,MATCH($A344,CpDataCoefficients!$A$1:$A$5025,0)),1,CpDataCoefficients!$F$39+BN$3),OFFSET(INDEX(CpDataCoefficients!$A$1:$A$5025,MATCH($A344,CpDataCoefficients!$A$1:$A$5025,0)),0,CpDataCoefficients!$F$39+BN$3)),0)</f>
        <v>0</v>
      </c>
      <c r="BO344" s="191">
        <f ca="1">IFERROR(IF($AM344="HSC",OFFSET(INDEX(CpDataCoefficients!$A$1:$A$5025,MATCH($A344,CpDataCoefficients!$A$1:$A$5025,0)),1,CpDataCoefficients!$F$39+BO$3),OFFSET(INDEX(CpDataCoefficients!$A$1:$A$5025,MATCH($A344,CpDataCoefficients!$A$1:$A$5025,0)),0,CpDataCoefficients!$F$39+BO$3)),0)</f>
        <v>0</v>
      </c>
      <c r="BP344" s="191">
        <f ca="1">IFERROR(IF($AM344="HSC",OFFSET(INDEX(CpDataCoefficients!$A$1:$A$5025,MATCH($A344,CpDataCoefficients!$A$1:$A$5025,0)),1,CpDataCoefficients!$F$39+BP$3),OFFSET(INDEX(CpDataCoefficients!$A$1:$A$5025,MATCH($A344,CpDataCoefficients!$A$1:$A$5025,0)),0,CpDataCoefficients!$F$39+BP$3)),0)</f>
        <v>0</v>
      </c>
      <c r="BQ344" s="191">
        <f ca="1">IFERROR(IF($AM344="HSC",OFFSET(INDEX(CpDataCoefficients!$A$1:$A$5025,MATCH($A344,CpDataCoefficients!$A$1:$A$5025,0)),1,CpDataCoefficients!$F$39+BQ$3),OFFSET(INDEX(CpDataCoefficients!$A$1:$A$5025,MATCH($A344,CpDataCoefficients!$A$1:$A$5025,0)),0,CpDataCoefficients!$F$39+BQ$3)),0)</f>
        <v>0</v>
      </c>
      <c r="BR344" s="191">
        <f ca="1">IFERROR(IF($AM344="HSC",OFFSET(INDEX(CpDataCoefficients!$A$1:$A$5025,MATCH($A344,CpDataCoefficients!$A$1:$A$5025,0)),1,CpDataCoefficients!$F$39+BR$3),OFFSET(INDEX(CpDataCoefficients!$A$1:$A$5025,MATCH($A344,CpDataCoefficients!$A$1:$A$5025,0)),0,CpDataCoefficients!$F$39+BR$3)),0)</f>
        <v>0</v>
      </c>
      <c r="BS344" s="191">
        <f ca="1">IFERROR(IF($AM344="HSC",OFFSET(INDEX(CpDataCoefficients!$A$1:$A$5025,MATCH($A344,CpDataCoefficients!$A$1:$A$5025,0)),1,CpDataCoefficients!$F$39+BS$3),OFFSET(INDEX(CpDataCoefficients!$A$1:$A$5025,MATCH($A344,CpDataCoefficients!$A$1:$A$5025,0)),0,CpDataCoefficients!$F$39+BS$3)),0)</f>
        <v>0</v>
      </c>
      <c r="BT344" s="191">
        <f ca="1">IFERROR(IF($AM344="HSC",OFFSET(INDEX(CpDataCoefficients!$A$1:$A$5025,MATCH($A344,CpDataCoefficients!$A$1:$A$5025,0)),1,CpDataCoefficients!$F$39+BT$3),OFFSET(INDEX(CpDataCoefficients!$A$1:$A$5025,MATCH($A344,CpDataCoefficients!$A$1:$A$5025,0)),0,CpDataCoefficients!$F$39+BT$3)),0)</f>
        <v>0</v>
      </c>
      <c r="BU344" s="191">
        <f ca="1">IFERROR(IF($AM344="HSC",OFFSET(INDEX(CpDataCoefficients!$A$1:$A$5025,MATCH($A344,CpDataCoefficients!$A$1:$A$5025,0)),1,CpDataCoefficients!$F$39+BU$3),OFFSET(INDEX(CpDataCoefficients!$A$1:$A$5025,MATCH($A344,CpDataCoefficients!$A$1:$A$5025,0)),0,CpDataCoefficients!$F$39+BU$3)),0)</f>
        <v>0</v>
      </c>
      <c r="BV344" s="191">
        <f ca="1">IFERROR(IF($AM344="HSC",OFFSET(INDEX(CpDataCoefficients!$A$1:$A$5025,MATCH($A344,CpDataCoefficients!$A$1:$A$5025,0)),1,CpDataCoefficients!$F$39+BV$3),OFFSET(INDEX(CpDataCoefficients!$A$1:$A$5025,MATCH($A344,CpDataCoefficients!$A$1:$A$5025,0)),0,CpDataCoefficients!$F$39+BV$3)),0)</f>
        <v>0</v>
      </c>
      <c r="BW344" s="191">
        <f ca="1">IFERROR(IF($AM344="HSC",OFFSET(INDEX(CpDataCoefficients!$A$1:$A$5025,MATCH($A344,CpDataCoefficients!$A$1:$A$5025,0)),1,CpDataCoefficients!$F$39+BW$3),OFFSET(INDEX(CpDataCoefficients!$A$1:$A$5025,MATCH($A344,CpDataCoefficients!$A$1:$A$5025,0)),0,CpDataCoefficients!$F$39+BW$3)),0)</f>
        <v>0</v>
      </c>
      <c r="BX344" s="191">
        <f ca="1">IFERROR(IF($AM344="HSC",OFFSET(INDEX(CpDataCoefficients!$A$1:$A$5025,MATCH($A344,CpDataCoefficients!$A$1:$A$5025,0)),1,CpDataCoefficients!$F$39+BX$3),OFFSET(INDEX(CpDataCoefficients!$A$1:$A$5025,MATCH($A344,CpDataCoefficients!$A$1:$A$5025,0)),0,CpDataCoefficients!$F$39+BX$3)),0)</f>
        <v>0</v>
      </c>
      <c r="BY344" s="191">
        <f ca="1">IFERROR(IF($AM344="HSC",OFFSET(INDEX(CpDataCoefficients!$A$1:$A$5025,MATCH($A344,CpDataCoefficients!$A$1:$A$5025,0)),1,CpDataCoefficients!$F$39+BY$3),OFFSET(INDEX(CpDataCoefficients!$A$1:$A$5025,MATCH($A344,CpDataCoefficients!$A$1:$A$5025,0)),0,CpDataCoefficients!$F$39+BY$3)),0)</f>
        <v>0</v>
      </c>
      <c r="BZ344" s="191">
        <f ca="1">IFERROR(IF($AM344="HSC",OFFSET(INDEX(CpDataCoefficients!$A$1:$A$5025,MATCH($A344,CpDataCoefficients!$A$1:$A$5025,0)),1,CpDataCoefficients!$F$39+BZ$3),OFFSET(INDEX(CpDataCoefficients!$A$1:$A$5025,MATCH($A344,CpDataCoefficients!$A$1:$A$5025,0)),0,CpDataCoefficients!$F$39+BZ$3)),0)</f>
        <v>0</v>
      </c>
      <c r="CA344" s="191">
        <f ca="1">IFERROR(IF($AM344="HSC",OFFSET(INDEX(CpDataCoefficients!$A$1:$A$5025,MATCH($A344,CpDataCoefficients!$A$1:$A$5025,0)),1,CpDataCoefficients!$F$39+CA$3),OFFSET(INDEX(CpDataCoefficients!$A$1:$A$5025,MATCH($A344,CpDataCoefficients!$A$1:$A$5025,0)),0,CpDataCoefficients!$F$39+CA$3)),0)</f>
        <v>0</v>
      </c>
      <c r="CB344" s="191">
        <f ca="1">IFERROR(IF($AM344="HSC",OFFSET(INDEX(CpDataCoefficients!$A$1:$A$5025,MATCH($A344,CpDataCoefficients!$A$1:$A$5025,0)),1,CpDataCoefficients!$F$39+CB$3),OFFSET(INDEX(CpDataCoefficients!$A$1:$A$5025,MATCH($A344,CpDataCoefficients!$A$1:$A$5025,0)),0,CpDataCoefficients!$F$39+CB$3)),0)</f>
        <v>0</v>
      </c>
      <c r="CC344" s="191">
        <f ca="1">IFERROR(IF($AM344="HSC",OFFSET(INDEX(CpDataCoefficients!$A$1:$A$5025,MATCH($A344,CpDataCoefficients!$A$1:$A$5025,0)),1,CpDataCoefficients!$F$39+CC$3),OFFSET(INDEX(CpDataCoefficients!$A$1:$A$5025,MATCH($A344,CpDataCoefficients!$A$1:$A$5025,0)),0,CpDataCoefficients!$F$39+CC$3)),0)</f>
        <v>0</v>
      </c>
      <c r="CD344" s="191">
        <f ca="1">IFERROR(IF($AM344="HSC",OFFSET(INDEX(CpDataCoefficients!$A$1:$A$5025,MATCH($A344,CpDataCoefficients!$A$1:$A$5025,0)),1,CpDataCoefficients!$F$39+CD$3),OFFSET(INDEX(CpDataCoefficients!$A$1:$A$5025,MATCH($A344,CpDataCoefficients!$A$1:$A$5025,0)),0,CpDataCoefficients!$F$39+CD$3)),0)</f>
        <v>0</v>
      </c>
      <c r="CE344" s="191">
        <f ca="1">IFERROR(IF($AM344="HSC",OFFSET(INDEX(CpDataCoefficients!$A$1:$A$5025,MATCH($A344,CpDataCoefficients!$A$1:$A$5025,0)),1,CpDataCoefficients!$F$39+CE$3),OFFSET(INDEX(CpDataCoefficients!$A$1:$A$5025,MATCH($A344,CpDataCoefficients!$A$1:$A$5025,0)),0,CpDataCoefficients!$F$39+CE$3)),0)</f>
        <v>0</v>
      </c>
      <c r="CF344" s="191">
        <f ca="1">IFERROR(IF($AM344="HSC",OFFSET(INDEX(CpDataCoefficients!$A$1:$A$5025,MATCH($A344,CpDataCoefficients!$A$1:$A$5025,0)),1,CpDataCoefficients!$F$39+CF$3),OFFSET(INDEX(CpDataCoefficients!$A$1:$A$5025,MATCH($A344,CpDataCoefficients!$A$1:$A$5025,0)),0,CpDataCoefficients!$F$39+CF$3)),0)</f>
        <v>0</v>
      </c>
      <c r="CG344" s="191">
        <f ca="1">IFERROR(IF($AM344="HSC",OFFSET(INDEX(CpDataCoefficients!$A$1:$A$5025,MATCH($A344,CpDataCoefficients!$A$1:$A$5025,0)),1,CpDataCoefficients!$F$39+CG$3),OFFSET(INDEX(CpDataCoefficients!$A$1:$A$5025,MATCH($A344,CpDataCoefficients!$A$1:$A$5025,0)),0,CpDataCoefficients!$F$39+CG$3)),0)</f>
        <v>0</v>
      </c>
      <c r="CH344" s="191">
        <f ca="1">IFERROR(IF($AM344="HSC",OFFSET(INDEX(CpDataCoefficients!$A$1:$A$5025,MATCH($A344,CpDataCoefficients!$A$1:$A$5025,0)),1,CpDataCoefficients!$F$39+CH$3),OFFSET(INDEX(CpDataCoefficients!$A$1:$A$5025,MATCH($A344,CpDataCoefficients!$A$1:$A$5025,0)),0,CpDataCoefficients!$F$39+CH$3)),0)</f>
        <v>0</v>
      </c>
      <c r="CI344" s="191">
        <f ca="1">IFERROR(IF($AM344="HSC",OFFSET(INDEX(CpDataCoefficients!$A$1:$A$5025,MATCH($A344,CpDataCoefficients!$A$1:$A$5025,0)),1,CpDataCoefficients!$F$39+CI$3),OFFSET(INDEX(CpDataCoefficients!$A$1:$A$5025,MATCH($A344,CpDataCoefficients!$A$1:$A$5025,0)),0,CpDataCoefficients!$F$39+CI$3)),0)</f>
        <v>0</v>
      </c>
      <c r="CJ344" s="191">
        <f ca="1">IFERROR(IF($AM344="HSC",OFFSET(INDEX(CpDataCoefficients!$A$1:$A$5025,MATCH($A344,CpDataCoefficients!$A$1:$A$5025,0)),1,CpDataCoefficients!$F$39+CJ$3),OFFSET(INDEX(CpDataCoefficients!$A$1:$A$5025,MATCH($A344,CpDataCoefficients!$A$1:$A$5025,0)),0,CpDataCoefficients!$F$39+CJ$3)),0)</f>
        <v>0</v>
      </c>
      <c r="CK344" s="191">
        <f ca="1">IFERROR(IF($AM344="HSC",OFFSET(INDEX(CpDataCoefficients!$A$1:$A$5025,MATCH($A344,CpDataCoefficients!$A$1:$A$5025,0)),1,CpDataCoefficients!$F$39+CK$3),OFFSET(INDEX(CpDataCoefficients!$A$1:$A$5025,MATCH($A344,CpDataCoefficients!$A$1:$A$5025,0)),0,CpDataCoefficients!$F$39+CK$3)),0)</f>
        <v>0</v>
      </c>
      <c r="CL344" s="191">
        <f ca="1">IFERROR(IF($AM344="HSC",OFFSET(INDEX(CpDataCoefficients!$A$1:$A$5025,MATCH($A344,CpDataCoefficients!$A$1:$A$5025,0)),1,CpDataCoefficients!$F$39+CL$3),OFFSET(INDEX(CpDataCoefficients!$A$1:$A$5025,MATCH($A344,CpDataCoefficients!$A$1:$A$5025,0)),0,CpDataCoefficients!$F$39+CL$3)),0)</f>
        <v>0</v>
      </c>
      <c r="CM344" s="191">
        <f ca="1">IFERROR(IF($AM344="HSC",OFFSET(INDEX(CpDataCoefficients!$A$1:$A$5025,MATCH($A344,CpDataCoefficients!$A$1:$A$5025,0)),1,CpDataCoefficients!$F$39+CM$3),OFFSET(INDEX(CpDataCoefficients!$A$1:$A$5025,MATCH($A344,CpDataCoefficients!$A$1:$A$5025,0)),0,CpDataCoefficients!$F$39+CM$3)),0)</f>
        <v>0</v>
      </c>
      <c r="CN344" s="191">
        <f ca="1">IFERROR(IF($AM344="HSC",OFFSET(INDEX(CpDataCoefficients!$A$1:$A$5025,MATCH($A344,CpDataCoefficients!$A$1:$A$5025,0)),1,CpDataCoefficients!$F$39+CN$3),OFFSET(INDEX(CpDataCoefficients!$A$1:$A$5025,MATCH($A344,CpDataCoefficients!$A$1:$A$5025,0)),0,CpDataCoefficients!$F$39+CN$3)),0)</f>
        <v>0</v>
      </c>
      <c r="CO344" s="191">
        <f ca="1">IFERROR(IF($AM344="HSC",OFFSET(INDEX(CpDataCoefficients!$A$1:$A$5025,MATCH($A344,CpDataCoefficients!$A$1:$A$5025,0)),1,CpDataCoefficients!$F$39+CO$3),OFFSET(INDEX(CpDataCoefficients!$A$1:$A$5025,MATCH($A344,CpDataCoefficients!$A$1:$A$5025,0)),0,CpDataCoefficients!$F$39+CO$3)),0)</f>
        <v>0</v>
      </c>
      <c r="CP344" s="191">
        <f ca="1">IFERROR(IF($AM344="HSC",OFFSET(INDEX(CpDataCoefficients!$A$1:$A$5025,MATCH($A344,CpDataCoefficients!$A$1:$A$5025,0)),1,CpDataCoefficients!$F$39+CP$3),OFFSET(INDEX(CpDataCoefficients!$A$1:$A$5025,MATCH($A344,CpDataCoefficients!$A$1:$A$5025,0)),0,CpDataCoefficients!$F$39+CP$3)),0)</f>
        <v>0</v>
      </c>
      <c r="CQ344" s="191">
        <f ca="1">IFERROR(IF($AM344="HSC",OFFSET(INDEX(CpDataCoefficients!$A$1:$A$5025,MATCH($A344,CpDataCoefficients!$A$1:$A$5025,0)),1,CpDataCoefficients!$F$39+CQ$3),OFFSET(INDEX(CpDataCoefficients!$A$1:$A$5025,MATCH($A344,CpDataCoefficients!$A$1:$A$5025,0)),0,CpDataCoefficients!$F$39+CQ$3)),0)</f>
        <v>0</v>
      </c>
      <c r="CR344" s="191">
        <f ca="1">IFERROR(IF($AM344="HSC",OFFSET(INDEX(CpDataCoefficients!$A$1:$A$5025,MATCH($A344,CpDataCoefficients!$A$1:$A$5025,0)),1,CpDataCoefficients!$F$39+CR$3),OFFSET(INDEX(CpDataCoefficients!$A$1:$A$5025,MATCH($A344,CpDataCoefficients!$A$1:$A$5025,0)),0,CpDataCoefficients!$F$39+CR$3)),0)</f>
        <v>0</v>
      </c>
      <c r="CS344" s="191">
        <f ca="1">IFERROR(IF($AM344="HSC",OFFSET(INDEX(CpDataCoefficients!$A$1:$A$5025,MATCH($A344,CpDataCoefficients!$A$1:$A$5025,0)),1,CpDataCoefficients!$F$39+CS$3),OFFSET(INDEX(CpDataCoefficients!$A$1:$A$5025,MATCH($A344,CpDataCoefficients!$A$1:$A$5025,0)),0,CpDataCoefficients!$F$39+CS$3)),0)</f>
        <v>0</v>
      </c>
      <c r="CT344" s="191">
        <f ca="1">IFERROR(IF($AM344="HSC",OFFSET(INDEX(CpDataCoefficients!$A$1:$A$5025,MATCH($A344,CpDataCoefficients!$A$1:$A$5025,0)),1,CpDataCoefficients!$F$39+CT$3),OFFSET(INDEX(CpDataCoefficients!$A$1:$A$5025,MATCH($A344,CpDataCoefficients!$A$1:$A$5025,0)),0,CpDataCoefficients!$F$39+CT$3)),0)</f>
        <v>0</v>
      </c>
      <c r="CU344" s="192">
        <f ca="1">IFERROR(IF($AM344="HSC",OFFSET(INDEX(CpDataCoefficients!$A$1:$A$5025,MATCH($A344,CpDataCoefficients!$A$1:$A$5025,0)),1,CpDataCoefficients!$F$39+CU$3),OFFSET(INDEX(CpDataCoefficients!$A$1:$A$5025,MATCH($A344,CpDataCoefficients!$A$1:$A$5025,0)),0,CpDataCoefficients!$F$39+CU$3)),0)</f>
        <v>0</v>
      </c>
      <c r="CV344" s="193">
        <v>2</v>
      </c>
      <c r="CW344" s="193">
        <v>2</v>
      </c>
      <c r="CX344" s="193"/>
      <c r="CY344" s="193"/>
      <c r="CZ344" s="193"/>
      <c r="DA344" s="193"/>
      <c r="DB344" s="193"/>
      <c r="DC344" s="193"/>
      <c r="DD344" s="193"/>
      <c r="DE344" s="193"/>
      <c r="DF344" s="193"/>
      <c r="DG344" s="193"/>
      <c r="DH344" s="193"/>
      <c r="DI344" s="193"/>
      <c r="DJ344" s="193"/>
      <c r="DK344" s="193"/>
      <c r="DL344" s="193"/>
      <c r="DM344" s="193"/>
      <c r="DN344" s="193"/>
      <c r="DO344" s="193"/>
      <c r="DP344" s="193"/>
      <c r="DQ344" s="193"/>
      <c r="DR344" s="193"/>
      <c r="DS344" s="193"/>
      <c r="DT344" s="193"/>
      <c r="DU344" s="193"/>
      <c r="DV344" s="193"/>
      <c r="DW344" s="193"/>
      <c r="DX344" s="193"/>
      <c r="DY344" s="193"/>
      <c r="DZ344" s="193"/>
    </row>
    <row r="345" spans="1:130" ht="15.75" x14ac:dyDescent="0.25">
      <c r="A345" s="166"/>
      <c r="B345" s="166" t="s">
        <v>957</v>
      </c>
      <c r="C345" s="175">
        <v>74.123000000000005</v>
      </c>
      <c r="D345" s="176">
        <v>183.9</v>
      </c>
      <c r="E345" s="176">
        <v>390.9</v>
      </c>
      <c r="F345" s="176">
        <v>562.9</v>
      </c>
      <c r="G345" s="176">
        <v>43.6</v>
      </c>
      <c r="H345" s="176">
        <v>44.177699987287866</v>
      </c>
      <c r="I345" s="176">
        <v>274</v>
      </c>
      <c r="J345" s="175">
        <v>0.25900000000000001</v>
      </c>
      <c r="K345" s="175">
        <v>0.59</v>
      </c>
      <c r="L345" s="175">
        <v>0.81</v>
      </c>
      <c r="M345" s="176">
        <v>293</v>
      </c>
      <c r="N345" s="176">
        <v>1.8</v>
      </c>
      <c r="O345" s="177">
        <v>0.78</v>
      </c>
      <c r="P345" s="178">
        <v>9.9839999999999998E-2</v>
      </c>
      <c r="Q345" s="178">
        <v>-5.3539999999999999E-5</v>
      </c>
      <c r="R345" s="178">
        <v>1.119E-8</v>
      </c>
      <c r="S345" s="175">
        <f t="shared" ca="1" si="6"/>
        <v>1.5158327157906213</v>
      </c>
      <c r="T345" s="179">
        <v>25</v>
      </c>
      <c r="U345" s="180">
        <v>984.54</v>
      </c>
      <c r="V345" s="180">
        <v>341.12</v>
      </c>
      <c r="W345" s="169">
        <v>-65.650000000000006</v>
      </c>
      <c r="X345" s="181">
        <v>-274.67960000000005</v>
      </c>
      <c r="Y345" s="169">
        <v>-36.04</v>
      </c>
      <c r="Z345" s="181">
        <v>-150.79136</v>
      </c>
      <c r="AA345" s="181"/>
      <c r="AB345" s="177">
        <v>17.216000000000001</v>
      </c>
      <c r="AC345" s="180">
        <v>3137.02</v>
      </c>
      <c r="AD345" s="180">
        <v>-94.43</v>
      </c>
      <c r="AE345" s="169">
        <v>404</v>
      </c>
      <c r="AF345" s="169">
        <v>288</v>
      </c>
      <c r="AG345" s="175">
        <v>0</v>
      </c>
      <c r="AH345" s="180">
        <v>0</v>
      </c>
      <c r="AI345" s="175">
        <v>0</v>
      </c>
      <c r="AJ345" s="175">
        <v>0</v>
      </c>
      <c r="AK345" s="169">
        <v>10300</v>
      </c>
      <c r="AL345" s="181">
        <v>43095.200000000004</v>
      </c>
      <c r="AM345" s="169"/>
      <c r="AN345" s="170"/>
      <c r="AO345" s="170"/>
      <c r="AP345" s="170"/>
      <c r="AQ345" s="170"/>
      <c r="AR345" s="170"/>
      <c r="AS345" s="170"/>
      <c r="AT345" s="170"/>
      <c r="AU345" s="170"/>
      <c r="AV345" s="170"/>
      <c r="AW345" s="170"/>
      <c r="AX345" s="170"/>
      <c r="AY345" s="170"/>
      <c r="AZ345" s="170"/>
      <c r="BA345" s="170"/>
      <c r="BB345" s="170"/>
      <c r="BC345" s="170"/>
      <c r="BD345" s="170"/>
      <c r="BE345" s="170"/>
      <c r="BF345" s="170"/>
      <c r="BG345" s="170"/>
      <c r="BH345" s="170"/>
      <c r="BI345" s="170"/>
      <c r="BJ345" s="170"/>
      <c r="BK345" s="170"/>
      <c r="BL345" s="170"/>
      <c r="BM345" s="170"/>
      <c r="BN345" s="170"/>
      <c r="BO345" s="170"/>
      <c r="BP345" s="170"/>
      <c r="BQ345" s="170"/>
      <c r="BR345" s="170"/>
      <c r="BS345" s="170"/>
      <c r="BT345" s="170"/>
      <c r="BU345" s="170"/>
      <c r="BV345" s="170"/>
      <c r="BW345" s="170"/>
      <c r="BX345" s="170"/>
      <c r="BY345" s="169"/>
      <c r="BZ345" s="169"/>
      <c r="CA345" s="169"/>
      <c r="CB345" s="169"/>
      <c r="CC345" s="169"/>
      <c r="CD345" s="169"/>
      <c r="CE345" s="169"/>
      <c r="CF345" s="169"/>
      <c r="CG345" s="169"/>
      <c r="CH345" s="169"/>
      <c r="CI345" s="169"/>
      <c r="CJ345" s="169"/>
      <c r="CK345" s="169"/>
      <c r="CL345" s="169"/>
      <c r="CM345" s="169"/>
      <c r="CN345" s="169"/>
      <c r="CO345" s="169"/>
      <c r="CP345" s="169"/>
      <c r="CQ345" s="169"/>
      <c r="CR345" s="169"/>
      <c r="CS345" s="171"/>
      <c r="CT345" s="171"/>
      <c r="CU345" s="169"/>
    </row>
    <row r="346" spans="1:130" ht="15.75" x14ac:dyDescent="0.25">
      <c r="A346" s="166"/>
      <c r="B346" s="166" t="s">
        <v>958</v>
      </c>
      <c r="C346" s="175">
        <v>73.138999999999996</v>
      </c>
      <c r="D346" s="176">
        <v>224.1</v>
      </c>
      <c r="E346" s="176">
        <v>350.6</v>
      </c>
      <c r="F346" s="176">
        <v>524</v>
      </c>
      <c r="G346" s="176">
        <v>41</v>
      </c>
      <c r="H346" s="176">
        <v>41.543249988045929</v>
      </c>
      <c r="I346" s="176">
        <v>288</v>
      </c>
      <c r="J346" s="175">
        <v>0.27</v>
      </c>
      <c r="K346" s="175">
        <v>0.39600000000000002</v>
      </c>
      <c r="L346" s="175">
        <v>0.73899999999999999</v>
      </c>
      <c r="M346" s="176">
        <v>293</v>
      </c>
      <c r="N346" s="176">
        <v>1.3</v>
      </c>
      <c r="O346" s="177">
        <v>1.2130000000000001</v>
      </c>
      <c r="P346" s="178">
        <v>0.1069</v>
      </c>
      <c r="Q346" s="178">
        <v>-5.749E-5</v>
      </c>
      <c r="R346" s="178">
        <v>1.815E-8</v>
      </c>
      <c r="S346" s="175">
        <f t="shared" ca="1" si="6"/>
        <v>0.72034007335097494</v>
      </c>
      <c r="T346" s="179">
        <v>25</v>
      </c>
      <c r="U346" s="180">
        <v>472.06</v>
      </c>
      <c r="V346" s="180">
        <v>246.98</v>
      </c>
      <c r="W346" s="169">
        <v>-22</v>
      </c>
      <c r="X346" s="181">
        <v>-92.048000000000002</v>
      </c>
      <c r="Y346" s="169">
        <v>11.76</v>
      </c>
      <c r="Z346" s="181">
        <v>49.20384</v>
      </c>
      <c r="AA346" s="181"/>
      <c r="AB346" s="177">
        <v>16.608499999999999</v>
      </c>
      <c r="AC346" s="180">
        <v>3012.7</v>
      </c>
      <c r="AD346" s="180">
        <v>-48.96</v>
      </c>
      <c r="AE346" s="169">
        <v>373</v>
      </c>
      <c r="AF346" s="169">
        <v>259</v>
      </c>
      <c r="AG346" s="175">
        <v>0</v>
      </c>
      <c r="AH346" s="180">
        <v>0</v>
      </c>
      <c r="AI346" s="175">
        <v>0</v>
      </c>
      <c r="AJ346" s="175">
        <v>0</v>
      </c>
      <c r="AK346" s="169">
        <v>7670</v>
      </c>
      <c r="AL346" s="181">
        <v>32091.280000000002</v>
      </c>
      <c r="AM346" s="169"/>
      <c r="AN346" s="170"/>
      <c r="AO346" s="170"/>
      <c r="AP346" s="170"/>
      <c r="AQ346" s="170"/>
      <c r="AR346" s="170"/>
      <c r="AS346" s="170"/>
      <c r="AT346" s="170"/>
      <c r="AU346" s="170"/>
      <c r="AV346" s="170"/>
      <c r="AW346" s="170"/>
      <c r="AX346" s="170"/>
      <c r="AY346" s="170"/>
      <c r="AZ346" s="170"/>
      <c r="BA346" s="170"/>
      <c r="BB346" s="170"/>
      <c r="BC346" s="170"/>
      <c r="BD346" s="170"/>
      <c r="BE346" s="170"/>
      <c r="BF346" s="170"/>
      <c r="BG346" s="170"/>
      <c r="BH346" s="170"/>
      <c r="BI346" s="170"/>
      <c r="BJ346" s="170"/>
      <c r="BK346" s="170"/>
      <c r="BL346" s="170"/>
      <c r="BM346" s="170"/>
      <c r="BN346" s="170"/>
      <c r="BO346" s="170"/>
      <c r="BP346" s="170"/>
      <c r="BQ346" s="170"/>
      <c r="BR346" s="170"/>
      <c r="BS346" s="170"/>
      <c r="BT346" s="170"/>
      <c r="BU346" s="170"/>
      <c r="BV346" s="170"/>
      <c r="BW346" s="170"/>
      <c r="BX346" s="170"/>
      <c r="BY346" s="169"/>
      <c r="BZ346" s="169"/>
      <c r="CA346" s="169"/>
      <c r="CB346" s="169"/>
      <c r="CC346" s="169"/>
      <c r="CD346" s="169"/>
      <c r="CE346" s="169"/>
      <c r="CF346" s="169"/>
      <c r="CG346" s="169"/>
      <c r="CH346" s="169"/>
      <c r="CI346" s="169"/>
      <c r="CJ346" s="169"/>
      <c r="CK346" s="169"/>
      <c r="CL346" s="169"/>
      <c r="CM346" s="169"/>
      <c r="CN346" s="169"/>
      <c r="CO346" s="169"/>
      <c r="CP346" s="169"/>
      <c r="CQ346" s="169"/>
      <c r="CR346" s="169"/>
      <c r="CS346" s="171"/>
      <c r="CT346" s="171"/>
      <c r="CU346" s="169"/>
    </row>
    <row r="347" spans="1:130" ht="15.75" x14ac:dyDescent="0.25">
      <c r="A347" s="166"/>
      <c r="B347" s="166" t="s">
        <v>959</v>
      </c>
      <c r="C347" s="175">
        <v>116.161</v>
      </c>
      <c r="D347" s="176">
        <v>189</v>
      </c>
      <c r="E347" s="176">
        <v>389.6</v>
      </c>
      <c r="F347" s="176">
        <v>571</v>
      </c>
      <c r="G347" s="176">
        <v>32.299999999999997</v>
      </c>
      <c r="H347" s="176">
        <v>32.727974990582517</v>
      </c>
      <c r="I347" s="176">
        <v>371</v>
      </c>
      <c r="J347" s="175">
        <v>0.26</v>
      </c>
      <c r="K347" s="175">
        <v>0.4</v>
      </c>
      <c r="L347" s="175">
        <v>0.80100000000000005</v>
      </c>
      <c r="M347" s="176">
        <v>293</v>
      </c>
      <c r="N347" s="176">
        <v>2.8</v>
      </c>
      <c r="O347" s="177">
        <v>3.2530000000000001</v>
      </c>
      <c r="P347" s="178">
        <v>0.13109999999999999</v>
      </c>
      <c r="Q347" s="178">
        <v>-5.4419999999999997E-5</v>
      </c>
      <c r="R347" s="178">
        <v>-1.8899999999999999E-10</v>
      </c>
      <c r="S347" s="175">
        <f t="shared" ca="1" si="6"/>
        <v>0.84268044995412905</v>
      </c>
      <c r="T347" s="179">
        <v>25</v>
      </c>
      <c r="U347" s="180">
        <v>537.58000000000004</v>
      </c>
      <c r="V347" s="180">
        <v>272.3</v>
      </c>
      <c r="W347" s="169">
        <v>-116.26</v>
      </c>
      <c r="X347" s="181">
        <v>-486.43184000000002</v>
      </c>
      <c r="Y347" s="169">
        <v>0</v>
      </c>
      <c r="Z347" s="181">
        <v>0</v>
      </c>
      <c r="AA347" s="181"/>
      <c r="AB347" s="177">
        <v>16.183599999999998</v>
      </c>
      <c r="AC347" s="180">
        <v>3151.09</v>
      </c>
      <c r="AD347" s="180">
        <v>-69.150000000000006</v>
      </c>
      <c r="AE347" s="169">
        <v>435</v>
      </c>
      <c r="AF347" s="169">
        <v>295</v>
      </c>
      <c r="AG347" s="175">
        <v>0</v>
      </c>
      <c r="AH347" s="180">
        <v>0</v>
      </c>
      <c r="AI347" s="175">
        <v>0</v>
      </c>
      <c r="AJ347" s="175">
        <v>0</v>
      </c>
      <c r="AK347" s="169">
        <v>8600</v>
      </c>
      <c r="AL347" s="181">
        <v>35982.400000000001</v>
      </c>
      <c r="AM347" s="169"/>
      <c r="AN347" s="170"/>
      <c r="AO347" s="170"/>
      <c r="AP347" s="170"/>
      <c r="AQ347" s="170"/>
      <c r="AR347" s="170"/>
      <c r="AS347" s="170"/>
      <c r="AT347" s="170"/>
      <c r="AU347" s="170"/>
      <c r="AV347" s="170"/>
      <c r="AW347" s="170"/>
      <c r="AX347" s="170"/>
      <c r="AY347" s="170"/>
      <c r="AZ347" s="170"/>
      <c r="BA347" s="170"/>
      <c r="BB347" s="170"/>
      <c r="BC347" s="170"/>
      <c r="BD347" s="170"/>
      <c r="BE347" s="170"/>
      <c r="BF347" s="170"/>
      <c r="BG347" s="170"/>
      <c r="BH347" s="170"/>
      <c r="BI347" s="170"/>
      <c r="BJ347" s="170"/>
      <c r="BK347" s="170"/>
      <c r="BL347" s="170"/>
      <c r="BM347" s="170"/>
      <c r="BN347" s="170"/>
      <c r="BO347" s="170"/>
      <c r="BP347" s="170"/>
      <c r="BQ347" s="170"/>
      <c r="BR347" s="170"/>
      <c r="BS347" s="170"/>
      <c r="BT347" s="170"/>
      <c r="BU347" s="170"/>
      <c r="BV347" s="170"/>
      <c r="BW347" s="170"/>
      <c r="BX347" s="170"/>
      <c r="BY347" s="169"/>
      <c r="BZ347" s="169"/>
      <c r="CA347" s="169"/>
      <c r="CB347" s="169"/>
      <c r="CC347" s="169"/>
      <c r="CD347" s="169"/>
      <c r="CE347" s="169"/>
      <c r="CF347" s="169"/>
      <c r="CG347" s="169"/>
      <c r="CH347" s="169"/>
      <c r="CI347" s="169"/>
      <c r="CJ347" s="169"/>
      <c r="CK347" s="169"/>
      <c r="CL347" s="169"/>
      <c r="CM347" s="169"/>
      <c r="CN347" s="169"/>
      <c r="CO347" s="169"/>
      <c r="CP347" s="169"/>
      <c r="CQ347" s="169"/>
      <c r="CR347" s="169"/>
      <c r="CS347" s="171"/>
      <c r="CT347" s="171"/>
      <c r="CU347" s="169"/>
    </row>
    <row r="348" spans="1:130" ht="15.75" x14ac:dyDescent="0.25">
      <c r="A348" s="166"/>
      <c r="B348" s="166" t="s">
        <v>960</v>
      </c>
      <c r="C348" s="175">
        <v>149.23599999999999</v>
      </c>
      <c r="D348" s="176">
        <v>259</v>
      </c>
      <c r="E348" s="176">
        <v>513.9</v>
      </c>
      <c r="F348" s="176">
        <v>721</v>
      </c>
      <c r="G348" s="176">
        <v>28</v>
      </c>
      <c r="H348" s="176">
        <v>28.370999991836243</v>
      </c>
      <c r="I348" s="176">
        <v>518</v>
      </c>
      <c r="J348" s="175">
        <v>0.25</v>
      </c>
      <c r="K348" s="175">
        <v>0</v>
      </c>
      <c r="L348" s="175">
        <v>0.93200000000000005</v>
      </c>
      <c r="M348" s="176">
        <v>293</v>
      </c>
      <c r="N348" s="176">
        <v>0</v>
      </c>
      <c r="O348" s="177">
        <v>-8.1370000000000005</v>
      </c>
      <c r="P348" s="178">
        <v>0.21840000000000001</v>
      </c>
      <c r="Q348" s="178">
        <v>-1.328E-4</v>
      </c>
      <c r="R348" s="178">
        <v>3.0750000000000001E-8</v>
      </c>
      <c r="S348" s="175">
        <f t="shared" ca="1" si="6"/>
        <v>1.6015360158276539</v>
      </c>
      <c r="T348" s="179">
        <v>25</v>
      </c>
      <c r="U348" s="180">
        <v>1111.0999999999999</v>
      </c>
      <c r="V348" s="180">
        <v>341.28</v>
      </c>
      <c r="W348" s="169">
        <v>0</v>
      </c>
      <c r="X348" s="181">
        <v>0</v>
      </c>
      <c r="Y348" s="169">
        <v>0</v>
      </c>
      <c r="Z348" s="181">
        <v>0</v>
      </c>
      <c r="AA348" s="181"/>
      <c r="AB348" s="177">
        <v>16.3994</v>
      </c>
      <c r="AC348" s="180">
        <v>4079.72</v>
      </c>
      <c r="AD348" s="180">
        <v>-96.15</v>
      </c>
      <c r="AE348" s="169">
        <v>560</v>
      </c>
      <c r="AF348" s="169">
        <v>385</v>
      </c>
      <c r="AG348" s="175">
        <v>0</v>
      </c>
      <c r="AH348" s="180">
        <v>0</v>
      </c>
      <c r="AI348" s="175">
        <v>0</v>
      </c>
      <c r="AJ348" s="175">
        <v>0</v>
      </c>
      <c r="AK348" s="169">
        <v>11690</v>
      </c>
      <c r="AL348" s="181">
        <v>48910.96</v>
      </c>
      <c r="AM348" s="169"/>
      <c r="AN348" s="170"/>
      <c r="AO348" s="170"/>
      <c r="AP348" s="170"/>
      <c r="AQ348" s="170"/>
      <c r="AR348" s="170"/>
      <c r="AS348" s="170"/>
      <c r="AT348" s="170"/>
      <c r="AU348" s="170"/>
      <c r="AV348" s="170"/>
      <c r="AW348" s="170"/>
      <c r="AX348" s="170"/>
      <c r="AY348" s="170"/>
      <c r="AZ348" s="170"/>
      <c r="BA348" s="170"/>
      <c r="BB348" s="170"/>
      <c r="BC348" s="170"/>
      <c r="BD348" s="170"/>
      <c r="BE348" s="170"/>
      <c r="BF348" s="170"/>
      <c r="BG348" s="170"/>
      <c r="BH348" s="170"/>
      <c r="BI348" s="170"/>
      <c r="BJ348" s="170"/>
      <c r="BK348" s="170"/>
      <c r="BL348" s="170"/>
      <c r="BM348" s="170"/>
      <c r="BN348" s="170"/>
      <c r="BO348" s="170"/>
      <c r="BP348" s="170"/>
      <c r="BQ348" s="170"/>
      <c r="BR348" s="170"/>
      <c r="BS348" s="170"/>
      <c r="BT348" s="170"/>
      <c r="BU348" s="170"/>
      <c r="BV348" s="170"/>
      <c r="BW348" s="170"/>
      <c r="BX348" s="170"/>
      <c r="BY348" s="169"/>
      <c r="BZ348" s="169"/>
      <c r="CA348" s="169"/>
      <c r="CB348" s="169"/>
      <c r="CC348" s="169"/>
      <c r="CD348" s="169"/>
      <c r="CE348" s="169"/>
      <c r="CF348" s="169"/>
      <c r="CG348" s="169"/>
      <c r="CH348" s="169"/>
      <c r="CI348" s="169"/>
      <c r="CJ348" s="169"/>
      <c r="CK348" s="169"/>
      <c r="CL348" s="169"/>
      <c r="CM348" s="169"/>
      <c r="CN348" s="169"/>
      <c r="CO348" s="169"/>
      <c r="CP348" s="169"/>
      <c r="CQ348" s="169"/>
      <c r="CR348" s="169"/>
      <c r="CS348" s="171"/>
      <c r="CT348" s="171"/>
      <c r="CU348" s="169"/>
    </row>
    <row r="349" spans="1:130" ht="15.75" x14ac:dyDescent="0.25">
      <c r="A349" s="166"/>
      <c r="B349" s="166" t="s">
        <v>961</v>
      </c>
      <c r="C349" s="175">
        <v>134.22200000000001</v>
      </c>
      <c r="D349" s="176">
        <v>185.2</v>
      </c>
      <c r="E349" s="176">
        <v>456.4</v>
      </c>
      <c r="F349" s="176">
        <v>660.5</v>
      </c>
      <c r="G349" s="176">
        <v>28.5</v>
      </c>
      <c r="H349" s="176">
        <v>28.87762499169046</v>
      </c>
      <c r="I349" s="176">
        <v>497</v>
      </c>
      <c r="J349" s="175">
        <v>0.26100000000000001</v>
      </c>
      <c r="K349" s="175">
        <v>0.39200000000000002</v>
      </c>
      <c r="L349" s="175">
        <v>0.86</v>
      </c>
      <c r="M349" s="176">
        <v>293</v>
      </c>
      <c r="N349" s="176">
        <v>0.4</v>
      </c>
      <c r="O349" s="177">
        <v>-5.4909999999999997</v>
      </c>
      <c r="P349" s="178">
        <v>0.1895</v>
      </c>
      <c r="Q349" s="178">
        <v>-1.05E-4</v>
      </c>
      <c r="R349" s="178">
        <v>2.0470000000000001E-8</v>
      </c>
      <c r="S349" s="175">
        <f t="shared" ca="1" si="6"/>
        <v>0.98642114880656406</v>
      </c>
      <c r="T349" s="179">
        <v>25</v>
      </c>
      <c r="U349" s="180">
        <v>563.84</v>
      </c>
      <c r="V349" s="180">
        <v>296.01</v>
      </c>
      <c r="W349" s="169">
        <v>-3.3</v>
      </c>
      <c r="X349" s="181">
        <v>-13.8072</v>
      </c>
      <c r="Y349" s="169">
        <v>34.58</v>
      </c>
      <c r="Z349" s="181">
        <v>144.68271999999999</v>
      </c>
      <c r="AA349" s="181"/>
      <c r="AB349" s="177">
        <v>16.0793</v>
      </c>
      <c r="AC349" s="180">
        <v>3633.4</v>
      </c>
      <c r="AD349" s="180">
        <v>-71.77</v>
      </c>
      <c r="AE349" s="169">
        <v>486</v>
      </c>
      <c r="AF349" s="169">
        <v>335</v>
      </c>
      <c r="AG349" s="175">
        <v>0</v>
      </c>
      <c r="AH349" s="180">
        <v>0</v>
      </c>
      <c r="AI349" s="175">
        <v>0</v>
      </c>
      <c r="AJ349" s="175">
        <v>0</v>
      </c>
      <c r="AK349" s="169">
        <v>9380</v>
      </c>
      <c r="AL349" s="181">
        <v>39245.919999999998</v>
      </c>
      <c r="AM349" s="169"/>
      <c r="AN349" s="170"/>
      <c r="AO349" s="170"/>
      <c r="AP349" s="170"/>
      <c r="AQ349" s="170"/>
      <c r="AR349" s="170"/>
      <c r="AS349" s="170"/>
      <c r="AT349" s="170"/>
      <c r="AU349" s="17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69"/>
      <c r="BZ349" s="169"/>
      <c r="CA349" s="169"/>
      <c r="CB349" s="169"/>
      <c r="CC349" s="169"/>
      <c r="CD349" s="169"/>
      <c r="CE349" s="169"/>
      <c r="CF349" s="169"/>
      <c r="CG349" s="169"/>
      <c r="CH349" s="169"/>
      <c r="CI349" s="169"/>
      <c r="CJ349" s="169"/>
      <c r="CK349" s="169"/>
      <c r="CL349" s="169"/>
      <c r="CM349" s="169"/>
      <c r="CN349" s="169"/>
      <c r="CO349" s="169"/>
      <c r="CP349" s="169"/>
      <c r="CQ349" s="169"/>
      <c r="CR349" s="169"/>
      <c r="CS349" s="171"/>
      <c r="CT349" s="171"/>
      <c r="CU349" s="169"/>
    </row>
    <row r="350" spans="1:130" ht="15.75" x14ac:dyDescent="0.25">
      <c r="A350" s="166"/>
      <c r="B350" s="166" t="s">
        <v>962</v>
      </c>
      <c r="C350" s="175">
        <v>140.27000000000001</v>
      </c>
      <c r="D350" s="176">
        <v>198.4</v>
      </c>
      <c r="E350" s="176">
        <v>454.1</v>
      </c>
      <c r="F350" s="176">
        <v>667</v>
      </c>
      <c r="G350" s="176">
        <v>31.1</v>
      </c>
      <c r="H350" s="176">
        <v>31.512074990932398</v>
      </c>
      <c r="I350" s="176">
        <v>0</v>
      </c>
      <c r="J350" s="175">
        <v>0</v>
      </c>
      <c r="K350" s="175">
        <v>0.36199999999999999</v>
      </c>
      <c r="L350" s="175">
        <v>0.79900000000000004</v>
      </c>
      <c r="M350" s="176">
        <v>293</v>
      </c>
      <c r="N350" s="176">
        <v>0</v>
      </c>
      <c r="O350" s="177">
        <v>-15.037000000000001</v>
      </c>
      <c r="P350" s="178">
        <v>0.25819999999999999</v>
      </c>
      <c r="Q350" s="178">
        <v>-1.506E-4</v>
      </c>
      <c r="R350" s="178">
        <v>3.344E-8</v>
      </c>
      <c r="S350" s="175">
        <f t="shared" ca="1" si="6"/>
        <v>1.0890690777393168</v>
      </c>
      <c r="T350" s="179">
        <v>25</v>
      </c>
      <c r="U350" s="180">
        <v>598.29999999999995</v>
      </c>
      <c r="V350" s="180">
        <v>311.39</v>
      </c>
      <c r="W350" s="169">
        <v>-50.95</v>
      </c>
      <c r="X350" s="181">
        <v>-213.17480000000003</v>
      </c>
      <c r="Y350" s="169">
        <v>13.49</v>
      </c>
      <c r="Z350" s="181">
        <v>56.442160000000001</v>
      </c>
      <c r="AA350" s="181"/>
      <c r="AB350" s="177">
        <v>15.9116</v>
      </c>
      <c r="AC350" s="180">
        <v>3542.57</v>
      </c>
      <c r="AD350" s="180">
        <v>-72.319999999999993</v>
      </c>
      <c r="AE350" s="169">
        <v>485</v>
      </c>
      <c r="AF350" s="169">
        <v>332</v>
      </c>
      <c r="AG350" s="175">
        <v>0</v>
      </c>
      <c r="AH350" s="180">
        <v>0</v>
      </c>
      <c r="AI350" s="175">
        <v>0</v>
      </c>
      <c r="AJ350" s="175">
        <v>0</v>
      </c>
      <c r="AK350" s="169">
        <v>9200</v>
      </c>
      <c r="AL350" s="181">
        <v>38492.800000000003</v>
      </c>
      <c r="AM350" s="169"/>
      <c r="AN350" s="170"/>
      <c r="AO350" s="170"/>
      <c r="AP350" s="170"/>
      <c r="AQ350" s="170"/>
      <c r="AR350" s="170"/>
      <c r="AS350" s="170"/>
      <c r="AT350" s="170"/>
      <c r="AU350" s="170"/>
      <c r="AV350" s="170"/>
      <c r="AW350" s="170"/>
      <c r="AX350" s="170"/>
      <c r="AY350" s="170"/>
      <c r="AZ350" s="170"/>
      <c r="BA350" s="170"/>
      <c r="BB350" s="170"/>
      <c r="BC350" s="170"/>
      <c r="BD350" s="170"/>
      <c r="BE350" s="170"/>
      <c r="BF350" s="170"/>
      <c r="BG350" s="170"/>
      <c r="BH350" s="170"/>
      <c r="BI350" s="170"/>
      <c r="BJ350" s="170"/>
      <c r="BK350" s="170"/>
      <c r="BL350" s="170"/>
      <c r="BM350" s="170"/>
      <c r="BN350" s="170"/>
      <c r="BO350" s="170"/>
      <c r="BP350" s="170"/>
      <c r="BQ350" s="170"/>
      <c r="BR350" s="170"/>
      <c r="BS350" s="170"/>
      <c r="BT350" s="170"/>
      <c r="BU350" s="170"/>
      <c r="BV350" s="170"/>
      <c r="BW350" s="170"/>
      <c r="BX350" s="170"/>
      <c r="BY350" s="169"/>
      <c r="BZ350" s="169"/>
      <c r="CA350" s="169"/>
      <c r="CB350" s="169"/>
      <c r="CC350" s="169"/>
      <c r="CD350" s="169"/>
      <c r="CE350" s="169"/>
      <c r="CF350" s="169"/>
      <c r="CG350" s="169"/>
      <c r="CH350" s="169"/>
      <c r="CI350" s="169"/>
      <c r="CJ350" s="169"/>
      <c r="CK350" s="169"/>
      <c r="CL350" s="169"/>
      <c r="CM350" s="169"/>
      <c r="CN350" s="169"/>
      <c r="CO350" s="169"/>
      <c r="CP350" s="169"/>
      <c r="CQ350" s="169"/>
      <c r="CR350" s="169"/>
      <c r="CS350" s="171"/>
      <c r="CT350" s="171"/>
      <c r="CU350" s="169"/>
    </row>
    <row r="351" spans="1:130" ht="15.75" x14ac:dyDescent="0.25">
      <c r="A351" s="166"/>
      <c r="B351" s="166" t="s">
        <v>963</v>
      </c>
      <c r="C351" s="175">
        <v>72.106999999999999</v>
      </c>
      <c r="D351" s="176">
        <v>176.8</v>
      </c>
      <c r="E351" s="176">
        <v>348</v>
      </c>
      <c r="F351" s="176">
        <v>524</v>
      </c>
      <c r="G351" s="176">
        <v>40</v>
      </c>
      <c r="H351" s="176">
        <v>40.529999988337487</v>
      </c>
      <c r="I351" s="176">
        <v>278</v>
      </c>
      <c r="J351" s="175">
        <v>0.26</v>
      </c>
      <c r="K351" s="175">
        <v>0.35199999999999998</v>
      </c>
      <c r="L351" s="175">
        <v>0.80200000000000005</v>
      </c>
      <c r="M351" s="176">
        <v>293</v>
      </c>
      <c r="N351" s="176">
        <v>2.6</v>
      </c>
      <c r="O351" s="177">
        <v>3.363</v>
      </c>
      <c r="P351" s="178">
        <v>8.2570000000000005E-2</v>
      </c>
      <c r="Q351" s="178">
        <v>-4.1149999999999997E-5</v>
      </c>
      <c r="R351" s="178">
        <v>6.8960000000000002E-9</v>
      </c>
      <c r="S351" s="175">
        <f t="shared" ca="1" si="6"/>
        <v>0.64448827396925246</v>
      </c>
      <c r="T351" s="179">
        <v>25</v>
      </c>
      <c r="U351" s="180">
        <v>472.31</v>
      </c>
      <c r="V351" s="180">
        <v>233.42</v>
      </c>
      <c r="W351" s="169">
        <v>-49</v>
      </c>
      <c r="X351" s="181">
        <v>-205.01600000000002</v>
      </c>
      <c r="Y351" s="169">
        <v>-27.43</v>
      </c>
      <c r="Z351" s="181">
        <v>-114.76712000000001</v>
      </c>
      <c r="AA351" s="181"/>
      <c r="AB351" s="177">
        <v>16.166799999999999</v>
      </c>
      <c r="AC351" s="180">
        <v>2839.09</v>
      </c>
      <c r="AD351" s="180">
        <v>-50.15</v>
      </c>
      <c r="AE351" s="169">
        <v>380</v>
      </c>
      <c r="AF351" s="169">
        <v>255</v>
      </c>
      <c r="AG351" s="175">
        <v>0</v>
      </c>
      <c r="AH351" s="180">
        <v>0</v>
      </c>
      <c r="AI351" s="175">
        <v>0</v>
      </c>
      <c r="AJ351" s="175">
        <v>0</v>
      </c>
      <c r="AK351" s="169">
        <v>7530</v>
      </c>
      <c r="AL351" s="181">
        <v>31505.52</v>
      </c>
      <c r="AM351" s="169"/>
      <c r="AN351" s="170"/>
      <c r="AO351" s="170"/>
      <c r="AP351" s="170"/>
      <c r="AQ351" s="170"/>
      <c r="AR351" s="170"/>
      <c r="AS351" s="170"/>
      <c r="AT351" s="170"/>
      <c r="AU351" s="170"/>
      <c r="AV351" s="170"/>
      <c r="AW351" s="170"/>
      <c r="AX351" s="170"/>
      <c r="AY351" s="170"/>
      <c r="AZ351" s="170"/>
      <c r="BA351" s="170"/>
      <c r="BB351" s="170"/>
      <c r="BC351" s="170"/>
      <c r="BD351" s="170"/>
      <c r="BE351" s="170"/>
      <c r="BF351" s="170"/>
      <c r="BG351" s="170"/>
      <c r="BH351" s="170"/>
      <c r="BI351" s="170"/>
      <c r="BJ351" s="170"/>
      <c r="BK351" s="170"/>
      <c r="BL351" s="170"/>
      <c r="BM351" s="170"/>
      <c r="BN351" s="170"/>
      <c r="BO351" s="170"/>
      <c r="BP351" s="170"/>
      <c r="BQ351" s="170"/>
      <c r="BR351" s="170"/>
      <c r="BS351" s="170"/>
      <c r="BT351" s="170"/>
      <c r="BU351" s="170"/>
      <c r="BV351" s="170"/>
      <c r="BW351" s="170"/>
      <c r="BX351" s="170"/>
      <c r="BY351" s="169"/>
      <c r="BZ351" s="169"/>
      <c r="CA351" s="169"/>
      <c r="CB351" s="169"/>
      <c r="CC351" s="169"/>
      <c r="CD351" s="169"/>
      <c r="CE351" s="169"/>
      <c r="CF351" s="169"/>
      <c r="CG351" s="169"/>
      <c r="CH351" s="169"/>
      <c r="CI351" s="169"/>
      <c r="CJ351" s="169"/>
      <c r="CK351" s="169"/>
      <c r="CL351" s="169"/>
      <c r="CM351" s="169"/>
      <c r="CN351" s="169"/>
      <c r="CO351" s="169"/>
      <c r="CP351" s="169"/>
      <c r="CQ351" s="169"/>
      <c r="CR351" s="169"/>
      <c r="CS351" s="171"/>
      <c r="CT351" s="171"/>
      <c r="CU351" s="169"/>
    </row>
    <row r="352" spans="1:130" ht="15.75" x14ac:dyDescent="0.25">
      <c r="A352" s="166"/>
      <c r="B352" s="166" t="s">
        <v>964</v>
      </c>
      <c r="C352" s="175">
        <v>88.106999999999999</v>
      </c>
      <c r="D352" s="176">
        <v>267.89999999999998</v>
      </c>
      <c r="E352" s="176">
        <v>436.4</v>
      </c>
      <c r="F352" s="176">
        <v>628</v>
      </c>
      <c r="G352" s="176">
        <v>52</v>
      </c>
      <c r="H352" s="176">
        <v>52.688999984838738</v>
      </c>
      <c r="I352" s="176">
        <v>292</v>
      </c>
      <c r="J352" s="175">
        <v>0.29499999999999998</v>
      </c>
      <c r="K352" s="175">
        <v>0.67</v>
      </c>
      <c r="L352" s="175">
        <v>0.95799999999999996</v>
      </c>
      <c r="M352" s="176">
        <v>293</v>
      </c>
      <c r="N352" s="176">
        <v>1.5</v>
      </c>
      <c r="O352" s="177">
        <v>2.8039999999999998</v>
      </c>
      <c r="P352" s="178">
        <v>9.8809999999999995E-2</v>
      </c>
      <c r="Q352" s="178">
        <v>-5.804E-5</v>
      </c>
      <c r="R352" s="178">
        <v>1.321E-8</v>
      </c>
      <c r="S352" s="175">
        <f t="shared" ca="1" si="6"/>
        <v>1.1661514544990033</v>
      </c>
      <c r="T352" s="179">
        <v>25</v>
      </c>
      <c r="U352" s="180">
        <v>640.41999999999996</v>
      </c>
      <c r="V352" s="180">
        <v>321.13</v>
      </c>
      <c r="W352" s="169">
        <v>-113.73</v>
      </c>
      <c r="X352" s="181">
        <v>-475.84632000000005</v>
      </c>
      <c r="Y352" s="169">
        <v>0</v>
      </c>
      <c r="Z352" s="181">
        <v>0</v>
      </c>
      <c r="AA352" s="181"/>
      <c r="AB352" s="177">
        <v>17.923999999999999</v>
      </c>
      <c r="AC352" s="180">
        <v>4130.93</v>
      </c>
      <c r="AD352" s="180">
        <v>-70.55</v>
      </c>
      <c r="AE352" s="169">
        <v>470</v>
      </c>
      <c r="AF352" s="169">
        <v>335</v>
      </c>
      <c r="AG352" s="175">
        <v>73.805999999999997</v>
      </c>
      <c r="AH352" s="180">
        <v>-9015.33</v>
      </c>
      <c r="AI352" s="175">
        <v>-7.6509999999999998</v>
      </c>
      <c r="AJ352" s="175">
        <v>4.22</v>
      </c>
      <c r="AK352" s="169">
        <v>10040</v>
      </c>
      <c r="AL352" s="181">
        <v>42007.360000000001</v>
      </c>
      <c r="AM352" s="169"/>
      <c r="AN352" s="170"/>
      <c r="AO352" s="170"/>
      <c r="AP352" s="170"/>
      <c r="AQ352" s="170"/>
      <c r="AR352" s="170"/>
      <c r="AS352" s="170"/>
      <c r="AT352" s="170"/>
      <c r="AU352" s="170"/>
      <c r="AV352" s="170"/>
      <c r="AW352" s="170"/>
      <c r="AX352" s="170"/>
      <c r="AY352" s="170"/>
      <c r="AZ352" s="170"/>
      <c r="BA352" s="170"/>
      <c r="BB352" s="170"/>
      <c r="BC352" s="170"/>
      <c r="BD352" s="170"/>
      <c r="BE352" s="170"/>
      <c r="BF352" s="170"/>
      <c r="BG352" s="170"/>
      <c r="BH352" s="170"/>
      <c r="BI352" s="170"/>
      <c r="BJ352" s="170"/>
      <c r="BK352" s="170"/>
      <c r="BL352" s="170"/>
      <c r="BM352" s="170"/>
      <c r="BN352" s="170"/>
      <c r="BO352" s="170"/>
      <c r="BP352" s="170"/>
      <c r="BQ352" s="170"/>
      <c r="BR352" s="170"/>
      <c r="BS352" s="170"/>
      <c r="BT352" s="170"/>
      <c r="BU352" s="170"/>
      <c r="BV352" s="170"/>
      <c r="BW352" s="170"/>
      <c r="BX352" s="170"/>
      <c r="BY352" s="169"/>
      <c r="BZ352" s="169"/>
      <c r="CA352" s="169"/>
      <c r="CB352" s="169"/>
      <c r="CC352" s="169"/>
      <c r="CD352" s="169"/>
      <c r="CE352" s="169"/>
      <c r="CF352" s="169"/>
      <c r="CG352" s="169"/>
      <c r="CH352" s="169"/>
      <c r="CI352" s="169"/>
      <c r="CJ352" s="169"/>
      <c r="CK352" s="169"/>
      <c r="CL352" s="169"/>
      <c r="CM352" s="169"/>
      <c r="CN352" s="169"/>
      <c r="CO352" s="169"/>
      <c r="CP352" s="169"/>
      <c r="CQ352" s="169"/>
      <c r="CR352" s="169"/>
      <c r="CS352" s="171"/>
      <c r="CT352" s="171"/>
      <c r="CU352" s="169"/>
    </row>
    <row r="353" spans="1:130" ht="15.75" x14ac:dyDescent="0.25">
      <c r="A353" s="166" t="s">
        <v>409</v>
      </c>
      <c r="B353" s="166" t="s">
        <v>965</v>
      </c>
      <c r="C353" s="175">
        <v>142.286</v>
      </c>
      <c r="D353" s="176">
        <v>243.5</v>
      </c>
      <c r="E353" s="176">
        <v>447.3</v>
      </c>
      <c r="F353" s="176">
        <v>617.6</v>
      </c>
      <c r="G353" s="176">
        <v>20.8</v>
      </c>
      <c r="H353" s="176">
        <v>21.075599993935494</v>
      </c>
      <c r="I353" s="176">
        <v>603</v>
      </c>
      <c r="J353" s="175">
        <v>0.247</v>
      </c>
      <c r="K353" s="175">
        <v>0.49</v>
      </c>
      <c r="L353" s="175">
        <v>0.73</v>
      </c>
      <c r="M353" s="176">
        <v>293</v>
      </c>
      <c r="N353" s="176">
        <v>0</v>
      </c>
      <c r="O353" s="177">
        <v>-1.89</v>
      </c>
      <c r="P353" s="178">
        <v>0.22950000000000001</v>
      </c>
      <c r="Q353" s="178">
        <v>-1.2630000000000001E-4</v>
      </c>
      <c r="R353" s="178">
        <v>2.7010000000000002E-8</v>
      </c>
      <c r="S353" s="175">
        <f t="shared" ca="1" si="6"/>
        <v>0.93843445852026397</v>
      </c>
      <c r="T353" s="179">
        <v>25</v>
      </c>
      <c r="U353" s="180">
        <v>558.61</v>
      </c>
      <c r="V353" s="180">
        <v>288.37</v>
      </c>
      <c r="W353" s="169">
        <v>-59.67</v>
      </c>
      <c r="X353" s="181">
        <v>-249.65928000000002</v>
      </c>
      <c r="Y353" s="169">
        <v>7.94</v>
      </c>
      <c r="Z353" s="181">
        <v>33.220960000000005</v>
      </c>
      <c r="AA353" s="181"/>
      <c r="AB353" s="177">
        <v>16.011399999999998</v>
      </c>
      <c r="AC353" s="180">
        <v>3456.8</v>
      </c>
      <c r="AD353" s="180">
        <v>-78.67</v>
      </c>
      <c r="AE353" s="169">
        <v>476</v>
      </c>
      <c r="AF353" s="169">
        <v>330</v>
      </c>
      <c r="AG353" s="175">
        <v>75.474999999999994</v>
      </c>
      <c r="AH353" s="180">
        <v>-8563.64</v>
      </c>
      <c r="AI353" s="175">
        <v>-8.1489999999999991</v>
      </c>
      <c r="AJ353" s="175">
        <v>10.199999999999999</v>
      </c>
      <c r="AK353" s="169">
        <v>9388</v>
      </c>
      <c r="AL353" s="181">
        <v>39279.392</v>
      </c>
      <c r="AM353" s="190" t="s">
        <v>139</v>
      </c>
      <c r="AN353" s="191">
        <f ca="1">IFERROR(IF($AM353="HSC",OFFSET(INDEX(CpDataCoefficients!$A$1:$A$5025,MATCH($A353,CpDataCoefficients!$A$1:$A$5025,0)),1,CpDataCoefficients!$F$39+AN$3),OFFSET(INDEX(CpDataCoefficients!$A$1:$A$5025,MATCH($A353,CpDataCoefficients!$A$1:$A$5025,0)),0,CpDataCoefficients!$F$39+AN$3)),0)</f>
        <v>200</v>
      </c>
      <c r="AO353" s="191">
        <f ca="1">IFERROR(IF($AM353="HSC",OFFSET(INDEX(CpDataCoefficients!$A$1:$A$5025,MATCH($A353,CpDataCoefficients!$A$1:$A$5025,0)),1,CpDataCoefficients!$F$39+AO$3),OFFSET(INDEX(CpDataCoefficients!$A$1:$A$5025,MATCH($A353,CpDataCoefficients!$A$1:$A$5025,0)),0,CpDataCoefficients!$F$39+AO$3)),0)</f>
        <v>1500</v>
      </c>
      <c r="AP353" s="191">
        <f ca="1">IFERROR(IF($AM353="HSC",OFFSET(INDEX(CpDataCoefficients!$A$1:$A$5025,MATCH($A353,CpDataCoefficients!$A$1:$A$5025,0)),1,CpDataCoefficients!$F$39+AP$3),OFFSET(INDEX(CpDataCoefficients!$A$1:$A$5025,MATCH($A353,CpDataCoefficients!$A$1:$A$5025,0)),0,CpDataCoefficients!$F$39+AP$3)),0)</f>
        <v>-83.614123363710675</v>
      </c>
      <c r="AQ353" s="191">
        <f ca="1">IFERROR(IF($AM353="HSC",OFFSET(INDEX(CpDataCoefficients!$A$1:$A$5025,MATCH($A353,CpDataCoefficients!$A$1:$A$5025,0)),1,CpDataCoefficients!$F$39+AQ$3),OFFSET(INDEX(CpDataCoefficients!$A$1:$A$5025,MATCH($A353,CpDataCoefficients!$A$1:$A$5025,0)),0,CpDataCoefficients!$F$39+AQ$3)),0)</f>
        <v>1202.3622622819455</v>
      </c>
      <c r="AR353" s="191">
        <f ca="1">IFERROR(IF($AM353="HSC",OFFSET(INDEX(CpDataCoefficients!$A$1:$A$5025,MATCH($A353,CpDataCoefficients!$A$1:$A$5025,0)),1,CpDataCoefficients!$F$39+AR$3),OFFSET(INDEX(CpDataCoefficients!$A$1:$A$5025,MATCH($A353,CpDataCoefficients!$A$1:$A$5025,0)),0,CpDataCoefficients!$F$39+AR$3)),0)</f>
        <v>-778.14303264026205</v>
      </c>
      <c r="AS353" s="191">
        <f ca="1">IFERROR(IF($AM353="HSC",OFFSET(INDEX(CpDataCoefficients!$A$1:$A$5025,MATCH($A353,CpDataCoefficients!$A$1:$A$5025,0)),1,CpDataCoefficients!$F$39+AS$3),OFFSET(INDEX(CpDataCoefficients!$A$1:$A$5025,MATCH($A353,CpDataCoefficients!$A$1:$A$5025,0)),0,CpDataCoefficients!$F$39+AS$3)),0)</f>
        <v>190.27872457386727</v>
      </c>
      <c r="AT353" s="191">
        <f ca="1">IFERROR(IF($AM353="HSC",OFFSET(INDEX(CpDataCoefficients!$A$1:$A$5025,MATCH($A353,CpDataCoefficients!$A$1:$A$5025,0)),1,CpDataCoefficients!$F$39+AT$3),OFFSET(INDEX(CpDataCoefficients!$A$1:$A$5025,MATCH($A353,CpDataCoefficients!$A$1:$A$5025,0)),0,CpDataCoefficients!$F$39+AT$3)),0)</f>
        <v>2.0523663079126853</v>
      </c>
      <c r="AU353" s="191">
        <f ca="1">IFERROR(IF($AM353="HSC",OFFSET(INDEX(CpDataCoefficients!$A$1:$A$5025,MATCH($A353,CpDataCoefficients!$A$1:$A$5025,0)),1,CpDataCoefficients!$F$39+AU$3),OFFSET(INDEX(CpDataCoefficients!$A$1:$A$5025,MATCH($A353,CpDataCoefficients!$A$1:$A$5025,0)),0,CpDataCoefficients!$F$39+AU$3)),0)</f>
        <v>0</v>
      </c>
      <c r="AV353" s="191">
        <f ca="1">IFERROR(IF($AM353="HSC",OFFSET(INDEX(CpDataCoefficients!$A$1:$A$5025,MATCH($A353,CpDataCoefficients!$A$1:$A$5025,0)),1,CpDataCoefficients!$F$39+AV$3),OFFSET(INDEX(CpDataCoefficients!$A$1:$A$5025,MATCH($A353,CpDataCoefficients!$A$1:$A$5025,0)),0,CpDataCoefficients!$F$39+AV$3)),0)</f>
        <v>0</v>
      </c>
      <c r="AW353" s="191">
        <f ca="1">IFERROR(IF($AM353="HSC",OFFSET(INDEX(CpDataCoefficients!$A$1:$A$5025,MATCH($A353,CpDataCoefficients!$A$1:$A$5025,0)),1,CpDataCoefficients!$F$39+AW$3),OFFSET(INDEX(CpDataCoefficients!$A$1:$A$5025,MATCH($A353,CpDataCoefficients!$A$1:$A$5025,0)),0,CpDataCoefficients!$F$39+AW$3)),0)</f>
        <v>0</v>
      </c>
      <c r="AX353" s="191">
        <f ca="1">IFERROR(IF($AM353="HSC",OFFSET(INDEX(CpDataCoefficients!$A$1:$A$5025,MATCH($A353,CpDataCoefficients!$A$1:$A$5025,0)),1,CpDataCoefficients!$F$39+AX$3),OFFSET(INDEX(CpDataCoefficients!$A$1:$A$5025,MATCH($A353,CpDataCoefficients!$A$1:$A$5025,0)),0,CpDataCoefficients!$F$39+AX$3)),0)</f>
        <v>0</v>
      </c>
      <c r="AY353" s="191">
        <f ca="1">IFERROR(IF($AM353="HSC",OFFSET(INDEX(CpDataCoefficients!$A$1:$A$5025,MATCH($A353,CpDataCoefficients!$A$1:$A$5025,0)),1,CpDataCoefficients!$F$39+AY$3),OFFSET(INDEX(CpDataCoefficients!$A$1:$A$5025,MATCH($A353,CpDataCoefficients!$A$1:$A$5025,0)),0,CpDataCoefficients!$F$39+AY$3)),0)</f>
        <v>0</v>
      </c>
      <c r="AZ353" s="191">
        <f ca="1">IFERROR(IF($AM353="HSC",OFFSET(INDEX(CpDataCoefficients!$A$1:$A$5025,MATCH($A353,CpDataCoefficients!$A$1:$A$5025,0)),1,CpDataCoefficients!$F$39+AZ$3),OFFSET(INDEX(CpDataCoefficients!$A$1:$A$5025,MATCH($A353,CpDataCoefficients!$A$1:$A$5025,0)),0,CpDataCoefficients!$F$39+AZ$3)),0)</f>
        <v>0</v>
      </c>
      <c r="BA353" s="191">
        <f ca="1">IFERROR(IF($AM353="HSC",OFFSET(INDEX(CpDataCoefficients!$A$1:$A$5025,MATCH($A353,CpDataCoefficients!$A$1:$A$5025,0)),1,CpDataCoefficients!$F$39+BA$3),OFFSET(INDEX(CpDataCoefficients!$A$1:$A$5025,MATCH($A353,CpDataCoefficients!$A$1:$A$5025,0)),0,CpDataCoefficients!$F$39+BA$3)),0)</f>
        <v>0</v>
      </c>
      <c r="BB353" s="191">
        <f ca="1">IFERROR(IF($AM353="HSC",OFFSET(INDEX(CpDataCoefficients!$A$1:$A$5025,MATCH($A353,CpDataCoefficients!$A$1:$A$5025,0)),1,CpDataCoefficients!$F$39+BB$3),OFFSET(INDEX(CpDataCoefficients!$A$1:$A$5025,MATCH($A353,CpDataCoefficients!$A$1:$A$5025,0)),0,CpDataCoefficients!$F$39+BB$3)),0)</f>
        <v>0</v>
      </c>
      <c r="BC353" s="191">
        <f ca="1">IFERROR(IF($AM353="HSC",OFFSET(INDEX(CpDataCoefficients!$A$1:$A$5025,MATCH($A353,CpDataCoefficients!$A$1:$A$5025,0)),1,CpDataCoefficients!$F$39+BC$3),OFFSET(INDEX(CpDataCoefficients!$A$1:$A$5025,MATCH($A353,CpDataCoefficients!$A$1:$A$5025,0)),0,CpDataCoefficients!$F$39+BC$3)),0)</f>
        <v>0</v>
      </c>
      <c r="BD353" s="191">
        <f ca="1">IFERROR(IF($AM353="HSC",OFFSET(INDEX(CpDataCoefficients!$A$1:$A$5025,MATCH($A353,CpDataCoefficients!$A$1:$A$5025,0)),1,CpDataCoefficients!$F$39+BD$3),OFFSET(INDEX(CpDataCoefficients!$A$1:$A$5025,MATCH($A353,CpDataCoefficients!$A$1:$A$5025,0)),0,CpDataCoefficients!$F$39+BD$3)),0)</f>
        <v>0</v>
      </c>
      <c r="BE353" s="191">
        <f ca="1">IFERROR(IF($AM353="HSC",OFFSET(INDEX(CpDataCoefficients!$A$1:$A$5025,MATCH($A353,CpDataCoefficients!$A$1:$A$5025,0)),1,CpDataCoefficients!$F$39+BE$3),OFFSET(INDEX(CpDataCoefficients!$A$1:$A$5025,MATCH($A353,CpDataCoefficients!$A$1:$A$5025,0)),0,CpDataCoefficients!$F$39+BE$3)),0)</f>
        <v>0</v>
      </c>
      <c r="BF353" s="191">
        <f ca="1">IFERROR(IF($AM353="HSC",OFFSET(INDEX(CpDataCoefficients!$A$1:$A$5025,MATCH($A353,CpDataCoefficients!$A$1:$A$5025,0)),1,CpDataCoefficients!$F$39+BF$3),OFFSET(INDEX(CpDataCoefficients!$A$1:$A$5025,MATCH($A353,CpDataCoefficients!$A$1:$A$5025,0)),0,CpDataCoefficients!$F$39+BF$3)),0)</f>
        <v>0</v>
      </c>
      <c r="BG353" s="191">
        <f ca="1">IFERROR(IF($AM353="HSC",OFFSET(INDEX(CpDataCoefficients!$A$1:$A$5025,MATCH($A353,CpDataCoefficients!$A$1:$A$5025,0)),1,CpDataCoefficients!$F$39+BG$3),OFFSET(INDEX(CpDataCoefficients!$A$1:$A$5025,MATCH($A353,CpDataCoefficients!$A$1:$A$5025,0)),0,CpDataCoefficients!$F$39+BG$3)),0)</f>
        <v>0</v>
      </c>
      <c r="BH353" s="191">
        <f ca="1">IFERROR(IF($AM353="HSC",OFFSET(INDEX(CpDataCoefficients!$A$1:$A$5025,MATCH($A353,CpDataCoefficients!$A$1:$A$5025,0)),1,CpDataCoefficients!$F$39+BH$3),OFFSET(INDEX(CpDataCoefficients!$A$1:$A$5025,MATCH($A353,CpDataCoefficients!$A$1:$A$5025,0)),0,CpDataCoefficients!$F$39+BH$3)),0)</f>
        <v>0</v>
      </c>
      <c r="BI353" s="191">
        <f ca="1">IFERROR(IF($AM353="HSC",OFFSET(INDEX(CpDataCoefficients!$A$1:$A$5025,MATCH($A353,CpDataCoefficients!$A$1:$A$5025,0)),1,CpDataCoefficients!$F$39+BI$3),OFFSET(INDEX(CpDataCoefficients!$A$1:$A$5025,MATCH($A353,CpDataCoefficients!$A$1:$A$5025,0)),0,CpDataCoefficients!$F$39+BI$3)),0)</f>
        <v>0</v>
      </c>
      <c r="BJ353" s="191">
        <f ca="1">IFERROR(IF($AM353="HSC",OFFSET(INDEX(CpDataCoefficients!$A$1:$A$5025,MATCH($A353,CpDataCoefficients!$A$1:$A$5025,0)),1,CpDataCoefficients!$F$39+BJ$3),OFFSET(INDEX(CpDataCoefficients!$A$1:$A$5025,MATCH($A353,CpDataCoefficients!$A$1:$A$5025,0)),0,CpDataCoefficients!$F$39+BJ$3)),0)</f>
        <v>0</v>
      </c>
      <c r="BK353" s="191">
        <f ca="1">IFERROR(IF($AM353="HSC",OFFSET(INDEX(CpDataCoefficients!$A$1:$A$5025,MATCH($A353,CpDataCoefficients!$A$1:$A$5025,0)),1,CpDataCoefficients!$F$39+BK$3),OFFSET(INDEX(CpDataCoefficients!$A$1:$A$5025,MATCH($A353,CpDataCoefficients!$A$1:$A$5025,0)),0,CpDataCoefficients!$F$39+BK$3)),0)</f>
        <v>0</v>
      </c>
      <c r="BL353" s="191">
        <f ca="1">IFERROR(IF($AM353="HSC",OFFSET(INDEX(CpDataCoefficients!$A$1:$A$5025,MATCH($A353,CpDataCoefficients!$A$1:$A$5025,0)),1,CpDataCoefficients!$F$39+BL$3),OFFSET(INDEX(CpDataCoefficients!$A$1:$A$5025,MATCH($A353,CpDataCoefficients!$A$1:$A$5025,0)),0,CpDataCoefficients!$F$39+BL$3)),0)</f>
        <v>0</v>
      </c>
      <c r="BM353" s="191">
        <f ca="1">IFERROR(IF($AM353="HSC",OFFSET(INDEX(CpDataCoefficients!$A$1:$A$5025,MATCH($A353,CpDataCoefficients!$A$1:$A$5025,0)),1,CpDataCoefficients!$F$39+BM$3),OFFSET(INDEX(CpDataCoefficients!$A$1:$A$5025,MATCH($A353,CpDataCoefficients!$A$1:$A$5025,0)),0,CpDataCoefficients!$F$39+BM$3)),0)</f>
        <v>0</v>
      </c>
      <c r="BN353" s="191">
        <f ca="1">IFERROR(IF($AM353="HSC",OFFSET(INDEX(CpDataCoefficients!$A$1:$A$5025,MATCH($A353,CpDataCoefficients!$A$1:$A$5025,0)),1,CpDataCoefficients!$F$39+BN$3),OFFSET(INDEX(CpDataCoefficients!$A$1:$A$5025,MATCH($A353,CpDataCoefficients!$A$1:$A$5025,0)),0,CpDataCoefficients!$F$39+BN$3)),0)</f>
        <v>0</v>
      </c>
      <c r="BO353" s="191">
        <f ca="1">IFERROR(IF($AM353="HSC",OFFSET(INDEX(CpDataCoefficients!$A$1:$A$5025,MATCH($A353,CpDataCoefficients!$A$1:$A$5025,0)),1,CpDataCoefficients!$F$39+BO$3),OFFSET(INDEX(CpDataCoefficients!$A$1:$A$5025,MATCH($A353,CpDataCoefficients!$A$1:$A$5025,0)),0,CpDataCoefficients!$F$39+BO$3)),0)</f>
        <v>0</v>
      </c>
      <c r="BP353" s="191">
        <f ca="1">IFERROR(IF($AM353="HSC",OFFSET(INDEX(CpDataCoefficients!$A$1:$A$5025,MATCH($A353,CpDataCoefficients!$A$1:$A$5025,0)),1,CpDataCoefficients!$F$39+BP$3),OFFSET(INDEX(CpDataCoefficients!$A$1:$A$5025,MATCH($A353,CpDataCoefficients!$A$1:$A$5025,0)),0,CpDataCoefficients!$F$39+BP$3)),0)</f>
        <v>0</v>
      </c>
      <c r="BQ353" s="191">
        <f ca="1">IFERROR(IF($AM353="HSC",OFFSET(INDEX(CpDataCoefficients!$A$1:$A$5025,MATCH($A353,CpDataCoefficients!$A$1:$A$5025,0)),1,CpDataCoefficients!$F$39+BQ$3),OFFSET(INDEX(CpDataCoefficients!$A$1:$A$5025,MATCH($A353,CpDataCoefficients!$A$1:$A$5025,0)),0,CpDataCoefficients!$F$39+BQ$3)),0)</f>
        <v>0</v>
      </c>
      <c r="BR353" s="191">
        <f ca="1">IFERROR(IF($AM353="HSC",OFFSET(INDEX(CpDataCoefficients!$A$1:$A$5025,MATCH($A353,CpDataCoefficients!$A$1:$A$5025,0)),1,CpDataCoefficients!$F$39+BR$3),OFFSET(INDEX(CpDataCoefficients!$A$1:$A$5025,MATCH($A353,CpDataCoefficients!$A$1:$A$5025,0)),0,CpDataCoefficients!$F$39+BR$3)),0)</f>
        <v>0</v>
      </c>
      <c r="BS353" s="191">
        <f ca="1">IFERROR(IF($AM353="HSC",OFFSET(INDEX(CpDataCoefficients!$A$1:$A$5025,MATCH($A353,CpDataCoefficients!$A$1:$A$5025,0)),1,CpDataCoefficients!$F$39+BS$3),OFFSET(INDEX(CpDataCoefficients!$A$1:$A$5025,MATCH($A353,CpDataCoefficients!$A$1:$A$5025,0)),0,CpDataCoefficients!$F$39+BS$3)),0)</f>
        <v>0</v>
      </c>
      <c r="BT353" s="191">
        <f ca="1">IFERROR(IF($AM353="HSC",OFFSET(INDEX(CpDataCoefficients!$A$1:$A$5025,MATCH($A353,CpDataCoefficients!$A$1:$A$5025,0)),1,CpDataCoefficients!$F$39+BT$3),OFFSET(INDEX(CpDataCoefficients!$A$1:$A$5025,MATCH($A353,CpDataCoefficients!$A$1:$A$5025,0)),0,CpDataCoefficients!$F$39+BT$3)),0)</f>
        <v>0</v>
      </c>
      <c r="BU353" s="191">
        <f ca="1">IFERROR(IF($AM353="HSC",OFFSET(INDEX(CpDataCoefficients!$A$1:$A$5025,MATCH($A353,CpDataCoefficients!$A$1:$A$5025,0)),1,CpDataCoefficients!$F$39+BU$3),OFFSET(INDEX(CpDataCoefficients!$A$1:$A$5025,MATCH($A353,CpDataCoefficients!$A$1:$A$5025,0)),0,CpDataCoefficients!$F$39+BU$3)),0)</f>
        <v>0</v>
      </c>
      <c r="BV353" s="191">
        <f ca="1">IFERROR(IF($AM353="HSC",OFFSET(INDEX(CpDataCoefficients!$A$1:$A$5025,MATCH($A353,CpDataCoefficients!$A$1:$A$5025,0)),1,CpDataCoefficients!$F$39+BV$3),OFFSET(INDEX(CpDataCoefficients!$A$1:$A$5025,MATCH($A353,CpDataCoefficients!$A$1:$A$5025,0)),0,CpDataCoefficients!$F$39+BV$3)),0)</f>
        <v>0</v>
      </c>
      <c r="BW353" s="191">
        <f ca="1">IFERROR(IF($AM353="HSC",OFFSET(INDEX(CpDataCoefficients!$A$1:$A$5025,MATCH($A353,CpDataCoefficients!$A$1:$A$5025,0)),1,CpDataCoefficients!$F$39+BW$3),OFFSET(INDEX(CpDataCoefficients!$A$1:$A$5025,MATCH($A353,CpDataCoefficients!$A$1:$A$5025,0)),0,CpDataCoefficients!$F$39+BW$3)),0)</f>
        <v>0</v>
      </c>
      <c r="BX353" s="191">
        <f ca="1">IFERROR(IF($AM353="HSC",OFFSET(INDEX(CpDataCoefficients!$A$1:$A$5025,MATCH($A353,CpDataCoefficients!$A$1:$A$5025,0)),1,CpDataCoefficients!$F$39+BX$3),OFFSET(INDEX(CpDataCoefficients!$A$1:$A$5025,MATCH($A353,CpDataCoefficients!$A$1:$A$5025,0)),0,CpDataCoefficients!$F$39+BX$3)),0)</f>
        <v>0</v>
      </c>
      <c r="BY353" s="191">
        <f ca="1">IFERROR(IF($AM353="HSC",OFFSET(INDEX(CpDataCoefficients!$A$1:$A$5025,MATCH($A353,CpDataCoefficients!$A$1:$A$5025,0)),1,CpDataCoefficients!$F$39+BY$3),OFFSET(INDEX(CpDataCoefficients!$A$1:$A$5025,MATCH($A353,CpDataCoefficients!$A$1:$A$5025,0)),0,CpDataCoefficients!$F$39+BY$3)),0)</f>
        <v>0</v>
      </c>
      <c r="BZ353" s="191">
        <f ca="1">IFERROR(IF($AM353="HSC",OFFSET(INDEX(CpDataCoefficients!$A$1:$A$5025,MATCH($A353,CpDataCoefficients!$A$1:$A$5025,0)),1,CpDataCoefficients!$F$39+BZ$3),OFFSET(INDEX(CpDataCoefficients!$A$1:$A$5025,MATCH($A353,CpDataCoefficients!$A$1:$A$5025,0)),0,CpDataCoefficients!$F$39+BZ$3)),0)</f>
        <v>0</v>
      </c>
      <c r="CA353" s="191">
        <f ca="1">IFERROR(IF($AM353="HSC",OFFSET(INDEX(CpDataCoefficients!$A$1:$A$5025,MATCH($A353,CpDataCoefficients!$A$1:$A$5025,0)),1,CpDataCoefficients!$F$39+CA$3),OFFSET(INDEX(CpDataCoefficients!$A$1:$A$5025,MATCH($A353,CpDataCoefficients!$A$1:$A$5025,0)),0,CpDataCoefficients!$F$39+CA$3)),0)</f>
        <v>0</v>
      </c>
      <c r="CB353" s="191">
        <f ca="1">IFERROR(IF($AM353="HSC",OFFSET(INDEX(CpDataCoefficients!$A$1:$A$5025,MATCH($A353,CpDataCoefficients!$A$1:$A$5025,0)),1,CpDataCoefficients!$F$39+CB$3),OFFSET(INDEX(CpDataCoefficients!$A$1:$A$5025,MATCH($A353,CpDataCoefficients!$A$1:$A$5025,0)),0,CpDataCoefficients!$F$39+CB$3)),0)</f>
        <v>0</v>
      </c>
      <c r="CC353" s="191">
        <f ca="1">IFERROR(IF($AM353="HSC",OFFSET(INDEX(CpDataCoefficients!$A$1:$A$5025,MATCH($A353,CpDataCoefficients!$A$1:$A$5025,0)),1,CpDataCoefficients!$F$39+CC$3),OFFSET(INDEX(CpDataCoefficients!$A$1:$A$5025,MATCH($A353,CpDataCoefficients!$A$1:$A$5025,0)),0,CpDataCoefficients!$F$39+CC$3)),0)</f>
        <v>0</v>
      </c>
      <c r="CD353" s="191">
        <f ca="1">IFERROR(IF($AM353="HSC",OFFSET(INDEX(CpDataCoefficients!$A$1:$A$5025,MATCH($A353,CpDataCoefficients!$A$1:$A$5025,0)),1,CpDataCoefficients!$F$39+CD$3),OFFSET(INDEX(CpDataCoefficients!$A$1:$A$5025,MATCH($A353,CpDataCoefficients!$A$1:$A$5025,0)),0,CpDataCoefficients!$F$39+CD$3)),0)</f>
        <v>0</v>
      </c>
      <c r="CE353" s="191">
        <f ca="1">IFERROR(IF($AM353="HSC",OFFSET(INDEX(CpDataCoefficients!$A$1:$A$5025,MATCH($A353,CpDataCoefficients!$A$1:$A$5025,0)),1,CpDataCoefficients!$F$39+CE$3),OFFSET(INDEX(CpDataCoefficients!$A$1:$A$5025,MATCH($A353,CpDataCoefficients!$A$1:$A$5025,0)),0,CpDataCoefficients!$F$39+CE$3)),0)</f>
        <v>0</v>
      </c>
      <c r="CF353" s="191">
        <f ca="1">IFERROR(IF($AM353="HSC",OFFSET(INDEX(CpDataCoefficients!$A$1:$A$5025,MATCH($A353,CpDataCoefficients!$A$1:$A$5025,0)),1,CpDataCoefficients!$F$39+CF$3),OFFSET(INDEX(CpDataCoefficients!$A$1:$A$5025,MATCH($A353,CpDataCoefficients!$A$1:$A$5025,0)),0,CpDataCoefficients!$F$39+CF$3)),0)</f>
        <v>0</v>
      </c>
      <c r="CG353" s="191">
        <f ca="1">IFERROR(IF($AM353="HSC",OFFSET(INDEX(CpDataCoefficients!$A$1:$A$5025,MATCH($A353,CpDataCoefficients!$A$1:$A$5025,0)),1,CpDataCoefficients!$F$39+CG$3),OFFSET(INDEX(CpDataCoefficients!$A$1:$A$5025,MATCH($A353,CpDataCoefficients!$A$1:$A$5025,0)),0,CpDataCoefficients!$F$39+CG$3)),0)</f>
        <v>0</v>
      </c>
      <c r="CH353" s="191">
        <f ca="1">IFERROR(IF($AM353="HSC",OFFSET(INDEX(CpDataCoefficients!$A$1:$A$5025,MATCH($A353,CpDataCoefficients!$A$1:$A$5025,0)),1,CpDataCoefficients!$F$39+CH$3),OFFSET(INDEX(CpDataCoefficients!$A$1:$A$5025,MATCH($A353,CpDataCoefficients!$A$1:$A$5025,0)),0,CpDataCoefficients!$F$39+CH$3)),0)</f>
        <v>0</v>
      </c>
      <c r="CI353" s="191">
        <f ca="1">IFERROR(IF($AM353="HSC",OFFSET(INDEX(CpDataCoefficients!$A$1:$A$5025,MATCH($A353,CpDataCoefficients!$A$1:$A$5025,0)),1,CpDataCoefficients!$F$39+CI$3),OFFSET(INDEX(CpDataCoefficients!$A$1:$A$5025,MATCH($A353,CpDataCoefficients!$A$1:$A$5025,0)),0,CpDataCoefficients!$F$39+CI$3)),0)</f>
        <v>0</v>
      </c>
      <c r="CJ353" s="191">
        <f ca="1">IFERROR(IF($AM353="HSC",OFFSET(INDEX(CpDataCoefficients!$A$1:$A$5025,MATCH($A353,CpDataCoefficients!$A$1:$A$5025,0)),1,CpDataCoefficients!$F$39+CJ$3),OFFSET(INDEX(CpDataCoefficients!$A$1:$A$5025,MATCH($A353,CpDataCoefficients!$A$1:$A$5025,0)),0,CpDataCoefficients!$F$39+CJ$3)),0)</f>
        <v>0</v>
      </c>
      <c r="CK353" s="191">
        <f ca="1">IFERROR(IF($AM353="HSC",OFFSET(INDEX(CpDataCoefficients!$A$1:$A$5025,MATCH($A353,CpDataCoefficients!$A$1:$A$5025,0)),1,CpDataCoefficients!$F$39+CK$3),OFFSET(INDEX(CpDataCoefficients!$A$1:$A$5025,MATCH($A353,CpDataCoefficients!$A$1:$A$5025,0)),0,CpDataCoefficients!$F$39+CK$3)),0)</f>
        <v>0</v>
      </c>
      <c r="CL353" s="191">
        <f ca="1">IFERROR(IF($AM353="HSC",OFFSET(INDEX(CpDataCoefficients!$A$1:$A$5025,MATCH($A353,CpDataCoefficients!$A$1:$A$5025,0)),1,CpDataCoefficients!$F$39+CL$3),OFFSET(INDEX(CpDataCoefficients!$A$1:$A$5025,MATCH($A353,CpDataCoefficients!$A$1:$A$5025,0)),0,CpDataCoefficients!$F$39+CL$3)),0)</f>
        <v>0</v>
      </c>
      <c r="CM353" s="191">
        <f ca="1">IFERROR(IF($AM353="HSC",OFFSET(INDEX(CpDataCoefficients!$A$1:$A$5025,MATCH($A353,CpDataCoefficients!$A$1:$A$5025,0)),1,CpDataCoefficients!$F$39+CM$3),OFFSET(INDEX(CpDataCoefficients!$A$1:$A$5025,MATCH($A353,CpDataCoefficients!$A$1:$A$5025,0)),0,CpDataCoefficients!$F$39+CM$3)),0)</f>
        <v>0</v>
      </c>
      <c r="CN353" s="191">
        <f ca="1">IFERROR(IF($AM353="HSC",OFFSET(INDEX(CpDataCoefficients!$A$1:$A$5025,MATCH($A353,CpDataCoefficients!$A$1:$A$5025,0)),1,CpDataCoefficients!$F$39+CN$3),OFFSET(INDEX(CpDataCoefficients!$A$1:$A$5025,MATCH($A353,CpDataCoefficients!$A$1:$A$5025,0)),0,CpDataCoefficients!$F$39+CN$3)),0)</f>
        <v>0</v>
      </c>
      <c r="CO353" s="191">
        <f ca="1">IFERROR(IF($AM353="HSC",OFFSET(INDEX(CpDataCoefficients!$A$1:$A$5025,MATCH($A353,CpDataCoefficients!$A$1:$A$5025,0)),1,CpDataCoefficients!$F$39+CO$3),OFFSET(INDEX(CpDataCoefficients!$A$1:$A$5025,MATCH($A353,CpDataCoefficients!$A$1:$A$5025,0)),0,CpDataCoefficients!$F$39+CO$3)),0)</f>
        <v>0</v>
      </c>
      <c r="CP353" s="191">
        <f ca="1">IFERROR(IF($AM353="HSC",OFFSET(INDEX(CpDataCoefficients!$A$1:$A$5025,MATCH($A353,CpDataCoefficients!$A$1:$A$5025,0)),1,CpDataCoefficients!$F$39+CP$3),OFFSET(INDEX(CpDataCoefficients!$A$1:$A$5025,MATCH($A353,CpDataCoefficients!$A$1:$A$5025,0)),0,CpDataCoefficients!$F$39+CP$3)),0)</f>
        <v>0</v>
      </c>
      <c r="CQ353" s="191">
        <f ca="1">IFERROR(IF($AM353="HSC",OFFSET(INDEX(CpDataCoefficients!$A$1:$A$5025,MATCH($A353,CpDataCoefficients!$A$1:$A$5025,0)),1,CpDataCoefficients!$F$39+CQ$3),OFFSET(INDEX(CpDataCoefficients!$A$1:$A$5025,MATCH($A353,CpDataCoefficients!$A$1:$A$5025,0)),0,CpDataCoefficients!$F$39+CQ$3)),0)</f>
        <v>0</v>
      </c>
      <c r="CR353" s="191">
        <f ca="1">IFERROR(IF($AM353="HSC",OFFSET(INDEX(CpDataCoefficients!$A$1:$A$5025,MATCH($A353,CpDataCoefficients!$A$1:$A$5025,0)),1,CpDataCoefficients!$F$39+CR$3),OFFSET(INDEX(CpDataCoefficients!$A$1:$A$5025,MATCH($A353,CpDataCoefficients!$A$1:$A$5025,0)),0,CpDataCoefficients!$F$39+CR$3)),0)</f>
        <v>0</v>
      </c>
      <c r="CS353" s="191">
        <f ca="1">IFERROR(IF($AM353="HSC",OFFSET(INDEX(CpDataCoefficients!$A$1:$A$5025,MATCH($A353,CpDataCoefficients!$A$1:$A$5025,0)),1,CpDataCoefficients!$F$39+CS$3),OFFSET(INDEX(CpDataCoefficients!$A$1:$A$5025,MATCH($A353,CpDataCoefficients!$A$1:$A$5025,0)),0,CpDataCoefficients!$F$39+CS$3)),0)</f>
        <v>0</v>
      </c>
      <c r="CT353" s="191">
        <f ca="1">IFERROR(IF($AM353="HSC",OFFSET(INDEX(CpDataCoefficients!$A$1:$A$5025,MATCH($A353,CpDataCoefficients!$A$1:$A$5025,0)),1,CpDataCoefficients!$F$39+CT$3),OFFSET(INDEX(CpDataCoefficients!$A$1:$A$5025,MATCH($A353,CpDataCoefficients!$A$1:$A$5025,0)),0,CpDataCoefficients!$F$39+CT$3)),0)</f>
        <v>0</v>
      </c>
      <c r="CU353" s="192">
        <f ca="1">IFERROR(IF($AM353="HSC",OFFSET(INDEX(CpDataCoefficients!$A$1:$A$5025,MATCH($A353,CpDataCoefficients!$A$1:$A$5025,0)),1,CpDataCoefficients!$F$39+CU$3),OFFSET(INDEX(CpDataCoefficients!$A$1:$A$5025,MATCH($A353,CpDataCoefficients!$A$1:$A$5025,0)),0,CpDataCoefficients!$F$39+CU$3)),0)</f>
        <v>0</v>
      </c>
      <c r="CV353" s="193">
        <v>2</v>
      </c>
      <c r="CW353" s="193">
        <v>8</v>
      </c>
      <c r="CX353" s="193"/>
      <c r="CY353" s="193"/>
      <c r="CZ353" s="193"/>
      <c r="DA353" s="193"/>
      <c r="DB353" s="193"/>
      <c r="DC353" s="193"/>
      <c r="DD353" s="193"/>
      <c r="DE353" s="193"/>
      <c r="DF353" s="193"/>
      <c r="DG353" s="193"/>
      <c r="DH353" s="193"/>
      <c r="DI353" s="193"/>
      <c r="DJ353" s="193"/>
      <c r="DK353" s="193"/>
      <c r="DL353" s="193"/>
      <c r="DM353" s="193"/>
      <c r="DN353" s="193"/>
      <c r="DO353" s="193"/>
      <c r="DP353" s="193"/>
      <c r="DQ353" s="193"/>
      <c r="DR353" s="193"/>
      <c r="DS353" s="193"/>
      <c r="DT353" s="193"/>
      <c r="DU353" s="193"/>
      <c r="DV353" s="193"/>
      <c r="DW353" s="193"/>
      <c r="DX353" s="193"/>
      <c r="DY353" s="193"/>
      <c r="DZ353" s="193"/>
    </row>
    <row r="354" spans="1:130" ht="15.75" x14ac:dyDescent="0.25">
      <c r="A354" s="166" t="s">
        <v>354</v>
      </c>
      <c r="B354" s="166" t="s">
        <v>965</v>
      </c>
      <c r="C354" s="175">
        <f ca="1">C353</f>
        <v>142.286</v>
      </c>
      <c r="D354" s="176"/>
      <c r="E354" s="176"/>
      <c r="F354" s="176"/>
      <c r="G354" s="176"/>
      <c r="H354" s="176"/>
      <c r="I354" s="176"/>
      <c r="J354" s="175"/>
      <c r="K354" s="175"/>
      <c r="L354" s="175"/>
      <c r="M354" s="176"/>
      <c r="N354" s="176"/>
      <c r="O354" s="177"/>
      <c r="P354" s="178"/>
      <c r="Q354" s="178"/>
      <c r="R354" s="178"/>
      <c r="S354" s="175"/>
      <c r="T354" s="179"/>
      <c r="U354" s="180"/>
      <c r="V354" s="180"/>
      <c r="W354" s="169"/>
      <c r="X354" s="181"/>
      <c r="Y354" s="169"/>
      <c r="Z354" s="181"/>
      <c r="AA354" s="181"/>
      <c r="AB354" s="177"/>
      <c r="AC354" s="180"/>
      <c r="AD354" s="180"/>
      <c r="AE354" s="169"/>
      <c r="AF354" s="169"/>
      <c r="AG354" s="175"/>
      <c r="AH354" s="180"/>
      <c r="AI354" s="175"/>
      <c r="AJ354" s="175"/>
      <c r="AK354" s="169"/>
      <c r="AL354" s="181"/>
      <c r="AM354" s="190" t="s">
        <v>139</v>
      </c>
      <c r="AN354" s="191">
        <f ca="1">IFERROR(IF($AM354="HSC",OFFSET(INDEX(CpDataCoefficients!$A$1:$A$5025,MATCH($A354,CpDataCoefficients!$A$1:$A$5025,0)),1,CpDataCoefficients!$F$39+AN$3),OFFSET(INDEX(CpDataCoefficients!$A$1:$A$5025,MATCH($A354,CpDataCoefficients!$A$1:$A$5025,0)),0,CpDataCoefficients!$F$39+AN$3)),0)</f>
        <v>250</v>
      </c>
      <c r="AO354" s="191">
        <f ca="1">IFERROR(IF($AM354="HSC",OFFSET(INDEX(CpDataCoefficients!$A$1:$A$5025,MATCH($A354,CpDataCoefficients!$A$1:$A$5025,0)),1,CpDataCoefficients!$F$39+AO$3),OFFSET(INDEX(CpDataCoefficients!$A$1:$A$5025,MATCH($A354,CpDataCoefficients!$A$1:$A$5025,0)),0,CpDataCoefficients!$F$39+AO$3)),0)</f>
        <v>460</v>
      </c>
      <c r="AP354" s="191">
        <f ca="1">IFERROR(IF($AM354="HSC",OFFSET(INDEX(CpDataCoefficients!$A$1:$A$5025,MATCH($A354,CpDataCoefficients!$A$1:$A$5025,0)),1,CpDataCoefficients!$F$39+AP$3),OFFSET(INDEX(CpDataCoefficients!$A$1:$A$5025,MATCH($A354,CpDataCoefficients!$A$1:$A$5025,0)),0,CpDataCoefficients!$F$39+AP$3)),0)</f>
        <v>-372.2348060957197</v>
      </c>
      <c r="AQ354" s="191">
        <f ca="1">IFERROR(IF($AM354="HSC",OFFSET(INDEX(CpDataCoefficients!$A$1:$A$5025,MATCH($A354,CpDataCoefficients!$A$1:$A$5025,0)),1,CpDataCoefficients!$F$39+AQ$3),OFFSET(INDEX(CpDataCoefficients!$A$1:$A$5025,MATCH($A354,CpDataCoefficients!$A$1:$A$5025,0)),0,CpDataCoefficients!$F$39+AQ$3)),0)</f>
        <v>3311.7770573069715</v>
      </c>
      <c r="AR354" s="191">
        <f ca="1">IFERROR(IF($AM354="HSC",OFFSET(INDEX(CpDataCoefficients!$A$1:$A$5025,MATCH($A354,CpDataCoefficients!$A$1:$A$5025,0)),1,CpDataCoefficients!$F$39+AR$3),OFFSET(INDEX(CpDataCoefficients!$A$1:$A$5025,MATCH($A354,CpDataCoefficients!$A$1:$A$5025,0)),0,CpDataCoefficients!$F$39+AR$3)),0)</f>
        <v>-5853.0974133996842</v>
      </c>
      <c r="AS354" s="191">
        <f ca="1">IFERROR(IF($AM354="HSC",OFFSET(INDEX(CpDataCoefficients!$A$1:$A$5025,MATCH($A354,CpDataCoefficients!$A$1:$A$5025,0)),1,CpDataCoefficients!$F$39+AS$3),OFFSET(INDEX(CpDataCoefficients!$A$1:$A$5025,MATCH($A354,CpDataCoefficients!$A$1:$A$5025,0)),0,CpDataCoefficients!$F$39+AS$3)),0)</f>
        <v>4745.8082995187851</v>
      </c>
      <c r="AT354" s="191">
        <f ca="1">IFERROR(IF($AM354="HSC",OFFSET(INDEX(CpDataCoefficients!$A$1:$A$5025,MATCH($A354,CpDataCoefficients!$A$1:$A$5025,0)),1,CpDataCoefficients!$F$39+AT$3),OFFSET(INDEX(CpDataCoefficients!$A$1:$A$5025,MATCH($A354,CpDataCoefficients!$A$1:$A$5025,0)),0,CpDataCoefficients!$F$39+AT$3)),0)</f>
        <v>8.3350299541947521</v>
      </c>
      <c r="AU354" s="191">
        <f ca="1">IFERROR(IF($AM354="HSC",OFFSET(INDEX(CpDataCoefficients!$A$1:$A$5025,MATCH($A354,CpDataCoefficients!$A$1:$A$5025,0)),1,CpDataCoefficients!$F$39+AU$3),OFFSET(INDEX(CpDataCoefficients!$A$1:$A$5025,MATCH($A354,CpDataCoefficients!$A$1:$A$5025,0)),0,CpDataCoefficients!$F$39+AU$3)),0)</f>
        <v>0</v>
      </c>
      <c r="AV354" s="191">
        <f ca="1">IFERROR(IF($AM354="HSC",OFFSET(INDEX(CpDataCoefficients!$A$1:$A$5025,MATCH($A354,CpDataCoefficients!$A$1:$A$5025,0)),1,CpDataCoefficients!$F$39+AV$3),OFFSET(INDEX(CpDataCoefficients!$A$1:$A$5025,MATCH($A354,CpDataCoefficients!$A$1:$A$5025,0)),0,CpDataCoefficients!$F$39+AV$3)),0)</f>
        <v>0</v>
      </c>
      <c r="AW354" s="191">
        <f ca="1">IFERROR(IF($AM354="HSC",OFFSET(INDEX(CpDataCoefficients!$A$1:$A$5025,MATCH($A354,CpDataCoefficients!$A$1:$A$5025,0)),1,CpDataCoefficients!$F$39+AW$3),OFFSET(INDEX(CpDataCoefficients!$A$1:$A$5025,MATCH($A354,CpDataCoefficients!$A$1:$A$5025,0)),0,CpDataCoefficients!$F$39+AW$3)),0)</f>
        <v>0</v>
      </c>
      <c r="AX354" s="191">
        <f ca="1">IFERROR(IF($AM354="HSC",OFFSET(INDEX(CpDataCoefficients!$A$1:$A$5025,MATCH($A354,CpDataCoefficients!$A$1:$A$5025,0)),1,CpDataCoefficients!$F$39+AX$3),OFFSET(INDEX(CpDataCoefficients!$A$1:$A$5025,MATCH($A354,CpDataCoefficients!$A$1:$A$5025,0)),0,CpDataCoefficients!$F$39+AX$3)),0)</f>
        <v>0</v>
      </c>
      <c r="AY354" s="191">
        <f ca="1">IFERROR(IF($AM354="HSC",OFFSET(INDEX(CpDataCoefficients!$A$1:$A$5025,MATCH($A354,CpDataCoefficients!$A$1:$A$5025,0)),1,CpDataCoefficients!$F$39+AY$3),OFFSET(INDEX(CpDataCoefficients!$A$1:$A$5025,MATCH($A354,CpDataCoefficients!$A$1:$A$5025,0)),0,CpDataCoefficients!$F$39+AY$3)),0)</f>
        <v>0</v>
      </c>
      <c r="AZ354" s="191">
        <f ca="1">IFERROR(IF($AM354="HSC",OFFSET(INDEX(CpDataCoefficients!$A$1:$A$5025,MATCH($A354,CpDataCoefficients!$A$1:$A$5025,0)),1,CpDataCoefficients!$F$39+AZ$3),OFFSET(INDEX(CpDataCoefficients!$A$1:$A$5025,MATCH($A354,CpDataCoefficients!$A$1:$A$5025,0)),0,CpDataCoefficients!$F$39+AZ$3)),0)</f>
        <v>0</v>
      </c>
      <c r="BA354" s="191">
        <f ca="1">IFERROR(IF($AM354="HSC",OFFSET(INDEX(CpDataCoefficients!$A$1:$A$5025,MATCH($A354,CpDataCoefficients!$A$1:$A$5025,0)),1,CpDataCoefficients!$F$39+BA$3),OFFSET(INDEX(CpDataCoefficients!$A$1:$A$5025,MATCH($A354,CpDataCoefficients!$A$1:$A$5025,0)),0,CpDataCoefficients!$F$39+BA$3)),0)</f>
        <v>0</v>
      </c>
      <c r="BB354" s="191">
        <f ca="1">IFERROR(IF($AM354="HSC",OFFSET(INDEX(CpDataCoefficients!$A$1:$A$5025,MATCH($A354,CpDataCoefficients!$A$1:$A$5025,0)),1,CpDataCoefficients!$F$39+BB$3),OFFSET(INDEX(CpDataCoefficients!$A$1:$A$5025,MATCH($A354,CpDataCoefficients!$A$1:$A$5025,0)),0,CpDataCoefficients!$F$39+BB$3)),0)</f>
        <v>0</v>
      </c>
      <c r="BC354" s="191">
        <f ca="1">IFERROR(IF($AM354="HSC",OFFSET(INDEX(CpDataCoefficients!$A$1:$A$5025,MATCH($A354,CpDataCoefficients!$A$1:$A$5025,0)),1,CpDataCoefficients!$F$39+BC$3),OFFSET(INDEX(CpDataCoefficients!$A$1:$A$5025,MATCH($A354,CpDataCoefficients!$A$1:$A$5025,0)),0,CpDataCoefficients!$F$39+BC$3)),0)</f>
        <v>0</v>
      </c>
      <c r="BD354" s="191">
        <f ca="1">IFERROR(IF($AM354="HSC",OFFSET(INDEX(CpDataCoefficients!$A$1:$A$5025,MATCH($A354,CpDataCoefficients!$A$1:$A$5025,0)),1,CpDataCoefficients!$F$39+BD$3),OFFSET(INDEX(CpDataCoefficients!$A$1:$A$5025,MATCH($A354,CpDataCoefficients!$A$1:$A$5025,0)),0,CpDataCoefficients!$F$39+BD$3)),0)</f>
        <v>0</v>
      </c>
      <c r="BE354" s="191">
        <f ca="1">IFERROR(IF($AM354="HSC",OFFSET(INDEX(CpDataCoefficients!$A$1:$A$5025,MATCH($A354,CpDataCoefficients!$A$1:$A$5025,0)),1,CpDataCoefficients!$F$39+BE$3),OFFSET(INDEX(CpDataCoefficients!$A$1:$A$5025,MATCH($A354,CpDataCoefficients!$A$1:$A$5025,0)),0,CpDataCoefficients!$F$39+BE$3)),0)</f>
        <v>0</v>
      </c>
      <c r="BF354" s="191">
        <f ca="1">IFERROR(IF($AM354="HSC",OFFSET(INDEX(CpDataCoefficients!$A$1:$A$5025,MATCH($A354,CpDataCoefficients!$A$1:$A$5025,0)),1,CpDataCoefficients!$F$39+BF$3),OFFSET(INDEX(CpDataCoefficients!$A$1:$A$5025,MATCH($A354,CpDataCoefficients!$A$1:$A$5025,0)),0,CpDataCoefficients!$F$39+BF$3)),0)</f>
        <v>0</v>
      </c>
      <c r="BG354" s="191">
        <f ca="1">IFERROR(IF($AM354="HSC",OFFSET(INDEX(CpDataCoefficients!$A$1:$A$5025,MATCH($A354,CpDataCoefficients!$A$1:$A$5025,0)),1,CpDataCoefficients!$F$39+BG$3),OFFSET(INDEX(CpDataCoefficients!$A$1:$A$5025,MATCH($A354,CpDataCoefficients!$A$1:$A$5025,0)),0,CpDataCoefficients!$F$39+BG$3)),0)</f>
        <v>0</v>
      </c>
      <c r="BH354" s="191">
        <f ca="1">IFERROR(IF($AM354="HSC",OFFSET(INDEX(CpDataCoefficients!$A$1:$A$5025,MATCH($A354,CpDataCoefficients!$A$1:$A$5025,0)),1,CpDataCoefficients!$F$39+BH$3),OFFSET(INDEX(CpDataCoefficients!$A$1:$A$5025,MATCH($A354,CpDataCoefficients!$A$1:$A$5025,0)),0,CpDataCoefficients!$F$39+BH$3)),0)</f>
        <v>0</v>
      </c>
      <c r="BI354" s="191">
        <f ca="1">IFERROR(IF($AM354="HSC",OFFSET(INDEX(CpDataCoefficients!$A$1:$A$5025,MATCH($A354,CpDataCoefficients!$A$1:$A$5025,0)),1,CpDataCoefficients!$F$39+BI$3),OFFSET(INDEX(CpDataCoefficients!$A$1:$A$5025,MATCH($A354,CpDataCoefficients!$A$1:$A$5025,0)),0,CpDataCoefficients!$F$39+BI$3)),0)</f>
        <v>0</v>
      </c>
      <c r="BJ354" s="191">
        <f ca="1">IFERROR(IF($AM354="HSC",OFFSET(INDEX(CpDataCoefficients!$A$1:$A$5025,MATCH($A354,CpDataCoefficients!$A$1:$A$5025,0)),1,CpDataCoefficients!$F$39+BJ$3),OFFSET(INDEX(CpDataCoefficients!$A$1:$A$5025,MATCH($A354,CpDataCoefficients!$A$1:$A$5025,0)),0,CpDataCoefficients!$F$39+BJ$3)),0)</f>
        <v>0</v>
      </c>
      <c r="BK354" s="191">
        <f ca="1">IFERROR(IF($AM354="HSC",OFFSET(INDEX(CpDataCoefficients!$A$1:$A$5025,MATCH($A354,CpDataCoefficients!$A$1:$A$5025,0)),1,CpDataCoefficients!$F$39+BK$3),OFFSET(INDEX(CpDataCoefficients!$A$1:$A$5025,MATCH($A354,CpDataCoefficients!$A$1:$A$5025,0)),0,CpDataCoefficients!$F$39+BK$3)),0)</f>
        <v>0</v>
      </c>
      <c r="BL354" s="191">
        <f ca="1">IFERROR(IF($AM354="HSC",OFFSET(INDEX(CpDataCoefficients!$A$1:$A$5025,MATCH($A354,CpDataCoefficients!$A$1:$A$5025,0)),1,CpDataCoefficients!$F$39+BL$3),OFFSET(INDEX(CpDataCoefficients!$A$1:$A$5025,MATCH($A354,CpDataCoefficients!$A$1:$A$5025,0)),0,CpDataCoefficients!$F$39+BL$3)),0)</f>
        <v>0</v>
      </c>
      <c r="BM354" s="191">
        <f ca="1">IFERROR(IF($AM354="HSC",OFFSET(INDEX(CpDataCoefficients!$A$1:$A$5025,MATCH($A354,CpDataCoefficients!$A$1:$A$5025,0)),1,CpDataCoefficients!$F$39+BM$3),OFFSET(INDEX(CpDataCoefficients!$A$1:$A$5025,MATCH($A354,CpDataCoefficients!$A$1:$A$5025,0)),0,CpDataCoefficients!$F$39+BM$3)),0)</f>
        <v>0</v>
      </c>
      <c r="BN354" s="191">
        <f ca="1">IFERROR(IF($AM354="HSC",OFFSET(INDEX(CpDataCoefficients!$A$1:$A$5025,MATCH($A354,CpDataCoefficients!$A$1:$A$5025,0)),1,CpDataCoefficients!$F$39+BN$3),OFFSET(INDEX(CpDataCoefficients!$A$1:$A$5025,MATCH($A354,CpDataCoefficients!$A$1:$A$5025,0)),0,CpDataCoefficients!$F$39+BN$3)),0)</f>
        <v>0</v>
      </c>
      <c r="BO354" s="191">
        <f ca="1">IFERROR(IF($AM354="HSC",OFFSET(INDEX(CpDataCoefficients!$A$1:$A$5025,MATCH($A354,CpDataCoefficients!$A$1:$A$5025,0)),1,CpDataCoefficients!$F$39+BO$3),OFFSET(INDEX(CpDataCoefficients!$A$1:$A$5025,MATCH($A354,CpDataCoefficients!$A$1:$A$5025,0)),0,CpDataCoefficients!$F$39+BO$3)),0)</f>
        <v>0</v>
      </c>
      <c r="BP354" s="191">
        <f ca="1">IFERROR(IF($AM354="HSC",OFFSET(INDEX(CpDataCoefficients!$A$1:$A$5025,MATCH($A354,CpDataCoefficients!$A$1:$A$5025,0)),1,CpDataCoefficients!$F$39+BP$3),OFFSET(INDEX(CpDataCoefficients!$A$1:$A$5025,MATCH($A354,CpDataCoefficients!$A$1:$A$5025,0)),0,CpDataCoefficients!$F$39+BP$3)),0)</f>
        <v>0</v>
      </c>
      <c r="BQ354" s="191">
        <f ca="1">IFERROR(IF($AM354="HSC",OFFSET(INDEX(CpDataCoefficients!$A$1:$A$5025,MATCH($A354,CpDataCoefficients!$A$1:$A$5025,0)),1,CpDataCoefficients!$F$39+BQ$3),OFFSET(INDEX(CpDataCoefficients!$A$1:$A$5025,MATCH($A354,CpDataCoefficients!$A$1:$A$5025,0)),0,CpDataCoefficients!$F$39+BQ$3)),0)</f>
        <v>0</v>
      </c>
      <c r="BR354" s="191">
        <f ca="1">IFERROR(IF($AM354="HSC",OFFSET(INDEX(CpDataCoefficients!$A$1:$A$5025,MATCH($A354,CpDataCoefficients!$A$1:$A$5025,0)),1,CpDataCoefficients!$F$39+BR$3),OFFSET(INDEX(CpDataCoefficients!$A$1:$A$5025,MATCH($A354,CpDataCoefficients!$A$1:$A$5025,0)),0,CpDataCoefficients!$F$39+BR$3)),0)</f>
        <v>0</v>
      </c>
      <c r="BS354" s="191">
        <f ca="1">IFERROR(IF($AM354="HSC",OFFSET(INDEX(CpDataCoefficients!$A$1:$A$5025,MATCH($A354,CpDataCoefficients!$A$1:$A$5025,0)),1,CpDataCoefficients!$F$39+BS$3),OFFSET(INDEX(CpDataCoefficients!$A$1:$A$5025,MATCH($A354,CpDataCoefficients!$A$1:$A$5025,0)),0,CpDataCoefficients!$F$39+BS$3)),0)</f>
        <v>0</v>
      </c>
      <c r="BT354" s="191">
        <f ca="1">IFERROR(IF($AM354="HSC",OFFSET(INDEX(CpDataCoefficients!$A$1:$A$5025,MATCH($A354,CpDataCoefficients!$A$1:$A$5025,0)),1,CpDataCoefficients!$F$39+BT$3),OFFSET(INDEX(CpDataCoefficients!$A$1:$A$5025,MATCH($A354,CpDataCoefficients!$A$1:$A$5025,0)),0,CpDataCoefficients!$F$39+BT$3)),0)</f>
        <v>0</v>
      </c>
      <c r="BU354" s="191">
        <f ca="1">IFERROR(IF($AM354="HSC",OFFSET(INDEX(CpDataCoefficients!$A$1:$A$5025,MATCH($A354,CpDataCoefficients!$A$1:$A$5025,0)),1,CpDataCoefficients!$F$39+BU$3),OFFSET(INDEX(CpDataCoefficients!$A$1:$A$5025,MATCH($A354,CpDataCoefficients!$A$1:$A$5025,0)),0,CpDataCoefficients!$F$39+BU$3)),0)</f>
        <v>0</v>
      </c>
      <c r="BV354" s="191">
        <f ca="1">IFERROR(IF($AM354="HSC",OFFSET(INDEX(CpDataCoefficients!$A$1:$A$5025,MATCH($A354,CpDataCoefficients!$A$1:$A$5025,0)),1,CpDataCoefficients!$F$39+BV$3),OFFSET(INDEX(CpDataCoefficients!$A$1:$A$5025,MATCH($A354,CpDataCoefficients!$A$1:$A$5025,0)),0,CpDataCoefficients!$F$39+BV$3)),0)</f>
        <v>0</v>
      </c>
      <c r="BW354" s="191">
        <f ca="1">IFERROR(IF($AM354="HSC",OFFSET(INDEX(CpDataCoefficients!$A$1:$A$5025,MATCH($A354,CpDataCoefficients!$A$1:$A$5025,0)),1,CpDataCoefficients!$F$39+BW$3),OFFSET(INDEX(CpDataCoefficients!$A$1:$A$5025,MATCH($A354,CpDataCoefficients!$A$1:$A$5025,0)),0,CpDataCoefficients!$F$39+BW$3)),0)</f>
        <v>0</v>
      </c>
      <c r="BX354" s="191">
        <f ca="1">IFERROR(IF($AM354="HSC",OFFSET(INDEX(CpDataCoefficients!$A$1:$A$5025,MATCH($A354,CpDataCoefficients!$A$1:$A$5025,0)),1,CpDataCoefficients!$F$39+BX$3),OFFSET(INDEX(CpDataCoefficients!$A$1:$A$5025,MATCH($A354,CpDataCoefficients!$A$1:$A$5025,0)),0,CpDataCoefficients!$F$39+BX$3)),0)</f>
        <v>0</v>
      </c>
      <c r="BY354" s="191">
        <f ca="1">IFERROR(IF($AM354="HSC",OFFSET(INDEX(CpDataCoefficients!$A$1:$A$5025,MATCH($A354,CpDataCoefficients!$A$1:$A$5025,0)),1,CpDataCoefficients!$F$39+BY$3),OFFSET(INDEX(CpDataCoefficients!$A$1:$A$5025,MATCH($A354,CpDataCoefficients!$A$1:$A$5025,0)),0,CpDataCoefficients!$F$39+BY$3)),0)</f>
        <v>0</v>
      </c>
      <c r="BZ354" s="191">
        <f ca="1">IFERROR(IF($AM354="HSC",OFFSET(INDEX(CpDataCoefficients!$A$1:$A$5025,MATCH($A354,CpDataCoefficients!$A$1:$A$5025,0)),1,CpDataCoefficients!$F$39+BZ$3),OFFSET(INDEX(CpDataCoefficients!$A$1:$A$5025,MATCH($A354,CpDataCoefficients!$A$1:$A$5025,0)),0,CpDataCoefficients!$F$39+BZ$3)),0)</f>
        <v>0</v>
      </c>
      <c r="CA354" s="191">
        <f ca="1">IFERROR(IF($AM354="HSC",OFFSET(INDEX(CpDataCoefficients!$A$1:$A$5025,MATCH($A354,CpDataCoefficients!$A$1:$A$5025,0)),1,CpDataCoefficients!$F$39+CA$3),OFFSET(INDEX(CpDataCoefficients!$A$1:$A$5025,MATCH($A354,CpDataCoefficients!$A$1:$A$5025,0)),0,CpDataCoefficients!$F$39+CA$3)),0)</f>
        <v>0</v>
      </c>
      <c r="CB354" s="191">
        <f ca="1">IFERROR(IF($AM354="HSC",OFFSET(INDEX(CpDataCoefficients!$A$1:$A$5025,MATCH($A354,CpDataCoefficients!$A$1:$A$5025,0)),1,CpDataCoefficients!$F$39+CB$3),OFFSET(INDEX(CpDataCoefficients!$A$1:$A$5025,MATCH($A354,CpDataCoefficients!$A$1:$A$5025,0)),0,CpDataCoefficients!$F$39+CB$3)),0)</f>
        <v>0</v>
      </c>
      <c r="CC354" s="191">
        <f ca="1">IFERROR(IF($AM354="HSC",OFFSET(INDEX(CpDataCoefficients!$A$1:$A$5025,MATCH($A354,CpDataCoefficients!$A$1:$A$5025,0)),1,CpDataCoefficients!$F$39+CC$3),OFFSET(INDEX(CpDataCoefficients!$A$1:$A$5025,MATCH($A354,CpDataCoefficients!$A$1:$A$5025,0)),0,CpDataCoefficients!$F$39+CC$3)),0)</f>
        <v>0</v>
      </c>
      <c r="CD354" s="191">
        <f ca="1">IFERROR(IF($AM354="HSC",OFFSET(INDEX(CpDataCoefficients!$A$1:$A$5025,MATCH($A354,CpDataCoefficients!$A$1:$A$5025,0)),1,CpDataCoefficients!$F$39+CD$3),OFFSET(INDEX(CpDataCoefficients!$A$1:$A$5025,MATCH($A354,CpDataCoefficients!$A$1:$A$5025,0)),0,CpDataCoefficients!$F$39+CD$3)),0)</f>
        <v>0</v>
      </c>
      <c r="CE354" s="191">
        <f ca="1">IFERROR(IF($AM354="HSC",OFFSET(INDEX(CpDataCoefficients!$A$1:$A$5025,MATCH($A354,CpDataCoefficients!$A$1:$A$5025,0)),1,CpDataCoefficients!$F$39+CE$3),OFFSET(INDEX(CpDataCoefficients!$A$1:$A$5025,MATCH($A354,CpDataCoefficients!$A$1:$A$5025,0)),0,CpDataCoefficients!$F$39+CE$3)),0)</f>
        <v>0</v>
      </c>
      <c r="CF354" s="191">
        <f ca="1">IFERROR(IF($AM354="HSC",OFFSET(INDEX(CpDataCoefficients!$A$1:$A$5025,MATCH($A354,CpDataCoefficients!$A$1:$A$5025,0)),1,CpDataCoefficients!$F$39+CF$3),OFFSET(INDEX(CpDataCoefficients!$A$1:$A$5025,MATCH($A354,CpDataCoefficients!$A$1:$A$5025,0)),0,CpDataCoefficients!$F$39+CF$3)),0)</f>
        <v>0</v>
      </c>
      <c r="CG354" s="191">
        <f ca="1">IFERROR(IF($AM354="HSC",OFFSET(INDEX(CpDataCoefficients!$A$1:$A$5025,MATCH($A354,CpDataCoefficients!$A$1:$A$5025,0)),1,CpDataCoefficients!$F$39+CG$3),OFFSET(INDEX(CpDataCoefficients!$A$1:$A$5025,MATCH($A354,CpDataCoefficients!$A$1:$A$5025,0)),0,CpDataCoefficients!$F$39+CG$3)),0)</f>
        <v>0</v>
      </c>
      <c r="CH354" s="191">
        <f ca="1">IFERROR(IF($AM354="HSC",OFFSET(INDEX(CpDataCoefficients!$A$1:$A$5025,MATCH($A354,CpDataCoefficients!$A$1:$A$5025,0)),1,CpDataCoefficients!$F$39+CH$3),OFFSET(INDEX(CpDataCoefficients!$A$1:$A$5025,MATCH($A354,CpDataCoefficients!$A$1:$A$5025,0)),0,CpDataCoefficients!$F$39+CH$3)),0)</f>
        <v>0</v>
      </c>
      <c r="CI354" s="191">
        <f ca="1">IFERROR(IF($AM354="HSC",OFFSET(INDEX(CpDataCoefficients!$A$1:$A$5025,MATCH($A354,CpDataCoefficients!$A$1:$A$5025,0)),1,CpDataCoefficients!$F$39+CI$3),OFFSET(INDEX(CpDataCoefficients!$A$1:$A$5025,MATCH($A354,CpDataCoefficients!$A$1:$A$5025,0)),0,CpDataCoefficients!$F$39+CI$3)),0)</f>
        <v>0</v>
      </c>
      <c r="CJ354" s="191">
        <f ca="1">IFERROR(IF($AM354="HSC",OFFSET(INDEX(CpDataCoefficients!$A$1:$A$5025,MATCH($A354,CpDataCoefficients!$A$1:$A$5025,0)),1,CpDataCoefficients!$F$39+CJ$3),OFFSET(INDEX(CpDataCoefficients!$A$1:$A$5025,MATCH($A354,CpDataCoefficients!$A$1:$A$5025,0)),0,CpDataCoefficients!$F$39+CJ$3)),0)</f>
        <v>0</v>
      </c>
      <c r="CK354" s="191">
        <f ca="1">IFERROR(IF($AM354="HSC",OFFSET(INDEX(CpDataCoefficients!$A$1:$A$5025,MATCH($A354,CpDataCoefficients!$A$1:$A$5025,0)),1,CpDataCoefficients!$F$39+CK$3),OFFSET(INDEX(CpDataCoefficients!$A$1:$A$5025,MATCH($A354,CpDataCoefficients!$A$1:$A$5025,0)),0,CpDataCoefficients!$F$39+CK$3)),0)</f>
        <v>0</v>
      </c>
      <c r="CL354" s="191">
        <f ca="1">IFERROR(IF($AM354="HSC",OFFSET(INDEX(CpDataCoefficients!$A$1:$A$5025,MATCH($A354,CpDataCoefficients!$A$1:$A$5025,0)),1,CpDataCoefficients!$F$39+CL$3),OFFSET(INDEX(CpDataCoefficients!$A$1:$A$5025,MATCH($A354,CpDataCoefficients!$A$1:$A$5025,0)),0,CpDataCoefficients!$F$39+CL$3)),0)</f>
        <v>0</v>
      </c>
      <c r="CM354" s="191">
        <f ca="1">IFERROR(IF($AM354="HSC",OFFSET(INDEX(CpDataCoefficients!$A$1:$A$5025,MATCH($A354,CpDataCoefficients!$A$1:$A$5025,0)),1,CpDataCoefficients!$F$39+CM$3),OFFSET(INDEX(CpDataCoefficients!$A$1:$A$5025,MATCH($A354,CpDataCoefficients!$A$1:$A$5025,0)),0,CpDataCoefficients!$F$39+CM$3)),0)</f>
        <v>0</v>
      </c>
      <c r="CN354" s="191">
        <f ca="1">IFERROR(IF($AM354="HSC",OFFSET(INDEX(CpDataCoefficients!$A$1:$A$5025,MATCH($A354,CpDataCoefficients!$A$1:$A$5025,0)),1,CpDataCoefficients!$F$39+CN$3),OFFSET(INDEX(CpDataCoefficients!$A$1:$A$5025,MATCH($A354,CpDataCoefficients!$A$1:$A$5025,0)),0,CpDataCoefficients!$F$39+CN$3)),0)</f>
        <v>0</v>
      </c>
      <c r="CO354" s="191">
        <f ca="1">IFERROR(IF($AM354="HSC",OFFSET(INDEX(CpDataCoefficients!$A$1:$A$5025,MATCH($A354,CpDataCoefficients!$A$1:$A$5025,0)),1,CpDataCoefficients!$F$39+CO$3),OFFSET(INDEX(CpDataCoefficients!$A$1:$A$5025,MATCH($A354,CpDataCoefficients!$A$1:$A$5025,0)),0,CpDataCoefficients!$F$39+CO$3)),0)</f>
        <v>0</v>
      </c>
      <c r="CP354" s="191">
        <f ca="1">IFERROR(IF($AM354="HSC",OFFSET(INDEX(CpDataCoefficients!$A$1:$A$5025,MATCH($A354,CpDataCoefficients!$A$1:$A$5025,0)),1,CpDataCoefficients!$F$39+CP$3),OFFSET(INDEX(CpDataCoefficients!$A$1:$A$5025,MATCH($A354,CpDataCoefficients!$A$1:$A$5025,0)),0,CpDataCoefficients!$F$39+CP$3)),0)</f>
        <v>0</v>
      </c>
      <c r="CQ354" s="191">
        <f ca="1">IFERROR(IF($AM354="HSC",OFFSET(INDEX(CpDataCoefficients!$A$1:$A$5025,MATCH($A354,CpDataCoefficients!$A$1:$A$5025,0)),1,CpDataCoefficients!$F$39+CQ$3),OFFSET(INDEX(CpDataCoefficients!$A$1:$A$5025,MATCH($A354,CpDataCoefficients!$A$1:$A$5025,0)),0,CpDataCoefficients!$F$39+CQ$3)),0)</f>
        <v>0</v>
      </c>
      <c r="CR354" s="191">
        <f ca="1">IFERROR(IF($AM354="HSC",OFFSET(INDEX(CpDataCoefficients!$A$1:$A$5025,MATCH($A354,CpDataCoefficients!$A$1:$A$5025,0)),1,CpDataCoefficients!$F$39+CR$3),OFFSET(INDEX(CpDataCoefficients!$A$1:$A$5025,MATCH($A354,CpDataCoefficients!$A$1:$A$5025,0)),0,CpDataCoefficients!$F$39+CR$3)),0)</f>
        <v>0</v>
      </c>
      <c r="CS354" s="191">
        <f ca="1">IFERROR(IF($AM354="HSC",OFFSET(INDEX(CpDataCoefficients!$A$1:$A$5025,MATCH($A354,CpDataCoefficients!$A$1:$A$5025,0)),1,CpDataCoefficients!$F$39+CS$3),OFFSET(INDEX(CpDataCoefficients!$A$1:$A$5025,MATCH($A354,CpDataCoefficients!$A$1:$A$5025,0)),0,CpDataCoefficients!$F$39+CS$3)),0)</f>
        <v>0</v>
      </c>
      <c r="CT354" s="191">
        <f ca="1">IFERROR(IF($AM354="HSC",OFFSET(INDEX(CpDataCoefficients!$A$1:$A$5025,MATCH($A354,CpDataCoefficients!$A$1:$A$5025,0)),1,CpDataCoefficients!$F$39+CT$3),OFFSET(INDEX(CpDataCoefficients!$A$1:$A$5025,MATCH($A354,CpDataCoefficients!$A$1:$A$5025,0)),0,CpDataCoefficients!$F$39+CT$3)),0)</f>
        <v>0</v>
      </c>
      <c r="CU354" s="192">
        <f ca="1">IFERROR(IF($AM354="HSC",OFFSET(INDEX(CpDataCoefficients!$A$1:$A$5025,MATCH($A354,CpDataCoefficients!$A$1:$A$5025,0)),1,CpDataCoefficients!$F$39+CU$3),OFFSET(INDEX(CpDataCoefficients!$A$1:$A$5025,MATCH($A354,CpDataCoefficients!$A$1:$A$5025,0)),0,CpDataCoefficients!$F$39+CU$3)),0)</f>
        <v>0</v>
      </c>
      <c r="CV354" s="193">
        <v>2</v>
      </c>
      <c r="CW354" s="193">
        <v>8</v>
      </c>
      <c r="CX354" s="193"/>
      <c r="CY354" s="193"/>
      <c r="CZ354" s="193"/>
      <c r="DA354" s="193"/>
      <c r="DB354" s="193"/>
      <c r="DC354" s="193"/>
      <c r="DD354" s="193"/>
      <c r="DE354" s="193"/>
      <c r="DF354" s="193"/>
      <c r="DG354" s="193"/>
      <c r="DH354" s="193"/>
      <c r="DI354" s="193"/>
      <c r="DJ354" s="193"/>
      <c r="DK354" s="193"/>
      <c r="DL354" s="193"/>
      <c r="DM354" s="193"/>
      <c r="DN354" s="193"/>
      <c r="DO354" s="193"/>
      <c r="DP354" s="193"/>
      <c r="DQ354" s="193"/>
      <c r="DR354" s="193"/>
      <c r="DS354" s="193"/>
      <c r="DT354" s="193"/>
      <c r="DU354" s="193"/>
      <c r="DV354" s="193"/>
      <c r="DW354" s="193"/>
      <c r="DX354" s="193"/>
      <c r="DY354" s="193"/>
      <c r="DZ354" s="193"/>
    </row>
    <row r="355" spans="1:130" ht="15.75" x14ac:dyDescent="0.25">
      <c r="A355" s="166"/>
      <c r="B355" s="166" t="s">
        <v>966</v>
      </c>
      <c r="C355" s="175">
        <v>210.405</v>
      </c>
      <c r="D355" s="176">
        <v>0</v>
      </c>
      <c r="E355" s="176">
        <v>552.5</v>
      </c>
      <c r="F355" s="176">
        <v>723.8</v>
      </c>
      <c r="G355" s="176">
        <v>15</v>
      </c>
      <c r="H355" s="176">
        <v>15.198749995626558</v>
      </c>
      <c r="I355" s="176">
        <v>0</v>
      </c>
      <c r="J355" s="175">
        <v>0</v>
      </c>
      <c r="K355" s="175">
        <v>0.65400000000000003</v>
      </c>
      <c r="L355" s="175">
        <v>0</v>
      </c>
      <c r="M355" s="176">
        <v>0</v>
      </c>
      <c r="N355" s="176">
        <v>0</v>
      </c>
      <c r="O355" s="177">
        <v>-14.79</v>
      </c>
      <c r="P355" s="178">
        <v>3.601</v>
      </c>
      <c r="Q355" s="178">
        <v>-1</v>
      </c>
      <c r="R355" s="178">
        <v>-2.0819999999999999</v>
      </c>
      <c r="S355" s="175">
        <f t="shared" ca="1" si="6"/>
        <v>2.3197686395682502</v>
      </c>
      <c r="T355" s="179">
        <v>25</v>
      </c>
      <c r="U355" s="180">
        <v>-4</v>
      </c>
      <c r="V355" s="180">
        <v>4.6790000000000003</v>
      </c>
      <c r="W355" s="169">
        <v>-8</v>
      </c>
      <c r="X355" s="181">
        <v>-33.472000000000001</v>
      </c>
      <c r="Y355" s="169">
        <v>771.74</v>
      </c>
      <c r="Z355" s="181">
        <v>3228.9601600000001</v>
      </c>
      <c r="AA355" s="181"/>
      <c r="AB355" s="177">
        <v>368.3</v>
      </c>
      <c r="AC355" s="180">
        <v>-69.78</v>
      </c>
      <c r="AD355" s="180">
        <v>26.73</v>
      </c>
      <c r="AE355" s="169">
        <v>16.126100000000001</v>
      </c>
      <c r="AF355" s="169">
        <v>4203.9399999999996</v>
      </c>
      <c r="AG355" s="175">
        <v>-109.7</v>
      </c>
      <c r="AH355" s="180">
        <v>586</v>
      </c>
      <c r="AI355" s="175">
        <v>413</v>
      </c>
      <c r="AJ355" s="175">
        <v>0</v>
      </c>
      <c r="AK355" s="169">
        <v>0</v>
      </c>
      <c r="AL355" s="181">
        <v>0</v>
      </c>
      <c r="AM355" s="169"/>
      <c r="AN355" s="170"/>
      <c r="AO355" s="170"/>
      <c r="AP355" s="170"/>
      <c r="AQ355" s="170"/>
      <c r="AR355" s="170"/>
      <c r="AS355" s="170"/>
      <c r="AT355" s="170"/>
      <c r="AU355" s="170"/>
      <c r="AV355" s="170"/>
      <c r="AW355" s="170"/>
      <c r="AX355" s="170"/>
      <c r="AY355" s="170"/>
      <c r="AZ355" s="170"/>
      <c r="BA355" s="170"/>
      <c r="BB355" s="170"/>
      <c r="BC355" s="170"/>
      <c r="BD355" s="170"/>
      <c r="BE355" s="170"/>
      <c r="BF355" s="170"/>
      <c r="BG355" s="170"/>
      <c r="BH355" s="170"/>
      <c r="BI355" s="170"/>
      <c r="BJ355" s="170"/>
      <c r="BK355" s="170"/>
      <c r="BL355" s="170"/>
      <c r="BM355" s="170"/>
      <c r="BN355" s="170"/>
      <c r="BO355" s="170"/>
      <c r="BP355" s="170"/>
      <c r="BQ355" s="170"/>
      <c r="BR355" s="170"/>
      <c r="BS355" s="170"/>
      <c r="BT355" s="170"/>
      <c r="BU355" s="170"/>
      <c r="BV355" s="170"/>
      <c r="BW355" s="170"/>
      <c r="BX355" s="170"/>
      <c r="BY355" s="169"/>
      <c r="BZ355" s="169"/>
      <c r="CA355" s="169"/>
      <c r="CB355" s="169"/>
      <c r="CC355" s="169"/>
      <c r="CD355" s="169"/>
      <c r="CE355" s="169"/>
      <c r="CF355" s="169"/>
      <c r="CG355" s="169"/>
      <c r="CH355" s="169"/>
      <c r="CI355" s="169"/>
      <c r="CJ355" s="169"/>
      <c r="CK355" s="169"/>
      <c r="CL355" s="169"/>
      <c r="CM355" s="169"/>
      <c r="CN355" s="169"/>
      <c r="CO355" s="169"/>
      <c r="CP355" s="169"/>
      <c r="CQ355" s="169"/>
      <c r="CR355" s="169"/>
      <c r="CS355" s="171"/>
      <c r="CT355" s="171"/>
      <c r="CU355" s="169"/>
    </row>
    <row r="356" spans="1:130" ht="15.75" x14ac:dyDescent="0.25">
      <c r="A356" s="166"/>
      <c r="B356" s="166" t="s">
        <v>967</v>
      </c>
      <c r="C356" s="175">
        <v>224.43199999999999</v>
      </c>
      <c r="D356" s="176">
        <v>0</v>
      </c>
      <c r="E356" s="176">
        <v>570.79999999999995</v>
      </c>
      <c r="F356" s="176">
        <v>750</v>
      </c>
      <c r="G356" s="176">
        <v>13.4</v>
      </c>
      <c r="H356" s="176">
        <v>13.577549996093058</v>
      </c>
      <c r="I356" s="176">
        <v>0</v>
      </c>
      <c r="J356" s="175">
        <v>0</v>
      </c>
      <c r="K356" s="175">
        <v>0.58299999999999996</v>
      </c>
      <c r="L356" s="175">
        <v>0</v>
      </c>
      <c r="M356" s="176">
        <v>0</v>
      </c>
      <c r="N356" s="176">
        <v>0</v>
      </c>
      <c r="O356" s="177">
        <v>-16.484000000000002</v>
      </c>
      <c r="P356" s="178">
        <v>3.9510000000000001</v>
      </c>
      <c r="Q356" s="178">
        <v>-1</v>
      </c>
      <c r="R356" s="178">
        <v>-2.2959999999999998</v>
      </c>
      <c r="S356" s="175">
        <f t="shared" ca="1" si="6"/>
        <v>2.1557511607598117</v>
      </c>
      <c r="T356" s="179">
        <v>25</v>
      </c>
      <c r="U356" s="180">
        <v>-4</v>
      </c>
      <c r="V356" s="180">
        <v>5.1180000000000003</v>
      </c>
      <c r="W356" s="169">
        <v>-8</v>
      </c>
      <c r="X356" s="181">
        <v>-33.472000000000001</v>
      </c>
      <c r="Y356" s="169">
        <v>925.84</v>
      </c>
      <c r="Z356" s="181">
        <v>3873.7145600000003</v>
      </c>
      <c r="AA356" s="181"/>
      <c r="AB356" s="177">
        <v>378.69</v>
      </c>
      <c r="AC356" s="180">
        <v>0</v>
      </c>
      <c r="AD356" s="180">
        <v>0</v>
      </c>
      <c r="AE356" s="169">
        <v>16.162700000000001</v>
      </c>
      <c r="AF356" s="169">
        <v>4373.37</v>
      </c>
      <c r="AG356" s="175">
        <v>-111.8</v>
      </c>
      <c r="AH356" s="180">
        <v>573</v>
      </c>
      <c r="AI356" s="175">
        <v>463</v>
      </c>
      <c r="AJ356" s="175">
        <v>0</v>
      </c>
      <c r="AK356" s="169">
        <v>0</v>
      </c>
      <c r="AL356" s="181">
        <v>0</v>
      </c>
      <c r="AM356" s="169"/>
      <c r="AN356" s="170"/>
      <c r="AO356" s="170"/>
      <c r="AP356" s="170"/>
      <c r="AQ356" s="170"/>
      <c r="AR356" s="170"/>
      <c r="AS356" s="170"/>
      <c r="AT356" s="170"/>
      <c r="AU356" s="170"/>
      <c r="AV356" s="170"/>
      <c r="AW356" s="170"/>
      <c r="AX356" s="170"/>
      <c r="AY356" s="170"/>
      <c r="AZ356" s="170"/>
      <c r="BA356" s="170"/>
      <c r="BB356" s="170"/>
      <c r="BC356" s="170"/>
      <c r="BD356" s="170"/>
      <c r="BE356" s="170"/>
      <c r="BF356" s="170"/>
      <c r="BG356" s="170"/>
      <c r="BH356" s="170"/>
      <c r="BI356" s="170"/>
      <c r="BJ356" s="170"/>
      <c r="BK356" s="170"/>
      <c r="BL356" s="170"/>
      <c r="BM356" s="170"/>
      <c r="BN356" s="170"/>
      <c r="BO356" s="170"/>
      <c r="BP356" s="170"/>
      <c r="BQ356" s="170"/>
      <c r="BR356" s="170"/>
      <c r="BS356" s="170"/>
      <c r="BT356" s="170"/>
      <c r="BU356" s="170"/>
      <c r="BV356" s="170"/>
      <c r="BW356" s="170"/>
      <c r="BX356" s="170"/>
      <c r="BY356" s="169"/>
      <c r="BZ356" s="169"/>
      <c r="CA356" s="169"/>
      <c r="CB356" s="169"/>
      <c r="CC356" s="169"/>
      <c r="CD356" s="169"/>
      <c r="CE356" s="169"/>
      <c r="CF356" s="169"/>
      <c r="CG356" s="169"/>
      <c r="CH356" s="169"/>
      <c r="CI356" s="169"/>
      <c r="CJ356" s="169"/>
      <c r="CK356" s="169"/>
      <c r="CL356" s="169"/>
      <c r="CM356" s="169"/>
      <c r="CN356" s="169"/>
      <c r="CO356" s="169"/>
      <c r="CP356" s="169"/>
      <c r="CQ356" s="169"/>
      <c r="CR356" s="169"/>
      <c r="CS356" s="171"/>
      <c r="CT356" s="171"/>
      <c r="CU356" s="169"/>
    </row>
    <row r="357" spans="1:130" ht="15.75" x14ac:dyDescent="0.25">
      <c r="A357" s="166"/>
      <c r="B357" s="166" t="s">
        <v>968</v>
      </c>
      <c r="C357" s="175">
        <v>170.34</v>
      </c>
      <c r="D357" s="176">
        <v>263.60000000000002</v>
      </c>
      <c r="E357" s="176">
        <v>489.5</v>
      </c>
      <c r="F357" s="176">
        <v>658.3</v>
      </c>
      <c r="G357" s="176">
        <v>18</v>
      </c>
      <c r="H357" s="176">
        <v>18.238499994751869</v>
      </c>
      <c r="I357" s="176">
        <v>713</v>
      </c>
      <c r="J357" s="175">
        <v>0.24</v>
      </c>
      <c r="K357" s="175">
        <v>0.56200000000000006</v>
      </c>
      <c r="L357" s="175">
        <v>0.748</v>
      </c>
      <c r="M357" s="176">
        <v>293</v>
      </c>
      <c r="N357" s="176">
        <v>0</v>
      </c>
      <c r="O357" s="177">
        <v>-2.2280000000000002</v>
      </c>
      <c r="P357" s="178">
        <v>0.27439999999999998</v>
      </c>
      <c r="Q357" s="178">
        <v>-1.516E-4</v>
      </c>
      <c r="R357" s="178">
        <v>3.2460000000000001E-8</v>
      </c>
      <c r="S357" s="175">
        <f t="shared" ca="1" si="6"/>
        <v>1.1469423455052954</v>
      </c>
      <c r="T357" s="179">
        <v>25</v>
      </c>
      <c r="U357" s="180">
        <v>631.63</v>
      </c>
      <c r="V357" s="180">
        <v>318.77999999999997</v>
      </c>
      <c r="W357" s="169">
        <v>-69.52</v>
      </c>
      <c r="X357" s="181">
        <v>-290.87167999999997</v>
      </c>
      <c r="Y357" s="169">
        <v>11.96</v>
      </c>
      <c r="Z357" s="181">
        <v>50.040640000000003</v>
      </c>
      <c r="AA357" s="181"/>
      <c r="AB357" s="177">
        <v>16.113399999999999</v>
      </c>
      <c r="AC357" s="180">
        <v>3774.56</v>
      </c>
      <c r="AD357" s="180">
        <v>-91.31</v>
      </c>
      <c r="AE357" s="169">
        <v>520</v>
      </c>
      <c r="AF357" s="169">
        <v>364</v>
      </c>
      <c r="AG357" s="175">
        <v>84.248000000000005</v>
      </c>
      <c r="AH357" s="180">
        <v>-10012.5</v>
      </c>
      <c r="AI357" s="175">
        <v>-9.2360000000000007</v>
      </c>
      <c r="AJ357" s="175">
        <v>13.37</v>
      </c>
      <c r="AK357" s="169">
        <v>10430</v>
      </c>
      <c r="AL357" s="181">
        <v>43639.12</v>
      </c>
      <c r="AM357" s="169"/>
      <c r="AN357" s="170"/>
      <c r="AO357" s="170"/>
      <c r="AP357" s="170"/>
      <c r="AQ357" s="170"/>
      <c r="AR357" s="170"/>
      <c r="AS357" s="170"/>
      <c r="AT357" s="170"/>
      <c r="AU357" s="170"/>
      <c r="AV357" s="170"/>
      <c r="AW357" s="170"/>
      <c r="AX357" s="170"/>
      <c r="AY357" s="170"/>
      <c r="AZ357" s="170"/>
      <c r="BA357" s="170"/>
      <c r="BB357" s="170"/>
      <c r="BC357" s="170"/>
      <c r="BD357" s="170"/>
      <c r="BE357" s="170"/>
      <c r="BF357" s="170"/>
      <c r="BG357" s="170"/>
      <c r="BH357" s="170"/>
      <c r="BI357" s="170"/>
      <c r="BJ357" s="170"/>
      <c r="BK357" s="170"/>
      <c r="BL357" s="170"/>
      <c r="BM357" s="170"/>
      <c r="BN357" s="170"/>
      <c r="BO357" s="170"/>
      <c r="BP357" s="170"/>
      <c r="BQ357" s="170"/>
      <c r="BR357" s="170"/>
      <c r="BS357" s="170"/>
      <c r="BT357" s="170"/>
      <c r="BU357" s="170"/>
      <c r="BV357" s="170"/>
      <c r="BW357" s="170"/>
      <c r="BX357" s="170"/>
      <c r="BY357" s="169"/>
      <c r="BZ357" s="169"/>
      <c r="CA357" s="169"/>
      <c r="CB357" s="169"/>
      <c r="CC357" s="169"/>
      <c r="CD357" s="169"/>
      <c r="CE357" s="169"/>
      <c r="CF357" s="169"/>
      <c r="CG357" s="169"/>
      <c r="CH357" s="169"/>
      <c r="CI357" s="169"/>
      <c r="CJ357" s="169"/>
      <c r="CK357" s="169"/>
      <c r="CL357" s="169"/>
      <c r="CM357" s="169"/>
      <c r="CN357" s="169"/>
      <c r="CO357" s="169"/>
      <c r="CP357" s="169"/>
      <c r="CQ357" s="169"/>
      <c r="CR357" s="169"/>
      <c r="CS357" s="171"/>
      <c r="CT357" s="171"/>
      <c r="CU357" s="169"/>
    </row>
    <row r="358" spans="1:130" ht="15.75" x14ac:dyDescent="0.25">
      <c r="A358" s="166"/>
      <c r="B358" s="166" t="s">
        <v>969</v>
      </c>
      <c r="C358" s="175">
        <v>238.459</v>
      </c>
      <c r="D358" s="176">
        <v>0</v>
      </c>
      <c r="E358" s="176">
        <v>584.1</v>
      </c>
      <c r="F358" s="176">
        <v>750</v>
      </c>
      <c r="G358" s="176">
        <v>12.8</v>
      </c>
      <c r="H358" s="176">
        <v>12.969599996267997</v>
      </c>
      <c r="I358" s="176">
        <v>0</v>
      </c>
      <c r="J358" s="175">
        <v>0</v>
      </c>
      <c r="K358" s="175">
        <v>0.71899999999999997</v>
      </c>
      <c r="L358" s="175">
        <v>0</v>
      </c>
      <c r="M358" s="176">
        <v>0</v>
      </c>
      <c r="N358" s="176">
        <v>0</v>
      </c>
      <c r="O358" s="177">
        <v>-15.11</v>
      </c>
      <c r="P358" s="178">
        <v>0.40489999999999998</v>
      </c>
      <c r="Q358" s="178">
        <v>-2.3330000000000001E-4</v>
      </c>
      <c r="R358" s="178">
        <v>5.2199999999999998E-8</v>
      </c>
      <c r="S358" s="175">
        <f t="shared" ca="1" si="6"/>
        <v>1.9138589598818194</v>
      </c>
      <c r="T358" s="179">
        <v>25</v>
      </c>
      <c r="U358" s="180">
        <v>853.9</v>
      </c>
      <c r="V358" s="180">
        <v>385.53</v>
      </c>
      <c r="W358" s="169">
        <v>-80.28</v>
      </c>
      <c r="X358" s="181">
        <v>-335.89152000000001</v>
      </c>
      <c r="Y358" s="169">
        <v>30.1</v>
      </c>
      <c r="Z358" s="181">
        <v>125.93840000000002</v>
      </c>
      <c r="AA358" s="181"/>
      <c r="AB358" s="177">
        <v>16.191500000000001</v>
      </c>
      <c r="AC358" s="180">
        <v>4395.87</v>
      </c>
      <c r="AD358" s="180">
        <v>-124.2</v>
      </c>
      <c r="AE358" s="169">
        <v>619</v>
      </c>
      <c r="AF358" s="169">
        <v>441</v>
      </c>
      <c r="AG358" s="175">
        <v>0</v>
      </c>
      <c r="AH358" s="180">
        <v>0</v>
      </c>
      <c r="AI358" s="175">
        <v>0</v>
      </c>
      <c r="AJ358" s="175">
        <v>0</v>
      </c>
      <c r="AK358" s="169">
        <v>12570</v>
      </c>
      <c r="AL358" s="181">
        <v>52592.880000000005</v>
      </c>
      <c r="AM358" s="169"/>
      <c r="AN358" s="170"/>
      <c r="AO358" s="170"/>
      <c r="AP358" s="170"/>
      <c r="AQ358" s="170"/>
      <c r="AR358" s="170"/>
      <c r="AS358" s="170"/>
      <c r="AT358" s="170"/>
      <c r="AU358" s="170"/>
      <c r="AV358" s="170"/>
      <c r="AW358" s="170"/>
      <c r="AX358" s="170"/>
      <c r="AY358" s="170"/>
      <c r="AZ358" s="170"/>
      <c r="BA358" s="170"/>
      <c r="BB358" s="170"/>
      <c r="BC358" s="170"/>
      <c r="BD358" s="170"/>
      <c r="BE358" s="170"/>
      <c r="BF358" s="170"/>
      <c r="BG358" s="170"/>
      <c r="BH358" s="170"/>
      <c r="BI358" s="170"/>
      <c r="BJ358" s="170"/>
      <c r="BK358" s="170"/>
      <c r="BL358" s="170"/>
      <c r="BM358" s="170"/>
      <c r="BN358" s="170"/>
      <c r="BO358" s="170"/>
      <c r="BP358" s="170"/>
      <c r="BQ358" s="170"/>
      <c r="BR358" s="170"/>
      <c r="BS358" s="170"/>
      <c r="BT358" s="170"/>
      <c r="BU358" s="170"/>
      <c r="BV358" s="170"/>
      <c r="BW358" s="170"/>
      <c r="BX358" s="170"/>
      <c r="BY358" s="169"/>
      <c r="BZ358" s="169"/>
      <c r="CA358" s="169"/>
      <c r="CB358" s="169"/>
      <c r="CC358" s="169"/>
      <c r="CD358" s="169"/>
      <c r="CE358" s="169"/>
      <c r="CF358" s="169"/>
      <c r="CG358" s="169"/>
      <c r="CH358" s="169"/>
      <c r="CI358" s="169"/>
      <c r="CJ358" s="169"/>
      <c r="CK358" s="169"/>
      <c r="CL358" s="169"/>
      <c r="CM358" s="169"/>
      <c r="CN358" s="169"/>
      <c r="CO358" s="169"/>
      <c r="CP358" s="169"/>
      <c r="CQ358" s="169"/>
      <c r="CR358" s="169"/>
      <c r="CS358" s="171"/>
      <c r="CT358" s="171"/>
      <c r="CU358" s="169"/>
    </row>
    <row r="359" spans="1:130" ht="15.75" x14ac:dyDescent="0.25">
      <c r="A359" s="166"/>
      <c r="B359" s="166" t="s">
        <v>970</v>
      </c>
      <c r="C359" s="175">
        <v>282.55599999999998</v>
      </c>
      <c r="D359" s="176">
        <v>310</v>
      </c>
      <c r="E359" s="176">
        <v>617</v>
      </c>
      <c r="F359" s="176">
        <v>767</v>
      </c>
      <c r="G359" s="176">
        <v>11</v>
      </c>
      <c r="H359" s="176">
        <v>11.145749996792809</v>
      </c>
      <c r="I359" s="176">
        <v>0</v>
      </c>
      <c r="J359" s="175">
        <v>0</v>
      </c>
      <c r="K359" s="175">
        <v>0.90700000000000003</v>
      </c>
      <c r="L359" s="175">
        <v>0.77500000000000002</v>
      </c>
      <c r="M359" s="176">
        <v>313</v>
      </c>
      <c r="N359" s="176">
        <v>0</v>
      </c>
      <c r="O359" s="177">
        <v>-5.3460000000000001</v>
      </c>
      <c r="P359" s="178">
        <v>0.4632</v>
      </c>
      <c r="Q359" s="178">
        <v>-2.6669999999999998E-4</v>
      </c>
      <c r="R359" s="178">
        <v>6.039E-8</v>
      </c>
      <c r="S359" s="175">
        <f t="shared" ca="1" si="6"/>
        <v>2.0163473387667157</v>
      </c>
      <c r="T359" s="179">
        <v>25</v>
      </c>
      <c r="U359" s="180">
        <v>811.29</v>
      </c>
      <c r="V359" s="180">
        <v>401.67</v>
      </c>
      <c r="W359" s="169">
        <v>-108.93</v>
      </c>
      <c r="X359" s="181">
        <v>-455.76312000000007</v>
      </c>
      <c r="Y359" s="169">
        <v>28.04</v>
      </c>
      <c r="Z359" s="181">
        <v>117.31936</v>
      </c>
      <c r="AA359" s="181"/>
      <c r="AB359" s="177">
        <v>16.468499999999999</v>
      </c>
      <c r="AC359" s="180">
        <v>4680.46</v>
      </c>
      <c r="AD359" s="180">
        <v>-141.1</v>
      </c>
      <c r="AE359" s="169">
        <v>652</v>
      </c>
      <c r="AF359" s="169">
        <v>471</v>
      </c>
      <c r="AG359" s="175">
        <v>0</v>
      </c>
      <c r="AH359" s="180">
        <v>0</v>
      </c>
      <c r="AI359" s="175">
        <v>0</v>
      </c>
      <c r="AJ359" s="175">
        <v>0</v>
      </c>
      <c r="AK359" s="169">
        <v>13740</v>
      </c>
      <c r="AL359" s="181">
        <v>57488.160000000003</v>
      </c>
      <c r="AM359" s="169"/>
      <c r="AN359" s="170"/>
      <c r="AO359" s="170"/>
      <c r="AP359" s="170"/>
      <c r="AQ359" s="170"/>
      <c r="AR359" s="170"/>
      <c r="AS359" s="170"/>
      <c r="AT359" s="170"/>
      <c r="AU359" s="170"/>
      <c r="AV359" s="170"/>
      <c r="AW359" s="170"/>
      <c r="AX359" s="170"/>
      <c r="AY359" s="170"/>
      <c r="AZ359" s="170"/>
      <c r="BA359" s="170"/>
      <c r="BB359" s="170"/>
      <c r="BC359" s="170"/>
      <c r="BD359" s="170"/>
      <c r="BE359" s="170"/>
      <c r="BF359" s="170"/>
      <c r="BG359" s="170"/>
      <c r="BH359" s="170"/>
      <c r="BI359" s="170"/>
      <c r="BJ359" s="170"/>
      <c r="BK359" s="170"/>
      <c r="BL359" s="170"/>
      <c r="BM359" s="170"/>
      <c r="BN359" s="170"/>
      <c r="BO359" s="170"/>
      <c r="BP359" s="170"/>
      <c r="BQ359" s="170"/>
      <c r="BR359" s="170"/>
      <c r="BS359" s="170"/>
      <c r="BT359" s="170"/>
      <c r="BU359" s="170"/>
      <c r="BV359" s="170"/>
      <c r="BW359" s="170"/>
      <c r="BX359" s="170"/>
      <c r="BY359" s="169"/>
      <c r="BZ359" s="169"/>
      <c r="CA359" s="169"/>
      <c r="CB359" s="169"/>
      <c r="CC359" s="169"/>
      <c r="CD359" s="169"/>
      <c r="CE359" s="169"/>
      <c r="CF359" s="169"/>
      <c r="CG359" s="169"/>
      <c r="CH359" s="169"/>
      <c r="CI359" s="169"/>
      <c r="CJ359" s="169"/>
      <c r="CK359" s="169"/>
      <c r="CL359" s="169"/>
      <c r="CM359" s="169"/>
      <c r="CN359" s="169"/>
      <c r="CO359" s="169"/>
      <c r="CP359" s="169"/>
      <c r="CQ359" s="169"/>
      <c r="CR359" s="169"/>
      <c r="CS359" s="171"/>
      <c r="CT359" s="171"/>
      <c r="CU359" s="169"/>
    </row>
    <row r="360" spans="1:130" ht="15.75" x14ac:dyDescent="0.25">
      <c r="A360" s="166"/>
      <c r="B360" s="166" t="s">
        <v>971</v>
      </c>
      <c r="C360" s="175">
        <v>20.183</v>
      </c>
      <c r="D360" s="176">
        <v>24.5</v>
      </c>
      <c r="E360" s="176">
        <v>27</v>
      </c>
      <c r="F360" s="176">
        <v>44.4</v>
      </c>
      <c r="G360" s="176">
        <v>27.2</v>
      </c>
      <c r="H360" s="176">
        <v>27.560399992069492</v>
      </c>
      <c r="I360" s="176">
        <v>41.7</v>
      </c>
      <c r="J360" s="175">
        <v>0.311</v>
      </c>
      <c r="K360" s="175">
        <v>0</v>
      </c>
      <c r="L360" s="175">
        <v>1.204</v>
      </c>
      <c r="M360" s="176">
        <v>27</v>
      </c>
      <c r="N360" s="176">
        <v>0</v>
      </c>
      <c r="O360" s="177">
        <v>0</v>
      </c>
      <c r="P360" s="178">
        <v>0</v>
      </c>
      <c r="Q360" s="178">
        <v>0</v>
      </c>
      <c r="R360" s="178">
        <v>0</v>
      </c>
      <c r="S360" s="175" t="e">
        <f t="shared" ca="1" si="6"/>
        <v>#DIV/0!</v>
      </c>
      <c r="T360" s="179">
        <v>25</v>
      </c>
      <c r="U360" s="180">
        <v>0</v>
      </c>
      <c r="V360" s="180">
        <v>0</v>
      </c>
      <c r="W360" s="169">
        <v>0</v>
      </c>
      <c r="X360" s="181">
        <v>0</v>
      </c>
      <c r="Y360" s="169">
        <v>0</v>
      </c>
      <c r="Z360" s="181">
        <v>0</v>
      </c>
      <c r="AA360" s="181"/>
      <c r="AB360" s="177">
        <v>14.0099</v>
      </c>
      <c r="AC360" s="180">
        <v>180.47</v>
      </c>
      <c r="AD360" s="180">
        <v>-2.61</v>
      </c>
      <c r="AE360" s="169">
        <v>29</v>
      </c>
      <c r="AF360" s="169">
        <v>24</v>
      </c>
      <c r="AG360" s="175">
        <v>26.181000000000001</v>
      </c>
      <c r="AH360" s="180">
        <v>-295.44</v>
      </c>
      <c r="AI360" s="175">
        <v>-2.645</v>
      </c>
      <c r="AJ360" s="175">
        <v>4.1000000000000002E-2</v>
      </c>
      <c r="AK360" s="169">
        <v>440</v>
      </c>
      <c r="AL360" s="181">
        <v>1840.96</v>
      </c>
      <c r="AM360" s="169"/>
      <c r="AN360" s="170"/>
      <c r="AO360" s="170"/>
      <c r="AP360" s="170"/>
      <c r="AQ360" s="170"/>
      <c r="AR360" s="170"/>
      <c r="AS360" s="170"/>
      <c r="AT360" s="170"/>
      <c r="AU360" s="170"/>
      <c r="AV360" s="170"/>
      <c r="AW360" s="170"/>
      <c r="AX360" s="170"/>
      <c r="AY360" s="170"/>
      <c r="AZ360" s="170"/>
      <c r="BA360" s="170"/>
      <c r="BB360" s="170"/>
      <c r="BC360" s="170"/>
      <c r="BD360" s="170"/>
      <c r="BE360" s="170"/>
      <c r="BF360" s="170"/>
      <c r="BG360" s="170"/>
      <c r="BH360" s="170"/>
      <c r="BI360" s="170"/>
      <c r="BJ360" s="170"/>
      <c r="BK360" s="170"/>
      <c r="BL360" s="170"/>
      <c r="BM360" s="170"/>
      <c r="BN360" s="170"/>
      <c r="BO360" s="170"/>
      <c r="BP360" s="170"/>
      <c r="BQ360" s="170"/>
      <c r="BR360" s="170"/>
      <c r="BS360" s="170"/>
      <c r="BT360" s="170"/>
      <c r="BU360" s="170"/>
      <c r="BV360" s="170"/>
      <c r="BW360" s="170"/>
      <c r="BX360" s="170"/>
      <c r="BY360" s="169"/>
      <c r="BZ360" s="169"/>
      <c r="CA360" s="169"/>
      <c r="CB360" s="169"/>
      <c r="CC360" s="169"/>
      <c r="CD360" s="169"/>
      <c r="CE360" s="169"/>
      <c r="CF360" s="169"/>
      <c r="CG360" s="169"/>
      <c r="CH360" s="169"/>
      <c r="CI360" s="169"/>
      <c r="CJ360" s="169"/>
      <c r="CK360" s="169"/>
      <c r="CL360" s="169"/>
      <c r="CM360" s="169"/>
      <c r="CN360" s="169"/>
      <c r="CO360" s="169"/>
      <c r="CP360" s="169"/>
      <c r="CQ360" s="169"/>
      <c r="CR360" s="169"/>
      <c r="CS360" s="171"/>
      <c r="CT360" s="171"/>
      <c r="CU360" s="169"/>
    </row>
    <row r="361" spans="1:130" ht="15.75" x14ac:dyDescent="0.25">
      <c r="A361" s="166" t="s">
        <v>972</v>
      </c>
      <c r="B361" s="166" t="s">
        <v>973</v>
      </c>
      <c r="C361" s="175">
        <v>240.47499999999999</v>
      </c>
      <c r="D361" s="176">
        <v>295</v>
      </c>
      <c r="E361" s="176">
        <v>575.20000000000005</v>
      </c>
      <c r="F361" s="176">
        <v>733</v>
      </c>
      <c r="G361" s="176">
        <v>13</v>
      </c>
      <c r="H361" s="176">
        <v>13.172249996209684</v>
      </c>
      <c r="I361" s="176">
        <v>1000</v>
      </c>
      <c r="J361" s="175">
        <v>0.22</v>
      </c>
      <c r="K361" s="175">
        <v>0.77</v>
      </c>
      <c r="L361" s="175">
        <v>0.77800000000000002</v>
      </c>
      <c r="M361" s="176">
        <v>293</v>
      </c>
      <c r="N361" s="176">
        <v>0</v>
      </c>
      <c r="O361" s="177">
        <v>-3.3359999999999999</v>
      </c>
      <c r="P361" s="178">
        <v>0.38790000000000002</v>
      </c>
      <c r="Q361" s="178">
        <v>-2.1689999999999999E-4</v>
      </c>
      <c r="R361" s="178">
        <v>4.7099999999999998E-8</v>
      </c>
      <c r="S361" s="175">
        <f t="shared" ca="1" si="6"/>
        <v>1.6917567076107856</v>
      </c>
      <c r="T361" s="179">
        <v>25</v>
      </c>
      <c r="U361" s="180">
        <v>757.88</v>
      </c>
      <c r="V361" s="180">
        <v>375.9</v>
      </c>
      <c r="W361" s="169">
        <v>-94.15</v>
      </c>
      <c r="X361" s="181">
        <v>-393.92360000000002</v>
      </c>
      <c r="Y361" s="169">
        <v>22.01</v>
      </c>
      <c r="Z361" s="181">
        <v>92.089840000000009</v>
      </c>
      <c r="AA361" s="181"/>
      <c r="AB361" s="177">
        <v>16.151</v>
      </c>
      <c r="AC361" s="180">
        <v>4294.55</v>
      </c>
      <c r="AD361" s="180">
        <v>-124</v>
      </c>
      <c r="AE361" s="169">
        <v>610</v>
      </c>
      <c r="AF361" s="169">
        <v>434</v>
      </c>
      <c r="AG361" s="175">
        <v>0</v>
      </c>
      <c r="AH361" s="180">
        <v>0</v>
      </c>
      <c r="AI361" s="175">
        <v>0</v>
      </c>
      <c r="AJ361" s="175">
        <v>0</v>
      </c>
      <c r="AK361" s="169">
        <v>12640</v>
      </c>
      <c r="AL361" s="181">
        <v>52885.760000000002</v>
      </c>
      <c r="AM361" s="194"/>
      <c r="AN361" s="195"/>
      <c r="AO361" s="195"/>
      <c r="AP361" s="195"/>
      <c r="AQ361" s="195"/>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N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row>
    <row r="362" spans="1:130" ht="15.75" x14ac:dyDescent="0.25">
      <c r="A362" s="166" t="s">
        <v>974</v>
      </c>
      <c r="B362" s="166" t="s">
        <v>973</v>
      </c>
      <c r="C362" s="175">
        <f ca="1">C361</f>
        <v>240.47499999999999</v>
      </c>
      <c r="D362" s="176"/>
      <c r="E362" s="176"/>
      <c r="F362" s="176"/>
      <c r="G362" s="176"/>
      <c r="H362" s="176"/>
      <c r="I362" s="176"/>
      <c r="J362" s="175"/>
      <c r="K362" s="175"/>
      <c r="L362" s="175"/>
      <c r="M362" s="176"/>
      <c r="N362" s="176"/>
      <c r="O362" s="177"/>
      <c r="P362" s="178"/>
      <c r="Q362" s="178"/>
      <c r="R362" s="178"/>
      <c r="S362" s="175"/>
      <c r="T362" s="179"/>
      <c r="U362" s="180"/>
      <c r="V362" s="180"/>
      <c r="W362" s="169"/>
      <c r="X362" s="181"/>
      <c r="Y362" s="169"/>
      <c r="Z362" s="181"/>
      <c r="AA362" s="181"/>
      <c r="AB362" s="177"/>
      <c r="AC362" s="180"/>
      <c r="AD362" s="180"/>
      <c r="AE362" s="169"/>
      <c r="AF362" s="169"/>
      <c r="AG362" s="175"/>
      <c r="AH362" s="180"/>
      <c r="AI362" s="175"/>
      <c r="AJ362" s="175"/>
      <c r="AK362" s="169"/>
      <c r="AL362" s="181"/>
      <c r="AM362" s="190" t="s">
        <v>139</v>
      </c>
      <c r="AN362" s="191">
        <f ca="1">IFERROR(IF($AM362="HSC",OFFSET(INDEX(CpDataCoefficients!$A$1:$A$5025,MATCH($A362,CpDataCoefficients!$A$1:$A$5025,0)),1,CpDataCoefficients!$F$39+AN$3),OFFSET(INDEX(CpDataCoefficients!$A$1:$A$5025,MATCH($A362,CpDataCoefficients!$A$1:$A$5025,0)),0,CpDataCoefficients!$F$39+AN$3)),0)</f>
        <v>0</v>
      </c>
      <c r="AO362" s="191">
        <f ca="1">IFERROR(IF($AM362="HSC",OFFSET(INDEX(CpDataCoefficients!$A$1:$A$5025,MATCH($A362,CpDataCoefficients!$A$1:$A$5025,0)),1,CpDataCoefficients!$F$39+AO$3),OFFSET(INDEX(CpDataCoefficients!$A$1:$A$5025,MATCH($A362,CpDataCoefficients!$A$1:$A$5025,0)),0,CpDataCoefficients!$F$39+AO$3)),0)</f>
        <v>0</v>
      </c>
      <c r="AP362" s="191">
        <f ca="1">IFERROR(IF($AM362="HSC",OFFSET(INDEX(CpDataCoefficients!$A$1:$A$5025,MATCH($A362,CpDataCoefficients!$A$1:$A$5025,0)),1,CpDataCoefficients!$F$39+AP$3),OFFSET(INDEX(CpDataCoefficients!$A$1:$A$5025,MATCH($A362,CpDataCoefficients!$A$1:$A$5025,0)),0,CpDataCoefficients!$F$39+AP$3)),0)</f>
        <v>0</v>
      </c>
      <c r="AQ362" s="191">
        <f ca="1">IFERROR(IF($AM362="HSC",OFFSET(INDEX(CpDataCoefficients!$A$1:$A$5025,MATCH($A362,CpDataCoefficients!$A$1:$A$5025,0)),1,CpDataCoefficients!$F$39+AQ$3),OFFSET(INDEX(CpDataCoefficients!$A$1:$A$5025,MATCH($A362,CpDataCoefficients!$A$1:$A$5025,0)),0,CpDataCoefficients!$F$39+AQ$3)),0)</f>
        <v>0</v>
      </c>
      <c r="AR362" s="191">
        <f ca="1">IFERROR(IF($AM362="HSC",OFFSET(INDEX(CpDataCoefficients!$A$1:$A$5025,MATCH($A362,CpDataCoefficients!$A$1:$A$5025,0)),1,CpDataCoefficients!$F$39+AR$3),OFFSET(INDEX(CpDataCoefficients!$A$1:$A$5025,MATCH($A362,CpDataCoefficients!$A$1:$A$5025,0)),0,CpDataCoefficients!$F$39+AR$3)),0)</f>
        <v>0</v>
      </c>
      <c r="AS362" s="191">
        <f ca="1">IFERROR(IF($AM362="HSC",OFFSET(INDEX(CpDataCoefficients!$A$1:$A$5025,MATCH($A362,CpDataCoefficients!$A$1:$A$5025,0)),1,CpDataCoefficients!$F$39+AS$3),OFFSET(INDEX(CpDataCoefficients!$A$1:$A$5025,MATCH($A362,CpDataCoefficients!$A$1:$A$5025,0)),0,CpDataCoefficients!$F$39+AS$3)),0)</f>
        <v>0</v>
      </c>
      <c r="AT362" s="191">
        <f ca="1">IFERROR(IF($AM362="HSC",OFFSET(INDEX(CpDataCoefficients!$A$1:$A$5025,MATCH($A362,CpDataCoefficients!$A$1:$A$5025,0)),1,CpDataCoefficients!$F$39+AT$3),OFFSET(INDEX(CpDataCoefficients!$A$1:$A$5025,MATCH($A362,CpDataCoefficients!$A$1:$A$5025,0)),0,CpDataCoefficients!$F$39+AT$3)),0)</f>
        <v>0</v>
      </c>
      <c r="AU362" s="191">
        <f ca="1">IFERROR(IF($AM362="HSC",OFFSET(INDEX(CpDataCoefficients!$A$1:$A$5025,MATCH($A362,CpDataCoefficients!$A$1:$A$5025,0)),1,CpDataCoefficients!$F$39+AU$3),OFFSET(INDEX(CpDataCoefficients!$A$1:$A$5025,MATCH($A362,CpDataCoefficients!$A$1:$A$5025,0)),0,CpDataCoefficients!$F$39+AU$3)),0)</f>
        <v>0</v>
      </c>
      <c r="AV362" s="191">
        <f ca="1">IFERROR(IF($AM362="HSC",OFFSET(INDEX(CpDataCoefficients!$A$1:$A$5025,MATCH($A362,CpDataCoefficients!$A$1:$A$5025,0)),1,CpDataCoefficients!$F$39+AV$3),OFFSET(INDEX(CpDataCoefficients!$A$1:$A$5025,MATCH($A362,CpDataCoefficients!$A$1:$A$5025,0)),0,CpDataCoefficients!$F$39+AV$3)),0)</f>
        <v>0</v>
      </c>
      <c r="AW362" s="191">
        <f ca="1">IFERROR(IF($AM362="HSC",OFFSET(INDEX(CpDataCoefficients!$A$1:$A$5025,MATCH($A362,CpDataCoefficients!$A$1:$A$5025,0)),1,CpDataCoefficients!$F$39+AW$3),OFFSET(INDEX(CpDataCoefficients!$A$1:$A$5025,MATCH($A362,CpDataCoefficients!$A$1:$A$5025,0)),0,CpDataCoefficients!$F$39+AW$3)),0)</f>
        <v>0</v>
      </c>
      <c r="AX362" s="191">
        <f ca="1">IFERROR(IF($AM362="HSC",OFFSET(INDEX(CpDataCoefficients!$A$1:$A$5025,MATCH($A362,CpDataCoefficients!$A$1:$A$5025,0)),1,CpDataCoefficients!$F$39+AX$3),OFFSET(INDEX(CpDataCoefficients!$A$1:$A$5025,MATCH($A362,CpDataCoefficients!$A$1:$A$5025,0)),0,CpDataCoefficients!$F$39+AX$3)),0)</f>
        <v>0</v>
      </c>
      <c r="AY362" s="191">
        <f ca="1">IFERROR(IF($AM362="HSC",OFFSET(INDEX(CpDataCoefficients!$A$1:$A$5025,MATCH($A362,CpDataCoefficients!$A$1:$A$5025,0)),1,CpDataCoefficients!$F$39+AY$3),OFFSET(INDEX(CpDataCoefficients!$A$1:$A$5025,MATCH($A362,CpDataCoefficients!$A$1:$A$5025,0)),0,CpDataCoefficients!$F$39+AY$3)),0)</f>
        <v>0</v>
      </c>
      <c r="AZ362" s="191">
        <f ca="1">IFERROR(IF($AM362="HSC",OFFSET(INDEX(CpDataCoefficients!$A$1:$A$5025,MATCH($A362,CpDataCoefficients!$A$1:$A$5025,0)),1,CpDataCoefficients!$F$39+AZ$3),OFFSET(INDEX(CpDataCoefficients!$A$1:$A$5025,MATCH($A362,CpDataCoefficients!$A$1:$A$5025,0)),0,CpDataCoefficients!$F$39+AZ$3)),0)</f>
        <v>0</v>
      </c>
      <c r="BA362" s="191">
        <f ca="1">IFERROR(IF($AM362="HSC",OFFSET(INDEX(CpDataCoefficients!$A$1:$A$5025,MATCH($A362,CpDataCoefficients!$A$1:$A$5025,0)),1,CpDataCoefficients!$F$39+BA$3),OFFSET(INDEX(CpDataCoefficients!$A$1:$A$5025,MATCH($A362,CpDataCoefficients!$A$1:$A$5025,0)),0,CpDataCoefficients!$F$39+BA$3)),0)</f>
        <v>0</v>
      </c>
      <c r="BB362" s="191">
        <f ca="1">IFERROR(IF($AM362="HSC",OFFSET(INDEX(CpDataCoefficients!$A$1:$A$5025,MATCH($A362,CpDataCoefficients!$A$1:$A$5025,0)),1,CpDataCoefficients!$F$39+BB$3),OFFSET(INDEX(CpDataCoefficients!$A$1:$A$5025,MATCH($A362,CpDataCoefficients!$A$1:$A$5025,0)),0,CpDataCoefficients!$F$39+BB$3)),0)</f>
        <v>0</v>
      </c>
      <c r="BC362" s="191">
        <f ca="1">IFERROR(IF($AM362="HSC",OFFSET(INDEX(CpDataCoefficients!$A$1:$A$5025,MATCH($A362,CpDataCoefficients!$A$1:$A$5025,0)),1,CpDataCoefficients!$F$39+BC$3),OFFSET(INDEX(CpDataCoefficients!$A$1:$A$5025,MATCH($A362,CpDataCoefficients!$A$1:$A$5025,0)),0,CpDataCoefficients!$F$39+BC$3)),0)</f>
        <v>0</v>
      </c>
      <c r="BD362" s="191">
        <f ca="1">IFERROR(IF($AM362="HSC",OFFSET(INDEX(CpDataCoefficients!$A$1:$A$5025,MATCH($A362,CpDataCoefficients!$A$1:$A$5025,0)),1,CpDataCoefficients!$F$39+BD$3),OFFSET(INDEX(CpDataCoefficients!$A$1:$A$5025,MATCH($A362,CpDataCoefficients!$A$1:$A$5025,0)),0,CpDataCoefficients!$F$39+BD$3)),0)</f>
        <v>0</v>
      </c>
      <c r="BE362" s="191">
        <f ca="1">IFERROR(IF($AM362="HSC",OFFSET(INDEX(CpDataCoefficients!$A$1:$A$5025,MATCH($A362,CpDataCoefficients!$A$1:$A$5025,0)),1,CpDataCoefficients!$F$39+BE$3),OFFSET(INDEX(CpDataCoefficients!$A$1:$A$5025,MATCH($A362,CpDataCoefficients!$A$1:$A$5025,0)),0,CpDataCoefficients!$F$39+BE$3)),0)</f>
        <v>0</v>
      </c>
      <c r="BF362" s="191">
        <f ca="1">IFERROR(IF($AM362="HSC",OFFSET(INDEX(CpDataCoefficients!$A$1:$A$5025,MATCH($A362,CpDataCoefficients!$A$1:$A$5025,0)),1,CpDataCoefficients!$F$39+BF$3),OFFSET(INDEX(CpDataCoefficients!$A$1:$A$5025,MATCH($A362,CpDataCoefficients!$A$1:$A$5025,0)),0,CpDataCoefficients!$F$39+BF$3)),0)</f>
        <v>0</v>
      </c>
      <c r="BG362" s="191">
        <f ca="1">IFERROR(IF($AM362="HSC",OFFSET(INDEX(CpDataCoefficients!$A$1:$A$5025,MATCH($A362,CpDataCoefficients!$A$1:$A$5025,0)),1,CpDataCoefficients!$F$39+BG$3),OFFSET(INDEX(CpDataCoefficients!$A$1:$A$5025,MATCH($A362,CpDataCoefficients!$A$1:$A$5025,0)),0,CpDataCoefficients!$F$39+BG$3)),0)</f>
        <v>0</v>
      </c>
      <c r="BH362" s="191">
        <f ca="1">IFERROR(IF($AM362="HSC",OFFSET(INDEX(CpDataCoefficients!$A$1:$A$5025,MATCH($A362,CpDataCoefficients!$A$1:$A$5025,0)),1,CpDataCoefficients!$F$39+BH$3),OFFSET(INDEX(CpDataCoefficients!$A$1:$A$5025,MATCH($A362,CpDataCoefficients!$A$1:$A$5025,0)),0,CpDataCoefficients!$F$39+BH$3)),0)</f>
        <v>0</v>
      </c>
      <c r="BI362" s="191">
        <f ca="1">IFERROR(IF($AM362="HSC",OFFSET(INDEX(CpDataCoefficients!$A$1:$A$5025,MATCH($A362,CpDataCoefficients!$A$1:$A$5025,0)),1,CpDataCoefficients!$F$39+BI$3),OFFSET(INDEX(CpDataCoefficients!$A$1:$A$5025,MATCH($A362,CpDataCoefficients!$A$1:$A$5025,0)),0,CpDataCoefficients!$F$39+BI$3)),0)</f>
        <v>0</v>
      </c>
      <c r="BJ362" s="191">
        <f ca="1">IFERROR(IF($AM362="HSC",OFFSET(INDEX(CpDataCoefficients!$A$1:$A$5025,MATCH($A362,CpDataCoefficients!$A$1:$A$5025,0)),1,CpDataCoefficients!$F$39+BJ$3),OFFSET(INDEX(CpDataCoefficients!$A$1:$A$5025,MATCH($A362,CpDataCoefficients!$A$1:$A$5025,0)),0,CpDataCoefficients!$F$39+BJ$3)),0)</f>
        <v>0</v>
      </c>
      <c r="BK362" s="191">
        <f ca="1">IFERROR(IF($AM362="HSC",OFFSET(INDEX(CpDataCoefficients!$A$1:$A$5025,MATCH($A362,CpDataCoefficients!$A$1:$A$5025,0)),1,CpDataCoefficients!$F$39+BK$3),OFFSET(INDEX(CpDataCoefficients!$A$1:$A$5025,MATCH($A362,CpDataCoefficients!$A$1:$A$5025,0)),0,CpDataCoefficients!$F$39+BK$3)),0)</f>
        <v>0</v>
      </c>
      <c r="BL362" s="191">
        <f ca="1">IFERROR(IF($AM362="HSC",OFFSET(INDEX(CpDataCoefficients!$A$1:$A$5025,MATCH($A362,CpDataCoefficients!$A$1:$A$5025,0)),1,CpDataCoefficients!$F$39+BL$3),OFFSET(INDEX(CpDataCoefficients!$A$1:$A$5025,MATCH($A362,CpDataCoefficients!$A$1:$A$5025,0)),0,CpDataCoefficients!$F$39+BL$3)),0)</f>
        <v>0</v>
      </c>
      <c r="BM362" s="191">
        <f ca="1">IFERROR(IF($AM362="HSC",OFFSET(INDEX(CpDataCoefficients!$A$1:$A$5025,MATCH($A362,CpDataCoefficients!$A$1:$A$5025,0)),1,CpDataCoefficients!$F$39+BM$3),OFFSET(INDEX(CpDataCoefficients!$A$1:$A$5025,MATCH($A362,CpDataCoefficients!$A$1:$A$5025,0)),0,CpDataCoefficients!$F$39+BM$3)),0)</f>
        <v>0</v>
      </c>
      <c r="BN362" s="191">
        <f ca="1">IFERROR(IF($AM362="HSC",OFFSET(INDEX(CpDataCoefficients!$A$1:$A$5025,MATCH($A362,CpDataCoefficients!$A$1:$A$5025,0)),1,CpDataCoefficients!$F$39+BN$3),OFFSET(INDEX(CpDataCoefficients!$A$1:$A$5025,MATCH($A362,CpDataCoefficients!$A$1:$A$5025,0)),0,CpDataCoefficients!$F$39+BN$3)),0)</f>
        <v>0</v>
      </c>
      <c r="BO362" s="191">
        <f ca="1">IFERROR(IF($AM362="HSC",OFFSET(INDEX(CpDataCoefficients!$A$1:$A$5025,MATCH($A362,CpDataCoefficients!$A$1:$A$5025,0)),1,CpDataCoefficients!$F$39+BO$3),OFFSET(INDEX(CpDataCoefficients!$A$1:$A$5025,MATCH($A362,CpDataCoefficients!$A$1:$A$5025,0)),0,CpDataCoefficients!$F$39+BO$3)),0)</f>
        <v>0</v>
      </c>
      <c r="BP362" s="191">
        <f ca="1">IFERROR(IF($AM362="HSC",OFFSET(INDEX(CpDataCoefficients!$A$1:$A$5025,MATCH($A362,CpDataCoefficients!$A$1:$A$5025,0)),1,CpDataCoefficients!$F$39+BP$3),OFFSET(INDEX(CpDataCoefficients!$A$1:$A$5025,MATCH($A362,CpDataCoefficients!$A$1:$A$5025,0)),0,CpDataCoefficients!$F$39+BP$3)),0)</f>
        <v>0</v>
      </c>
      <c r="BQ362" s="191">
        <f ca="1">IFERROR(IF($AM362="HSC",OFFSET(INDEX(CpDataCoefficients!$A$1:$A$5025,MATCH($A362,CpDataCoefficients!$A$1:$A$5025,0)),1,CpDataCoefficients!$F$39+BQ$3),OFFSET(INDEX(CpDataCoefficients!$A$1:$A$5025,MATCH($A362,CpDataCoefficients!$A$1:$A$5025,0)),0,CpDataCoefficients!$F$39+BQ$3)),0)</f>
        <v>0</v>
      </c>
      <c r="BR362" s="191">
        <f ca="1">IFERROR(IF($AM362="HSC",OFFSET(INDEX(CpDataCoefficients!$A$1:$A$5025,MATCH($A362,CpDataCoefficients!$A$1:$A$5025,0)),1,CpDataCoefficients!$F$39+BR$3),OFFSET(INDEX(CpDataCoefficients!$A$1:$A$5025,MATCH($A362,CpDataCoefficients!$A$1:$A$5025,0)),0,CpDataCoefficients!$F$39+BR$3)),0)</f>
        <v>0</v>
      </c>
      <c r="BS362" s="191">
        <f ca="1">IFERROR(IF($AM362="HSC",OFFSET(INDEX(CpDataCoefficients!$A$1:$A$5025,MATCH($A362,CpDataCoefficients!$A$1:$A$5025,0)),1,CpDataCoefficients!$F$39+BS$3),OFFSET(INDEX(CpDataCoefficients!$A$1:$A$5025,MATCH($A362,CpDataCoefficients!$A$1:$A$5025,0)),0,CpDataCoefficients!$F$39+BS$3)),0)</f>
        <v>0</v>
      </c>
      <c r="BT362" s="191">
        <f ca="1">IFERROR(IF($AM362="HSC",OFFSET(INDEX(CpDataCoefficients!$A$1:$A$5025,MATCH($A362,CpDataCoefficients!$A$1:$A$5025,0)),1,CpDataCoefficients!$F$39+BT$3),OFFSET(INDEX(CpDataCoefficients!$A$1:$A$5025,MATCH($A362,CpDataCoefficients!$A$1:$A$5025,0)),0,CpDataCoefficients!$F$39+BT$3)),0)</f>
        <v>0</v>
      </c>
      <c r="BU362" s="191">
        <f ca="1">IFERROR(IF($AM362="HSC",OFFSET(INDEX(CpDataCoefficients!$A$1:$A$5025,MATCH($A362,CpDataCoefficients!$A$1:$A$5025,0)),1,CpDataCoefficients!$F$39+BU$3),OFFSET(INDEX(CpDataCoefficients!$A$1:$A$5025,MATCH($A362,CpDataCoefficients!$A$1:$A$5025,0)),0,CpDataCoefficients!$F$39+BU$3)),0)</f>
        <v>0</v>
      </c>
      <c r="BV362" s="191">
        <f ca="1">IFERROR(IF($AM362="HSC",OFFSET(INDEX(CpDataCoefficients!$A$1:$A$5025,MATCH($A362,CpDataCoefficients!$A$1:$A$5025,0)),1,CpDataCoefficients!$F$39+BV$3),OFFSET(INDEX(CpDataCoefficients!$A$1:$A$5025,MATCH($A362,CpDataCoefficients!$A$1:$A$5025,0)),0,CpDataCoefficients!$F$39+BV$3)),0)</f>
        <v>0</v>
      </c>
      <c r="BW362" s="191">
        <f ca="1">IFERROR(IF($AM362="HSC",OFFSET(INDEX(CpDataCoefficients!$A$1:$A$5025,MATCH($A362,CpDataCoefficients!$A$1:$A$5025,0)),1,CpDataCoefficients!$F$39+BW$3),OFFSET(INDEX(CpDataCoefficients!$A$1:$A$5025,MATCH($A362,CpDataCoefficients!$A$1:$A$5025,0)),0,CpDataCoefficients!$F$39+BW$3)),0)</f>
        <v>0</v>
      </c>
      <c r="BX362" s="191">
        <f ca="1">IFERROR(IF($AM362="HSC",OFFSET(INDEX(CpDataCoefficients!$A$1:$A$5025,MATCH($A362,CpDataCoefficients!$A$1:$A$5025,0)),1,CpDataCoefficients!$F$39+BX$3),OFFSET(INDEX(CpDataCoefficients!$A$1:$A$5025,MATCH($A362,CpDataCoefficients!$A$1:$A$5025,0)),0,CpDataCoefficients!$F$39+BX$3)),0)</f>
        <v>0</v>
      </c>
      <c r="BY362" s="191">
        <f ca="1">IFERROR(IF($AM362="HSC",OFFSET(INDEX(CpDataCoefficients!$A$1:$A$5025,MATCH($A362,CpDataCoefficients!$A$1:$A$5025,0)),1,CpDataCoefficients!$F$39+BY$3),OFFSET(INDEX(CpDataCoefficients!$A$1:$A$5025,MATCH($A362,CpDataCoefficients!$A$1:$A$5025,0)),0,CpDataCoefficients!$F$39+BY$3)),0)</f>
        <v>0</v>
      </c>
      <c r="BZ362" s="191">
        <f ca="1">IFERROR(IF($AM362="HSC",OFFSET(INDEX(CpDataCoefficients!$A$1:$A$5025,MATCH($A362,CpDataCoefficients!$A$1:$A$5025,0)),1,CpDataCoefficients!$F$39+BZ$3),OFFSET(INDEX(CpDataCoefficients!$A$1:$A$5025,MATCH($A362,CpDataCoefficients!$A$1:$A$5025,0)),0,CpDataCoefficients!$F$39+BZ$3)),0)</f>
        <v>0</v>
      </c>
      <c r="CA362" s="191">
        <f ca="1">IFERROR(IF($AM362="HSC",OFFSET(INDEX(CpDataCoefficients!$A$1:$A$5025,MATCH($A362,CpDataCoefficients!$A$1:$A$5025,0)),1,CpDataCoefficients!$F$39+CA$3),OFFSET(INDEX(CpDataCoefficients!$A$1:$A$5025,MATCH($A362,CpDataCoefficients!$A$1:$A$5025,0)),0,CpDataCoefficients!$F$39+CA$3)),0)</f>
        <v>0</v>
      </c>
      <c r="CB362" s="191">
        <f ca="1">IFERROR(IF($AM362="HSC",OFFSET(INDEX(CpDataCoefficients!$A$1:$A$5025,MATCH($A362,CpDataCoefficients!$A$1:$A$5025,0)),1,CpDataCoefficients!$F$39+CB$3),OFFSET(INDEX(CpDataCoefficients!$A$1:$A$5025,MATCH($A362,CpDataCoefficients!$A$1:$A$5025,0)),0,CpDataCoefficients!$F$39+CB$3)),0)</f>
        <v>0</v>
      </c>
      <c r="CC362" s="191">
        <f ca="1">IFERROR(IF($AM362="HSC",OFFSET(INDEX(CpDataCoefficients!$A$1:$A$5025,MATCH($A362,CpDataCoefficients!$A$1:$A$5025,0)),1,CpDataCoefficients!$F$39+CC$3),OFFSET(INDEX(CpDataCoefficients!$A$1:$A$5025,MATCH($A362,CpDataCoefficients!$A$1:$A$5025,0)),0,CpDataCoefficients!$F$39+CC$3)),0)</f>
        <v>0</v>
      </c>
      <c r="CD362" s="191">
        <f ca="1">IFERROR(IF($AM362="HSC",OFFSET(INDEX(CpDataCoefficients!$A$1:$A$5025,MATCH($A362,CpDataCoefficients!$A$1:$A$5025,0)),1,CpDataCoefficients!$F$39+CD$3),OFFSET(INDEX(CpDataCoefficients!$A$1:$A$5025,MATCH($A362,CpDataCoefficients!$A$1:$A$5025,0)),0,CpDataCoefficients!$F$39+CD$3)),0)</f>
        <v>0</v>
      </c>
      <c r="CE362" s="191">
        <f ca="1">IFERROR(IF($AM362="HSC",OFFSET(INDEX(CpDataCoefficients!$A$1:$A$5025,MATCH($A362,CpDataCoefficients!$A$1:$A$5025,0)),1,CpDataCoefficients!$F$39+CE$3),OFFSET(INDEX(CpDataCoefficients!$A$1:$A$5025,MATCH($A362,CpDataCoefficients!$A$1:$A$5025,0)),0,CpDataCoefficients!$F$39+CE$3)),0)</f>
        <v>0</v>
      </c>
      <c r="CF362" s="191">
        <f ca="1">IFERROR(IF($AM362="HSC",OFFSET(INDEX(CpDataCoefficients!$A$1:$A$5025,MATCH($A362,CpDataCoefficients!$A$1:$A$5025,0)),1,CpDataCoefficients!$F$39+CF$3),OFFSET(INDEX(CpDataCoefficients!$A$1:$A$5025,MATCH($A362,CpDataCoefficients!$A$1:$A$5025,0)),0,CpDataCoefficients!$F$39+CF$3)),0)</f>
        <v>0</v>
      </c>
      <c r="CG362" s="191">
        <f ca="1">IFERROR(IF($AM362="HSC",OFFSET(INDEX(CpDataCoefficients!$A$1:$A$5025,MATCH($A362,CpDataCoefficients!$A$1:$A$5025,0)),1,CpDataCoefficients!$F$39+CG$3),OFFSET(INDEX(CpDataCoefficients!$A$1:$A$5025,MATCH($A362,CpDataCoefficients!$A$1:$A$5025,0)),0,CpDataCoefficients!$F$39+CG$3)),0)</f>
        <v>0</v>
      </c>
      <c r="CH362" s="191">
        <f ca="1">IFERROR(IF($AM362="HSC",OFFSET(INDEX(CpDataCoefficients!$A$1:$A$5025,MATCH($A362,CpDataCoefficients!$A$1:$A$5025,0)),1,CpDataCoefficients!$F$39+CH$3),OFFSET(INDEX(CpDataCoefficients!$A$1:$A$5025,MATCH($A362,CpDataCoefficients!$A$1:$A$5025,0)),0,CpDataCoefficients!$F$39+CH$3)),0)</f>
        <v>0</v>
      </c>
      <c r="CI362" s="191">
        <f ca="1">IFERROR(IF($AM362="HSC",OFFSET(INDEX(CpDataCoefficients!$A$1:$A$5025,MATCH($A362,CpDataCoefficients!$A$1:$A$5025,0)),1,CpDataCoefficients!$F$39+CI$3),OFFSET(INDEX(CpDataCoefficients!$A$1:$A$5025,MATCH($A362,CpDataCoefficients!$A$1:$A$5025,0)),0,CpDataCoefficients!$F$39+CI$3)),0)</f>
        <v>0</v>
      </c>
      <c r="CJ362" s="191">
        <f ca="1">IFERROR(IF($AM362="HSC",OFFSET(INDEX(CpDataCoefficients!$A$1:$A$5025,MATCH($A362,CpDataCoefficients!$A$1:$A$5025,0)),1,CpDataCoefficients!$F$39+CJ$3),OFFSET(INDEX(CpDataCoefficients!$A$1:$A$5025,MATCH($A362,CpDataCoefficients!$A$1:$A$5025,0)),0,CpDataCoefficients!$F$39+CJ$3)),0)</f>
        <v>0</v>
      </c>
      <c r="CK362" s="191">
        <f ca="1">IFERROR(IF($AM362="HSC",OFFSET(INDEX(CpDataCoefficients!$A$1:$A$5025,MATCH($A362,CpDataCoefficients!$A$1:$A$5025,0)),1,CpDataCoefficients!$F$39+CK$3),OFFSET(INDEX(CpDataCoefficients!$A$1:$A$5025,MATCH($A362,CpDataCoefficients!$A$1:$A$5025,0)),0,CpDataCoefficients!$F$39+CK$3)),0)</f>
        <v>0</v>
      </c>
      <c r="CL362" s="191">
        <f ca="1">IFERROR(IF($AM362="HSC",OFFSET(INDEX(CpDataCoefficients!$A$1:$A$5025,MATCH($A362,CpDataCoefficients!$A$1:$A$5025,0)),1,CpDataCoefficients!$F$39+CL$3),OFFSET(INDEX(CpDataCoefficients!$A$1:$A$5025,MATCH($A362,CpDataCoefficients!$A$1:$A$5025,0)),0,CpDataCoefficients!$F$39+CL$3)),0)</f>
        <v>0</v>
      </c>
      <c r="CM362" s="191">
        <f ca="1">IFERROR(IF($AM362="HSC",OFFSET(INDEX(CpDataCoefficients!$A$1:$A$5025,MATCH($A362,CpDataCoefficients!$A$1:$A$5025,0)),1,CpDataCoefficients!$F$39+CM$3),OFFSET(INDEX(CpDataCoefficients!$A$1:$A$5025,MATCH($A362,CpDataCoefficients!$A$1:$A$5025,0)),0,CpDataCoefficients!$F$39+CM$3)),0)</f>
        <v>0</v>
      </c>
      <c r="CN362" s="191">
        <f ca="1">IFERROR(IF($AM362="HSC",OFFSET(INDEX(CpDataCoefficients!$A$1:$A$5025,MATCH($A362,CpDataCoefficients!$A$1:$A$5025,0)),1,CpDataCoefficients!$F$39+CN$3),OFFSET(INDEX(CpDataCoefficients!$A$1:$A$5025,MATCH($A362,CpDataCoefficients!$A$1:$A$5025,0)),0,CpDataCoefficients!$F$39+CN$3)),0)</f>
        <v>0</v>
      </c>
      <c r="CO362" s="191">
        <f ca="1">IFERROR(IF($AM362="HSC",OFFSET(INDEX(CpDataCoefficients!$A$1:$A$5025,MATCH($A362,CpDataCoefficients!$A$1:$A$5025,0)),1,CpDataCoefficients!$F$39+CO$3),OFFSET(INDEX(CpDataCoefficients!$A$1:$A$5025,MATCH($A362,CpDataCoefficients!$A$1:$A$5025,0)),0,CpDataCoefficients!$F$39+CO$3)),0)</f>
        <v>0</v>
      </c>
      <c r="CP362" s="191">
        <f ca="1">IFERROR(IF($AM362="HSC",OFFSET(INDEX(CpDataCoefficients!$A$1:$A$5025,MATCH($A362,CpDataCoefficients!$A$1:$A$5025,0)),1,CpDataCoefficients!$F$39+CP$3),OFFSET(INDEX(CpDataCoefficients!$A$1:$A$5025,MATCH($A362,CpDataCoefficients!$A$1:$A$5025,0)),0,CpDataCoefficients!$F$39+CP$3)),0)</f>
        <v>0</v>
      </c>
      <c r="CQ362" s="191">
        <f ca="1">IFERROR(IF($AM362="HSC",OFFSET(INDEX(CpDataCoefficients!$A$1:$A$5025,MATCH($A362,CpDataCoefficients!$A$1:$A$5025,0)),1,CpDataCoefficients!$F$39+CQ$3),OFFSET(INDEX(CpDataCoefficients!$A$1:$A$5025,MATCH($A362,CpDataCoefficients!$A$1:$A$5025,0)),0,CpDataCoefficients!$F$39+CQ$3)),0)</f>
        <v>0</v>
      </c>
      <c r="CR362" s="191">
        <f ca="1">IFERROR(IF($AM362="HSC",OFFSET(INDEX(CpDataCoefficients!$A$1:$A$5025,MATCH($A362,CpDataCoefficients!$A$1:$A$5025,0)),1,CpDataCoefficients!$F$39+CR$3),OFFSET(INDEX(CpDataCoefficients!$A$1:$A$5025,MATCH($A362,CpDataCoefficients!$A$1:$A$5025,0)),0,CpDataCoefficients!$F$39+CR$3)),0)</f>
        <v>0</v>
      </c>
      <c r="CS362" s="191">
        <f ca="1">IFERROR(IF($AM362="HSC",OFFSET(INDEX(CpDataCoefficients!$A$1:$A$5025,MATCH($A362,CpDataCoefficients!$A$1:$A$5025,0)),1,CpDataCoefficients!$F$39+CS$3),OFFSET(INDEX(CpDataCoefficients!$A$1:$A$5025,MATCH($A362,CpDataCoefficients!$A$1:$A$5025,0)),0,CpDataCoefficients!$F$39+CS$3)),0)</f>
        <v>0</v>
      </c>
      <c r="CT362" s="191">
        <f ca="1">IFERROR(IF($AM362="HSC",OFFSET(INDEX(CpDataCoefficients!$A$1:$A$5025,MATCH($A362,CpDataCoefficients!$A$1:$A$5025,0)),1,CpDataCoefficients!$F$39+CT$3),OFFSET(INDEX(CpDataCoefficients!$A$1:$A$5025,MATCH($A362,CpDataCoefficients!$A$1:$A$5025,0)),0,CpDataCoefficients!$F$39+CT$3)),0)</f>
        <v>0</v>
      </c>
      <c r="CU362" s="192">
        <f ca="1">IFERROR(IF($AM362="HSC",OFFSET(INDEX(CpDataCoefficients!$A$1:$A$5025,MATCH($A362,CpDataCoefficients!$A$1:$A$5025,0)),1,CpDataCoefficients!$F$39+CU$3),OFFSET(INDEX(CpDataCoefficients!$A$1:$A$5025,MATCH($A362,CpDataCoefficients!$A$1:$A$5025,0)),0,CpDataCoefficients!$F$39+CU$3)),0)</f>
        <v>0</v>
      </c>
      <c r="CV362" s="193"/>
      <c r="CW362" s="193"/>
      <c r="CX362" s="193"/>
      <c r="CY362" s="193"/>
      <c r="CZ362" s="193"/>
      <c r="DA362" s="193"/>
      <c r="DB362" s="193"/>
      <c r="DC362" s="193"/>
      <c r="DD362" s="193"/>
      <c r="DE362" s="193"/>
      <c r="DF362" s="193"/>
      <c r="DG362" s="193"/>
      <c r="DH362" s="193"/>
      <c r="DI362" s="193"/>
      <c r="DJ362" s="193"/>
      <c r="DK362" s="193"/>
      <c r="DL362" s="193"/>
      <c r="DM362" s="193"/>
      <c r="DN362" s="193"/>
      <c r="DO362" s="193"/>
      <c r="DP362" s="193"/>
      <c r="DQ362" s="193"/>
      <c r="DR362" s="193"/>
      <c r="DS362" s="193"/>
      <c r="DT362" s="193"/>
      <c r="DU362" s="193"/>
      <c r="DV362" s="193"/>
      <c r="DW362" s="193"/>
      <c r="DX362" s="193"/>
      <c r="DY362" s="193"/>
      <c r="DZ362" s="193"/>
    </row>
    <row r="363" spans="1:130" ht="15.75" x14ac:dyDescent="0.25">
      <c r="A363" s="166" t="s">
        <v>219</v>
      </c>
      <c r="B363" s="166" t="s">
        <v>975</v>
      </c>
      <c r="C363" s="175">
        <f ca="1">C494*7+C273*8</f>
        <v>100.2029</v>
      </c>
      <c r="D363" s="176">
        <v>182.6</v>
      </c>
      <c r="E363" s="176">
        <v>371.6</v>
      </c>
      <c r="F363" s="176">
        <v>540.20000000000005</v>
      </c>
      <c r="G363" s="176">
        <v>27</v>
      </c>
      <c r="H363" s="176">
        <v>27.40005206019427</v>
      </c>
      <c r="I363" s="176">
        <v>432</v>
      </c>
      <c r="J363" s="175">
        <v>0.26300000000000001</v>
      </c>
      <c r="K363" s="175">
        <v>0.34946899999999997</v>
      </c>
      <c r="L363" s="175">
        <v>0.68400000000000005</v>
      </c>
      <c r="M363" s="176">
        <v>293</v>
      </c>
      <c r="N363" s="176">
        <v>0</v>
      </c>
      <c r="O363" s="177">
        <v>-1.2290000000000001</v>
      </c>
      <c r="P363" s="178">
        <v>0.1615</v>
      </c>
      <c r="Q363" s="178">
        <v>-8.7200000000000005E-5</v>
      </c>
      <c r="R363" s="178">
        <v>1.829E-8</v>
      </c>
      <c r="S363" s="175">
        <f t="shared" ca="1" si="6"/>
        <v>0.66141972181025788</v>
      </c>
      <c r="T363" s="179">
        <v>25</v>
      </c>
      <c r="U363" s="180">
        <v>436.73</v>
      </c>
      <c r="V363" s="180">
        <v>232.53</v>
      </c>
      <c r="W363" s="169">
        <v>-44.88</v>
      </c>
      <c r="X363" s="181">
        <v>-187.77792000000002</v>
      </c>
      <c r="Y363" s="169">
        <v>1.91</v>
      </c>
      <c r="Z363" s="181">
        <v>7.9914399999999999</v>
      </c>
      <c r="AA363" s="181">
        <v>328.5</v>
      </c>
      <c r="AB363" s="177">
        <v>15.873699999999999</v>
      </c>
      <c r="AC363" s="180">
        <v>2911.32</v>
      </c>
      <c r="AD363" s="180">
        <v>-56.51</v>
      </c>
      <c r="AE363" s="169">
        <v>400</v>
      </c>
      <c r="AF363" s="169">
        <v>270</v>
      </c>
      <c r="AG363" s="175">
        <v>61.276000000000003</v>
      </c>
      <c r="AH363" s="180">
        <v>-6303.87</v>
      </c>
      <c r="AI363" s="175">
        <v>-6.3730000000000002</v>
      </c>
      <c r="AJ363" s="175">
        <v>6</v>
      </c>
      <c r="AK363" s="169">
        <v>7576</v>
      </c>
      <c r="AL363" s="181">
        <v>31697.984</v>
      </c>
      <c r="AM363" s="190" t="s">
        <v>139</v>
      </c>
      <c r="AN363" s="191">
        <f ca="1">IFERROR(IF($AM363="HSC",OFFSET(INDEX(CpDataCoefficients!$A$1:$A$5025,MATCH($A363,CpDataCoefficients!$A$1:$A$5025,0)),1,CpDataCoefficients!$F$39+AN$3),OFFSET(INDEX(CpDataCoefficients!$A$1:$A$5025,MATCH($A363,CpDataCoefficients!$A$1:$A$5025,0)),0,CpDataCoefficients!$F$39+AN$3)),0)</f>
        <v>200</v>
      </c>
      <c r="AO363" s="191">
        <f ca="1">IFERROR(IF($AM363="HSC",OFFSET(INDEX(CpDataCoefficients!$A$1:$A$5025,MATCH($A363,CpDataCoefficients!$A$1:$A$5025,0)),1,CpDataCoefficients!$F$39+AO$3),OFFSET(INDEX(CpDataCoefficients!$A$1:$A$5025,MATCH($A363,CpDataCoefficients!$A$1:$A$5025,0)),0,CpDataCoefficients!$F$39+AO$3)),0)</f>
        <v>300</v>
      </c>
      <c r="AP363" s="191">
        <f ca="1">IFERROR(IF($AM363="HSC",OFFSET(INDEX(CpDataCoefficients!$A$1:$A$5025,MATCH($A363,CpDataCoefficients!$A$1:$A$5025,0)),1,CpDataCoefficients!$F$39+AP$3),OFFSET(INDEX(CpDataCoefficients!$A$1:$A$5025,MATCH($A363,CpDataCoefficients!$A$1:$A$5025,0)),0,CpDataCoefficients!$F$39+AP$3)),0)</f>
        <v>-55.87518748060868</v>
      </c>
      <c r="AQ363" s="191">
        <f ca="1">IFERROR(IF($AM363="HSC",OFFSET(INDEX(CpDataCoefficients!$A$1:$A$5025,MATCH($A363,CpDataCoefficients!$A$1:$A$5025,0)),1,CpDataCoefficients!$F$39+AQ$3),OFFSET(INDEX(CpDataCoefficients!$A$1:$A$5025,MATCH($A363,CpDataCoefficients!$A$1:$A$5025,0)),0,CpDataCoefficients!$F$39+AQ$3)),0)</f>
        <v>753.06365935845508</v>
      </c>
      <c r="AR363" s="191">
        <f ca="1">IFERROR(IF($AM363="HSC",OFFSET(INDEX(CpDataCoefficients!$A$1:$A$5025,MATCH($A363,CpDataCoefficients!$A$1:$A$5025,0)),1,CpDataCoefficients!$F$39+AR$3),OFFSET(INDEX(CpDataCoefficients!$A$1:$A$5025,MATCH($A363,CpDataCoefficients!$A$1:$A$5025,0)),0,CpDataCoefficients!$F$39+AR$3)),0)</f>
        <v>0</v>
      </c>
      <c r="AS363" s="191">
        <f ca="1">IFERROR(IF($AM363="HSC",OFFSET(INDEX(CpDataCoefficients!$A$1:$A$5025,MATCH($A363,CpDataCoefficients!$A$1:$A$5025,0)),1,CpDataCoefficients!$F$39+AS$3),OFFSET(INDEX(CpDataCoefficients!$A$1:$A$5025,MATCH($A363,CpDataCoefficients!$A$1:$A$5025,0)),0,CpDataCoefficients!$F$39+AS$3)),0)</f>
        <v>-797.27495439820518</v>
      </c>
      <c r="AT363" s="191">
        <f ca="1">IFERROR(IF($AM363="HSC",OFFSET(INDEX(CpDataCoefficients!$A$1:$A$5025,MATCH($A363,CpDataCoefficients!$A$1:$A$5025,0)),1,CpDataCoefficients!$F$39+AT$3),OFFSET(INDEX(CpDataCoefficients!$A$1:$A$5025,MATCH($A363,CpDataCoefficients!$A$1:$A$5025,0)),0,CpDataCoefficients!$F$39+AT$3)),0)</f>
        <v>1.5716262097641323</v>
      </c>
      <c r="AU363" s="191">
        <f ca="1">IFERROR(IF($AM363="HSC",OFFSET(INDEX(CpDataCoefficients!$A$1:$A$5025,MATCH($A363,CpDataCoefficients!$A$1:$A$5025,0)),1,CpDataCoefficients!$F$39+AU$3),OFFSET(INDEX(CpDataCoefficients!$A$1:$A$5025,MATCH($A363,CpDataCoefficients!$A$1:$A$5025,0)),0,CpDataCoefficients!$F$39+AU$3)),0)</f>
        <v>16735.521615326677</v>
      </c>
      <c r="AV363" s="191">
        <f ca="1">IFERROR(IF($AM363="HSC",OFFSET(INDEX(CpDataCoefficients!$A$1:$A$5025,MATCH($A363,CpDataCoefficients!$A$1:$A$5025,0)),1,CpDataCoefficients!$F$39+AV$3),OFFSET(INDEX(CpDataCoefficients!$A$1:$A$5025,MATCH($A363,CpDataCoefficients!$A$1:$A$5025,0)),0,CpDataCoefficients!$F$39+AV$3)),0)</f>
        <v>-277.28457266030665</v>
      </c>
      <c r="AW363" s="191">
        <f ca="1">IFERROR(IF($AM363="HSC",OFFSET(INDEX(CpDataCoefficients!$A$1:$A$5025,MATCH($A363,CpDataCoefficients!$A$1:$A$5025,0)),1,CpDataCoefficients!$F$39+AW$3),OFFSET(INDEX(CpDataCoefficients!$A$1:$A$5025,MATCH($A363,CpDataCoefficients!$A$1:$A$5025,0)),0,CpDataCoefficients!$F$39+AW$3)),0)</f>
        <v>0</v>
      </c>
      <c r="AX363" s="191">
        <f ca="1">IFERROR(IF($AM363="HSC",OFFSET(INDEX(CpDataCoefficients!$A$1:$A$5025,MATCH($A363,CpDataCoefficients!$A$1:$A$5025,0)),1,CpDataCoefficients!$F$39+AX$3),OFFSET(INDEX(CpDataCoefficients!$A$1:$A$5025,MATCH($A363,CpDataCoefficients!$A$1:$A$5025,0)),0,CpDataCoefficients!$F$39+AX$3)),0)</f>
        <v>500</v>
      </c>
      <c r="AY363" s="191">
        <f ca="1">IFERROR(IF($AM363="HSC",OFFSET(INDEX(CpDataCoefficients!$A$1:$A$5025,MATCH($A363,CpDataCoefficients!$A$1:$A$5025,0)),1,CpDataCoefficients!$F$39+AY$3),OFFSET(INDEX(CpDataCoefficients!$A$1:$A$5025,MATCH($A363,CpDataCoefficients!$A$1:$A$5025,0)),0,CpDataCoefficients!$F$39+AY$3)),0)</f>
        <v>1000</v>
      </c>
      <c r="AZ363" s="191">
        <f ca="1">IFERROR(IF($AM363="HSC",OFFSET(INDEX(CpDataCoefficients!$A$1:$A$5025,MATCH($A363,CpDataCoefficients!$A$1:$A$5025,0)),1,CpDataCoefficients!$F$39+AZ$3),OFFSET(INDEX(CpDataCoefficients!$A$1:$A$5025,MATCH($A363,CpDataCoefficients!$A$1:$A$5025,0)),0,CpDataCoefficients!$F$39+AZ$3)),0)</f>
        <v>39.957188087251197</v>
      </c>
      <c r="BA363" s="191">
        <f ca="1">IFERROR(IF($AM363="HSC",OFFSET(INDEX(CpDataCoefficients!$A$1:$A$5025,MATCH($A363,CpDataCoefficients!$A$1:$A$5025,0)),1,CpDataCoefficients!$F$39+BA$3),OFFSET(INDEX(CpDataCoefficients!$A$1:$A$5025,MATCH($A363,CpDataCoefficients!$A$1:$A$5025,0)),0,CpDataCoefficients!$F$39+BA$3)),0)</f>
        <v>587.32153606885504</v>
      </c>
      <c r="BB363" s="191">
        <f ca="1">IFERROR(IF($AM363="HSC",OFFSET(INDEX(CpDataCoefficients!$A$1:$A$5025,MATCH($A363,CpDataCoefficients!$A$1:$A$5025,0)),1,CpDataCoefficients!$F$39+BB$3),OFFSET(INDEX(CpDataCoefficients!$A$1:$A$5025,MATCH($A363,CpDataCoefficients!$A$1:$A$5025,0)),0,CpDataCoefficients!$F$39+BB$3)),0)</f>
        <v>-297.20093084875532</v>
      </c>
      <c r="BC363" s="191">
        <f ca="1">IFERROR(IF($AM363="HSC",OFFSET(INDEX(CpDataCoefficients!$A$1:$A$5025,MATCH($A363,CpDataCoefficients!$A$1:$A$5025,0)),1,CpDataCoefficients!$F$39+BC$3),OFFSET(INDEX(CpDataCoefficients!$A$1:$A$5025,MATCH($A363,CpDataCoefficients!$A$1:$A$5025,0)),0,CpDataCoefficients!$F$39+BC$3)),0)</f>
        <v>55.031934334079693</v>
      </c>
      <c r="BD363" s="191">
        <f ca="1">IFERROR(IF($AM363="HSC",OFFSET(INDEX(CpDataCoefficients!$A$1:$A$5025,MATCH($A363,CpDataCoefficients!$A$1:$A$5025,0)),1,CpDataCoefficients!$F$39+BD$3),OFFSET(INDEX(CpDataCoefficients!$A$1:$A$5025,MATCH($A363,CpDataCoefficients!$A$1:$A$5025,0)),0,CpDataCoefficients!$F$39+BD$3)),0)</f>
        <v>-3.5269765651542624</v>
      </c>
      <c r="BE363" s="191">
        <f ca="1">IFERROR(IF($AM363="HSC",OFFSET(INDEX(CpDataCoefficients!$A$1:$A$5025,MATCH($A363,CpDataCoefficients!$A$1:$A$5025,0)),1,CpDataCoefficients!$F$39+BE$3),OFFSET(INDEX(CpDataCoefficients!$A$1:$A$5025,MATCH($A363,CpDataCoefficients!$A$1:$A$5025,0)),0,CpDataCoefficients!$F$39+BE$3)),0)</f>
        <v>16697.192064386367</v>
      </c>
      <c r="BF363" s="191">
        <f ca="1">IFERROR(IF($AM363="HSC",OFFSET(INDEX(CpDataCoefficients!$A$1:$A$5025,MATCH($A363,CpDataCoefficients!$A$1:$A$5025,0)),1,CpDataCoefficients!$F$39+BF$3),OFFSET(INDEX(CpDataCoefficients!$A$1:$A$5025,MATCH($A363,CpDataCoefficients!$A$1:$A$5025,0)),0,CpDataCoefficients!$F$39+BF$3)),0)</f>
        <v>-134.80465279793955</v>
      </c>
      <c r="BG363" s="191">
        <f ca="1">IFERROR(IF($AM363="HSC",OFFSET(INDEX(CpDataCoefficients!$A$1:$A$5025,MATCH($A363,CpDataCoefficients!$A$1:$A$5025,0)),1,CpDataCoefficients!$F$39+BG$3),OFFSET(INDEX(CpDataCoefficients!$A$1:$A$5025,MATCH($A363,CpDataCoefficients!$A$1:$A$5025,0)),0,CpDataCoefficients!$F$39+BG$3)),0)</f>
        <v>0</v>
      </c>
      <c r="BH363" s="191">
        <f ca="1">IFERROR(IF($AM363="HSC",OFFSET(INDEX(CpDataCoefficients!$A$1:$A$5025,MATCH($A363,CpDataCoefficients!$A$1:$A$5025,0)),1,CpDataCoefficients!$F$39+BH$3),OFFSET(INDEX(CpDataCoefficients!$A$1:$A$5025,MATCH($A363,CpDataCoefficients!$A$1:$A$5025,0)),0,CpDataCoefficients!$F$39+BH$3)),0)</f>
        <v>1000</v>
      </c>
      <c r="BI363" s="191">
        <f ca="1">IFERROR(IF($AM363="HSC",OFFSET(INDEX(CpDataCoefficients!$A$1:$A$5025,MATCH($A363,CpDataCoefficients!$A$1:$A$5025,0)),1,CpDataCoefficients!$F$39+BI$3),OFFSET(INDEX(CpDataCoefficients!$A$1:$A$5025,MATCH($A363,CpDataCoefficients!$A$1:$A$5025,0)),0,CpDataCoefficients!$F$39+BI$3)),0)</f>
        <v>1500</v>
      </c>
      <c r="BJ363" s="191">
        <f ca="1">IFERROR(IF($AM363="HSC",OFFSET(INDEX(CpDataCoefficients!$A$1:$A$5025,MATCH($A363,CpDataCoefficients!$A$1:$A$5025,0)),1,CpDataCoefficients!$F$39+BJ$3),OFFSET(INDEX(CpDataCoefficients!$A$1:$A$5025,MATCH($A363,CpDataCoefficients!$A$1:$A$5025,0)),0,CpDataCoefficients!$F$39+BJ$3)),0)</f>
        <v>5438.9186689537382</v>
      </c>
      <c r="BK363" s="191">
        <f ca="1">IFERROR(IF($AM363="HSC",OFFSET(INDEX(CpDataCoefficients!$A$1:$A$5025,MATCH($A363,CpDataCoefficients!$A$1:$A$5025,0)),1,CpDataCoefficients!$F$39+BK$3),OFFSET(INDEX(CpDataCoefficients!$A$1:$A$5025,MATCH($A363,CpDataCoefficients!$A$1:$A$5025,0)),0,CpDataCoefficients!$F$39+BK$3)),0)</f>
        <v>-8372.4984112099864</v>
      </c>
      <c r="BL363" s="191">
        <f ca="1">IFERROR(IF($AM363="HSC",OFFSET(INDEX(CpDataCoefficients!$A$1:$A$5025,MATCH($A363,CpDataCoefficients!$A$1:$A$5025,0)),1,CpDataCoefficients!$F$39+BL$3),OFFSET(INDEX(CpDataCoefficients!$A$1:$A$5025,MATCH($A363,CpDataCoefficients!$A$1:$A$5025,0)),0,CpDataCoefficients!$F$39+BL$3)),0)</f>
        <v>5224.0290642334849</v>
      </c>
      <c r="BM363" s="191">
        <f ca="1">IFERROR(IF($AM363="HSC",OFFSET(INDEX(CpDataCoefficients!$A$1:$A$5025,MATCH($A363,CpDataCoefficients!$A$1:$A$5025,0)),1,CpDataCoefficients!$F$39+BM$3),OFFSET(INDEX(CpDataCoefficients!$A$1:$A$5025,MATCH($A363,CpDataCoefficients!$A$1:$A$5025,0)),0,CpDataCoefficients!$F$39+BM$3)),0)</f>
        <v>-1140.4995546014086</v>
      </c>
      <c r="BN363" s="191">
        <f ca="1">IFERROR(IF($AM363="HSC",OFFSET(INDEX(CpDataCoefficients!$A$1:$A$5025,MATCH($A363,CpDataCoefficients!$A$1:$A$5025,0)),1,CpDataCoefficients!$F$39+BN$3),OFFSET(INDEX(CpDataCoefficients!$A$1:$A$5025,MATCH($A363,CpDataCoefficients!$A$1:$A$5025,0)),0,CpDataCoefficients!$F$39+BN$3)),0)</f>
        <v>-768.39522720118566</v>
      </c>
      <c r="BO363" s="191">
        <f ca="1">IFERROR(IF($AM363="HSC",OFFSET(INDEX(CpDataCoefficients!$A$1:$A$5025,MATCH($A363,CpDataCoefficients!$A$1:$A$5025,0)),1,CpDataCoefficients!$F$39+BO$3),OFFSET(INDEX(CpDataCoefficients!$A$1:$A$5025,MATCH($A363,CpDataCoefficients!$A$1:$A$5025,0)),0,CpDataCoefficients!$F$39+BO$3)),0)</f>
        <v>13471.745180396396</v>
      </c>
      <c r="BP363" s="191">
        <f ca="1">IFERROR(IF($AM363="HSC",OFFSET(INDEX(CpDataCoefficients!$A$1:$A$5025,MATCH($A363,CpDataCoefficients!$A$1:$A$5025,0)),1,CpDataCoefficients!$F$39+BP$3),OFFSET(INDEX(CpDataCoefficients!$A$1:$A$5025,MATCH($A363,CpDataCoefficients!$A$1:$A$5025,0)),0,CpDataCoefficients!$F$39+BP$3)),0)</f>
        <v>6080.4766679335962</v>
      </c>
      <c r="BQ363" s="191">
        <f ca="1">IFERROR(IF($AM363="HSC",OFFSET(INDEX(CpDataCoefficients!$A$1:$A$5025,MATCH($A363,CpDataCoefficients!$A$1:$A$5025,0)),1,CpDataCoefficients!$F$39+BQ$3),OFFSET(INDEX(CpDataCoefficients!$A$1:$A$5025,MATCH($A363,CpDataCoefficients!$A$1:$A$5025,0)),0,CpDataCoefficients!$F$39+BQ$3)),0)</f>
        <v>0</v>
      </c>
      <c r="BR363" s="191">
        <f ca="1">IFERROR(IF($AM363="HSC",OFFSET(INDEX(CpDataCoefficients!$A$1:$A$5025,MATCH($A363,CpDataCoefficients!$A$1:$A$5025,0)),1,CpDataCoefficients!$F$39+BR$3),OFFSET(INDEX(CpDataCoefficients!$A$1:$A$5025,MATCH($A363,CpDataCoefficients!$A$1:$A$5025,0)),0,CpDataCoefficients!$F$39+BR$3)),0)</f>
        <v>1500</v>
      </c>
      <c r="BS363" s="191">
        <f ca="1">IFERROR(IF($AM363="HSC",OFFSET(INDEX(CpDataCoefficients!$A$1:$A$5025,MATCH($A363,CpDataCoefficients!$A$1:$A$5025,0)),1,CpDataCoefficients!$F$39+BS$3),OFFSET(INDEX(CpDataCoefficients!$A$1:$A$5025,MATCH($A363,CpDataCoefficients!$A$1:$A$5025,0)),0,CpDataCoefficients!$F$39+BS$3)),0)</f>
        <v>3000</v>
      </c>
      <c r="BT363" s="191">
        <f ca="1">IFERROR(IF($AM363="HSC",OFFSET(INDEX(CpDataCoefficients!$A$1:$A$5025,MATCH($A363,CpDataCoefficients!$A$1:$A$5025,0)),1,CpDataCoefficients!$F$39+BT$3),OFFSET(INDEX(CpDataCoefficients!$A$1:$A$5025,MATCH($A363,CpDataCoefficients!$A$1:$A$5025,0)),0,CpDataCoefficients!$F$39+BT$3)),0)</f>
        <v>0</v>
      </c>
      <c r="BU363" s="191">
        <f ca="1">IFERROR(IF($AM363="HSC",OFFSET(INDEX(CpDataCoefficients!$A$1:$A$5025,MATCH($A363,CpDataCoefficients!$A$1:$A$5025,0)),1,CpDataCoefficients!$F$39+BU$3),OFFSET(INDEX(CpDataCoefficients!$A$1:$A$5025,MATCH($A363,CpDataCoefficients!$A$1:$A$5025,0)),0,CpDataCoefficients!$F$39+BU$3)),0)</f>
        <v>0</v>
      </c>
      <c r="BV363" s="191">
        <f ca="1">IFERROR(IF($AM363="HSC",OFFSET(INDEX(CpDataCoefficients!$A$1:$A$5025,MATCH($A363,CpDataCoefficients!$A$1:$A$5025,0)),1,CpDataCoefficients!$F$39+BV$3),OFFSET(INDEX(CpDataCoefficients!$A$1:$A$5025,MATCH($A363,CpDataCoefficients!$A$1:$A$5025,0)),0,CpDataCoefficients!$F$39+BV$3)),0)</f>
        <v>0</v>
      </c>
      <c r="BW363" s="191">
        <f ca="1">IFERROR(IF($AM363="HSC",OFFSET(INDEX(CpDataCoefficients!$A$1:$A$5025,MATCH($A363,CpDataCoefficients!$A$1:$A$5025,0)),1,CpDataCoefficients!$F$39+BW$3),OFFSET(INDEX(CpDataCoefficients!$A$1:$A$5025,MATCH($A363,CpDataCoefficients!$A$1:$A$5025,0)),0,CpDataCoefficients!$F$39+BW$3)),0)</f>
        <v>0</v>
      </c>
      <c r="BX363" s="191">
        <f ca="1">IFERROR(IF($AM363="HSC",OFFSET(INDEX(CpDataCoefficients!$A$1:$A$5025,MATCH($A363,CpDataCoefficients!$A$1:$A$5025,0)),1,CpDataCoefficients!$F$39+BX$3),OFFSET(INDEX(CpDataCoefficients!$A$1:$A$5025,MATCH($A363,CpDataCoefficients!$A$1:$A$5025,0)),0,CpDataCoefficients!$F$39+BX$3)),0)</f>
        <v>0</v>
      </c>
      <c r="BY363" s="191">
        <f ca="1">IFERROR(IF($AM363="HSC",OFFSET(INDEX(CpDataCoefficients!$A$1:$A$5025,MATCH($A363,CpDataCoefficients!$A$1:$A$5025,0)),1,CpDataCoefficients!$F$39+BY$3),OFFSET(INDEX(CpDataCoefficients!$A$1:$A$5025,MATCH($A363,CpDataCoefficients!$A$1:$A$5025,0)),0,CpDataCoefficients!$F$39+BY$3)),0)</f>
        <v>17156.913904486821</v>
      </c>
      <c r="BZ363" s="191">
        <f ca="1">IFERROR(IF($AM363="HSC",OFFSET(INDEX(CpDataCoefficients!$A$1:$A$5025,MATCH($A363,CpDataCoefficients!$A$1:$A$5025,0)),1,CpDataCoefficients!$F$39+BZ$3),OFFSET(INDEX(CpDataCoefficients!$A$1:$A$5025,MATCH($A363,CpDataCoefficients!$A$1:$A$5025,0)),0,CpDataCoefficients!$F$39+BZ$3)),0)</f>
        <v>491.74599048714026</v>
      </c>
      <c r="CA363" s="191">
        <f ca="1">IFERROR(IF($AM363="HSC",OFFSET(INDEX(CpDataCoefficients!$A$1:$A$5025,MATCH($A363,CpDataCoefficients!$A$1:$A$5025,0)),1,CpDataCoefficients!$F$39+CA$3),OFFSET(INDEX(CpDataCoefficients!$A$1:$A$5025,MATCH($A363,CpDataCoefficients!$A$1:$A$5025,0)),0,CpDataCoefficients!$F$39+CA$3)),0)</f>
        <v>0</v>
      </c>
      <c r="CB363" s="191">
        <f ca="1">IFERROR(IF($AM363="HSC",OFFSET(INDEX(CpDataCoefficients!$A$1:$A$5025,MATCH($A363,CpDataCoefficients!$A$1:$A$5025,0)),1,CpDataCoefficients!$F$39+CB$3),OFFSET(INDEX(CpDataCoefficients!$A$1:$A$5025,MATCH($A363,CpDataCoefficients!$A$1:$A$5025,0)),0,CpDataCoefficients!$F$39+CB$3)),0)</f>
        <v>0</v>
      </c>
      <c r="CC363" s="191">
        <f ca="1">IFERROR(IF($AM363="HSC",OFFSET(INDEX(CpDataCoefficients!$A$1:$A$5025,MATCH($A363,CpDataCoefficients!$A$1:$A$5025,0)),1,CpDataCoefficients!$F$39+CC$3),OFFSET(INDEX(CpDataCoefficients!$A$1:$A$5025,MATCH($A363,CpDataCoefficients!$A$1:$A$5025,0)),0,CpDataCoefficients!$F$39+CC$3)),0)</f>
        <v>0</v>
      </c>
      <c r="CD363" s="191">
        <f ca="1">IFERROR(IF($AM363="HSC",OFFSET(INDEX(CpDataCoefficients!$A$1:$A$5025,MATCH($A363,CpDataCoefficients!$A$1:$A$5025,0)),1,CpDataCoefficients!$F$39+CD$3),OFFSET(INDEX(CpDataCoefficients!$A$1:$A$5025,MATCH($A363,CpDataCoefficients!$A$1:$A$5025,0)),0,CpDataCoefficients!$F$39+CD$3)),0)</f>
        <v>0</v>
      </c>
      <c r="CE363" s="191">
        <f ca="1">IFERROR(IF($AM363="HSC",OFFSET(INDEX(CpDataCoefficients!$A$1:$A$5025,MATCH($A363,CpDataCoefficients!$A$1:$A$5025,0)),1,CpDataCoefficients!$F$39+CE$3),OFFSET(INDEX(CpDataCoefficients!$A$1:$A$5025,MATCH($A363,CpDataCoefficients!$A$1:$A$5025,0)),0,CpDataCoefficients!$F$39+CE$3)),0)</f>
        <v>0</v>
      </c>
      <c r="CF363" s="191">
        <f ca="1">IFERROR(IF($AM363="HSC",OFFSET(INDEX(CpDataCoefficients!$A$1:$A$5025,MATCH($A363,CpDataCoefficients!$A$1:$A$5025,0)),1,CpDataCoefficients!$F$39+CF$3),OFFSET(INDEX(CpDataCoefficients!$A$1:$A$5025,MATCH($A363,CpDataCoefficients!$A$1:$A$5025,0)),0,CpDataCoefficients!$F$39+CF$3)),0)</f>
        <v>0</v>
      </c>
      <c r="CG363" s="191">
        <f ca="1">IFERROR(IF($AM363="HSC",OFFSET(INDEX(CpDataCoefficients!$A$1:$A$5025,MATCH($A363,CpDataCoefficients!$A$1:$A$5025,0)),1,CpDataCoefficients!$F$39+CG$3),OFFSET(INDEX(CpDataCoefficients!$A$1:$A$5025,MATCH($A363,CpDataCoefficients!$A$1:$A$5025,0)),0,CpDataCoefficients!$F$39+CG$3)),0)</f>
        <v>0</v>
      </c>
      <c r="CH363" s="191">
        <f ca="1">IFERROR(IF($AM363="HSC",OFFSET(INDEX(CpDataCoefficients!$A$1:$A$5025,MATCH($A363,CpDataCoefficients!$A$1:$A$5025,0)),1,CpDataCoefficients!$F$39+CH$3),OFFSET(INDEX(CpDataCoefficients!$A$1:$A$5025,MATCH($A363,CpDataCoefficients!$A$1:$A$5025,0)),0,CpDataCoefficients!$F$39+CH$3)),0)</f>
        <v>0</v>
      </c>
      <c r="CI363" s="191">
        <f ca="1">IFERROR(IF($AM363="HSC",OFFSET(INDEX(CpDataCoefficients!$A$1:$A$5025,MATCH($A363,CpDataCoefficients!$A$1:$A$5025,0)),1,CpDataCoefficients!$F$39+CI$3),OFFSET(INDEX(CpDataCoefficients!$A$1:$A$5025,MATCH($A363,CpDataCoefficients!$A$1:$A$5025,0)),0,CpDataCoefficients!$F$39+CI$3)),0)</f>
        <v>0</v>
      </c>
      <c r="CJ363" s="191">
        <f ca="1">IFERROR(IF($AM363="HSC",OFFSET(INDEX(CpDataCoefficients!$A$1:$A$5025,MATCH($A363,CpDataCoefficients!$A$1:$A$5025,0)),1,CpDataCoefficients!$F$39+CJ$3),OFFSET(INDEX(CpDataCoefficients!$A$1:$A$5025,MATCH($A363,CpDataCoefficients!$A$1:$A$5025,0)),0,CpDataCoefficients!$F$39+CJ$3)),0)</f>
        <v>0</v>
      </c>
      <c r="CK363" s="191">
        <f ca="1">IFERROR(IF($AM363="HSC",OFFSET(INDEX(CpDataCoefficients!$A$1:$A$5025,MATCH($A363,CpDataCoefficients!$A$1:$A$5025,0)),1,CpDataCoefficients!$F$39+CK$3),OFFSET(INDEX(CpDataCoefficients!$A$1:$A$5025,MATCH($A363,CpDataCoefficients!$A$1:$A$5025,0)),0,CpDataCoefficients!$F$39+CK$3)),0)</f>
        <v>0</v>
      </c>
      <c r="CL363" s="191">
        <f ca="1">IFERROR(IF($AM363="HSC",OFFSET(INDEX(CpDataCoefficients!$A$1:$A$5025,MATCH($A363,CpDataCoefficients!$A$1:$A$5025,0)),1,CpDataCoefficients!$F$39+CL$3),OFFSET(INDEX(CpDataCoefficients!$A$1:$A$5025,MATCH($A363,CpDataCoefficients!$A$1:$A$5025,0)),0,CpDataCoefficients!$F$39+CL$3)),0)</f>
        <v>0</v>
      </c>
      <c r="CM363" s="191">
        <f ca="1">IFERROR(IF($AM363="HSC",OFFSET(INDEX(CpDataCoefficients!$A$1:$A$5025,MATCH($A363,CpDataCoefficients!$A$1:$A$5025,0)),1,CpDataCoefficients!$F$39+CM$3),OFFSET(INDEX(CpDataCoefficients!$A$1:$A$5025,MATCH($A363,CpDataCoefficients!$A$1:$A$5025,0)),0,CpDataCoefficients!$F$39+CM$3)),0)</f>
        <v>0</v>
      </c>
      <c r="CN363" s="191">
        <f ca="1">IFERROR(IF($AM363="HSC",OFFSET(INDEX(CpDataCoefficients!$A$1:$A$5025,MATCH($A363,CpDataCoefficients!$A$1:$A$5025,0)),1,CpDataCoefficients!$F$39+CN$3),OFFSET(INDEX(CpDataCoefficients!$A$1:$A$5025,MATCH($A363,CpDataCoefficients!$A$1:$A$5025,0)),0,CpDataCoefficients!$F$39+CN$3)),0)</f>
        <v>0</v>
      </c>
      <c r="CO363" s="191">
        <f ca="1">IFERROR(IF($AM363="HSC",OFFSET(INDEX(CpDataCoefficients!$A$1:$A$5025,MATCH($A363,CpDataCoefficients!$A$1:$A$5025,0)),1,CpDataCoefficients!$F$39+CO$3),OFFSET(INDEX(CpDataCoefficients!$A$1:$A$5025,MATCH($A363,CpDataCoefficients!$A$1:$A$5025,0)),0,CpDataCoefficients!$F$39+CO$3)),0)</f>
        <v>0</v>
      </c>
      <c r="CP363" s="191">
        <f ca="1">IFERROR(IF($AM363="HSC",OFFSET(INDEX(CpDataCoefficients!$A$1:$A$5025,MATCH($A363,CpDataCoefficients!$A$1:$A$5025,0)),1,CpDataCoefficients!$F$39+CP$3),OFFSET(INDEX(CpDataCoefficients!$A$1:$A$5025,MATCH($A363,CpDataCoefficients!$A$1:$A$5025,0)),0,CpDataCoefficients!$F$39+CP$3)),0)</f>
        <v>0</v>
      </c>
      <c r="CQ363" s="191">
        <f ca="1">IFERROR(IF($AM363="HSC",OFFSET(INDEX(CpDataCoefficients!$A$1:$A$5025,MATCH($A363,CpDataCoefficients!$A$1:$A$5025,0)),1,CpDataCoefficients!$F$39+CQ$3),OFFSET(INDEX(CpDataCoefficients!$A$1:$A$5025,MATCH($A363,CpDataCoefficients!$A$1:$A$5025,0)),0,CpDataCoefficients!$F$39+CQ$3)),0)</f>
        <v>0</v>
      </c>
      <c r="CR363" s="191">
        <f ca="1">IFERROR(IF($AM363="HSC",OFFSET(INDEX(CpDataCoefficients!$A$1:$A$5025,MATCH($A363,CpDataCoefficients!$A$1:$A$5025,0)),1,CpDataCoefficients!$F$39+CR$3),OFFSET(INDEX(CpDataCoefficients!$A$1:$A$5025,MATCH($A363,CpDataCoefficients!$A$1:$A$5025,0)),0,CpDataCoefficients!$F$39+CR$3)),0)</f>
        <v>0</v>
      </c>
      <c r="CS363" s="191">
        <f ca="1">IFERROR(IF($AM363="HSC",OFFSET(INDEX(CpDataCoefficients!$A$1:$A$5025,MATCH($A363,CpDataCoefficients!$A$1:$A$5025,0)),1,CpDataCoefficients!$F$39+CS$3),OFFSET(INDEX(CpDataCoefficients!$A$1:$A$5025,MATCH($A363,CpDataCoefficients!$A$1:$A$5025,0)),0,CpDataCoefficients!$F$39+CS$3)),0)</f>
        <v>0</v>
      </c>
      <c r="CT363" s="191">
        <f ca="1">IFERROR(IF($AM363="HSC",OFFSET(INDEX(CpDataCoefficients!$A$1:$A$5025,MATCH($A363,CpDataCoefficients!$A$1:$A$5025,0)),1,CpDataCoefficients!$F$39+CT$3),OFFSET(INDEX(CpDataCoefficients!$A$1:$A$5025,MATCH($A363,CpDataCoefficients!$A$1:$A$5025,0)),0,CpDataCoefficients!$F$39+CT$3)),0)</f>
        <v>0</v>
      </c>
      <c r="CU363" s="192">
        <f ca="1">IFERROR(IF($AM363="HSC",OFFSET(INDEX(CpDataCoefficients!$A$1:$A$5025,MATCH($A363,CpDataCoefficients!$A$1:$A$5025,0)),1,CpDataCoefficients!$F$39+CU$3),OFFSET(INDEX(CpDataCoefficients!$A$1:$A$5025,MATCH($A363,CpDataCoefficients!$A$1:$A$5025,0)),0,CpDataCoefficients!$F$39+CU$3)),0)</f>
        <v>0</v>
      </c>
      <c r="CV363" s="193">
        <v>2</v>
      </c>
      <c r="CW363" s="193">
        <v>5</v>
      </c>
      <c r="CX363" s="193"/>
      <c r="CY363" s="193"/>
      <c r="CZ363" s="193"/>
      <c r="DA363" s="193"/>
      <c r="DB363" s="193"/>
      <c r="DC363" s="193"/>
      <c r="DD363" s="193"/>
      <c r="DE363" s="193"/>
      <c r="DF363" s="193"/>
      <c r="DG363" s="193"/>
      <c r="DH363" s="193"/>
      <c r="DI363" s="193"/>
      <c r="DJ363" s="193"/>
      <c r="DK363" s="193"/>
      <c r="DL363" s="193"/>
      <c r="DM363" s="193"/>
      <c r="DN363" s="193"/>
      <c r="DO363" s="193"/>
      <c r="DP363" s="193"/>
      <c r="DQ363" s="193"/>
      <c r="DR363" s="193"/>
      <c r="DS363" s="193"/>
      <c r="DT363" s="193"/>
      <c r="DU363" s="193"/>
      <c r="DV363" s="193"/>
      <c r="DW363" s="193"/>
      <c r="DX363" s="193"/>
      <c r="DY363" s="193"/>
      <c r="DZ363" s="193"/>
    </row>
    <row r="364" spans="1:130" ht="15.75" x14ac:dyDescent="0.25">
      <c r="A364" s="166" t="s">
        <v>345</v>
      </c>
      <c r="B364" s="166" t="s">
        <v>975</v>
      </c>
      <c r="C364" s="175">
        <f ca="1">C363</f>
        <v>100.2029</v>
      </c>
      <c r="D364" s="176"/>
      <c r="E364" s="176"/>
      <c r="F364" s="176"/>
      <c r="G364" s="176"/>
      <c r="H364" s="176"/>
      <c r="I364" s="176"/>
      <c r="J364" s="175"/>
      <c r="K364" s="175"/>
      <c r="L364" s="175"/>
      <c r="M364" s="176"/>
      <c r="N364" s="176"/>
      <c r="O364" s="177"/>
      <c r="P364" s="178"/>
      <c r="Q364" s="178"/>
      <c r="R364" s="178"/>
      <c r="S364" s="175"/>
      <c r="T364" s="179"/>
      <c r="U364" s="180"/>
      <c r="V364" s="180"/>
      <c r="W364" s="169"/>
      <c r="X364" s="181"/>
      <c r="Y364" s="169"/>
      <c r="Z364" s="181"/>
      <c r="AA364" s="181"/>
      <c r="AB364" s="177"/>
      <c r="AC364" s="180"/>
      <c r="AD364" s="180"/>
      <c r="AE364" s="169"/>
      <c r="AF364" s="169"/>
      <c r="AG364" s="175"/>
      <c r="AH364" s="180"/>
      <c r="AI364" s="175"/>
      <c r="AJ364" s="175"/>
      <c r="AK364" s="169"/>
      <c r="AL364" s="181"/>
      <c r="AM364" s="190" t="s">
        <v>139</v>
      </c>
      <c r="AN364" s="191">
        <f ca="1">IFERROR(IF($AM364="HSC",OFFSET(INDEX(CpDataCoefficients!$A$1:$A$5025,MATCH($A364,CpDataCoefficients!$A$1:$A$5025,0)),1,CpDataCoefficients!$F$39+AN$3),OFFSET(INDEX(CpDataCoefficients!$A$1:$A$5025,MATCH($A364,CpDataCoefficients!$A$1:$A$5025,0)),0,CpDataCoefficients!$F$39+AN$3)),0)</f>
        <v>220</v>
      </c>
      <c r="AO364" s="191">
        <f ca="1">IFERROR(IF($AM364="HSC",OFFSET(INDEX(CpDataCoefficients!$A$1:$A$5025,MATCH($A364,CpDataCoefficients!$A$1:$A$5025,0)),1,CpDataCoefficients!$F$39+AO$3),OFFSET(INDEX(CpDataCoefficients!$A$1:$A$5025,MATCH($A364,CpDataCoefficients!$A$1:$A$5025,0)),0,CpDataCoefficients!$F$39+AO$3)),0)</f>
        <v>520</v>
      </c>
      <c r="AP364" s="191">
        <f ca="1">IFERROR(IF($AM364="HSC",OFFSET(INDEX(CpDataCoefficients!$A$1:$A$5025,MATCH($A364,CpDataCoefficients!$A$1:$A$5025,0)),1,CpDataCoefficients!$F$39+AP$3),OFFSET(INDEX(CpDataCoefficients!$A$1:$A$5025,MATCH($A364,CpDataCoefficients!$A$1:$A$5025,0)),0,CpDataCoefficients!$F$39+AP$3)),0)</f>
        <v>-2137.2951322581998</v>
      </c>
      <c r="AQ364" s="191">
        <f ca="1">IFERROR(IF($AM364="HSC",OFFSET(INDEX(CpDataCoefficients!$A$1:$A$5025,MATCH($A364,CpDataCoefficients!$A$1:$A$5025,0)),1,CpDataCoefficients!$F$39+AQ$3),OFFSET(INDEX(CpDataCoefficients!$A$1:$A$5025,MATCH($A364,CpDataCoefficients!$A$1:$A$5025,0)),0,CpDataCoefficients!$F$39+AQ$3)),0)</f>
        <v>14460.013577553527</v>
      </c>
      <c r="AR364" s="191">
        <f ca="1">IFERROR(IF($AM364="HSC",OFFSET(INDEX(CpDataCoefficients!$A$1:$A$5025,MATCH($A364,CpDataCoefficients!$A$1:$A$5025,0)),1,CpDataCoefficients!$F$39+AR$3),OFFSET(INDEX(CpDataCoefficients!$A$1:$A$5025,MATCH($A364,CpDataCoefficients!$A$1:$A$5025,0)),0,CpDataCoefficients!$F$39+AR$3)),0)</f>
        <v>-32793.023338003943</v>
      </c>
      <c r="AS364" s="191">
        <f ca="1">IFERROR(IF($AM364="HSC",OFFSET(INDEX(CpDataCoefficients!$A$1:$A$5025,MATCH($A364,CpDataCoefficients!$A$1:$A$5025,0)),1,CpDataCoefficients!$F$39+AS$3),OFFSET(INDEX(CpDataCoefficients!$A$1:$A$5025,MATCH($A364,CpDataCoefficients!$A$1:$A$5025,0)),0,CpDataCoefficients!$F$39+AS$3)),0)</f>
        <v>26985.75996713062</v>
      </c>
      <c r="AT364" s="191">
        <f ca="1">IFERROR(IF($AM364="HSC",OFFSET(INDEX(CpDataCoefficients!$A$1:$A$5025,MATCH($A364,CpDataCoefficients!$A$1:$A$5025,0)),1,CpDataCoefficients!$F$39+AT$3),OFFSET(INDEX(CpDataCoefficients!$A$1:$A$5025,MATCH($A364,CpDataCoefficients!$A$1:$A$5025,0)),0,CpDataCoefficients!$F$39+AT$3)),0)</f>
        <v>22.329785869680219</v>
      </c>
      <c r="AU364" s="191">
        <f ca="1">IFERROR(IF($AM364="HSC",OFFSET(INDEX(CpDataCoefficients!$A$1:$A$5025,MATCH($A364,CpDataCoefficients!$A$1:$A$5025,0)),1,CpDataCoefficients!$F$39+AU$3),OFFSET(INDEX(CpDataCoefficients!$A$1:$A$5025,MATCH($A364,CpDataCoefficients!$A$1:$A$5025,0)),0,CpDataCoefficients!$F$39+AU$3)),0)</f>
        <v>0</v>
      </c>
      <c r="AV364" s="191">
        <f ca="1">IFERROR(IF($AM364="HSC",OFFSET(INDEX(CpDataCoefficients!$A$1:$A$5025,MATCH($A364,CpDataCoefficients!$A$1:$A$5025,0)),1,CpDataCoefficients!$F$39+AV$3),OFFSET(INDEX(CpDataCoefficients!$A$1:$A$5025,MATCH($A364,CpDataCoefficients!$A$1:$A$5025,0)),0,CpDataCoefficients!$F$39+AV$3)),0)</f>
        <v>0</v>
      </c>
      <c r="AW364" s="191">
        <f ca="1">IFERROR(IF($AM364="HSC",OFFSET(INDEX(CpDataCoefficients!$A$1:$A$5025,MATCH($A364,CpDataCoefficients!$A$1:$A$5025,0)),1,CpDataCoefficients!$F$39+AW$3),OFFSET(INDEX(CpDataCoefficients!$A$1:$A$5025,MATCH($A364,CpDataCoefficients!$A$1:$A$5025,0)),0,CpDataCoefficients!$F$39+AW$3)),0)</f>
        <v>0</v>
      </c>
      <c r="AX364" s="191">
        <f ca="1">IFERROR(IF($AM364="HSC",OFFSET(INDEX(CpDataCoefficients!$A$1:$A$5025,MATCH($A364,CpDataCoefficients!$A$1:$A$5025,0)),1,CpDataCoefficients!$F$39+AX$3),OFFSET(INDEX(CpDataCoefficients!$A$1:$A$5025,MATCH($A364,CpDataCoefficients!$A$1:$A$5025,0)),0,CpDataCoefficients!$F$39+AX$3)),0)</f>
        <v>0</v>
      </c>
      <c r="AY364" s="191">
        <f ca="1">IFERROR(IF($AM364="HSC",OFFSET(INDEX(CpDataCoefficients!$A$1:$A$5025,MATCH($A364,CpDataCoefficients!$A$1:$A$5025,0)),1,CpDataCoefficients!$F$39+AY$3),OFFSET(INDEX(CpDataCoefficients!$A$1:$A$5025,MATCH($A364,CpDataCoefficients!$A$1:$A$5025,0)),0,CpDataCoefficients!$F$39+AY$3)),0)</f>
        <v>0</v>
      </c>
      <c r="AZ364" s="191">
        <f ca="1">IFERROR(IF($AM364="HSC",OFFSET(INDEX(CpDataCoefficients!$A$1:$A$5025,MATCH($A364,CpDataCoefficients!$A$1:$A$5025,0)),1,CpDataCoefficients!$F$39+AZ$3),OFFSET(INDEX(CpDataCoefficients!$A$1:$A$5025,MATCH($A364,CpDataCoefficients!$A$1:$A$5025,0)),0,CpDataCoefficients!$F$39+AZ$3)),0)</f>
        <v>0</v>
      </c>
      <c r="BA364" s="191">
        <f ca="1">IFERROR(IF($AM364="HSC",OFFSET(INDEX(CpDataCoefficients!$A$1:$A$5025,MATCH($A364,CpDataCoefficients!$A$1:$A$5025,0)),1,CpDataCoefficients!$F$39+BA$3),OFFSET(INDEX(CpDataCoefficients!$A$1:$A$5025,MATCH($A364,CpDataCoefficients!$A$1:$A$5025,0)),0,CpDataCoefficients!$F$39+BA$3)),0)</f>
        <v>0</v>
      </c>
      <c r="BB364" s="191">
        <f ca="1">IFERROR(IF($AM364="HSC",OFFSET(INDEX(CpDataCoefficients!$A$1:$A$5025,MATCH($A364,CpDataCoefficients!$A$1:$A$5025,0)),1,CpDataCoefficients!$F$39+BB$3),OFFSET(INDEX(CpDataCoefficients!$A$1:$A$5025,MATCH($A364,CpDataCoefficients!$A$1:$A$5025,0)),0,CpDataCoefficients!$F$39+BB$3)),0)</f>
        <v>0</v>
      </c>
      <c r="BC364" s="191">
        <f ca="1">IFERROR(IF($AM364="HSC",OFFSET(INDEX(CpDataCoefficients!$A$1:$A$5025,MATCH($A364,CpDataCoefficients!$A$1:$A$5025,0)),1,CpDataCoefficients!$F$39+BC$3),OFFSET(INDEX(CpDataCoefficients!$A$1:$A$5025,MATCH($A364,CpDataCoefficients!$A$1:$A$5025,0)),0,CpDataCoefficients!$F$39+BC$3)),0)</f>
        <v>0</v>
      </c>
      <c r="BD364" s="191">
        <f ca="1">IFERROR(IF($AM364="HSC",OFFSET(INDEX(CpDataCoefficients!$A$1:$A$5025,MATCH($A364,CpDataCoefficients!$A$1:$A$5025,0)),1,CpDataCoefficients!$F$39+BD$3),OFFSET(INDEX(CpDataCoefficients!$A$1:$A$5025,MATCH($A364,CpDataCoefficients!$A$1:$A$5025,0)),0,CpDataCoefficients!$F$39+BD$3)),0)</f>
        <v>0</v>
      </c>
      <c r="BE364" s="191">
        <f ca="1">IFERROR(IF($AM364="HSC",OFFSET(INDEX(CpDataCoefficients!$A$1:$A$5025,MATCH($A364,CpDataCoefficients!$A$1:$A$5025,0)),1,CpDataCoefficients!$F$39+BE$3),OFFSET(INDEX(CpDataCoefficients!$A$1:$A$5025,MATCH($A364,CpDataCoefficients!$A$1:$A$5025,0)),0,CpDataCoefficients!$F$39+BE$3)),0)</f>
        <v>0</v>
      </c>
      <c r="BF364" s="191">
        <f ca="1">IFERROR(IF($AM364="HSC",OFFSET(INDEX(CpDataCoefficients!$A$1:$A$5025,MATCH($A364,CpDataCoefficients!$A$1:$A$5025,0)),1,CpDataCoefficients!$F$39+BF$3),OFFSET(INDEX(CpDataCoefficients!$A$1:$A$5025,MATCH($A364,CpDataCoefficients!$A$1:$A$5025,0)),0,CpDataCoefficients!$F$39+BF$3)),0)</f>
        <v>0</v>
      </c>
      <c r="BG364" s="191">
        <f ca="1">IFERROR(IF($AM364="HSC",OFFSET(INDEX(CpDataCoefficients!$A$1:$A$5025,MATCH($A364,CpDataCoefficients!$A$1:$A$5025,0)),1,CpDataCoefficients!$F$39+BG$3),OFFSET(INDEX(CpDataCoefficients!$A$1:$A$5025,MATCH($A364,CpDataCoefficients!$A$1:$A$5025,0)),0,CpDataCoefficients!$F$39+BG$3)),0)</f>
        <v>0</v>
      </c>
      <c r="BH364" s="191">
        <f ca="1">IFERROR(IF($AM364="HSC",OFFSET(INDEX(CpDataCoefficients!$A$1:$A$5025,MATCH($A364,CpDataCoefficients!$A$1:$A$5025,0)),1,CpDataCoefficients!$F$39+BH$3),OFFSET(INDEX(CpDataCoefficients!$A$1:$A$5025,MATCH($A364,CpDataCoefficients!$A$1:$A$5025,0)),0,CpDataCoefficients!$F$39+BH$3)),0)</f>
        <v>0</v>
      </c>
      <c r="BI364" s="191">
        <f ca="1">IFERROR(IF($AM364="HSC",OFFSET(INDEX(CpDataCoefficients!$A$1:$A$5025,MATCH($A364,CpDataCoefficients!$A$1:$A$5025,0)),1,CpDataCoefficients!$F$39+BI$3),OFFSET(INDEX(CpDataCoefficients!$A$1:$A$5025,MATCH($A364,CpDataCoefficients!$A$1:$A$5025,0)),0,CpDataCoefficients!$F$39+BI$3)),0)</f>
        <v>0</v>
      </c>
      <c r="BJ364" s="191">
        <f ca="1">IFERROR(IF($AM364="HSC",OFFSET(INDEX(CpDataCoefficients!$A$1:$A$5025,MATCH($A364,CpDataCoefficients!$A$1:$A$5025,0)),1,CpDataCoefficients!$F$39+BJ$3),OFFSET(INDEX(CpDataCoefficients!$A$1:$A$5025,MATCH($A364,CpDataCoefficients!$A$1:$A$5025,0)),0,CpDataCoefficients!$F$39+BJ$3)),0)</f>
        <v>0</v>
      </c>
      <c r="BK364" s="191">
        <f ca="1">IFERROR(IF($AM364="HSC",OFFSET(INDEX(CpDataCoefficients!$A$1:$A$5025,MATCH($A364,CpDataCoefficients!$A$1:$A$5025,0)),1,CpDataCoefficients!$F$39+BK$3),OFFSET(INDEX(CpDataCoefficients!$A$1:$A$5025,MATCH($A364,CpDataCoefficients!$A$1:$A$5025,0)),0,CpDataCoefficients!$F$39+BK$3)),0)</f>
        <v>0</v>
      </c>
      <c r="BL364" s="191">
        <f ca="1">IFERROR(IF($AM364="HSC",OFFSET(INDEX(CpDataCoefficients!$A$1:$A$5025,MATCH($A364,CpDataCoefficients!$A$1:$A$5025,0)),1,CpDataCoefficients!$F$39+BL$3),OFFSET(INDEX(CpDataCoefficients!$A$1:$A$5025,MATCH($A364,CpDataCoefficients!$A$1:$A$5025,0)),0,CpDataCoefficients!$F$39+BL$3)),0)</f>
        <v>0</v>
      </c>
      <c r="BM364" s="191">
        <f ca="1">IFERROR(IF($AM364="HSC",OFFSET(INDEX(CpDataCoefficients!$A$1:$A$5025,MATCH($A364,CpDataCoefficients!$A$1:$A$5025,0)),1,CpDataCoefficients!$F$39+BM$3),OFFSET(INDEX(CpDataCoefficients!$A$1:$A$5025,MATCH($A364,CpDataCoefficients!$A$1:$A$5025,0)),0,CpDataCoefficients!$F$39+BM$3)),0)</f>
        <v>0</v>
      </c>
      <c r="BN364" s="191">
        <f ca="1">IFERROR(IF($AM364="HSC",OFFSET(INDEX(CpDataCoefficients!$A$1:$A$5025,MATCH($A364,CpDataCoefficients!$A$1:$A$5025,0)),1,CpDataCoefficients!$F$39+BN$3),OFFSET(INDEX(CpDataCoefficients!$A$1:$A$5025,MATCH($A364,CpDataCoefficients!$A$1:$A$5025,0)),0,CpDataCoefficients!$F$39+BN$3)),0)</f>
        <v>0</v>
      </c>
      <c r="BO364" s="191">
        <f ca="1">IFERROR(IF($AM364="HSC",OFFSET(INDEX(CpDataCoefficients!$A$1:$A$5025,MATCH($A364,CpDataCoefficients!$A$1:$A$5025,0)),1,CpDataCoefficients!$F$39+BO$3),OFFSET(INDEX(CpDataCoefficients!$A$1:$A$5025,MATCH($A364,CpDataCoefficients!$A$1:$A$5025,0)),0,CpDataCoefficients!$F$39+BO$3)),0)</f>
        <v>0</v>
      </c>
      <c r="BP364" s="191">
        <f ca="1">IFERROR(IF($AM364="HSC",OFFSET(INDEX(CpDataCoefficients!$A$1:$A$5025,MATCH($A364,CpDataCoefficients!$A$1:$A$5025,0)),1,CpDataCoefficients!$F$39+BP$3),OFFSET(INDEX(CpDataCoefficients!$A$1:$A$5025,MATCH($A364,CpDataCoefficients!$A$1:$A$5025,0)),0,CpDataCoefficients!$F$39+BP$3)),0)</f>
        <v>0</v>
      </c>
      <c r="BQ364" s="191">
        <f ca="1">IFERROR(IF($AM364="HSC",OFFSET(INDEX(CpDataCoefficients!$A$1:$A$5025,MATCH($A364,CpDataCoefficients!$A$1:$A$5025,0)),1,CpDataCoefficients!$F$39+BQ$3),OFFSET(INDEX(CpDataCoefficients!$A$1:$A$5025,MATCH($A364,CpDataCoefficients!$A$1:$A$5025,0)),0,CpDataCoefficients!$F$39+BQ$3)),0)</f>
        <v>0</v>
      </c>
      <c r="BR364" s="191">
        <f ca="1">IFERROR(IF($AM364="HSC",OFFSET(INDEX(CpDataCoefficients!$A$1:$A$5025,MATCH($A364,CpDataCoefficients!$A$1:$A$5025,0)),1,CpDataCoefficients!$F$39+BR$3),OFFSET(INDEX(CpDataCoefficients!$A$1:$A$5025,MATCH($A364,CpDataCoefficients!$A$1:$A$5025,0)),0,CpDataCoefficients!$F$39+BR$3)),0)</f>
        <v>0</v>
      </c>
      <c r="BS364" s="191">
        <f ca="1">IFERROR(IF($AM364="HSC",OFFSET(INDEX(CpDataCoefficients!$A$1:$A$5025,MATCH($A364,CpDataCoefficients!$A$1:$A$5025,0)),1,CpDataCoefficients!$F$39+BS$3),OFFSET(INDEX(CpDataCoefficients!$A$1:$A$5025,MATCH($A364,CpDataCoefficients!$A$1:$A$5025,0)),0,CpDataCoefficients!$F$39+BS$3)),0)</f>
        <v>0</v>
      </c>
      <c r="BT364" s="191">
        <f ca="1">IFERROR(IF($AM364="HSC",OFFSET(INDEX(CpDataCoefficients!$A$1:$A$5025,MATCH($A364,CpDataCoefficients!$A$1:$A$5025,0)),1,CpDataCoefficients!$F$39+BT$3),OFFSET(INDEX(CpDataCoefficients!$A$1:$A$5025,MATCH($A364,CpDataCoefficients!$A$1:$A$5025,0)),0,CpDataCoefficients!$F$39+BT$3)),0)</f>
        <v>0</v>
      </c>
      <c r="BU364" s="191">
        <f ca="1">IFERROR(IF($AM364="HSC",OFFSET(INDEX(CpDataCoefficients!$A$1:$A$5025,MATCH($A364,CpDataCoefficients!$A$1:$A$5025,0)),1,CpDataCoefficients!$F$39+BU$3),OFFSET(INDEX(CpDataCoefficients!$A$1:$A$5025,MATCH($A364,CpDataCoefficients!$A$1:$A$5025,0)),0,CpDataCoefficients!$F$39+BU$3)),0)</f>
        <v>0</v>
      </c>
      <c r="BV364" s="191">
        <f ca="1">IFERROR(IF($AM364="HSC",OFFSET(INDEX(CpDataCoefficients!$A$1:$A$5025,MATCH($A364,CpDataCoefficients!$A$1:$A$5025,0)),1,CpDataCoefficients!$F$39+BV$3),OFFSET(INDEX(CpDataCoefficients!$A$1:$A$5025,MATCH($A364,CpDataCoefficients!$A$1:$A$5025,0)),0,CpDataCoefficients!$F$39+BV$3)),0)</f>
        <v>0</v>
      </c>
      <c r="BW364" s="191">
        <f ca="1">IFERROR(IF($AM364="HSC",OFFSET(INDEX(CpDataCoefficients!$A$1:$A$5025,MATCH($A364,CpDataCoefficients!$A$1:$A$5025,0)),1,CpDataCoefficients!$F$39+BW$3),OFFSET(INDEX(CpDataCoefficients!$A$1:$A$5025,MATCH($A364,CpDataCoefficients!$A$1:$A$5025,0)),0,CpDataCoefficients!$F$39+BW$3)),0)</f>
        <v>0</v>
      </c>
      <c r="BX364" s="191">
        <f ca="1">IFERROR(IF($AM364="HSC",OFFSET(INDEX(CpDataCoefficients!$A$1:$A$5025,MATCH($A364,CpDataCoefficients!$A$1:$A$5025,0)),1,CpDataCoefficients!$F$39+BX$3),OFFSET(INDEX(CpDataCoefficients!$A$1:$A$5025,MATCH($A364,CpDataCoefficients!$A$1:$A$5025,0)),0,CpDataCoefficients!$F$39+BX$3)),0)</f>
        <v>0</v>
      </c>
      <c r="BY364" s="191">
        <f ca="1">IFERROR(IF($AM364="HSC",OFFSET(INDEX(CpDataCoefficients!$A$1:$A$5025,MATCH($A364,CpDataCoefficients!$A$1:$A$5025,0)),1,CpDataCoefficients!$F$39+BY$3),OFFSET(INDEX(CpDataCoefficients!$A$1:$A$5025,MATCH($A364,CpDataCoefficients!$A$1:$A$5025,0)),0,CpDataCoefficients!$F$39+BY$3)),0)</f>
        <v>0</v>
      </c>
      <c r="BZ364" s="191">
        <f ca="1">IFERROR(IF($AM364="HSC",OFFSET(INDEX(CpDataCoefficients!$A$1:$A$5025,MATCH($A364,CpDataCoefficients!$A$1:$A$5025,0)),1,CpDataCoefficients!$F$39+BZ$3),OFFSET(INDEX(CpDataCoefficients!$A$1:$A$5025,MATCH($A364,CpDataCoefficients!$A$1:$A$5025,0)),0,CpDataCoefficients!$F$39+BZ$3)),0)</f>
        <v>0</v>
      </c>
      <c r="CA364" s="191">
        <f ca="1">IFERROR(IF($AM364="HSC",OFFSET(INDEX(CpDataCoefficients!$A$1:$A$5025,MATCH($A364,CpDataCoefficients!$A$1:$A$5025,0)),1,CpDataCoefficients!$F$39+CA$3),OFFSET(INDEX(CpDataCoefficients!$A$1:$A$5025,MATCH($A364,CpDataCoefficients!$A$1:$A$5025,0)),0,CpDataCoefficients!$F$39+CA$3)),0)</f>
        <v>0</v>
      </c>
      <c r="CB364" s="191">
        <f ca="1">IFERROR(IF($AM364="HSC",OFFSET(INDEX(CpDataCoefficients!$A$1:$A$5025,MATCH($A364,CpDataCoefficients!$A$1:$A$5025,0)),1,CpDataCoefficients!$F$39+CB$3),OFFSET(INDEX(CpDataCoefficients!$A$1:$A$5025,MATCH($A364,CpDataCoefficients!$A$1:$A$5025,0)),0,CpDataCoefficients!$F$39+CB$3)),0)</f>
        <v>0</v>
      </c>
      <c r="CC364" s="191">
        <f ca="1">IFERROR(IF($AM364="HSC",OFFSET(INDEX(CpDataCoefficients!$A$1:$A$5025,MATCH($A364,CpDataCoefficients!$A$1:$A$5025,0)),1,CpDataCoefficients!$F$39+CC$3),OFFSET(INDEX(CpDataCoefficients!$A$1:$A$5025,MATCH($A364,CpDataCoefficients!$A$1:$A$5025,0)),0,CpDataCoefficients!$F$39+CC$3)),0)</f>
        <v>0</v>
      </c>
      <c r="CD364" s="191">
        <f ca="1">IFERROR(IF($AM364="HSC",OFFSET(INDEX(CpDataCoefficients!$A$1:$A$5025,MATCH($A364,CpDataCoefficients!$A$1:$A$5025,0)),1,CpDataCoefficients!$F$39+CD$3),OFFSET(INDEX(CpDataCoefficients!$A$1:$A$5025,MATCH($A364,CpDataCoefficients!$A$1:$A$5025,0)),0,CpDataCoefficients!$F$39+CD$3)),0)</f>
        <v>0</v>
      </c>
      <c r="CE364" s="191">
        <f ca="1">IFERROR(IF($AM364="HSC",OFFSET(INDEX(CpDataCoefficients!$A$1:$A$5025,MATCH($A364,CpDataCoefficients!$A$1:$A$5025,0)),1,CpDataCoefficients!$F$39+CE$3),OFFSET(INDEX(CpDataCoefficients!$A$1:$A$5025,MATCH($A364,CpDataCoefficients!$A$1:$A$5025,0)),0,CpDataCoefficients!$F$39+CE$3)),0)</f>
        <v>0</v>
      </c>
      <c r="CF364" s="191">
        <f ca="1">IFERROR(IF($AM364="HSC",OFFSET(INDEX(CpDataCoefficients!$A$1:$A$5025,MATCH($A364,CpDataCoefficients!$A$1:$A$5025,0)),1,CpDataCoefficients!$F$39+CF$3),OFFSET(INDEX(CpDataCoefficients!$A$1:$A$5025,MATCH($A364,CpDataCoefficients!$A$1:$A$5025,0)),0,CpDataCoefficients!$F$39+CF$3)),0)</f>
        <v>0</v>
      </c>
      <c r="CG364" s="191">
        <f ca="1">IFERROR(IF($AM364="HSC",OFFSET(INDEX(CpDataCoefficients!$A$1:$A$5025,MATCH($A364,CpDataCoefficients!$A$1:$A$5025,0)),1,CpDataCoefficients!$F$39+CG$3),OFFSET(INDEX(CpDataCoefficients!$A$1:$A$5025,MATCH($A364,CpDataCoefficients!$A$1:$A$5025,0)),0,CpDataCoefficients!$F$39+CG$3)),0)</f>
        <v>0</v>
      </c>
      <c r="CH364" s="191">
        <f ca="1">IFERROR(IF($AM364="HSC",OFFSET(INDEX(CpDataCoefficients!$A$1:$A$5025,MATCH($A364,CpDataCoefficients!$A$1:$A$5025,0)),1,CpDataCoefficients!$F$39+CH$3),OFFSET(INDEX(CpDataCoefficients!$A$1:$A$5025,MATCH($A364,CpDataCoefficients!$A$1:$A$5025,0)),0,CpDataCoefficients!$F$39+CH$3)),0)</f>
        <v>0</v>
      </c>
      <c r="CI364" s="191">
        <f ca="1">IFERROR(IF($AM364="HSC",OFFSET(INDEX(CpDataCoefficients!$A$1:$A$5025,MATCH($A364,CpDataCoefficients!$A$1:$A$5025,0)),1,CpDataCoefficients!$F$39+CI$3),OFFSET(INDEX(CpDataCoefficients!$A$1:$A$5025,MATCH($A364,CpDataCoefficients!$A$1:$A$5025,0)),0,CpDataCoefficients!$F$39+CI$3)),0)</f>
        <v>0</v>
      </c>
      <c r="CJ364" s="191">
        <f ca="1">IFERROR(IF($AM364="HSC",OFFSET(INDEX(CpDataCoefficients!$A$1:$A$5025,MATCH($A364,CpDataCoefficients!$A$1:$A$5025,0)),1,CpDataCoefficients!$F$39+CJ$3),OFFSET(INDEX(CpDataCoefficients!$A$1:$A$5025,MATCH($A364,CpDataCoefficients!$A$1:$A$5025,0)),0,CpDataCoefficients!$F$39+CJ$3)),0)</f>
        <v>0</v>
      </c>
      <c r="CK364" s="191">
        <f ca="1">IFERROR(IF($AM364="HSC",OFFSET(INDEX(CpDataCoefficients!$A$1:$A$5025,MATCH($A364,CpDataCoefficients!$A$1:$A$5025,0)),1,CpDataCoefficients!$F$39+CK$3),OFFSET(INDEX(CpDataCoefficients!$A$1:$A$5025,MATCH($A364,CpDataCoefficients!$A$1:$A$5025,0)),0,CpDataCoefficients!$F$39+CK$3)),0)</f>
        <v>0</v>
      </c>
      <c r="CL364" s="191">
        <f ca="1">IFERROR(IF($AM364="HSC",OFFSET(INDEX(CpDataCoefficients!$A$1:$A$5025,MATCH($A364,CpDataCoefficients!$A$1:$A$5025,0)),1,CpDataCoefficients!$F$39+CL$3),OFFSET(INDEX(CpDataCoefficients!$A$1:$A$5025,MATCH($A364,CpDataCoefficients!$A$1:$A$5025,0)),0,CpDataCoefficients!$F$39+CL$3)),0)</f>
        <v>0</v>
      </c>
      <c r="CM364" s="191">
        <f ca="1">IFERROR(IF($AM364="HSC",OFFSET(INDEX(CpDataCoefficients!$A$1:$A$5025,MATCH($A364,CpDataCoefficients!$A$1:$A$5025,0)),1,CpDataCoefficients!$F$39+CM$3),OFFSET(INDEX(CpDataCoefficients!$A$1:$A$5025,MATCH($A364,CpDataCoefficients!$A$1:$A$5025,0)),0,CpDataCoefficients!$F$39+CM$3)),0)</f>
        <v>0</v>
      </c>
      <c r="CN364" s="191">
        <f ca="1">IFERROR(IF($AM364="HSC",OFFSET(INDEX(CpDataCoefficients!$A$1:$A$5025,MATCH($A364,CpDataCoefficients!$A$1:$A$5025,0)),1,CpDataCoefficients!$F$39+CN$3),OFFSET(INDEX(CpDataCoefficients!$A$1:$A$5025,MATCH($A364,CpDataCoefficients!$A$1:$A$5025,0)),0,CpDataCoefficients!$F$39+CN$3)),0)</f>
        <v>0</v>
      </c>
      <c r="CO364" s="191">
        <f ca="1">IFERROR(IF($AM364="HSC",OFFSET(INDEX(CpDataCoefficients!$A$1:$A$5025,MATCH($A364,CpDataCoefficients!$A$1:$A$5025,0)),1,CpDataCoefficients!$F$39+CO$3),OFFSET(INDEX(CpDataCoefficients!$A$1:$A$5025,MATCH($A364,CpDataCoefficients!$A$1:$A$5025,0)),0,CpDataCoefficients!$F$39+CO$3)),0)</f>
        <v>0</v>
      </c>
      <c r="CP364" s="191">
        <f ca="1">IFERROR(IF($AM364="HSC",OFFSET(INDEX(CpDataCoefficients!$A$1:$A$5025,MATCH($A364,CpDataCoefficients!$A$1:$A$5025,0)),1,CpDataCoefficients!$F$39+CP$3),OFFSET(INDEX(CpDataCoefficients!$A$1:$A$5025,MATCH($A364,CpDataCoefficients!$A$1:$A$5025,0)),0,CpDataCoefficients!$F$39+CP$3)),0)</f>
        <v>0</v>
      </c>
      <c r="CQ364" s="191">
        <f ca="1">IFERROR(IF($AM364="HSC",OFFSET(INDEX(CpDataCoefficients!$A$1:$A$5025,MATCH($A364,CpDataCoefficients!$A$1:$A$5025,0)),1,CpDataCoefficients!$F$39+CQ$3),OFFSET(INDEX(CpDataCoefficients!$A$1:$A$5025,MATCH($A364,CpDataCoefficients!$A$1:$A$5025,0)),0,CpDataCoefficients!$F$39+CQ$3)),0)</f>
        <v>0</v>
      </c>
      <c r="CR364" s="191">
        <f ca="1">IFERROR(IF($AM364="HSC",OFFSET(INDEX(CpDataCoefficients!$A$1:$A$5025,MATCH($A364,CpDataCoefficients!$A$1:$A$5025,0)),1,CpDataCoefficients!$F$39+CR$3),OFFSET(INDEX(CpDataCoefficients!$A$1:$A$5025,MATCH($A364,CpDataCoefficients!$A$1:$A$5025,0)),0,CpDataCoefficients!$F$39+CR$3)),0)</f>
        <v>0</v>
      </c>
      <c r="CS364" s="191">
        <f ca="1">IFERROR(IF($AM364="HSC",OFFSET(INDEX(CpDataCoefficients!$A$1:$A$5025,MATCH($A364,CpDataCoefficients!$A$1:$A$5025,0)),1,CpDataCoefficients!$F$39+CS$3),OFFSET(INDEX(CpDataCoefficients!$A$1:$A$5025,MATCH($A364,CpDataCoefficients!$A$1:$A$5025,0)),0,CpDataCoefficients!$F$39+CS$3)),0)</f>
        <v>0</v>
      </c>
      <c r="CT364" s="191">
        <f ca="1">IFERROR(IF($AM364="HSC",OFFSET(INDEX(CpDataCoefficients!$A$1:$A$5025,MATCH($A364,CpDataCoefficients!$A$1:$A$5025,0)),1,CpDataCoefficients!$F$39+CT$3),OFFSET(INDEX(CpDataCoefficients!$A$1:$A$5025,MATCH($A364,CpDataCoefficients!$A$1:$A$5025,0)),0,CpDataCoefficients!$F$39+CT$3)),0)</f>
        <v>0</v>
      </c>
      <c r="CU364" s="192">
        <f ca="1">IFERROR(IF($AM364="HSC",OFFSET(INDEX(CpDataCoefficients!$A$1:$A$5025,MATCH($A364,CpDataCoefficients!$A$1:$A$5025,0)),1,CpDataCoefficients!$F$39+CU$3),OFFSET(INDEX(CpDataCoefficients!$A$1:$A$5025,MATCH($A364,CpDataCoefficients!$A$1:$A$5025,0)),0,CpDataCoefficients!$F$39+CU$3)),0)</f>
        <v>0</v>
      </c>
      <c r="CV364" s="193"/>
      <c r="CW364" s="193"/>
      <c r="CX364" s="193"/>
      <c r="CY364" s="193"/>
      <c r="CZ364" s="193"/>
      <c r="DA364" s="193"/>
      <c r="DB364" s="193"/>
      <c r="DC364" s="193"/>
      <c r="DD364" s="193"/>
      <c r="DE364" s="193"/>
      <c r="DF364" s="193"/>
      <c r="DG364" s="193"/>
      <c r="DH364" s="193"/>
      <c r="DI364" s="193"/>
      <c r="DJ364" s="193"/>
      <c r="DK364" s="193"/>
      <c r="DL364" s="193"/>
      <c r="DM364" s="193"/>
      <c r="DN364" s="193"/>
      <c r="DO364" s="193"/>
      <c r="DP364" s="193"/>
      <c r="DQ364" s="193"/>
      <c r="DR364" s="193"/>
      <c r="DS364" s="193"/>
      <c r="DT364" s="193"/>
      <c r="DU364" s="193"/>
      <c r="DV364" s="193"/>
      <c r="DW364" s="193"/>
      <c r="DX364" s="193"/>
      <c r="DY364" s="193"/>
      <c r="DZ364" s="193"/>
    </row>
    <row r="365" spans="1:130" ht="15.75" x14ac:dyDescent="0.25">
      <c r="A365" s="166"/>
      <c r="B365" s="166" t="s">
        <v>976</v>
      </c>
      <c r="C365" s="175">
        <v>168.32400000000001</v>
      </c>
      <c r="D365" s="176">
        <v>0</v>
      </c>
      <c r="E365" s="176">
        <v>497.3</v>
      </c>
      <c r="F365" s="176">
        <v>679</v>
      </c>
      <c r="G365" s="176">
        <v>19.2</v>
      </c>
      <c r="H365" s="176">
        <v>19.454399994401992</v>
      </c>
      <c r="I365" s="176">
        <v>0</v>
      </c>
      <c r="J365" s="175">
        <v>0</v>
      </c>
      <c r="K365" s="175">
        <v>0.51500000000000001</v>
      </c>
      <c r="L365" s="175">
        <v>0</v>
      </c>
      <c r="M365" s="176">
        <v>0</v>
      </c>
      <c r="N365" s="176">
        <v>0</v>
      </c>
      <c r="O365" s="177">
        <v>14.154999999999999</v>
      </c>
      <c r="P365" s="178">
        <v>0.29220000000000002</v>
      </c>
      <c r="Q365" s="178">
        <v>-1.6919999999999999E-4</v>
      </c>
      <c r="R365" s="178">
        <v>3.8129999999999998E-8</v>
      </c>
      <c r="S365" s="175">
        <f t="shared" ca="1" si="6"/>
        <v>1.2592815720542778</v>
      </c>
      <c r="T365" s="179">
        <v>25</v>
      </c>
      <c r="U365" s="180">
        <v>654.77</v>
      </c>
      <c r="V365" s="180">
        <v>333.12</v>
      </c>
      <c r="W365" s="169">
        <v>-55</v>
      </c>
      <c r="X365" s="181">
        <v>-230.12</v>
      </c>
      <c r="Y365" s="169">
        <v>20.7</v>
      </c>
      <c r="Z365" s="181">
        <v>86.608800000000002</v>
      </c>
      <c r="AA365" s="181"/>
      <c r="AB365" s="177">
        <v>16.058900000000001</v>
      </c>
      <c r="AC365" s="180">
        <v>3850.38</v>
      </c>
      <c r="AD365" s="180">
        <v>-88.75</v>
      </c>
      <c r="AE365" s="169">
        <v>529</v>
      </c>
      <c r="AF365" s="169">
        <v>368</v>
      </c>
      <c r="AG365" s="175">
        <v>0</v>
      </c>
      <c r="AH365" s="180">
        <v>0</v>
      </c>
      <c r="AI365" s="175">
        <v>0</v>
      </c>
      <c r="AJ365" s="175">
        <v>0</v>
      </c>
      <c r="AK365" s="169">
        <v>10360</v>
      </c>
      <c r="AL365" s="181">
        <v>43346.240000000005</v>
      </c>
      <c r="AM365" s="169"/>
      <c r="AN365" s="170"/>
      <c r="AO365" s="170"/>
      <c r="AP365" s="170"/>
      <c r="AQ365" s="170"/>
      <c r="AR365" s="170"/>
      <c r="AS365" s="170"/>
      <c r="AT365" s="170"/>
      <c r="AU365" s="170"/>
      <c r="AV365" s="170"/>
      <c r="AW365" s="170"/>
      <c r="AX365" s="170"/>
      <c r="AY365" s="170"/>
      <c r="AZ365" s="170"/>
      <c r="BA365" s="170"/>
      <c r="BB365" s="170"/>
      <c r="BC365" s="170"/>
      <c r="BD365" s="170"/>
      <c r="BE365" s="170"/>
      <c r="BF365" s="170"/>
      <c r="BG365" s="170"/>
      <c r="BH365" s="170"/>
      <c r="BI365" s="170"/>
      <c r="BJ365" s="170"/>
      <c r="BK365" s="170"/>
      <c r="BL365" s="170"/>
      <c r="BM365" s="170"/>
      <c r="BN365" s="170"/>
      <c r="BO365" s="170"/>
      <c r="BP365" s="170"/>
      <c r="BQ365" s="170"/>
      <c r="BR365" s="170"/>
      <c r="BS365" s="170"/>
      <c r="BT365" s="170"/>
      <c r="BU365" s="170"/>
      <c r="BV365" s="170"/>
      <c r="BW365" s="170"/>
      <c r="BX365" s="170"/>
      <c r="BY365" s="169"/>
      <c r="BZ365" s="169"/>
      <c r="CA365" s="169"/>
      <c r="CB365" s="169"/>
      <c r="CC365" s="169"/>
      <c r="CD365" s="169"/>
      <c r="CE365" s="169"/>
      <c r="CF365" s="169"/>
      <c r="CG365" s="169"/>
      <c r="CH365" s="169"/>
      <c r="CI365" s="169"/>
      <c r="CJ365" s="169"/>
      <c r="CK365" s="169"/>
      <c r="CL365" s="169"/>
      <c r="CM365" s="169"/>
      <c r="CN365" s="169"/>
      <c r="CO365" s="169"/>
      <c r="CP365" s="169"/>
      <c r="CQ365" s="169"/>
      <c r="CR365" s="169"/>
      <c r="CS365" s="171"/>
      <c r="CT365" s="171"/>
      <c r="CU365" s="169"/>
    </row>
    <row r="366" spans="1:130" ht="15.75" x14ac:dyDescent="0.25">
      <c r="A366" s="166" t="s">
        <v>977</v>
      </c>
      <c r="B366" s="166" t="s">
        <v>978</v>
      </c>
      <c r="C366" s="175">
        <v>226.44800000000001</v>
      </c>
      <c r="D366" s="176">
        <v>291</v>
      </c>
      <c r="E366" s="176">
        <v>560</v>
      </c>
      <c r="F366" s="176">
        <v>717</v>
      </c>
      <c r="G366" s="176">
        <v>14</v>
      </c>
      <c r="H366" s="176">
        <v>14.185499995918121</v>
      </c>
      <c r="I366" s="176">
        <v>0</v>
      </c>
      <c r="J366" s="175">
        <v>0</v>
      </c>
      <c r="K366" s="175">
        <v>0.74199999999999999</v>
      </c>
      <c r="L366" s="175">
        <v>0.77300000000000002</v>
      </c>
      <c r="M366" s="176">
        <v>293</v>
      </c>
      <c r="N366" s="176">
        <v>0</v>
      </c>
      <c r="O366" s="177">
        <v>-3.109</v>
      </c>
      <c r="P366" s="178">
        <v>0.36520000000000002</v>
      </c>
      <c r="Q366" s="178">
        <v>-2.039E-4</v>
      </c>
      <c r="R366" s="178">
        <v>4.4180000000000003E-8</v>
      </c>
      <c r="S366" s="175">
        <f t="shared" ca="1" si="6"/>
        <v>1.5835407218954836</v>
      </c>
      <c r="T366" s="179">
        <v>25</v>
      </c>
      <c r="U366" s="180">
        <v>738.3</v>
      </c>
      <c r="V366" s="180">
        <v>366.11</v>
      </c>
      <c r="W366" s="169">
        <v>-89.23</v>
      </c>
      <c r="X366" s="181">
        <v>-373.33832000000001</v>
      </c>
      <c r="Y366" s="169">
        <v>20</v>
      </c>
      <c r="Z366" s="181">
        <v>83.68</v>
      </c>
      <c r="AA366" s="181"/>
      <c r="AB366" s="177">
        <v>16.184100000000001</v>
      </c>
      <c r="AC366" s="180">
        <v>4214.91</v>
      </c>
      <c r="AD366" s="180">
        <v>-118.7</v>
      </c>
      <c r="AE366" s="169">
        <v>594</v>
      </c>
      <c r="AF366" s="169">
        <v>423</v>
      </c>
      <c r="AG366" s="175">
        <v>95.68</v>
      </c>
      <c r="AH366" s="180">
        <v>-12411.3</v>
      </c>
      <c r="AI366" s="175">
        <v>-10.58</v>
      </c>
      <c r="AJ366" s="175">
        <v>20.27</v>
      </c>
      <c r="AK366" s="169">
        <v>12240</v>
      </c>
      <c r="AL366" s="181">
        <v>51212.160000000003</v>
      </c>
      <c r="AM366" s="194"/>
      <c r="AN366" s="195"/>
      <c r="AO366" s="195"/>
      <c r="AP366" s="195"/>
      <c r="AQ366" s="195"/>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N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row>
    <row r="367" spans="1:130" ht="15.75" x14ac:dyDescent="0.25">
      <c r="A367" s="166" t="s">
        <v>372</v>
      </c>
      <c r="B367" s="166" t="s">
        <v>978</v>
      </c>
      <c r="C367" s="175">
        <f ca="1">C366</f>
        <v>226.44800000000001</v>
      </c>
      <c r="D367" s="176"/>
      <c r="E367" s="176"/>
      <c r="F367" s="176"/>
      <c r="G367" s="176"/>
      <c r="H367" s="176"/>
      <c r="I367" s="176"/>
      <c r="J367" s="175"/>
      <c r="K367" s="175"/>
      <c r="L367" s="175"/>
      <c r="M367" s="176"/>
      <c r="N367" s="176"/>
      <c r="O367" s="177"/>
      <c r="P367" s="178"/>
      <c r="Q367" s="178"/>
      <c r="R367" s="178"/>
      <c r="S367" s="175"/>
      <c r="T367" s="179"/>
      <c r="U367" s="180"/>
      <c r="V367" s="180"/>
      <c r="W367" s="169"/>
      <c r="X367" s="181"/>
      <c r="Y367" s="169"/>
      <c r="Z367" s="181"/>
      <c r="AA367" s="181"/>
      <c r="AB367" s="177"/>
      <c r="AC367" s="180"/>
      <c r="AD367" s="180"/>
      <c r="AE367" s="169"/>
      <c r="AF367" s="169"/>
      <c r="AG367" s="175"/>
      <c r="AH367" s="180"/>
      <c r="AI367" s="175"/>
      <c r="AJ367" s="175"/>
      <c r="AK367" s="169"/>
      <c r="AL367" s="181"/>
      <c r="AM367" s="190" t="s">
        <v>139</v>
      </c>
      <c r="AN367" s="191">
        <f ca="1">IFERROR(IF($AM367="HSC",OFFSET(INDEX(CpDataCoefficients!$A$1:$A$5025,MATCH($A367,CpDataCoefficients!$A$1:$A$5025,0)),1,CpDataCoefficients!$F$39+AN$3),OFFSET(INDEX(CpDataCoefficients!$A$1:$A$5025,MATCH($A367,CpDataCoefficients!$A$1:$A$5025,0)),0,CpDataCoefficients!$F$39+AN$3)),0)</f>
        <v>298.14999999999998</v>
      </c>
      <c r="AO367" s="191">
        <f ca="1">IFERROR(IF($AM367="HSC",OFFSET(INDEX(CpDataCoefficients!$A$1:$A$5025,MATCH($A367,CpDataCoefficients!$A$1:$A$5025,0)),1,CpDataCoefficients!$F$39+AO$3),OFFSET(INDEX(CpDataCoefficients!$A$1:$A$5025,MATCH($A367,CpDataCoefficients!$A$1:$A$5025,0)),0,CpDataCoefficients!$F$39+AO$3)),0)</f>
        <v>410</v>
      </c>
      <c r="AP367" s="191">
        <f ca="1">IFERROR(IF($AM367="HSC",OFFSET(INDEX(CpDataCoefficients!$A$1:$A$5025,MATCH($A367,CpDataCoefficients!$A$1:$A$5025,0)),1,CpDataCoefficients!$F$39+AP$3),OFFSET(INDEX(CpDataCoefficients!$A$1:$A$5025,MATCH($A367,CpDataCoefficients!$A$1:$A$5025,0)),0,CpDataCoefficients!$F$39+AP$3)),0)</f>
        <v>1504.1021309746093</v>
      </c>
      <c r="AQ367" s="191">
        <f ca="1">IFERROR(IF($AM367="HSC",OFFSET(INDEX(CpDataCoefficients!$A$1:$A$5025,MATCH($A367,CpDataCoefficients!$A$1:$A$5025,0)),1,CpDataCoefficients!$F$39+AQ$3),OFFSET(INDEX(CpDataCoefficients!$A$1:$A$5025,MATCH($A367,CpDataCoefficients!$A$1:$A$5025,0)),0,CpDataCoefficients!$F$39+AQ$3)),0)</f>
        <v>-11270.14918702573</v>
      </c>
      <c r="AR367" s="191">
        <f ca="1">IFERROR(IF($AM367="HSC",OFFSET(INDEX(CpDataCoefficients!$A$1:$A$5025,MATCH($A367,CpDataCoefficients!$A$1:$A$5025,0)),1,CpDataCoefficients!$F$39+AR$3),OFFSET(INDEX(CpDataCoefficients!$A$1:$A$5025,MATCH($A367,CpDataCoefficients!$A$1:$A$5025,0)),0,CpDataCoefficients!$F$39+AR$3)),0)</f>
        <v>36620.63086662571</v>
      </c>
      <c r="AS367" s="191">
        <f ca="1">IFERROR(IF($AM367="HSC",OFFSET(INDEX(CpDataCoefficients!$A$1:$A$5025,MATCH($A367,CpDataCoefficients!$A$1:$A$5025,0)),1,CpDataCoefficients!$F$39+AS$3),OFFSET(INDEX(CpDataCoefficients!$A$1:$A$5025,MATCH($A367,CpDataCoefficients!$A$1:$A$5025,0)),0,CpDataCoefficients!$F$39+AS$3)),0)</f>
        <v>-36270.971464561757</v>
      </c>
      <c r="AT367" s="191">
        <f ca="1">IFERROR(IF($AM367="HSC",OFFSET(INDEX(CpDataCoefficients!$A$1:$A$5025,MATCH($A367,CpDataCoefficients!$A$1:$A$5025,0)),1,CpDataCoefficients!$F$39+AT$3),OFFSET(INDEX(CpDataCoefficients!$A$1:$A$5025,MATCH($A367,CpDataCoefficients!$A$1:$A$5025,0)),0,CpDataCoefficients!$F$39+AT$3)),0)</f>
        <v>5.6604616174021194</v>
      </c>
      <c r="AU367" s="191">
        <f ca="1">IFERROR(IF($AM367="HSC",OFFSET(INDEX(CpDataCoefficients!$A$1:$A$5025,MATCH($A367,CpDataCoefficients!$A$1:$A$5025,0)),1,CpDataCoefficients!$F$39+AU$3),OFFSET(INDEX(CpDataCoefficients!$A$1:$A$5025,MATCH($A367,CpDataCoefficients!$A$1:$A$5025,0)),0,CpDataCoefficients!$F$39+AU$3)),0)</f>
        <v>0</v>
      </c>
      <c r="AV367" s="191">
        <f ca="1">IFERROR(IF($AM367="HSC",OFFSET(INDEX(CpDataCoefficients!$A$1:$A$5025,MATCH($A367,CpDataCoefficients!$A$1:$A$5025,0)),1,CpDataCoefficients!$F$39+AV$3),OFFSET(INDEX(CpDataCoefficients!$A$1:$A$5025,MATCH($A367,CpDataCoefficients!$A$1:$A$5025,0)),0,CpDataCoefficients!$F$39+AV$3)),0)</f>
        <v>0</v>
      </c>
      <c r="AW367" s="191">
        <f ca="1">IFERROR(IF($AM367="HSC",OFFSET(INDEX(CpDataCoefficients!$A$1:$A$5025,MATCH($A367,CpDataCoefficients!$A$1:$A$5025,0)),1,CpDataCoefficients!$F$39+AW$3),OFFSET(INDEX(CpDataCoefficients!$A$1:$A$5025,MATCH($A367,CpDataCoefficients!$A$1:$A$5025,0)),0,CpDataCoefficients!$F$39+AW$3)),0)</f>
        <v>0</v>
      </c>
      <c r="AX367" s="191">
        <f ca="1">IFERROR(IF($AM367="HSC",OFFSET(INDEX(CpDataCoefficients!$A$1:$A$5025,MATCH($A367,CpDataCoefficients!$A$1:$A$5025,0)),1,CpDataCoefficients!$F$39+AX$3),OFFSET(INDEX(CpDataCoefficients!$A$1:$A$5025,MATCH($A367,CpDataCoefficients!$A$1:$A$5025,0)),0,CpDataCoefficients!$F$39+AX$3)),0)</f>
        <v>0</v>
      </c>
      <c r="AY367" s="191">
        <f ca="1">IFERROR(IF($AM367="HSC",OFFSET(INDEX(CpDataCoefficients!$A$1:$A$5025,MATCH($A367,CpDataCoefficients!$A$1:$A$5025,0)),1,CpDataCoefficients!$F$39+AY$3),OFFSET(INDEX(CpDataCoefficients!$A$1:$A$5025,MATCH($A367,CpDataCoefficients!$A$1:$A$5025,0)),0,CpDataCoefficients!$F$39+AY$3)),0)</f>
        <v>0</v>
      </c>
      <c r="AZ367" s="191">
        <f ca="1">IFERROR(IF($AM367="HSC",OFFSET(INDEX(CpDataCoefficients!$A$1:$A$5025,MATCH($A367,CpDataCoefficients!$A$1:$A$5025,0)),1,CpDataCoefficients!$F$39+AZ$3),OFFSET(INDEX(CpDataCoefficients!$A$1:$A$5025,MATCH($A367,CpDataCoefficients!$A$1:$A$5025,0)),0,CpDataCoefficients!$F$39+AZ$3)),0)</f>
        <v>0</v>
      </c>
      <c r="BA367" s="191">
        <f ca="1">IFERROR(IF($AM367="HSC",OFFSET(INDEX(CpDataCoefficients!$A$1:$A$5025,MATCH($A367,CpDataCoefficients!$A$1:$A$5025,0)),1,CpDataCoefficients!$F$39+BA$3),OFFSET(INDEX(CpDataCoefficients!$A$1:$A$5025,MATCH($A367,CpDataCoefficients!$A$1:$A$5025,0)),0,CpDataCoefficients!$F$39+BA$3)),0)</f>
        <v>0</v>
      </c>
      <c r="BB367" s="191">
        <f ca="1">IFERROR(IF($AM367="HSC",OFFSET(INDEX(CpDataCoefficients!$A$1:$A$5025,MATCH($A367,CpDataCoefficients!$A$1:$A$5025,0)),1,CpDataCoefficients!$F$39+BB$3),OFFSET(INDEX(CpDataCoefficients!$A$1:$A$5025,MATCH($A367,CpDataCoefficients!$A$1:$A$5025,0)),0,CpDataCoefficients!$F$39+BB$3)),0)</f>
        <v>0</v>
      </c>
      <c r="BC367" s="191">
        <f ca="1">IFERROR(IF($AM367="HSC",OFFSET(INDEX(CpDataCoefficients!$A$1:$A$5025,MATCH($A367,CpDataCoefficients!$A$1:$A$5025,0)),1,CpDataCoefficients!$F$39+BC$3),OFFSET(INDEX(CpDataCoefficients!$A$1:$A$5025,MATCH($A367,CpDataCoefficients!$A$1:$A$5025,0)),0,CpDataCoefficients!$F$39+BC$3)),0)</f>
        <v>0</v>
      </c>
      <c r="BD367" s="191">
        <f ca="1">IFERROR(IF($AM367="HSC",OFFSET(INDEX(CpDataCoefficients!$A$1:$A$5025,MATCH($A367,CpDataCoefficients!$A$1:$A$5025,0)),1,CpDataCoefficients!$F$39+BD$3),OFFSET(INDEX(CpDataCoefficients!$A$1:$A$5025,MATCH($A367,CpDataCoefficients!$A$1:$A$5025,0)),0,CpDataCoefficients!$F$39+BD$3)),0)</f>
        <v>0</v>
      </c>
      <c r="BE367" s="191">
        <f ca="1">IFERROR(IF($AM367="HSC",OFFSET(INDEX(CpDataCoefficients!$A$1:$A$5025,MATCH($A367,CpDataCoefficients!$A$1:$A$5025,0)),1,CpDataCoefficients!$F$39+BE$3),OFFSET(INDEX(CpDataCoefficients!$A$1:$A$5025,MATCH($A367,CpDataCoefficients!$A$1:$A$5025,0)),0,CpDataCoefficients!$F$39+BE$3)),0)</f>
        <v>0</v>
      </c>
      <c r="BF367" s="191">
        <f ca="1">IFERROR(IF($AM367="HSC",OFFSET(INDEX(CpDataCoefficients!$A$1:$A$5025,MATCH($A367,CpDataCoefficients!$A$1:$A$5025,0)),1,CpDataCoefficients!$F$39+BF$3),OFFSET(INDEX(CpDataCoefficients!$A$1:$A$5025,MATCH($A367,CpDataCoefficients!$A$1:$A$5025,0)),0,CpDataCoefficients!$F$39+BF$3)),0)</f>
        <v>0</v>
      </c>
      <c r="BG367" s="191">
        <f ca="1">IFERROR(IF($AM367="HSC",OFFSET(INDEX(CpDataCoefficients!$A$1:$A$5025,MATCH($A367,CpDataCoefficients!$A$1:$A$5025,0)),1,CpDataCoefficients!$F$39+BG$3),OFFSET(INDEX(CpDataCoefficients!$A$1:$A$5025,MATCH($A367,CpDataCoefficients!$A$1:$A$5025,0)),0,CpDataCoefficients!$F$39+BG$3)),0)</f>
        <v>0</v>
      </c>
      <c r="BH367" s="191">
        <f ca="1">IFERROR(IF($AM367="HSC",OFFSET(INDEX(CpDataCoefficients!$A$1:$A$5025,MATCH($A367,CpDataCoefficients!$A$1:$A$5025,0)),1,CpDataCoefficients!$F$39+BH$3),OFFSET(INDEX(CpDataCoefficients!$A$1:$A$5025,MATCH($A367,CpDataCoefficients!$A$1:$A$5025,0)),0,CpDataCoefficients!$F$39+BH$3)),0)</f>
        <v>0</v>
      </c>
      <c r="BI367" s="191">
        <f ca="1">IFERROR(IF($AM367="HSC",OFFSET(INDEX(CpDataCoefficients!$A$1:$A$5025,MATCH($A367,CpDataCoefficients!$A$1:$A$5025,0)),1,CpDataCoefficients!$F$39+BI$3),OFFSET(INDEX(CpDataCoefficients!$A$1:$A$5025,MATCH($A367,CpDataCoefficients!$A$1:$A$5025,0)),0,CpDataCoefficients!$F$39+BI$3)),0)</f>
        <v>0</v>
      </c>
      <c r="BJ367" s="191">
        <f ca="1">IFERROR(IF($AM367="HSC",OFFSET(INDEX(CpDataCoefficients!$A$1:$A$5025,MATCH($A367,CpDataCoefficients!$A$1:$A$5025,0)),1,CpDataCoefficients!$F$39+BJ$3),OFFSET(INDEX(CpDataCoefficients!$A$1:$A$5025,MATCH($A367,CpDataCoefficients!$A$1:$A$5025,0)),0,CpDataCoefficients!$F$39+BJ$3)),0)</f>
        <v>0</v>
      </c>
      <c r="BK367" s="191">
        <f ca="1">IFERROR(IF($AM367="HSC",OFFSET(INDEX(CpDataCoefficients!$A$1:$A$5025,MATCH($A367,CpDataCoefficients!$A$1:$A$5025,0)),1,CpDataCoefficients!$F$39+BK$3),OFFSET(INDEX(CpDataCoefficients!$A$1:$A$5025,MATCH($A367,CpDataCoefficients!$A$1:$A$5025,0)),0,CpDataCoefficients!$F$39+BK$3)),0)</f>
        <v>0</v>
      </c>
      <c r="BL367" s="191">
        <f ca="1">IFERROR(IF($AM367="HSC",OFFSET(INDEX(CpDataCoefficients!$A$1:$A$5025,MATCH($A367,CpDataCoefficients!$A$1:$A$5025,0)),1,CpDataCoefficients!$F$39+BL$3),OFFSET(INDEX(CpDataCoefficients!$A$1:$A$5025,MATCH($A367,CpDataCoefficients!$A$1:$A$5025,0)),0,CpDataCoefficients!$F$39+BL$3)),0)</f>
        <v>0</v>
      </c>
      <c r="BM367" s="191">
        <f ca="1">IFERROR(IF($AM367="HSC",OFFSET(INDEX(CpDataCoefficients!$A$1:$A$5025,MATCH($A367,CpDataCoefficients!$A$1:$A$5025,0)),1,CpDataCoefficients!$F$39+BM$3),OFFSET(INDEX(CpDataCoefficients!$A$1:$A$5025,MATCH($A367,CpDataCoefficients!$A$1:$A$5025,0)),0,CpDataCoefficients!$F$39+BM$3)),0)</f>
        <v>0</v>
      </c>
      <c r="BN367" s="191">
        <f ca="1">IFERROR(IF($AM367="HSC",OFFSET(INDEX(CpDataCoefficients!$A$1:$A$5025,MATCH($A367,CpDataCoefficients!$A$1:$A$5025,0)),1,CpDataCoefficients!$F$39+BN$3),OFFSET(INDEX(CpDataCoefficients!$A$1:$A$5025,MATCH($A367,CpDataCoefficients!$A$1:$A$5025,0)),0,CpDataCoefficients!$F$39+BN$3)),0)</f>
        <v>0</v>
      </c>
      <c r="BO367" s="191">
        <f ca="1">IFERROR(IF($AM367="HSC",OFFSET(INDEX(CpDataCoefficients!$A$1:$A$5025,MATCH($A367,CpDataCoefficients!$A$1:$A$5025,0)),1,CpDataCoefficients!$F$39+BO$3),OFFSET(INDEX(CpDataCoefficients!$A$1:$A$5025,MATCH($A367,CpDataCoefficients!$A$1:$A$5025,0)),0,CpDataCoefficients!$F$39+BO$3)),0)</f>
        <v>0</v>
      </c>
      <c r="BP367" s="191">
        <f ca="1">IFERROR(IF($AM367="HSC",OFFSET(INDEX(CpDataCoefficients!$A$1:$A$5025,MATCH($A367,CpDataCoefficients!$A$1:$A$5025,0)),1,CpDataCoefficients!$F$39+BP$3),OFFSET(INDEX(CpDataCoefficients!$A$1:$A$5025,MATCH($A367,CpDataCoefficients!$A$1:$A$5025,0)),0,CpDataCoefficients!$F$39+BP$3)),0)</f>
        <v>0</v>
      </c>
      <c r="BQ367" s="191">
        <f ca="1">IFERROR(IF($AM367="HSC",OFFSET(INDEX(CpDataCoefficients!$A$1:$A$5025,MATCH($A367,CpDataCoefficients!$A$1:$A$5025,0)),1,CpDataCoefficients!$F$39+BQ$3),OFFSET(INDEX(CpDataCoefficients!$A$1:$A$5025,MATCH($A367,CpDataCoefficients!$A$1:$A$5025,0)),0,CpDataCoefficients!$F$39+BQ$3)),0)</f>
        <v>0</v>
      </c>
      <c r="BR367" s="191">
        <f ca="1">IFERROR(IF($AM367="HSC",OFFSET(INDEX(CpDataCoefficients!$A$1:$A$5025,MATCH($A367,CpDataCoefficients!$A$1:$A$5025,0)),1,CpDataCoefficients!$F$39+BR$3),OFFSET(INDEX(CpDataCoefficients!$A$1:$A$5025,MATCH($A367,CpDataCoefficients!$A$1:$A$5025,0)),0,CpDataCoefficients!$F$39+BR$3)),0)</f>
        <v>0</v>
      </c>
      <c r="BS367" s="191">
        <f ca="1">IFERROR(IF($AM367="HSC",OFFSET(INDEX(CpDataCoefficients!$A$1:$A$5025,MATCH($A367,CpDataCoefficients!$A$1:$A$5025,0)),1,CpDataCoefficients!$F$39+BS$3),OFFSET(INDEX(CpDataCoefficients!$A$1:$A$5025,MATCH($A367,CpDataCoefficients!$A$1:$A$5025,0)),0,CpDataCoefficients!$F$39+BS$3)),0)</f>
        <v>0</v>
      </c>
      <c r="BT367" s="191">
        <f ca="1">IFERROR(IF($AM367="HSC",OFFSET(INDEX(CpDataCoefficients!$A$1:$A$5025,MATCH($A367,CpDataCoefficients!$A$1:$A$5025,0)),1,CpDataCoefficients!$F$39+BT$3),OFFSET(INDEX(CpDataCoefficients!$A$1:$A$5025,MATCH($A367,CpDataCoefficients!$A$1:$A$5025,0)),0,CpDataCoefficients!$F$39+BT$3)),0)</f>
        <v>0</v>
      </c>
      <c r="BU367" s="191">
        <f ca="1">IFERROR(IF($AM367="HSC",OFFSET(INDEX(CpDataCoefficients!$A$1:$A$5025,MATCH($A367,CpDataCoefficients!$A$1:$A$5025,0)),1,CpDataCoefficients!$F$39+BU$3),OFFSET(INDEX(CpDataCoefficients!$A$1:$A$5025,MATCH($A367,CpDataCoefficients!$A$1:$A$5025,0)),0,CpDataCoefficients!$F$39+BU$3)),0)</f>
        <v>0</v>
      </c>
      <c r="BV367" s="191">
        <f ca="1">IFERROR(IF($AM367="HSC",OFFSET(INDEX(CpDataCoefficients!$A$1:$A$5025,MATCH($A367,CpDataCoefficients!$A$1:$A$5025,0)),1,CpDataCoefficients!$F$39+BV$3),OFFSET(INDEX(CpDataCoefficients!$A$1:$A$5025,MATCH($A367,CpDataCoefficients!$A$1:$A$5025,0)),0,CpDataCoefficients!$F$39+BV$3)),0)</f>
        <v>0</v>
      </c>
      <c r="BW367" s="191">
        <f ca="1">IFERROR(IF($AM367="HSC",OFFSET(INDEX(CpDataCoefficients!$A$1:$A$5025,MATCH($A367,CpDataCoefficients!$A$1:$A$5025,0)),1,CpDataCoefficients!$F$39+BW$3),OFFSET(INDEX(CpDataCoefficients!$A$1:$A$5025,MATCH($A367,CpDataCoefficients!$A$1:$A$5025,0)),0,CpDataCoefficients!$F$39+BW$3)),0)</f>
        <v>0</v>
      </c>
      <c r="BX367" s="191">
        <f ca="1">IFERROR(IF($AM367="HSC",OFFSET(INDEX(CpDataCoefficients!$A$1:$A$5025,MATCH($A367,CpDataCoefficients!$A$1:$A$5025,0)),1,CpDataCoefficients!$F$39+BX$3),OFFSET(INDEX(CpDataCoefficients!$A$1:$A$5025,MATCH($A367,CpDataCoefficients!$A$1:$A$5025,0)),0,CpDataCoefficients!$F$39+BX$3)),0)</f>
        <v>0</v>
      </c>
      <c r="BY367" s="191">
        <f ca="1">IFERROR(IF($AM367="HSC",OFFSET(INDEX(CpDataCoefficients!$A$1:$A$5025,MATCH($A367,CpDataCoefficients!$A$1:$A$5025,0)),1,CpDataCoefficients!$F$39+BY$3),OFFSET(INDEX(CpDataCoefficients!$A$1:$A$5025,MATCH($A367,CpDataCoefficients!$A$1:$A$5025,0)),0,CpDataCoefficients!$F$39+BY$3)),0)</f>
        <v>0</v>
      </c>
      <c r="BZ367" s="191">
        <f ca="1">IFERROR(IF($AM367="HSC",OFFSET(INDEX(CpDataCoefficients!$A$1:$A$5025,MATCH($A367,CpDataCoefficients!$A$1:$A$5025,0)),1,CpDataCoefficients!$F$39+BZ$3),OFFSET(INDEX(CpDataCoefficients!$A$1:$A$5025,MATCH($A367,CpDataCoefficients!$A$1:$A$5025,0)),0,CpDataCoefficients!$F$39+BZ$3)),0)</f>
        <v>0</v>
      </c>
      <c r="CA367" s="191">
        <f ca="1">IFERROR(IF($AM367="HSC",OFFSET(INDEX(CpDataCoefficients!$A$1:$A$5025,MATCH($A367,CpDataCoefficients!$A$1:$A$5025,0)),1,CpDataCoefficients!$F$39+CA$3),OFFSET(INDEX(CpDataCoefficients!$A$1:$A$5025,MATCH($A367,CpDataCoefficients!$A$1:$A$5025,0)),0,CpDataCoefficients!$F$39+CA$3)),0)</f>
        <v>0</v>
      </c>
      <c r="CB367" s="191">
        <f ca="1">IFERROR(IF($AM367="HSC",OFFSET(INDEX(CpDataCoefficients!$A$1:$A$5025,MATCH($A367,CpDataCoefficients!$A$1:$A$5025,0)),1,CpDataCoefficients!$F$39+CB$3),OFFSET(INDEX(CpDataCoefficients!$A$1:$A$5025,MATCH($A367,CpDataCoefficients!$A$1:$A$5025,0)),0,CpDataCoefficients!$F$39+CB$3)),0)</f>
        <v>0</v>
      </c>
      <c r="CC367" s="191">
        <f ca="1">IFERROR(IF($AM367="HSC",OFFSET(INDEX(CpDataCoefficients!$A$1:$A$5025,MATCH($A367,CpDataCoefficients!$A$1:$A$5025,0)),1,CpDataCoefficients!$F$39+CC$3),OFFSET(INDEX(CpDataCoefficients!$A$1:$A$5025,MATCH($A367,CpDataCoefficients!$A$1:$A$5025,0)),0,CpDataCoefficients!$F$39+CC$3)),0)</f>
        <v>0</v>
      </c>
      <c r="CD367" s="191">
        <f ca="1">IFERROR(IF($AM367="HSC",OFFSET(INDEX(CpDataCoefficients!$A$1:$A$5025,MATCH($A367,CpDataCoefficients!$A$1:$A$5025,0)),1,CpDataCoefficients!$F$39+CD$3),OFFSET(INDEX(CpDataCoefficients!$A$1:$A$5025,MATCH($A367,CpDataCoefficients!$A$1:$A$5025,0)),0,CpDataCoefficients!$F$39+CD$3)),0)</f>
        <v>0</v>
      </c>
      <c r="CE367" s="191">
        <f ca="1">IFERROR(IF($AM367="HSC",OFFSET(INDEX(CpDataCoefficients!$A$1:$A$5025,MATCH($A367,CpDataCoefficients!$A$1:$A$5025,0)),1,CpDataCoefficients!$F$39+CE$3),OFFSET(INDEX(CpDataCoefficients!$A$1:$A$5025,MATCH($A367,CpDataCoefficients!$A$1:$A$5025,0)),0,CpDataCoefficients!$F$39+CE$3)),0)</f>
        <v>0</v>
      </c>
      <c r="CF367" s="191">
        <f ca="1">IFERROR(IF($AM367="HSC",OFFSET(INDEX(CpDataCoefficients!$A$1:$A$5025,MATCH($A367,CpDataCoefficients!$A$1:$A$5025,0)),1,CpDataCoefficients!$F$39+CF$3),OFFSET(INDEX(CpDataCoefficients!$A$1:$A$5025,MATCH($A367,CpDataCoefficients!$A$1:$A$5025,0)),0,CpDataCoefficients!$F$39+CF$3)),0)</f>
        <v>0</v>
      </c>
      <c r="CG367" s="191">
        <f ca="1">IFERROR(IF($AM367="HSC",OFFSET(INDEX(CpDataCoefficients!$A$1:$A$5025,MATCH($A367,CpDataCoefficients!$A$1:$A$5025,0)),1,CpDataCoefficients!$F$39+CG$3),OFFSET(INDEX(CpDataCoefficients!$A$1:$A$5025,MATCH($A367,CpDataCoefficients!$A$1:$A$5025,0)),0,CpDataCoefficients!$F$39+CG$3)),0)</f>
        <v>0</v>
      </c>
      <c r="CH367" s="191">
        <f ca="1">IFERROR(IF($AM367="HSC",OFFSET(INDEX(CpDataCoefficients!$A$1:$A$5025,MATCH($A367,CpDataCoefficients!$A$1:$A$5025,0)),1,CpDataCoefficients!$F$39+CH$3),OFFSET(INDEX(CpDataCoefficients!$A$1:$A$5025,MATCH($A367,CpDataCoefficients!$A$1:$A$5025,0)),0,CpDataCoefficients!$F$39+CH$3)),0)</f>
        <v>0</v>
      </c>
      <c r="CI367" s="191">
        <f ca="1">IFERROR(IF($AM367="HSC",OFFSET(INDEX(CpDataCoefficients!$A$1:$A$5025,MATCH($A367,CpDataCoefficients!$A$1:$A$5025,0)),1,CpDataCoefficients!$F$39+CI$3),OFFSET(INDEX(CpDataCoefficients!$A$1:$A$5025,MATCH($A367,CpDataCoefficients!$A$1:$A$5025,0)),0,CpDataCoefficients!$F$39+CI$3)),0)</f>
        <v>0</v>
      </c>
      <c r="CJ367" s="191">
        <f ca="1">IFERROR(IF($AM367="HSC",OFFSET(INDEX(CpDataCoefficients!$A$1:$A$5025,MATCH($A367,CpDataCoefficients!$A$1:$A$5025,0)),1,CpDataCoefficients!$F$39+CJ$3),OFFSET(INDEX(CpDataCoefficients!$A$1:$A$5025,MATCH($A367,CpDataCoefficients!$A$1:$A$5025,0)),0,CpDataCoefficients!$F$39+CJ$3)),0)</f>
        <v>0</v>
      </c>
      <c r="CK367" s="191">
        <f ca="1">IFERROR(IF($AM367="HSC",OFFSET(INDEX(CpDataCoefficients!$A$1:$A$5025,MATCH($A367,CpDataCoefficients!$A$1:$A$5025,0)),1,CpDataCoefficients!$F$39+CK$3),OFFSET(INDEX(CpDataCoefficients!$A$1:$A$5025,MATCH($A367,CpDataCoefficients!$A$1:$A$5025,0)),0,CpDataCoefficients!$F$39+CK$3)),0)</f>
        <v>0</v>
      </c>
      <c r="CL367" s="191">
        <f ca="1">IFERROR(IF($AM367="HSC",OFFSET(INDEX(CpDataCoefficients!$A$1:$A$5025,MATCH($A367,CpDataCoefficients!$A$1:$A$5025,0)),1,CpDataCoefficients!$F$39+CL$3),OFFSET(INDEX(CpDataCoefficients!$A$1:$A$5025,MATCH($A367,CpDataCoefficients!$A$1:$A$5025,0)),0,CpDataCoefficients!$F$39+CL$3)),0)</f>
        <v>0</v>
      </c>
      <c r="CM367" s="191">
        <f ca="1">IFERROR(IF($AM367="HSC",OFFSET(INDEX(CpDataCoefficients!$A$1:$A$5025,MATCH($A367,CpDataCoefficients!$A$1:$A$5025,0)),1,CpDataCoefficients!$F$39+CM$3),OFFSET(INDEX(CpDataCoefficients!$A$1:$A$5025,MATCH($A367,CpDataCoefficients!$A$1:$A$5025,0)),0,CpDataCoefficients!$F$39+CM$3)),0)</f>
        <v>0</v>
      </c>
      <c r="CN367" s="191">
        <f ca="1">IFERROR(IF($AM367="HSC",OFFSET(INDEX(CpDataCoefficients!$A$1:$A$5025,MATCH($A367,CpDataCoefficients!$A$1:$A$5025,0)),1,CpDataCoefficients!$F$39+CN$3),OFFSET(INDEX(CpDataCoefficients!$A$1:$A$5025,MATCH($A367,CpDataCoefficients!$A$1:$A$5025,0)),0,CpDataCoefficients!$F$39+CN$3)),0)</f>
        <v>0</v>
      </c>
      <c r="CO367" s="191">
        <f ca="1">IFERROR(IF($AM367="HSC",OFFSET(INDEX(CpDataCoefficients!$A$1:$A$5025,MATCH($A367,CpDataCoefficients!$A$1:$A$5025,0)),1,CpDataCoefficients!$F$39+CO$3),OFFSET(INDEX(CpDataCoefficients!$A$1:$A$5025,MATCH($A367,CpDataCoefficients!$A$1:$A$5025,0)),0,CpDataCoefficients!$F$39+CO$3)),0)</f>
        <v>0</v>
      </c>
      <c r="CP367" s="191">
        <f ca="1">IFERROR(IF($AM367="HSC",OFFSET(INDEX(CpDataCoefficients!$A$1:$A$5025,MATCH($A367,CpDataCoefficients!$A$1:$A$5025,0)),1,CpDataCoefficients!$F$39+CP$3),OFFSET(INDEX(CpDataCoefficients!$A$1:$A$5025,MATCH($A367,CpDataCoefficients!$A$1:$A$5025,0)),0,CpDataCoefficients!$F$39+CP$3)),0)</f>
        <v>0</v>
      </c>
      <c r="CQ367" s="191">
        <f ca="1">IFERROR(IF($AM367="HSC",OFFSET(INDEX(CpDataCoefficients!$A$1:$A$5025,MATCH($A367,CpDataCoefficients!$A$1:$A$5025,0)),1,CpDataCoefficients!$F$39+CQ$3),OFFSET(INDEX(CpDataCoefficients!$A$1:$A$5025,MATCH($A367,CpDataCoefficients!$A$1:$A$5025,0)),0,CpDataCoefficients!$F$39+CQ$3)),0)</f>
        <v>0</v>
      </c>
      <c r="CR367" s="191">
        <f ca="1">IFERROR(IF($AM367="HSC",OFFSET(INDEX(CpDataCoefficients!$A$1:$A$5025,MATCH($A367,CpDataCoefficients!$A$1:$A$5025,0)),1,CpDataCoefficients!$F$39+CR$3),OFFSET(INDEX(CpDataCoefficients!$A$1:$A$5025,MATCH($A367,CpDataCoefficients!$A$1:$A$5025,0)),0,CpDataCoefficients!$F$39+CR$3)),0)</f>
        <v>0</v>
      </c>
      <c r="CS367" s="191">
        <f ca="1">IFERROR(IF($AM367="HSC",OFFSET(INDEX(CpDataCoefficients!$A$1:$A$5025,MATCH($A367,CpDataCoefficients!$A$1:$A$5025,0)),1,CpDataCoefficients!$F$39+CS$3),OFFSET(INDEX(CpDataCoefficients!$A$1:$A$5025,MATCH($A367,CpDataCoefficients!$A$1:$A$5025,0)),0,CpDataCoefficients!$F$39+CS$3)),0)</f>
        <v>0</v>
      </c>
      <c r="CT367" s="191">
        <f ca="1">IFERROR(IF($AM367="HSC",OFFSET(INDEX(CpDataCoefficients!$A$1:$A$5025,MATCH($A367,CpDataCoefficients!$A$1:$A$5025,0)),1,CpDataCoefficients!$F$39+CT$3),OFFSET(INDEX(CpDataCoefficients!$A$1:$A$5025,MATCH($A367,CpDataCoefficients!$A$1:$A$5025,0)),0,CpDataCoefficients!$F$39+CT$3)),0)</f>
        <v>0</v>
      </c>
      <c r="CU367" s="192">
        <f ca="1">IFERROR(IF($AM367="HSC",OFFSET(INDEX(CpDataCoefficients!$A$1:$A$5025,MATCH($A367,CpDataCoefficients!$A$1:$A$5025,0)),1,CpDataCoefficients!$F$39+CU$3),OFFSET(INDEX(CpDataCoefficients!$A$1:$A$5025,MATCH($A367,CpDataCoefficients!$A$1:$A$5025,0)),0,CpDataCoefficients!$F$39+CU$3)),0)</f>
        <v>0</v>
      </c>
      <c r="CV367" s="193"/>
      <c r="CW367" s="193"/>
      <c r="CX367" s="193"/>
      <c r="CY367" s="193"/>
      <c r="CZ367" s="193"/>
      <c r="DA367" s="193"/>
      <c r="DB367" s="193"/>
      <c r="DC367" s="193"/>
      <c r="DD367" s="193"/>
      <c r="DE367" s="193"/>
      <c r="DF367" s="193"/>
      <c r="DG367" s="193"/>
      <c r="DH367" s="193"/>
      <c r="DI367" s="193"/>
      <c r="DJ367" s="193"/>
      <c r="DK367" s="193"/>
      <c r="DL367" s="193"/>
      <c r="DM367" s="193"/>
      <c r="DN367" s="193"/>
      <c r="DO367" s="193"/>
      <c r="DP367" s="193"/>
      <c r="DQ367" s="193"/>
      <c r="DR367" s="193"/>
      <c r="DS367" s="193"/>
      <c r="DT367" s="193"/>
      <c r="DU367" s="193"/>
      <c r="DV367" s="193"/>
      <c r="DW367" s="193"/>
      <c r="DX367" s="193"/>
      <c r="DY367" s="193"/>
      <c r="DZ367" s="193"/>
    </row>
    <row r="368" spans="1:130" ht="15.75" x14ac:dyDescent="0.25">
      <c r="A368" s="166"/>
      <c r="B368" s="166" t="s">
        <v>979</v>
      </c>
      <c r="C368" s="175">
        <v>294.56700000000001</v>
      </c>
      <c r="D368" s="176">
        <v>0</v>
      </c>
      <c r="E368" s="176">
        <v>637</v>
      </c>
      <c r="F368" s="176">
        <v>791</v>
      </c>
      <c r="G368" s="176">
        <v>9.6</v>
      </c>
      <c r="H368" s="176">
        <v>9.7271999972009962</v>
      </c>
      <c r="I368" s="176">
        <v>0</v>
      </c>
      <c r="J368" s="175">
        <v>0</v>
      </c>
      <c r="K368" s="175">
        <v>0.86099999999999999</v>
      </c>
      <c r="L368" s="175">
        <v>0</v>
      </c>
      <c r="M368" s="176">
        <v>0</v>
      </c>
      <c r="N368" s="176">
        <v>0</v>
      </c>
      <c r="O368" s="177">
        <v>-15.927</v>
      </c>
      <c r="P368" s="178">
        <v>0.49540000000000001</v>
      </c>
      <c r="Q368" s="178">
        <v>-2.8509999999999999E-4</v>
      </c>
      <c r="R368" s="178">
        <v>6.3730000000000002E-8</v>
      </c>
      <c r="S368" s="175">
        <f t="shared" ca="1" si="6"/>
        <v>2.4782999136334025</v>
      </c>
      <c r="T368" s="179">
        <v>25</v>
      </c>
      <c r="U368" s="180">
        <v>977.42</v>
      </c>
      <c r="V368" s="180">
        <v>412.29</v>
      </c>
      <c r="W368" s="169">
        <v>-99.33</v>
      </c>
      <c r="X368" s="181">
        <v>-415.59672</v>
      </c>
      <c r="Y368" s="169">
        <v>38.79</v>
      </c>
      <c r="Z368" s="181">
        <v>162.29736</v>
      </c>
      <c r="AA368" s="181"/>
      <c r="AB368" s="177">
        <v>16.3553</v>
      </c>
      <c r="AC368" s="180">
        <v>4715.6899999999996</v>
      </c>
      <c r="AD368" s="180">
        <v>-152.1</v>
      </c>
      <c r="AE368" s="169">
        <v>674</v>
      </c>
      <c r="AF368" s="169">
        <v>488</v>
      </c>
      <c r="AG368" s="175">
        <v>0</v>
      </c>
      <c r="AH368" s="180">
        <v>0</v>
      </c>
      <c r="AI368" s="175">
        <v>0</v>
      </c>
      <c r="AJ368" s="175">
        <v>0</v>
      </c>
      <c r="AK368" s="169">
        <v>14180</v>
      </c>
      <c r="AL368" s="181">
        <v>59329.120000000003</v>
      </c>
      <c r="AM368" s="169"/>
      <c r="AN368" s="170"/>
      <c r="AO368" s="170"/>
      <c r="AP368" s="170"/>
      <c r="AQ368" s="170"/>
      <c r="AR368" s="170"/>
      <c r="AS368" s="170"/>
      <c r="AT368" s="170"/>
      <c r="AU368" s="170"/>
      <c r="AV368" s="170"/>
      <c r="AW368" s="170"/>
      <c r="AX368" s="170"/>
      <c r="AY368" s="170"/>
      <c r="AZ368" s="170"/>
      <c r="BA368" s="170"/>
      <c r="BB368" s="170"/>
      <c r="BC368" s="170"/>
      <c r="BD368" s="170"/>
      <c r="BE368" s="170"/>
      <c r="BF368" s="170"/>
      <c r="BG368" s="170"/>
      <c r="BH368" s="170"/>
      <c r="BI368" s="170"/>
      <c r="BJ368" s="170"/>
      <c r="BK368" s="170"/>
      <c r="BL368" s="170"/>
      <c r="BM368" s="170"/>
      <c r="BN368" s="170"/>
      <c r="BO368" s="170"/>
      <c r="BP368" s="170"/>
      <c r="BQ368" s="170"/>
      <c r="BR368" s="170"/>
      <c r="BS368" s="170"/>
      <c r="BT368" s="170"/>
      <c r="BU368" s="170"/>
      <c r="BV368" s="170"/>
      <c r="BW368" s="170"/>
      <c r="BX368" s="170"/>
      <c r="BY368" s="169"/>
      <c r="BZ368" s="169"/>
      <c r="CA368" s="169"/>
      <c r="CB368" s="169"/>
      <c r="CC368" s="169"/>
      <c r="CD368" s="169"/>
      <c r="CE368" s="169"/>
      <c r="CF368" s="169"/>
      <c r="CG368" s="169"/>
      <c r="CH368" s="169"/>
      <c r="CI368" s="169"/>
      <c r="CJ368" s="169"/>
      <c r="CK368" s="169"/>
      <c r="CL368" s="169"/>
      <c r="CM368" s="169"/>
      <c r="CN368" s="169"/>
      <c r="CO368" s="169"/>
      <c r="CP368" s="169"/>
      <c r="CQ368" s="169"/>
      <c r="CR368" s="169"/>
      <c r="CS368" s="171"/>
      <c r="CT368" s="171"/>
      <c r="CU368" s="169"/>
    </row>
    <row r="369" spans="1:130" ht="15.75" x14ac:dyDescent="0.25">
      <c r="A369" s="166" t="s">
        <v>216</v>
      </c>
      <c r="B369" s="182" t="s">
        <v>980</v>
      </c>
      <c r="C369" s="183">
        <f ca="1">C494*6+C273*7</f>
        <v>86.176199999999994</v>
      </c>
      <c r="D369" s="184">
        <v>177.8</v>
      </c>
      <c r="E369" s="184">
        <v>341.9</v>
      </c>
      <c r="F369" s="184">
        <v>507.4</v>
      </c>
      <c r="G369" s="184">
        <v>29.3</v>
      </c>
      <c r="H369" s="184">
        <v>29.688224991457211</v>
      </c>
      <c r="I369" s="184">
        <v>370</v>
      </c>
      <c r="J369" s="183">
        <v>0.26</v>
      </c>
      <c r="K369" s="183">
        <v>0.29599999999999999</v>
      </c>
      <c r="L369" s="183">
        <v>0.65900000000000003</v>
      </c>
      <c r="M369" s="184">
        <v>293</v>
      </c>
      <c r="N369" s="184">
        <v>0</v>
      </c>
      <c r="O369" s="185">
        <v>-1.054</v>
      </c>
      <c r="P369" s="186">
        <v>0.13900000000000001</v>
      </c>
      <c r="Q369" s="186">
        <v>-7.449E-5</v>
      </c>
      <c r="R369" s="186">
        <v>1.5510000000000001E-8</v>
      </c>
      <c r="S369" s="183">
        <f t="shared" ca="1" si="6"/>
        <v>0.58564387224172498</v>
      </c>
      <c r="T369" s="187">
        <v>25</v>
      </c>
      <c r="U369" s="188">
        <v>362.79</v>
      </c>
      <c r="V369" s="188">
        <v>207.09</v>
      </c>
      <c r="W369" s="171">
        <v>-39.96</v>
      </c>
      <c r="X369" s="189">
        <v>-167.19264000000001</v>
      </c>
      <c r="Y369" s="171">
        <v>-0.06</v>
      </c>
      <c r="Z369" s="189">
        <v>-0.25103999999999999</v>
      </c>
      <c r="AA369" s="189">
        <v>385</v>
      </c>
      <c r="AB369" s="185">
        <v>15.836600000000001</v>
      </c>
      <c r="AC369" s="188">
        <v>2697.55</v>
      </c>
      <c r="AD369" s="188">
        <v>-48.78</v>
      </c>
      <c r="AE369" s="171">
        <v>370</v>
      </c>
      <c r="AF369" s="171">
        <v>245</v>
      </c>
      <c r="AG369" s="183">
        <v>57.279000000000003</v>
      </c>
      <c r="AH369" s="188">
        <v>-5587.42</v>
      </c>
      <c r="AI369" s="183">
        <v>-5.8849999999999998</v>
      </c>
      <c r="AJ369" s="183">
        <v>4.7779999999999996</v>
      </c>
      <c r="AK369" s="171">
        <v>6896</v>
      </c>
      <c r="AL369" s="189">
        <v>28852.864000000001</v>
      </c>
      <c r="AM369" s="190" t="s">
        <v>139</v>
      </c>
      <c r="AN369" s="191">
        <f ca="1">IFERROR(IF($AM369="HSC",OFFSET(INDEX(CpDataCoefficients!$A$1:$A$5025,MATCH($A369,CpDataCoefficients!$A$1:$A$5025,0)),1,CpDataCoefficients!$F$39+AN$3),OFFSET(INDEX(CpDataCoefficients!$A$1:$A$5025,MATCH($A369,CpDataCoefficients!$A$1:$A$5025,0)),0,CpDataCoefficients!$F$39+AN$3)),0)</f>
        <v>200</v>
      </c>
      <c r="AO369" s="191">
        <f ca="1">IFERROR(IF($AM369="HSC",OFFSET(INDEX(CpDataCoefficients!$A$1:$A$5025,MATCH($A369,CpDataCoefficients!$A$1:$A$5025,0)),1,CpDataCoefficients!$F$39+AO$3),OFFSET(INDEX(CpDataCoefficients!$A$1:$A$5025,MATCH($A369,CpDataCoefficients!$A$1:$A$5025,0)),0,CpDataCoefficients!$F$39+AO$3)),0)</f>
        <v>500</v>
      </c>
      <c r="AP369" s="191">
        <f ca="1">IFERROR(IF($AM369="HSC",OFFSET(INDEX(CpDataCoefficients!$A$1:$A$5025,MATCH($A369,CpDataCoefficients!$A$1:$A$5025,0)),1,CpDataCoefficients!$F$39+AP$3),OFFSET(INDEX(CpDataCoefficients!$A$1:$A$5025,MATCH($A369,CpDataCoefficients!$A$1:$A$5025,0)),0,CpDataCoefficients!$F$39+AP$3)),0)</f>
        <v>72.457413141684043</v>
      </c>
      <c r="AQ369" s="191">
        <f ca="1">IFERROR(IF($AM369="HSC",OFFSET(INDEX(CpDataCoefficients!$A$1:$A$5025,MATCH($A369,CpDataCoefficients!$A$1:$A$5025,0)),1,CpDataCoefficients!$F$39+AQ$3),OFFSET(INDEX(CpDataCoefficients!$A$1:$A$5025,MATCH($A369,CpDataCoefficients!$A$1:$A$5025,0)),0,CpDataCoefficients!$F$39+AQ$3)),0)</f>
        <v>-30.414730987210877</v>
      </c>
      <c r="AR369" s="191">
        <f ca="1">IFERROR(IF($AM369="HSC",OFFSET(INDEX(CpDataCoefficients!$A$1:$A$5025,MATCH($A369,CpDataCoefficients!$A$1:$A$5025,0)),1,CpDataCoefficients!$F$39+AR$3),OFFSET(INDEX(CpDataCoefficients!$A$1:$A$5025,MATCH($A369,CpDataCoefficients!$A$1:$A$5025,0)),0,CpDataCoefficients!$F$39+AR$3)),0)</f>
        <v>1201.2963646493383</v>
      </c>
      <c r="AS369" s="191">
        <f ca="1">IFERROR(IF($AM369="HSC",OFFSET(INDEX(CpDataCoefficients!$A$1:$A$5025,MATCH($A369,CpDataCoefficients!$A$1:$A$5025,0)),1,CpDataCoefficients!$F$39+AS$3),OFFSET(INDEX(CpDataCoefficients!$A$1:$A$5025,MATCH($A369,CpDataCoefficients!$A$1:$A$5025,0)),0,CpDataCoefficients!$F$39+AS$3)),0)</f>
        <v>-1128.9906015371682</v>
      </c>
      <c r="AT369" s="191">
        <f ca="1">IFERROR(IF($AM369="HSC",OFFSET(INDEX(CpDataCoefficients!$A$1:$A$5025,MATCH($A369,CpDataCoefficients!$A$1:$A$5025,0)),1,CpDataCoefficients!$F$39+AT$3),OFFSET(INDEX(CpDataCoefficients!$A$1:$A$5025,MATCH($A369,CpDataCoefficients!$A$1:$A$5025,0)),0,CpDataCoefficients!$F$39+AT$3)),0)</f>
        <v>0.20742348847311912</v>
      </c>
      <c r="AU369" s="191">
        <f ca="1">IFERROR(IF($AM369="HSC",OFFSET(INDEX(CpDataCoefficients!$A$1:$A$5025,MATCH($A369,CpDataCoefficients!$A$1:$A$5025,0)),1,CpDataCoefficients!$F$39+AU$3),OFFSET(INDEX(CpDataCoefficients!$A$1:$A$5025,MATCH($A369,CpDataCoefficients!$A$1:$A$5025,0)),0,CpDataCoefficients!$F$39+AU$3)),0)</f>
        <v>-36256.903419536371</v>
      </c>
      <c r="AV369" s="191">
        <f ca="1">IFERROR(IF($AM369="HSC",OFFSET(INDEX(CpDataCoefficients!$A$1:$A$5025,MATCH($A369,CpDataCoefficients!$A$1:$A$5025,0)),1,CpDataCoefficients!$F$39+AV$3),OFFSET(INDEX(CpDataCoefficients!$A$1:$A$5025,MATCH($A369,CpDataCoefficients!$A$1:$A$5025,0)),0,CpDataCoefficients!$F$39+AV$3)),0)</f>
        <v>-37.274906416741516</v>
      </c>
      <c r="AW369" s="191">
        <f ca="1">IFERROR(IF($AM369="HSC",OFFSET(INDEX(CpDataCoefficients!$A$1:$A$5025,MATCH($A369,CpDataCoefficients!$A$1:$A$5025,0)),1,CpDataCoefficients!$F$39+AW$3),OFFSET(INDEX(CpDataCoefficients!$A$1:$A$5025,MATCH($A369,CpDataCoefficients!$A$1:$A$5025,0)),0,CpDataCoefficients!$F$39+AW$3)),0)</f>
        <v>0</v>
      </c>
      <c r="AX369" s="191">
        <f ca="1">IFERROR(IF($AM369="HSC",OFFSET(INDEX(CpDataCoefficients!$A$1:$A$5025,MATCH($A369,CpDataCoefficients!$A$1:$A$5025,0)),1,CpDataCoefficients!$F$39+AX$3),OFFSET(INDEX(CpDataCoefficients!$A$1:$A$5025,MATCH($A369,CpDataCoefficients!$A$1:$A$5025,0)),0,CpDataCoefficients!$F$39+AX$3)),0)</f>
        <v>500</v>
      </c>
      <c r="AY369" s="191">
        <f ca="1">IFERROR(IF($AM369="HSC",OFFSET(INDEX(CpDataCoefficients!$A$1:$A$5025,MATCH($A369,CpDataCoefficients!$A$1:$A$5025,0)),1,CpDataCoefficients!$F$39+AY$3),OFFSET(INDEX(CpDataCoefficients!$A$1:$A$5025,MATCH($A369,CpDataCoefficients!$A$1:$A$5025,0)),0,CpDataCoefficients!$F$39+AY$3)),0)</f>
        <v>1000</v>
      </c>
      <c r="AZ369" s="191">
        <f ca="1">IFERROR(IF($AM369="HSC",OFFSET(INDEX(CpDataCoefficients!$A$1:$A$5025,MATCH($A369,CpDataCoefficients!$A$1:$A$5025,0)),1,CpDataCoefficients!$F$39+AZ$3),OFFSET(INDEX(CpDataCoefficients!$A$1:$A$5025,MATCH($A369,CpDataCoefficients!$A$1:$A$5025,0)),0,CpDataCoefficients!$F$39+AZ$3)),0)</f>
        <v>9.7790470784425132</v>
      </c>
      <c r="BA369" s="191">
        <f ca="1">IFERROR(IF($AM369="HSC",OFFSET(INDEX(CpDataCoefficients!$A$1:$A$5025,MATCH($A369,CpDataCoefficients!$A$1:$A$5025,0)),1,CpDataCoefficients!$F$39+BA$3),OFFSET(INDEX(CpDataCoefficients!$A$1:$A$5025,MATCH($A369,CpDataCoefficients!$A$1:$A$5025,0)),0,CpDataCoefficients!$F$39+BA$3)),0)</f>
        <v>577.96204473147316</v>
      </c>
      <c r="BB369" s="191">
        <f ca="1">IFERROR(IF($AM369="HSC",OFFSET(INDEX(CpDataCoefficients!$A$1:$A$5025,MATCH($A369,CpDataCoefficients!$A$1:$A$5025,0)),1,CpDataCoefficients!$F$39+BB$3),OFFSET(INDEX(CpDataCoefficients!$A$1:$A$5025,MATCH($A369,CpDataCoefficients!$A$1:$A$5025,0)),0,CpDataCoefficients!$F$39+BB$3)),0)</f>
        <v>-332.54051001124321</v>
      </c>
      <c r="BC369" s="191">
        <f ca="1">IFERROR(IF($AM369="HSC",OFFSET(INDEX(CpDataCoefficients!$A$1:$A$5025,MATCH($A369,CpDataCoefficients!$A$1:$A$5025,0)),1,CpDataCoefficients!$F$39+BC$3),OFFSET(INDEX(CpDataCoefficients!$A$1:$A$5025,MATCH($A369,CpDataCoefficients!$A$1:$A$5025,0)),0,CpDataCoefficients!$F$39+BC$3)),0)</f>
        <v>78.19302419518192</v>
      </c>
      <c r="BD369" s="191">
        <f ca="1">IFERROR(IF($AM369="HSC",OFFSET(INDEX(CpDataCoefficients!$A$1:$A$5025,MATCH($A369,CpDataCoefficients!$A$1:$A$5025,0)),1,CpDataCoefficients!$F$39+BD$3),OFFSET(INDEX(CpDataCoefficients!$A$1:$A$5025,MATCH($A369,CpDataCoefficients!$A$1:$A$5025,0)),0,CpDataCoefficients!$F$39+BD$3)),0)</f>
        <v>-2.0291657292364427</v>
      </c>
      <c r="BE369" s="191">
        <f ca="1">IFERROR(IF($AM369="HSC",OFFSET(INDEX(CpDataCoefficients!$A$1:$A$5025,MATCH($A369,CpDataCoefficients!$A$1:$A$5025,0)),1,CpDataCoefficients!$F$39+BE$3),OFFSET(INDEX(CpDataCoefficients!$A$1:$A$5025,MATCH($A369,CpDataCoefficients!$A$1:$A$5025,0)),0,CpDataCoefficients!$F$39+BE$3)),0)</f>
        <v>-36261.036886279551</v>
      </c>
      <c r="BF369" s="191">
        <f ca="1">IFERROR(IF($AM369="HSC",OFFSET(INDEX(CpDataCoefficients!$A$1:$A$5025,MATCH($A369,CpDataCoefficients!$A$1:$A$5025,0)),1,CpDataCoefficients!$F$39+BF$3),OFFSET(INDEX(CpDataCoefficients!$A$1:$A$5025,MATCH($A369,CpDataCoefficients!$A$1:$A$5025,0)),0,CpDataCoefficients!$F$39+BF$3)),0)</f>
        <v>-247.95151383661792</v>
      </c>
      <c r="BG369" s="191">
        <f ca="1">IFERROR(IF($AM369="HSC",OFFSET(INDEX(CpDataCoefficients!$A$1:$A$5025,MATCH($A369,CpDataCoefficients!$A$1:$A$5025,0)),1,CpDataCoefficients!$F$39+BG$3),OFFSET(INDEX(CpDataCoefficients!$A$1:$A$5025,MATCH($A369,CpDataCoefficients!$A$1:$A$5025,0)),0,CpDataCoefficients!$F$39+BG$3)),0)</f>
        <v>0</v>
      </c>
      <c r="BH369" s="191">
        <f ca="1">IFERROR(IF($AM369="HSC",OFFSET(INDEX(CpDataCoefficients!$A$1:$A$5025,MATCH($A369,CpDataCoefficients!$A$1:$A$5025,0)),1,CpDataCoefficients!$F$39+BH$3),OFFSET(INDEX(CpDataCoefficients!$A$1:$A$5025,MATCH($A369,CpDataCoefficients!$A$1:$A$5025,0)),0,CpDataCoefficients!$F$39+BH$3)),0)</f>
        <v>1000</v>
      </c>
      <c r="BI369" s="191">
        <f ca="1">IFERROR(IF($AM369="HSC",OFFSET(INDEX(CpDataCoefficients!$A$1:$A$5025,MATCH($A369,CpDataCoefficients!$A$1:$A$5025,0)),1,CpDataCoefficients!$F$39+BI$3),OFFSET(INDEX(CpDataCoefficients!$A$1:$A$5025,MATCH($A369,CpDataCoefficients!$A$1:$A$5025,0)),0,CpDataCoefficients!$F$39+BI$3)),0)</f>
        <v>1500</v>
      </c>
      <c r="BJ369" s="191">
        <f ca="1">IFERROR(IF($AM369="HSC",OFFSET(INDEX(CpDataCoefficients!$A$1:$A$5025,MATCH($A369,CpDataCoefficients!$A$1:$A$5025,0)),1,CpDataCoefficients!$F$39+BJ$3),OFFSET(INDEX(CpDataCoefficients!$A$1:$A$5025,MATCH($A369,CpDataCoefficients!$A$1:$A$5025,0)),0,CpDataCoefficients!$F$39+BJ$3)),0)</f>
        <v>-6198.2263796555735</v>
      </c>
      <c r="BK369" s="191">
        <f ca="1">IFERROR(IF($AM369="HSC",OFFSET(INDEX(CpDataCoefficients!$A$1:$A$5025,MATCH($A369,CpDataCoefficients!$A$1:$A$5025,0)),1,CpDataCoefficients!$F$39+BK$3),OFFSET(INDEX(CpDataCoefficients!$A$1:$A$5025,MATCH($A369,CpDataCoefficients!$A$1:$A$5025,0)),0,CpDataCoefficients!$F$39+BK$3)),0)</f>
        <v>10915.085264551544</v>
      </c>
      <c r="BL369" s="191">
        <f ca="1">IFERROR(IF($AM369="HSC",OFFSET(INDEX(CpDataCoefficients!$A$1:$A$5025,MATCH($A369,CpDataCoefficients!$A$1:$A$5025,0)),1,CpDataCoefficients!$F$39+BL$3),OFFSET(INDEX(CpDataCoefficients!$A$1:$A$5025,MATCH($A369,CpDataCoefficients!$A$1:$A$5025,0)),0,CpDataCoefficients!$F$39+BL$3)),0)</f>
        <v>-6738.9723976613732</v>
      </c>
      <c r="BM369" s="191">
        <f ca="1">IFERROR(IF($AM369="HSC",OFFSET(INDEX(CpDataCoefficients!$A$1:$A$5025,MATCH($A369,CpDataCoefficients!$A$1:$A$5025,0)),1,CpDataCoefficients!$F$39+BM$3),OFFSET(INDEX(CpDataCoefficients!$A$1:$A$5025,MATCH($A369,CpDataCoefficients!$A$1:$A$5025,0)),0,CpDataCoefficients!$F$39+BM$3)),0)</f>
        <v>1477.9908989783719</v>
      </c>
      <c r="BN369" s="191">
        <f ca="1">IFERROR(IF($AM369="HSC",OFFSET(INDEX(CpDataCoefficients!$A$1:$A$5025,MATCH($A369,CpDataCoefficients!$A$1:$A$5025,0)),1,CpDataCoefficients!$F$39+BN$3),OFFSET(INDEX(CpDataCoefficients!$A$1:$A$5025,MATCH($A369,CpDataCoefficients!$A$1:$A$5025,0)),0,CpDataCoefficients!$F$39+BN$3)),0)</f>
        <v>875.5260285184288</v>
      </c>
      <c r="BO369" s="191">
        <f ca="1">IFERROR(IF($AM369="HSC",OFFSET(INDEX(CpDataCoefficients!$A$1:$A$5025,MATCH($A369,CpDataCoefficients!$A$1:$A$5025,0)),1,CpDataCoefficients!$F$39+BO$3),OFFSET(INDEX(CpDataCoefficients!$A$1:$A$5025,MATCH($A369,CpDataCoefficients!$A$1:$A$5025,0)),0,CpDataCoefficients!$F$39+BO$3)),0)</f>
        <v>-32558.510048020329</v>
      </c>
      <c r="BP369" s="191">
        <f ca="1">IFERROR(IF($AM369="HSC",OFFSET(INDEX(CpDataCoefficients!$A$1:$A$5025,MATCH($A369,CpDataCoefficients!$A$1:$A$5025,0)),1,CpDataCoefficients!$F$39+BP$3),OFFSET(INDEX(CpDataCoefficients!$A$1:$A$5025,MATCH($A369,CpDataCoefficients!$A$1:$A$5025,0)),0,CpDataCoefficients!$F$39+BP$3)),0)</f>
        <v>-7409.6804843021882</v>
      </c>
      <c r="BQ369" s="191">
        <f ca="1">IFERROR(IF($AM369="HSC",OFFSET(INDEX(CpDataCoefficients!$A$1:$A$5025,MATCH($A369,CpDataCoefficients!$A$1:$A$5025,0)),1,CpDataCoefficients!$F$39+BQ$3),OFFSET(INDEX(CpDataCoefficients!$A$1:$A$5025,MATCH($A369,CpDataCoefficients!$A$1:$A$5025,0)),0,CpDataCoefficients!$F$39+BQ$3)),0)</f>
        <v>0</v>
      </c>
      <c r="BR369" s="191">
        <f ca="1">IFERROR(IF($AM369="HSC",OFFSET(INDEX(CpDataCoefficients!$A$1:$A$5025,MATCH($A369,CpDataCoefficients!$A$1:$A$5025,0)),1,CpDataCoefficients!$F$39+BR$3),OFFSET(INDEX(CpDataCoefficients!$A$1:$A$5025,MATCH($A369,CpDataCoefficients!$A$1:$A$5025,0)),0,CpDataCoefficients!$F$39+BR$3)),0)</f>
        <v>0</v>
      </c>
      <c r="BS369" s="191">
        <f ca="1">IFERROR(IF($AM369="HSC",OFFSET(INDEX(CpDataCoefficients!$A$1:$A$5025,MATCH($A369,CpDataCoefficients!$A$1:$A$5025,0)),1,CpDataCoefficients!$F$39+BS$3),OFFSET(INDEX(CpDataCoefficients!$A$1:$A$5025,MATCH($A369,CpDataCoefficients!$A$1:$A$5025,0)),0,CpDataCoefficients!$F$39+BS$3)),0)</f>
        <v>0</v>
      </c>
      <c r="BT369" s="191">
        <f ca="1">IFERROR(IF($AM369="HSC",OFFSET(INDEX(CpDataCoefficients!$A$1:$A$5025,MATCH($A369,CpDataCoefficients!$A$1:$A$5025,0)),1,CpDataCoefficients!$F$39+BT$3),OFFSET(INDEX(CpDataCoefficients!$A$1:$A$5025,MATCH($A369,CpDataCoefficients!$A$1:$A$5025,0)),0,CpDataCoefficients!$F$39+BT$3)),0)</f>
        <v>0</v>
      </c>
      <c r="BU369" s="191">
        <f ca="1">IFERROR(IF($AM369="HSC",OFFSET(INDEX(CpDataCoefficients!$A$1:$A$5025,MATCH($A369,CpDataCoefficients!$A$1:$A$5025,0)),1,CpDataCoefficients!$F$39+BU$3),OFFSET(INDEX(CpDataCoefficients!$A$1:$A$5025,MATCH($A369,CpDataCoefficients!$A$1:$A$5025,0)),0,CpDataCoefficients!$F$39+BU$3)),0)</f>
        <v>0</v>
      </c>
      <c r="BV369" s="191">
        <f ca="1">IFERROR(IF($AM369="HSC",OFFSET(INDEX(CpDataCoefficients!$A$1:$A$5025,MATCH($A369,CpDataCoefficients!$A$1:$A$5025,0)),1,CpDataCoefficients!$F$39+BV$3),OFFSET(INDEX(CpDataCoefficients!$A$1:$A$5025,MATCH($A369,CpDataCoefficients!$A$1:$A$5025,0)),0,CpDataCoefficients!$F$39+BV$3)),0)</f>
        <v>0</v>
      </c>
      <c r="BW369" s="191">
        <f ca="1">IFERROR(IF($AM369="HSC",OFFSET(INDEX(CpDataCoefficients!$A$1:$A$5025,MATCH($A369,CpDataCoefficients!$A$1:$A$5025,0)),1,CpDataCoefficients!$F$39+BW$3),OFFSET(INDEX(CpDataCoefficients!$A$1:$A$5025,MATCH($A369,CpDataCoefficients!$A$1:$A$5025,0)),0,CpDataCoefficients!$F$39+BW$3)),0)</f>
        <v>0</v>
      </c>
      <c r="BX369" s="191">
        <f ca="1">IFERROR(IF($AM369="HSC",OFFSET(INDEX(CpDataCoefficients!$A$1:$A$5025,MATCH($A369,CpDataCoefficients!$A$1:$A$5025,0)),1,CpDataCoefficients!$F$39+BX$3),OFFSET(INDEX(CpDataCoefficients!$A$1:$A$5025,MATCH($A369,CpDataCoefficients!$A$1:$A$5025,0)),0,CpDataCoefficients!$F$39+BX$3)),0)</f>
        <v>0</v>
      </c>
      <c r="BY369" s="191">
        <f ca="1">IFERROR(IF($AM369="HSC",OFFSET(INDEX(CpDataCoefficients!$A$1:$A$5025,MATCH($A369,CpDataCoefficients!$A$1:$A$5025,0)),1,CpDataCoefficients!$F$39+BY$3),OFFSET(INDEX(CpDataCoefficients!$A$1:$A$5025,MATCH($A369,CpDataCoefficients!$A$1:$A$5025,0)),0,CpDataCoefficients!$F$39+BY$3)),0)</f>
        <v>0</v>
      </c>
      <c r="BZ369" s="191">
        <f ca="1">IFERROR(IF($AM369="HSC",OFFSET(INDEX(CpDataCoefficients!$A$1:$A$5025,MATCH($A369,CpDataCoefficients!$A$1:$A$5025,0)),1,CpDataCoefficients!$F$39+BZ$3),OFFSET(INDEX(CpDataCoefficients!$A$1:$A$5025,MATCH($A369,CpDataCoefficients!$A$1:$A$5025,0)),0,CpDataCoefficients!$F$39+BZ$3)),0)</f>
        <v>0</v>
      </c>
      <c r="CA369" s="191">
        <f ca="1">IFERROR(IF($AM369="HSC",OFFSET(INDEX(CpDataCoefficients!$A$1:$A$5025,MATCH($A369,CpDataCoefficients!$A$1:$A$5025,0)),1,CpDataCoefficients!$F$39+CA$3),OFFSET(INDEX(CpDataCoefficients!$A$1:$A$5025,MATCH($A369,CpDataCoefficients!$A$1:$A$5025,0)),0,CpDataCoefficients!$F$39+CA$3)),0)</f>
        <v>0</v>
      </c>
      <c r="CB369" s="191">
        <f ca="1">IFERROR(IF($AM369="HSC",OFFSET(INDEX(CpDataCoefficients!$A$1:$A$5025,MATCH($A369,CpDataCoefficients!$A$1:$A$5025,0)),1,CpDataCoefficients!$F$39+CB$3),OFFSET(INDEX(CpDataCoefficients!$A$1:$A$5025,MATCH($A369,CpDataCoefficients!$A$1:$A$5025,0)),0,CpDataCoefficients!$F$39+CB$3)),0)</f>
        <v>0</v>
      </c>
      <c r="CC369" s="191">
        <f ca="1">IFERROR(IF($AM369="HSC",OFFSET(INDEX(CpDataCoefficients!$A$1:$A$5025,MATCH($A369,CpDataCoefficients!$A$1:$A$5025,0)),1,CpDataCoefficients!$F$39+CC$3),OFFSET(INDEX(CpDataCoefficients!$A$1:$A$5025,MATCH($A369,CpDataCoefficients!$A$1:$A$5025,0)),0,CpDataCoefficients!$F$39+CC$3)),0)</f>
        <v>0</v>
      </c>
      <c r="CD369" s="191">
        <f ca="1">IFERROR(IF($AM369="HSC",OFFSET(INDEX(CpDataCoefficients!$A$1:$A$5025,MATCH($A369,CpDataCoefficients!$A$1:$A$5025,0)),1,CpDataCoefficients!$F$39+CD$3),OFFSET(INDEX(CpDataCoefficients!$A$1:$A$5025,MATCH($A369,CpDataCoefficients!$A$1:$A$5025,0)),0,CpDataCoefficients!$F$39+CD$3)),0)</f>
        <v>0</v>
      </c>
      <c r="CE369" s="191">
        <f ca="1">IFERROR(IF($AM369="HSC",OFFSET(INDEX(CpDataCoefficients!$A$1:$A$5025,MATCH($A369,CpDataCoefficients!$A$1:$A$5025,0)),1,CpDataCoefficients!$F$39+CE$3),OFFSET(INDEX(CpDataCoefficients!$A$1:$A$5025,MATCH($A369,CpDataCoefficients!$A$1:$A$5025,0)),0,CpDataCoefficients!$F$39+CE$3)),0)</f>
        <v>0</v>
      </c>
      <c r="CF369" s="191">
        <f ca="1">IFERROR(IF($AM369="HSC",OFFSET(INDEX(CpDataCoefficients!$A$1:$A$5025,MATCH($A369,CpDataCoefficients!$A$1:$A$5025,0)),1,CpDataCoefficients!$F$39+CF$3),OFFSET(INDEX(CpDataCoefficients!$A$1:$A$5025,MATCH($A369,CpDataCoefficients!$A$1:$A$5025,0)),0,CpDataCoefficients!$F$39+CF$3)),0)</f>
        <v>0</v>
      </c>
      <c r="CG369" s="191">
        <f ca="1">IFERROR(IF($AM369="HSC",OFFSET(INDEX(CpDataCoefficients!$A$1:$A$5025,MATCH($A369,CpDataCoefficients!$A$1:$A$5025,0)),1,CpDataCoefficients!$F$39+CG$3),OFFSET(INDEX(CpDataCoefficients!$A$1:$A$5025,MATCH($A369,CpDataCoefficients!$A$1:$A$5025,0)),0,CpDataCoefficients!$F$39+CG$3)),0)</f>
        <v>0</v>
      </c>
      <c r="CH369" s="191">
        <f ca="1">IFERROR(IF($AM369="HSC",OFFSET(INDEX(CpDataCoefficients!$A$1:$A$5025,MATCH($A369,CpDataCoefficients!$A$1:$A$5025,0)),1,CpDataCoefficients!$F$39+CH$3),OFFSET(INDEX(CpDataCoefficients!$A$1:$A$5025,MATCH($A369,CpDataCoefficients!$A$1:$A$5025,0)),0,CpDataCoefficients!$F$39+CH$3)),0)</f>
        <v>0</v>
      </c>
      <c r="CI369" s="191">
        <f ca="1">IFERROR(IF($AM369="HSC",OFFSET(INDEX(CpDataCoefficients!$A$1:$A$5025,MATCH($A369,CpDataCoefficients!$A$1:$A$5025,0)),1,CpDataCoefficients!$F$39+CI$3),OFFSET(INDEX(CpDataCoefficients!$A$1:$A$5025,MATCH($A369,CpDataCoefficients!$A$1:$A$5025,0)),0,CpDataCoefficients!$F$39+CI$3)),0)</f>
        <v>0</v>
      </c>
      <c r="CJ369" s="191">
        <f ca="1">IFERROR(IF($AM369="HSC",OFFSET(INDEX(CpDataCoefficients!$A$1:$A$5025,MATCH($A369,CpDataCoefficients!$A$1:$A$5025,0)),1,CpDataCoefficients!$F$39+CJ$3),OFFSET(INDEX(CpDataCoefficients!$A$1:$A$5025,MATCH($A369,CpDataCoefficients!$A$1:$A$5025,0)),0,CpDataCoefficients!$F$39+CJ$3)),0)</f>
        <v>0</v>
      </c>
      <c r="CK369" s="191">
        <f ca="1">IFERROR(IF($AM369="HSC",OFFSET(INDEX(CpDataCoefficients!$A$1:$A$5025,MATCH($A369,CpDataCoefficients!$A$1:$A$5025,0)),1,CpDataCoefficients!$F$39+CK$3),OFFSET(INDEX(CpDataCoefficients!$A$1:$A$5025,MATCH($A369,CpDataCoefficients!$A$1:$A$5025,0)),0,CpDataCoefficients!$F$39+CK$3)),0)</f>
        <v>0</v>
      </c>
      <c r="CL369" s="191">
        <f ca="1">IFERROR(IF($AM369="HSC",OFFSET(INDEX(CpDataCoefficients!$A$1:$A$5025,MATCH($A369,CpDataCoefficients!$A$1:$A$5025,0)),1,CpDataCoefficients!$F$39+CL$3),OFFSET(INDEX(CpDataCoefficients!$A$1:$A$5025,MATCH($A369,CpDataCoefficients!$A$1:$A$5025,0)),0,CpDataCoefficients!$F$39+CL$3)),0)</f>
        <v>0</v>
      </c>
      <c r="CM369" s="191">
        <f ca="1">IFERROR(IF($AM369="HSC",OFFSET(INDEX(CpDataCoefficients!$A$1:$A$5025,MATCH($A369,CpDataCoefficients!$A$1:$A$5025,0)),1,CpDataCoefficients!$F$39+CM$3),OFFSET(INDEX(CpDataCoefficients!$A$1:$A$5025,MATCH($A369,CpDataCoefficients!$A$1:$A$5025,0)),0,CpDataCoefficients!$F$39+CM$3)),0)</f>
        <v>0</v>
      </c>
      <c r="CN369" s="191">
        <f ca="1">IFERROR(IF($AM369="HSC",OFFSET(INDEX(CpDataCoefficients!$A$1:$A$5025,MATCH($A369,CpDataCoefficients!$A$1:$A$5025,0)),1,CpDataCoefficients!$F$39+CN$3),OFFSET(INDEX(CpDataCoefficients!$A$1:$A$5025,MATCH($A369,CpDataCoefficients!$A$1:$A$5025,0)),0,CpDataCoefficients!$F$39+CN$3)),0)</f>
        <v>0</v>
      </c>
      <c r="CO369" s="191">
        <f ca="1">IFERROR(IF($AM369="HSC",OFFSET(INDEX(CpDataCoefficients!$A$1:$A$5025,MATCH($A369,CpDataCoefficients!$A$1:$A$5025,0)),1,CpDataCoefficients!$F$39+CO$3),OFFSET(INDEX(CpDataCoefficients!$A$1:$A$5025,MATCH($A369,CpDataCoefficients!$A$1:$A$5025,0)),0,CpDataCoefficients!$F$39+CO$3)),0)</f>
        <v>0</v>
      </c>
      <c r="CP369" s="191">
        <f ca="1">IFERROR(IF($AM369="HSC",OFFSET(INDEX(CpDataCoefficients!$A$1:$A$5025,MATCH($A369,CpDataCoefficients!$A$1:$A$5025,0)),1,CpDataCoefficients!$F$39+CP$3),OFFSET(INDEX(CpDataCoefficients!$A$1:$A$5025,MATCH($A369,CpDataCoefficients!$A$1:$A$5025,0)),0,CpDataCoefficients!$F$39+CP$3)),0)</f>
        <v>0</v>
      </c>
      <c r="CQ369" s="191">
        <f ca="1">IFERROR(IF($AM369="HSC",OFFSET(INDEX(CpDataCoefficients!$A$1:$A$5025,MATCH($A369,CpDataCoefficients!$A$1:$A$5025,0)),1,CpDataCoefficients!$F$39+CQ$3),OFFSET(INDEX(CpDataCoefficients!$A$1:$A$5025,MATCH($A369,CpDataCoefficients!$A$1:$A$5025,0)),0,CpDataCoefficients!$F$39+CQ$3)),0)</f>
        <v>0</v>
      </c>
      <c r="CR369" s="191">
        <f ca="1">IFERROR(IF($AM369="HSC",OFFSET(INDEX(CpDataCoefficients!$A$1:$A$5025,MATCH($A369,CpDataCoefficients!$A$1:$A$5025,0)),1,CpDataCoefficients!$F$39+CR$3),OFFSET(INDEX(CpDataCoefficients!$A$1:$A$5025,MATCH($A369,CpDataCoefficients!$A$1:$A$5025,0)),0,CpDataCoefficients!$F$39+CR$3)),0)</f>
        <v>0</v>
      </c>
      <c r="CS369" s="191">
        <f ca="1">IFERROR(IF($AM369="HSC",OFFSET(INDEX(CpDataCoefficients!$A$1:$A$5025,MATCH($A369,CpDataCoefficients!$A$1:$A$5025,0)),1,CpDataCoefficients!$F$39+CS$3),OFFSET(INDEX(CpDataCoefficients!$A$1:$A$5025,MATCH($A369,CpDataCoefficients!$A$1:$A$5025,0)),0,CpDataCoefficients!$F$39+CS$3)),0)</f>
        <v>0</v>
      </c>
      <c r="CT369" s="191">
        <f ca="1">IFERROR(IF($AM369="HSC",OFFSET(INDEX(CpDataCoefficients!$A$1:$A$5025,MATCH($A369,CpDataCoefficients!$A$1:$A$5025,0)),1,CpDataCoefficients!$F$39+CT$3),OFFSET(INDEX(CpDataCoefficients!$A$1:$A$5025,MATCH($A369,CpDataCoefficients!$A$1:$A$5025,0)),0,CpDataCoefficients!$F$39+CT$3)),0)</f>
        <v>0</v>
      </c>
      <c r="CU369" s="192">
        <f ca="1">IFERROR(IF($AM369="HSC",OFFSET(INDEX(CpDataCoefficients!$A$1:$A$5025,MATCH($A369,CpDataCoefficients!$A$1:$A$5025,0)),1,CpDataCoefficients!$F$39+CU$3),OFFSET(INDEX(CpDataCoefficients!$A$1:$A$5025,MATCH($A369,CpDataCoefficients!$A$1:$A$5025,0)),0,CpDataCoefficients!$F$39+CU$3)),0)</f>
        <v>0</v>
      </c>
      <c r="CV369" s="193">
        <v>2</v>
      </c>
      <c r="CW369" s="193">
        <v>4</v>
      </c>
      <c r="CX369" s="193"/>
      <c r="CY369" s="193"/>
      <c r="CZ369" s="193"/>
      <c r="DA369" s="193"/>
      <c r="DB369" s="193"/>
      <c r="DC369" s="193"/>
      <c r="DD369" s="193"/>
      <c r="DE369" s="193"/>
      <c r="DF369" s="193"/>
      <c r="DG369" s="193"/>
      <c r="DH369" s="193"/>
      <c r="DI369" s="193"/>
      <c r="DJ369" s="193"/>
      <c r="DK369" s="193"/>
      <c r="DL369" s="193"/>
      <c r="DM369" s="193"/>
      <c r="DN369" s="193"/>
      <c r="DO369" s="193"/>
      <c r="DP369" s="193"/>
      <c r="DQ369" s="193"/>
      <c r="DR369" s="193"/>
      <c r="DS369" s="193"/>
      <c r="DT369" s="193"/>
      <c r="DU369" s="193"/>
      <c r="DV369" s="193"/>
      <c r="DW369" s="193"/>
      <c r="DX369" s="193"/>
      <c r="DY369" s="193"/>
      <c r="DZ369" s="193"/>
    </row>
    <row r="370" spans="1:130" ht="15.75" x14ac:dyDescent="0.25">
      <c r="A370" s="166" t="s">
        <v>342</v>
      </c>
      <c r="B370" s="182" t="s">
        <v>980</v>
      </c>
      <c r="C370" s="183">
        <f ca="1">C369</f>
        <v>86.176199999999994</v>
      </c>
      <c r="D370" s="184"/>
      <c r="E370" s="184"/>
      <c r="F370" s="184"/>
      <c r="G370" s="184"/>
      <c r="H370" s="184"/>
      <c r="I370" s="184"/>
      <c r="J370" s="183"/>
      <c r="K370" s="183"/>
      <c r="L370" s="183"/>
      <c r="M370" s="184"/>
      <c r="N370" s="184"/>
      <c r="O370" s="185"/>
      <c r="P370" s="186"/>
      <c r="Q370" s="186"/>
      <c r="R370" s="186"/>
      <c r="S370" s="183"/>
      <c r="T370" s="187"/>
      <c r="U370" s="188"/>
      <c r="V370" s="188"/>
      <c r="W370" s="171"/>
      <c r="X370" s="189"/>
      <c r="Y370" s="171"/>
      <c r="Z370" s="189"/>
      <c r="AA370" s="189"/>
      <c r="AB370" s="185"/>
      <c r="AC370" s="188"/>
      <c r="AD370" s="188"/>
      <c r="AE370" s="171"/>
      <c r="AF370" s="171"/>
      <c r="AG370" s="183"/>
      <c r="AH370" s="188"/>
      <c r="AI370" s="183"/>
      <c r="AJ370" s="183"/>
      <c r="AK370" s="171"/>
      <c r="AL370" s="189"/>
      <c r="AM370" s="190" t="s">
        <v>139</v>
      </c>
      <c r="AN370" s="191">
        <f ca="1">IFERROR(IF($AM370="HSC",OFFSET(INDEX(CpDataCoefficients!$A$1:$A$5025,MATCH($A370,CpDataCoefficients!$A$1:$A$5025,0)),1,CpDataCoefficients!$F$39+AN$3),OFFSET(INDEX(CpDataCoefficients!$A$1:$A$5025,MATCH($A370,CpDataCoefficients!$A$1:$A$5025,0)),0,CpDataCoefficients!$F$39+AN$3)),0)</f>
        <v>150</v>
      </c>
      <c r="AO370" s="191">
        <f ca="1">IFERROR(IF($AM370="HSC",OFFSET(INDEX(CpDataCoefficients!$A$1:$A$5025,MATCH($A370,CpDataCoefficients!$A$1:$A$5025,0)),1,CpDataCoefficients!$F$39+AO$3),OFFSET(INDEX(CpDataCoefficients!$A$1:$A$5025,MATCH($A370,CpDataCoefficients!$A$1:$A$5025,0)),0,CpDataCoefficients!$F$39+AO$3)),0)</f>
        <v>390</v>
      </c>
      <c r="AP370" s="191">
        <f ca="1">IFERROR(IF($AM370="HSC",OFFSET(INDEX(CpDataCoefficients!$A$1:$A$5025,MATCH($A370,CpDataCoefficients!$A$1:$A$5025,0)),1,CpDataCoefficients!$F$39+AP$3),OFFSET(INDEX(CpDataCoefficients!$A$1:$A$5025,MATCH($A370,CpDataCoefficients!$A$1:$A$5025,0)),0,CpDataCoefficients!$F$39+AP$3)),0)</f>
        <v>1083.1839497571232</v>
      </c>
      <c r="AQ370" s="191">
        <f ca="1">IFERROR(IF($AM370="HSC",OFFSET(INDEX(CpDataCoefficients!$A$1:$A$5025,MATCH($A370,CpDataCoefficients!$A$1:$A$5025,0)),1,CpDataCoefficients!$F$39+AQ$3),OFFSET(INDEX(CpDataCoefficients!$A$1:$A$5025,MATCH($A370,CpDataCoefficients!$A$1:$A$5025,0)),0,CpDataCoefficients!$F$39+AQ$3)),0)</f>
        <v>-7799.74245367207</v>
      </c>
      <c r="AR370" s="191">
        <f ca="1">IFERROR(IF($AM370="HSC",OFFSET(INDEX(CpDataCoefficients!$A$1:$A$5025,MATCH($A370,CpDataCoefficients!$A$1:$A$5025,0)),1,CpDataCoefficients!$F$39+AR$3),OFFSET(INDEX(CpDataCoefficients!$A$1:$A$5025,MATCH($A370,CpDataCoefficients!$A$1:$A$5025,0)),0,CpDataCoefficients!$F$39+AR$3)),0)</f>
        <v>24209.493849096671</v>
      </c>
      <c r="AS370" s="191">
        <f ca="1">IFERROR(IF($AM370="HSC",OFFSET(INDEX(CpDataCoefficients!$A$1:$A$5025,MATCH($A370,CpDataCoefficients!$A$1:$A$5025,0)),1,CpDataCoefficients!$F$39+AS$3),OFFSET(INDEX(CpDataCoefficients!$A$1:$A$5025,MATCH($A370,CpDataCoefficients!$A$1:$A$5025,0)),0,CpDataCoefficients!$F$39+AS$3)),0)</f>
        <v>-23983.093064535246</v>
      </c>
      <c r="AT370" s="191">
        <f ca="1">IFERROR(IF($AM370="HSC",OFFSET(INDEX(CpDataCoefficients!$A$1:$A$5025,MATCH($A370,CpDataCoefficients!$A$1:$A$5025,0)),1,CpDataCoefficients!$F$39+AT$3),OFFSET(INDEX(CpDataCoefficients!$A$1:$A$5025,MATCH($A370,CpDataCoefficients!$A$1:$A$5025,0)),0,CpDataCoefficients!$F$39+AT$3)),0)</f>
        <v>-4.5934895827231621</v>
      </c>
      <c r="AU370" s="191">
        <f ca="1">IFERROR(IF($AM370="HSC",OFFSET(INDEX(CpDataCoefficients!$A$1:$A$5025,MATCH($A370,CpDataCoefficients!$A$1:$A$5025,0)),1,CpDataCoefficients!$F$39+AU$3),OFFSET(INDEX(CpDataCoefficients!$A$1:$A$5025,MATCH($A370,CpDataCoefficients!$A$1:$A$5025,0)),0,CpDataCoefficients!$F$39+AU$3)),0)</f>
        <v>0</v>
      </c>
      <c r="AV370" s="191">
        <f ca="1">IFERROR(IF($AM370="HSC",OFFSET(INDEX(CpDataCoefficients!$A$1:$A$5025,MATCH($A370,CpDataCoefficients!$A$1:$A$5025,0)),1,CpDataCoefficients!$F$39+AV$3),OFFSET(INDEX(CpDataCoefficients!$A$1:$A$5025,MATCH($A370,CpDataCoefficients!$A$1:$A$5025,0)),0,CpDataCoefficients!$F$39+AV$3)),0)</f>
        <v>0</v>
      </c>
      <c r="AW370" s="191">
        <f ca="1">IFERROR(IF($AM370="HSC",OFFSET(INDEX(CpDataCoefficients!$A$1:$A$5025,MATCH($A370,CpDataCoefficients!$A$1:$A$5025,0)),1,CpDataCoefficients!$F$39+AW$3),OFFSET(INDEX(CpDataCoefficients!$A$1:$A$5025,MATCH($A370,CpDataCoefficients!$A$1:$A$5025,0)),0,CpDataCoefficients!$F$39+AW$3)),0)</f>
        <v>0</v>
      </c>
      <c r="AX370" s="191">
        <f ca="1">IFERROR(IF($AM370="HSC",OFFSET(INDEX(CpDataCoefficients!$A$1:$A$5025,MATCH($A370,CpDataCoefficients!$A$1:$A$5025,0)),1,CpDataCoefficients!$F$39+AX$3),OFFSET(INDEX(CpDataCoefficients!$A$1:$A$5025,MATCH($A370,CpDataCoefficients!$A$1:$A$5025,0)),0,CpDataCoefficients!$F$39+AX$3)),0)</f>
        <v>0</v>
      </c>
      <c r="AY370" s="191">
        <f ca="1">IFERROR(IF($AM370="HSC",OFFSET(INDEX(CpDataCoefficients!$A$1:$A$5025,MATCH($A370,CpDataCoefficients!$A$1:$A$5025,0)),1,CpDataCoefficients!$F$39+AY$3),OFFSET(INDEX(CpDataCoefficients!$A$1:$A$5025,MATCH($A370,CpDataCoefficients!$A$1:$A$5025,0)),0,CpDataCoefficients!$F$39+AY$3)),0)</f>
        <v>0</v>
      </c>
      <c r="AZ370" s="191">
        <f ca="1">IFERROR(IF($AM370="HSC",OFFSET(INDEX(CpDataCoefficients!$A$1:$A$5025,MATCH($A370,CpDataCoefficients!$A$1:$A$5025,0)),1,CpDataCoefficients!$F$39+AZ$3),OFFSET(INDEX(CpDataCoefficients!$A$1:$A$5025,MATCH($A370,CpDataCoefficients!$A$1:$A$5025,0)),0,CpDataCoefficients!$F$39+AZ$3)),0)</f>
        <v>0</v>
      </c>
      <c r="BA370" s="191">
        <f ca="1">IFERROR(IF($AM370="HSC",OFFSET(INDEX(CpDataCoefficients!$A$1:$A$5025,MATCH($A370,CpDataCoefficients!$A$1:$A$5025,0)),1,CpDataCoefficients!$F$39+BA$3),OFFSET(INDEX(CpDataCoefficients!$A$1:$A$5025,MATCH($A370,CpDataCoefficients!$A$1:$A$5025,0)),0,CpDataCoefficients!$F$39+BA$3)),0)</f>
        <v>0</v>
      </c>
      <c r="BB370" s="191">
        <f ca="1">IFERROR(IF($AM370="HSC",OFFSET(INDEX(CpDataCoefficients!$A$1:$A$5025,MATCH($A370,CpDataCoefficients!$A$1:$A$5025,0)),1,CpDataCoefficients!$F$39+BB$3),OFFSET(INDEX(CpDataCoefficients!$A$1:$A$5025,MATCH($A370,CpDataCoefficients!$A$1:$A$5025,0)),0,CpDataCoefficients!$F$39+BB$3)),0)</f>
        <v>0</v>
      </c>
      <c r="BC370" s="191">
        <f ca="1">IFERROR(IF($AM370="HSC",OFFSET(INDEX(CpDataCoefficients!$A$1:$A$5025,MATCH($A370,CpDataCoefficients!$A$1:$A$5025,0)),1,CpDataCoefficients!$F$39+BC$3),OFFSET(INDEX(CpDataCoefficients!$A$1:$A$5025,MATCH($A370,CpDataCoefficients!$A$1:$A$5025,0)),0,CpDataCoefficients!$F$39+BC$3)),0)</f>
        <v>0</v>
      </c>
      <c r="BD370" s="191">
        <f ca="1">IFERROR(IF($AM370="HSC",OFFSET(INDEX(CpDataCoefficients!$A$1:$A$5025,MATCH($A370,CpDataCoefficients!$A$1:$A$5025,0)),1,CpDataCoefficients!$F$39+BD$3),OFFSET(INDEX(CpDataCoefficients!$A$1:$A$5025,MATCH($A370,CpDataCoefficients!$A$1:$A$5025,0)),0,CpDataCoefficients!$F$39+BD$3)),0)</f>
        <v>0</v>
      </c>
      <c r="BE370" s="191">
        <f ca="1">IFERROR(IF($AM370="HSC",OFFSET(INDEX(CpDataCoefficients!$A$1:$A$5025,MATCH($A370,CpDataCoefficients!$A$1:$A$5025,0)),1,CpDataCoefficients!$F$39+BE$3),OFFSET(INDEX(CpDataCoefficients!$A$1:$A$5025,MATCH($A370,CpDataCoefficients!$A$1:$A$5025,0)),0,CpDataCoefficients!$F$39+BE$3)),0)</f>
        <v>0</v>
      </c>
      <c r="BF370" s="191">
        <f ca="1">IFERROR(IF($AM370="HSC",OFFSET(INDEX(CpDataCoefficients!$A$1:$A$5025,MATCH($A370,CpDataCoefficients!$A$1:$A$5025,0)),1,CpDataCoefficients!$F$39+BF$3),OFFSET(INDEX(CpDataCoefficients!$A$1:$A$5025,MATCH($A370,CpDataCoefficients!$A$1:$A$5025,0)),0,CpDataCoefficients!$F$39+BF$3)),0)</f>
        <v>0</v>
      </c>
      <c r="BG370" s="191">
        <f ca="1">IFERROR(IF($AM370="HSC",OFFSET(INDEX(CpDataCoefficients!$A$1:$A$5025,MATCH($A370,CpDataCoefficients!$A$1:$A$5025,0)),1,CpDataCoefficients!$F$39+BG$3),OFFSET(INDEX(CpDataCoefficients!$A$1:$A$5025,MATCH($A370,CpDataCoefficients!$A$1:$A$5025,0)),0,CpDataCoefficients!$F$39+BG$3)),0)</f>
        <v>0</v>
      </c>
      <c r="BH370" s="191">
        <f ca="1">IFERROR(IF($AM370="HSC",OFFSET(INDEX(CpDataCoefficients!$A$1:$A$5025,MATCH($A370,CpDataCoefficients!$A$1:$A$5025,0)),1,CpDataCoefficients!$F$39+BH$3),OFFSET(INDEX(CpDataCoefficients!$A$1:$A$5025,MATCH($A370,CpDataCoefficients!$A$1:$A$5025,0)),0,CpDataCoefficients!$F$39+BH$3)),0)</f>
        <v>0</v>
      </c>
      <c r="BI370" s="191">
        <f ca="1">IFERROR(IF($AM370="HSC",OFFSET(INDEX(CpDataCoefficients!$A$1:$A$5025,MATCH($A370,CpDataCoefficients!$A$1:$A$5025,0)),1,CpDataCoefficients!$F$39+BI$3),OFFSET(INDEX(CpDataCoefficients!$A$1:$A$5025,MATCH($A370,CpDataCoefficients!$A$1:$A$5025,0)),0,CpDataCoefficients!$F$39+BI$3)),0)</f>
        <v>0</v>
      </c>
      <c r="BJ370" s="191">
        <f ca="1">IFERROR(IF($AM370="HSC",OFFSET(INDEX(CpDataCoefficients!$A$1:$A$5025,MATCH($A370,CpDataCoefficients!$A$1:$A$5025,0)),1,CpDataCoefficients!$F$39+BJ$3),OFFSET(INDEX(CpDataCoefficients!$A$1:$A$5025,MATCH($A370,CpDataCoefficients!$A$1:$A$5025,0)),0,CpDataCoefficients!$F$39+BJ$3)),0)</f>
        <v>0</v>
      </c>
      <c r="BK370" s="191">
        <f ca="1">IFERROR(IF($AM370="HSC",OFFSET(INDEX(CpDataCoefficients!$A$1:$A$5025,MATCH($A370,CpDataCoefficients!$A$1:$A$5025,0)),1,CpDataCoefficients!$F$39+BK$3),OFFSET(INDEX(CpDataCoefficients!$A$1:$A$5025,MATCH($A370,CpDataCoefficients!$A$1:$A$5025,0)),0,CpDataCoefficients!$F$39+BK$3)),0)</f>
        <v>0</v>
      </c>
      <c r="BL370" s="191">
        <f ca="1">IFERROR(IF($AM370="HSC",OFFSET(INDEX(CpDataCoefficients!$A$1:$A$5025,MATCH($A370,CpDataCoefficients!$A$1:$A$5025,0)),1,CpDataCoefficients!$F$39+BL$3),OFFSET(INDEX(CpDataCoefficients!$A$1:$A$5025,MATCH($A370,CpDataCoefficients!$A$1:$A$5025,0)),0,CpDataCoefficients!$F$39+BL$3)),0)</f>
        <v>0</v>
      </c>
      <c r="BM370" s="191">
        <f ca="1">IFERROR(IF($AM370="HSC",OFFSET(INDEX(CpDataCoefficients!$A$1:$A$5025,MATCH($A370,CpDataCoefficients!$A$1:$A$5025,0)),1,CpDataCoefficients!$F$39+BM$3),OFFSET(INDEX(CpDataCoefficients!$A$1:$A$5025,MATCH($A370,CpDataCoefficients!$A$1:$A$5025,0)),0,CpDataCoefficients!$F$39+BM$3)),0)</f>
        <v>0</v>
      </c>
      <c r="BN370" s="191">
        <f ca="1">IFERROR(IF($AM370="HSC",OFFSET(INDEX(CpDataCoefficients!$A$1:$A$5025,MATCH($A370,CpDataCoefficients!$A$1:$A$5025,0)),1,CpDataCoefficients!$F$39+BN$3),OFFSET(INDEX(CpDataCoefficients!$A$1:$A$5025,MATCH($A370,CpDataCoefficients!$A$1:$A$5025,0)),0,CpDataCoefficients!$F$39+BN$3)),0)</f>
        <v>0</v>
      </c>
      <c r="BO370" s="191">
        <f ca="1">IFERROR(IF($AM370="HSC",OFFSET(INDEX(CpDataCoefficients!$A$1:$A$5025,MATCH($A370,CpDataCoefficients!$A$1:$A$5025,0)),1,CpDataCoefficients!$F$39+BO$3),OFFSET(INDEX(CpDataCoefficients!$A$1:$A$5025,MATCH($A370,CpDataCoefficients!$A$1:$A$5025,0)),0,CpDataCoefficients!$F$39+BO$3)),0)</f>
        <v>0</v>
      </c>
      <c r="BP370" s="191">
        <f ca="1">IFERROR(IF($AM370="HSC",OFFSET(INDEX(CpDataCoefficients!$A$1:$A$5025,MATCH($A370,CpDataCoefficients!$A$1:$A$5025,0)),1,CpDataCoefficients!$F$39+BP$3),OFFSET(INDEX(CpDataCoefficients!$A$1:$A$5025,MATCH($A370,CpDataCoefficients!$A$1:$A$5025,0)),0,CpDataCoefficients!$F$39+BP$3)),0)</f>
        <v>0</v>
      </c>
      <c r="BQ370" s="191">
        <f ca="1">IFERROR(IF($AM370="HSC",OFFSET(INDEX(CpDataCoefficients!$A$1:$A$5025,MATCH($A370,CpDataCoefficients!$A$1:$A$5025,0)),1,CpDataCoefficients!$F$39+BQ$3),OFFSET(INDEX(CpDataCoefficients!$A$1:$A$5025,MATCH($A370,CpDataCoefficients!$A$1:$A$5025,0)),0,CpDataCoefficients!$F$39+BQ$3)),0)</f>
        <v>0</v>
      </c>
      <c r="BR370" s="191">
        <f ca="1">IFERROR(IF($AM370="HSC",OFFSET(INDEX(CpDataCoefficients!$A$1:$A$5025,MATCH($A370,CpDataCoefficients!$A$1:$A$5025,0)),1,CpDataCoefficients!$F$39+BR$3),OFFSET(INDEX(CpDataCoefficients!$A$1:$A$5025,MATCH($A370,CpDataCoefficients!$A$1:$A$5025,0)),0,CpDataCoefficients!$F$39+BR$3)),0)</f>
        <v>0</v>
      </c>
      <c r="BS370" s="191">
        <f ca="1">IFERROR(IF($AM370="HSC",OFFSET(INDEX(CpDataCoefficients!$A$1:$A$5025,MATCH($A370,CpDataCoefficients!$A$1:$A$5025,0)),1,CpDataCoefficients!$F$39+BS$3),OFFSET(INDEX(CpDataCoefficients!$A$1:$A$5025,MATCH($A370,CpDataCoefficients!$A$1:$A$5025,0)),0,CpDataCoefficients!$F$39+BS$3)),0)</f>
        <v>0</v>
      </c>
      <c r="BT370" s="191">
        <f ca="1">IFERROR(IF($AM370="HSC",OFFSET(INDEX(CpDataCoefficients!$A$1:$A$5025,MATCH($A370,CpDataCoefficients!$A$1:$A$5025,0)),1,CpDataCoefficients!$F$39+BT$3),OFFSET(INDEX(CpDataCoefficients!$A$1:$A$5025,MATCH($A370,CpDataCoefficients!$A$1:$A$5025,0)),0,CpDataCoefficients!$F$39+BT$3)),0)</f>
        <v>0</v>
      </c>
      <c r="BU370" s="191">
        <f ca="1">IFERROR(IF($AM370="HSC",OFFSET(INDEX(CpDataCoefficients!$A$1:$A$5025,MATCH($A370,CpDataCoefficients!$A$1:$A$5025,0)),1,CpDataCoefficients!$F$39+BU$3),OFFSET(INDEX(CpDataCoefficients!$A$1:$A$5025,MATCH($A370,CpDataCoefficients!$A$1:$A$5025,0)),0,CpDataCoefficients!$F$39+BU$3)),0)</f>
        <v>0</v>
      </c>
      <c r="BV370" s="191">
        <f ca="1">IFERROR(IF($AM370="HSC",OFFSET(INDEX(CpDataCoefficients!$A$1:$A$5025,MATCH($A370,CpDataCoefficients!$A$1:$A$5025,0)),1,CpDataCoefficients!$F$39+BV$3),OFFSET(INDEX(CpDataCoefficients!$A$1:$A$5025,MATCH($A370,CpDataCoefficients!$A$1:$A$5025,0)),0,CpDataCoefficients!$F$39+BV$3)),0)</f>
        <v>0</v>
      </c>
      <c r="BW370" s="191">
        <f ca="1">IFERROR(IF($AM370="HSC",OFFSET(INDEX(CpDataCoefficients!$A$1:$A$5025,MATCH($A370,CpDataCoefficients!$A$1:$A$5025,0)),1,CpDataCoefficients!$F$39+BW$3),OFFSET(INDEX(CpDataCoefficients!$A$1:$A$5025,MATCH($A370,CpDataCoefficients!$A$1:$A$5025,0)),0,CpDataCoefficients!$F$39+BW$3)),0)</f>
        <v>0</v>
      </c>
      <c r="BX370" s="191">
        <f ca="1">IFERROR(IF($AM370="HSC",OFFSET(INDEX(CpDataCoefficients!$A$1:$A$5025,MATCH($A370,CpDataCoefficients!$A$1:$A$5025,0)),1,CpDataCoefficients!$F$39+BX$3),OFFSET(INDEX(CpDataCoefficients!$A$1:$A$5025,MATCH($A370,CpDataCoefficients!$A$1:$A$5025,0)),0,CpDataCoefficients!$F$39+BX$3)),0)</f>
        <v>0</v>
      </c>
      <c r="BY370" s="191">
        <f ca="1">IFERROR(IF($AM370="HSC",OFFSET(INDEX(CpDataCoefficients!$A$1:$A$5025,MATCH($A370,CpDataCoefficients!$A$1:$A$5025,0)),1,CpDataCoefficients!$F$39+BY$3),OFFSET(INDEX(CpDataCoefficients!$A$1:$A$5025,MATCH($A370,CpDataCoefficients!$A$1:$A$5025,0)),0,CpDataCoefficients!$F$39+BY$3)),0)</f>
        <v>0</v>
      </c>
      <c r="BZ370" s="191">
        <f ca="1">IFERROR(IF($AM370="HSC",OFFSET(INDEX(CpDataCoefficients!$A$1:$A$5025,MATCH($A370,CpDataCoefficients!$A$1:$A$5025,0)),1,CpDataCoefficients!$F$39+BZ$3),OFFSET(INDEX(CpDataCoefficients!$A$1:$A$5025,MATCH($A370,CpDataCoefficients!$A$1:$A$5025,0)),0,CpDataCoefficients!$F$39+BZ$3)),0)</f>
        <v>0</v>
      </c>
      <c r="CA370" s="191">
        <f ca="1">IFERROR(IF($AM370="HSC",OFFSET(INDEX(CpDataCoefficients!$A$1:$A$5025,MATCH($A370,CpDataCoefficients!$A$1:$A$5025,0)),1,CpDataCoefficients!$F$39+CA$3),OFFSET(INDEX(CpDataCoefficients!$A$1:$A$5025,MATCH($A370,CpDataCoefficients!$A$1:$A$5025,0)),0,CpDataCoefficients!$F$39+CA$3)),0)</f>
        <v>0</v>
      </c>
      <c r="CB370" s="191">
        <f ca="1">IFERROR(IF($AM370="HSC",OFFSET(INDEX(CpDataCoefficients!$A$1:$A$5025,MATCH($A370,CpDataCoefficients!$A$1:$A$5025,0)),1,CpDataCoefficients!$F$39+CB$3),OFFSET(INDEX(CpDataCoefficients!$A$1:$A$5025,MATCH($A370,CpDataCoefficients!$A$1:$A$5025,0)),0,CpDataCoefficients!$F$39+CB$3)),0)</f>
        <v>0</v>
      </c>
      <c r="CC370" s="191">
        <f ca="1">IFERROR(IF($AM370="HSC",OFFSET(INDEX(CpDataCoefficients!$A$1:$A$5025,MATCH($A370,CpDataCoefficients!$A$1:$A$5025,0)),1,CpDataCoefficients!$F$39+CC$3),OFFSET(INDEX(CpDataCoefficients!$A$1:$A$5025,MATCH($A370,CpDataCoefficients!$A$1:$A$5025,0)),0,CpDataCoefficients!$F$39+CC$3)),0)</f>
        <v>0</v>
      </c>
      <c r="CD370" s="191">
        <f ca="1">IFERROR(IF($AM370="HSC",OFFSET(INDEX(CpDataCoefficients!$A$1:$A$5025,MATCH($A370,CpDataCoefficients!$A$1:$A$5025,0)),1,CpDataCoefficients!$F$39+CD$3),OFFSET(INDEX(CpDataCoefficients!$A$1:$A$5025,MATCH($A370,CpDataCoefficients!$A$1:$A$5025,0)),0,CpDataCoefficients!$F$39+CD$3)),0)</f>
        <v>0</v>
      </c>
      <c r="CE370" s="191">
        <f ca="1">IFERROR(IF($AM370="HSC",OFFSET(INDEX(CpDataCoefficients!$A$1:$A$5025,MATCH($A370,CpDataCoefficients!$A$1:$A$5025,0)),1,CpDataCoefficients!$F$39+CE$3),OFFSET(INDEX(CpDataCoefficients!$A$1:$A$5025,MATCH($A370,CpDataCoefficients!$A$1:$A$5025,0)),0,CpDataCoefficients!$F$39+CE$3)),0)</f>
        <v>0</v>
      </c>
      <c r="CF370" s="191">
        <f ca="1">IFERROR(IF($AM370="HSC",OFFSET(INDEX(CpDataCoefficients!$A$1:$A$5025,MATCH($A370,CpDataCoefficients!$A$1:$A$5025,0)),1,CpDataCoefficients!$F$39+CF$3),OFFSET(INDEX(CpDataCoefficients!$A$1:$A$5025,MATCH($A370,CpDataCoefficients!$A$1:$A$5025,0)),0,CpDataCoefficients!$F$39+CF$3)),0)</f>
        <v>0</v>
      </c>
      <c r="CG370" s="191">
        <f ca="1">IFERROR(IF($AM370="HSC",OFFSET(INDEX(CpDataCoefficients!$A$1:$A$5025,MATCH($A370,CpDataCoefficients!$A$1:$A$5025,0)),1,CpDataCoefficients!$F$39+CG$3),OFFSET(INDEX(CpDataCoefficients!$A$1:$A$5025,MATCH($A370,CpDataCoefficients!$A$1:$A$5025,0)),0,CpDataCoefficients!$F$39+CG$3)),0)</f>
        <v>0</v>
      </c>
      <c r="CH370" s="191">
        <f ca="1">IFERROR(IF($AM370="HSC",OFFSET(INDEX(CpDataCoefficients!$A$1:$A$5025,MATCH($A370,CpDataCoefficients!$A$1:$A$5025,0)),1,CpDataCoefficients!$F$39+CH$3),OFFSET(INDEX(CpDataCoefficients!$A$1:$A$5025,MATCH($A370,CpDataCoefficients!$A$1:$A$5025,0)),0,CpDataCoefficients!$F$39+CH$3)),0)</f>
        <v>0</v>
      </c>
      <c r="CI370" s="191">
        <f ca="1">IFERROR(IF($AM370="HSC",OFFSET(INDEX(CpDataCoefficients!$A$1:$A$5025,MATCH($A370,CpDataCoefficients!$A$1:$A$5025,0)),1,CpDataCoefficients!$F$39+CI$3),OFFSET(INDEX(CpDataCoefficients!$A$1:$A$5025,MATCH($A370,CpDataCoefficients!$A$1:$A$5025,0)),0,CpDataCoefficients!$F$39+CI$3)),0)</f>
        <v>0</v>
      </c>
      <c r="CJ370" s="191">
        <f ca="1">IFERROR(IF($AM370="HSC",OFFSET(INDEX(CpDataCoefficients!$A$1:$A$5025,MATCH($A370,CpDataCoefficients!$A$1:$A$5025,0)),1,CpDataCoefficients!$F$39+CJ$3),OFFSET(INDEX(CpDataCoefficients!$A$1:$A$5025,MATCH($A370,CpDataCoefficients!$A$1:$A$5025,0)),0,CpDataCoefficients!$F$39+CJ$3)),0)</f>
        <v>0</v>
      </c>
      <c r="CK370" s="191">
        <f ca="1">IFERROR(IF($AM370="HSC",OFFSET(INDEX(CpDataCoefficients!$A$1:$A$5025,MATCH($A370,CpDataCoefficients!$A$1:$A$5025,0)),1,CpDataCoefficients!$F$39+CK$3),OFFSET(INDEX(CpDataCoefficients!$A$1:$A$5025,MATCH($A370,CpDataCoefficients!$A$1:$A$5025,0)),0,CpDataCoefficients!$F$39+CK$3)),0)</f>
        <v>0</v>
      </c>
      <c r="CL370" s="191">
        <f ca="1">IFERROR(IF($AM370="HSC",OFFSET(INDEX(CpDataCoefficients!$A$1:$A$5025,MATCH($A370,CpDataCoefficients!$A$1:$A$5025,0)),1,CpDataCoefficients!$F$39+CL$3),OFFSET(INDEX(CpDataCoefficients!$A$1:$A$5025,MATCH($A370,CpDataCoefficients!$A$1:$A$5025,0)),0,CpDataCoefficients!$F$39+CL$3)),0)</f>
        <v>0</v>
      </c>
      <c r="CM370" s="191">
        <f ca="1">IFERROR(IF($AM370="HSC",OFFSET(INDEX(CpDataCoefficients!$A$1:$A$5025,MATCH($A370,CpDataCoefficients!$A$1:$A$5025,0)),1,CpDataCoefficients!$F$39+CM$3),OFFSET(INDEX(CpDataCoefficients!$A$1:$A$5025,MATCH($A370,CpDataCoefficients!$A$1:$A$5025,0)),0,CpDataCoefficients!$F$39+CM$3)),0)</f>
        <v>0</v>
      </c>
      <c r="CN370" s="191">
        <f ca="1">IFERROR(IF($AM370="HSC",OFFSET(INDEX(CpDataCoefficients!$A$1:$A$5025,MATCH($A370,CpDataCoefficients!$A$1:$A$5025,0)),1,CpDataCoefficients!$F$39+CN$3),OFFSET(INDEX(CpDataCoefficients!$A$1:$A$5025,MATCH($A370,CpDataCoefficients!$A$1:$A$5025,0)),0,CpDataCoefficients!$F$39+CN$3)),0)</f>
        <v>0</v>
      </c>
      <c r="CO370" s="191">
        <f ca="1">IFERROR(IF($AM370="HSC",OFFSET(INDEX(CpDataCoefficients!$A$1:$A$5025,MATCH($A370,CpDataCoefficients!$A$1:$A$5025,0)),1,CpDataCoefficients!$F$39+CO$3),OFFSET(INDEX(CpDataCoefficients!$A$1:$A$5025,MATCH($A370,CpDataCoefficients!$A$1:$A$5025,0)),0,CpDataCoefficients!$F$39+CO$3)),0)</f>
        <v>0</v>
      </c>
      <c r="CP370" s="191">
        <f ca="1">IFERROR(IF($AM370="HSC",OFFSET(INDEX(CpDataCoefficients!$A$1:$A$5025,MATCH($A370,CpDataCoefficients!$A$1:$A$5025,0)),1,CpDataCoefficients!$F$39+CP$3),OFFSET(INDEX(CpDataCoefficients!$A$1:$A$5025,MATCH($A370,CpDataCoefficients!$A$1:$A$5025,0)),0,CpDataCoefficients!$F$39+CP$3)),0)</f>
        <v>0</v>
      </c>
      <c r="CQ370" s="191">
        <f ca="1">IFERROR(IF($AM370="HSC",OFFSET(INDEX(CpDataCoefficients!$A$1:$A$5025,MATCH($A370,CpDataCoefficients!$A$1:$A$5025,0)),1,CpDataCoefficients!$F$39+CQ$3),OFFSET(INDEX(CpDataCoefficients!$A$1:$A$5025,MATCH($A370,CpDataCoefficients!$A$1:$A$5025,0)),0,CpDataCoefficients!$F$39+CQ$3)),0)</f>
        <v>0</v>
      </c>
      <c r="CR370" s="191">
        <f ca="1">IFERROR(IF($AM370="HSC",OFFSET(INDEX(CpDataCoefficients!$A$1:$A$5025,MATCH($A370,CpDataCoefficients!$A$1:$A$5025,0)),1,CpDataCoefficients!$F$39+CR$3),OFFSET(INDEX(CpDataCoefficients!$A$1:$A$5025,MATCH($A370,CpDataCoefficients!$A$1:$A$5025,0)),0,CpDataCoefficients!$F$39+CR$3)),0)</f>
        <v>0</v>
      </c>
      <c r="CS370" s="191">
        <f ca="1">IFERROR(IF($AM370="HSC",OFFSET(INDEX(CpDataCoefficients!$A$1:$A$5025,MATCH($A370,CpDataCoefficients!$A$1:$A$5025,0)),1,CpDataCoefficients!$F$39+CS$3),OFFSET(INDEX(CpDataCoefficients!$A$1:$A$5025,MATCH($A370,CpDataCoefficients!$A$1:$A$5025,0)),0,CpDataCoefficients!$F$39+CS$3)),0)</f>
        <v>0</v>
      </c>
      <c r="CT370" s="191">
        <f ca="1">IFERROR(IF($AM370="HSC",OFFSET(INDEX(CpDataCoefficients!$A$1:$A$5025,MATCH($A370,CpDataCoefficients!$A$1:$A$5025,0)),1,CpDataCoefficients!$F$39+CT$3),OFFSET(INDEX(CpDataCoefficients!$A$1:$A$5025,MATCH($A370,CpDataCoefficients!$A$1:$A$5025,0)),0,CpDataCoefficients!$F$39+CT$3)),0)</f>
        <v>0</v>
      </c>
      <c r="CU370" s="192">
        <f ca="1">IFERROR(IF($AM370="HSC",OFFSET(INDEX(CpDataCoefficients!$A$1:$A$5025,MATCH($A370,CpDataCoefficients!$A$1:$A$5025,0)),1,CpDataCoefficients!$F$39+CU$3),OFFSET(INDEX(CpDataCoefficients!$A$1:$A$5025,MATCH($A370,CpDataCoefficients!$A$1:$A$5025,0)),0,CpDataCoefficients!$F$39+CU$3)),0)</f>
        <v>0</v>
      </c>
      <c r="CV370" s="193"/>
      <c r="CW370" s="193"/>
      <c r="CX370" s="193"/>
      <c r="CY370" s="193"/>
      <c r="CZ370" s="193"/>
      <c r="DA370" s="193"/>
      <c r="DB370" s="193"/>
      <c r="DC370" s="193"/>
      <c r="DD370" s="193"/>
      <c r="DE370" s="193"/>
      <c r="DF370" s="193"/>
      <c r="DG370" s="193"/>
      <c r="DH370" s="193"/>
      <c r="DI370" s="193"/>
      <c r="DJ370" s="193"/>
      <c r="DK370" s="193"/>
      <c r="DL370" s="193"/>
      <c r="DM370" s="193"/>
      <c r="DN370" s="193"/>
      <c r="DO370" s="193"/>
      <c r="DP370" s="193"/>
      <c r="DQ370" s="193"/>
      <c r="DR370" s="193"/>
      <c r="DS370" s="193"/>
      <c r="DT370" s="193"/>
      <c r="DU370" s="193"/>
      <c r="DV370" s="193"/>
      <c r="DW370" s="193"/>
      <c r="DX370" s="193"/>
      <c r="DY370" s="193"/>
      <c r="DZ370" s="193"/>
    </row>
    <row r="371" spans="1:130" ht="15.75" x14ac:dyDescent="0.25">
      <c r="A371" s="166"/>
      <c r="B371" s="166" t="s">
        <v>981</v>
      </c>
      <c r="C371" s="175">
        <v>154.297</v>
      </c>
      <c r="D371" s="176">
        <v>0</v>
      </c>
      <c r="E371" s="176">
        <v>476.3</v>
      </c>
      <c r="F371" s="176">
        <v>660.1</v>
      </c>
      <c r="G371" s="176">
        <v>21.1</v>
      </c>
      <c r="H371" s="176">
        <v>21.379574993848028</v>
      </c>
      <c r="I371" s="176">
        <v>0</v>
      </c>
      <c r="J371" s="175">
        <v>0</v>
      </c>
      <c r="K371" s="175">
        <v>0.47599999999999998</v>
      </c>
      <c r="L371" s="175">
        <v>0</v>
      </c>
      <c r="M371" s="176">
        <v>0</v>
      </c>
      <c r="N371" s="176">
        <v>0</v>
      </c>
      <c r="O371" s="177">
        <v>13.93</v>
      </c>
      <c r="P371" s="178">
        <v>0.26939999999999997</v>
      </c>
      <c r="Q371" s="178">
        <v>-1.561E-4</v>
      </c>
      <c r="R371" s="178">
        <v>3.5180000000000001E-8</v>
      </c>
      <c r="S371" s="175">
        <f t="shared" ca="1" si="6"/>
        <v>1.1425440443175878</v>
      </c>
      <c r="T371" s="179">
        <v>25</v>
      </c>
      <c r="U371" s="180">
        <v>617.57000000000005</v>
      </c>
      <c r="V371" s="180">
        <v>318.64999999999998</v>
      </c>
      <c r="W371" s="169">
        <v>-50.07</v>
      </c>
      <c r="X371" s="181">
        <v>-209.49288000000001</v>
      </c>
      <c r="Y371" s="169">
        <v>18.690000000000001</v>
      </c>
      <c r="Z371" s="181">
        <v>78.198960000000014</v>
      </c>
      <c r="AA371" s="181"/>
      <c r="AB371" s="177">
        <v>16.013999999999999</v>
      </c>
      <c r="AC371" s="180">
        <v>3702.56</v>
      </c>
      <c r="AD371" s="180">
        <v>-81.55</v>
      </c>
      <c r="AE371" s="169">
        <v>507</v>
      </c>
      <c r="AF371" s="169">
        <v>351</v>
      </c>
      <c r="AG371" s="175">
        <v>0</v>
      </c>
      <c r="AH371" s="180">
        <v>0</v>
      </c>
      <c r="AI371" s="175">
        <v>0</v>
      </c>
      <c r="AJ371" s="175">
        <v>0</v>
      </c>
      <c r="AK371" s="169">
        <v>9840</v>
      </c>
      <c r="AL371" s="181">
        <v>41170.560000000005</v>
      </c>
      <c r="AM371" s="169"/>
      <c r="AN371" s="170"/>
      <c r="AO371" s="170"/>
      <c r="AP371" s="170"/>
      <c r="AQ371" s="170"/>
      <c r="AR371" s="170"/>
      <c r="AS371" s="170"/>
      <c r="AT371" s="170"/>
      <c r="AU371" s="170"/>
      <c r="AV371" s="170"/>
      <c r="AW371" s="170"/>
      <c r="AX371" s="170"/>
      <c r="AY371" s="170"/>
      <c r="AZ371" s="170"/>
      <c r="BA371" s="170"/>
      <c r="BB371" s="170"/>
      <c r="BC371" s="170"/>
      <c r="BD371" s="170"/>
      <c r="BE371" s="170"/>
      <c r="BF371" s="170"/>
      <c r="BG371" s="170"/>
      <c r="BH371" s="170"/>
      <c r="BI371" s="170"/>
      <c r="BJ371" s="170"/>
      <c r="BK371" s="170"/>
      <c r="BL371" s="170"/>
      <c r="BM371" s="170"/>
      <c r="BN371" s="170"/>
      <c r="BO371" s="170"/>
      <c r="BP371" s="170"/>
      <c r="BQ371" s="170"/>
      <c r="BR371" s="170"/>
      <c r="BS371" s="170"/>
      <c r="BT371" s="170"/>
      <c r="BU371" s="170"/>
      <c r="BV371" s="170"/>
      <c r="BW371" s="170"/>
      <c r="BX371" s="170"/>
      <c r="BY371" s="169"/>
      <c r="BZ371" s="169"/>
      <c r="CA371" s="169"/>
      <c r="CB371" s="169"/>
      <c r="CC371" s="169"/>
      <c r="CD371" s="169"/>
      <c r="CE371" s="169"/>
      <c r="CF371" s="169"/>
      <c r="CG371" s="169"/>
      <c r="CH371" s="169"/>
      <c r="CI371" s="169"/>
      <c r="CJ371" s="169"/>
      <c r="CK371" s="169"/>
      <c r="CL371" s="169"/>
      <c r="CM371" s="169"/>
      <c r="CN371" s="169"/>
      <c r="CO371" s="169"/>
      <c r="CP371" s="169"/>
      <c r="CQ371" s="169"/>
      <c r="CR371" s="169"/>
      <c r="CS371" s="171"/>
      <c r="CT371" s="171"/>
      <c r="CU371" s="169"/>
    </row>
    <row r="372" spans="1:130" ht="15.75" x14ac:dyDescent="0.25">
      <c r="A372" s="166"/>
      <c r="B372" s="166" t="s">
        <v>982</v>
      </c>
      <c r="C372" s="175">
        <v>30.006</v>
      </c>
      <c r="D372" s="176">
        <v>109.5</v>
      </c>
      <c r="E372" s="176">
        <v>121.4</v>
      </c>
      <c r="F372" s="176">
        <v>180</v>
      </c>
      <c r="G372" s="176">
        <v>64</v>
      </c>
      <c r="H372" s="176">
        <v>64.847999981339981</v>
      </c>
      <c r="I372" s="176">
        <v>58</v>
      </c>
      <c r="J372" s="175">
        <v>0.25</v>
      </c>
      <c r="K372" s="175">
        <v>0.60699999999999998</v>
      </c>
      <c r="L372" s="175">
        <v>1.28</v>
      </c>
      <c r="M372" s="176">
        <v>121</v>
      </c>
      <c r="N372" s="176">
        <v>0.2</v>
      </c>
      <c r="O372" s="177">
        <v>7.0090000000000003</v>
      </c>
      <c r="P372" s="178">
        <v>-2.24E-4</v>
      </c>
      <c r="Q372" s="178">
        <v>2.328E-6</v>
      </c>
      <c r="R372" s="178">
        <v>-1.0000000000000001E-9</v>
      </c>
      <c r="S372" s="175" t="e">
        <f t="shared" ca="1" si="6"/>
        <v>#DIV/0!</v>
      </c>
      <c r="T372" s="179">
        <v>25</v>
      </c>
      <c r="U372" s="180">
        <v>0</v>
      </c>
      <c r="V372" s="180">
        <v>0</v>
      </c>
      <c r="W372" s="169">
        <v>21.6</v>
      </c>
      <c r="X372" s="181">
        <v>90.374400000000009</v>
      </c>
      <c r="Y372" s="169">
        <v>20.72</v>
      </c>
      <c r="Z372" s="181">
        <v>86.692480000000003</v>
      </c>
      <c r="AA372" s="181"/>
      <c r="AB372" s="177">
        <v>20.131399999999999</v>
      </c>
      <c r="AC372" s="180">
        <v>1572.52</v>
      </c>
      <c r="AD372" s="180">
        <v>-4.88</v>
      </c>
      <c r="AE372" s="169">
        <v>140</v>
      </c>
      <c r="AF372" s="169">
        <v>95</v>
      </c>
      <c r="AG372" s="175">
        <v>61.514000000000003</v>
      </c>
      <c r="AH372" s="180">
        <v>-2465.7800000000002</v>
      </c>
      <c r="AI372" s="175">
        <v>-7.2110000000000003</v>
      </c>
      <c r="AJ372" s="175">
        <v>0.27900000000000003</v>
      </c>
      <c r="AK372" s="169">
        <v>3300</v>
      </c>
      <c r="AL372" s="181">
        <v>13807.2</v>
      </c>
      <c r="AM372" s="169"/>
      <c r="AN372" s="170"/>
      <c r="AO372" s="170"/>
      <c r="AP372" s="170"/>
      <c r="AQ372" s="170"/>
      <c r="AR372" s="170"/>
      <c r="AS372" s="170"/>
      <c r="AT372" s="170"/>
      <c r="AU372" s="170"/>
      <c r="AV372" s="170"/>
      <c r="AW372" s="170"/>
      <c r="AX372" s="170"/>
      <c r="AY372" s="170"/>
      <c r="AZ372" s="170"/>
      <c r="BA372" s="170"/>
      <c r="BB372" s="170"/>
      <c r="BC372" s="170"/>
      <c r="BD372" s="170"/>
      <c r="BE372" s="170"/>
      <c r="BF372" s="170"/>
      <c r="BG372" s="170"/>
      <c r="BH372" s="170"/>
      <c r="BI372" s="170"/>
      <c r="BJ372" s="170"/>
      <c r="BK372" s="170"/>
      <c r="BL372" s="170"/>
      <c r="BM372" s="170"/>
      <c r="BN372" s="170"/>
      <c r="BO372" s="170"/>
      <c r="BP372" s="170"/>
      <c r="BQ372" s="170"/>
      <c r="BR372" s="170"/>
      <c r="BS372" s="170"/>
      <c r="BT372" s="170"/>
      <c r="BU372" s="170"/>
      <c r="BV372" s="170"/>
      <c r="BW372" s="170"/>
      <c r="BX372" s="170"/>
      <c r="BY372" s="169"/>
      <c r="BZ372" s="169"/>
      <c r="CA372" s="169"/>
      <c r="CB372" s="169"/>
      <c r="CC372" s="169"/>
      <c r="CD372" s="169"/>
      <c r="CE372" s="169"/>
      <c r="CF372" s="169"/>
      <c r="CG372" s="169"/>
      <c r="CH372" s="169"/>
      <c r="CI372" s="169"/>
      <c r="CJ372" s="169"/>
      <c r="CK372" s="169"/>
      <c r="CL372" s="169"/>
      <c r="CM372" s="169"/>
      <c r="CN372" s="169"/>
      <c r="CO372" s="169"/>
      <c r="CP372" s="169"/>
      <c r="CQ372" s="169"/>
      <c r="CR372" s="169"/>
      <c r="CS372" s="171"/>
      <c r="CT372" s="171"/>
      <c r="CU372" s="169"/>
    </row>
    <row r="373" spans="1:130" ht="15.75" x14ac:dyDescent="0.25">
      <c r="A373" s="166" t="s">
        <v>281</v>
      </c>
      <c r="B373" s="166" t="s">
        <v>983</v>
      </c>
      <c r="C373" s="175">
        <v>28.013000000000002</v>
      </c>
      <c r="D373" s="176">
        <v>63.3</v>
      </c>
      <c r="E373" s="176">
        <v>77.400000000000006</v>
      </c>
      <c r="F373" s="176">
        <v>126.2</v>
      </c>
      <c r="G373" s="176">
        <v>33.5</v>
      </c>
      <c r="H373" s="176">
        <v>33.943874990232644</v>
      </c>
      <c r="I373" s="176">
        <v>89.5</v>
      </c>
      <c r="J373" s="175">
        <v>0.28999999999999998</v>
      </c>
      <c r="K373" s="175">
        <v>0.04</v>
      </c>
      <c r="L373" s="175">
        <v>0.80400000000000005</v>
      </c>
      <c r="M373" s="176">
        <v>78.099999999999994</v>
      </c>
      <c r="N373" s="176">
        <v>0</v>
      </c>
      <c r="O373" s="177">
        <v>7.44</v>
      </c>
      <c r="P373" s="178">
        <v>-3.2399999999999998E-3</v>
      </c>
      <c r="Q373" s="178">
        <v>6.3999999999999997E-6</v>
      </c>
      <c r="R373" s="178">
        <v>-2.7900000000000001E-9</v>
      </c>
      <c r="S373" s="175">
        <f t="shared" ca="1" si="6"/>
        <v>0.19343114426828401</v>
      </c>
      <c r="T373" s="179">
        <v>25</v>
      </c>
      <c r="U373" s="180">
        <v>90.3</v>
      </c>
      <c r="V373" s="180">
        <v>46.41</v>
      </c>
      <c r="W373" s="169">
        <v>0</v>
      </c>
      <c r="X373" s="181">
        <v>0</v>
      </c>
      <c r="Y373" s="169">
        <v>0</v>
      </c>
      <c r="Z373" s="181">
        <v>0</v>
      </c>
      <c r="AA373" s="181">
        <v>191.5</v>
      </c>
      <c r="AB373" s="177">
        <v>14.934200000000001</v>
      </c>
      <c r="AC373" s="180">
        <v>588.72</v>
      </c>
      <c r="AD373" s="180">
        <v>-6.6</v>
      </c>
      <c r="AE373" s="169">
        <v>90</v>
      </c>
      <c r="AF373" s="169">
        <v>54</v>
      </c>
      <c r="AG373" s="175">
        <v>31.927</v>
      </c>
      <c r="AH373" s="180">
        <v>-924.86</v>
      </c>
      <c r="AI373" s="175">
        <v>-3.0750000000000002</v>
      </c>
      <c r="AJ373" s="175">
        <v>0.26400000000000001</v>
      </c>
      <c r="AK373" s="169">
        <v>1333</v>
      </c>
      <c r="AL373" s="181">
        <v>5577.2719999999999</v>
      </c>
      <c r="AM373" s="190" t="s">
        <v>139</v>
      </c>
      <c r="AN373" s="191">
        <f ca="1">IFERROR(IF($AM373="HSC",OFFSET(INDEX(CpDataCoefficients!$A$1:$A$5025,MATCH($A373,CpDataCoefficients!$A$1:$A$5025,0)),1,CpDataCoefficients!$F$39+AN$3),OFFSET(INDEX(CpDataCoefficients!$A$1:$A$5025,MATCH($A373,CpDataCoefficients!$A$1:$A$5025,0)),0,CpDataCoefficients!$F$39+AN$3)),0)</f>
        <v>100</v>
      </c>
      <c r="AO373" s="191">
        <f ca="1">IFERROR(IF($AM373="HSC",OFFSET(INDEX(CpDataCoefficients!$A$1:$A$5025,MATCH($A373,CpDataCoefficients!$A$1:$A$5025,0)),1,CpDataCoefficients!$F$39+AO$3),OFFSET(INDEX(CpDataCoefficients!$A$1:$A$5025,MATCH($A373,CpDataCoefficients!$A$1:$A$5025,0)),0,CpDataCoefficients!$F$39+AO$3)),0)</f>
        <v>500</v>
      </c>
      <c r="AP373" s="191">
        <f ca="1">IFERROR(IF($AM373="HSC",OFFSET(INDEX(CpDataCoefficients!$A$1:$A$5025,MATCH($A373,CpDataCoefficients!$A$1:$A$5025,0)),1,CpDataCoefficients!$F$39+AP$3),OFFSET(INDEX(CpDataCoefficients!$A$1:$A$5025,MATCH($A373,CpDataCoefficients!$A$1:$A$5025,0)),0,CpDataCoefficients!$F$39+AP$3)),0)</f>
        <v>29.016262990577019</v>
      </c>
      <c r="AQ373" s="191">
        <f ca="1">IFERROR(IF($AM373="HSC",OFFSET(INDEX(CpDataCoefficients!$A$1:$A$5025,MATCH($A373,CpDataCoefficients!$A$1:$A$5025,0)),1,CpDataCoefficients!$F$39+AQ$3),OFFSET(INDEX(CpDataCoefficients!$A$1:$A$5025,MATCH($A373,CpDataCoefficients!$A$1:$A$5025,0)),0,CpDataCoefficients!$F$39+AQ$3)),0)</f>
        <v>1.6264630260399222</v>
      </c>
      <c r="AR373" s="191">
        <f ca="1">IFERROR(IF($AM373="HSC",OFFSET(INDEX(CpDataCoefficients!$A$1:$A$5025,MATCH($A373,CpDataCoefficients!$A$1:$A$5025,0)),1,CpDataCoefficients!$F$39+AR$3),OFFSET(INDEX(CpDataCoefficients!$A$1:$A$5025,MATCH($A373,CpDataCoefficients!$A$1:$A$5025,0)),0,CpDataCoefficients!$F$39+AR$3)),0)</f>
        <v>-9.053085583090148</v>
      </c>
      <c r="AS373" s="191">
        <f ca="1">IFERROR(IF($AM373="HSC",OFFSET(INDEX(CpDataCoefficients!$A$1:$A$5025,MATCH($A373,CpDataCoefficients!$A$1:$A$5025,0)),1,CpDataCoefficients!$F$39+AS$3),OFFSET(INDEX(CpDataCoefficients!$A$1:$A$5025,MATCH($A373,CpDataCoefficients!$A$1:$A$5025,0)),0,CpDataCoefficients!$F$39+AS$3)),0)</f>
        <v>16.120227190056468</v>
      </c>
      <c r="AT373" s="191">
        <f ca="1">IFERROR(IF($AM373="HSC",OFFSET(INDEX(CpDataCoefficients!$A$1:$A$5025,MATCH($A373,CpDataCoefficients!$A$1:$A$5025,0)),1,CpDataCoefficients!$F$39+AT$3),OFFSET(INDEX(CpDataCoefficients!$A$1:$A$5025,MATCH($A373,CpDataCoefficients!$A$1:$A$5025,0)),0,CpDataCoefficients!$F$39+AT$3)),0)</f>
        <v>-5.5370333551096023E-6</v>
      </c>
      <c r="AU373" s="191">
        <f ca="1">IFERROR(IF($AM373="HSC",OFFSET(INDEX(CpDataCoefficients!$A$1:$A$5025,MATCH($A373,CpDataCoefficients!$A$1:$A$5025,0)),1,CpDataCoefficients!$F$39+AU$3),OFFSET(INDEX(CpDataCoefficients!$A$1:$A$5025,MATCH($A373,CpDataCoefficients!$A$1:$A$5025,0)),0,CpDataCoefficients!$F$39+AU$3)),0)</f>
        <v>-14508.209480891383</v>
      </c>
      <c r="AV373" s="191">
        <f ca="1">IFERROR(IF($AM373="HSC",OFFSET(INDEX(CpDataCoefficients!$A$1:$A$5025,MATCH($A373,CpDataCoefficients!$A$1:$A$5025,0)),1,CpDataCoefficients!$F$39+AV$3),OFFSET(INDEX(CpDataCoefficients!$A$1:$A$5025,MATCH($A373,CpDataCoefficients!$A$1:$A$5025,0)),0,CpDataCoefficients!$F$39+AV$3)),0)</f>
        <v>19.759257860184928</v>
      </c>
      <c r="AW373" s="191">
        <f ca="1">IFERROR(IF($AM373="HSC",OFFSET(INDEX(CpDataCoefficients!$A$1:$A$5025,MATCH($A373,CpDataCoefficients!$A$1:$A$5025,0)),1,CpDataCoefficients!$F$39+AW$3),OFFSET(INDEX(CpDataCoefficients!$A$1:$A$5025,MATCH($A373,CpDataCoefficients!$A$1:$A$5025,0)),0,CpDataCoefficients!$F$39+AW$3)),0)</f>
        <v>0</v>
      </c>
      <c r="AX373" s="191">
        <f ca="1">IFERROR(IF($AM373="HSC",OFFSET(INDEX(CpDataCoefficients!$A$1:$A$5025,MATCH($A373,CpDataCoefficients!$A$1:$A$5025,0)),1,CpDataCoefficients!$F$39+AX$3),OFFSET(INDEX(CpDataCoefficients!$A$1:$A$5025,MATCH($A373,CpDataCoefficients!$A$1:$A$5025,0)),0,CpDataCoefficients!$F$39+AX$3)),0)</f>
        <v>500</v>
      </c>
      <c r="AY373" s="191">
        <f ca="1">IFERROR(IF($AM373="HSC",OFFSET(INDEX(CpDataCoefficients!$A$1:$A$5025,MATCH($A373,CpDataCoefficients!$A$1:$A$5025,0)),1,CpDataCoefficients!$F$39+AY$3),OFFSET(INDEX(CpDataCoefficients!$A$1:$A$5025,MATCH($A373,CpDataCoefficients!$A$1:$A$5025,0)),0,CpDataCoefficients!$F$39+AY$3)),0)</f>
        <v>1500</v>
      </c>
      <c r="AZ373" s="191">
        <f ca="1">IFERROR(IF($AM373="HSC",OFFSET(INDEX(CpDataCoefficients!$A$1:$A$5025,MATCH($A373,CpDataCoefficients!$A$1:$A$5025,0)),1,CpDataCoefficients!$F$39+AZ$3),OFFSET(INDEX(CpDataCoefficients!$A$1:$A$5025,MATCH($A373,CpDataCoefficients!$A$1:$A$5025,0)),0,CpDataCoefficients!$F$39+AZ$3)),0)</f>
        <v>19.492476343167297</v>
      </c>
      <c r="BA373" s="191">
        <f ca="1">IFERROR(IF($AM373="HSC",OFFSET(INDEX(CpDataCoefficients!$A$1:$A$5025,MATCH($A373,CpDataCoefficients!$A$1:$A$5025,0)),1,CpDataCoefficients!$F$39+BA$3),OFFSET(INDEX(CpDataCoefficients!$A$1:$A$5025,MATCH($A373,CpDataCoefficients!$A$1:$A$5025,0)),0,CpDataCoefficients!$F$39+BA$3)),0)</f>
        <v>19.858938760629119</v>
      </c>
      <c r="BB373" s="191">
        <f ca="1">IFERROR(IF($AM373="HSC",OFFSET(INDEX(CpDataCoefficients!$A$1:$A$5025,MATCH($A373,CpDataCoefficients!$A$1:$A$5025,0)),1,CpDataCoefficients!$F$39+BB$3),OFFSET(INDEX(CpDataCoefficients!$A$1:$A$5025,MATCH($A373,CpDataCoefficients!$A$1:$A$5025,0)),0,CpDataCoefficients!$F$39+BB$3)),0)</f>
        <v>-8.5228816146388819</v>
      </c>
      <c r="BC373" s="191">
        <f ca="1">IFERROR(IF($AM373="HSC",OFFSET(INDEX(CpDataCoefficients!$A$1:$A$5025,MATCH($A373,CpDataCoefficients!$A$1:$A$5025,0)),1,CpDataCoefficients!$F$39+BC$3),OFFSET(INDEX(CpDataCoefficients!$A$1:$A$5025,MATCH($A373,CpDataCoefficients!$A$1:$A$5025,0)),0,CpDataCoefficients!$F$39+BC$3)),0)</f>
        <v>1.3335035212048663</v>
      </c>
      <c r="BD373" s="191">
        <f ca="1">IFERROR(IF($AM373="HSC",OFFSET(INDEX(CpDataCoefficients!$A$1:$A$5025,MATCH($A373,CpDataCoefficients!$A$1:$A$5025,0)),1,CpDataCoefficients!$F$39+BD$3),OFFSET(INDEX(CpDataCoefficients!$A$1:$A$5025,MATCH($A373,CpDataCoefficients!$A$1:$A$5025,0)),0,CpDataCoefficients!$F$39+BD$3)),0)</f>
        <v>0.53103647224575412</v>
      </c>
      <c r="BE373" s="191">
        <f ca="1">IFERROR(IF($AM373="HSC",OFFSET(INDEX(CpDataCoefficients!$A$1:$A$5025,MATCH($A373,CpDataCoefficients!$A$1:$A$5025,0)),1,CpDataCoefficients!$F$39+BE$3),OFFSET(INDEX(CpDataCoefficients!$A$1:$A$5025,MATCH($A373,CpDataCoefficients!$A$1:$A$5025,0)),0,CpDataCoefficients!$F$39+BE$3)),0)</f>
        <v>-14504.455612290636</v>
      </c>
      <c r="BF373" s="191">
        <f ca="1">IFERROR(IF($AM373="HSC",OFFSET(INDEX(CpDataCoefficients!$A$1:$A$5025,MATCH($A373,CpDataCoefficients!$A$1:$A$5025,0)),1,CpDataCoefficients!$F$39+BF$3),OFFSET(INDEX(CpDataCoefficients!$A$1:$A$5025,MATCH($A373,CpDataCoefficients!$A$1:$A$5025,0)),0,CpDataCoefficients!$F$39+BF$3)),0)</f>
        <v>5.6535561386877831</v>
      </c>
      <c r="BG373" s="191">
        <f ca="1">IFERROR(IF($AM373="HSC",OFFSET(INDEX(CpDataCoefficients!$A$1:$A$5025,MATCH($A373,CpDataCoefficients!$A$1:$A$5025,0)),1,CpDataCoefficients!$F$39+BG$3),OFFSET(INDEX(CpDataCoefficients!$A$1:$A$5025,MATCH($A373,CpDataCoefficients!$A$1:$A$5025,0)),0,CpDataCoefficients!$F$39+BG$3)),0)</f>
        <v>0</v>
      </c>
      <c r="BH373" s="191">
        <f ca="1">IFERROR(IF($AM373="HSC",OFFSET(INDEX(CpDataCoefficients!$A$1:$A$5025,MATCH($A373,CpDataCoefficients!$A$1:$A$5025,0)),1,CpDataCoefficients!$F$39+BH$3),OFFSET(INDEX(CpDataCoefficients!$A$1:$A$5025,MATCH($A373,CpDataCoefficients!$A$1:$A$5025,0)),0,CpDataCoefficients!$F$39+BH$3)),0)</f>
        <v>1500</v>
      </c>
      <c r="BI373" s="191">
        <f ca="1">IFERROR(IF($AM373="HSC",OFFSET(INDEX(CpDataCoefficients!$A$1:$A$5025,MATCH($A373,CpDataCoefficients!$A$1:$A$5025,0)),1,CpDataCoefficients!$F$39+BI$3),OFFSET(INDEX(CpDataCoefficients!$A$1:$A$5025,MATCH($A373,CpDataCoefficients!$A$1:$A$5025,0)),0,CpDataCoefficients!$F$39+BI$3)),0)</f>
        <v>3500</v>
      </c>
      <c r="BJ373" s="191">
        <f ca="1">IFERROR(IF($AM373="HSC",OFFSET(INDEX(CpDataCoefficients!$A$1:$A$5025,MATCH($A373,CpDataCoefficients!$A$1:$A$5025,0)),1,CpDataCoefficients!$F$39+BJ$3),OFFSET(INDEX(CpDataCoefficients!$A$1:$A$5025,MATCH($A373,CpDataCoefficients!$A$1:$A$5025,0)),0,CpDataCoefficients!$F$39+BJ$3)),0)</f>
        <v>33.412126307522136</v>
      </c>
      <c r="BK373" s="191">
        <f ca="1">IFERROR(IF($AM373="HSC",OFFSET(INDEX(CpDataCoefficients!$A$1:$A$5025,MATCH($A373,CpDataCoefficients!$A$1:$A$5025,0)),1,CpDataCoefficients!$F$39+BK$3),OFFSET(INDEX(CpDataCoefficients!$A$1:$A$5025,MATCH($A373,CpDataCoefficients!$A$1:$A$5025,0)),0,CpDataCoefficients!$F$39+BK$3)),0)</f>
        <v>2.7478407063406189</v>
      </c>
      <c r="BL373" s="191">
        <f ca="1">IFERROR(IF($AM373="HSC",OFFSET(INDEX(CpDataCoefficients!$A$1:$A$5025,MATCH($A373,CpDataCoefficients!$A$1:$A$5025,0)),1,CpDataCoefficients!$F$39+BL$3),OFFSET(INDEX(CpDataCoefficients!$A$1:$A$5025,MATCH($A373,CpDataCoefficients!$A$1:$A$5025,0)),0,CpDataCoefficients!$F$39+BL$3)),0)</f>
        <v>-0.65481305172319726</v>
      </c>
      <c r="BM373" s="191">
        <f ca="1">IFERROR(IF($AM373="HSC",OFFSET(INDEX(CpDataCoefficients!$A$1:$A$5025,MATCH($A373,CpDataCoefficients!$A$1:$A$5025,0)),1,CpDataCoefficients!$F$39+BM$3),OFFSET(INDEX(CpDataCoefficients!$A$1:$A$5025,MATCH($A373,CpDataCoefficients!$A$1:$A$5025,0)),0,CpDataCoefficients!$F$39+BM$3)),0)</f>
        <v>6.0104736861083724E-2</v>
      </c>
      <c r="BN373" s="191">
        <f ca="1">IFERROR(IF($AM373="HSC",OFFSET(INDEX(CpDataCoefficients!$A$1:$A$5025,MATCH($A373,CpDataCoefficients!$A$1:$A$5025,0)),1,CpDataCoefficients!$F$39+BN$3),OFFSET(INDEX(CpDataCoefficients!$A$1:$A$5025,MATCH($A373,CpDataCoefficients!$A$1:$A$5025,0)),0,CpDataCoefficients!$F$39+BN$3)),0)</f>
        <v>-3.1985742466147253</v>
      </c>
      <c r="BO373" s="191">
        <f ca="1">IFERROR(IF($AM373="HSC",OFFSET(INDEX(CpDataCoefficients!$A$1:$A$5025,MATCH($A373,CpDataCoefficients!$A$1:$A$5025,0)),1,CpDataCoefficients!$F$39+BO$3),OFFSET(INDEX(CpDataCoefficients!$A$1:$A$5025,MATCH($A373,CpDataCoefficients!$A$1:$A$5025,0)),0,CpDataCoefficients!$F$39+BO$3)),0)</f>
        <v>-14515.811440868845</v>
      </c>
      <c r="BP373" s="191">
        <f ca="1">IFERROR(IF($AM373="HSC",OFFSET(INDEX(CpDataCoefficients!$A$1:$A$5025,MATCH($A373,CpDataCoefficients!$A$1:$A$5025,0)),1,CpDataCoefficients!$F$39+BP$3),OFFSET(INDEX(CpDataCoefficients!$A$1:$A$5025,MATCH($A373,CpDataCoefficients!$A$1:$A$5025,0)),0,CpDataCoefficients!$F$39+BP$3)),0)</f>
        <v>17.428464959633203</v>
      </c>
      <c r="BQ373" s="191">
        <f ca="1">IFERROR(IF($AM373="HSC",OFFSET(INDEX(CpDataCoefficients!$A$1:$A$5025,MATCH($A373,CpDataCoefficients!$A$1:$A$5025,0)),1,CpDataCoefficients!$F$39+BQ$3),OFFSET(INDEX(CpDataCoefficients!$A$1:$A$5025,MATCH($A373,CpDataCoefficients!$A$1:$A$5025,0)),0,CpDataCoefficients!$F$39+BQ$3)),0)</f>
        <v>0</v>
      </c>
      <c r="BR373" s="191">
        <f ca="1">IFERROR(IF($AM373="HSC",OFFSET(INDEX(CpDataCoefficients!$A$1:$A$5025,MATCH($A373,CpDataCoefficients!$A$1:$A$5025,0)),1,CpDataCoefficients!$F$39+BR$3),OFFSET(INDEX(CpDataCoefficients!$A$1:$A$5025,MATCH($A373,CpDataCoefficients!$A$1:$A$5025,0)),0,CpDataCoefficients!$F$39+BR$3)),0)</f>
        <v>3500</v>
      </c>
      <c r="BS373" s="191">
        <f ca="1">IFERROR(IF($AM373="HSC",OFFSET(INDEX(CpDataCoefficients!$A$1:$A$5025,MATCH($A373,CpDataCoefficients!$A$1:$A$5025,0)),1,CpDataCoefficients!$F$39+BS$3),OFFSET(INDEX(CpDataCoefficients!$A$1:$A$5025,MATCH($A373,CpDataCoefficients!$A$1:$A$5025,0)),0,CpDataCoefficients!$F$39+BS$3)),0)</f>
        <v>6000</v>
      </c>
      <c r="BT373" s="191">
        <f ca="1">IFERROR(IF($AM373="HSC",OFFSET(INDEX(CpDataCoefficients!$A$1:$A$5025,MATCH($A373,CpDataCoefficients!$A$1:$A$5025,0)),1,CpDataCoefficients!$F$39+BT$3),OFFSET(INDEX(CpDataCoefficients!$A$1:$A$5025,MATCH($A373,CpDataCoefficients!$A$1:$A$5025,0)),0,CpDataCoefficients!$F$39+BT$3)),0)</f>
        <v>31.755078932461331</v>
      </c>
      <c r="BU373" s="191">
        <f ca="1">IFERROR(IF($AM373="HSC",OFFSET(INDEX(CpDataCoefficients!$A$1:$A$5025,MATCH($A373,CpDataCoefficients!$A$1:$A$5025,0)),1,CpDataCoefficients!$F$39+BU$3),OFFSET(INDEX(CpDataCoefficients!$A$1:$A$5025,MATCH($A373,CpDataCoefficients!$A$1:$A$5025,0)),0,CpDataCoefficients!$F$39+BU$3)),0)</f>
        <v>2.7961454420262504</v>
      </c>
      <c r="BV373" s="191">
        <f ca="1">IFERROR(IF($AM373="HSC",OFFSET(INDEX(CpDataCoefficients!$A$1:$A$5025,MATCH($A373,CpDataCoefficients!$A$1:$A$5025,0)),1,CpDataCoefficients!$F$39+BV$3),OFFSET(INDEX(CpDataCoefficients!$A$1:$A$5025,MATCH($A373,CpDataCoefficients!$A$1:$A$5025,0)),0,CpDataCoefficients!$F$39+BV$3)),0)</f>
        <v>-0.4697084468299178</v>
      </c>
      <c r="BW373" s="191">
        <f ca="1">IFERROR(IF($AM373="HSC",OFFSET(INDEX(CpDataCoefficients!$A$1:$A$5025,MATCH($A373,CpDataCoefficients!$A$1:$A$5025,0)),1,CpDataCoefficients!$F$39+BW$3),OFFSET(INDEX(CpDataCoefficients!$A$1:$A$5025,MATCH($A373,CpDataCoefficients!$A$1:$A$5025,0)),0,CpDataCoefficients!$F$39+BW$3)),0)</f>
        <v>3.0431431609408723E-2</v>
      </c>
      <c r="BX373" s="191">
        <f ca="1">IFERROR(IF($AM373="HSC",OFFSET(INDEX(CpDataCoefficients!$A$1:$A$5025,MATCH($A373,CpDataCoefficients!$A$1:$A$5025,0)),1,CpDataCoefficients!$F$39+BX$3),OFFSET(INDEX(CpDataCoefficients!$A$1:$A$5025,MATCH($A373,CpDataCoefficients!$A$1:$A$5025,0)),0,CpDataCoefficients!$F$39+BX$3)),0)</f>
        <v>2.8389206743862418</v>
      </c>
      <c r="BY373" s="191">
        <f ca="1">IFERROR(IF($AM373="HSC",OFFSET(INDEX(CpDataCoefficients!$A$1:$A$5025,MATCH($A373,CpDataCoefficients!$A$1:$A$5025,0)),1,CpDataCoefficients!$F$39+BY$3),OFFSET(INDEX(CpDataCoefficients!$A$1:$A$5025,MATCH($A373,CpDataCoefficients!$A$1:$A$5025,0)),0,CpDataCoefficients!$F$39+BY$3)),0)</f>
        <v>-14510.114883732618</v>
      </c>
      <c r="BZ373" s="191">
        <f ca="1">IFERROR(IF($AM373="HSC",OFFSET(INDEX(CpDataCoefficients!$A$1:$A$5025,MATCH($A373,CpDataCoefficients!$A$1:$A$5025,0)),1,CpDataCoefficients!$F$39+BZ$3),OFFSET(INDEX(CpDataCoefficients!$A$1:$A$5025,MATCH($A373,CpDataCoefficients!$A$1:$A$5025,0)),0,CpDataCoefficients!$F$39+BZ$3)),0)</f>
        <v>18.872029619958468</v>
      </c>
      <c r="CA373" s="191">
        <f ca="1">IFERROR(IF($AM373="HSC",OFFSET(INDEX(CpDataCoefficients!$A$1:$A$5025,MATCH($A373,CpDataCoefficients!$A$1:$A$5025,0)),1,CpDataCoefficients!$F$39+CA$3),OFFSET(INDEX(CpDataCoefficients!$A$1:$A$5025,MATCH($A373,CpDataCoefficients!$A$1:$A$5025,0)),0,CpDataCoefficients!$F$39+CA$3)),0)</f>
        <v>0</v>
      </c>
      <c r="CB373" s="191">
        <f ca="1">IFERROR(IF($AM373="HSC",OFFSET(INDEX(CpDataCoefficients!$A$1:$A$5025,MATCH($A373,CpDataCoefficients!$A$1:$A$5025,0)),1,CpDataCoefficients!$F$39+CB$3),OFFSET(INDEX(CpDataCoefficients!$A$1:$A$5025,MATCH($A373,CpDataCoefficients!$A$1:$A$5025,0)),0,CpDataCoefficients!$F$39+CB$3)),0)</f>
        <v>0</v>
      </c>
      <c r="CC373" s="191">
        <f ca="1">IFERROR(IF($AM373="HSC",OFFSET(INDEX(CpDataCoefficients!$A$1:$A$5025,MATCH($A373,CpDataCoefficients!$A$1:$A$5025,0)),1,CpDataCoefficients!$F$39+CC$3),OFFSET(INDEX(CpDataCoefficients!$A$1:$A$5025,MATCH($A373,CpDataCoefficients!$A$1:$A$5025,0)),0,CpDataCoefficients!$F$39+CC$3)),0)</f>
        <v>0</v>
      </c>
      <c r="CD373" s="191">
        <f ca="1">IFERROR(IF($AM373="HSC",OFFSET(INDEX(CpDataCoefficients!$A$1:$A$5025,MATCH($A373,CpDataCoefficients!$A$1:$A$5025,0)),1,CpDataCoefficients!$F$39+CD$3),OFFSET(INDEX(CpDataCoefficients!$A$1:$A$5025,MATCH($A373,CpDataCoefficients!$A$1:$A$5025,0)),0,CpDataCoefficients!$F$39+CD$3)),0)</f>
        <v>0</v>
      </c>
      <c r="CE373" s="191">
        <f ca="1">IFERROR(IF($AM373="HSC",OFFSET(INDEX(CpDataCoefficients!$A$1:$A$5025,MATCH($A373,CpDataCoefficients!$A$1:$A$5025,0)),1,CpDataCoefficients!$F$39+CE$3),OFFSET(INDEX(CpDataCoefficients!$A$1:$A$5025,MATCH($A373,CpDataCoefficients!$A$1:$A$5025,0)),0,CpDataCoefficients!$F$39+CE$3)),0)</f>
        <v>0</v>
      </c>
      <c r="CF373" s="191">
        <f ca="1">IFERROR(IF($AM373="HSC",OFFSET(INDEX(CpDataCoefficients!$A$1:$A$5025,MATCH($A373,CpDataCoefficients!$A$1:$A$5025,0)),1,CpDataCoefficients!$F$39+CF$3),OFFSET(INDEX(CpDataCoefficients!$A$1:$A$5025,MATCH($A373,CpDataCoefficients!$A$1:$A$5025,0)),0,CpDataCoefficients!$F$39+CF$3)),0)</f>
        <v>0</v>
      </c>
      <c r="CG373" s="191">
        <f ca="1">IFERROR(IF($AM373="HSC",OFFSET(INDEX(CpDataCoefficients!$A$1:$A$5025,MATCH($A373,CpDataCoefficients!$A$1:$A$5025,0)),1,CpDataCoefficients!$F$39+CG$3),OFFSET(INDEX(CpDataCoefficients!$A$1:$A$5025,MATCH($A373,CpDataCoefficients!$A$1:$A$5025,0)),0,CpDataCoefficients!$F$39+CG$3)),0)</f>
        <v>0</v>
      </c>
      <c r="CH373" s="191">
        <f ca="1">IFERROR(IF($AM373="HSC",OFFSET(INDEX(CpDataCoefficients!$A$1:$A$5025,MATCH($A373,CpDataCoefficients!$A$1:$A$5025,0)),1,CpDataCoefficients!$F$39+CH$3),OFFSET(INDEX(CpDataCoefficients!$A$1:$A$5025,MATCH($A373,CpDataCoefficients!$A$1:$A$5025,0)),0,CpDataCoefficients!$F$39+CH$3)),0)</f>
        <v>0</v>
      </c>
      <c r="CI373" s="191">
        <f ca="1">IFERROR(IF($AM373="HSC",OFFSET(INDEX(CpDataCoefficients!$A$1:$A$5025,MATCH($A373,CpDataCoefficients!$A$1:$A$5025,0)),1,CpDataCoefficients!$F$39+CI$3),OFFSET(INDEX(CpDataCoefficients!$A$1:$A$5025,MATCH($A373,CpDataCoefficients!$A$1:$A$5025,0)),0,CpDataCoefficients!$F$39+CI$3)),0)</f>
        <v>0</v>
      </c>
      <c r="CJ373" s="191">
        <f ca="1">IFERROR(IF($AM373="HSC",OFFSET(INDEX(CpDataCoefficients!$A$1:$A$5025,MATCH($A373,CpDataCoefficients!$A$1:$A$5025,0)),1,CpDataCoefficients!$F$39+CJ$3),OFFSET(INDEX(CpDataCoefficients!$A$1:$A$5025,MATCH($A373,CpDataCoefficients!$A$1:$A$5025,0)),0,CpDataCoefficients!$F$39+CJ$3)),0)</f>
        <v>0</v>
      </c>
      <c r="CK373" s="191">
        <f ca="1">IFERROR(IF($AM373="HSC",OFFSET(INDEX(CpDataCoefficients!$A$1:$A$5025,MATCH($A373,CpDataCoefficients!$A$1:$A$5025,0)),1,CpDataCoefficients!$F$39+CK$3),OFFSET(INDEX(CpDataCoefficients!$A$1:$A$5025,MATCH($A373,CpDataCoefficients!$A$1:$A$5025,0)),0,CpDataCoefficients!$F$39+CK$3)),0)</f>
        <v>0</v>
      </c>
      <c r="CL373" s="191">
        <f ca="1">IFERROR(IF($AM373="HSC",OFFSET(INDEX(CpDataCoefficients!$A$1:$A$5025,MATCH($A373,CpDataCoefficients!$A$1:$A$5025,0)),1,CpDataCoefficients!$F$39+CL$3),OFFSET(INDEX(CpDataCoefficients!$A$1:$A$5025,MATCH($A373,CpDataCoefficients!$A$1:$A$5025,0)),0,CpDataCoefficients!$F$39+CL$3)),0)</f>
        <v>0</v>
      </c>
      <c r="CM373" s="191">
        <f ca="1">IFERROR(IF($AM373="HSC",OFFSET(INDEX(CpDataCoefficients!$A$1:$A$5025,MATCH($A373,CpDataCoefficients!$A$1:$A$5025,0)),1,CpDataCoefficients!$F$39+CM$3),OFFSET(INDEX(CpDataCoefficients!$A$1:$A$5025,MATCH($A373,CpDataCoefficients!$A$1:$A$5025,0)),0,CpDataCoefficients!$F$39+CM$3)),0)</f>
        <v>0</v>
      </c>
      <c r="CN373" s="191">
        <f ca="1">IFERROR(IF($AM373="HSC",OFFSET(INDEX(CpDataCoefficients!$A$1:$A$5025,MATCH($A373,CpDataCoefficients!$A$1:$A$5025,0)),1,CpDataCoefficients!$F$39+CN$3),OFFSET(INDEX(CpDataCoefficients!$A$1:$A$5025,MATCH($A373,CpDataCoefficients!$A$1:$A$5025,0)),0,CpDataCoefficients!$F$39+CN$3)),0)</f>
        <v>0</v>
      </c>
      <c r="CO373" s="191">
        <f ca="1">IFERROR(IF($AM373="HSC",OFFSET(INDEX(CpDataCoefficients!$A$1:$A$5025,MATCH($A373,CpDataCoefficients!$A$1:$A$5025,0)),1,CpDataCoefficients!$F$39+CO$3),OFFSET(INDEX(CpDataCoefficients!$A$1:$A$5025,MATCH($A373,CpDataCoefficients!$A$1:$A$5025,0)),0,CpDataCoefficients!$F$39+CO$3)),0)</f>
        <v>0</v>
      </c>
      <c r="CP373" s="191">
        <f ca="1">IFERROR(IF($AM373="HSC",OFFSET(INDEX(CpDataCoefficients!$A$1:$A$5025,MATCH($A373,CpDataCoefficients!$A$1:$A$5025,0)),1,CpDataCoefficients!$F$39+CP$3),OFFSET(INDEX(CpDataCoefficients!$A$1:$A$5025,MATCH($A373,CpDataCoefficients!$A$1:$A$5025,0)),0,CpDataCoefficients!$F$39+CP$3)),0)</f>
        <v>0</v>
      </c>
      <c r="CQ373" s="191">
        <f ca="1">IFERROR(IF($AM373="HSC",OFFSET(INDEX(CpDataCoefficients!$A$1:$A$5025,MATCH($A373,CpDataCoefficients!$A$1:$A$5025,0)),1,CpDataCoefficients!$F$39+CQ$3),OFFSET(INDEX(CpDataCoefficients!$A$1:$A$5025,MATCH($A373,CpDataCoefficients!$A$1:$A$5025,0)),0,CpDataCoefficients!$F$39+CQ$3)),0)</f>
        <v>0</v>
      </c>
      <c r="CR373" s="191">
        <f ca="1">IFERROR(IF($AM373="HSC",OFFSET(INDEX(CpDataCoefficients!$A$1:$A$5025,MATCH($A373,CpDataCoefficients!$A$1:$A$5025,0)),1,CpDataCoefficients!$F$39+CR$3),OFFSET(INDEX(CpDataCoefficients!$A$1:$A$5025,MATCH($A373,CpDataCoefficients!$A$1:$A$5025,0)),0,CpDataCoefficients!$F$39+CR$3)),0)</f>
        <v>0</v>
      </c>
      <c r="CS373" s="191">
        <f ca="1">IFERROR(IF($AM373="HSC",OFFSET(INDEX(CpDataCoefficients!$A$1:$A$5025,MATCH($A373,CpDataCoefficients!$A$1:$A$5025,0)),1,CpDataCoefficients!$F$39+CS$3),OFFSET(INDEX(CpDataCoefficients!$A$1:$A$5025,MATCH($A373,CpDataCoefficients!$A$1:$A$5025,0)),0,CpDataCoefficients!$F$39+CS$3)),0)</f>
        <v>0</v>
      </c>
      <c r="CT373" s="191">
        <f ca="1">IFERROR(IF($AM373="HSC",OFFSET(INDEX(CpDataCoefficients!$A$1:$A$5025,MATCH($A373,CpDataCoefficients!$A$1:$A$5025,0)),1,CpDataCoefficients!$F$39+CT$3),OFFSET(INDEX(CpDataCoefficients!$A$1:$A$5025,MATCH($A373,CpDataCoefficients!$A$1:$A$5025,0)),0,CpDataCoefficients!$F$39+CT$3)),0)</f>
        <v>0</v>
      </c>
      <c r="CU373" s="192">
        <f ca="1">IFERROR(IF($AM373="HSC",OFFSET(INDEX(CpDataCoefficients!$A$1:$A$5025,MATCH($A373,CpDataCoefficients!$A$1:$A$5025,0)),1,CpDataCoefficients!$F$39+CU$3),OFFSET(INDEX(CpDataCoefficients!$A$1:$A$5025,MATCH($A373,CpDataCoefficients!$A$1:$A$5025,0)),0,CpDataCoefficients!$F$39+CU$3)),0)</f>
        <v>0</v>
      </c>
      <c r="CV373" s="193"/>
      <c r="CW373" s="193"/>
      <c r="CX373" s="193"/>
      <c r="CY373" s="193"/>
      <c r="CZ373" s="193"/>
      <c r="DA373" s="193"/>
      <c r="DB373" s="193"/>
      <c r="DC373" s="193"/>
      <c r="DD373" s="193"/>
      <c r="DE373" s="193"/>
      <c r="DF373" s="193"/>
      <c r="DG373" s="193"/>
      <c r="DH373" s="193">
        <v>1</v>
      </c>
      <c r="DI373" s="193"/>
      <c r="DJ373" s="193"/>
      <c r="DK373" s="193"/>
      <c r="DL373" s="193"/>
      <c r="DM373" s="193"/>
      <c r="DN373" s="193"/>
      <c r="DO373" s="193"/>
      <c r="DP373" s="193"/>
      <c r="DQ373" s="193"/>
      <c r="DR373" s="193"/>
      <c r="DS373" s="193"/>
      <c r="DT373" s="193"/>
      <c r="DU373" s="193"/>
      <c r="DV373" s="193"/>
      <c r="DW373" s="193"/>
      <c r="DX373" s="193"/>
      <c r="DY373" s="193"/>
      <c r="DZ373" s="193"/>
    </row>
    <row r="374" spans="1:130" ht="15.75" x14ac:dyDescent="0.25">
      <c r="A374" s="166"/>
      <c r="B374" s="166" t="s">
        <v>984</v>
      </c>
      <c r="C374" s="175">
        <v>46.006</v>
      </c>
      <c r="D374" s="176">
        <v>261.89999999999998</v>
      </c>
      <c r="E374" s="176">
        <v>294.3</v>
      </c>
      <c r="F374" s="176">
        <v>431.4</v>
      </c>
      <c r="G374" s="176">
        <v>100</v>
      </c>
      <c r="H374" s="176">
        <v>101.32499997084372</v>
      </c>
      <c r="I374" s="176">
        <v>170</v>
      </c>
      <c r="J374" s="175">
        <v>0.48</v>
      </c>
      <c r="K374" s="175">
        <v>0.86</v>
      </c>
      <c r="L374" s="175">
        <v>1.4470000000000001</v>
      </c>
      <c r="M374" s="176">
        <v>292.89999999999998</v>
      </c>
      <c r="N374" s="176">
        <v>0.4</v>
      </c>
      <c r="O374" s="177">
        <v>5.7880000000000003</v>
      </c>
      <c r="P374" s="178">
        <v>1.155E-2</v>
      </c>
      <c r="Q374" s="178">
        <v>-4.9699999999999998E-6</v>
      </c>
      <c r="R374" s="178">
        <v>7.0000000000000004E-11</v>
      </c>
      <c r="S374" s="175">
        <f t="shared" ca="1" si="6"/>
        <v>0.66893095026981986</v>
      </c>
      <c r="T374" s="179">
        <v>25</v>
      </c>
      <c r="U374" s="180">
        <v>406.2</v>
      </c>
      <c r="V374" s="180">
        <v>230.21</v>
      </c>
      <c r="W374" s="169">
        <v>8.09</v>
      </c>
      <c r="X374" s="181">
        <v>33.848559999999999</v>
      </c>
      <c r="Y374" s="169">
        <v>12.42</v>
      </c>
      <c r="Z374" s="181">
        <v>51.96528</v>
      </c>
      <c r="AA374" s="181"/>
      <c r="AB374" s="177">
        <v>20.532399999999999</v>
      </c>
      <c r="AC374" s="180">
        <v>4141.29</v>
      </c>
      <c r="AD374" s="180">
        <v>3.65</v>
      </c>
      <c r="AE374" s="169">
        <v>320</v>
      </c>
      <c r="AF374" s="169">
        <v>230</v>
      </c>
      <c r="AG374" s="175">
        <v>61.862000000000002</v>
      </c>
      <c r="AH374" s="180">
        <v>-6073.34</v>
      </c>
      <c r="AI374" s="175">
        <v>-6.0940000000000003</v>
      </c>
      <c r="AJ374" s="175">
        <v>1.04</v>
      </c>
      <c r="AK374" s="169">
        <v>4555</v>
      </c>
      <c r="AL374" s="181">
        <v>19058.12</v>
      </c>
      <c r="AM374" s="169"/>
      <c r="AN374" s="170"/>
      <c r="AO374" s="170"/>
      <c r="AP374" s="170"/>
      <c r="AQ374" s="170"/>
      <c r="AR374" s="170"/>
      <c r="AS374" s="170"/>
      <c r="AT374" s="170"/>
      <c r="AU374" s="170"/>
      <c r="AV374" s="170"/>
      <c r="AW374" s="170"/>
      <c r="AX374" s="170"/>
      <c r="AY374" s="170"/>
      <c r="AZ374" s="170"/>
      <c r="BA374" s="170"/>
      <c r="BB374" s="170"/>
      <c r="BC374" s="170"/>
      <c r="BD374" s="170"/>
      <c r="BE374" s="170"/>
      <c r="BF374" s="170"/>
      <c r="BG374" s="170"/>
      <c r="BH374" s="170"/>
      <c r="BI374" s="170"/>
      <c r="BJ374" s="170"/>
      <c r="BK374" s="170"/>
      <c r="BL374" s="170"/>
      <c r="BM374" s="170"/>
      <c r="BN374" s="170"/>
      <c r="BO374" s="170"/>
      <c r="BP374" s="170"/>
      <c r="BQ374" s="170"/>
      <c r="BR374" s="170"/>
      <c r="BS374" s="170"/>
      <c r="BT374" s="170"/>
      <c r="BU374" s="170"/>
      <c r="BV374" s="170"/>
      <c r="BW374" s="170"/>
      <c r="BX374" s="170"/>
      <c r="BY374" s="169"/>
      <c r="BZ374" s="169"/>
      <c r="CA374" s="169"/>
      <c r="CB374" s="169"/>
      <c r="CC374" s="169"/>
      <c r="CD374" s="169"/>
      <c r="CE374" s="169"/>
      <c r="CF374" s="169"/>
      <c r="CG374" s="169"/>
      <c r="CH374" s="169"/>
      <c r="CI374" s="169"/>
      <c r="CJ374" s="169"/>
      <c r="CK374" s="169"/>
      <c r="CL374" s="169"/>
      <c r="CM374" s="169"/>
      <c r="CN374" s="169"/>
      <c r="CO374" s="169"/>
      <c r="CP374" s="169"/>
      <c r="CQ374" s="169"/>
      <c r="CR374" s="169"/>
      <c r="CS374" s="171"/>
      <c r="CT374" s="171"/>
      <c r="CU374" s="169"/>
    </row>
    <row r="375" spans="1:130" ht="15.75" x14ac:dyDescent="0.25">
      <c r="A375" s="166"/>
      <c r="B375" s="166" t="s">
        <v>985</v>
      </c>
      <c r="C375" s="175">
        <v>71.001999999999995</v>
      </c>
      <c r="D375" s="176">
        <v>66.400000000000006</v>
      </c>
      <c r="E375" s="176">
        <v>144.1</v>
      </c>
      <c r="F375" s="176">
        <v>234</v>
      </c>
      <c r="G375" s="176">
        <v>44.7</v>
      </c>
      <c r="H375" s="176">
        <v>45.292274986967143</v>
      </c>
      <c r="I375" s="176">
        <v>0</v>
      </c>
      <c r="J375" s="175">
        <v>0</v>
      </c>
      <c r="K375" s="175">
        <v>0.13200000000000001</v>
      </c>
      <c r="L375" s="175">
        <v>1.5369999999999999</v>
      </c>
      <c r="M375" s="176">
        <v>144</v>
      </c>
      <c r="N375" s="176">
        <v>0.2</v>
      </c>
      <c r="O375" s="177">
        <v>0</v>
      </c>
      <c r="P375" s="178">
        <v>0</v>
      </c>
      <c r="Q375" s="178">
        <v>0</v>
      </c>
      <c r="R375" s="178">
        <v>0</v>
      </c>
      <c r="S375" s="175" t="e">
        <f t="shared" ca="1" si="6"/>
        <v>#DIV/0!</v>
      </c>
      <c r="T375" s="179">
        <v>25</v>
      </c>
      <c r="U375" s="180">
        <v>0</v>
      </c>
      <c r="V375" s="180">
        <v>0</v>
      </c>
      <c r="W375" s="169">
        <v>-29.78</v>
      </c>
      <c r="X375" s="181">
        <v>-124.59952000000001</v>
      </c>
      <c r="Y375" s="169">
        <v>-30.38</v>
      </c>
      <c r="Z375" s="181">
        <v>-127.10992</v>
      </c>
      <c r="AA375" s="181"/>
      <c r="AB375" s="177">
        <v>15.6107</v>
      </c>
      <c r="AC375" s="180">
        <v>1155.69</v>
      </c>
      <c r="AD375" s="180">
        <v>-15.37</v>
      </c>
      <c r="AE375" s="169">
        <v>155</v>
      </c>
      <c r="AF375" s="169">
        <v>103</v>
      </c>
      <c r="AG375" s="175">
        <v>39.219000000000001</v>
      </c>
      <c r="AH375" s="180">
        <v>-1971.37</v>
      </c>
      <c r="AI375" s="175">
        <v>-3.81</v>
      </c>
      <c r="AJ375" s="175">
        <v>0.67900000000000005</v>
      </c>
      <c r="AK375" s="169">
        <v>0</v>
      </c>
      <c r="AL375" s="181">
        <v>0</v>
      </c>
      <c r="AM375" s="169"/>
      <c r="AN375" s="170"/>
      <c r="AO375" s="170"/>
      <c r="AP375" s="170"/>
      <c r="AQ375" s="170"/>
      <c r="AR375" s="170"/>
      <c r="AS375" s="170"/>
      <c r="AT375" s="170"/>
      <c r="AU375" s="170"/>
      <c r="AV375" s="170"/>
      <c r="AW375" s="170"/>
      <c r="AX375" s="170"/>
      <c r="AY375" s="170"/>
      <c r="AZ375" s="170"/>
      <c r="BA375" s="170"/>
      <c r="BB375" s="170"/>
      <c r="BC375" s="170"/>
      <c r="BD375" s="170"/>
      <c r="BE375" s="170"/>
      <c r="BF375" s="170"/>
      <c r="BG375" s="170"/>
      <c r="BH375" s="170"/>
      <c r="BI375" s="170"/>
      <c r="BJ375" s="170"/>
      <c r="BK375" s="170"/>
      <c r="BL375" s="170"/>
      <c r="BM375" s="170"/>
      <c r="BN375" s="170"/>
      <c r="BO375" s="170"/>
      <c r="BP375" s="170"/>
      <c r="BQ375" s="170"/>
      <c r="BR375" s="170"/>
      <c r="BS375" s="170"/>
      <c r="BT375" s="170"/>
      <c r="BU375" s="170"/>
      <c r="BV375" s="170"/>
      <c r="BW375" s="170"/>
      <c r="BX375" s="170"/>
      <c r="BY375" s="169"/>
      <c r="BZ375" s="169"/>
      <c r="CA375" s="169"/>
      <c r="CB375" s="169"/>
      <c r="CC375" s="169"/>
      <c r="CD375" s="169"/>
      <c r="CE375" s="169"/>
      <c r="CF375" s="169"/>
      <c r="CG375" s="169"/>
      <c r="CH375" s="169"/>
      <c r="CI375" s="169"/>
      <c r="CJ375" s="169"/>
      <c r="CK375" s="169"/>
      <c r="CL375" s="169"/>
      <c r="CM375" s="169"/>
      <c r="CN375" s="169"/>
      <c r="CO375" s="169"/>
      <c r="CP375" s="169"/>
      <c r="CQ375" s="169"/>
      <c r="CR375" s="169"/>
      <c r="CS375" s="171"/>
      <c r="CT375" s="171"/>
      <c r="CU375" s="169"/>
    </row>
    <row r="376" spans="1:130" ht="15.75" x14ac:dyDescent="0.25">
      <c r="A376" s="166"/>
      <c r="B376" s="166" t="s">
        <v>986</v>
      </c>
      <c r="C376" s="175">
        <v>61.040999999999997</v>
      </c>
      <c r="D376" s="176">
        <v>244.6</v>
      </c>
      <c r="E376" s="176">
        <v>374.4</v>
      </c>
      <c r="F376" s="176">
        <v>588</v>
      </c>
      <c r="G376" s="176">
        <v>62.3</v>
      </c>
      <c r="H376" s="176">
        <v>63.125474981835637</v>
      </c>
      <c r="I376" s="176">
        <v>173</v>
      </c>
      <c r="J376" s="175">
        <v>0.224</v>
      </c>
      <c r="K376" s="175">
        <v>0.34599999999999997</v>
      </c>
      <c r="L376" s="175">
        <v>1.1379999999999999</v>
      </c>
      <c r="M376" s="176">
        <v>293</v>
      </c>
      <c r="N376" s="176">
        <v>3.1</v>
      </c>
      <c r="O376" s="177">
        <v>1.7729999999999999</v>
      </c>
      <c r="P376" s="178">
        <v>4.7239999999999997E-2</v>
      </c>
      <c r="Q376" s="178">
        <v>-2.5829999999999998E-5</v>
      </c>
      <c r="R376" s="178">
        <v>4.9799999999999998E-9</v>
      </c>
      <c r="S376" s="175">
        <f t="shared" ca="1" si="6"/>
        <v>0.80683974178689666</v>
      </c>
      <c r="T376" s="179">
        <v>25</v>
      </c>
      <c r="U376" s="180">
        <v>452.5</v>
      </c>
      <c r="V376" s="180">
        <v>261.20999999999998</v>
      </c>
      <c r="W376" s="169">
        <v>-17.86</v>
      </c>
      <c r="X376" s="181">
        <v>-74.726240000000004</v>
      </c>
      <c r="Y376" s="169">
        <v>-1.66</v>
      </c>
      <c r="Z376" s="181">
        <v>-6.9454399999999996</v>
      </c>
      <c r="AA376" s="181"/>
      <c r="AB376" s="177">
        <v>16.2193</v>
      </c>
      <c r="AC376" s="180">
        <v>2972.64</v>
      </c>
      <c r="AD376" s="180">
        <v>-64.150000000000006</v>
      </c>
      <c r="AE376" s="169">
        <v>409</v>
      </c>
      <c r="AF376" s="169">
        <v>278</v>
      </c>
      <c r="AG376" s="175">
        <v>50.133000000000003</v>
      </c>
      <c r="AH376" s="180">
        <v>-5996.3</v>
      </c>
      <c r="AI376" s="175">
        <v>-4.641</v>
      </c>
      <c r="AJ376" s="175">
        <v>3.08</v>
      </c>
      <c r="AK376" s="169">
        <v>8225</v>
      </c>
      <c r="AL376" s="181">
        <v>34413.4</v>
      </c>
      <c r="AM376" s="169"/>
      <c r="AN376" s="170"/>
      <c r="AO376" s="170"/>
      <c r="AP376" s="170"/>
      <c r="AQ376" s="170"/>
      <c r="AR376" s="170"/>
      <c r="AS376" s="170"/>
      <c r="AT376" s="170"/>
      <c r="AU376" s="170"/>
      <c r="AV376" s="170"/>
      <c r="AW376" s="170"/>
      <c r="AX376" s="170"/>
      <c r="AY376" s="170"/>
      <c r="AZ376" s="170"/>
      <c r="BA376" s="170"/>
      <c r="BB376" s="170"/>
      <c r="BC376" s="170"/>
      <c r="BD376" s="170"/>
      <c r="BE376" s="170"/>
      <c r="BF376" s="170"/>
      <c r="BG376" s="170"/>
      <c r="BH376" s="170"/>
      <c r="BI376" s="170"/>
      <c r="BJ376" s="170"/>
      <c r="BK376" s="170"/>
      <c r="BL376" s="170"/>
      <c r="BM376" s="170"/>
      <c r="BN376" s="170"/>
      <c r="BO376" s="170"/>
      <c r="BP376" s="170"/>
      <c r="BQ376" s="170"/>
      <c r="BR376" s="170"/>
      <c r="BS376" s="170"/>
      <c r="BT376" s="170"/>
      <c r="BU376" s="170"/>
      <c r="BV376" s="170"/>
      <c r="BW376" s="170"/>
      <c r="BX376" s="170"/>
      <c r="BY376" s="169"/>
      <c r="BZ376" s="169"/>
      <c r="CA376" s="169"/>
      <c r="CB376" s="169"/>
      <c r="CC376" s="169"/>
      <c r="CD376" s="169"/>
      <c r="CE376" s="169"/>
      <c r="CF376" s="169"/>
      <c r="CG376" s="169"/>
      <c r="CH376" s="169"/>
      <c r="CI376" s="169"/>
      <c r="CJ376" s="169"/>
      <c r="CK376" s="169"/>
      <c r="CL376" s="169"/>
      <c r="CM376" s="169"/>
      <c r="CN376" s="169"/>
      <c r="CO376" s="169"/>
      <c r="CP376" s="169"/>
      <c r="CQ376" s="169"/>
      <c r="CR376" s="169"/>
      <c r="CS376" s="171"/>
      <c r="CT376" s="171"/>
      <c r="CU376" s="169"/>
    </row>
    <row r="377" spans="1:130" ht="15.75" x14ac:dyDescent="0.25">
      <c r="A377" s="166"/>
      <c r="B377" s="166" t="s">
        <v>987</v>
      </c>
      <c r="C377" s="175">
        <v>65.459000000000003</v>
      </c>
      <c r="D377" s="176">
        <v>213.5</v>
      </c>
      <c r="E377" s="176">
        <v>2667.7</v>
      </c>
      <c r="F377" s="176">
        <v>440</v>
      </c>
      <c r="G377" s="176">
        <v>90</v>
      </c>
      <c r="H377" s="176">
        <v>91.192499973759354</v>
      </c>
      <c r="I377" s="176">
        <v>139</v>
      </c>
      <c r="J377" s="175">
        <v>0.35</v>
      </c>
      <c r="K377" s="175">
        <v>0.318</v>
      </c>
      <c r="L377" s="175">
        <v>1.42</v>
      </c>
      <c r="M377" s="176">
        <v>261</v>
      </c>
      <c r="N377" s="176">
        <v>1.8</v>
      </c>
      <c r="O377" s="177">
        <v>8.1440000000000001</v>
      </c>
      <c r="P377" s="178">
        <v>1.068E-2</v>
      </c>
      <c r="Q377" s="178">
        <v>-7.977E-6</v>
      </c>
      <c r="R377" s="178">
        <v>2.4239999999999999E-9</v>
      </c>
      <c r="S377" s="175" t="e">
        <f t="shared" ca="1" si="6"/>
        <v>#DIV/0!</v>
      </c>
      <c r="T377" s="179">
        <v>25</v>
      </c>
      <c r="U377" s="180">
        <v>0</v>
      </c>
      <c r="V377" s="180">
        <v>0</v>
      </c>
      <c r="W377" s="169">
        <v>12.57</v>
      </c>
      <c r="X377" s="181">
        <v>52.592880000000001</v>
      </c>
      <c r="Y377" s="169">
        <v>16</v>
      </c>
      <c r="Z377" s="181">
        <v>66.944000000000003</v>
      </c>
      <c r="AA377" s="181"/>
      <c r="AB377" s="177">
        <v>166.95050000000001</v>
      </c>
      <c r="AC377" s="180">
        <v>2520.6999999999998</v>
      </c>
      <c r="AD377" s="180">
        <v>-23.46</v>
      </c>
      <c r="AE377" s="169">
        <v>285</v>
      </c>
      <c r="AF377" s="169">
        <v>210</v>
      </c>
      <c r="AG377" s="175">
        <v>36.380000000000003</v>
      </c>
      <c r="AH377" s="180">
        <v>-3748.59</v>
      </c>
      <c r="AI377" s="175">
        <v>-2.819</v>
      </c>
      <c r="AJ377" s="175">
        <v>1.2</v>
      </c>
      <c r="AK377" s="169">
        <v>6140</v>
      </c>
      <c r="AL377" s="181">
        <v>25689.760000000002</v>
      </c>
      <c r="AM377" s="169"/>
      <c r="AN377" s="170"/>
      <c r="AO377" s="170"/>
      <c r="AP377" s="170"/>
      <c r="AQ377" s="170"/>
      <c r="AR377" s="170"/>
      <c r="AS377" s="170"/>
      <c r="AT377" s="170"/>
      <c r="AU377" s="170"/>
      <c r="AV377" s="170"/>
      <c r="AW377" s="170"/>
      <c r="AX377" s="170"/>
      <c r="AY377" s="170"/>
      <c r="AZ377" s="170"/>
      <c r="BA377" s="170"/>
      <c r="BB377" s="170"/>
      <c r="BC377" s="170"/>
      <c r="BD377" s="170"/>
      <c r="BE377" s="170"/>
      <c r="BF377" s="170"/>
      <c r="BG377" s="170"/>
      <c r="BH377" s="170"/>
      <c r="BI377" s="170"/>
      <c r="BJ377" s="170"/>
      <c r="BK377" s="170"/>
      <c r="BL377" s="170"/>
      <c r="BM377" s="170"/>
      <c r="BN377" s="170"/>
      <c r="BO377" s="170"/>
      <c r="BP377" s="170"/>
      <c r="BQ377" s="170"/>
      <c r="BR377" s="170"/>
      <c r="BS377" s="170"/>
      <c r="BT377" s="170"/>
      <c r="BU377" s="170"/>
      <c r="BV377" s="170"/>
      <c r="BW377" s="170"/>
      <c r="BX377" s="170"/>
      <c r="BY377" s="169"/>
      <c r="BZ377" s="169"/>
      <c r="CA377" s="169"/>
      <c r="CB377" s="169"/>
      <c r="CC377" s="169"/>
      <c r="CD377" s="169"/>
      <c r="CE377" s="169"/>
      <c r="CF377" s="169"/>
      <c r="CG377" s="169"/>
      <c r="CH377" s="169"/>
      <c r="CI377" s="169"/>
      <c r="CJ377" s="169"/>
      <c r="CK377" s="169"/>
      <c r="CL377" s="169"/>
      <c r="CM377" s="169"/>
      <c r="CN377" s="169"/>
      <c r="CO377" s="169"/>
      <c r="CP377" s="169"/>
      <c r="CQ377" s="169"/>
      <c r="CR377" s="169"/>
      <c r="CS377" s="171"/>
      <c r="CT377" s="171"/>
      <c r="CU377" s="169"/>
    </row>
    <row r="378" spans="1:130" ht="15.75" x14ac:dyDescent="0.25">
      <c r="A378" s="166"/>
      <c r="B378" s="166" t="s">
        <v>988</v>
      </c>
      <c r="C378" s="175">
        <v>44.012999999999998</v>
      </c>
      <c r="D378" s="176">
        <v>182.3</v>
      </c>
      <c r="E378" s="176">
        <v>184.7</v>
      </c>
      <c r="F378" s="176">
        <v>309.60000000000002</v>
      </c>
      <c r="G378" s="176">
        <v>71.5</v>
      </c>
      <c r="H378" s="176">
        <v>72.447374979153267</v>
      </c>
      <c r="I378" s="176">
        <v>97.4</v>
      </c>
      <c r="J378" s="175">
        <v>0.27400000000000002</v>
      </c>
      <c r="K378" s="175">
        <v>0.16</v>
      </c>
      <c r="L378" s="175">
        <v>1.226</v>
      </c>
      <c r="M378" s="176">
        <v>183.6</v>
      </c>
      <c r="N378" s="176">
        <v>0.2</v>
      </c>
      <c r="O378" s="177">
        <v>5.1639999999999997</v>
      </c>
      <c r="P378" s="178">
        <v>1.7389999999999999E-2</v>
      </c>
      <c r="Q378" s="178">
        <v>-1.38E-5</v>
      </c>
      <c r="R378" s="178">
        <v>4.3709999999999999E-9</v>
      </c>
      <c r="S378" s="175" t="e">
        <f t="shared" ca="1" si="6"/>
        <v>#DIV/0!</v>
      </c>
      <c r="T378" s="179">
        <v>25</v>
      </c>
      <c r="U378" s="180">
        <v>0</v>
      </c>
      <c r="V378" s="180">
        <v>0</v>
      </c>
      <c r="W378" s="169">
        <v>19.489999999999998</v>
      </c>
      <c r="X378" s="181">
        <v>81.54616</v>
      </c>
      <c r="Y378" s="169">
        <v>24.77</v>
      </c>
      <c r="Z378" s="181">
        <v>103.63768</v>
      </c>
      <c r="AA378" s="181"/>
      <c r="AB378" s="177">
        <v>16.127099999999999</v>
      </c>
      <c r="AC378" s="180">
        <v>1506.49</v>
      </c>
      <c r="AD378" s="180">
        <v>-25.99</v>
      </c>
      <c r="AE378" s="169">
        <v>200</v>
      </c>
      <c r="AF378" s="169">
        <v>144</v>
      </c>
      <c r="AG378" s="175">
        <v>46.444000000000003</v>
      </c>
      <c r="AH378" s="180">
        <v>-2867.98</v>
      </c>
      <c r="AI378" s="175">
        <v>-4.6550000000000002</v>
      </c>
      <c r="AJ378" s="175">
        <v>0.74299999999999999</v>
      </c>
      <c r="AK378" s="169">
        <v>3955</v>
      </c>
      <c r="AL378" s="181">
        <v>16547.72</v>
      </c>
      <c r="AM378" s="169"/>
      <c r="AN378" s="170"/>
      <c r="AO378" s="170"/>
      <c r="AP378" s="170"/>
      <c r="AQ378" s="170"/>
      <c r="AR378" s="170"/>
      <c r="AS378" s="170"/>
      <c r="AT378" s="170"/>
      <c r="AU378" s="170"/>
      <c r="AV378" s="170"/>
      <c r="AW378" s="170"/>
      <c r="AX378" s="170"/>
      <c r="AY378" s="170"/>
      <c r="AZ378" s="170"/>
      <c r="BA378" s="170"/>
      <c r="BB378" s="170"/>
      <c r="BC378" s="170"/>
      <c r="BD378" s="170"/>
      <c r="BE378" s="170"/>
      <c r="BF378" s="170"/>
      <c r="BG378" s="170"/>
      <c r="BH378" s="170"/>
      <c r="BI378" s="170"/>
      <c r="BJ378" s="170"/>
      <c r="BK378" s="170"/>
      <c r="BL378" s="170"/>
      <c r="BM378" s="170"/>
      <c r="BN378" s="170"/>
      <c r="BO378" s="170"/>
      <c r="BP378" s="170"/>
      <c r="BQ378" s="170"/>
      <c r="BR378" s="170"/>
      <c r="BS378" s="170"/>
      <c r="BT378" s="170"/>
      <c r="BU378" s="170"/>
      <c r="BV378" s="170"/>
      <c r="BW378" s="170"/>
      <c r="BX378" s="170"/>
      <c r="BY378" s="169"/>
      <c r="BZ378" s="169"/>
      <c r="CA378" s="169"/>
      <c r="CB378" s="169"/>
      <c r="CC378" s="169"/>
      <c r="CD378" s="169"/>
      <c r="CE378" s="169"/>
      <c r="CF378" s="169"/>
      <c r="CG378" s="169"/>
      <c r="CH378" s="169"/>
      <c r="CI378" s="169"/>
      <c r="CJ378" s="169"/>
      <c r="CK378" s="169"/>
      <c r="CL378" s="169"/>
      <c r="CM378" s="169"/>
      <c r="CN378" s="169"/>
      <c r="CO378" s="169"/>
      <c r="CP378" s="169"/>
      <c r="CQ378" s="169"/>
      <c r="CR378" s="169"/>
      <c r="CS378" s="171"/>
      <c r="CT378" s="171"/>
      <c r="CU378" s="169"/>
    </row>
    <row r="379" spans="1:130" ht="15.75" x14ac:dyDescent="0.25">
      <c r="A379" s="166"/>
      <c r="B379" s="166" t="s">
        <v>989</v>
      </c>
      <c r="C379" s="175">
        <v>268.529</v>
      </c>
      <c r="D379" s="176">
        <v>305</v>
      </c>
      <c r="E379" s="176">
        <v>603.1</v>
      </c>
      <c r="F379" s="176">
        <v>756</v>
      </c>
      <c r="G379" s="176">
        <v>11</v>
      </c>
      <c r="H379" s="176">
        <v>11.145749996792809</v>
      </c>
      <c r="I379" s="176">
        <v>0</v>
      </c>
      <c r="J379" s="175">
        <v>0</v>
      </c>
      <c r="K379" s="175">
        <v>0.82699999999999996</v>
      </c>
      <c r="L379" s="175">
        <v>0.78900000000000003</v>
      </c>
      <c r="M379" s="176">
        <v>305</v>
      </c>
      <c r="N379" s="176">
        <v>0</v>
      </c>
      <c r="O379" s="177">
        <v>-3.7</v>
      </c>
      <c r="P379" s="178">
        <v>0.43290000000000001</v>
      </c>
      <c r="Q379" s="178">
        <v>-2.4240000000000001E-4</v>
      </c>
      <c r="R379" s="178">
        <v>5.2670000000000001E-8</v>
      </c>
      <c r="S379" s="175">
        <f t="shared" ca="1" si="6"/>
        <v>1.9063608984966154</v>
      </c>
      <c r="T379" s="179">
        <v>25</v>
      </c>
      <c r="U379" s="180">
        <v>793.62</v>
      </c>
      <c r="V379" s="180">
        <v>393.54</v>
      </c>
      <c r="W379" s="169">
        <v>-104</v>
      </c>
      <c r="X379" s="181">
        <v>-435.13600000000002</v>
      </c>
      <c r="Y379" s="169">
        <v>26.03</v>
      </c>
      <c r="Z379" s="181">
        <v>108.90952000000001</v>
      </c>
      <c r="AA379" s="181"/>
      <c r="AB379" s="177">
        <v>16.153300000000002</v>
      </c>
      <c r="AC379" s="180">
        <v>4450.4399999999996</v>
      </c>
      <c r="AD379" s="180">
        <v>-135.6</v>
      </c>
      <c r="AE379" s="169">
        <v>639</v>
      </c>
      <c r="AF379" s="169">
        <v>456</v>
      </c>
      <c r="AG379" s="175">
        <v>0</v>
      </c>
      <c r="AH379" s="180">
        <v>0</v>
      </c>
      <c r="AI379" s="175">
        <v>0</v>
      </c>
      <c r="AJ379" s="175">
        <v>0</v>
      </c>
      <c r="AK379" s="169">
        <v>13390</v>
      </c>
      <c r="AL379" s="181">
        <v>56023.76</v>
      </c>
      <c r="AM379" s="169"/>
      <c r="AN379" s="170"/>
      <c r="AO379" s="170"/>
      <c r="AP379" s="170"/>
      <c r="AQ379" s="170"/>
      <c r="AR379" s="170"/>
      <c r="AS379" s="170"/>
      <c r="AT379" s="170"/>
      <c r="AU379" s="170"/>
      <c r="AV379" s="170"/>
      <c r="AW379" s="170"/>
      <c r="AX379" s="170"/>
      <c r="AY379" s="170"/>
      <c r="AZ379" s="170"/>
      <c r="BA379" s="170"/>
      <c r="BB379" s="170"/>
      <c r="BC379" s="170"/>
      <c r="BD379" s="170"/>
      <c r="BE379" s="170"/>
      <c r="BF379" s="170"/>
      <c r="BG379" s="170"/>
      <c r="BH379" s="170"/>
      <c r="BI379" s="170"/>
      <c r="BJ379" s="170"/>
      <c r="BK379" s="170"/>
      <c r="BL379" s="170"/>
      <c r="BM379" s="170"/>
      <c r="BN379" s="170"/>
      <c r="BO379" s="170"/>
      <c r="BP379" s="170"/>
      <c r="BQ379" s="170"/>
      <c r="BR379" s="170"/>
      <c r="BS379" s="170"/>
      <c r="BT379" s="170"/>
      <c r="BU379" s="170"/>
      <c r="BV379" s="170"/>
      <c r="BW379" s="170"/>
      <c r="BX379" s="170"/>
      <c r="BY379" s="169"/>
      <c r="BZ379" s="169"/>
      <c r="CA379" s="169"/>
      <c r="CB379" s="169"/>
      <c r="CC379" s="169"/>
      <c r="CD379" s="169"/>
      <c r="CE379" s="169"/>
      <c r="CF379" s="169"/>
      <c r="CG379" s="169"/>
      <c r="CH379" s="169"/>
      <c r="CI379" s="169"/>
      <c r="CJ379" s="169"/>
      <c r="CK379" s="169"/>
      <c r="CL379" s="169"/>
      <c r="CM379" s="169"/>
      <c r="CN379" s="169"/>
      <c r="CO379" s="169"/>
      <c r="CP379" s="169"/>
      <c r="CQ379" s="169"/>
      <c r="CR379" s="169"/>
      <c r="CS379" s="171"/>
      <c r="CT379" s="171"/>
      <c r="CU379" s="169"/>
    </row>
    <row r="380" spans="1:130" ht="15.75" x14ac:dyDescent="0.25">
      <c r="A380" s="166" t="s">
        <v>405</v>
      </c>
      <c r="B380" s="166" t="s">
        <v>990</v>
      </c>
      <c r="C380" s="175">
        <f ca="1">C494*9+C273*10</f>
        <v>128.25630000000001</v>
      </c>
      <c r="D380" s="176">
        <v>219.7</v>
      </c>
      <c r="E380" s="176">
        <v>424</v>
      </c>
      <c r="F380" s="176">
        <v>594.6</v>
      </c>
      <c r="G380" s="176">
        <v>22.8</v>
      </c>
      <c r="H380" s="176">
        <v>23.102099993352368</v>
      </c>
      <c r="I380" s="176">
        <v>548</v>
      </c>
      <c r="J380" s="175">
        <v>0.26</v>
      </c>
      <c r="K380" s="175">
        <v>0.44400000000000001</v>
      </c>
      <c r="L380" s="175">
        <v>0.71799999999999997</v>
      </c>
      <c r="M380" s="176">
        <v>293</v>
      </c>
      <c r="N380" s="176">
        <v>0</v>
      </c>
      <c r="O380" s="177">
        <v>0.751</v>
      </c>
      <c r="P380" s="178">
        <v>0.1618</v>
      </c>
      <c r="Q380" s="178">
        <v>-4.6060000000000003E-5</v>
      </c>
      <c r="R380" s="178">
        <v>-7.1209999999999997E-9</v>
      </c>
      <c r="S380" s="175">
        <f t="shared" ca="1" si="6"/>
        <v>0.84483246539842483</v>
      </c>
      <c r="T380" s="179">
        <v>25</v>
      </c>
      <c r="U380" s="180">
        <v>525.55999999999995</v>
      </c>
      <c r="V380" s="180">
        <v>272.12</v>
      </c>
      <c r="W380" s="169">
        <v>-54.74</v>
      </c>
      <c r="X380" s="181">
        <v>-229.03216</v>
      </c>
      <c r="Y380" s="169">
        <v>5.93</v>
      </c>
      <c r="Z380" s="181">
        <v>24.811119999999999</v>
      </c>
      <c r="AA380" s="181">
        <v>393.7</v>
      </c>
      <c r="AB380" s="177">
        <v>15.9671</v>
      </c>
      <c r="AC380" s="180">
        <v>3291.45</v>
      </c>
      <c r="AD380" s="180">
        <v>-71.33</v>
      </c>
      <c r="AE380" s="169">
        <v>452</v>
      </c>
      <c r="AF380" s="169">
        <v>312</v>
      </c>
      <c r="AG380" s="175">
        <v>73.132999999999996</v>
      </c>
      <c r="AH380" s="180">
        <v>-7969.42</v>
      </c>
      <c r="AI380" s="175">
        <v>7.89</v>
      </c>
      <c r="AJ380" s="175">
        <v>8.69</v>
      </c>
      <c r="AK380" s="169">
        <v>8823</v>
      </c>
      <c r="AL380" s="181">
        <v>36915.432000000001</v>
      </c>
      <c r="AM380" s="190" t="s">
        <v>139</v>
      </c>
      <c r="AN380" s="191">
        <f ca="1">IFERROR(IF($AM380="HSC",OFFSET(INDEX(CpDataCoefficients!$A$1:$A$5025,MATCH($A380,CpDataCoefficients!$A$1:$A$5025,0)),1,CpDataCoefficients!$F$39+AN$3),OFFSET(INDEX(CpDataCoefficients!$A$1:$A$5025,MATCH($A380,CpDataCoefficients!$A$1:$A$5025,0)),0,CpDataCoefficients!$F$39+AN$3)),0)</f>
        <v>200</v>
      </c>
      <c r="AO380" s="191">
        <f ca="1">IFERROR(IF($AM380="HSC",OFFSET(INDEX(CpDataCoefficients!$A$1:$A$5025,MATCH($A380,CpDataCoefficients!$A$1:$A$5025,0)),1,CpDataCoefficients!$F$39+AO$3),OFFSET(INDEX(CpDataCoefficients!$A$1:$A$5025,MATCH($A380,CpDataCoefficients!$A$1:$A$5025,0)),0,CpDataCoefficients!$F$39+AO$3)),0)</f>
        <v>1500</v>
      </c>
      <c r="AP380" s="191">
        <f ca="1">IFERROR(IF($AM380="HSC",OFFSET(INDEX(CpDataCoefficients!$A$1:$A$5025,MATCH($A380,CpDataCoefficients!$A$1:$A$5025,0)),1,CpDataCoefficients!$F$39+AP$3),OFFSET(INDEX(CpDataCoefficients!$A$1:$A$5025,MATCH($A380,CpDataCoefficients!$A$1:$A$5025,0)),0,CpDataCoefficients!$F$39+AP$3)),0)</f>
        <v>-76.648631522259393</v>
      </c>
      <c r="AQ380" s="191">
        <f ca="1">IFERROR(IF($AM380="HSC",OFFSET(INDEX(CpDataCoefficients!$A$1:$A$5025,MATCH($A380,CpDataCoefficients!$A$1:$A$5025,0)),1,CpDataCoefficients!$F$39+AQ$3),OFFSET(INDEX(CpDataCoefficients!$A$1:$A$5025,MATCH($A380,CpDataCoefficients!$A$1:$A$5025,0)),0,CpDataCoefficients!$F$39+AQ$3)),0)</f>
        <v>1087.83703518323</v>
      </c>
      <c r="AR380" s="191">
        <f ca="1">IFERROR(IF($AM380="HSC",OFFSET(INDEX(CpDataCoefficients!$A$1:$A$5025,MATCH($A380,CpDataCoefficients!$A$1:$A$5025,0)),1,CpDataCoefficients!$F$39+AR$3),OFFSET(INDEX(CpDataCoefficients!$A$1:$A$5025,MATCH($A380,CpDataCoefficients!$A$1:$A$5025,0)),0,CpDataCoefficients!$F$39+AR$3)),0)</f>
        <v>-704.73155477237708</v>
      </c>
      <c r="AS380" s="191">
        <f ca="1">IFERROR(IF($AM380="HSC",OFFSET(INDEX(CpDataCoefficients!$A$1:$A$5025,MATCH($A380,CpDataCoefficients!$A$1:$A$5025,0)),1,CpDataCoefficients!$F$39+AS$3),OFFSET(INDEX(CpDataCoefficients!$A$1:$A$5025,MATCH($A380,CpDataCoefficients!$A$1:$A$5025,0)),0,CpDataCoefficients!$F$39+AS$3)),0)</f>
        <v>173.97859046503558</v>
      </c>
      <c r="AT380" s="191">
        <f ca="1">IFERROR(IF($AM380="HSC",OFFSET(INDEX(CpDataCoefficients!$A$1:$A$5025,MATCH($A380,CpDataCoefficients!$A$1:$A$5025,0)),1,CpDataCoefficients!$F$39+AT$3),OFFSET(INDEX(CpDataCoefficients!$A$1:$A$5025,MATCH($A380,CpDataCoefficients!$A$1:$A$5025,0)),0,CpDataCoefficients!$F$39+AT$3)),0)</f>
        <v>1.8968470259295565</v>
      </c>
      <c r="AU380" s="191">
        <f ca="1">IFERROR(IF($AM380="HSC",OFFSET(INDEX(CpDataCoefficients!$A$1:$A$5025,MATCH($A380,CpDataCoefficients!$A$1:$A$5025,0)),1,CpDataCoefficients!$F$39+AU$3),OFFSET(INDEX(CpDataCoefficients!$A$1:$A$5025,MATCH($A380,CpDataCoefficients!$A$1:$A$5025,0)),0,CpDataCoefficients!$F$39+AU$3)),0)</f>
        <v>0</v>
      </c>
      <c r="AV380" s="191">
        <f ca="1">IFERROR(IF($AM380="HSC",OFFSET(INDEX(CpDataCoefficients!$A$1:$A$5025,MATCH($A380,CpDataCoefficients!$A$1:$A$5025,0)),1,CpDataCoefficients!$F$39+AV$3),OFFSET(INDEX(CpDataCoefficients!$A$1:$A$5025,MATCH($A380,CpDataCoefficients!$A$1:$A$5025,0)),0,CpDataCoefficients!$F$39+AV$3)),0)</f>
        <v>0</v>
      </c>
      <c r="AW380" s="191">
        <f ca="1">IFERROR(IF($AM380="HSC",OFFSET(INDEX(CpDataCoefficients!$A$1:$A$5025,MATCH($A380,CpDataCoefficients!$A$1:$A$5025,0)),1,CpDataCoefficients!$F$39+AW$3),OFFSET(INDEX(CpDataCoefficients!$A$1:$A$5025,MATCH($A380,CpDataCoefficients!$A$1:$A$5025,0)),0,CpDataCoefficients!$F$39+AW$3)),0)</f>
        <v>0</v>
      </c>
      <c r="AX380" s="191">
        <f ca="1">IFERROR(IF($AM380="HSC",OFFSET(INDEX(CpDataCoefficients!$A$1:$A$5025,MATCH($A380,CpDataCoefficients!$A$1:$A$5025,0)),1,CpDataCoefficients!$F$39+AX$3),OFFSET(INDEX(CpDataCoefficients!$A$1:$A$5025,MATCH($A380,CpDataCoefficients!$A$1:$A$5025,0)),0,CpDataCoefficients!$F$39+AX$3)),0)</f>
        <v>0</v>
      </c>
      <c r="AY380" s="191">
        <f ca="1">IFERROR(IF($AM380="HSC",OFFSET(INDEX(CpDataCoefficients!$A$1:$A$5025,MATCH($A380,CpDataCoefficients!$A$1:$A$5025,0)),1,CpDataCoefficients!$F$39+AY$3),OFFSET(INDEX(CpDataCoefficients!$A$1:$A$5025,MATCH($A380,CpDataCoefficients!$A$1:$A$5025,0)),0,CpDataCoefficients!$F$39+AY$3)),0)</f>
        <v>0</v>
      </c>
      <c r="AZ380" s="191">
        <f ca="1">IFERROR(IF($AM380="HSC",OFFSET(INDEX(CpDataCoefficients!$A$1:$A$5025,MATCH($A380,CpDataCoefficients!$A$1:$A$5025,0)),1,CpDataCoefficients!$F$39+AZ$3),OFFSET(INDEX(CpDataCoefficients!$A$1:$A$5025,MATCH($A380,CpDataCoefficients!$A$1:$A$5025,0)),0,CpDataCoefficients!$F$39+AZ$3)),0)</f>
        <v>0</v>
      </c>
      <c r="BA380" s="191">
        <f ca="1">IFERROR(IF($AM380="HSC",OFFSET(INDEX(CpDataCoefficients!$A$1:$A$5025,MATCH($A380,CpDataCoefficients!$A$1:$A$5025,0)),1,CpDataCoefficients!$F$39+BA$3),OFFSET(INDEX(CpDataCoefficients!$A$1:$A$5025,MATCH($A380,CpDataCoefficients!$A$1:$A$5025,0)),0,CpDataCoefficients!$F$39+BA$3)),0)</f>
        <v>0</v>
      </c>
      <c r="BB380" s="191">
        <f ca="1">IFERROR(IF($AM380="HSC",OFFSET(INDEX(CpDataCoefficients!$A$1:$A$5025,MATCH($A380,CpDataCoefficients!$A$1:$A$5025,0)),1,CpDataCoefficients!$F$39+BB$3),OFFSET(INDEX(CpDataCoefficients!$A$1:$A$5025,MATCH($A380,CpDataCoefficients!$A$1:$A$5025,0)),0,CpDataCoefficients!$F$39+BB$3)),0)</f>
        <v>0</v>
      </c>
      <c r="BC380" s="191">
        <f ca="1">IFERROR(IF($AM380="HSC",OFFSET(INDEX(CpDataCoefficients!$A$1:$A$5025,MATCH($A380,CpDataCoefficients!$A$1:$A$5025,0)),1,CpDataCoefficients!$F$39+BC$3),OFFSET(INDEX(CpDataCoefficients!$A$1:$A$5025,MATCH($A380,CpDataCoefficients!$A$1:$A$5025,0)),0,CpDataCoefficients!$F$39+BC$3)),0)</f>
        <v>0</v>
      </c>
      <c r="BD380" s="191">
        <f ca="1">IFERROR(IF($AM380="HSC",OFFSET(INDEX(CpDataCoefficients!$A$1:$A$5025,MATCH($A380,CpDataCoefficients!$A$1:$A$5025,0)),1,CpDataCoefficients!$F$39+BD$3),OFFSET(INDEX(CpDataCoefficients!$A$1:$A$5025,MATCH($A380,CpDataCoefficients!$A$1:$A$5025,0)),0,CpDataCoefficients!$F$39+BD$3)),0)</f>
        <v>0</v>
      </c>
      <c r="BE380" s="191">
        <f ca="1">IFERROR(IF($AM380="HSC",OFFSET(INDEX(CpDataCoefficients!$A$1:$A$5025,MATCH($A380,CpDataCoefficients!$A$1:$A$5025,0)),1,CpDataCoefficients!$F$39+BE$3),OFFSET(INDEX(CpDataCoefficients!$A$1:$A$5025,MATCH($A380,CpDataCoefficients!$A$1:$A$5025,0)),0,CpDataCoefficients!$F$39+BE$3)),0)</f>
        <v>0</v>
      </c>
      <c r="BF380" s="191">
        <f ca="1">IFERROR(IF($AM380="HSC",OFFSET(INDEX(CpDataCoefficients!$A$1:$A$5025,MATCH($A380,CpDataCoefficients!$A$1:$A$5025,0)),1,CpDataCoefficients!$F$39+BF$3),OFFSET(INDEX(CpDataCoefficients!$A$1:$A$5025,MATCH($A380,CpDataCoefficients!$A$1:$A$5025,0)),0,CpDataCoefficients!$F$39+BF$3)),0)</f>
        <v>0</v>
      </c>
      <c r="BG380" s="191">
        <f ca="1">IFERROR(IF($AM380="HSC",OFFSET(INDEX(CpDataCoefficients!$A$1:$A$5025,MATCH($A380,CpDataCoefficients!$A$1:$A$5025,0)),1,CpDataCoefficients!$F$39+BG$3),OFFSET(INDEX(CpDataCoefficients!$A$1:$A$5025,MATCH($A380,CpDataCoefficients!$A$1:$A$5025,0)),0,CpDataCoefficients!$F$39+BG$3)),0)</f>
        <v>0</v>
      </c>
      <c r="BH380" s="191">
        <f ca="1">IFERROR(IF($AM380="HSC",OFFSET(INDEX(CpDataCoefficients!$A$1:$A$5025,MATCH($A380,CpDataCoefficients!$A$1:$A$5025,0)),1,CpDataCoefficients!$F$39+BH$3),OFFSET(INDEX(CpDataCoefficients!$A$1:$A$5025,MATCH($A380,CpDataCoefficients!$A$1:$A$5025,0)),0,CpDataCoefficients!$F$39+BH$3)),0)</f>
        <v>0</v>
      </c>
      <c r="BI380" s="191">
        <f ca="1">IFERROR(IF($AM380="HSC",OFFSET(INDEX(CpDataCoefficients!$A$1:$A$5025,MATCH($A380,CpDataCoefficients!$A$1:$A$5025,0)),1,CpDataCoefficients!$F$39+BI$3),OFFSET(INDEX(CpDataCoefficients!$A$1:$A$5025,MATCH($A380,CpDataCoefficients!$A$1:$A$5025,0)),0,CpDataCoefficients!$F$39+BI$3)),0)</f>
        <v>0</v>
      </c>
      <c r="BJ380" s="191">
        <f ca="1">IFERROR(IF($AM380="HSC",OFFSET(INDEX(CpDataCoefficients!$A$1:$A$5025,MATCH($A380,CpDataCoefficients!$A$1:$A$5025,0)),1,CpDataCoefficients!$F$39+BJ$3),OFFSET(INDEX(CpDataCoefficients!$A$1:$A$5025,MATCH($A380,CpDataCoefficients!$A$1:$A$5025,0)),0,CpDataCoefficients!$F$39+BJ$3)),0)</f>
        <v>0</v>
      </c>
      <c r="BK380" s="191">
        <f ca="1">IFERROR(IF($AM380="HSC",OFFSET(INDEX(CpDataCoefficients!$A$1:$A$5025,MATCH($A380,CpDataCoefficients!$A$1:$A$5025,0)),1,CpDataCoefficients!$F$39+BK$3),OFFSET(INDEX(CpDataCoefficients!$A$1:$A$5025,MATCH($A380,CpDataCoefficients!$A$1:$A$5025,0)),0,CpDataCoefficients!$F$39+BK$3)),0)</f>
        <v>0</v>
      </c>
      <c r="BL380" s="191">
        <f ca="1">IFERROR(IF($AM380="HSC",OFFSET(INDEX(CpDataCoefficients!$A$1:$A$5025,MATCH($A380,CpDataCoefficients!$A$1:$A$5025,0)),1,CpDataCoefficients!$F$39+BL$3),OFFSET(INDEX(CpDataCoefficients!$A$1:$A$5025,MATCH($A380,CpDataCoefficients!$A$1:$A$5025,0)),0,CpDataCoefficients!$F$39+BL$3)),0)</f>
        <v>0</v>
      </c>
      <c r="BM380" s="191">
        <f ca="1">IFERROR(IF($AM380="HSC",OFFSET(INDEX(CpDataCoefficients!$A$1:$A$5025,MATCH($A380,CpDataCoefficients!$A$1:$A$5025,0)),1,CpDataCoefficients!$F$39+BM$3),OFFSET(INDEX(CpDataCoefficients!$A$1:$A$5025,MATCH($A380,CpDataCoefficients!$A$1:$A$5025,0)),0,CpDataCoefficients!$F$39+BM$3)),0)</f>
        <v>0</v>
      </c>
      <c r="BN380" s="191">
        <f ca="1">IFERROR(IF($AM380="HSC",OFFSET(INDEX(CpDataCoefficients!$A$1:$A$5025,MATCH($A380,CpDataCoefficients!$A$1:$A$5025,0)),1,CpDataCoefficients!$F$39+BN$3),OFFSET(INDEX(CpDataCoefficients!$A$1:$A$5025,MATCH($A380,CpDataCoefficients!$A$1:$A$5025,0)),0,CpDataCoefficients!$F$39+BN$3)),0)</f>
        <v>0</v>
      </c>
      <c r="BO380" s="191">
        <f ca="1">IFERROR(IF($AM380="HSC",OFFSET(INDEX(CpDataCoefficients!$A$1:$A$5025,MATCH($A380,CpDataCoefficients!$A$1:$A$5025,0)),1,CpDataCoefficients!$F$39+BO$3),OFFSET(INDEX(CpDataCoefficients!$A$1:$A$5025,MATCH($A380,CpDataCoefficients!$A$1:$A$5025,0)),0,CpDataCoefficients!$F$39+BO$3)),0)</f>
        <v>0</v>
      </c>
      <c r="BP380" s="191">
        <f ca="1">IFERROR(IF($AM380="HSC",OFFSET(INDEX(CpDataCoefficients!$A$1:$A$5025,MATCH($A380,CpDataCoefficients!$A$1:$A$5025,0)),1,CpDataCoefficients!$F$39+BP$3),OFFSET(INDEX(CpDataCoefficients!$A$1:$A$5025,MATCH($A380,CpDataCoefficients!$A$1:$A$5025,0)),0,CpDataCoefficients!$F$39+BP$3)),0)</f>
        <v>0</v>
      </c>
      <c r="BQ380" s="191">
        <f ca="1">IFERROR(IF($AM380="HSC",OFFSET(INDEX(CpDataCoefficients!$A$1:$A$5025,MATCH($A380,CpDataCoefficients!$A$1:$A$5025,0)),1,CpDataCoefficients!$F$39+BQ$3),OFFSET(INDEX(CpDataCoefficients!$A$1:$A$5025,MATCH($A380,CpDataCoefficients!$A$1:$A$5025,0)),0,CpDataCoefficients!$F$39+BQ$3)),0)</f>
        <v>0</v>
      </c>
      <c r="BR380" s="191">
        <f ca="1">IFERROR(IF($AM380="HSC",OFFSET(INDEX(CpDataCoefficients!$A$1:$A$5025,MATCH($A380,CpDataCoefficients!$A$1:$A$5025,0)),1,CpDataCoefficients!$F$39+BR$3),OFFSET(INDEX(CpDataCoefficients!$A$1:$A$5025,MATCH($A380,CpDataCoefficients!$A$1:$A$5025,0)),0,CpDataCoefficients!$F$39+BR$3)),0)</f>
        <v>0</v>
      </c>
      <c r="BS380" s="191">
        <f ca="1">IFERROR(IF($AM380="HSC",OFFSET(INDEX(CpDataCoefficients!$A$1:$A$5025,MATCH($A380,CpDataCoefficients!$A$1:$A$5025,0)),1,CpDataCoefficients!$F$39+BS$3),OFFSET(INDEX(CpDataCoefficients!$A$1:$A$5025,MATCH($A380,CpDataCoefficients!$A$1:$A$5025,0)),0,CpDataCoefficients!$F$39+BS$3)),0)</f>
        <v>0</v>
      </c>
      <c r="BT380" s="191">
        <f ca="1">IFERROR(IF($AM380="HSC",OFFSET(INDEX(CpDataCoefficients!$A$1:$A$5025,MATCH($A380,CpDataCoefficients!$A$1:$A$5025,0)),1,CpDataCoefficients!$F$39+BT$3),OFFSET(INDEX(CpDataCoefficients!$A$1:$A$5025,MATCH($A380,CpDataCoefficients!$A$1:$A$5025,0)),0,CpDataCoefficients!$F$39+BT$3)),0)</f>
        <v>0</v>
      </c>
      <c r="BU380" s="191">
        <f ca="1">IFERROR(IF($AM380="HSC",OFFSET(INDEX(CpDataCoefficients!$A$1:$A$5025,MATCH($A380,CpDataCoefficients!$A$1:$A$5025,0)),1,CpDataCoefficients!$F$39+BU$3),OFFSET(INDEX(CpDataCoefficients!$A$1:$A$5025,MATCH($A380,CpDataCoefficients!$A$1:$A$5025,0)),0,CpDataCoefficients!$F$39+BU$3)),0)</f>
        <v>0</v>
      </c>
      <c r="BV380" s="191">
        <f ca="1">IFERROR(IF($AM380="HSC",OFFSET(INDEX(CpDataCoefficients!$A$1:$A$5025,MATCH($A380,CpDataCoefficients!$A$1:$A$5025,0)),1,CpDataCoefficients!$F$39+BV$3),OFFSET(INDEX(CpDataCoefficients!$A$1:$A$5025,MATCH($A380,CpDataCoefficients!$A$1:$A$5025,0)),0,CpDataCoefficients!$F$39+BV$3)),0)</f>
        <v>0</v>
      </c>
      <c r="BW380" s="191">
        <f ca="1">IFERROR(IF($AM380="HSC",OFFSET(INDEX(CpDataCoefficients!$A$1:$A$5025,MATCH($A380,CpDataCoefficients!$A$1:$A$5025,0)),1,CpDataCoefficients!$F$39+BW$3),OFFSET(INDEX(CpDataCoefficients!$A$1:$A$5025,MATCH($A380,CpDataCoefficients!$A$1:$A$5025,0)),0,CpDataCoefficients!$F$39+BW$3)),0)</f>
        <v>0</v>
      </c>
      <c r="BX380" s="191">
        <f ca="1">IFERROR(IF($AM380="HSC",OFFSET(INDEX(CpDataCoefficients!$A$1:$A$5025,MATCH($A380,CpDataCoefficients!$A$1:$A$5025,0)),1,CpDataCoefficients!$F$39+BX$3),OFFSET(INDEX(CpDataCoefficients!$A$1:$A$5025,MATCH($A380,CpDataCoefficients!$A$1:$A$5025,0)),0,CpDataCoefficients!$F$39+BX$3)),0)</f>
        <v>0</v>
      </c>
      <c r="BY380" s="191">
        <f ca="1">IFERROR(IF($AM380="HSC",OFFSET(INDEX(CpDataCoefficients!$A$1:$A$5025,MATCH($A380,CpDataCoefficients!$A$1:$A$5025,0)),1,CpDataCoefficients!$F$39+BY$3),OFFSET(INDEX(CpDataCoefficients!$A$1:$A$5025,MATCH($A380,CpDataCoefficients!$A$1:$A$5025,0)),0,CpDataCoefficients!$F$39+BY$3)),0)</f>
        <v>0</v>
      </c>
      <c r="BZ380" s="191">
        <f ca="1">IFERROR(IF($AM380="HSC",OFFSET(INDEX(CpDataCoefficients!$A$1:$A$5025,MATCH($A380,CpDataCoefficients!$A$1:$A$5025,0)),1,CpDataCoefficients!$F$39+BZ$3),OFFSET(INDEX(CpDataCoefficients!$A$1:$A$5025,MATCH($A380,CpDataCoefficients!$A$1:$A$5025,0)),0,CpDataCoefficients!$F$39+BZ$3)),0)</f>
        <v>0</v>
      </c>
      <c r="CA380" s="191">
        <f ca="1">IFERROR(IF($AM380="HSC",OFFSET(INDEX(CpDataCoefficients!$A$1:$A$5025,MATCH($A380,CpDataCoefficients!$A$1:$A$5025,0)),1,CpDataCoefficients!$F$39+CA$3),OFFSET(INDEX(CpDataCoefficients!$A$1:$A$5025,MATCH($A380,CpDataCoefficients!$A$1:$A$5025,0)),0,CpDataCoefficients!$F$39+CA$3)),0)</f>
        <v>0</v>
      </c>
      <c r="CB380" s="191">
        <f ca="1">IFERROR(IF($AM380="HSC",OFFSET(INDEX(CpDataCoefficients!$A$1:$A$5025,MATCH($A380,CpDataCoefficients!$A$1:$A$5025,0)),1,CpDataCoefficients!$F$39+CB$3),OFFSET(INDEX(CpDataCoefficients!$A$1:$A$5025,MATCH($A380,CpDataCoefficients!$A$1:$A$5025,0)),0,CpDataCoefficients!$F$39+CB$3)),0)</f>
        <v>0</v>
      </c>
      <c r="CC380" s="191">
        <f ca="1">IFERROR(IF($AM380="HSC",OFFSET(INDEX(CpDataCoefficients!$A$1:$A$5025,MATCH($A380,CpDataCoefficients!$A$1:$A$5025,0)),1,CpDataCoefficients!$F$39+CC$3),OFFSET(INDEX(CpDataCoefficients!$A$1:$A$5025,MATCH($A380,CpDataCoefficients!$A$1:$A$5025,0)),0,CpDataCoefficients!$F$39+CC$3)),0)</f>
        <v>0</v>
      </c>
      <c r="CD380" s="191">
        <f ca="1">IFERROR(IF($AM380="HSC",OFFSET(INDEX(CpDataCoefficients!$A$1:$A$5025,MATCH($A380,CpDataCoefficients!$A$1:$A$5025,0)),1,CpDataCoefficients!$F$39+CD$3),OFFSET(INDEX(CpDataCoefficients!$A$1:$A$5025,MATCH($A380,CpDataCoefficients!$A$1:$A$5025,0)),0,CpDataCoefficients!$F$39+CD$3)),0)</f>
        <v>0</v>
      </c>
      <c r="CE380" s="191">
        <f ca="1">IFERROR(IF($AM380="HSC",OFFSET(INDEX(CpDataCoefficients!$A$1:$A$5025,MATCH($A380,CpDataCoefficients!$A$1:$A$5025,0)),1,CpDataCoefficients!$F$39+CE$3),OFFSET(INDEX(CpDataCoefficients!$A$1:$A$5025,MATCH($A380,CpDataCoefficients!$A$1:$A$5025,0)),0,CpDataCoefficients!$F$39+CE$3)),0)</f>
        <v>0</v>
      </c>
      <c r="CF380" s="191">
        <f ca="1">IFERROR(IF($AM380="HSC",OFFSET(INDEX(CpDataCoefficients!$A$1:$A$5025,MATCH($A380,CpDataCoefficients!$A$1:$A$5025,0)),1,CpDataCoefficients!$F$39+CF$3),OFFSET(INDEX(CpDataCoefficients!$A$1:$A$5025,MATCH($A380,CpDataCoefficients!$A$1:$A$5025,0)),0,CpDataCoefficients!$F$39+CF$3)),0)</f>
        <v>0</v>
      </c>
      <c r="CG380" s="191">
        <f ca="1">IFERROR(IF($AM380="HSC",OFFSET(INDEX(CpDataCoefficients!$A$1:$A$5025,MATCH($A380,CpDataCoefficients!$A$1:$A$5025,0)),1,CpDataCoefficients!$F$39+CG$3),OFFSET(INDEX(CpDataCoefficients!$A$1:$A$5025,MATCH($A380,CpDataCoefficients!$A$1:$A$5025,0)),0,CpDataCoefficients!$F$39+CG$3)),0)</f>
        <v>0</v>
      </c>
      <c r="CH380" s="191">
        <f ca="1">IFERROR(IF($AM380="HSC",OFFSET(INDEX(CpDataCoefficients!$A$1:$A$5025,MATCH($A380,CpDataCoefficients!$A$1:$A$5025,0)),1,CpDataCoefficients!$F$39+CH$3),OFFSET(INDEX(CpDataCoefficients!$A$1:$A$5025,MATCH($A380,CpDataCoefficients!$A$1:$A$5025,0)),0,CpDataCoefficients!$F$39+CH$3)),0)</f>
        <v>0</v>
      </c>
      <c r="CI380" s="191">
        <f ca="1">IFERROR(IF($AM380="HSC",OFFSET(INDEX(CpDataCoefficients!$A$1:$A$5025,MATCH($A380,CpDataCoefficients!$A$1:$A$5025,0)),1,CpDataCoefficients!$F$39+CI$3),OFFSET(INDEX(CpDataCoefficients!$A$1:$A$5025,MATCH($A380,CpDataCoefficients!$A$1:$A$5025,0)),0,CpDataCoefficients!$F$39+CI$3)),0)</f>
        <v>0</v>
      </c>
      <c r="CJ380" s="191">
        <f ca="1">IFERROR(IF($AM380="HSC",OFFSET(INDEX(CpDataCoefficients!$A$1:$A$5025,MATCH($A380,CpDataCoefficients!$A$1:$A$5025,0)),1,CpDataCoefficients!$F$39+CJ$3),OFFSET(INDEX(CpDataCoefficients!$A$1:$A$5025,MATCH($A380,CpDataCoefficients!$A$1:$A$5025,0)),0,CpDataCoefficients!$F$39+CJ$3)),0)</f>
        <v>0</v>
      </c>
      <c r="CK380" s="191">
        <f ca="1">IFERROR(IF($AM380="HSC",OFFSET(INDEX(CpDataCoefficients!$A$1:$A$5025,MATCH($A380,CpDataCoefficients!$A$1:$A$5025,0)),1,CpDataCoefficients!$F$39+CK$3),OFFSET(INDEX(CpDataCoefficients!$A$1:$A$5025,MATCH($A380,CpDataCoefficients!$A$1:$A$5025,0)),0,CpDataCoefficients!$F$39+CK$3)),0)</f>
        <v>0</v>
      </c>
      <c r="CL380" s="191">
        <f ca="1">IFERROR(IF($AM380="HSC",OFFSET(INDEX(CpDataCoefficients!$A$1:$A$5025,MATCH($A380,CpDataCoefficients!$A$1:$A$5025,0)),1,CpDataCoefficients!$F$39+CL$3),OFFSET(INDEX(CpDataCoefficients!$A$1:$A$5025,MATCH($A380,CpDataCoefficients!$A$1:$A$5025,0)),0,CpDataCoefficients!$F$39+CL$3)),0)</f>
        <v>0</v>
      </c>
      <c r="CM380" s="191">
        <f ca="1">IFERROR(IF($AM380="HSC",OFFSET(INDEX(CpDataCoefficients!$A$1:$A$5025,MATCH($A380,CpDataCoefficients!$A$1:$A$5025,0)),1,CpDataCoefficients!$F$39+CM$3),OFFSET(INDEX(CpDataCoefficients!$A$1:$A$5025,MATCH($A380,CpDataCoefficients!$A$1:$A$5025,0)),0,CpDataCoefficients!$F$39+CM$3)),0)</f>
        <v>0</v>
      </c>
      <c r="CN380" s="191">
        <f ca="1">IFERROR(IF($AM380="HSC",OFFSET(INDEX(CpDataCoefficients!$A$1:$A$5025,MATCH($A380,CpDataCoefficients!$A$1:$A$5025,0)),1,CpDataCoefficients!$F$39+CN$3),OFFSET(INDEX(CpDataCoefficients!$A$1:$A$5025,MATCH($A380,CpDataCoefficients!$A$1:$A$5025,0)),0,CpDataCoefficients!$F$39+CN$3)),0)</f>
        <v>0</v>
      </c>
      <c r="CO380" s="191">
        <f ca="1">IFERROR(IF($AM380="HSC",OFFSET(INDEX(CpDataCoefficients!$A$1:$A$5025,MATCH($A380,CpDataCoefficients!$A$1:$A$5025,0)),1,CpDataCoefficients!$F$39+CO$3),OFFSET(INDEX(CpDataCoefficients!$A$1:$A$5025,MATCH($A380,CpDataCoefficients!$A$1:$A$5025,0)),0,CpDataCoefficients!$F$39+CO$3)),0)</f>
        <v>0</v>
      </c>
      <c r="CP380" s="191">
        <f ca="1">IFERROR(IF($AM380="HSC",OFFSET(INDEX(CpDataCoefficients!$A$1:$A$5025,MATCH($A380,CpDataCoefficients!$A$1:$A$5025,0)),1,CpDataCoefficients!$F$39+CP$3),OFFSET(INDEX(CpDataCoefficients!$A$1:$A$5025,MATCH($A380,CpDataCoefficients!$A$1:$A$5025,0)),0,CpDataCoefficients!$F$39+CP$3)),0)</f>
        <v>0</v>
      </c>
      <c r="CQ380" s="191">
        <f ca="1">IFERROR(IF($AM380="HSC",OFFSET(INDEX(CpDataCoefficients!$A$1:$A$5025,MATCH($A380,CpDataCoefficients!$A$1:$A$5025,0)),1,CpDataCoefficients!$F$39+CQ$3),OFFSET(INDEX(CpDataCoefficients!$A$1:$A$5025,MATCH($A380,CpDataCoefficients!$A$1:$A$5025,0)),0,CpDataCoefficients!$F$39+CQ$3)),0)</f>
        <v>0</v>
      </c>
      <c r="CR380" s="191">
        <f ca="1">IFERROR(IF($AM380="HSC",OFFSET(INDEX(CpDataCoefficients!$A$1:$A$5025,MATCH($A380,CpDataCoefficients!$A$1:$A$5025,0)),1,CpDataCoefficients!$F$39+CR$3),OFFSET(INDEX(CpDataCoefficients!$A$1:$A$5025,MATCH($A380,CpDataCoefficients!$A$1:$A$5025,0)),0,CpDataCoefficients!$F$39+CR$3)),0)</f>
        <v>0</v>
      </c>
      <c r="CS380" s="191">
        <f ca="1">IFERROR(IF($AM380="HSC",OFFSET(INDEX(CpDataCoefficients!$A$1:$A$5025,MATCH($A380,CpDataCoefficients!$A$1:$A$5025,0)),1,CpDataCoefficients!$F$39+CS$3),OFFSET(INDEX(CpDataCoefficients!$A$1:$A$5025,MATCH($A380,CpDataCoefficients!$A$1:$A$5025,0)),0,CpDataCoefficients!$F$39+CS$3)),0)</f>
        <v>0</v>
      </c>
      <c r="CT380" s="191">
        <f ca="1">IFERROR(IF($AM380="HSC",OFFSET(INDEX(CpDataCoefficients!$A$1:$A$5025,MATCH($A380,CpDataCoefficients!$A$1:$A$5025,0)),1,CpDataCoefficients!$F$39+CT$3),OFFSET(INDEX(CpDataCoefficients!$A$1:$A$5025,MATCH($A380,CpDataCoefficients!$A$1:$A$5025,0)),0,CpDataCoefficients!$F$39+CT$3)),0)</f>
        <v>0</v>
      </c>
      <c r="CU380" s="192">
        <f ca="1">IFERROR(IF($AM380="HSC",OFFSET(INDEX(CpDataCoefficients!$A$1:$A$5025,MATCH($A380,CpDataCoefficients!$A$1:$A$5025,0)),1,CpDataCoefficients!$F$39+CU$3),OFFSET(INDEX(CpDataCoefficients!$A$1:$A$5025,MATCH($A380,CpDataCoefficients!$A$1:$A$5025,0)),0,CpDataCoefficients!$F$39+CU$3)),0)</f>
        <v>0</v>
      </c>
      <c r="CV380" s="193">
        <v>2</v>
      </c>
      <c r="CW380" s="193">
        <v>7</v>
      </c>
      <c r="CX380" s="193"/>
      <c r="CY380" s="193"/>
      <c r="CZ380" s="193"/>
      <c r="DA380" s="193"/>
      <c r="DB380" s="193"/>
      <c r="DC380" s="193"/>
      <c r="DD380" s="193"/>
      <c r="DE380" s="193"/>
      <c r="DF380" s="193"/>
      <c r="DG380" s="193"/>
      <c r="DH380" s="193"/>
      <c r="DI380" s="193"/>
      <c r="DJ380" s="193"/>
      <c r="DK380" s="193"/>
      <c r="DL380" s="193"/>
      <c r="DM380" s="193"/>
      <c r="DN380" s="193"/>
      <c r="DO380" s="193"/>
      <c r="DP380" s="193"/>
      <c r="DQ380" s="193"/>
      <c r="DR380" s="193"/>
      <c r="DS380" s="193"/>
      <c r="DT380" s="193"/>
      <c r="DU380" s="193"/>
      <c r="DV380" s="193"/>
      <c r="DW380" s="193"/>
      <c r="DX380" s="193"/>
      <c r="DY380" s="193"/>
      <c r="DZ380" s="193"/>
    </row>
    <row r="381" spans="1:130" ht="15.75" x14ac:dyDescent="0.25">
      <c r="A381" s="166" t="s">
        <v>351</v>
      </c>
      <c r="B381" s="166" t="s">
        <v>990</v>
      </c>
      <c r="C381" s="175">
        <f ca="1">C380</f>
        <v>128.25630000000001</v>
      </c>
      <c r="D381" s="176"/>
      <c r="E381" s="176"/>
      <c r="F381" s="176"/>
      <c r="G381" s="176"/>
      <c r="H381" s="176"/>
      <c r="I381" s="176"/>
      <c r="J381" s="175"/>
      <c r="K381" s="175"/>
      <c r="L381" s="175"/>
      <c r="M381" s="176"/>
      <c r="N381" s="176"/>
      <c r="O381" s="177"/>
      <c r="P381" s="178"/>
      <c r="Q381" s="178"/>
      <c r="R381" s="178"/>
      <c r="S381" s="175"/>
      <c r="T381" s="179"/>
      <c r="U381" s="180"/>
      <c r="V381" s="180"/>
      <c r="W381" s="169"/>
      <c r="X381" s="181"/>
      <c r="Y381" s="169"/>
      <c r="Z381" s="181"/>
      <c r="AA381" s="181"/>
      <c r="AB381" s="177"/>
      <c r="AC381" s="180"/>
      <c r="AD381" s="180"/>
      <c r="AE381" s="169"/>
      <c r="AF381" s="169"/>
      <c r="AG381" s="175"/>
      <c r="AH381" s="180"/>
      <c r="AI381" s="175"/>
      <c r="AJ381" s="175"/>
      <c r="AK381" s="169"/>
      <c r="AL381" s="181"/>
      <c r="AM381" s="194"/>
      <c r="AN381" s="195"/>
      <c r="AO381" s="195"/>
      <c r="AP381" s="195"/>
      <c r="AQ381" s="195"/>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N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row>
    <row r="382" spans="1:130" ht="15.75" x14ac:dyDescent="0.25">
      <c r="A382" s="166"/>
      <c r="B382" s="166" t="s">
        <v>991</v>
      </c>
      <c r="C382" s="175">
        <v>196.37799999999999</v>
      </c>
      <c r="D382" s="176">
        <v>0</v>
      </c>
      <c r="E382" s="176">
        <v>535.29999999999995</v>
      </c>
      <c r="F382" s="176">
        <v>710.5</v>
      </c>
      <c r="G382" s="176">
        <v>16.3</v>
      </c>
      <c r="H382" s="176">
        <v>16.515974995247529</v>
      </c>
      <c r="I382" s="176">
        <v>0</v>
      </c>
      <c r="J382" s="175">
        <v>0</v>
      </c>
      <c r="K382" s="175">
        <v>0.61</v>
      </c>
      <c r="L382" s="175">
        <v>0</v>
      </c>
      <c r="M382" s="176">
        <v>0</v>
      </c>
      <c r="N382" s="176">
        <v>0</v>
      </c>
      <c r="O382" s="177">
        <v>-14.523999999999999</v>
      </c>
      <c r="P382" s="178">
        <v>3.3719999999999999</v>
      </c>
      <c r="Q382" s="178">
        <v>-1</v>
      </c>
      <c r="R382" s="178">
        <v>-1.948</v>
      </c>
      <c r="S382" s="175">
        <f t="shared" ca="1" si="6"/>
        <v>2.4632879375392442</v>
      </c>
      <c r="T382" s="179">
        <v>25</v>
      </c>
      <c r="U382" s="180">
        <v>-4</v>
      </c>
      <c r="V382" s="180">
        <v>4.3719999999999999</v>
      </c>
      <c r="W382" s="169">
        <v>-8</v>
      </c>
      <c r="X382" s="181">
        <v>-33.472000000000001</v>
      </c>
      <c r="Y382" s="169">
        <v>735.19</v>
      </c>
      <c r="Z382" s="181">
        <v>3076.0349600000004</v>
      </c>
      <c r="AA382" s="181"/>
      <c r="AB382" s="177">
        <v>357.74</v>
      </c>
      <c r="AC382" s="180">
        <v>-64.849999999999994</v>
      </c>
      <c r="AD382" s="180">
        <v>24.72</v>
      </c>
      <c r="AE382" s="169">
        <v>16.108899999999998</v>
      </c>
      <c r="AF382" s="169">
        <v>4096.3</v>
      </c>
      <c r="AG382" s="175">
        <v>-103</v>
      </c>
      <c r="AH382" s="180">
        <v>569</v>
      </c>
      <c r="AI382" s="175">
        <v>400</v>
      </c>
      <c r="AJ382" s="175">
        <v>0</v>
      </c>
      <c r="AK382" s="169">
        <v>0</v>
      </c>
      <c r="AL382" s="181">
        <v>0</v>
      </c>
      <c r="AM382" s="169"/>
      <c r="AN382" s="170"/>
      <c r="AO382" s="170"/>
      <c r="AP382" s="170"/>
      <c r="AQ382" s="170"/>
      <c r="AR382" s="170"/>
      <c r="AS382" s="170"/>
      <c r="AT382" s="170"/>
      <c r="AU382" s="170"/>
      <c r="AV382" s="170"/>
      <c r="AW382" s="170"/>
      <c r="AX382" s="170"/>
      <c r="AY382" s="170"/>
      <c r="AZ382" s="170"/>
      <c r="BA382" s="170"/>
      <c r="BB382" s="170"/>
      <c r="BC382" s="170"/>
      <c r="BD382" s="170"/>
      <c r="BE382" s="170"/>
      <c r="BF382" s="170"/>
      <c r="BG382" s="170"/>
      <c r="BH382" s="170"/>
      <c r="BI382" s="170"/>
      <c r="BJ382" s="170"/>
      <c r="BK382" s="170"/>
      <c r="BL382" s="170"/>
      <c r="BM382" s="170"/>
      <c r="BN382" s="170"/>
      <c r="BO382" s="170"/>
      <c r="BP382" s="170"/>
      <c r="BQ382" s="170"/>
      <c r="BR382" s="170"/>
      <c r="BS382" s="170"/>
      <c r="BT382" s="170"/>
      <c r="BU382" s="170"/>
      <c r="BV382" s="170"/>
      <c r="BW382" s="170"/>
      <c r="BX382" s="170"/>
      <c r="BY382" s="169"/>
      <c r="BZ382" s="169"/>
      <c r="CA382" s="169"/>
      <c r="CB382" s="169"/>
      <c r="CC382" s="169"/>
      <c r="CD382" s="169"/>
      <c r="CE382" s="169"/>
      <c r="CF382" s="169"/>
      <c r="CG382" s="169"/>
      <c r="CH382" s="169"/>
      <c r="CI382" s="169"/>
      <c r="CJ382" s="169"/>
      <c r="CK382" s="169"/>
      <c r="CL382" s="169"/>
      <c r="CM382" s="169"/>
      <c r="CN382" s="169"/>
      <c r="CO382" s="169"/>
      <c r="CP382" s="169"/>
      <c r="CQ382" s="169"/>
      <c r="CR382" s="169"/>
      <c r="CS382" s="171"/>
      <c r="CT382" s="171"/>
      <c r="CU382" s="169"/>
    </row>
    <row r="383" spans="1:130" ht="15.75" x14ac:dyDescent="0.25">
      <c r="A383" s="166" t="s">
        <v>992</v>
      </c>
      <c r="B383" s="166" t="s">
        <v>993</v>
      </c>
      <c r="C383" s="175">
        <v>254.50200000000001</v>
      </c>
      <c r="D383" s="176">
        <v>301.3</v>
      </c>
      <c r="E383" s="176">
        <v>589.5</v>
      </c>
      <c r="F383" s="176">
        <v>745</v>
      </c>
      <c r="G383" s="176">
        <v>11.9</v>
      </c>
      <c r="H383" s="176">
        <v>12.057674996530404</v>
      </c>
      <c r="I383" s="176">
        <v>0</v>
      </c>
      <c r="J383" s="175">
        <v>0</v>
      </c>
      <c r="K383" s="175">
        <v>0.79</v>
      </c>
      <c r="L383" s="175">
        <v>0.77700000000000002</v>
      </c>
      <c r="M383" s="176">
        <v>301</v>
      </c>
      <c r="N383" s="176">
        <v>0</v>
      </c>
      <c r="O383" s="177">
        <v>-3.456</v>
      </c>
      <c r="P383" s="178">
        <v>0.41010000000000002</v>
      </c>
      <c r="Q383" s="178">
        <v>-2.2910000000000001E-4</v>
      </c>
      <c r="R383" s="178">
        <v>4.964E-8</v>
      </c>
      <c r="S383" s="175">
        <f t="shared" ca="1" si="6"/>
        <v>1.8007290255489381</v>
      </c>
      <c r="T383" s="179">
        <v>25</v>
      </c>
      <c r="U383" s="180">
        <v>777.4</v>
      </c>
      <c r="V383" s="180">
        <v>385</v>
      </c>
      <c r="W383" s="169">
        <v>-99.08</v>
      </c>
      <c r="X383" s="181">
        <v>-414.55072000000001</v>
      </c>
      <c r="Y383" s="169">
        <v>24.02</v>
      </c>
      <c r="Z383" s="181">
        <v>100.49968</v>
      </c>
      <c r="AA383" s="181"/>
      <c r="AB383" s="177">
        <v>16.123200000000001</v>
      </c>
      <c r="AC383" s="180">
        <v>4361.79</v>
      </c>
      <c r="AD383" s="180">
        <v>-129.9</v>
      </c>
      <c r="AE383" s="169">
        <v>625</v>
      </c>
      <c r="AF383" s="169">
        <v>445</v>
      </c>
      <c r="AG383" s="175">
        <v>0</v>
      </c>
      <c r="AH383" s="180">
        <v>0</v>
      </c>
      <c r="AI383" s="175">
        <v>0</v>
      </c>
      <c r="AJ383" s="175">
        <v>0</v>
      </c>
      <c r="AK383" s="169">
        <v>13020</v>
      </c>
      <c r="AL383" s="181">
        <v>54475.68</v>
      </c>
      <c r="AM383" s="169"/>
      <c r="AN383" s="170"/>
      <c r="AO383" s="170"/>
      <c r="AP383" s="170"/>
      <c r="AQ383" s="170"/>
      <c r="AR383" s="170"/>
      <c r="AS383" s="170"/>
      <c r="AT383" s="170"/>
      <c r="AU383" s="170"/>
      <c r="AV383" s="170"/>
      <c r="AW383" s="170"/>
      <c r="AX383" s="170"/>
      <c r="AY383" s="170"/>
      <c r="AZ383" s="170"/>
      <c r="BA383" s="170"/>
      <c r="BB383" s="170"/>
      <c r="BC383" s="170"/>
      <c r="BD383" s="170"/>
      <c r="BE383" s="170"/>
      <c r="BF383" s="170"/>
      <c r="BG383" s="170"/>
      <c r="BH383" s="170"/>
      <c r="BI383" s="170"/>
      <c r="BJ383" s="170"/>
      <c r="BK383" s="170"/>
      <c r="BL383" s="170"/>
      <c r="BM383" s="170"/>
      <c r="BN383" s="170"/>
      <c r="BO383" s="170"/>
      <c r="BP383" s="170"/>
      <c r="BQ383" s="170"/>
      <c r="BR383" s="170"/>
      <c r="BS383" s="170"/>
      <c r="BT383" s="170"/>
      <c r="BU383" s="170"/>
      <c r="BV383" s="170"/>
      <c r="BW383" s="170"/>
      <c r="BX383" s="170"/>
      <c r="BY383" s="169"/>
      <c r="BZ383" s="169"/>
      <c r="CA383" s="169"/>
      <c r="CB383" s="169"/>
      <c r="CC383" s="169"/>
      <c r="CD383" s="169"/>
      <c r="CE383" s="169"/>
      <c r="CF383" s="169"/>
      <c r="CG383" s="169"/>
      <c r="CH383" s="169"/>
      <c r="CI383" s="169"/>
      <c r="CJ383" s="169"/>
      <c r="CK383" s="169"/>
      <c r="CL383" s="169"/>
      <c r="CM383" s="169"/>
      <c r="CN383" s="169"/>
      <c r="CO383" s="169"/>
      <c r="CP383" s="169"/>
      <c r="CQ383" s="169"/>
      <c r="CR383" s="169"/>
      <c r="CS383" s="171"/>
      <c r="CT383" s="171"/>
      <c r="CU383" s="169"/>
    </row>
    <row r="384" spans="1:130" ht="15.75" x14ac:dyDescent="0.25">
      <c r="A384" s="166" t="s">
        <v>378</v>
      </c>
      <c r="B384" s="166" t="s">
        <v>993</v>
      </c>
      <c r="C384" s="175">
        <f ca="1">C383</f>
        <v>254.50200000000001</v>
      </c>
      <c r="D384" s="176"/>
      <c r="E384" s="176"/>
      <c r="F384" s="176"/>
      <c r="G384" s="176"/>
      <c r="H384" s="176"/>
      <c r="I384" s="176"/>
      <c r="J384" s="175"/>
      <c r="K384" s="175"/>
      <c r="L384" s="175"/>
      <c r="M384" s="176"/>
      <c r="N384" s="176"/>
      <c r="O384" s="177"/>
      <c r="P384" s="178"/>
      <c r="Q384" s="178"/>
      <c r="R384" s="178"/>
      <c r="S384" s="175"/>
      <c r="T384" s="179"/>
      <c r="U384" s="180"/>
      <c r="V384" s="180"/>
      <c r="W384" s="169"/>
      <c r="X384" s="181"/>
      <c r="Y384" s="169"/>
      <c r="Z384" s="181"/>
      <c r="AA384" s="181"/>
      <c r="AB384" s="177"/>
      <c r="AC384" s="180"/>
      <c r="AD384" s="180"/>
      <c r="AE384" s="169"/>
      <c r="AF384" s="169"/>
      <c r="AG384" s="175"/>
      <c r="AH384" s="180"/>
      <c r="AI384" s="175"/>
      <c r="AJ384" s="175"/>
      <c r="AK384" s="169"/>
      <c r="AL384" s="181"/>
      <c r="AM384" s="190" t="s">
        <v>139</v>
      </c>
      <c r="AN384" s="191">
        <f ca="1">IFERROR(IF($AM384="HSC",OFFSET(INDEX(CpDataCoefficients!$A$1:$A$5025,MATCH($A384,CpDataCoefficients!$A$1:$A$5025,0)),1,CpDataCoefficients!$F$39+AN$3),OFFSET(INDEX(CpDataCoefficients!$A$1:$A$5025,MATCH($A384,CpDataCoefficients!$A$1:$A$5025,0)),0,CpDataCoefficients!$F$39+AN$3)),0)</f>
        <v>300</v>
      </c>
      <c r="AO384" s="191">
        <f ca="1">IFERROR(IF($AM384="HSC",OFFSET(INDEX(CpDataCoefficients!$A$1:$A$5025,MATCH($A384,CpDataCoefficients!$A$1:$A$5025,0)),1,CpDataCoefficients!$F$39+AO$3),OFFSET(INDEX(CpDataCoefficients!$A$1:$A$5025,MATCH($A384,CpDataCoefficients!$A$1:$A$5025,0)),0,CpDataCoefficients!$F$39+AO$3)),0)</f>
        <v>370</v>
      </c>
      <c r="AP384" s="191">
        <f ca="1">IFERROR(IF($AM384="HSC",OFFSET(INDEX(CpDataCoefficients!$A$1:$A$5025,MATCH($A384,CpDataCoefficients!$A$1:$A$5025,0)),1,CpDataCoefficients!$F$39+AP$3),OFFSET(INDEX(CpDataCoefficients!$A$1:$A$5025,MATCH($A384,CpDataCoefficients!$A$1:$A$5025,0)),0,CpDataCoefficients!$F$39+AP$3)),0)</f>
        <v>678.96043396762605</v>
      </c>
      <c r="AQ384" s="191">
        <f ca="1">IFERROR(IF($AM384="HSC",OFFSET(INDEX(CpDataCoefficients!$A$1:$A$5025,MATCH($A384,CpDataCoefficients!$A$1:$A$5025,0)),1,CpDataCoefficients!$F$39+AQ$3),OFFSET(INDEX(CpDataCoefficients!$A$1:$A$5025,MATCH($A384,CpDataCoefficients!$A$1:$A$5025,0)),0,CpDataCoefficients!$F$39+AQ$3)),0)</f>
        <v>-1284.9817849205442</v>
      </c>
      <c r="AR384" s="191">
        <f ca="1">IFERROR(IF($AM384="HSC",OFFSET(INDEX(CpDataCoefficients!$A$1:$A$5025,MATCH($A384,CpDataCoefficients!$A$1:$A$5025,0)),1,CpDataCoefficients!$F$39+AR$3),OFFSET(INDEX(CpDataCoefficients!$A$1:$A$5025,MATCH($A384,CpDataCoefficients!$A$1:$A$5025,0)),0,CpDataCoefficients!$F$39+AR$3)),0)</f>
        <v>3651.3702946893213</v>
      </c>
      <c r="AS384" s="191">
        <f ca="1">IFERROR(IF($AM384="HSC",OFFSET(INDEX(CpDataCoefficients!$A$1:$A$5025,MATCH($A384,CpDataCoefficients!$A$1:$A$5025,0)),1,CpDataCoefficients!$F$39+AS$3),OFFSET(INDEX(CpDataCoefficients!$A$1:$A$5025,MATCH($A384,CpDataCoefficients!$A$1:$A$5025,0)),0,CpDataCoefficients!$F$39+AS$3)),0)</f>
        <v>-1468.5082937433856</v>
      </c>
      <c r="AT384" s="191">
        <f ca="1">IFERROR(IF($AM384="HSC",OFFSET(INDEX(CpDataCoefficients!$A$1:$A$5025,MATCH($A384,CpDataCoefficients!$A$1:$A$5025,0)),1,CpDataCoefficients!$F$39+AT$3),OFFSET(INDEX(CpDataCoefficients!$A$1:$A$5025,MATCH($A384,CpDataCoefficients!$A$1:$A$5025,0)),0,CpDataCoefficients!$F$39+AT$3)),0)</f>
        <v>-1.4902787656901182</v>
      </c>
      <c r="AU384" s="191">
        <f ca="1">IFERROR(IF($AM384="HSC",OFFSET(INDEX(CpDataCoefficients!$A$1:$A$5025,MATCH($A384,CpDataCoefficients!$A$1:$A$5025,0)),1,CpDataCoefficients!$F$39+AU$3),OFFSET(INDEX(CpDataCoefficients!$A$1:$A$5025,MATCH($A384,CpDataCoefficients!$A$1:$A$5025,0)),0,CpDataCoefficients!$F$39+AU$3)),0)</f>
        <v>0</v>
      </c>
      <c r="AV384" s="191">
        <f ca="1">IFERROR(IF($AM384="HSC",OFFSET(INDEX(CpDataCoefficients!$A$1:$A$5025,MATCH($A384,CpDataCoefficients!$A$1:$A$5025,0)),1,CpDataCoefficients!$F$39+AV$3),OFFSET(INDEX(CpDataCoefficients!$A$1:$A$5025,MATCH($A384,CpDataCoefficients!$A$1:$A$5025,0)),0,CpDataCoefficients!$F$39+AV$3)),0)</f>
        <v>0</v>
      </c>
      <c r="AW384" s="191">
        <f ca="1">IFERROR(IF($AM384="HSC",OFFSET(INDEX(CpDataCoefficients!$A$1:$A$5025,MATCH($A384,CpDataCoefficients!$A$1:$A$5025,0)),1,CpDataCoefficients!$F$39+AW$3),OFFSET(INDEX(CpDataCoefficients!$A$1:$A$5025,MATCH($A384,CpDataCoefficients!$A$1:$A$5025,0)),0,CpDataCoefficients!$F$39+AW$3)),0)</f>
        <v>0</v>
      </c>
      <c r="AX384" s="191">
        <f ca="1">IFERROR(IF($AM384="HSC",OFFSET(INDEX(CpDataCoefficients!$A$1:$A$5025,MATCH($A384,CpDataCoefficients!$A$1:$A$5025,0)),1,CpDataCoefficients!$F$39+AX$3),OFFSET(INDEX(CpDataCoefficients!$A$1:$A$5025,MATCH($A384,CpDataCoefficients!$A$1:$A$5025,0)),0,CpDataCoefficients!$F$39+AX$3)),0)</f>
        <v>0</v>
      </c>
      <c r="AY384" s="191">
        <f ca="1">IFERROR(IF($AM384="HSC",OFFSET(INDEX(CpDataCoefficients!$A$1:$A$5025,MATCH($A384,CpDataCoefficients!$A$1:$A$5025,0)),1,CpDataCoefficients!$F$39+AY$3),OFFSET(INDEX(CpDataCoefficients!$A$1:$A$5025,MATCH($A384,CpDataCoefficients!$A$1:$A$5025,0)),0,CpDataCoefficients!$F$39+AY$3)),0)</f>
        <v>0</v>
      </c>
      <c r="AZ384" s="191">
        <f ca="1">IFERROR(IF($AM384="HSC",OFFSET(INDEX(CpDataCoefficients!$A$1:$A$5025,MATCH($A384,CpDataCoefficients!$A$1:$A$5025,0)),1,CpDataCoefficients!$F$39+AZ$3),OFFSET(INDEX(CpDataCoefficients!$A$1:$A$5025,MATCH($A384,CpDataCoefficients!$A$1:$A$5025,0)),0,CpDataCoefficients!$F$39+AZ$3)),0)</f>
        <v>0</v>
      </c>
      <c r="BA384" s="191">
        <f ca="1">IFERROR(IF($AM384="HSC",OFFSET(INDEX(CpDataCoefficients!$A$1:$A$5025,MATCH($A384,CpDataCoefficients!$A$1:$A$5025,0)),1,CpDataCoefficients!$F$39+BA$3),OFFSET(INDEX(CpDataCoefficients!$A$1:$A$5025,MATCH($A384,CpDataCoefficients!$A$1:$A$5025,0)),0,CpDataCoefficients!$F$39+BA$3)),0)</f>
        <v>0</v>
      </c>
      <c r="BB384" s="191">
        <f ca="1">IFERROR(IF($AM384="HSC",OFFSET(INDEX(CpDataCoefficients!$A$1:$A$5025,MATCH($A384,CpDataCoefficients!$A$1:$A$5025,0)),1,CpDataCoefficients!$F$39+BB$3),OFFSET(INDEX(CpDataCoefficients!$A$1:$A$5025,MATCH($A384,CpDataCoefficients!$A$1:$A$5025,0)),0,CpDataCoefficients!$F$39+BB$3)),0)</f>
        <v>0</v>
      </c>
      <c r="BC384" s="191">
        <f ca="1">IFERROR(IF($AM384="HSC",OFFSET(INDEX(CpDataCoefficients!$A$1:$A$5025,MATCH($A384,CpDataCoefficients!$A$1:$A$5025,0)),1,CpDataCoefficients!$F$39+BC$3),OFFSET(INDEX(CpDataCoefficients!$A$1:$A$5025,MATCH($A384,CpDataCoefficients!$A$1:$A$5025,0)),0,CpDataCoefficients!$F$39+BC$3)),0)</f>
        <v>0</v>
      </c>
      <c r="BD384" s="191">
        <f ca="1">IFERROR(IF($AM384="HSC",OFFSET(INDEX(CpDataCoefficients!$A$1:$A$5025,MATCH($A384,CpDataCoefficients!$A$1:$A$5025,0)),1,CpDataCoefficients!$F$39+BD$3),OFFSET(INDEX(CpDataCoefficients!$A$1:$A$5025,MATCH($A384,CpDataCoefficients!$A$1:$A$5025,0)),0,CpDataCoefficients!$F$39+BD$3)),0)</f>
        <v>0</v>
      </c>
      <c r="BE384" s="191">
        <f ca="1">IFERROR(IF($AM384="HSC",OFFSET(INDEX(CpDataCoefficients!$A$1:$A$5025,MATCH($A384,CpDataCoefficients!$A$1:$A$5025,0)),1,CpDataCoefficients!$F$39+BE$3),OFFSET(INDEX(CpDataCoefficients!$A$1:$A$5025,MATCH($A384,CpDataCoefficients!$A$1:$A$5025,0)),0,CpDataCoefficients!$F$39+BE$3)),0)</f>
        <v>0</v>
      </c>
      <c r="BF384" s="191">
        <f ca="1">IFERROR(IF($AM384="HSC",OFFSET(INDEX(CpDataCoefficients!$A$1:$A$5025,MATCH($A384,CpDataCoefficients!$A$1:$A$5025,0)),1,CpDataCoefficients!$F$39+BF$3),OFFSET(INDEX(CpDataCoefficients!$A$1:$A$5025,MATCH($A384,CpDataCoefficients!$A$1:$A$5025,0)),0,CpDataCoefficients!$F$39+BF$3)),0)</f>
        <v>0</v>
      </c>
      <c r="BG384" s="191">
        <f ca="1">IFERROR(IF($AM384="HSC",OFFSET(INDEX(CpDataCoefficients!$A$1:$A$5025,MATCH($A384,CpDataCoefficients!$A$1:$A$5025,0)),1,CpDataCoefficients!$F$39+BG$3),OFFSET(INDEX(CpDataCoefficients!$A$1:$A$5025,MATCH($A384,CpDataCoefficients!$A$1:$A$5025,0)),0,CpDataCoefficients!$F$39+BG$3)),0)</f>
        <v>0</v>
      </c>
      <c r="BH384" s="191">
        <f ca="1">IFERROR(IF($AM384="HSC",OFFSET(INDEX(CpDataCoefficients!$A$1:$A$5025,MATCH($A384,CpDataCoefficients!$A$1:$A$5025,0)),1,CpDataCoefficients!$F$39+BH$3),OFFSET(INDEX(CpDataCoefficients!$A$1:$A$5025,MATCH($A384,CpDataCoefficients!$A$1:$A$5025,0)),0,CpDataCoefficients!$F$39+BH$3)),0)</f>
        <v>0</v>
      </c>
      <c r="BI384" s="191">
        <f ca="1">IFERROR(IF($AM384="HSC",OFFSET(INDEX(CpDataCoefficients!$A$1:$A$5025,MATCH($A384,CpDataCoefficients!$A$1:$A$5025,0)),1,CpDataCoefficients!$F$39+BI$3),OFFSET(INDEX(CpDataCoefficients!$A$1:$A$5025,MATCH($A384,CpDataCoefficients!$A$1:$A$5025,0)),0,CpDataCoefficients!$F$39+BI$3)),0)</f>
        <v>0</v>
      </c>
      <c r="BJ384" s="191">
        <f ca="1">IFERROR(IF($AM384="HSC",OFFSET(INDEX(CpDataCoefficients!$A$1:$A$5025,MATCH($A384,CpDataCoefficients!$A$1:$A$5025,0)),1,CpDataCoefficients!$F$39+BJ$3),OFFSET(INDEX(CpDataCoefficients!$A$1:$A$5025,MATCH($A384,CpDataCoefficients!$A$1:$A$5025,0)),0,CpDataCoefficients!$F$39+BJ$3)),0)</f>
        <v>0</v>
      </c>
      <c r="BK384" s="191">
        <f ca="1">IFERROR(IF($AM384="HSC",OFFSET(INDEX(CpDataCoefficients!$A$1:$A$5025,MATCH($A384,CpDataCoefficients!$A$1:$A$5025,0)),1,CpDataCoefficients!$F$39+BK$3),OFFSET(INDEX(CpDataCoefficients!$A$1:$A$5025,MATCH($A384,CpDataCoefficients!$A$1:$A$5025,0)),0,CpDataCoefficients!$F$39+BK$3)),0)</f>
        <v>0</v>
      </c>
      <c r="BL384" s="191">
        <f ca="1">IFERROR(IF($AM384="HSC",OFFSET(INDEX(CpDataCoefficients!$A$1:$A$5025,MATCH($A384,CpDataCoefficients!$A$1:$A$5025,0)),1,CpDataCoefficients!$F$39+BL$3),OFFSET(INDEX(CpDataCoefficients!$A$1:$A$5025,MATCH($A384,CpDataCoefficients!$A$1:$A$5025,0)),0,CpDataCoefficients!$F$39+BL$3)),0)</f>
        <v>0</v>
      </c>
      <c r="BM384" s="191">
        <f ca="1">IFERROR(IF($AM384="HSC",OFFSET(INDEX(CpDataCoefficients!$A$1:$A$5025,MATCH($A384,CpDataCoefficients!$A$1:$A$5025,0)),1,CpDataCoefficients!$F$39+BM$3),OFFSET(INDEX(CpDataCoefficients!$A$1:$A$5025,MATCH($A384,CpDataCoefficients!$A$1:$A$5025,0)),0,CpDataCoefficients!$F$39+BM$3)),0)</f>
        <v>0</v>
      </c>
      <c r="BN384" s="191">
        <f ca="1">IFERROR(IF($AM384="HSC",OFFSET(INDEX(CpDataCoefficients!$A$1:$A$5025,MATCH($A384,CpDataCoefficients!$A$1:$A$5025,0)),1,CpDataCoefficients!$F$39+BN$3),OFFSET(INDEX(CpDataCoefficients!$A$1:$A$5025,MATCH($A384,CpDataCoefficients!$A$1:$A$5025,0)),0,CpDataCoefficients!$F$39+BN$3)),0)</f>
        <v>0</v>
      </c>
      <c r="BO384" s="191">
        <f ca="1">IFERROR(IF($AM384="HSC",OFFSET(INDEX(CpDataCoefficients!$A$1:$A$5025,MATCH($A384,CpDataCoefficients!$A$1:$A$5025,0)),1,CpDataCoefficients!$F$39+BO$3),OFFSET(INDEX(CpDataCoefficients!$A$1:$A$5025,MATCH($A384,CpDataCoefficients!$A$1:$A$5025,0)),0,CpDataCoefficients!$F$39+BO$3)),0)</f>
        <v>0</v>
      </c>
      <c r="BP384" s="191">
        <f ca="1">IFERROR(IF($AM384="HSC",OFFSET(INDEX(CpDataCoefficients!$A$1:$A$5025,MATCH($A384,CpDataCoefficients!$A$1:$A$5025,0)),1,CpDataCoefficients!$F$39+BP$3),OFFSET(INDEX(CpDataCoefficients!$A$1:$A$5025,MATCH($A384,CpDataCoefficients!$A$1:$A$5025,0)),0,CpDataCoefficients!$F$39+BP$3)),0)</f>
        <v>0</v>
      </c>
      <c r="BQ384" s="191">
        <f ca="1">IFERROR(IF($AM384="HSC",OFFSET(INDEX(CpDataCoefficients!$A$1:$A$5025,MATCH($A384,CpDataCoefficients!$A$1:$A$5025,0)),1,CpDataCoefficients!$F$39+BQ$3),OFFSET(INDEX(CpDataCoefficients!$A$1:$A$5025,MATCH($A384,CpDataCoefficients!$A$1:$A$5025,0)),0,CpDataCoefficients!$F$39+BQ$3)),0)</f>
        <v>0</v>
      </c>
      <c r="BR384" s="191">
        <f ca="1">IFERROR(IF($AM384="HSC",OFFSET(INDEX(CpDataCoefficients!$A$1:$A$5025,MATCH($A384,CpDataCoefficients!$A$1:$A$5025,0)),1,CpDataCoefficients!$F$39+BR$3),OFFSET(INDEX(CpDataCoefficients!$A$1:$A$5025,MATCH($A384,CpDataCoefficients!$A$1:$A$5025,0)),0,CpDataCoefficients!$F$39+BR$3)),0)</f>
        <v>0</v>
      </c>
      <c r="BS384" s="191">
        <f ca="1">IFERROR(IF($AM384="HSC",OFFSET(INDEX(CpDataCoefficients!$A$1:$A$5025,MATCH($A384,CpDataCoefficients!$A$1:$A$5025,0)),1,CpDataCoefficients!$F$39+BS$3),OFFSET(INDEX(CpDataCoefficients!$A$1:$A$5025,MATCH($A384,CpDataCoefficients!$A$1:$A$5025,0)),0,CpDataCoefficients!$F$39+BS$3)),0)</f>
        <v>0</v>
      </c>
      <c r="BT384" s="191">
        <f ca="1">IFERROR(IF($AM384="HSC",OFFSET(INDEX(CpDataCoefficients!$A$1:$A$5025,MATCH($A384,CpDataCoefficients!$A$1:$A$5025,0)),1,CpDataCoefficients!$F$39+BT$3),OFFSET(INDEX(CpDataCoefficients!$A$1:$A$5025,MATCH($A384,CpDataCoefficients!$A$1:$A$5025,0)),0,CpDataCoefficients!$F$39+BT$3)),0)</f>
        <v>0</v>
      </c>
      <c r="BU384" s="191">
        <f ca="1">IFERROR(IF($AM384="HSC",OFFSET(INDEX(CpDataCoefficients!$A$1:$A$5025,MATCH($A384,CpDataCoefficients!$A$1:$A$5025,0)),1,CpDataCoefficients!$F$39+BU$3),OFFSET(INDEX(CpDataCoefficients!$A$1:$A$5025,MATCH($A384,CpDataCoefficients!$A$1:$A$5025,0)),0,CpDataCoefficients!$F$39+BU$3)),0)</f>
        <v>0</v>
      </c>
      <c r="BV384" s="191">
        <f ca="1">IFERROR(IF($AM384="HSC",OFFSET(INDEX(CpDataCoefficients!$A$1:$A$5025,MATCH($A384,CpDataCoefficients!$A$1:$A$5025,0)),1,CpDataCoefficients!$F$39+BV$3),OFFSET(INDEX(CpDataCoefficients!$A$1:$A$5025,MATCH($A384,CpDataCoefficients!$A$1:$A$5025,0)),0,CpDataCoefficients!$F$39+BV$3)),0)</f>
        <v>0</v>
      </c>
      <c r="BW384" s="191">
        <f ca="1">IFERROR(IF($AM384="HSC",OFFSET(INDEX(CpDataCoefficients!$A$1:$A$5025,MATCH($A384,CpDataCoefficients!$A$1:$A$5025,0)),1,CpDataCoefficients!$F$39+BW$3),OFFSET(INDEX(CpDataCoefficients!$A$1:$A$5025,MATCH($A384,CpDataCoefficients!$A$1:$A$5025,0)),0,CpDataCoefficients!$F$39+BW$3)),0)</f>
        <v>0</v>
      </c>
      <c r="BX384" s="191">
        <f ca="1">IFERROR(IF($AM384="HSC",OFFSET(INDEX(CpDataCoefficients!$A$1:$A$5025,MATCH($A384,CpDataCoefficients!$A$1:$A$5025,0)),1,CpDataCoefficients!$F$39+BX$3),OFFSET(INDEX(CpDataCoefficients!$A$1:$A$5025,MATCH($A384,CpDataCoefficients!$A$1:$A$5025,0)),0,CpDataCoefficients!$F$39+BX$3)),0)</f>
        <v>0</v>
      </c>
      <c r="BY384" s="191">
        <f ca="1">IFERROR(IF($AM384="HSC",OFFSET(INDEX(CpDataCoefficients!$A$1:$A$5025,MATCH($A384,CpDataCoefficients!$A$1:$A$5025,0)),1,CpDataCoefficients!$F$39+BY$3),OFFSET(INDEX(CpDataCoefficients!$A$1:$A$5025,MATCH($A384,CpDataCoefficients!$A$1:$A$5025,0)),0,CpDataCoefficients!$F$39+BY$3)),0)</f>
        <v>0</v>
      </c>
      <c r="BZ384" s="191">
        <f ca="1">IFERROR(IF($AM384="HSC",OFFSET(INDEX(CpDataCoefficients!$A$1:$A$5025,MATCH($A384,CpDataCoefficients!$A$1:$A$5025,0)),1,CpDataCoefficients!$F$39+BZ$3),OFFSET(INDEX(CpDataCoefficients!$A$1:$A$5025,MATCH($A384,CpDataCoefficients!$A$1:$A$5025,0)),0,CpDataCoefficients!$F$39+BZ$3)),0)</f>
        <v>0</v>
      </c>
      <c r="CA384" s="191">
        <f ca="1">IFERROR(IF($AM384="HSC",OFFSET(INDEX(CpDataCoefficients!$A$1:$A$5025,MATCH($A384,CpDataCoefficients!$A$1:$A$5025,0)),1,CpDataCoefficients!$F$39+CA$3),OFFSET(INDEX(CpDataCoefficients!$A$1:$A$5025,MATCH($A384,CpDataCoefficients!$A$1:$A$5025,0)),0,CpDataCoefficients!$F$39+CA$3)),0)</f>
        <v>0</v>
      </c>
      <c r="CB384" s="191">
        <f ca="1">IFERROR(IF($AM384="HSC",OFFSET(INDEX(CpDataCoefficients!$A$1:$A$5025,MATCH($A384,CpDataCoefficients!$A$1:$A$5025,0)),1,CpDataCoefficients!$F$39+CB$3),OFFSET(INDEX(CpDataCoefficients!$A$1:$A$5025,MATCH($A384,CpDataCoefficients!$A$1:$A$5025,0)),0,CpDataCoefficients!$F$39+CB$3)),0)</f>
        <v>0</v>
      </c>
      <c r="CC384" s="191">
        <f ca="1">IFERROR(IF($AM384="HSC",OFFSET(INDEX(CpDataCoefficients!$A$1:$A$5025,MATCH($A384,CpDataCoefficients!$A$1:$A$5025,0)),1,CpDataCoefficients!$F$39+CC$3),OFFSET(INDEX(CpDataCoefficients!$A$1:$A$5025,MATCH($A384,CpDataCoefficients!$A$1:$A$5025,0)),0,CpDataCoefficients!$F$39+CC$3)),0)</f>
        <v>0</v>
      </c>
      <c r="CD384" s="191">
        <f ca="1">IFERROR(IF($AM384="HSC",OFFSET(INDEX(CpDataCoefficients!$A$1:$A$5025,MATCH($A384,CpDataCoefficients!$A$1:$A$5025,0)),1,CpDataCoefficients!$F$39+CD$3),OFFSET(INDEX(CpDataCoefficients!$A$1:$A$5025,MATCH($A384,CpDataCoefficients!$A$1:$A$5025,0)),0,CpDataCoefficients!$F$39+CD$3)),0)</f>
        <v>0</v>
      </c>
      <c r="CE384" s="191">
        <f ca="1">IFERROR(IF($AM384="HSC",OFFSET(INDEX(CpDataCoefficients!$A$1:$A$5025,MATCH($A384,CpDataCoefficients!$A$1:$A$5025,0)),1,CpDataCoefficients!$F$39+CE$3),OFFSET(INDEX(CpDataCoefficients!$A$1:$A$5025,MATCH($A384,CpDataCoefficients!$A$1:$A$5025,0)),0,CpDataCoefficients!$F$39+CE$3)),0)</f>
        <v>0</v>
      </c>
      <c r="CF384" s="191">
        <f ca="1">IFERROR(IF($AM384="HSC",OFFSET(INDEX(CpDataCoefficients!$A$1:$A$5025,MATCH($A384,CpDataCoefficients!$A$1:$A$5025,0)),1,CpDataCoefficients!$F$39+CF$3),OFFSET(INDEX(CpDataCoefficients!$A$1:$A$5025,MATCH($A384,CpDataCoefficients!$A$1:$A$5025,0)),0,CpDataCoefficients!$F$39+CF$3)),0)</f>
        <v>0</v>
      </c>
      <c r="CG384" s="191">
        <f ca="1">IFERROR(IF($AM384="HSC",OFFSET(INDEX(CpDataCoefficients!$A$1:$A$5025,MATCH($A384,CpDataCoefficients!$A$1:$A$5025,0)),1,CpDataCoefficients!$F$39+CG$3),OFFSET(INDEX(CpDataCoefficients!$A$1:$A$5025,MATCH($A384,CpDataCoefficients!$A$1:$A$5025,0)),0,CpDataCoefficients!$F$39+CG$3)),0)</f>
        <v>0</v>
      </c>
      <c r="CH384" s="191">
        <f ca="1">IFERROR(IF($AM384="HSC",OFFSET(INDEX(CpDataCoefficients!$A$1:$A$5025,MATCH($A384,CpDataCoefficients!$A$1:$A$5025,0)),1,CpDataCoefficients!$F$39+CH$3),OFFSET(INDEX(CpDataCoefficients!$A$1:$A$5025,MATCH($A384,CpDataCoefficients!$A$1:$A$5025,0)),0,CpDataCoefficients!$F$39+CH$3)),0)</f>
        <v>0</v>
      </c>
      <c r="CI384" s="191">
        <f ca="1">IFERROR(IF($AM384="HSC",OFFSET(INDEX(CpDataCoefficients!$A$1:$A$5025,MATCH($A384,CpDataCoefficients!$A$1:$A$5025,0)),1,CpDataCoefficients!$F$39+CI$3),OFFSET(INDEX(CpDataCoefficients!$A$1:$A$5025,MATCH($A384,CpDataCoefficients!$A$1:$A$5025,0)),0,CpDataCoefficients!$F$39+CI$3)),0)</f>
        <v>0</v>
      </c>
      <c r="CJ384" s="191">
        <f ca="1">IFERROR(IF($AM384="HSC",OFFSET(INDEX(CpDataCoefficients!$A$1:$A$5025,MATCH($A384,CpDataCoefficients!$A$1:$A$5025,0)),1,CpDataCoefficients!$F$39+CJ$3),OFFSET(INDEX(CpDataCoefficients!$A$1:$A$5025,MATCH($A384,CpDataCoefficients!$A$1:$A$5025,0)),0,CpDataCoefficients!$F$39+CJ$3)),0)</f>
        <v>0</v>
      </c>
      <c r="CK384" s="191">
        <f ca="1">IFERROR(IF($AM384="HSC",OFFSET(INDEX(CpDataCoefficients!$A$1:$A$5025,MATCH($A384,CpDataCoefficients!$A$1:$A$5025,0)),1,CpDataCoefficients!$F$39+CK$3),OFFSET(INDEX(CpDataCoefficients!$A$1:$A$5025,MATCH($A384,CpDataCoefficients!$A$1:$A$5025,0)),0,CpDataCoefficients!$F$39+CK$3)),0)</f>
        <v>0</v>
      </c>
      <c r="CL384" s="191">
        <f ca="1">IFERROR(IF($AM384="HSC",OFFSET(INDEX(CpDataCoefficients!$A$1:$A$5025,MATCH($A384,CpDataCoefficients!$A$1:$A$5025,0)),1,CpDataCoefficients!$F$39+CL$3),OFFSET(INDEX(CpDataCoefficients!$A$1:$A$5025,MATCH($A384,CpDataCoefficients!$A$1:$A$5025,0)),0,CpDataCoefficients!$F$39+CL$3)),0)</f>
        <v>0</v>
      </c>
      <c r="CM384" s="191">
        <f ca="1">IFERROR(IF($AM384="HSC",OFFSET(INDEX(CpDataCoefficients!$A$1:$A$5025,MATCH($A384,CpDataCoefficients!$A$1:$A$5025,0)),1,CpDataCoefficients!$F$39+CM$3),OFFSET(INDEX(CpDataCoefficients!$A$1:$A$5025,MATCH($A384,CpDataCoefficients!$A$1:$A$5025,0)),0,CpDataCoefficients!$F$39+CM$3)),0)</f>
        <v>0</v>
      </c>
      <c r="CN384" s="191">
        <f ca="1">IFERROR(IF($AM384="HSC",OFFSET(INDEX(CpDataCoefficients!$A$1:$A$5025,MATCH($A384,CpDataCoefficients!$A$1:$A$5025,0)),1,CpDataCoefficients!$F$39+CN$3),OFFSET(INDEX(CpDataCoefficients!$A$1:$A$5025,MATCH($A384,CpDataCoefficients!$A$1:$A$5025,0)),0,CpDataCoefficients!$F$39+CN$3)),0)</f>
        <v>0</v>
      </c>
      <c r="CO384" s="191">
        <f ca="1">IFERROR(IF($AM384="HSC",OFFSET(INDEX(CpDataCoefficients!$A$1:$A$5025,MATCH($A384,CpDataCoefficients!$A$1:$A$5025,0)),1,CpDataCoefficients!$F$39+CO$3),OFFSET(INDEX(CpDataCoefficients!$A$1:$A$5025,MATCH($A384,CpDataCoefficients!$A$1:$A$5025,0)),0,CpDataCoefficients!$F$39+CO$3)),0)</f>
        <v>0</v>
      </c>
      <c r="CP384" s="191">
        <f ca="1">IFERROR(IF($AM384="HSC",OFFSET(INDEX(CpDataCoefficients!$A$1:$A$5025,MATCH($A384,CpDataCoefficients!$A$1:$A$5025,0)),1,CpDataCoefficients!$F$39+CP$3),OFFSET(INDEX(CpDataCoefficients!$A$1:$A$5025,MATCH($A384,CpDataCoefficients!$A$1:$A$5025,0)),0,CpDataCoefficients!$F$39+CP$3)),0)</f>
        <v>0</v>
      </c>
      <c r="CQ384" s="191">
        <f ca="1">IFERROR(IF($AM384="HSC",OFFSET(INDEX(CpDataCoefficients!$A$1:$A$5025,MATCH($A384,CpDataCoefficients!$A$1:$A$5025,0)),1,CpDataCoefficients!$F$39+CQ$3),OFFSET(INDEX(CpDataCoefficients!$A$1:$A$5025,MATCH($A384,CpDataCoefficients!$A$1:$A$5025,0)),0,CpDataCoefficients!$F$39+CQ$3)),0)</f>
        <v>0</v>
      </c>
      <c r="CR384" s="191">
        <f ca="1">IFERROR(IF($AM384="HSC",OFFSET(INDEX(CpDataCoefficients!$A$1:$A$5025,MATCH($A384,CpDataCoefficients!$A$1:$A$5025,0)),1,CpDataCoefficients!$F$39+CR$3),OFFSET(INDEX(CpDataCoefficients!$A$1:$A$5025,MATCH($A384,CpDataCoefficients!$A$1:$A$5025,0)),0,CpDataCoefficients!$F$39+CR$3)),0)</f>
        <v>0</v>
      </c>
      <c r="CS384" s="191">
        <f ca="1">IFERROR(IF($AM384="HSC",OFFSET(INDEX(CpDataCoefficients!$A$1:$A$5025,MATCH($A384,CpDataCoefficients!$A$1:$A$5025,0)),1,CpDataCoefficients!$F$39+CS$3),OFFSET(INDEX(CpDataCoefficients!$A$1:$A$5025,MATCH($A384,CpDataCoefficients!$A$1:$A$5025,0)),0,CpDataCoefficients!$F$39+CS$3)),0)</f>
        <v>0</v>
      </c>
      <c r="CT384" s="191">
        <f ca="1">IFERROR(IF($AM384="HSC",OFFSET(INDEX(CpDataCoefficients!$A$1:$A$5025,MATCH($A384,CpDataCoefficients!$A$1:$A$5025,0)),1,CpDataCoefficients!$F$39+CT$3),OFFSET(INDEX(CpDataCoefficients!$A$1:$A$5025,MATCH($A384,CpDataCoefficients!$A$1:$A$5025,0)),0,CpDataCoefficients!$F$39+CT$3)),0)</f>
        <v>0</v>
      </c>
      <c r="CU384" s="192">
        <f ca="1">IFERROR(IF($AM384="HSC",OFFSET(INDEX(CpDataCoefficients!$A$1:$A$5025,MATCH($A384,CpDataCoefficients!$A$1:$A$5025,0)),1,CpDataCoefficients!$F$39+CU$3),OFFSET(INDEX(CpDataCoefficients!$A$1:$A$5025,MATCH($A384,CpDataCoefficients!$A$1:$A$5025,0)),0,CpDataCoefficients!$F$39+CU$3)),0)</f>
        <v>0</v>
      </c>
      <c r="CV384" s="193"/>
      <c r="CW384" s="193"/>
      <c r="CX384" s="193"/>
      <c r="CY384" s="193"/>
      <c r="CZ384" s="193"/>
      <c r="DA384" s="193"/>
      <c r="DB384" s="193"/>
      <c r="DC384" s="193"/>
      <c r="DD384" s="193"/>
      <c r="DE384" s="193"/>
      <c r="DF384" s="193"/>
      <c r="DG384" s="193"/>
      <c r="DH384" s="193"/>
      <c r="DI384" s="193"/>
      <c r="DJ384" s="193"/>
      <c r="DK384" s="193"/>
      <c r="DL384" s="193"/>
      <c r="DM384" s="193"/>
      <c r="DN384" s="193"/>
      <c r="DO384" s="193"/>
      <c r="DP384" s="193"/>
      <c r="DQ384" s="193"/>
      <c r="DR384" s="193"/>
      <c r="DS384" s="193"/>
      <c r="DT384" s="193"/>
      <c r="DU384" s="193"/>
      <c r="DV384" s="193"/>
      <c r="DW384" s="193"/>
      <c r="DX384" s="193"/>
      <c r="DY384" s="193"/>
      <c r="DZ384" s="193"/>
    </row>
    <row r="385" spans="1:130" ht="15.75" x14ac:dyDescent="0.25">
      <c r="A385" s="166" t="s">
        <v>399</v>
      </c>
      <c r="B385" s="166" t="s">
        <v>994</v>
      </c>
      <c r="C385" s="175">
        <f ca="1">C494*8+C273*9</f>
        <v>114.2296</v>
      </c>
      <c r="D385" s="176">
        <v>216.4</v>
      </c>
      <c r="E385" s="176">
        <v>398.8</v>
      </c>
      <c r="F385" s="176">
        <v>568.79999999999995</v>
      </c>
      <c r="G385" s="176">
        <v>24.5</v>
      </c>
      <c r="H385" s="176">
        <v>24.824624992856712</v>
      </c>
      <c r="I385" s="176">
        <v>492</v>
      </c>
      <c r="J385" s="175">
        <v>0.25900000000000001</v>
      </c>
      <c r="K385" s="175">
        <v>0.39400000000000002</v>
      </c>
      <c r="L385" s="175">
        <v>0.70299999999999996</v>
      </c>
      <c r="M385" s="176">
        <v>293</v>
      </c>
      <c r="N385" s="176">
        <v>0</v>
      </c>
      <c r="O385" s="177">
        <v>-1.456</v>
      </c>
      <c r="P385" s="178">
        <v>0.1842</v>
      </c>
      <c r="Q385" s="178">
        <v>-1.002E-4</v>
      </c>
      <c r="R385" s="178">
        <v>2.1150000000000001E-8</v>
      </c>
      <c r="S385" s="175">
        <f t="shared" ca="1" si="6"/>
        <v>0.74592514174146196</v>
      </c>
      <c r="T385" s="179">
        <v>25</v>
      </c>
      <c r="U385" s="180">
        <v>473.7</v>
      </c>
      <c r="V385" s="180">
        <v>251.71</v>
      </c>
      <c r="W385" s="169">
        <v>-49.82</v>
      </c>
      <c r="X385" s="181">
        <v>-208.44688000000002</v>
      </c>
      <c r="Y385" s="169">
        <v>3.92</v>
      </c>
      <c r="Z385" s="181">
        <v>16.40128</v>
      </c>
      <c r="AA385" s="181">
        <v>361.1</v>
      </c>
      <c r="AB385" s="177">
        <v>15.942600000000001</v>
      </c>
      <c r="AC385" s="180">
        <v>3120.29</v>
      </c>
      <c r="AD385" s="180">
        <v>-63.63</v>
      </c>
      <c r="AE385" s="169">
        <v>425</v>
      </c>
      <c r="AF385" s="169">
        <v>292</v>
      </c>
      <c r="AG385" s="175">
        <v>66.638999999999996</v>
      </c>
      <c r="AH385" s="180">
        <v>-7100.69</v>
      </c>
      <c r="AI385" s="175">
        <v>-7.0529999999999999</v>
      </c>
      <c r="AJ385" s="175">
        <v>7.31</v>
      </c>
      <c r="AK385" s="169">
        <v>8225</v>
      </c>
      <c r="AL385" s="181">
        <v>34413.4</v>
      </c>
      <c r="AM385" s="190" t="s">
        <v>139</v>
      </c>
      <c r="AN385" s="191">
        <f ca="1">IFERROR(IF($AM385="HSC",OFFSET(INDEX(CpDataCoefficients!$A$1:$A$5025,MATCH($A385,CpDataCoefficients!$A$1:$A$5025,0)),1,CpDataCoefficients!$F$39+AN$3),OFFSET(INDEX(CpDataCoefficients!$A$1:$A$5025,MATCH($A385,CpDataCoefficients!$A$1:$A$5025,0)),0,CpDataCoefficients!$F$39+AN$3)),0)</f>
        <v>200</v>
      </c>
      <c r="AO385" s="191">
        <f ca="1">IFERROR(IF($AM385="HSC",OFFSET(INDEX(CpDataCoefficients!$A$1:$A$5025,MATCH($A385,CpDataCoefficients!$A$1:$A$5025,0)),1,CpDataCoefficients!$F$39+AO$3),OFFSET(INDEX(CpDataCoefficients!$A$1:$A$5025,MATCH($A385,CpDataCoefficients!$A$1:$A$5025,0)),0,CpDataCoefficients!$F$39+AO$3)),0)</f>
        <v>1500</v>
      </c>
      <c r="AP385" s="191">
        <f ca="1">IFERROR(IF($AM385="HSC",OFFSET(INDEX(CpDataCoefficients!$A$1:$A$5025,MATCH($A385,CpDataCoefficients!$A$1:$A$5025,0)),1,CpDataCoefficients!$F$39+AP$3),OFFSET(INDEX(CpDataCoefficients!$A$1:$A$5025,MATCH($A385,CpDataCoefficients!$A$1:$A$5025,0)),0,CpDataCoefficients!$F$39+AP$3)),0)</f>
        <v>-62.745323853350584</v>
      </c>
      <c r="AQ385" s="191">
        <f ca="1">IFERROR(IF($AM385="HSC",OFFSET(INDEX(CpDataCoefficients!$A$1:$A$5025,MATCH($A385,CpDataCoefficients!$A$1:$A$5025,0)),1,CpDataCoefficients!$F$39+AQ$3),OFFSET(INDEX(CpDataCoefficients!$A$1:$A$5025,MATCH($A385,CpDataCoefficients!$A$1:$A$5025,0)),0,CpDataCoefficients!$F$39+AQ$3)),0)</f>
        <v>945.6436137980611</v>
      </c>
      <c r="AR385" s="191">
        <f ca="1">IFERROR(IF($AM385="HSC",OFFSET(INDEX(CpDataCoefficients!$A$1:$A$5025,MATCH($A385,CpDataCoefficients!$A$1:$A$5025,0)),1,CpDataCoefficients!$F$39+AR$3),OFFSET(INDEX(CpDataCoefficients!$A$1:$A$5025,MATCH($A385,CpDataCoefficients!$A$1:$A$5025,0)),0,CpDataCoefficients!$F$39+AR$3)),0)</f>
        <v>-594.76180547792512</v>
      </c>
      <c r="AS385" s="191">
        <f ca="1">IFERROR(IF($AM385="HSC",OFFSET(INDEX(CpDataCoefficients!$A$1:$A$5025,MATCH($A385,CpDataCoefficients!$A$1:$A$5025,0)),1,CpDataCoefficients!$F$39+AS$3),OFFSET(INDEX(CpDataCoefficients!$A$1:$A$5025,MATCH($A385,CpDataCoefficients!$A$1:$A$5025,0)),0,CpDataCoefficients!$F$39+AS$3)),0)</f>
        <v>142.6322268673068</v>
      </c>
      <c r="AT385" s="191">
        <f ca="1">IFERROR(IF($AM385="HSC",OFFSET(INDEX(CpDataCoefficients!$A$1:$A$5025,MATCH($A385,CpDataCoefficients!$A$1:$A$5025,0)),1,CpDataCoefficients!$F$39+AT$3),OFFSET(INDEX(CpDataCoefficients!$A$1:$A$5025,MATCH($A385,CpDataCoefficients!$A$1:$A$5025,0)),0,CpDataCoefficients!$F$39+AT$3)),0)</f>
        <v>1.6251793803058159</v>
      </c>
      <c r="AU385" s="191">
        <f ca="1">IFERROR(IF($AM385="HSC",OFFSET(INDEX(CpDataCoefficients!$A$1:$A$5025,MATCH($A385,CpDataCoefficients!$A$1:$A$5025,0)),1,CpDataCoefficients!$F$39+AU$3),OFFSET(INDEX(CpDataCoefficients!$A$1:$A$5025,MATCH($A385,CpDataCoefficients!$A$1:$A$5025,0)),0,CpDataCoefficients!$F$39+AU$3)),0)</f>
        <v>0</v>
      </c>
      <c r="AV385" s="191">
        <f ca="1">IFERROR(IF($AM385="HSC",OFFSET(INDEX(CpDataCoefficients!$A$1:$A$5025,MATCH($A385,CpDataCoefficients!$A$1:$A$5025,0)),1,CpDataCoefficients!$F$39+AV$3),OFFSET(INDEX(CpDataCoefficients!$A$1:$A$5025,MATCH($A385,CpDataCoefficients!$A$1:$A$5025,0)),0,CpDataCoefficients!$F$39+AV$3)),0)</f>
        <v>0</v>
      </c>
      <c r="AW385" s="191">
        <f ca="1">IFERROR(IF($AM385="HSC",OFFSET(INDEX(CpDataCoefficients!$A$1:$A$5025,MATCH($A385,CpDataCoefficients!$A$1:$A$5025,0)),1,CpDataCoefficients!$F$39+AW$3),OFFSET(INDEX(CpDataCoefficients!$A$1:$A$5025,MATCH($A385,CpDataCoefficients!$A$1:$A$5025,0)),0,CpDataCoefficients!$F$39+AW$3)),0)</f>
        <v>0</v>
      </c>
      <c r="AX385" s="191">
        <f ca="1">IFERROR(IF($AM385="HSC",OFFSET(INDEX(CpDataCoefficients!$A$1:$A$5025,MATCH($A385,CpDataCoefficients!$A$1:$A$5025,0)),1,CpDataCoefficients!$F$39+AX$3),OFFSET(INDEX(CpDataCoefficients!$A$1:$A$5025,MATCH($A385,CpDataCoefficients!$A$1:$A$5025,0)),0,CpDataCoefficients!$F$39+AX$3)),0)</f>
        <v>0</v>
      </c>
      <c r="AY385" s="191">
        <f ca="1">IFERROR(IF($AM385="HSC",OFFSET(INDEX(CpDataCoefficients!$A$1:$A$5025,MATCH($A385,CpDataCoefficients!$A$1:$A$5025,0)),1,CpDataCoefficients!$F$39+AY$3),OFFSET(INDEX(CpDataCoefficients!$A$1:$A$5025,MATCH($A385,CpDataCoefficients!$A$1:$A$5025,0)),0,CpDataCoefficients!$F$39+AY$3)),0)</f>
        <v>0</v>
      </c>
      <c r="AZ385" s="191">
        <f ca="1">IFERROR(IF($AM385="HSC",OFFSET(INDEX(CpDataCoefficients!$A$1:$A$5025,MATCH($A385,CpDataCoefficients!$A$1:$A$5025,0)),1,CpDataCoefficients!$F$39+AZ$3),OFFSET(INDEX(CpDataCoefficients!$A$1:$A$5025,MATCH($A385,CpDataCoefficients!$A$1:$A$5025,0)),0,CpDataCoefficients!$F$39+AZ$3)),0)</f>
        <v>0</v>
      </c>
      <c r="BA385" s="191">
        <f ca="1">IFERROR(IF($AM385="HSC",OFFSET(INDEX(CpDataCoefficients!$A$1:$A$5025,MATCH($A385,CpDataCoefficients!$A$1:$A$5025,0)),1,CpDataCoefficients!$F$39+BA$3),OFFSET(INDEX(CpDataCoefficients!$A$1:$A$5025,MATCH($A385,CpDataCoefficients!$A$1:$A$5025,0)),0,CpDataCoefficients!$F$39+BA$3)),0)</f>
        <v>0</v>
      </c>
      <c r="BB385" s="191">
        <f ca="1">IFERROR(IF($AM385="HSC",OFFSET(INDEX(CpDataCoefficients!$A$1:$A$5025,MATCH($A385,CpDataCoefficients!$A$1:$A$5025,0)),1,CpDataCoefficients!$F$39+BB$3),OFFSET(INDEX(CpDataCoefficients!$A$1:$A$5025,MATCH($A385,CpDataCoefficients!$A$1:$A$5025,0)),0,CpDataCoefficients!$F$39+BB$3)),0)</f>
        <v>0</v>
      </c>
      <c r="BC385" s="191">
        <f ca="1">IFERROR(IF($AM385="HSC",OFFSET(INDEX(CpDataCoefficients!$A$1:$A$5025,MATCH($A385,CpDataCoefficients!$A$1:$A$5025,0)),1,CpDataCoefficients!$F$39+BC$3),OFFSET(INDEX(CpDataCoefficients!$A$1:$A$5025,MATCH($A385,CpDataCoefficients!$A$1:$A$5025,0)),0,CpDataCoefficients!$F$39+BC$3)),0)</f>
        <v>0</v>
      </c>
      <c r="BD385" s="191">
        <f ca="1">IFERROR(IF($AM385="HSC",OFFSET(INDEX(CpDataCoefficients!$A$1:$A$5025,MATCH($A385,CpDataCoefficients!$A$1:$A$5025,0)),1,CpDataCoefficients!$F$39+BD$3),OFFSET(INDEX(CpDataCoefficients!$A$1:$A$5025,MATCH($A385,CpDataCoefficients!$A$1:$A$5025,0)),0,CpDataCoefficients!$F$39+BD$3)),0)</f>
        <v>0</v>
      </c>
      <c r="BE385" s="191">
        <f ca="1">IFERROR(IF($AM385="HSC",OFFSET(INDEX(CpDataCoefficients!$A$1:$A$5025,MATCH($A385,CpDataCoefficients!$A$1:$A$5025,0)),1,CpDataCoefficients!$F$39+BE$3),OFFSET(INDEX(CpDataCoefficients!$A$1:$A$5025,MATCH($A385,CpDataCoefficients!$A$1:$A$5025,0)),0,CpDataCoefficients!$F$39+BE$3)),0)</f>
        <v>0</v>
      </c>
      <c r="BF385" s="191">
        <f ca="1">IFERROR(IF($AM385="HSC",OFFSET(INDEX(CpDataCoefficients!$A$1:$A$5025,MATCH($A385,CpDataCoefficients!$A$1:$A$5025,0)),1,CpDataCoefficients!$F$39+BF$3),OFFSET(INDEX(CpDataCoefficients!$A$1:$A$5025,MATCH($A385,CpDataCoefficients!$A$1:$A$5025,0)),0,CpDataCoefficients!$F$39+BF$3)),0)</f>
        <v>0</v>
      </c>
      <c r="BG385" s="191">
        <f ca="1">IFERROR(IF($AM385="HSC",OFFSET(INDEX(CpDataCoefficients!$A$1:$A$5025,MATCH($A385,CpDataCoefficients!$A$1:$A$5025,0)),1,CpDataCoefficients!$F$39+BG$3),OFFSET(INDEX(CpDataCoefficients!$A$1:$A$5025,MATCH($A385,CpDataCoefficients!$A$1:$A$5025,0)),0,CpDataCoefficients!$F$39+BG$3)),0)</f>
        <v>0</v>
      </c>
      <c r="BH385" s="191">
        <f ca="1">IFERROR(IF($AM385="HSC",OFFSET(INDEX(CpDataCoefficients!$A$1:$A$5025,MATCH($A385,CpDataCoefficients!$A$1:$A$5025,0)),1,CpDataCoefficients!$F$39+BH$3),OFFSET(INDEX(CpDataCoefficients!$A$1:$A$5025,MATCH($A385,CpDataCoefficients!$A$1:$A$5025,0)),0,CpDataCoefficients!$F$39+BH$3)),0)</f>
        <v>0</v>
      </c>
      <c r="BI385" s="191">
        <f ca="1">IFERROR(IF($AM385="HSC",OFFSET(INDEX(CpDataCoefficients!$A$1:$A$5025,MATCH($A385,CpDataCoefficients!$A$1:$A$5025,0)),1,CpDataCoefficients!$F$39+BI$3),OFFSET(INDEX(CpDataCoefficients!$A$1:$A$5025,MATCH($A385,CpDataCoefficients!$A$1:$A$5025,0)),0,CpDataCoefficients!$F$39+BI$3)),0)</f>
        <v>0</v>
      </c>
      <c r="BJ385" s="191">
        <f ca="1">IFERROR(IF($AM385="HSC",OFFSET(INDEX(CpDataCoefficients!$A$1:$A$5025,MATCH($A385,CpDataCoefficients!$A$1:$A$5025,0)),1,CpDataCoefficients!$F$39+BJ$3),OFFSET(INDEX(CpDataCoefficients!$A$1:$A$5025,MATCH($A385,CpDataCoefficients!$A$1:$A$5025,0)),0,CpDataCoefficients!$F$39+BJ$3)),0)</f>
        <v>0</v>
      </c>
      <c r="BK385" s="191">
        <f ca="1">IFERROR(IF($AM385="HSC",OFFSET(INDEX(CpDataCoefficients!$A$1:$A$5025,MATCH($A385,CpDataCoefficients!$A$1:$A$5025,0)),1,CpDataCoefficients!$F$39+BK$3),OFFSET(INDEX(CpDataCoefficients!$A$1:$A$5025,MATCH($A385,CpDataCoefficients!$A$1:$A$5025,0)),0,CpDataCoefficients!$F$39+BK$3)),0)</f>
        <v>0</v>
      </c>
      <c r="BL385" s="191">
        <f ca="1">IFERROR(IF($AM385="HSC",OFFSET(INDEX(CpDataCoefficients!$A$1:$A$5025,MATCH($A385,CpDataCoefficients!$A$1:$A$5025,0)),1,CpDataCoefficients!$F$39+BL$3),OFFSET(INDEX(CpDataCoefficients!$A$1:$A$5025,MATCH($A385,CpDataCoefficients!$A$1:$A$5025,0)),0,CpDataCoefficients!$F$39+BL$3)),0)</f>
        <v>0</v>
      </c>
      <c r="BM385" s="191">
        <f ca="1">IFERROR(IF($AM385="HSC",OFFSET(INDEX(CpDataCoefficients!$A$1:$A$5025,MATCH($A385,CpDataCoefficients!$A$1:$A$5025,0)),1,CpDataCoefficients!$F$39+BM$3),OFFSET(INDEX(CpDataCoefficients!$A$1:$A$5025,MATCH($A385,CpDataCoefficients!$A$1:$A$5025,0)),0,CpDataCoefficients!$F$39+BM$3)),0)</f>
        <v>0</v>
      </c>
      <c r="BN385" s="191">
        <f ca="1">IFERROR(IF($AM385="HSC",OFFSET(INDEX(CpDataCoefficients!$A$1:$A$5025,MATCH($A385,CpDataCoefficients!$A$1:$A$5025,0)),1,CpDataCoefficients!$F$39+BN$3),OFFSET(INDEX(CpDataCoefficients!$A$1:$A$5025,MATCH($A385,CpDataCoefficients!$A$1:$A$5025,0)),0,CpDataCoefficients!$F$39+BN$3)),0)</f>
        <v>0</v>
      </c>
      <c r="BO385" s="191">
        <f ca="1">IFERROR(IF($AM385="HSC",OFFSET(INDEX(CpDataCoefficients!$A$1:$A$5025,MATCH($A385,CpDataCoefficients!$A$1:$A$5025,0)),1,CpDataCoefficients!$F$39+BO$3),OFFSET(INDEX(CpDataCoefficients!$A$1:$A$5025,MATCH($A385,CpDataCoefficients!$A$1:$A$5025,0)),0,CpDataCoefficients!$F$39+BO$3)),0)</f>
        <v>0</v>
      </c>
      <c r="BP385" s="191">
        <f ca="1">IFERROR(IF($AM385="HSC",OFFSET(INDEX(CpDataCoefficients!$A$1:$A$5025,MATCH($A385,CpDataCoefficients!$A$1:$A$5025,0)),1,CpDataCoefficients!$F$39+BP$3),OFFSET(INDEX(CpDataCoefficients!$A$1:$A$5025,MATCH($A385,CpDataCoefficients!$A$1:$A$5025,0)),0,CpDataCoefficients!$F$39+BP$3)),0)</f>
        <v>0</v>
      </c>
      <c r="BQ385" s="191">
        <f ca="1">IFERROR(IF($AM385="HSC",OFFSET(INDEX(CpDataCoefficients!$A$1:$A$5025,MATCH($A385,CpDataCoefficients!$A$1:$A$5025,0)),1,CpDataCoefficients!$F$39+BQ$3),OFFSET(INDEX(CpDataCoefficients!$A$1:$A$5025,MATCH($A385,CpDataCoefficients!$A$1:$A$5025,0)),0,CpDataCoefficients!$F$39+BQ$3)),0)</f>
        <v>0</v>
      </c>
      <c r="BR385" s="191">
        <f ca="1">IFERROR(IF($AM385="HSC",OFFSET(INDEX(CpDataCoefficients!$A$1:$A$5025,MATCH($A385,CpDataCoefficients!$A$1:$A$5025,0)),1,CpDataCoefficients!$F$39+BR$3),OFFSET(INDEX(CpDataCoefficients!$A$1:$A$5025,MATCH($A385,CpDataCoefficients!$A$1:$A$5025,0)),0,CpDataCoefficients!$F$39+BR$3)),0)</f>
        <v>0</v>
      </c>
      <c r="BS385" s="191">
        <f ca="1">IFERROR(IF($AM385="HSC",OFFSET(INDEX(CpDataCoefficients!$A$1:$A$5025,MATCH($A385,CpDataCoefficients!$A$1:$A$5025,0)),1,CpDataCoefficients!$F$39+BS$3),OFFSET(INDEX(CpDataCoefficients!$A$1:$A$5025,MATCH($A385,CpDataCoefficients!$A$1:$A$5025,0)),0,CpDataCoefficients!$F$39+BS$3)),0)</f>
        <v>0</v>
      </c>
      <c r="BT385" s="191">
        <f ca="1">IFERROR(IF($AM385="HSC",OFFSET(INDEX(CpDataCoefficients!$A$1:$A$5025,MATCH($A385,CpDataCoefficients!$A$1:$A$5025,0)),1,CpDataCoefficients!$F$39+BT$3),OFFSET(INDEX(CpDataCoefficients!$A$1:$A$5025,MATCH($A385,CpDataCoefficients!$A$1:$A$5025,0)),0,CpDataCoefficients!$F$39+BT$3)),0)</f>
        <v>0</v>
      </c>
      <c r="BU385" s="191">
        <f ca="1">IFERROR(IF($AM385="HSC",OFFSET(INDEX(CpDataCoefficients!$A$1:$A$5025,MATCH($A385,CpDataCoefficients!$A$1:$A$5025,0)),1,CpDataCoefficients!$F$39+BU$3),OFFSET(INDEX(CpDataCoefficients!$A$1:$A$5025,MATCH($A385,CpDataCoefficients!$A$1:$A$5025,0)),0,CpDataCoefficients!$F$39+BU$3)),0)</f>
        <v>0</v>
      </c>
      <c r="BV385" s="191">
        <f ca="1">IFERROR(IF($AM385="HSC",OFFSET(INDEX(CpDataCoefficients!$A$1:$A$5025,MATCH($A385,CpDataCoefficients!$A$1:$A$5025,0)),1,CpDataCoefficients!$F$39+BV$3),OFFSET(INDEX(CpDataCoefficients!$A$1:$A$5025,MATCH($A385,CpDataCoefficients!$A$1:$A$5025,0)),0,CpDataCoefficients!$F$39+BV$3)),0)</f>
        <v>0</v>
      </c>
      <c r="BW385" s="191">
        <f ca="1">IFERROR(IF($AM385="HSC",OFFSET(INDEX(CpDataCoefficients!$A$1:$A$5025,MATCH($A385,CpDataCoefficients!$A$1:$A$5025,0)),1,CpDataCoefficients!$F$39+BW$3),OFFSET(INDEX(CpDataCoefficients!$A$1:$A$5025,MATCH($A385,CpDataCoefficients!$A$1:$A$5025,0)),0,CpDataCoefficients!$F$39+BW$3)),0)</f>
        <v>0</v>
      </c>
      <c r="BX385" s="191">
        <f ca="1">IFERROR(IF($AM385="HSC",OFFSET(INDEX(CpDataCoefficients!$A$1:$A$5025,MATCH($A385,CpDataCoefficients!$A$1:$A$5025,0)),1,CpDataCoefficients!$F$39+BX$3),OFFSET(INDEX(CpDataCoefficients!$A$1:$A$5025,MATCH($A385,CpDataCoefficients!$A$1:$A$5025,0)),0,CpDataCoefficients!$F$39+BX$3)),0)</f>
        <v>0</v>
      </c>
      <c r="BY385" s="191">
        <f ca="1">IFERROR(IF($AM385="HSC",OFFSET(INDEX(CpDataCoefficients!$A$1:$A$5025,MATCH($A385,CpDataCoefficients!$A$1:$A$5025,0)),1,CpDataCoefficients!$F$39+BY$3),OFFSET(INDEX(CpDataCoefficients!$A$1:$A$5025,MATCH($A385,CpDataCoefficients!$A$1:$A$5025,0)),0,CpDataCoefficients!$F$39+BY$3)),0)</f>
        <v>0</v>
      </c>
      <c r="BZ385" s="191">
        <f ca="1">IFERROR(IF($AM385="HSC",OFFSET(INDEX(CpDataCoefficients!$A$1:$A$5025,MATCH($A385,CpDataCoefficients!$A$1:$A$5025,0)),1,CpDataCoefficients!$F$39+BZ$3),OFFSET(INDEX(CpDataCoefficients!$A$1:$A$5025,MATCH($A385,CpDataCoefficients!$A$1:$A$5025,0)),0,CpDataCoefficients!$F$39+BZ$3)),0)</f>
        <v>0</v>
      </c>
      <c r="CA385" s="191">
        <f ca="1">IFERROR(IF($AM385="HSC",OFFSET(INDEX(CpDataCoefficients!$A$1:$A$5025,MATCH($A385,CpDataCoefficients!$A$1:$A$5025,0)),1,CpDataCoefficients!$F$39+CA$3),OFFSET(INDEX(CpDataCoefficients!$A$1:$A$5025,MATCH($A385,CpDataCoefficients!$A$1:$A$5025,0)),0,CpDataCoefficients!$F$39+CA$3)),0)</f>
        <v>0</v>
      </c>
      <c r="CB385" s="191">
        <f ca="1">IFERROR(IF($AM385="HSC",OFFSET(INDEX(CpDataCoefficients!$A$1:$A$5025,MATCH($A385,CpDataCoefficients!$A$1:$A$5025,0)),1,CpDataCoefficients!$F$39+CB$3),OFFSET(INDEX(CpDataCoefficients!$A$1:$A$5025,MATCH($A385,CpDataCoefficients!$A$1:$A$5025,0)),0,CpDataCoefficients!$F$39+CB$3)),0)</f>
        <v>0</v>
      </c>
      <c r="CC385" s="191">
        <f ca="1">IFERROR(IF($AM385="HSC",OFFSET(INDEX(CpDataCoefficients!$A$1:$A$5025,MATCH($A385,CpDataCoefficients!$A$1:$A$5025,0)),1,CpDataCoefficients!$F$39+CC$3),OFFSET(INDEX(CpDataCoefficients!$A$1:$A$5025,MATCH($A385,CpDataCoefficients!$A$1:$A$5025,0)),0,CpDataCoefficients!$F$39+CC$3)),0)</f>
        <v>0</v>
      </c>
      <c r="CD385" s="191">
        <f ca="1">IFERROR(IF($AM385="HSC",OFFSET(INDEX(CpDataCoefficients!$A$1:$A$5025,MATCH($A385,CpDataCoefficients!$A$1:$A$5025,0)),1,CpDataCoefficients!$F$39+CD$3),OFFSET(INDEX(CpDataCoefficients!$A$1:$A$5025,MATCH($A385,CpDataCoefficients!$A$1:$A$5025,0)),0,CpDataCoefficients!$F$39+CD$3)),0)</f>
        <v>0</v>
      </c>
      <c r="CE385" s="191">
        <f ca="1">IFERROR(IF($AM385="HSC",OFFSET(INDEX(CpDataCoefficients!$A$1:$A$5025,MATCH($A385,CpDataCoefficients!$A$1:$A$5025,0)),1,CpDataCoefficients!$F$39+CE$3),OFFSET(INDEX(CpDataCoefficients!$A$1:$A$5025,MATCH($A385,CpDataCoefficients!$A$1:$A$5025,0)),0,CpDataCoefficients!$F$39+CE$3)),0)</f>
        <v>0</v>
      </c>
      <c r="CF385" s="191">
        <f ca="1">IFERROR(IF($AM385="HSC",OFFSET(INDEX(CpDataCoefficients!$A$1:$A$5025,MATCH($A385,CpDataCoefficients!$A$1:$A$5025,0)),1,CpDataCoefficients!$F$39+CF$3),OFFSET(INDEX(CpDataCoefficients!$A$1:$A$5025,MATCH($A385,CpDataCoefficients!$A$1:$A$5025,0)),0,CpDataCoefficients!$F$39+CF$3)),0)</f>
        <v>0</v>
      </c>
      <c r="CG385" s="191">
        <f ca="1">IFERROR(IF($AM385="HSC",OFFSET(INDEX(CpDataCoefficients!$A$1:$A$5025,MATCH($A385,CpDataCoefficients!$A$1:$A$5025,0)),1,CpDataCoefficients!$F$39+CG$3),OFFSET(INDEX(CpDataCoefficients!$A$1:$A$5025,MATCH($A385,CpDataCoefficients!$A$1:$A$5025,0)),0,CpDataCoefficients!$F$39+CG$3)),0)</f>
        <v>0</v>
      </c>
      <c r="CH385" s="191">
        <f ca="1">IFERROR(IF($AM385="HSC",OFFSET(INDEX(CpDataCoefficients!$A$1:$A$5025,MATCH($A385,CpDataCoefficients!$A$1:$A$5025,0)),1,CpDataCoefficients!$F$39+CH$3),OFFSET(INDEX(CpDataCoefficients!$A$1:$A$5025,MATCH($A385,CpDataCoefficients!$A$1:$A$5025,0)),0,CpDataCoefficients!$F$39+CH$3)),0)</f>
        <v>0</v>
      </c>
      <c r="CI385" s="191">
        <f ca="1">IFERROR(IF($AM385="HSC",OFFSET(INDEX(CpDataCoefficients!$A$1:$A$5025,MATCH($A385,CpDataCoefficients!$A$1:$A$5025,0)),1,CpDataCoefficients!$F$39+CI$3),OFFSET(INDEX(CpDataCoefficients!$A$1:$A$5025,MATCH($A385,CpDataCoefficients!$A$1:$A$5025,0)),0,CpDataCoefficients!$F$39+CI$3)),0)</f>
        <v>0</v>
      </c>
      <c r="CJ385" s="191">
        <f ca="1">IFERROR(IF($AM385="HSC",OFFSET(INDEX(CpDataCoefficients!$A$1:$A$5025,MATCH($A385,CpDataCoefficients!$A$1:$A$5025,0)),1,CpDataCoefficients!$F$39+CJ$3),OFFSET(INDEX(CpDataCoefficients!$A$1:$A$5025,MATCH($A385,CpDataCoefficients!$A$1:$A$5025,0)),0,CpDataCoefficients!$F$39+CJ$3)),0)</f>
        <v>0</v>
      </c>
      <c r="CK385" s="191">
        <f ca="1">IFERROR(IF($AM385="HSC",OFFSET(INDEX(CpDataCoefficients!$A$1:$A$5025,MATCH($A385,CpDataCoefficients!$A$1:$A$5025,0)),1,CpDataCoefficients!$F$39+CK$3),OFFSET(INDEX(CpDataCoefficients!$A$1:$A$5025,MATCH($A385,CpDataCoefficients!$A$1:$A$5025,0)),0,CpDataCoefficients!$F$39+CK$3)),0)</f>
        <v>0</v>
      </c>
      <c r="CL385" s="191">
        <f ca="1">IFERROR(IF($AM385="HSC",OFFSET(INDEX(CpDataCoefficients!$A$1:$A$5025,MATCH($A385,CpDataCoefficients!$A$1:$A$5025,0)),1,CpDataCoefficients!$F$39+CL$3),OFFSET(INDEX(CpDataCoefficients!$A$1:$A$5025,MATCH($A385,CpDataCoefficients!$A$1:$A$5025,0)),0,CpDataCoefficients!$F$39+CL$3)),0)</f>
        <v>0</v>
      </c>
      <c r="CM385" s="191">
        <f ca="1">IFERROR(IF($AM385="HSC",OFFSET(INDEX(CpDataCoefficients!$A$1:$A$5025,MATCH($A385,CpDataCoefficients!$A$1:$A$5025,0)),1,CpDataCoefficients!$F$39+CM$3),OFFSET(INDEX(CpDataCoefficients!$A$1:$A$5025,MATCH($A385,CpDataCoefficients!$A$1:$A$5025,0)),0,CpDataCoefficients!$F$39+CM$3)),0)</f>
        <v>0</v>
      </c>
      <c r="CN385" s="191">
        <f ca="1">IFERROR(IF($AM385="HSC",OFFSET(INDEX(CpDataCoefficients!$A$1:$A$5025,MATCH($A385,CpDataCoefficients!$A$1:$A$5025,0)),1,CpDataCoefficients!$F$39+CN$3),OFFSET(INDEX(CpDataCoefficients!$A$1:$A$5025,MATCH($A385,CpDataCoefficients!$A$1:$A$5025,0)),0,CpDataCoefficients!$F$39+CN$3)),0)</f>
        <v>0</v>
      </c>
      <c r="CO385" s="191">
        <f ca="1">IFERROR(IF($AM385="HSC",OFFSET(INDEX(CpDataCoefficients!$A$1:$A$5025,MATCH($A385,CpDataCoefficients!$A$1:$A$5025,0)),1,CpDataCoefficients!$F$39+CO$3),OFFSET(INDEX(CpDataCoefficients!$A$1:$A$5025,MATCH($A385,CpDataCoefficients!$A$1:$A$5025,0)),0,CpDataCoefficients!$F$39+CO$3)),0)</f>
        <v>0</v>
      </c>
      <c r="CP385" s="191">
        <f ca="1">IFERROR(IF($AM385="HSC",OFFSET(INDEX(CpDataCoefficients!$A$1:$A$5025,MATCH($A385,CpDataCoefficients!$A$1:$A$5025,0)),1,CpDataCoefficients!$F$39+CP$3),OFFSET(INDEX(CpDataCoefficients!$A$1:$A$5025,MATCH($A385,CpDataCoefficients!$A$1:$A$5025,0)),0,CpDataCoefficients!$F$39+CP$3)),0)</f>
        <v>0</v>
      </c>
      <c r="CQ385" s="191">
        <f ca="1">IFERROR(IF($AM385="HSC",OFFSET(INDEX(CpDataCoefficients!$A$1:$A$5025,MATCH($A385,CpDataCoefficients!$A$1:$A$5025,0)),1,CpDataCoefficients!$F$39+CQ$3),OFFSET(INDEX(CpDataCoefficients!$A$1:$A$5025,MATCH($A385,CpDataCoefficients!$A$1:$A$5025,0)),0,CpDataCoefficients!$F$39+CQ$3)),0)</f>
        <v>0</v>
      </c>
      <c r="CR385" s="191">
        <f ca="1">IFERROR(IF($AM385="HSC",OFFSET(INDEX(CpDataCoefficients!$A$1:$A$5025,MATCH($A385,CpDataCoefficients!$A$1:$A$5025,0)),1,CpDataCoefficients!$F$39+CR$3),OFFSET(INDEX(CpDataCoefficients!$A$1:$A$5025,MATCH($A385,CpDataCoefficients!$A$1:$A$5025,0)),0,CpDataCoefficients!$F$39+CR$3)),0)</f>
        <v>0</v>
      </c>
      <c r="CS385" s="191">
        <f ca="1">IFERROR(IF($AM385="HSC",OFFSET(INDEX(CpDataCoefficients!$A$1:$A$5025,MATCH($A385,CpDataCoefficients!$A$1:$A$5025,0)),1,CpDataCoefficients!$F$39+CS$3),OFFSET(INDEX(CpDataCoefficients!$A$1:$A$5025,MATCH($A385,CpDataCoefficients!$A$1:$A$5025,0)),0,CpDataCoefficients!$F$39+CS$3)),0)</f>
        <v>0</v>
      </c>
      <c r="CT385" s="191">
        <f ca="1">IFERROR(IF($AM385="HSC",OFFSET(INDEX(CpDataCoefficients!$A$1:$A$5025,MATCH($A385,CpDataCoefficients!$A$1:$A$5025,0)),1,CpDataCoefficients!$F$39+CT$3),OFFSET(INDEX(CpDataCoefficients!$A$1:$A$5025,MATCH($A385,CpDataCoefficients!$A$1:$A$5025,0)),0,CpDataCoefficients!$F$39+CT$3)),0)</f>
        <v>0</v>
      </c>
      <c r="CU385" s="192">
        <f ca="1">IFERROR(IF($AM385="HSC",OFFSET(INDEX(CpDataCoefficients!$A$1:$A$5025,MATCH($A385,CpDataCoefficients!$A$1:$A$5025,0)),1,CpDataCoefficients!$F$39+CU$3),OFFSET(INDEX(CpDataCoefficients!$A$1:$A$5025,MATCH($A385,CpDataCoefficients!$A$1:$A$5025,0)),0,CpDataCoefficients!$F$39+CU$3)),0)</f>
        <v>0</v>
      </c>
      <c r="CV385" s="193">
        <v>2</v>
      </c>
      <c r="CW385" s="193">
        <v>6</v>
      </c>
      <c r="CX385" s="193"/>
      <c r="CY385" s="193"/>
      <c r="CZ385" s="193"/>
      <c r="DA385" s="193"/>
      <c r="DB385" s="193"/>
      <c r="DC385" s="193"/>
      <c r="DD385" s="193"/>
      <c r="DE385" s="193"/>
      <c r="DF385" s="193"/>
      <c r="DG385" s="193"/>
      <c r="DH385" s="193"/>
      <c r="DI385" s="193"/>
      <c r="DJ385" s="193"/>
      <c r="DK385" s="193"/>
      <c r="DL385" s="193"/>
      <c r="DM385" s="193"/>
      <c r="DN385" s="193"/>
      <c r="DO385" s="193"/>
      <c r="DP385" s="193"/>
      <c r="DQ385" s="193"/>
      <c r="DR385" s="193"/>
      <c r="DS385" s="193"/>
      <c r="DT385" s="193"/>
      <c r="DU385" s="193"/>
      <c r="DV385" s="193"/>
      <c r="DW385" s="193"/>
      <c r="DX385" s="193"/>
      <c r="DY385" s="193"/>
      <c r="DZ385" s="193"/>
    </row>
    <row r="386" spans="1:130" ht="15.75" x14ac:dyDescent="0.25">
      <c r="A386" s="166" t="s">
        <v>348</v>
      </c>
      <c r="B386" s="166" t="s">
        <v>994</v>
      </c>
      <c r="C386" s="175">
        <f ca="1">C385</f>
        <v>114.2296</v>
      </c>
      <c r="D386" s="176"/>
      <c r="E386" s="176"/>
      <c r="F386" s="176"/>
      <c r="G386" s="176"/>
      <c r="H386" s="176"/>
      <c r="I386" s="176"/>
      <c r="J386" s="175"/>
      <c r="K386" s="175"/>
      <c r="L386" s="175"/>
      <c r="M386" s="176"/>
      <c r="N386" s="176"/>
      <c r="O386" s="177"/>
      <c r="P386" s="178"/>
      <c r="Q386" s="178"/>
      <c r="R386" s="178"/>
      <c r="S386" s="175"/>
      <c r="T386" s="179"/>
      <c r="U386" s="180"/>
      <c r="V386" s="180"/>
      <c r="W386" s="169"/>
      <c r="X386" s="181"/>
      <c r="Y386" s="169"/>
      <c r="Z386" s="181"/>
      <c r="AA386" s="181"/>
      <c r="AB386" s="177"/>
      <c r="AC386" s="180"/>
      <c r="AD386" s="180"/>
      <c r="AE386" s="169"/>
      <c r="AF386" s="169"/>
      <c r="AG386" s="175"/>
      <c r="AH386" s="180"/>
      <c r="AI386" s="175"/>
      <c r="AJ386" s="175"/>
      <c r="AK386" s="169"/>
      <c r="AL386" s="181"/>
      <c r="AM386" s="190" t="s">
        <v>139</v>
      </c>
      <c r="AN386" s="191">
        <f ca="1">IFERROR(IF($AM386="HSC",OFFSET(INDEX(CpDataCoefficients!$A$1:$A$5025,MATCH($A386,CpDataCoefficients!$A$1:$A$5025,0)),1,CpDataCoefficients!$F$39+AN$3),OFFSET(INDEX(CpDataCoefficients!$A$1:$A$5025,MATCH($A386,CpDataCoefficients!$A$1:$A$5025,0)),0,CpDataCoefficients!$F$39+AN$3)),0)</f>
        <v>230</v>
      </c>
      <c r="AO386" s="191">
        <f ca="1">IFERROR(IF($AM386="HSC",OFFSET(INDEX(CpDataCoefficients!$A$1:$A$5025,MATCH($A386,CpDataCoefficients!$A$1:$A$5025,0)),1,CpDataCoefficients!$F$39+AO$3),OFFSET(INDEX(CpDataCoefficients!$A$1:$A$5025,MATCH($A386,CpDataCoefficients!$A$1:$A$5025,0)),0,CpDataCoefficients!$F$39+AO$3)),0)</f>
        <v>460</v>
      </c>
      <c r="AP386" s="191">
        <f ca="1">IFERROR(IF($AM386="HSC",OFFSET(INDEX(CpDataCoefficients!$A$1:$A$5025,MATCH($A386,CpDataCoefficients!$A$1:$A$5025,0)),1,CpDataCoefficients!$F$39+AP$3),OFFSET(INDEX(CpDataCoefficients!$A$1:$A$5025,MATCH($A386,CpDataCoefficients!$A$1:$A$5025,0)),0,CpDataCoefficients!$F$39+AP$3)),0)</f>
        <v>-200.50694865135577</v>
      </c>
      <c r="AQ386" s="191">
        <f ca="1">IFERROR(IF($AM386="HSC",OFFSET(INDEX(CpDataCoefficients!$A$1:$A$5025,MATCH($A386,CpDataCoefficients!$A$1:$A$5025,0)),1,CpDataCoefficients!$F$39+AQ$3),OFFSET(INDEX(CpDataCoefficients!$A$1:$A$5025,MATCH($A386,CpDataCoefficients!$A$1:$A$5025,0)),0,CpDataCoefficients!$F$39+AQ$3)),0)</f>
        <v>2172.0604866378271</v>
      </c>
      <c r="AR386" s="191">
        <f ca="1">IFERROR(IF($AM386="HSC",OFFSET(INDEX(CpDataCoefficients!$A$1:$A$5025,MATCH($A386,CpDataCoefficients!$A$1:$A$5025,0)),1,CpDataCoefficients!$F$39+AR$3),OFFSET(INDEX(CpDataCoefficients!$A$1:$A$5025,MATCH($A386,CpDataCoefficients!$A$1:$A$5025,0)),0,CpDataCoefficients!$F$39+AR$3)),0)</f>
        <v>-3750.8492782572202</v>
      </c>
      <c r="AS386" s="191">
        <f ca="1">IFERROR(IF($AM386="HSC",OFFSET(INDEX(CpDataCoefficients!$A$1:$A$5025,MATCH($A386,CpDataCoefficients!$A$1:$A$5025,0)),1,CpDataCoefficients!$F$39+AS$3),OFFSET(INDEX(CpDataCoefficients!$A$1:$A$5025,MATCH($A386,CpDataCoefficients!$A$1:$A$5025,0)),0,CpDataCoefficients!$F$39+AS$3)),0)</f>
        <v>3209.5455963377217</v>
      </c>
      <c r="AT386" s="191">
        <f ca="1">IFERROR(IF($AM386="HSC",OFFSET(INDEX(CpDataCoefficients!$A$1:$A$5025,MATCH($A386,CpDataCoefficients!$A$1:$A$5025,0)),1,CpDataCoefficients!$F$39+AT$3),OFFSET(INDEX(CpDataCoefficients!$A$1:$A$5025,MATCH($A386,CpDataCoefficients!$A$1:$A$5025,0)),0,CpDataCoefficients!$F$39+AT$3)),0)</f>
        <v>4.9546808125842849</v>
      </c>
      <c r="AU386" s="191">
        <f ca="1">IFERROR(IF($AM386="HSC",OFFSET(INDEX(CpDataCoefficients!$A$1:$A$5025,MATCH($A386,CpDataCoefficients!$A$1:$A$5025,0)),1,CpDataCoefficients!$F$39+AU$3),OFFSET(INDEX(CpDataCoefficients!$A$1:$A$5025,MATCH($A386,CpDataCoefficients!$A$1:$A$5025,0)),0,CpDataCoefficients!$F$39+AU$3)),0)</f>
        <v>0</v>
      </c>
      <c r="AV386" s="191">
        <f ca="1">IFERROR(IF($AM386="HSC",OFFSET(INDEX(CpDataCoefficients!$A$1:$A$5025,MATCH($A386,CpDataCoefficients!$A$1:$A$5025,0)),1,CpDataCoefficients!$F$39+AV$3),OFFSET(INDEX(CpDataCoefficients!$A$1:$A$5025,MATCH($A386,CpDataCoefficients!$A$1:$A$5025,0)),0,CpDataCoefficients!$F$39+AV$3)),0)</f>
        <v>0</v>
      </c>
      <c r="AW386" s="191">
        <f ca="1">IFERROR(IF($AM386="HSC",OFFSET(INDEX(CpDataCoefficients!$A$1:$A$5025,MATCH($A386,CpDataCoefficients!$A$1:$A$5025,0)),1,CpDataCoefficients!$F$39+AW$3),OFFSET(INDEX(CpDataCoefficients!$A$1:$A$5025,MATCH($A386,CpDataCoefficients!$A$1:$A$5025,0)),0,CpDataCoefficients!$F$39+AW$3)),0)</f>
        <v>0</v>
      </c>
      <c r="AX386" s="191">
        <f ca="1">IFERROR(IF($AM386="HSC",OFFSET(INDEX(CpDataCoefficients!$A$1:$A$5025,MATCH($A386,CpDataCoefficients!$A$1:$A$5025,0)),1,CpDataCoefficients!$F$39+AX$3),OFFSET(INDEX(CpDataCoefficients!$A$1:$A$5025,MATCH($A386,CpDataCoefficients!$A$1:$A$5025,0)),0,CpDataCoefficients!$F$39+AX$3)),0)</f>
        <v>0</v>
      </c>
      <c r="AY386" s="191">
        <f ca="1">IFERROR(IF($AM386="HSC",OFFSET(INDEX(CpDataCoefficients!$A$1:$A$5025,MATCH($A386,CpDataCoefficients!$A$1:$A$5025,0)),1,CpDataCoefficients!$F$39+AY$3),OFFSET(INDEX(CpDataCoefficients!$A$1:$A$5025,MATCH($A386,CpDataCoefficients!$A$1:$A$5025,0)),0,CpDataCoefficients!$F$39+AY$3)),0)</f>
        <v>0</v>
      </c>
      <c r="AZ386" s="191">
        <f ca="1">IFERROR(IF($AM386="HSC",OFFSET(INDEX(CpDataCoefficients!$A$1:$A$5025,MATCH($A386,CpDataCoefficients!$A$1:$A$5025,0)),1,CpDataCoefficients!$F$39+AZ$3),OFFSET(INDEX(CpDataCoefficients!$A$1:$A$5025,MATCH($A386,CpDataCoefficients!$A$1:$A$5025,0)),0,CpDataCoefficients!$F$39+AZ$3)),0)</f>
        <v>0</v>
      </c>
      <c r="BA386" s="191">
        <f ca="1">IFERROR(IF($AM386="HSC",OFFSET(INDEX(CpDataCoefficients!$A$1:$A$5025,MATCH($A386,CpDataCoefficients!$A$1:$A$5025,0)),1,CpDataCoefficients!$F$39+BA$3),OFFSET(INDEX(CpDataCoefficients!$A$1:$A$5025,MATCH($A386,CpDataCoefficients!$A$1:$A$5025,0)),0,CpDataCoefficients!$F$39+BA$3)),0)</f>
        <v>0</v>
      </c>
      <c r="BB386" s="191">
        <f ca="1">IFERROR(IF($AM386="HSC",OFFSET(INDEX(CpDataCoefficients!$A$1:$A$5025,MATCH($A386,CpDataCoefficients!$A$1:$A$5025,0)),1,CpDataCoefficients!$F$39+BB$3),OFFSET(INDEX(CpDataCoefficients!$A$1:$A$5025,MATCH($A386,CpDataCoefficients!$A$1:$A$5025,0)),0,CpDataCoefficients!$F$39+BB$3)),0)</f>
        <v>0</v>
      </c>
      <c r="BC386" s="191">
        <f ca="1">IFERROR(IF($AM386="HSC",OFFSET(INDEX(CpDataCoefficients!$A$1:$A$5025,MATCH($A386,CpDataCoefficients!$A$1:$A$5025,0)),1,CpDataCoefficients!$F$39+BC$3),OFFSET(INDEX(CpDataCoefficients!$A$1:$A$5025,MATCH($A386,CpDataCoefficients!$A$1:$A$5025,0)),0,CpDataCoefficients!$F$39+BC$3)),0)</f>
        <v>0</v>
      </c>
      <c r="BD386" s="191">
        <f ca="1">IFERROR(IF($AM386="HSC",OFFSET(INDEX(CpDataCoefficients!$A$1:$A$5025,MATCH($A386,CpDataCoefficients!$A$1:$A$5025,0)),1,CpDataCoefficients!$F$39+BD$3),OFFSET(INDEX(CpDataCoefficients!$A$1:$A$5025,MATCH($A386,CpDataCoefficients!$A$1:$A$5025,0)),0,CpDataCoefficients!$F$39+BD$3)),0)</f>
        <v>0</v>
      </c>
      <c r="BE386" s="191">
        <f ca="1">IFERROR(IF($AM386="HSC",OFFSET(INDEX(CpDataCoefficients!$A$1:$A$5025,MATCH($A386,CpDataCoefficients!$A$1:$A$5025,0)),1,CpDataCoefficients!$F$39+BE$3),OFFSET(INDEX(CpDataCoefficients!$A$1:$A$5025,MATCH($A386,CpDataCoefficients!$A$1:$A$5025,0)),0,CpDataCoefficients!$F$39+BE$3)),0)</f>
        <v>0</v>
      </c>
      <c r="BF386" s="191">
        <f ca="1">IFERROR(IF($AM386="HSC",OFFSET(INDEX(CpDataCoefficients!$A$1:$A$5025,MATCH($A386,CpDataCoefficients!$A$1:$A$5025,0)),1,CpDataCoefficients!$F$39+BF$3),OFFSET(INDEX(CpDataCoefficients!$A$1:$A$5025,MATCH($A386,CpDataCoefficients!$A$1:$A$5025,0)),0,CpDataCoefficients!$F$39+BF$3)),0)</f>
        <v>0</v>
      </c>
      <c r="BG386" s="191">
        <f ca="1">IFERROR(IF($AM386="HSC",OFFSET(INDEX(CpDataCoefficients!$A$1:$A$5025,MATCH($A386,CpDataCoefficients!$A$1:$A$5025,0)),1,CpDataCoefficients!$F$39+BG$3),OFFSET(INDEX(CpDataCoefficients!$A$1:$A$5025,MATCH($A386,CpDataCoefficients!$A$1:$A$5025,0)),0,CpDataCoefficients!$F$39+BG$3)),0)</f>
        <v>0</v>
      </c>
      <c r="BH386" s="191">
        <f ca="1">IFERROR(IF($AM386="HSC",OFFSET(INDEX(CpDataCoefficients!$A$1:$A$5025,MATCH($A386,CpDataCoefficients!$A$1:$A$5025,0)),1,CpDataCoefficients!$F$39+BH$3),OFFSET(INDEX(CpDataCoefficients!$A$1:$A$5025,MATCH($A386,CpDataCoefficients!$A$1:$A$5025,0)),0,CpDataCoefficients!$F$39+BH$3)),0)</f>
        <v>0</v>
      </c>
      <c r="BI386" s="191">
        <f ca="1">IFERROR(IF($AM386="HSC",OFFSET(INDEX(CpDataCoefficients!$A$1:$A$5025,MATCH($A386,CpDataCoefficients!$A$1:$A$5025,0)),1,CpDataCoefficients!$F$39+BI$3),OFFSET(INDEX(CpDataCoefficients!$A$1:$A$5025,MATCH($A386,CpDataCoefficients!$A$1:$A$5025,0)),0,CpDataCoefficients!$F$39+BI$3)),0)</f>
        <v>0</v>
      </c>
      <c r="BJ386" s="191">
        <f ca="1">IFERROR(IF($AM386="HSC",OFFSET(INDEX(CpDataCoefficients!$A$1:$A$5025,MATCH($A386,CpDataCoefficients!$A$1:$A$5025,0)),1,CpDataCoefficients!$F$39+BJ$3),OFFSET(INDEX(CpDataCoefficients!$A$1:$A$5025,MATCH($A386,CpDataCoefficients!$A$1:$A$5025,0)),0,CpDataCoefficients!$F$39+BJ$3)),0)</f>
        <v>0</v>
      </c>
      <c r="BK386" s="191">
        <f ca="1">IFERROR(IF($AM386="HSC",OFFSET(INDEX(CpDataCoefficients!$A$1:$A$5025,MATCH($A386,CpDataCoefficients!$A$1:$A$5025,0)),1,CpDataCoefficients!$F$39+BK$3),OFFSET(INDEX(CpDataCoefficients!$A$1:$A$5025,MATCH($A386,CpDataCoefficients!$A$1:$A$5025,0)),0,CpDataCoefficients!$F$39+BK$3)),0)</f>
        <v>0</v>
      </c>
      <c r="BL386" s="191">
        <f ca="1">IFERROR(IF($AM386="HSC",OFFSET(INDEX(CpDataCoefficients!$A$1:$A$5025,MATCH($A386,CpDataCoefficients!$A$1:$A$5025,0)),1,CpDataCoefficients!$F$39+BL$3),OFFSET(INDEX(CpDataCoefficients!$A$1:$A$5025,MATCH($A386,CpDataCoefficients!$A$1:$A$5025,0)),0,CpDataCoefficients!$F$39+BL$3)),0)</f>
        <v>0</v>
      </c>
      <c r="BM386" s="191">
        <f ca="1">IFERROR(IF($AM386="HSC",OFFSET(INDEX(CpDataCoefficients!$A$1:$A$5025,MATCH($A386,CpDataCoefficients!$A$1:$A$5025,0)),1,CpDataCoefficients!$F$39+BM$3),OFFSET(INDEX(CpDataCoefficients!$A$1:$A$5025,MATCH($A386,CpDataCoefficients!$A$1:$A$5025,0)),0,CpDataCoefficients!$F$39+BM$3)),0)</f>
        <v>0</v>
      </c>
      <c r="BN386" s="191">
        <f ca="1">IFERROR(IF($AM386="HSC",OFFSET(INDEX(CpDataCoefficients!$A$1:$A$5025,MATCH($A386,CpDataCoefficients!$A$1:$A$5025,0)),1,CpDataCoefficients!$F$39+BN$3),OFFSET(INDEX(CpDataCoefficients!$A$1:$A$5025,MATCH($A386,CpDataCoefficients!$A$1:$A$5025,0)),0,CpDataCoefficients!$F$39+BN$3)),0)</f>
        <v>0</v>
      </c>
      <c r="BO386" s="191">
        <f ca="1">IFERROR(IF($AM386="HSC",OFFSET(INDEX(CpDataCoefficients!$A$1:$A$5025,MATCH($A386,CpDataCoefficients!$A$1:$A$5025,0)),1,CpDataCoefficients!$F$39+BO$3),OFFSET(INDEX(CpDataCoefficients!$A$1:$A$5025,MATCH($A386,CpDataCoefficients!$A$1:$A$5025,0)),0,CpDataCoefficients!$F$39+BO$3)),0)</f>
        <v>0</v>
      </c>
      <c r="BP386" s="191">
        <f ca="1">IFERROR(IF($AM386="HSC",OFFSET(INDEX(CpDataCoefficients!$A$1:$A$5025,MATCH($A386,CpDataCoefficients!$A$1:$A$5025,0)),1,CpDataCoefficients!$F$39+BP$3),OFFSET(INDEX(CpDataCoefficients!$A$1:$A$5025,MATCH($A386,CpDataCoefficients!$A$1:$A$5025,0)),0,CpDataCoefficients!$F$39+BP$3)),0)</f>
        <v>0</v>
      </c>
      <c r="BQ386" s="191">
        <f ca="1">IFERROR(IF($AM386="HSC",OFFSET(INDEX(CpDataCoefficients!$A$1:$A$5025,MATCH($A386,CpDataCoefficients!$A$1:$A$5025,0)),1,CpDataCoefficients!$F$39+BQ$3),OFFSET(INDEX(CpDataCoefficients!$A$1:$A$5025,MATCH($A386,CpDataCoefficients!$A$1:$A$5025,0)),0,CpDataCoefficients!$F$39+BQ$3)),0)</f>
        <v>0</v>
      </c>
      <c r="BR386" s="191">
        <f ca="1">IFERROR(IF($AM386="HSC",OFFSET(INDEX(CpDataCoefficients!$A$1:$A$5025,MATCH($A386,CpDataCoefficients!$A$1:$A$5025,0)),1,CpDataCoefficients!$F$39+BR$3),OFFSET(INDEX(CpDataCoefficients!$A$1:$A$5025,MATCH($A386,CpDataCoefficients!$A$1:$A$5025,0)),0,CpDataCoefficients!$F$39+BR$3)),0)</f>
        <v>0</v>
      </c>
      <c r="BS386" s="191">
        <f ca="1">IFERROR(IF($AM386="HSC",OFFSET(INDEX(CpDataCoefficients!$A$1:$A$5025,MATCH($A386,CpDataCoefficients!$A$1:$A$5025,0)),1,CpDataCoefficients!$F$39+BS$3),OFFSET(INDEX(CpDataCoefficients!$A$1:$A$5025,MATCH($A386,CpDataCoefficients!$A$1:$A$5025,0)),0,CpDataCoefficients!$F$39+BS$3)),0)</f>
        <v>0</v>
      </c>
      <c r="BT386" s="191">
        <f ca="1">IFERROR(IF($AM386="HSC",OFFSET(INDEX(CpDataCoefficients!$A$1:$A$5025,MATCH($A386,CpDataCoefficients!$A$1:$A$5025,0)),1,CpDataCoefficients!$F$39+BT$3),OFFSET(INDEX(CpDataCoefficients!$A$1:$A$5025,MATCH($A386,CpDataCoefficients!$A$1:$A$5025,0)),0,CpDataCoefficients!$F$39+BT$3)),0)</f>
        <v>0</v>
      </c>
      <c r="BU386" s="191">
        <f ca="1">IFERROR(IF($AM386="HSC",OFFSET(INDEX(CpDataCoefficients!$A$1:$A$5025,MATCH($A386,CpDataCoefficients!$A$1:$A$5025,0)),1,CpDataCoefficients!$F$39+BU$3),OFFSET(INDEX(CpDataCoefficients!$A$1:$A$5025,MATCH($A386,CpDataCoefficients!$A$1:$A$5025,0)),0,CpDataCoefficients!$F$39+BU$3)),0)</f>
        <v>0</v>
      </c>
      <c r="BV386" s="191">
        <f ca="1">IFERROR(IF($AM386="HSC",OFFSET(INDEX(CpDataCoefficients!$A$1:$A$5025,MATCH($A386,CpDataCoefficients!$A$1:$A$5025,0)),1,CpDataCoefficients!$F$39+BV$3),OFFSET(INDEX(CpDataCoefficients!$A$1:$A$5025,MATCH($A386,CpDataCoefficients!$A$1:$A$5025,0)),0,CpDataCoefficients!$F$39+BV$3)),0)</f>
        <v>0</v>
      </c>
      <c r="BW386" s="191">
        <f ca="1">IFERROR(IF($AM386="HSC",OFFSET(INDEX(CpDataCoefficients!$A$1:$A$5025,MATCH($A386,CpDataCoefficients!$A$1:$A$5025,0)),1,CpDataCoefficients!$F$39+BW$3),OFFSET(INDEX(CpDataCoefficients!$A$1:$A$5025,MATCH($A386,CpDataCoefficients!$A$1:$A$5025,0)),0,CpDataCoefficients!$F$39+BW$3)),0)</f>
        <v>0</v>
      </c>
      <c r="BX386" s="191">
        <f ca="1">IFERROR(IF($AM386="HSC",OFFSET(INDEX(CpDataCoefficients!$A$1:$A$5025,MATCH($A386,CpDataCoefficients!$A$1:$A$5025,0)),1,CpDataCoefficients!$F$39+BX$3),OFFSET(INDEX(CpDataCoefficients!$A$1:$A$5025,MATCH($A386,CpDataCoefficients!$A$1:$A$5025,0)),0,CpDataCoefficients!$F$39+BX$3)),0)</f>
        <v>0</v>
      </c>
      <c r="BY386" s="191">
        <f ca="1">IFERROR(IF($AM386="HSC",OFFSET(INDEX(CpDataCoefficients!$A$1:$A$5025,MATCH($A386,CpDataCoefficients!$A$1:$A$5025,0)),1,CpDataCoefficients!$F$39+BY$3),OFFSET(INDEX(CpDataCoefficients!$A$1:$A$5025,MATCH($A386,CpDataCoefficients!$A$1:$A$5025,0)),0,CpDataCoefficients!$F$39+BY$3)),0)</f>
        <v>0</v>
      </c>
      <c r="BZ386" s="191">
        <f ca="1">IFERROR(IF($AM386="HSC",OFFSET(INDEX(CpDataCoefficients!$A$1:$A$5025,MATCH($A386,CpDataCoefficients!$A$1:$A$5025,0)),1,CpDataCoefficients!$F$39+BZ$3),OFFSET(INDEX(CpDataCoefficients!$A$1:$A$5025,MATCH($A386,CpDataCoefficients!$A$1:$A$5025,0)),0,CpDataCoefficients!$F$39+BZ$3)),0)</f>
        <v>0</v>
      </c>
      <c r="CA386" s="191">
        <f ca="1">IFERROR(IF($AM386="HSC",OFFSET(INDEX(CpDataCoefficients!$A$1:$A$5025,MATCH($A386,CpDataCoefficients!$A$1:$A$5025,0)),1,CpDataCoefficients!$F$39+CA$3),OFFSET(INDEX(CpDataCoefficients!$A$1:$A$5025,MATCH($A386,CpDataCoefficients!$A$1:$A$5025,0)),0,CpDataCoefficients!$F$39+CA$3)),0)</f>
        <v>0</v>
      </c>
      <c r="CB386" s="191">
        <f ca="1">IFERROR(IF($AM386="HSC",OFFSET(INDEX(CpDataCoefficients!$A$1:$A$5025,MATCH($A386,CpDataCoefficients!$A$1:$A$5025,0)),1,CpDataCoefficients!$F$39+CB$3),OFFSET(INDEX(CpDataCoefficients!$A$1:$A$5025,MATCH($A386,CpDataCoefficients!$A$1:$A$5025,0)),0,CpDataCoefficients!$F$39+CB$3)),0)</f>
        <v>0</v>
      </c>
      <c r="CC386" s="191">
        <f ca="1">IFERROR(IF($AM386="HSC",OFFSET(INDEX(CpDataCoefficients!$A$1:$A$5025,MATCH($A386,CpDataCoefficients!$A$1:$A$5025,0)),1,CpDataCoefficients!$F$39+CC$3),OFFSET(INDEX(CpDataCoefficients!$A$1:$A$5025,MATCH($A386,CpDataCoefficients!$A$1:$A$5025,0)),0,CpDataCoefficients!$F$39+CC$3)),0)</f>
        <v>0</v>
      </c>
      <c r="CD386" s="191">
        <f ca="1">IFERROR(IF($AM386="HSC",OFFSET(INDEX(CpDataCoefficients!$A$1:$A$5025,MATCH($A386,CpDataCoefficients!$A$1:$A$5025,0)),1,CpDataCoefficients!$F$39+CD$3),OFFSET(INDEX(CpDataCoefficients!$A$1:$A$5025,MATCH($A386,CpDataCoefficients!$A$1:$A$5025,0)),0,CpDataCoefficients!$F$39+CD$3)),0)</f>
        <v>0</v>
      </c>
      <c r="CE386" s="191">
        <f ca="1">IFERROR(IF($AM386="HSC",OFFSET(INDEX(CpDataCoefficients!$A$1:$A$5025,MATCH($A386,CpDataCoefficients!$A$1:$A$5025,0)),1,CpDataCoefficients!$F$39+CE$3),OFFSET(INDEX(CpDataCoefficients!$A$1:$A$5025,MATCH($A386,CpDataCoefficients!$A$1:$A$5025,0)),0,CpDataCoefficients!$F$39+CE$3)),0)</f>
        <v>0</v>
      </c>
      <c r="CF386" s="191">
        <f ca="1">IFERROR(IF($AM386="HSC",OFFSET(INDEX(CpDataCoefficients!$A$1:$A$5025,MATCH($A386,CpDataCoefficients!$A$1:$A$5025,0)),1,CpDataCoefficients!$F$39+CF$3),OFFSET(INDEX(CpDataCoefficients!$A$1:$A$5025,MATCH($A386,CpDataCoefficients!$A$1:$A$5025,0)),0,CpDataCoefficients!$F$39+CF$3)),0)</f>
        <v>0</v>
      </c>
      <c r="CG386" s="191">
        <f ca="1">IFERROR(IF($AM386="HSC",OFFSET(INDEX(CpDataCoefficients!$A$1:$A$5025,MATCH($A386,CpDataCoefficients!$A$1:$A$5025,0)),1,CpDataCoefficients!$F$39+CG$3),OFFSET(INDEX(CpDataCoefficients!$A$1:$A$5025,MATCH($A386,CpDataCoefficients!$A$1:$A$5025,0)),0,CpDataCoefficients!$F$39+CG$3)),0)</f>
        <v>0</v>
      </c>
      <c r="CH386" s="191">
        <f ca="1">IFERROR(IF($AM386="HSC",OFFSET(INDEX(CpDataCoefficients!$A$1:$A$5025,MATCH($A386,CpDataCoefficients!$A$1:$A$5025,0)),1,CpDataCoefficients!$F$39+CH$3),OFFSET(INDEX(CpDataCoefficients!$A$1:$A$5025,MATCH($A386,CpDataCoefficients!$A$1:$A$5025,0)),0,CpDataCoefficients!$F$39+CH$3)),0)</f>
        <v>0</v>
      </c>
      <c r="CI386" s="191">
        <f ca="1">IFERROR(IF($AM386="HSC",OFFSET(INDEX(CpDataCoefficients!$A$1:$A$5025,MATCH($A386,CpDataCoefficients!$A$1:$A$5025,0)),1,CpDataCoefficients!$F$39+CI$3),OFFSET(INDEX(CpDataCoefficients!$A$1:$A$5025,MATCH($A386,CpDataCoefficients!$A$1:$A$5025,0)),0,CpDataCoefficients!$F$39+CI$3)),0)</f>
        <v>0</v>
      </c>
      <c r="CJ386" s="191">
        <f ca="1">IFERROR(IF($AM386="HSC",OFFSET(INDEX(CpDataCoefficients!$A$1:$A$5025,MATCH($A386,CpDataCoefficients!$A$1:$A$5025,0)),1,CpDataCoefficients!$F$39+CJ$3),OFFSET(INDEX(CpDataCoefficients!$A$1:$A$5025,MATCH($A386,CpDataCoefficients!$A$1:$A$5025,0)),0,CpDataCoefficients!$F$39+CJ$3)),0)</f>
        <v>0</v>
      </c>
      <c r="CK386" s="191">
        <f ca="1">IFERROR(IF($AM386="HSC",OFFSET(INDEX(CpDataCoefficients!$A$1:$A$5025,MATCH($A386,CpDataCoefficients!$A$1:$A$5025,0)),1,CpDataCoefficients!$F$39+CK$3),OFFSET(INDEX(CpDataCoefficients!$A$1:$A$5025,MATCH($A386,CpDataCoefficients!$A$1:$A$5025,0)),0,CpDataCoefficients!$F$39+CK$3)),0)</f>
        <v>0</v>
      </c>
      <c r="CL386" s="191">
        <f ca="1">IFERROR(IF($AM386="HSC",OFFSET(INDEX(CpDataCoefficients!$A$1:$A$5025,MATCH($A386,CpDataCoefficients!$A$1:$A$5025,0)),1,CpDataCoefficients!$F$39+CL$3),OFFSET(INDEX(CpDataCoefficients!$A$1:$A$5025,MATCH($A386,CpDataCoefficients!$A$1:$A$5025,0)),0,CpDataCoefficients!$F$39+CL$3)),0)</f>
        <v>0</v>
      </c>
      <c r="CM386" s="191">
        <f ca="1">IFERROR(IF($AM386="HSC",OFFSET(INDEX(CpDataCoefficients!$A$1:$A$5025,MATCH($A386,CpDataCoefficients!$A$1:$A$5025,0)),1,CpDataCoefficients!$F$39+CM$3),OFFSET(INDEX(CpDataCoefficients!$A$1:$A$5025,MATCH($A386,CpDataCoefficients!$A$1:$A$5025,0)),0,CpDataCoefficients!$F$39+CM$3)),0)</f>
        <v>0</v>
      </c>
      <c r="CN386" s="191">
        <f ca="1">IFERROR(IF($AM386="HSC",OFFSET(INDEX(CpDataCoefficients!$A$1:$A$5025,MATCH($A386,CpDataCoefficients!$A$1:$A$5025,0)),1,CpDataCoefficients!$F$39+CN$3),OFFSET(INDEX(CpDataCoefficients!$A$1:$A$5025,MATCH($A386,CpDataCoefficients!$A$1:$A$5025,0)),0,CpDataCoefficients!$F$39+CN$3)),0)</f>
        <v>0</v>
      </c>
      <c r="CO386" s="191">
        <f ca="1">IFERROR(IF($AM386="HSC",OFFSET(INDEX(CpDataCoefficients!$A$1:$A$5025,MATCH($A386,CpDataCoefficients!$A$1:$A$5025,0)),1,CpDataCoefficients!$F$39+CO$3),OFFSET(INDEX(CpDataCoefficients!$A$1:$A$5025,MATCH($A386,CpDataCoefficients!$A$1:$A$5025,0)),0,CpDataCoefficients!$F$39+CO$3)),0)</f>
        <v>0</v>
      </c>
      <c r="CP386" s="191">
        <f ca="1">IFERROR(IF($AM386="HSC",OFFSET(INDEX(CpDataCoefficients!$A$1:$A$5025,MATCH($A386,CpDataCoefficients!$A$1:$A$5025,0)),1,CpDataCoefficients!$F$39+CP$3),OFFSET(INDEX(CpDataCoefficients!$A$1:$A$5025,MATCH($A386,CpDataCoefficients!$A$1:$A$5025,0)),0,CpDataCoefficients!$F$39+CP$3)),0)</f>
        <v>0</v>
      </c>
      <c r="CQ386" s="191">
        <f ca="1">IFERROR(IF($AM386="HSC",OFFSET(INDEX(CpDataCoefficients!$A$1:$A$5025,MATCH($A386,CpDataCoefficients!$A$1:$A$5025,0)),1,CpDataCoefficients!$F$39+CQ$3),OFFSET(INDEX(CpDataCoefficients!$A$1:$A$5025,MATCH($A386,CpDataCoefficients!$A$1:$A$5025,0)),0,CpDataCoefficients!$F$39+CQ$3)),0)</f>
        <v>0</v>
      </c>
      <c r="CR386" s="191">
        <f ca="1">IFERROR(IF($AM386="HSC",OFFSET(INDEX(CpDataCoefficients!$A$1:$A$5025,MATCH($A386,CpDataCoefficients!$A$1:$A$5025,0)),1,CpDataCoefficients!$F$39+CR$3),OFFSET(INDEX(CpDataCoefficients!$A$1:$A$5025,MATCH($A386,CpDataCoefficients!$A$1:$A$5025,0)),0,CpDataCoefficients!$F$39+CR$3)),0)</f>
        <v>0</v>
      </c>
      <c r="CS386" s="191">
        <f ca="1">IFERROR(IF($AM386="HSC",OFFSET(INDEX(CpDataCoefficients!$A$1:$A$5025,MATCH($A386,CpDataCoefficients!$A$1:$A$5025,0)),1,CpDataCoefficients!$F$39+CS$3),OFFSET(INDEX(CpDataCoefficients!$A$1:$A$5025,MATCH($A386,CpDataCoefficients!$A$1:$A$5025,0)),0,CpDataCoefficients!$F$39+CS$3)),0)</f>
        <v>0</v>
      </c>
      <c r="CT386" s="191">
        <f ca="1">IFERROR(IF($AM386="HSC",OFFSET(INDEX(CpDataCoefficients!$A$1:$A$5025,MATCH($A386,CpDataCoefficients!$A$1:$A$5025,0)),1,CpDataCoefficients!$F$39+CT$3),OFFSET(INDEX(CpDataCoefficients!$A$1:$A$5025,MATCH($A386,CpDataCoefficients!$A$1:$A$5025,0)),0,CpDataCoefficients!$F$39+CT$3)),0)</f>
        <v>0</v>
      </c>
      <c r="CU386" s="192">
        <f ca="1">IFERROR(IF($AM386="HSC",OFFSET(INDEX(CpDataCoefficients!$A$1:$A$5025,MATCH($A386,CpDataCoefficients!$A$1:$A$5025,0)),1,CpDataCoefficients!$F$39+CU$3),OFFSET(INDEX(CpDataCoefficients!$A$1:$A$5025,MATCH($A386,CpDataCoefficients!$A$1:$A$5025,0)),0,CpDataCoefficients!$F$39+CU$3)),0)</f>
        <v>0</v>
      </c>
      <c r="CV386" s="193"/>
      <c r="CW386" s="193"/>
      <c r="CX386" s="193"/>
      <c r="CY386" s="193"/>
      <c r="CZ386" s="193"/>
      <c r="DA386" s="193"/>
      <c r="DB386" s="193"/>
      <c r="DC386" s="193"/>
      <c r="DD386" s="193"/>
      <c r="DE386" s="193"/>
      <c r="DF386" s="193"/>
      <c r="DG386" s="193"/>
      <c r="DH386" s="193"/>
      <c r="DI386" s="193"/>
      <c r="DJ386" s="193"/>
      <c r="DK386" s="193"/>
      <c r="DL386" s="193"/>
      <c r="DM386" s="193"/>
      <c r="DN386" s="193"/>
      <c r="DO386" s="193"/>
      <c r="DP386" s="193"/>
      <c r="DQ386" s="193"/>
      <c r="DR386" s="193"/>
      <c r="DS386" s="193"/>
      <c r="DT386" s="193"/>
      <c r="DU386" s="193"/>
      <c r="DV386" s="193"/>
      <c r="DW386" s="193"/>
      <c r="DX386" s="193"/>
      <c r="DY386" s="193"/>
      <c r="DZ386" s="193"/>
    </row>
    <row r="387" spans="1:130" ht="15.75" x14ac:dyDescent="0.25">
      <c r="A387" s="166"/>
      <c r="B387" s="166" t="s">
        <v>995</v>
      </c>
      <c r="C387" s="175">
        <v>182.351</v>
      </c>
      <c r="D387" s="176">
        <v>0</v>
      </c>
      <c r="E387" s="176">
        <v>516.9</v>
      </c>
      <c r="F387" s="176">
        <v>694</v>
      </c>
      <c r="G387" s="176">
        <v>17.7</v>
      </c>
      <c r="H387" s="176">
        <v>17.934524994839339</v>
      </c>
      <c r="I387" s="176">
        <v>0</v>
      </c>
      <c r="J387" s="175">
        <v>0</v>
      </c>
      <c r="K387" s="175">
        <v>0.56399999999999995</v>
      </c>
      <c r="L387" s="175">
        <v>0</v>
      </c>
      <c r="M387" s="176">
        <v>0</v>
      </c>
      <c r="N387" s="176">
        <v>0</v>
      </c>
      <c r="O387" s="177">
        <v>-14.319000000000001</v>
      </c>
      <c r="P387" s="178">
        <v>3.145</v>
      </c>
      <c r="Q387" s="178">
        <v>-1</v>
      </c>
      <c r="R387" s="178">
        <v>-1.8180000000000001</v>
      </c>
      <c r="S387" s="175">
        <f t="shared" ca="1" si="6"/>
        <v>2.6299796042564205</v>
      </c>
      <c r="T387" s="179">
        <v>25</v>
      </c>
      <c r="U387" s="180">
        <v>-4</v>
      </c>
      <c r="V387" s="180">
        <v>4.08</v>
      </c>
      <c r="W387" s="169">
        <v>-8</v>
      </c>
      <c r="X387" s="181">
        <v>-33.472000000000001</v>
      </c>
      <c r="Y387" s="169">
        <v>695.83</v>
      </c>
      <c r="Z387" s="181">
        <v>2911.3527200000003</v>
      </c>
      <c r="AA387" s="181"/>
      <c r="AB387" s="177">
        <v>346.19</v>
      </c>
      <c r="AC387" s="180">
        <v>-59.92</v>
      </c>
      <c r="AD387" s="180">
        <v>22.72</v>
      </c>
      <c r="AE387" s="169">
        <v>16.094100000000001</v>
      </c>
      <c r="AF387" s="169">
        <v>3983.01</v>
      </c>
      <c r="AG387" s="175">
        <v>-95.85</v>
      </c>
      <c r="AH387" s="180">
        <v>549</v>
      </c>
      <c r="AI387" s="175">
        <v>385</v>
      </c>
      <c r="AJ387" s="175">
        <v>0</v>
      </c>
      <c r="AK387" s="169">
        <v>0</v>
      </c>
      <c r="AL387" s="181">
        <v>0</v>
      </c>
      <c r="AM387" s="169"/>
      <c r="AN387" s="170"/>
      <c r="AO387" s="170"/>
      <c r="AP387" s="170"/>
      <c r="AQ387" s="170"/>
      <c r="AR387" s="170"/>
      <c r="AS387" s="170"/>
      <c r="AT387" s="170"/>
      <c r="AU387" s="170"/>
      <c r="AV387" s="170"/>
      <c r="AW387" s="170"/>
      <c r="AX387" s="170"/>
      <c r="AY387" s="170"/>
      <c r="AZ387" s="170"/>
      <c r="BA387" s="170"/>
      <c r="BB387" s="170"/>
      <c r="BC387" s="170"/>
      <c r="BD387" s="170"/>
      <c r="BE387" s="170"/>
      <c r="BF387" s="170"/>
      <c r="BG387" s="170"/>
      <c r="BH387" s="170"/>
      <c r="BI387" s="170"/>
      <c r="BJ387" s="170"/>
      <c r="BK387" s="170"/>
      <c r="BL387" s="170"/>
      <c r="BM387" s="170"/>
      <c r="BN387" s="170"/>
      <c r="BO387" s="170"/>
      <c r="BP387" s="170"/>
      <c r="BQ387" s="170"/>
      <c r="BR387" s="170"/>
      <c r="BS387" s="170"/>
      <c r="BT387" s="170"/>
      <c r="BU387" s="170"/>
      <c r="BV387" s="170"/>
      <c r="BW387" s="170"/>
      <c r="BX387" s="170"/>
      <c r="BY387" s="169"/>
      <c r="BZ387" s="169"/>
      <c r="CA387" s="169"/>
      <c r="CB387" s="169"/>
      <c r="CC387" s="169"/>
      <c r="CD387" s="169"/>
      <c r="CE387" s="169"/>
      <c r="CF387" s="169"/>
      <c r="CG387" s="169"/>
      <c r="CH387" s="169"/>
      <c r="CI387" s="169"/>
      <c r="CJ387" s="169"/>
      <c r="CK387" s="169"/>
      <c r="CL387" s="169"/>
      <c r="CM387" s="169"/>
      <c r="CN387" s="169"/>
      <c r="CO387" s="169"/>
      <c r="CP387" s="169"/>
      <c r="CQ387" s="169"/>
      <c r="CR387" s="169"/>
      <c r="CS387" s="171"/>
      <c r="CT387" s="171"/>
      <c r="CU387" s="169"/>
    </row>
    <row r="388" spans="1:130" ht="15.75" x14ac:dyDescent="0.25">
      <c r="A388" s="166" t="s">
        <v>996</v>
      </c>
      <c r="B388" s="166" t="s">
        <v>997</v>
      </c>
      <c r="C388" s="175">
        <v>212.42099999999999</v>
      </c>
      <c r="D388" s="176">
        <v>283</v>
      </c>
      <c r="E388" s="176">
        <v>543.79999999999995</v>
      </c>
      <c r="F388" s="176">
        <v>707</v>
      </c>
      <c r="G388" s="176">
        <v>15</v>
      </c>
      <c r="H388" s="176">
        <v>15.198749995626558</v>
      </c>
      <c r="I388" s="176">
        <v>880</v>
      </c>
      <c r="J388" s="175">
        <v>0.23</v>
      </c>
      <c r="K388" s="175">
        <v>0.70599999999999996</v>
      </c>
      <c r="L388" s="175">
        <v>0.76900000000000002</v>
      </c>
      <c r="M388" s="176">
        <v>293</v>
      </c>
      <c r="N388" s="176">
        <v>0</v>
      </c>
      <c r="O388" s="177">
        <v>-2.8460000000000001</v>
      </c>
      <c r="P388" s="178">
        <v>3.4220000000000002</v>
      </c>
      <c r="Q388" s="178">
        <v>-1</v>
      </c>
      <c r="R388" s="178">
        <v>-1.9039999999999999</v>
      </c>
      <c r="S388" s="175">
        <f t="shared" ca="1" si="6"/>
        <v>2.6124638208866657</v>
      </c>
      <c r="T388" s="179">
        <v>25</v>
      </c>
      <c r="U388" s="180">
        <v>-4</v>
      </c>
      <c r="V388" s="180">
        <v>4.1079999999999997</v>
      </c>
      <c r="W388" s="169">
        <v>-8</v>
      </c>
      <c r="X388" s="181">
        <v>-33.472000000000001</v>
      </c>
      <c r="Y388" s="169">
        <v>718.51</v>
      </c>
      <c r="Z388" s="181">
        <v>3006.24584</v>
      </c>
      <c r="AA388" s="181"/>
      <c r="AB388" s="177">
        <v>355.92</v>
      </c>
      <c r="AC388" s="180">
        <v>-84.31</v>
      </c>
      <c r="AD388" s="180">
        <v>17.98</v>
      </c>
      <c r="AE388" s="169">
        <v>16.1724</v>
      </c>
      <c r="AF388" s="169">
        <v>4121.51</v>
      </c>
      <c r="AG388" s="175">
        <v>-111.8</v>
      </c>
      <c r="AH388" s="180">
        <v>577</v>
      </c>
      <c r="AI388" s="175">
        <v>408</v>
      </c>
      <c r="AJ388" s="175">
        <v>95</v>
      </c>
      <c r="AK388" s="169">
        <v>-11995.6</v>
      </c>
      <c r="AL388" s="181">
        <v>-50189.590400000001</v>
      </c>
      <c r="AM388" s="194"/>
      <c r="AN388" s="195"/>
      <c r="AO388" s="195"/>
      <c r="AP388" s="195"/>
      <c r="AQ388" s="195"/>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N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row>
    <row r="389" spans="1:130" ht="15.75" x14ac:dyDescent="0.25">
      <c r="A389" s="166" t="s">
        <v>369</v>
      </c>
      <c r="B389" s="166" t="s">
        <v>997</v>
      </c>
      <c r="C389" s="175">
        <f ca="1">C388</f>
        <v>212.42099999999999</v>
      </c>
      <c r="D389" s="176"/>
      <c r="E389" s="176"/>
      <c r="F389" s="176"/>
      <c r="G389" s="176"/>
      <c r="H389" s="176"/>
      <c r="I389" s="176"/>
      <c r="J389" s="175"/>
      <c r="K389" s="175"/>
      <c r="L389" s="175"/>
      <c r="M389" s="176"/>
      <c r="N389" s="176"/>
      <c r="O389" s="177"/>
      <c r="P389" s="178"/>
      <c r="Q389" s="178"/>
      <c r="R389" s="178"/>
      <c r="S389" s="175"/>
      <c r="T389" s="179"/>
      <c r="U389" s="180"/>
      <c r="V389" s="180"/>
      <c r="W389" s="169"/>
      <c r="X389" s="181"/>
      <c r="Y389" s="169"/>
      <c r="Z389" s="181"/>
      <c r="AA389" s="181"/>
      <c r="AB389" s="177"/>
      <c r="AC389" s="180"/>
      <c r="AD389" s="180"/>
      <c r="AE389" s="169"/>
      <c r="AF389" s="169"/>
      <c r="AG389" s="175"/>
      <c r="AH389" s="180"/>
      <c r="AI389" s="175"/>
      <c r="AJ389" s="175"/>
      <c r="AK389" s="169"/>
      <c r="AL389" s="181"/>
      <c r="AM389" s="190" t="s">
        <v>139</v>
      </c>
      <c r="AN389" s="191">
        <f ca="1">IFERROR(IF($AM389="HSC",OFFSET(INDEX(CpDataCoefficients!$A$1:$A$5025,MATCH($A389,CpDataCoefficients!$A$1:$A$5025,0)),1,CpDataCoefficients!$F$39+AN$3),OFFSET(INDEX(CpDataCoefficients!$A$1:$A$5025,MATCH($A389,CpDataCoefficients!$A$1:$A$5025,0)),0,CpDataCoefficients!$F$39+AN$3)),0)</f>
        <v>290</v>
      </c>
      <c r="AO389" s="191">
        <f ca="1">IFERROR(IF($AM389="HSC",OFFSET(INDEX(CpDataCoefficients!$A$1:$A$5025,MATCH($A389,CpDataCoefficients!$A$1:$A$5025,0)),1,CpDataCoefficients!$F$39+AO$3),OFFSET(INDEX(CpDataCoefficients!$A$1:$A$5025,MATCH($A389,CpDataCoefficients!$A$1:$A$5025,0)),0,CpDataCoefficients!$F$39+AO$3)),0)</f>
        <v>310</v>
      </c>
      <c r="AP389" s="191">
        <f ca="1">IFERROR(IF($AM389="HSC",OFFSET(INDEX(CpDataCoefficients!$A$1:$A$5025,MATCH($A389,CpDataCoefficients!$A$1:$A$5025,0)),1,CpDataCoefficients!$F$39+AP$3),OFFSET(INDEX(CpDataCoefficients!$A$1:$A$5025,MATCH($A389,CpDataCoefficients!$A$1:$A$5025,0)),0,CpDataCoefficients!$F$39+AP$3)),0)</f>
        <v>501.68673376207425</v>
      </c>
      <c r="AQ389" s="191">
        <f ca="1">IFERROR(IF($AM389="HSC",OFFSET(INDEX(CpDataCoefficients!$A$1:$A$5025,MATCH($A389,CpDataCoefficients!$A$1:$A$5025,0)),1,CpDataCoefficients!$F$39+AQ$3),OFFSET(INDEX(CpDataCoefficients!$A$1:$A$5025,MATCH($A389,CpDataCoefficients!$A$1:$A$5025,0)),0,CpDataCoefficients!$F$39+AQ$3)),0)</f>
        <v>-682.67556280572069</v>
      </c>
      <c r="AR389" s="191">
        <f ca="1">IFERROR(IF($AM389="HSC",OFFSET(INDEX(CpDataCoefficients!$A$1:$A$5025,MATCH($A389,CpDataCoefficients!$A$1:$A$5025,0)),1,CpDataCoefficients!$F$39+AR$3),OFFSET(INDEX(CpDataCoefficients!$A$1:$A$5025,MATCH($A389,CpDataCoefficients!$A$1:$A$5025,0)),0,CpDataCoefficients!$F$39+AR$3)),0)</f>
        <v>0</v>
      </c>
      <c r="AS389" s="191">
        <f ca="1">IFERROR(IF($AM389="HSC",OFFSET(INDEX(CpDataCoefficients!$A$1:$A$5025,MATCH($A389,CpDataCoefficients!$A$1:$A$5025,0)),1,CpDataCoefficients!$F$39+AS$3),OFFSET(INDEX(CpDataCoefficients!$A$1:$A$5025,MATCH($A389,CpDataCoefficients!$A$1:$A$5025,0)),0,CpDataCoefficients!$F$39+AS$3)),0)</f>
        <v>5162.7661401556834</v>
      </c>
      <c r="AT389" s="191">
        <f ca="1">IFERROR(IF($AM389="HSC",OFFSET(INDEX(CpDataCoefficients!$A$1:$A$5025,MATCH($A389,CpDataCoefficients!$A$1:$A$5025,0)),1,CpDataCoefficients!$F$39+AT$3),OFFSET(INDEX(CpDataCoefficients!$A$1:$A$5025,MATCH($A389,CpDataCoefficients!$A$1:$A$5025,0)),0,CpDataCoefficients!$F$39+AT$3)),0)</f>
        <v>3.1087124365894696</v>
      </c>
      <c r="AU389" s="191">
        <f ca="1">IFERROR(IF($AM389="HSC",OFFSET(INDEX(CpDataCoefficients!$A$1:$A$5025,MATCH($A389,CpDataCoefficients!$A$1:$A$5025,0)),1,CpDataCoefficients!$F$39+AU$3),OFFSET(INDEX(CpDataCoefficients!$A$1:$A$5025,MATCH($A389,CpDataCoefficients!$A$1:$A$5025,0)),0,CpDataCoefficients!$F$39+AU$3)),0)</f>
        <v>0</v>
      </c>
      <c r="AV389" s="191">
        <f ca="1">IFERROR(IF($AM389="HSC",OFFSET(INDEX(CpDataCoefficients!$A$1:$A$5025,MATCH($A389,CpDataCoefficients!$A$1:$A$5025,0)),1,CpDataCoefficients!$F$39+AV$3),OFFSET(INDEX(CpDataCoefficients!$A$1:$A$5025,MATCH($A389,CpDataCoefficients!$A$1:$A$5025,0)),0,CpDataCoefficients!$F$39+AV$3)),0)</f>
        <v>0</v>
      </c>
      <c r="AW389" s="191">
        <f ca="1">IFERROR(IF($AM389="HSC",OFFSET(INDEX(CpDataCoefficients!$A$1:$A$5025,MATCH($A389,CpDataCoefficients!$A$1:$A$5025,0)),1,CpDataCoefficients!$F$39+AW$3),OFFSET(INDEX(CpDataCoefficients!$A$1:$A$5025,MATCH($A389,CpDataCoefficients!$A$1:$A$5025,0)),0,CpDataCoefficients!$F$39+AW$3)),0)</f>
        <v>0</v>
      </c>
      <c r="AX389" s="191">
        <f ca="1">IFERROR(IF($AM389="HSC",OFFSET(INDEX(CpDataCoefficients!$A$1:$A$5025,MATCH($A389,CpDataCoefficients!$A$1:$A$5025,0)),1,CpDataCoefficients!$F$39+AX$3),OFFSET(INDEX(CpDataCoefficients!$A$1:$A$5025,MATCH($A389,CpDataCoefficients!$A$1:$A$5025,0)),0,CpDataCoefficients!$F$39+AX$3)),0)</f>
        <v>0</v>
      </c>
      <c r="AY389" s="191">
        <f ca="1">IFERROR(IF($AM389="HSC",OFFSET(INDEX(CpDataCoefficients!$A$1:$A$5025,MATCH($A389,CpDataCoefficients!$A$1:$A$5025,0)),1,CpDataCoefficients!$F$39+AY$3),OFFSET(INDEX(CpDataCoefficients!$A$1:$A$5025,MATCH($A389,CpDataCoefficients!$A$1:$A$5025,0)),0,CpDataCoefficients!$F$39+AY$3)),0)</f>
        <v>0</v>
      </c>
      <c r="AZ389" s="191">
        <f ca="1">IFERROR(IF($AM389="HSC",OFFSET(INDEX(CpDataCoefficients!$A$1:$A$5025,MATCH($A389,CpDataCoefficients!$A$1:$A$5025,0)),1,CpDataCoefficients!$F$39+AZ$3),OFFSET(INDEX(CpDataCoefficients!$A$1:$A$5025,MATCH($A389,CpDataCoefficients!$A$1:$A$5025,0)),0,CpDataCoefficients!$F$39+AZ$3)),0)</f>
        <v>0</v>
      </c>
      <c r="BA389" s="191">
        <f ca="1">IFERROR(IF($AM389="HSC",OFFSET(INDEX(CpDataCoefficients!$A$1:$A$5025,MATCH($A389,CpDataCoefficients!$A$1:$A$5025,0)),1,CpDataCoefficients!$F$39+BA$3),OFFSET(INDEX(CpDataCoefficients!$A$1:$A$5025,MATCH($A389,CpDataCoefficients!$A$1:$A$5025,0)),0,CpDataCoefficients!$F$39+BA$3)),0)</f>
        <v>0</v>
      </c>
      <c r="BB389" s="191">
        <f ca="1">IFERROR(IF($AM389="HSC",OFFSET(INDEX(CpDataCoefficients!$A$1:$A$5025,MATCH($A389,CpDataCoefficients!$A$1:$A$5025,0)),1,CpDataCoefficients!$F$39+BB$3),OFFSET(INDEX(CpDataCoefficients!$A$1:$A$5025,MATCH($A389,CpDataCoefficients!$A$1:$A$5025,0)),0,CpDataCoefficients!$F$39+BB$3)),0)</f>
        <v>0</v>
      </c>
      <c r="BC389" s="191">
        <f ca="1">IFERROR(IF($AM389="HSC",OFFSET(INDEX(CpDataCoefficients!$A$1:$A$5025,MATCH($A389,CpDataCoefficients!$A$1:$A$5025,0)),1,CpDataCoefficients!$F$39+BC$3),OFFSET(INDEX(CpDataCoefficients!$A$1:$A$5025,MATCH($A389,CpDataCoefficients!$A$1:$A$5025,0)),0,CpDataCoefficients!$F$39+BC$3)),0)</f>
        <v>0</v>
      </c>
      <c r="BD389" s="191">
        <f ca="1">IFERROR(IF($AM389="HSC",OFFSET(INDEX(CpDataCoefficients!$A$1:$A$5025,MATCH($A389,CpDataCoefficients!$A$1:$A$5025,0)),1,CpDataCoefficients!$F$39+BD$3),OFFSET(INDEX(CpDataCoefficients!$A$1:$A$5025,MATCH($A389,CpDataCoefficients!$A$1:$A$5025,0)),0,CpDataCoefficients!$F$39+BD$3)),0)</f>
        <v>0</v>
      </c>
      <c r="BE389" s="191">
        <f ca="1">IFERROR(IF($AM389="HSC",OFFSET(INDEX(CpDataCoefficients!$A$1:$A$5025,MATCH($A389,CpDataCoefficients!$A$1:$A$5025,0)),1,CpDataCoefficients!$F$39+BE$3),OFFSET(INDEX(CpDataCoefficients!$A$1:$A$5025,MATCH($A389,CpDataCoefficients!$A$1:$A$5025,0)),0,CpDataCoefficients!$F$39+BE$3)),0)</f>
        <v>0</v>
      </c>
      <c r="BF389" s="191">
        <f ca="1">IFERROR(IF($AM389="HSC",OFFSET(INDEX(CpDataCoefficients!$A$1:$A$5025,MATCH($A389,CpDataCoefficients!$A$1:$A$5025,0)),1,CpDataCoefficients!$F$39+BF$3),OFFSET(INDEX(CpDataCoefficients!$A$1:$A$5025,MATCH($A389,CpDataCoefficients!$A$1:$A$5025,0)),0,CpDataCoefficients!$F$39+BF$3)),0)</f>
        <v>0</v>
      </c>
      <c r="BG389" s="191">
        <f ca="1">IFERROR(IF($AM389="HSC",OFFSET(INDEX(CpDataCoefficients!$A$1:$A$5025,MATCH($A389,CpDataCoefficients!$A$1:$A$5025,0)),1,CpDataCoefficients!$F$39+BG$3),OFFSET(INDEX(CpDataCoefficients!$A$1:$A$5025,MATCH($A389,CpDataCoefficients!$A$1:$A$5025,0)),0,CpDataCoefficients!$F$39+BG$3)),0)</f>
        <v>0</v>
      </c>
      <c r="BH389" s="191">
        <f ca="1">IFERROR(IF($AM389="HSC",OFFSET(INDEX(CpDataCoefficients!$A$1:$A$5025,MATCH($A389,CpDataCoefficients!$A$1:$A$5025,0)),1,CpDataCoefficients!$F$39+BH$3),OFFSET(INDEX(CpDataCoefficients!$A$1:$A$5025,MATCH($A389,CpDataCoefficients!$A$1:$A$5025,0)),0,CpDataCoefficients!$F$39+BH$3)),0)</f>
        <v>0</v>
      </c>
      <c r="BI389" s="191">
        <f ca="1">IFERROR(IF($AM389="HSC",OFFSET(INDEX(CpDataCoefficients!$A$1:$A$5025,MATCH($A389,CpDataCoefficients!$A$1:$A$5025,0)),1,CpDataCoefficients!$F$39+BI$3),OFFSET(INDEX(CpDataCoefficients!$A$1:$A$5025,MATCH($A389,CpDataCoefficients!$A$1:$A$5025,0)),0,CpDataCoefficients!$F$39+BI$3)),0)</f>
        <v>0</v>
      </c>
      <c r="BJ389" s="191">
        <f ca="1">IFERROR(IF($AM389="HSC",OFFSET(INDEX(CpDataCoefficients!$A$1:$A$5025,MATCH($A389,CpDataCoefficients!$A$1:$A$5025,0)),1,CpDataCoefficients!$F$39+BJ$3),OFFSET(INDEX(CpDataCoefficients!$A$1:$A$5025,MATCH($A389,CpDataCoefficients!$A$1:$A$5025,0)),0,CpDataCoefficients!$F$39+BJ$3)),0)</f>
        <v>0</v>
      </c>
      <c r="BK389" s="191">
        <f ca="1">IFERROR(IF($AM389="HSC",OFFSET(INDEX(CpDataCoefficients!$A$1:$A$5025,MATCH($A389,CpDataCoefficients!$A$1:$A$5025,0)),1,CpDataCoefficients!$F$39+BK$3),OFFSET(INDEX(CpDataCoefficients!$A$1:$A$5025,MATCH($A389,CpDataCoefficients!$A$1:$A$5025,0)),0,CpDataCoefficients!$F$39+BK$3)),0)</f>
        <v>0</v>
      </c>
      <c r="BL389" s="191">
        <f ca="1">IFERROR(IF($AM389="HSC",OFFSET(INDEX(CpDataCoefficients!$A$1:$A$5025,MATCH($A389,CpDataCoefficients!$A$1:$A$5025,0)),1,CpDataCoefficients!$F$39+BL$3),OFFSET(INDEX(CpDataCoefficients!$A$1:$A$5025,MATCH($A389,CpDataCoefficients!$A$1:$A$5025,0)),0,CpDataCoefficients!$F$39+BL$3)),0)</f>
        <v>0</v>
      </c>
      <c r="BM389" s="191">
        <f ca="1">IFERROR(IF($AM389="HSC",OFFSET(INDEX(CpDataCoefficients!$A$1:$A$5025,MATCH($A389,CpDataCoefficients!$A$1:$A$5025,0)),1,CpDataCoefficients!$F$39+BM$3),OFFSET(INDEX(CpDataCoefficients!$A$1:$A$5025,MATCH($A389,CpDataCoefficients!$A$1:$A$5025,0)),0,CpDataCoefficients!$F$39+BM$3)),0)</f>
        <v>0</v>
      </c>
      <c r="BN389" s="191">
        <f ca="1">IFERROR(IF($AM389="HSC",OFFSET(INDEX(CpDataCoefficients!$A$1:$A$5025,MATCH($A389,CpDataCoefficients!$A$1:$A$5025,0)),1,CpDataCoefficients!$F$39+BN$3),OFFSET(INDEX(CpDataCoefficients!$A$1:$A$5025,MATCH($A389,CpDataCoefficients!$A$1:$A$5025,0)),0,CpDataCoefficients!$F$39+BN$3)),0)</f>
        <v>0</v>
      </c>
      <c r="BO389" s="191">
        <f ca="1">IFERROR(IF($AM389="HSC",OFFSET(INDEX(CpDataCoefficients!$A$1:$A$5025,MATCH($A389,CpDataCoefficients!$A$1:$A$5025,0)),1,CpDataCoefficients!$F$39+BO$3),OFFSET(INDEX(CpDataCoefficients!$A$1:$A$5025,MATCH($A389,CpDataCoefficients!$A$1:$A$5025,0)),0,CpDataCoefficients!$F$39+BO$3)),0)</f>
        <v>0</v>
      </c>
      <c r="BP389" s="191">
        <f ca="1">IFERROR(IF($AM389="HSC",OFFSET(INDEX(CpDataCoefficients!$A$1:$A$5025,MATCH($A389,CpDataCoefficients!$A$1:$A$5025,0)),1,CpDataCoefficients!$F$39+BP$3),OFFSET(INDEX(CpDataCoefficients!$A$1:$A$5025,MATCH($A389,CpDataCoefficients!$A$1:$A$5025,0)),0,CpDataCoefficients!$F$39+BP$3)),0)</f>
        <v>0</v>
      </c>
      <c r="BQ389" s="191">
        <f ca="1">IFERROR(IF($AM389="HSC",OFFSET(INDEX(CpDataCoefficients!$A$1:$A$5025,MATCH($A389,CpDataCoefficients!$A$1:$A$5025,0)),1,CpDataCoefficients!$F$39+BQ$3),OFFSET(INDEX(CpDataCoefficients!$A$1:$A$5025,MATCH($A389,CpDataCoefficients!$A$1:$A$5025,0)),0,CpDataCoefficients!$F$39+BQ$3)),0)</f>
        <v>0</v>
      </c>
      <c r="BR389" s="191">
        <f ca="1">IFERROR(IF($AM389="HSC",OFFSET(INDEX(CpDataCoefficients!$A$1:$A$5025,MATCH($A389,CpDataCoefficients!$A$1:$A$5025,0)),1,CpDataCoefficients!$F$39+BR$3),OFFSET(INDEX(CpDataCoefficients!$A$1:$A$5025,MATCH($A389,CpDataCoefficients!$A$1:$A$5025,0)),0,CpDataCoefficients!$F$39+BR$3)),0)</f>
        <v>0</v>
      </c>
      <c r="BS389" s="191">
        <f ca="1">IFERROR(IF($AM389="HSC",OFFSET(INDEX(CpDataCoefficients!$A$1:$A$5025,MATCH($A389,CpDataCoefficients!$A$1:$A$5025,0)),1,CpDataCoefficients!$F$39+BS$3),OFFSET(INDEX(CpDataCoefficients!$A$1:$A$5025,MATCH($A389,CpDataCoefficients!$A$1:$A$5025,0)),0,CpDataCoefficients!$F$39+BS$3)),0)</f>
        <v>0</v>
      </c>
      <c r="BT389" s="191">
        <f ca="1">IFERROR(IF($AM389="HSC",OFFSET(INDEX(CpDataCoefficients!$A$1:$A$5025,MATCH($A389,CpDataCoefficients!$A$1:$A$5025,0)),1,CpDataCoefficients!$F$39+BT$3),OFFSET(INDEX(CpDataCoefficients!$A$1:$A$5025,MATCH($A389,CpDataCoefficients!$A$1:$A$5025,0)),0,CpDataCoefficients!$F$39+BT$3)),0)</f>
        <v>0</v>
      </c>
      <c r="BU389" s="191">
        <f ca="1">IFERROR(IF($AM389="HSC",OFFSET(INDEX(CpDataCoefficients!$A$1:$A$5025,MATCH($A389,CpDataCoefficients!$A$1:$A$5025,0)),1,CpDataCoefficients!$F$39+BU$3),OFFSET(INDEX(CpDataCoefficients!$A$1:$A$5025,MATCH($A389,CpDataCoefficients!$A$1:$A$5025,0)),0,CpDataCoefficients!$F$39+BU$3)),0)</f>
        <v>0</v>
      </c>
      <c r="BV389" s="191">
        <f ca="1">IFERROR(IF($AM389="HSC",OFFSET(INDEX(CpDataCoefficients!$A$1:$A$5025,MATCH($A389,CpDataCoefficients!$A$1:$A$5025,0)),1,CpDataCoefficients!$F$39+BV$3),OFFSET(INDEX(CpDataCoefficients!$A$1:$A$5025,MATCH($A389,CpDataCoefficients!$A$1:$A$5025,0)),0,CpDataCoefficients!$F$39+BV$3)),0)</f>
        <v>0</v>
      </c>
      <c r="BW389" s="191">
        <f ca="1">IFERROR(IF($AM389="HSC",OFFSET(INDEX(CpDataCoefficients!$A$1:$A$5025,MATCH($A389,CpDataCoefficients!$A$1:$A$5025,0)),1,CpDataCoefficients!$F$39+BW$3),OFFSET(INDEX(CpDataCoefficients!$A$1:$A$5025,MATCH($A389,CpDataCoefficients!$A$1:$A$5025,0)),0,CpDataCoefficients!$F$39+BW$3)),0)</f>
        <v>0</v>
      </c>
      <c r="BX389" s="191">
        <f ca="1">IFERROR(IF($AM389="HSC",OFFSET(INDEX(CpDataCoefficients!$A$1:$A$5025,MATCH($A389,CpDataCoefficients!$A$1:$A$5025,0)),1,CpDataCoefficients!$F$39+BX$3),OFFSET(INDEX(CpDataCoefficients!$A$1:$A$5025,MATCH($A389,CpDataCoefficients!$A$1:$A$5025,0)),0,CpDataCoefficients!$F$39+BX$3)),0)</f>
        <v>0</v>
      </c>
      <c r="BY389" s="191">
        <f ca="1">IFERROR(IF($AM389="HSC",OFFSET(INDEX(CpDataCoefficients!$A$1:$A$5025,MATCH($A389,CpDataCoefficients!$A$1:$A$5025,0)),1,CpDataCoefficients!$F$39+BY$3),OFFSET(INDEX(CpDataCoefficients!$A$1:$A$5025,MATCH($A389,CpDataCoefficients!$A$1:$A$5025,0)),0,CpDataCoefficients!$F$39+BY$3)),0)</f>
        <v>0</v>
      </c>
      <c r="BZ389" s="191">
        <f ca="1">IFERROR(IF($AM389="HSC",OFFSET(INDEX(CpDataCoefficients!$A$1:$A$5025,MATCH($A389,CpDataCoefficients!$A$1:$A$5025,0)),1,CpDataCoefficients!$F$39+BZ$3),OFFSET(INDEX(CpDataCoefficients!$A$1:$A$5025,MATCH($A389,CpDataCoefficients!$A$1:$A$5025,0)),0,CpDataCoefficients!$F$39+BZ$3)),0)</f>
        <v>0</v>
      </c>
      <c r="CA389" s="191">
        <f ca="1">IFERROR(IF($AM389="HSC",OFFSET(INDEX(CpDataCoefficients!$A$1:$A$5025,MATCH($A389,CpDataCoefficients!$A$1:$A$5025,0)),1,CpDataCoefficients!$F$39+CA$3),OFFSET(INDEX(CpDataCoefficients!$A$1:$A$5025,MATCH($A389,CpDataCoefficients!$A$1:$A$5025,0)),0,CpDataCoefficients!$F$39+CA$3)),0)</f>
        <v>0</v>
      </c>
      <c r="CB389" s="191">
        <f ca="1">IFERROR(IF($AM389="HSC",OFFSET(INDEX(CpDataCoefficients!$A$1:$A$5025,MATCH($A389,CpDataCoefficients!$A$1:$A$5025,0)),1,CpDataCoefficients!$F$39+CB$3),OFFSET(INDEX(CpDataCoefficients!$A$1:$A$5025,MATCH($A389,CpDataCoefficients!$A$1:$A$5025,0)),0,CpDataCoefficients!$F$39+CB$3)),0)</f>
        <v>0</v>
      </c>
      <c r="CC389" s="191">
        <f ca="1">IFERROR(IF($AM389="HSC",OFFSET(INDEX(CpDataCoefficients!$A$1:$A$5025,MATCH($A389,CpDataCoefficients!$A$1:$A$5025,0)),1,CpDataCoefficients!$F$39+CC$3),OFFSET(INDEX(CpDataCoefficients!$A$1:$A$5025,MATCH($A389,CpDataCoefficients!$A$1:$A$5025,0)),0,CpDataCoefficients!$F$39+CC$3)),0)</f>
        <v>0</v>
      </c>
      <c r="CD389" s="191">
        <f ca="1">IFERROR(IF($AM389="HSC",OFFSET(INDEX(CpDataCoefficients!$A$1:$A$5025,MATCH($A389,CpDataCoefficients!$A$1:$A$5025,0)),1,CpDataCoefficients!$F$39+CD$3),OFFSET(INDEX(CpDataCoefficients!$A$1:$A$5025,MATCH($A389,CpDataCoefficients!$A$1:$A$5025,0)),0,CpDataCoefficients!$F$39+CD$3)),0)</f>
        <v>0</v>
      </c>
      <c r="CE389" s="191">
        <f ca="1">IFERROR(IF($AM389="HSC",OFFSET(INDEX(CpDataCoefficients!$A$1:$A$5025,MATCH($A389,CpDataCoefficients!$A$1:$A$5025,0)),1,CpDataCoefficients!$F$39+CE$3),OFFSET(INDEX(CpDataCoefficients!$A$1:$A$5025,MATCH($A389,CpDataCoefficients!$A$1:$A$5025,0)),0,CpDataCoefficients!$F$39+CE$3)),0)</f>
        <v>0</v>
      </c>
      <c r="CF389" s="191">
        <f ca="1">IFERROR(IF($AM389="HSC",OFFSET(INDEX(CpDataCoefficients!$A$1:$A$5025,MATCH($A389,CpDataCoefficients!$A$1:$A$5025,0)),1,CpDataCoefficients!$F$39+CF$3),OFFSET(INDEX(CpDataCoefficients!$A$1:$A$5025,MATCH($A389,CpDataCoefficients!$A$1:$A$5025,0)),0,CpDataCoefficients!$F$39+CF$3)),0)</f>
        <v>0</v>
      </c>
      <c r="CG389" s="191">
        <f ca="1">IFERROR(IF($AM389="HSC",OFFSET(INDEX(CpDataCoefficients!$A$1:$A$5025,MATCH($A389,CpDataCoefficients!$A$1:$A$5025,0)),1,CpDataCoefficients!$F$39+CG$3),OFFSET(INDEX(CpDataCoefficients!$A$1:$A$5025,MATCH($A389,CpDataCoefficients!$A$1:$A$5025,0)),0,CpDataCoefficients!$F$39+CG$3)),0)</f>
        <v>0</v>
      </c>
      <c r="CH389" s="191">
        <f ca="1">IFERROR(IF($AM389="HSC",OFFSET(INDEX(CpDataCoefficients!$A$1:$A$5025,MATCH($A389,CpDataCoefficients!$A$1:$A$5025,0)),1,CpDataCoefficients!$F$39+CH$3),OFFSET(INDEX(CpDataCoefficients!$A$1:$A$5025,MATCH($A389,CpDataCoefficients!$A$1:$A$5025,0)),0,CpDataCoefficients!$F$39+CH$3)),0)</f>
        <v>0</v>
      </c>
      <c r="CI389" s="191">
        <f ca="1">IFERROR(IF($AM389="HSC",OFFSET(INDEX(CpDataCoefficients!$A$1:$A$5025,MATCH($A389,CpDataCoefficients!$A$1:$A$5025,0)),1,CpDataCoefficients!$F$39+CI$3),OFFSET(INDEX(CpDataCoefficients!$A$1:$A$5025,MATCH($A389,CpDataCoefficients!$A$1:$A$5025,0)),0,CpDataCoefficients!$F$39+CI$3)),0)</f>
        <v>0</v>
      </c>
      <c r="CJ389" s="191">
        <f ca="1">IFERROR(IF($AM389="HSC",OFFSET(INDEX(CpDataCoefficients!$A$1:$A$5025,MATCH($A389,CpDataCoefficients!$A$1:$A$5025,0)),1,CpDataCoefficients!$F$39+CJ$3),OFFSET(INDEX(CpDataCoefficients!$A$1:$A$5025,MATCH($A389,CpDataCoefficients!$A$1:$A$5025,0)),0,CpDataCoefficients!$F$39+CJ$3)),0)</f>
        <v>0</v>
      </c>
      <c r="CK389" s="191">
        <f ca="1">IFERROR(IF($AM389="HSC",OFFSET(INDEX(CpDataCoefficients!$A$1:$A$5025,MATCH($A389,CpDataCoefficients!$A$1:$A$5025,0)),1,CpDataCoefficients!$F$39+CK$3),OFFSET(INDEX(CpDataCoefficients!$A$1:$A$5025,MATCH($A389,CpDataCoefficients!$A$1:$A$5025,0)),0,CpDataCoefficients!$F$39+CK$3)),0)</f>
        <v>0</v>
      </c>
      <c r="CL389" s="191">
        <f ca="1">IFERROR(IF($AM389="HSC",OFFSET(INDEX(CpDataCoefficients!$A$1:$A$5025,MATCH($A389,CpDataCoefficients!$A$1:$A$5025,0)),1,CpDataCoefficients!$F$39+CL$3),OFFSET(INDEX(CpDataCoefficients!$A$1:$A$5025,MATCH($A389,CpDataCoefficients!$A$1:$A$5025,0)),0,CpDataCoefficients!$F$39+CL$3)),0)</f>
        <v>0</v>
      </c>
      <c r="CM389" s="191">
        <f ca="1">IFERROR(IF($AM389="HSC",OFFSET(INDEX(CpDataCoefficients!$A$1:$A$5025,MATCH($A389,CpDataCoefficients!$A$1:$A$5025,0)),1,CpDataCoefficients!$F$39+CM$3),OFFSET(INDEX(CpDataCoefficients!$A$1:$A$5025,MATCH($A389,CpDataCoefficients!$A$1:$A$5025,0)),0,CpDataCoefficients!$F$39+CM$3)),0)</f>
        <v>0</v>
      </c>
      <c r="CN389" s="191">
        <f ca="1">IFERROR(IF($AM389="HSC",OFFSET(INDEX(CpDataCoefficients!$A$1:$A$5025,MATCH($A389,CpDataCoefficients!$A$1:$A$5025,0)),1,CpDataCoefficients!$F$39+CN$3),OFFSET(INDEX(CpDataCoefficients!$A$1:$A$5025,MATCH($A389,CpDataCoefficients!$A$1:$A$5025,0)),0,CpDataCoefficients!$F$39+CN$3)),0)</f>
        <v>0</v>
      </c>
      <c r="CO389" s="191">
        <f ca="1">IFERROR(IF($AM389="HSC",OFFSET(INDEX(CpDataCoefficients!$A$1:$A$5025,MATCH($A389,CpDataCoefficients!$A$1:$A$5025,0)),1,CpDataCoefficients!$F$39+CO$3),OFFSET(INDEX(CpDataCoefficients!$A$1:$A$5025,MATCH($A389,CpDataCoefficients!$A$1:$A$5025,0)),0,CpDataCoefficients!$F$39+CO$3)),0)</f>
        <v>0</v>
      </c>
      <c r="CP389" s="191">
        <f ca="1">IFERROR(IF($AM389="HSC",OFFSET(INDEX(CpDataCoefficients!$A$1:$A$5025,MATCH($A389,CpDataCoefficients!$A$1:$A$5025,0)),1,CpDataCoefficients!$F$39+CP$3),OFFSET(INDEX(CpDataCoefficients!$A$1:$A$5025,MATCH($A389,CpDataCoefficients!$A$1:$A$5025,0)),0,CpDataCoefficients!$F$39+CP$3)),0)</f>
        <v>0</v>
      </c>
      <c r="CQ389" s="191">
        <f ca="1">IFERROR(IF($AM389="HSC",OFFSET(INDEX(CpDataCoefficients!$A$1:$A$5025,MATCH($A389,CpDataCoefficients!$A$1:$A$5025,0)),1,CpDataCoefficients!$F$39+CQ$3),OFFSET(INDEX(CpDataCoefficients!$A$1:$A$5025,MATCH($A389,CpDataCoefficients!$A$1:$A$5025,0)),0,CpDataCoefficients!$F$39+CQ$3)),0)</f>
        <v>0</v>
      </c>
      <c r="CR389" s="191">
        <f ca="1">IFERROR(IF($AM389="HSC",OFFSET(INDEX(CpDataCoefficients!$A$1:$A$5025,MATCH($A389,CpDataCoefficients!$A$1:$A$5025,0)),1,CpDataCoefficients!$F$39+CR$3),OFFSET(INDEX(CpDataCoefficients!$A$1:$A$5025,MATCH($A389,CpDataCoefficients!$A$1:$A$5025,0)),0,CpDataCoefficients!$F$39+CR$3)),0)</f>
        <v>0</v>
      </c>
      <c r="CS389" s="191">
        <f ca="1">IFERROR(IF($AM389="HSC",OFFSET(INDEX(CpDataCoefficients!$A$1:$A$5025,MATCH($A389,CpDataCoefficients!$A$1:$A$5025,0)),1,CpDataCoefficients!$F$39+CS$3),OFFSET(INDEX(CpDataCoefficients!$A$1:$A$5025,MATCH($A389,CpDataCoefficients!$A$1:$A$5025,0)),0,CpDataCoefficients!$F$39+CS$3)),0)</f>
        <v>0</v>
      </c>
      <c r="CT389" s="191">
        <f ca="1">IFERROR(IF($AM389="HSC",OFFSET(INDEX(CpDataCoefficients!$A$1:$A$5025,MATCH($A389,CpDataCoefficients!$A$1:$A$5025,0)),1,CpDataCoefficients!$F$39+CT$3),OFFSET(INDEX(CpDataCoefficients!$A$1:$A$5025,MATCH($A389,CpDataCoefficients!$A$1:$A$5025,0)),0,CpDataCoefficients!$F$39+CT$3)),0)</f>
        <v>0</v>
      </c>
      <c r="CU389" s="192">
        <f ca="1">IFERROR(IF($AM389="HSC",OFFSET(INDEX(CpDataCoefficients!$A$1:$A$5025,MATCH($A389,CpDataCoefficients!$A$1:$A$5025,0)),1,CpDataCoefficients!$F$39+CU$3),OFFSET(INDEX(CpDataCoefficients!$A$1:$A$5025,MATCH($A389,CpDataCoefficients!$A$1:$A$5025,0)),0,CpDataCoefficients!$F$39+CU$3)),0)</f>
        <v>0</v>
      </c>
      <c r="CV389" s="193"/>
      <c r="CW389" s="193"/>
      <c r="CX389" s="193"/>
      <c r="CY389" s="193"/>
      <c r="CZ389" s="193"/>
      <c r="DA389" s="193"/>
      <c r="DB389" s="193"/>
      <c r="DC389" s="193"/>
      <c r="DD389" s="193"/>
      <c r="DE389" s="193"/>
      <c r="DF389" s="193"/>
      <c r="DG389" s="193"/>
      <c r="DH389" s="193"/>
      <c r="DI389" s="193"/>
      <c r="DJ389" s="193"/>
      <c r="DK389" s="193"/>
      <c r="DL389" s="193"/>
      <c r="DM389" s="193"/>
      <c r="DN389" s="193"/>
      <c r="DO389" s="193"/>
      <c r="DP389" s="193"/>
      <c r="DQ389" s="193"/>
      <c r="DR389" s="193"/>
      <c r="DS389" s="193"/>
      <c r="DT389" s="193"/>
      <c r="DU389" s="193"/>
      <c r="DV389" s="193"/>
      <c r="DW389" s="193"/>
      <c r="DX389" s="193"/>
      <c r="DY389" s="193"/>
      <c r="DZ389" s="193"/>
    </row>
    <row r="390" spans="1:130" ht="15.75" x14ac:dyDescent="0.25">
      <c r="A390" s="166"/>
      <c r="B390" s="166" t="s">
        <v>998</v>
      </c>
      <c r="C390" s="175">
        <v>280.54000000000002</v>
      </c>
      <c r="D390" s="176">
        <v>0</v>
      </c>
      <c r="E390" s="176">
        <v>625</v>
      </c>
      <c r="F390" s="176">
        <v>780</v>
      </c>
      <c r="G390" s="176">
        <v>10.1</v>
      </c>
      <c r="H390" s="176">
        <v>10.233824997055216</v>
      </c>
      <c r="I390" s="176">
        <v>0</v>
      </c>
      <c r="J390" s="175">
        <v>0</v>
      </c>
      <c r="K390" s="175">
        <v>0.83299999999999996</v>
      </c>
      <c r="L390" s="175">
        <v>0</v>
      </c>
      <c r="M390" s="176">
        <v>0</v>
      </c>
      <c r="N390" s="176">
        <v>0</v>
      </c>
      <c r="O390" s="177">
        <v>-15.786</v>
      </c>
      <c r="P390" s="178">
        <v>0.47299999999999998</v>
      </c>
      <c r="Q390" s="178">
        <v>-2.7240000000000001E-4</v>
      </c>
      <c r="R390" s="178">
        <v>6.0899999999999996E-8</v>
      </c>
      <c r="S390" s="175">
        <f t="shared" ca="1" si="6"/>
        <v>2.3368958048257427</v>
      </c>
      <c r="T390" s="179">
        <v>25</v>
      </c>
      <c r="U390" s="180">
        <v>950.57</v>
      </c>
      <c r="V390" s="180">
        <v>406.33</v>
      </c>
      <c r="W390" s="169">
        <v>-94.41</v>
      </c>
      <c r="X390" s="181">
        <v>-395.01143999999999</v>
      </c>
      <c r="Y390" s="169">
        <v>36.78</v>
      </c>
      <c r="Z390" s="181">
        <v>153.88752000000002</v>
      </c>
      <c r="AA390" s="181"/>
      <c r="AB390" s="177">
        <v>16.309200000000001</v>
      </c>
      <c r="AC390" s="180">
        <v>4642.01</v>
      </c>
      <c r="AD390" s="180">
        <v>-145.1</v>
      </c>
      <c r="AE390" s="169">
        <v>661</v>
      </c>
      <c r="AF390" s="169">
        <v>476</v>
      </c>
      <c r="AG390" s="175">
        <v>0</v>
      </c>
      <c r="AH390" s="180">
        <v>0</v>
      </c>
      <c r="AI390" s="175">
        <v>0</v>
      </c>
      <c r="AJ390" s="175">
        <v>0</v>
      </c>
      <c r="AK390" s="169">
        <v>13780</v>
      </c>
      <c r="AL390" s="181">
        <v>57655.520000000004</v>
      </c>
      <c r="AM390" s="169"/>
      <c r="AN390" s="170"/>
      <c r="AO390" s="170"/>
      <c r="AP390" s="170"/>
      <c r="AQ390" s="170"/>
      <c r="AR390" s="170"/>
      <c r="AS390" s="170"/>
      <c r="AT390" s="170"/>
      <c r="AU390" s="170"/>
      <c r="AV390" s="170"/>
      <c r="AW390" s="170"/>
      <c r="AX390" s="170"/>
      <c r="AY390" s="170"/>
      <c r="AZ390" s="170"/>
      <c r="BA390" s="170"/>
      <c r="BB390" s="170"/>
      <c r="BC390" s="170"/>
      <c r="BD390" s="170"/>
      <c r="BE390" s="170"/>
      <c r="BF390" s="170"/>
      <c r="BG390" s="170"/>
      <c r="BH390" s="170"/>
      <c r="BI390" s="170"/>
      <c r="BJ390" s="170"/>
      <c r="BK390" s="170"/>
      <c r="BL390" s="170"/>
      <c r="BM390" s="170"/>
      <c r="BN390" s="170"/>
      <c r="BO390" s="170"/>
      <c r="BP390" s="170"/>
      <c r="BQ390" s="170"/>
      <c r="BR390" s="170"/>
      <c r="BS390" s="170"/>
      <c r="BT390" s="170"/>
      <c r="BU390" s="170"/>
      <c r="BV390" s="170"/>
      <c r="BW390" s="170"/>
      <c r="BX390" s="170"/>
      <c r="BY390" s="169"/>
      <c r="BZ390" s="169"/>
      <c r="CA390" s="169"/>
      <c r="CB390" s="169"/>
      <c r="CC390" s="169"/>
      <c r="CD390" s="169"/>
      <c r="CE390" s="169"/>
      <c r="CF390" s="169"/>
      <c r="CG390" s="169"/>
      <c r="CH390" s="169"/>
      <c r="CI390" s="169"/>
      <c r="CJ390" s="169"/>
      <c r="CK390" s="169"/>
      <c r="CL390" s="169"/>
      <c r="CM390" s="169"/>
      <c r="CN390" s="169"/>
      <c r="CO390" s="169"/>
      <c r="CP390" s="169"/>
      <c r="CQ390" s="169"/>
      <c r="CR390" s="169"/>
      <c r="CS390" s="171"/>
      <c r="CT390" s="171"/>
      <c r="CU390" s="169"/>
    </row>
    <row r="391" spans="1:130" ht="15.75" x14ac:dyDescent="0.25">
      <c r="A391" s="166" t="s">
        <v>211</v>
      </c>
      <c r="B391" s="166" t="s">
        <v>999</v>
      </c>
      <c r="C391" s="175">
        <f ca="1">C494*5+C273*6</f>
        <v>72.149500000000003</v>
      </c>
      <c r="D391" s="176">
        <v>143.4</v>
      </c>
      <c r="E391" s="176">
        <v>309.2</v>
      </c>
      <c r="F391" s="176">
        <v>469.6</v>
      </c>
      <c r="G391" s="176">
        <v>33.299999999999997</v>
      </c>
      <c r="H391" s="176">
        <v>33.741224990290959</v>
      </c>
      <c r="I391" s="176">
        <v>304</v>
      </c>
      <c r="J391" s="175">
        <v>0.26200000000000001</v>
      </c>
      <c r="K391" s="175">
        <v>0.251</v>
      </c>
      <c r="L391" s="175">
        <v>0.626</v>
      </c>
      <c r="M391" s="176">
        <v>293</v>
      </c>
      <c r="N391" s="176">
        <v>0</v>
      </c>
      <c r="O391" s="177">
        <v>-0.86599999999999999</v>
      </c>
      <c r="P391" s="178">
        <v>0.1164</v>
      </c>
      <c r="Q391" s="178">
        <v>-6.1630000000000005E-5</v>
      </c>
      <c r="R391" s="178">
        <v>1.267E-8</v>
      </c>
      <c r="S391" s="175">
        <f t="shared" ca="1" si="6"/>
        <v>0.51317665404185897</v>
      </c>
      <c r="T391" s="179">
        <v>25</v>
      </c>
      <c r="U391" s="180">
        <v>313.66000000000003</v>
      </c>
      <c r="V391" s="180">
        <v>182.45</v>
      </c>
      <c r="W391" s="169">
        <v>-35</v>
      </c>
      <c r="X391" s="181">
        <v>-146.44</v>
      </c>
      <c r="Y391" s="169">
        <v>-2</v>
      </c>
      <c r="Z391" s="181">
        <v>-8.3680000000000003</v>
      </c>
      <c r="AA391" s="181">
        <v>347.82</v>
      </c>
      <c r="AB391" s="177">
        <v>15.833299999999999</v>
      </c>
      <c r="AC391" s="180">
        <v>2477.0700000000002</v>
      </c>
      <c r="AD391" s="180">
        <v>-39.94</v>
      </c>
      <c r="AE391" s="169">
        <v>330</v>
      </c>
      <c r="AF391" s="169">
        <v>220</v>
      </c>
      <c r="AG391" s="175">
        <v>56.682000000000002</v>
      </c>
      <c r="AH391" s="180">
        <v>-4827.08</v>
      </c>
      <c r="AI391" s="175">
        <v>-5.3129999999999997</v>
      </c>
      <c r="AJ391" s="175">
        <v>3.68</v>
      </c>
      <c r="AK391" s="169">
        <v>6160</v>
      </c>
      <c r="AL391" s="181">
        <v>25773.440000000002</v>
      </c>
      <c r="AM391" s="190" t="s">
        <v>139</v>
      </c>
      <c r="AN391" s="191">
        <f ca="1">IFERROR(IF($AM391="HSC",OFFSET(INDEX(CpDataCoefficients!$A$1:$A$5025,MATCH($A391,CpDataCoefficients!$A$1:$A$5025,0)),1,CpDataCoefficients!$F$39+AN$3),OFFSET(INDEX(CpDataCoefficients!$A$1:$A$5025,MATCH($A391,CpDataCoefficients!$A$1:$A$5025,0)),0,CpDataCoefficients!$F$39+AN$3)),0)</f>
        <v>200</v>
      </c>
      <c r="AO391" s="191">
        <f ca="1">IFERROR(IF($AM391="HSC",OFFSET(INDEX(CpDataCoefficients!$A$1:$A$5025,MATCH($A391,CpDataCoefficients!$A$1:$A$5025,0)),1,CpDataCoefficients!$F$39+AO$3),OFFSET(INDEX(CpDataCoefficients!$A$1:$A$5025,MATCH($A391,CpDataCoefficients!$A$1:$A$5025,0)),0,CpDataCoefficients!$F$39+AO$3)),0)</f>
        <v>500</v>
      </c>
      <c r="AP391" s="191">
        <f ca="1">IFERROR(IF($AM391="HSC",OFFSET(INDEX(CpDataCoefficients!$A$1:$A$5025,MATCH($A391,CpDataCoefficients!$A$1:$A$5025,0)),1,CpDataCoefficients!$F$39+AP$3),OFFSET(INDEX(CpDataCoefficients!$A$1:$A$5025,MATCH($A391,CpDataCoefficients!$A$1:$A$5025,0)),0,CpDataCoefficients!$F$39+AP$3)),0)</f>
        <v>74.588998823961973</v>
      </c>
      <c r="AQ391" s="191">
        <f ca="1">IFERROR(IF($AM391="HSC",OFFSET(INDEX(CpDataCoefficients!$A$1:$A$5025,MATCH($A391,CpDataCoefficients!$A$1:$A$5025,0)),1,CpDataCoefficients!$F$39+AQ$3),OFFSET(INDEX(CpDataCoefficients!$A$1:$A$5025,MATCH($A391,CpDataCoefficients!$A$1:$A$5025,0)),0,CpDataCoefficients!$F$39+AQ$3)),0)</f>
        <v>-106.08478162936589</v>
      </c>
      <c r="AR391" s="191">
        <f ca="1">IFERROR(IF($AM391="HSC",OFFSET(INDEX(CpDataCoefficients!$A$1:$A$5025,MATCH($A391,CpDataCoefficients!$A$1:$A$5025,0)),1,CpDataCoefficients!$F$39+AR$3),OFFSET(INDEX(CpDataCoefficients!$A$1:$A$5025,MATCH($A391,CpDataCoefficients!$A$1:$A$5025,0)),0,CpDataCoefficients!$F$39+AR$3)),0)</f>
        <v>1177.0426620187948</v>
      </c>
      <c r="AS391" s="191">
        <f ca="1">IFERROR(IF($AM391="HSC",OFFSET(INDEX(CpDataCoefficients!$A$1:$A$5025,MATCH($A391,CpDataCoefficients!$A$1:$A$5025,0)),1,CpDataCoefficients!$F$39+AS$3),OFFSET(INDEX(CpDataCoefficients!$A$1:$A$5025,MATCH($A391,CpDataCoefficients!$A$1:$A$5025,0)),0,CpDataCoefficients!$F$39+AS$3)),0)</f>
        <v>-1067.8362118904054</v>
      </c>
      <c r="AT391" s="191">
        <f ca="1">IFERROR(IF($AM391="HSC",OFFSET(INDEX(CpDataCoefficients!$A$1:$A$5025,MATCH($A391,CpDataCoefficients!$A$1:$A$5025,0)),1,CpDataCoefficients!$F$39+AT$3),OFFSET(INDEX(CpDataCoefficients!$A$1:$A$5025,MATCH($A391,CpDataCoefficients!$A$1:$A$5025,0)),0,CpDataCoefficients!$F$39+AT$3)),0)</f>
        <v>6.5559051847535479E-2</v>
      </c>
      <c r="AU391" s="191">
        <f ca="1">IFERROR(IF($AM391="HSC",OFFSET(INDEX(CpDataCoefficients!$A$1:$A$5025,MATCH($A391,CpDataCoefficients!$A$1:$A$5025,0)),1,CpDataCoefficients!$F$39+AU$3),OFFSET(INDEX(CpDataCoefficients!$A$1:$A$5025,MATCH($A391,CpDataCoefficients!$A$1:$A$5025,0)),0,CpDataCoefficients!$F$39+AU$3)),0)</f>
        <v>-37313.466199613613</v>
      </c>
      <c r="AV391" s="191">
        <f ca="1">IFERROR(IF($AM391="HSC",OFFSET(INDEX(CpDataCoefficients!$A$1:$A$5025,MATCH($A391,CpDataCoefficients!$A$1:$A$5025,0)),1,CpDataCoefficients!$F$39+AV$3),OFFSET(INDEX(CpDataCoefficients!$A$1:$A$5025,MATCH($A391,CpDataCoefficients!$A$1:$A$5025,0)),0,CpDataCoefficients!$F$39+AV$3)),0)</f>
        <v>2.2375058970805437</v>
      </c>
      <c r="AW391" s="191">
        <f ca="1">IFERROR(IF($AM391="HSC",OFFSET(INDEX(CpDataCoefficients!$A$1:$A$5025,MATCH($A391,CpDataCoefficients!$A$1:$A$5025,0)),1,CpDataCoefficients!$F$39+AW$3),OFFSET(INDEX(CpDataCoefficients!$A$1:$A$5025,MATCH($A391,CpDataCoefficients!$A$1:$A$5025,0)),0,CpDataCoefficients!$F$39+AW$3)),0)</f>
        <v>0</v>
      </c>
      <c r="AX391" s="191">
        <f ca="1">IFERROR(IF($AM391="HSC",OFFSET(INDEX(CpDataCoefficients!$A$1:$A$5025,MATCH($A391,CpDataCoefficients!$A$1:$A$5025,0)),1,CpDataCoefficients!$F$39+AX$3),OFFSET(INDEX(CpDataCoefficients!$A$1:$A$5025,MATCH($A391,CpDataCoefficients!$A$1:$A$5025,0)),0,CpDataCoefficients!$F$39+AX$3)),0)</f>
        <v>500</v>
      </c>
      <c r="AY391" s="191">
        <f ca="1">IFERROR(IF($AM391="HSC",OFFSET(INDEX(CpDataCoefficients!$A$1:$A$5025,MATCH($A391,CpDataCoefficients!$A$1:$A$5025,0)),1,CpDataCoefficients!$F$39+AY$3),OFFSET(INDEX(CpDataCoefficients!$A$1:$A$5025,MATCH($A391,CpDataCoefficients!$A$1:$A$5025,0)),0,CpDataCoefficients!$F$39+AY$3)),0)</f>
        <v>1000</v>
      </c>
      <c r="AZ391" s="191">
        <f ca="1">IFERROR(IF($AM391="HSC",OFFSET(INDEX(CpDataCoefficients!$A$1:$A$5025,MATCH($A391,CpDataCoefficients!$A$1:$A$5025,0)),1,CpDataCoefficients!$F$39+AZ$3),OFFSET(INDEX(CpDataCoefficients!$A$1:$A$5025,MATCH($A391,CpDataCoefficients!$A$1:$A$5025,0)),0,CpDataCoefficients!$F$39+AZ$3)),0)</f>
        <v>-146.75779688654981</v>
      </c>
      <c r="BA391" s="191">
        <f ca="1">IFERROR(IF($AM391="HSC",OFFSET(INDEX(CpDataCoefficients!$A$1:$A$5025,MATCH($A391,CpDataCoefficients!$A$1:$A$5025,0)),1,CpDataCoefficients!$F$39+BA$3),OFFSET(INDEX(CpDataCoefficients!$A$1:$A$5025,MATCH($A391,CpDataCoefficients!$A$1:$A$5025,0)),0,CpDataCoefficients!$F$39+BA$3)),0)</f>
        <v>914.15751083371799</v>
      </c>
      <c r="BB391" s="191">
        <f ca="1">IFERROR(IF($AM391="HSC",OFFSET(INDEX(CpDataCoefficients!$A$1:$A$5025,MATCH($A391,CpDataCoefficients!$A$1:$A$5025,0)),1,CpDataCoefficients!$F$39+BB$3),OFFSET(INDEX(CpDataCoefficients!$A$1:$A$5025,MATCH($A391,CpDataCoefficients!$A$1:$A$5025,0)),0,CpDataCoefficients!$F$39+BB$3)),0)</f>
        <v>-712.80130491024306</v>
      </c>
      <c r="BC391" s="191">
        <f ca="1">IFERROR(IF($AM391="HSC",OFFSET(INDEX(CpDataCoefficients!$A$1:$A$5025,MATCH($A391,CpDataCoefficients!$A$1:$A$5025,0)),1,CpDataCoefficients!$F$39+BC$3),OFFSET(INDEX(CpDataCoefficients!$A$1:$A$5025,MATCH($A391,CpDataCoefficients!$A$1:$A$5025,0)),0,CpDataCoefficients!$F$39+BC$3)),0)</f>
        <v>221.27306132455755</v>
      </c>
      <c r="BD391" s="191">
        <f ca="1">IFERROR(IF($AM391="HSC",OFFSET(INDEX(CpDataCoefficients!$A$1:$A$5025,MATCH($A391,CpDataCoefficients!$A$1:$A$5025,0)),1,CpDataCoefficients!$F$39+BD$3),OFFSET(INDEX(CpDataCoefficients!$A$1:$A$5025,MATCH($A391,CpDataCoefficients!$A$1:$A$5025,0)),0,CpDataCoefficients!$F$39+BD$3)),0)</f>
        <v>5.7031419035313249</v>
      </c>
      <c r="BE391" s="191">
        <f ca="1">IFERROR(IF($AM391="HSC",OFFSET(INDEX(CpDataCoefficients!$A$1:$A$5025,MATCH($A391,CpDataCoefficients!$A$1:$A$5025,0)),1,CpDataCoefficients!$F$39+BE$3),OFFSET(INDEX(CpDataCoefficients!$A$1:$A$5025,MATCH($A391,CpDataCoefficients!$A$1:$A$5025,0)),0,CpDataCoefficients!$F$39+BE$3)),0)</f>
        <v>-37260.446756384816</v>
      </c>
      <c r="BF391" s="191">
        <f ca="1">IFERROR(IF($AM391="HSC",OFFSET(INDEX(CpDataCoefficients!$A$1:$A$5025,MATCH($A391,CpDataCoefficients!$A$1:$A$5025,0)),1,CpDataCoefficients!$F$39+BF$3),OFFSET(INDEX(CpDataCoefficients!$A$1:$A$5025,MATCH($A391,CpDataCoefficients!$A$1:$A$5025,0)),0,CpDataCoefficients!$F$39+BF$3)),0)</f>
        <v>-467.51677252164035</v>
      </c>
      <c r="BG391" s="191">
        <f ca="1">IFERROR(IF($AM391="HSC",OFFSET(INDEX(CpDataCoefficients!$A$1:$A$5025,MATCH($A391,CpDataCoefficients!$A$1:$A$5025,0)),1,CpDataCoefficients!$F$39+BG$3),OFFSET(INDEX(CpDataCoefficients!$A$1:$A$5025,MATCH($A391,CpDataCoefficients!$A$1:$A$5025,0)),0,CpDataCoefficients!$F$39+BG$3)),0)</f>
        <v>0</v>
      </c>
      <c r="BH391" s="191">
        <f ca="1">IFERROR(IF($AM391="HSC",OFFSET(INDEX(CpDataCoefficients!$A$1:$A$5025,MATCH($A391,CpDataCoefficients!$A$1:$A$5025,0)),1,CpDataCoefficients!$F$39+BH$3),OFFSET(INDEX(CpDataCoefficients!$A$1:$A$5025,MATCH($A391,CpDataCoefficients!$A$1:$A$5025,0)),0,CpDataCoefficients!$F$39+BH$3)),0)</f>
        <v>1000</v>
      </c>
      <c r="BI391" s="191">
        <f ca="1">IFERROR(IF($AM391="HSC",OFFSET(INDEX(CpDataCoefficients!$A$1:$A$5025,MATCH($A391,CpDataCoefficients!$A$1:$A$5025,0)),1,CpDataCoefficients!$F$39+BI$3),OFFSET(INDEX(CpDataCoefficients!$A$1:$A$5025,MATCH($A391,CpDataCoefficients!$A$1:$A$5025,0)),0,CpDataCoefficients!$F$39+BI$3)),0)</f>
        <v>1500</v>
      </c>
      <c r="BJ391" s="191">
        <f ca="1">IFERROR(IF($AM391="HSC",OFFSET(INDEX(CpDataCoefficients!$A$1:$A$5025,MATCH($A391,CpDataCoefficients!$A$1:$A$5025,0)),1,CpDataCoefficients!$F$39+BJ$3),OFFSET(INDEX(CpDataCoefficients!$A$1:$A$5025,MATCH($A391,CpDataCoefficients!$A$1:$A$5025,0)),0,CpDataCoefficients!$F$39+BJ$3)),0)</f>
        <v>-1312.4512464598411</v>
      </c>
      <c r="BK391" s="191">
        <f ca="1">IFERROR(IF($AM391="HSC",OFFSET(INDEX(CpDataCoefficients!$A$1:$A$5025,MATCH($A391,CpDataCoefficients!$A$1:$A$5025,0)),1,CpDataCoefficients!$F$39+BK$3),OFFSET(INDEX(CpDataCoefficients!$A$1:$A$5025,MATCH($A391,CpDataCoefficients!$A$1:$A$5025,0)),0,CpDataCoefficients!$F$39+BK$3)),0)</f>
        <v>2661.8890334134812</v>
      </c>
      <c r="BL391" s="191">
        <f ca="1">IFERROR(IF($AM391="HSC",OFFSET(INDEX(CpDataCoefficients!$A$1:$A$5025,MATCH($A391,CpDataCoefficients!$A$1:$A$5025,0)),1,CpDataCoefficients!$F$39+BL$3),OFFSET(INDEX(CpDataCoefficients!$A$1:$A$5025,MATCH($A391,CpDataCoefficients!$A$1:$A$5025,0)),0,CpDataCoefficients!$F$39+BL$3)),0)</f>
        <v>-1602.691200715878</v>
      </c>
      <c r="BM391" s="191">
        <f ca="1">IFERROR(IF($AM391="HSC",OFFSET(INDEX(CpDataCoefficients!$A$1:$A$5025,MATCH($A391,CpDataCoefficients!$A$1:$A$5025,0)),1,CpDataCoefficients!$F$39+BM$3),OFFSET(INDEX(CpDataCoefficients!$A$1:$A$5025,MATCH($A391,CpDataCoefficients!$A$1:$A$5025,0)),0,CpDataCoefficients!$F$39+BM$3)),0)</f>
        <v>347.55025235177834</v>
      </c>
      <c r="BN391" s="191">
        <f ca="1">IFERROR(IF($AM391="HSC",OFFSET(INDEX(CpDataCoefficients!$A$1:$A$5025,MATCH($A391,CpDataCoefficients!$A$1:$A$5025,0)),1,CpDataCoefficients!$F$39+BN$3),OFFSET(INDEX(CpDataCoefficients!$A$1:$A$5025,MATCH($A391,CpDataCoefficients!$A$1:$A$5025,0)),0,CpDataCoefficients!$F$39+BN$3)),0)</f>
        <v>187.28018761315184</v>
      </c>
      <c r="BO391" s="191">
        <f ca="1">IFERROR(IF($AM391="HSC",OFFSET(INDEX(CpDataCoefficients!$A$1:$A$5025,MATCH($A391,CpDataCoefficients!$A$1:$A$5025,0)),1,CpDataCoefficients!$F$39+BO$3),OFFSET(INDEX(CpDataCoefficients!$A$1:$A$5025,MATCH($A391,CpDataCoefficients!$A$1:$A$5025,0)),0,CpDataCoefficients!$F$39+BO$3)),0)</f>
        <v>-36521.981354880045</v>
      </c>
      <c r="BP391" s="191">
        <f ca="1">IFERROR(IF($AM391="HSC",OFFSET(INDEX(CpDataCoefficients!$A$1:$A$5025,MATCH($A391,CpDataCoefficients!$A$1:$A$5025,0)),1,CpDataCoefficients!$F$39+BP$3),OFFSET(INDEX(CpDataCoefficients!$A$1:$A$5025,MATCH($A391,CpDataCoefficients!$A$1:$A$5025,0)),0,CpDataCoefficients!$F$39+BP$3)),0)</f>
        <v>-1721.6072213528496</v>
      </c>
      <c r="BQ391" s="191">
        <f ca="1">IFERROR(IF($AM391="HSC",OFFSET(INDEX(CpDataCoefficients!$A$1:$A$5025,MATCH($A391,CpDataCoefficients!$A$1:$A$5025,0)),1,CpDataCoefficients!$F$39+BQ$3),OFFSET(INDEX(CpDataCoefficients!$A$1:$A$5025,MATCH($A391,CpDataCoefficients!$A$1:$A$5025,0)),0,CpDataCoefficients!$F$39+BQ$3)),0)</f>
        <v>0</v>
      </c>
      <c r="BR391" s="191">
        <f ca="1">IFERROR(IF($AM391="HSC",OFFSET(INDEX(CpDataCoefficients!$A$1:$A$5025,MATCH($A391,CpDataCoefficients!$A$1:$A$5025,0)),1,CpDataCoefficients!$F$39+BR$3),OFFSET(INDEX(CpDataCoefficients!$A$1:$A$5025,MATCH($A391,CpDataCoefficients!$A$1:$A$5025,0)),0,CpDataCoefficients!$F$39+BR$3)),0)</f>
        <v>0</v>
      </c>
      <c r="BS391" s="191">
        <f ca="1">IFERROR(IF($AM391="HSC",OFFSET(INDEX(CpDataCoefficients!$A$1:$A$5025,MATCH($A391,CpDataCoefficients!$A$1:$A$5025,0)),1,CpDataCoefficients!$F$39+BS$3),OFFSET(INDEX(CpDataCoefficients!$A$1:$A$5025,MATCH($A391,CpDataCoefficients!$A$1:$A$5025,0)),0,CpDataCoefficients!$F$39+BS$3)),0)</f>
        <v>0</v>
      </c>
      <c r="BT391" s="191">
        <f ca="1">IFERROR(IF($AM391="HSC",OFFSET(INDEX(CpDataCoefficients!$A$1:$A$5025,MATCH($A391,CpDataCoefficients!$A$1:$A$5025,0)),1,CpDataCoefficients!$F$39+BT$3),OFFSET(INDEX(CpDataCoefficients!$A$1:$A$5025,MATCH($A391,CpDataCoefficients!$A$1:$A$5025,0)),0,CpDataCoefficients!$F$39+BT$3)),0)</f>
        <v>0</v>
      </c>
      <c r="BU391" s="191">
        <f ca="1">IFERROR(IF($AM391="HSC",OFFSET(INDEX(CpDataCoefficients!$A$1:$A$5025,MATCH($A391,CpDataCoefficients!$A$1:$A$5025,0)),1,CpDataCoefficients!$F$39+BU$3),OFFSET(INDEX(CpDataCoefficients!$A$1:$A$5025,MATCH($A391,CpDataCoefficients!$A$1:$A$5025,0)),0,CpDataCoefficients!$F$39+BU$3)),0)</f>
        <v>0</v>
      </c>
      <c r="BV391" s="191">
        <f ca="1">IFERROR(IF($AM391="HSC",OFFSET(INDEX(CpDataCoefficients!$A$1:$A$5025,MATCH($A391,CpDataCoefficients!$A$1:$A$5025,0)),1,CpDataCoefficients!$F$39+BV$3),OFFSET(INDEX(CpDataCoefficients!$A$1:$A$5025,MATCH($A391,CpDataCoefficients!$A$1:$A$5025,0)),0,CpDataCoefficients!$F$39+BV$3)),0)</f>
        <v>0</v>
      </c>
      <c r="BW391" s="191">
        <f ca="1">IFERROR(IF($AM391="HSC",OFFSET(INDEX(CpDataCoefficients!$A$1:$A$5025,MATCH($A391,CpDataCoefficients!$A$1:$A$5025,0)),1,CpDataCoefficients!$F$39+BW$3),OFFSET(INDEX(CpDataCoefficients!$A$1:$A$5025,MATCH($A391,CpDataCoefficients!$A$1:$A$5025,0)),0,CpDataCoefficients!$F$39+BW$3)),0)</f>
        <v>0</v>
      </c>
      <c r="BX391" s="191">
        <f ca="1">IFERROR(IF($AM391="HSC",OFFSET(INDEX(CpDataCoefficients!$A$1:$A$5025,MATCH($A391,CpDataCoefficients!$A$1:$A$5025,0)),1,CpDataCoefficients!$F$39+BX$3),OFFSET(INDEX(CpDataCoefficients!$A$1:$A$5025,MATCH($A391,CpDataCoefficients!$A$1:$A$5025,0)),0,CpDataCoefficients!$F$39+BX$3)),0)</f>
        <v>0</v>
      </c>
      <c r="BY391" s="191">
        <f ca="1">IFERROR(IF($AM391="HSC",OFFSET(INDEX(CpDataCoefficients!$A$1:$A$5025,MATCH($A391,CpDataCoefficients!$A$1:$A$5025,0)),1,CpDataCoefficients!$F$39+BY$3),OFFSET(INDEX(CpDataCoefficients!$A$1:$A$5025,MATCH($A391,CpDataCoefficients!$A$1:$A$5025,0)),0,CpDataCoefficients!$F$39+BY$3)),0)</f>
        <v>0</v>
      </c>
      <c r="BZ391" s="191">
        <f ca="1">IFERROR(IF($AM391="HSC",OFFSET(INDEX(CpDataCoefficients!$A$1:$A$5025,MATCH($A391,CpDataCoefficients!$A$1:$A$5025,0)),1,CpDataCoefficients!$F$39+BZ$3),OFFSET(INDEX(CpDataCoefficients!$A$1:$A$5025,MATCH($A391,CpDataCoefficients!$A$1:$A$5025,0)),0,CpDataCoefficients!$F$39+BZ$3)),0)</f>
        <v>0</v>
      </c>
      <c r="CA391" s="191">
        <f ca="1">IFERROR(IF($AM391="HSC",OFFSET(INDEX(CpDataCoefficients!$A$1:$A$5025,MATCH($A391,CpDataCoefficients!$A$1:$A$5025,0)),1,CpDataCoefficients!$F$39+CA$3),OFFSET(INDEX(CpDataCoefficients!$A$1:$A$5025,MATCH($A391,CpDataCoefficients!$A$1:$A$5025,0)),0,CpDataCoefficients!$F$39+CA$3)),0)</f>
        <v>0</v>
      </c>
      <c r="CB391" s="191">
        <f ca="1">IFERROR(IF($AM391="HSC",OFFSET(INDEX(CpDataCoefficients!$A$1:$A$5025,MATCH($A391,CpDataCoefficients!$A$1:$A$5025,0)),1,CpDataCoefficients!$F$39+CB$3),OFFSET(INDEX(CpDataCoefficients!$A$1:$A$5025,MATCH($A391,CpDataCoefficients!$A$1:$A$5025,0)),0,CpDataCoefficients!$F$39+CB$3)),0)</f>
        <v>0</v>
      </c>
      <c r="CC391" s="191">
        <f ca="1">IFERROR(IF($AM391="HSC",OFFSET(INDEX(CpDataCoefficients!$A$1:$A$5025,MATCH($A391,CpDataCoefficients!$A$1:$A$5025,0)),1,CpDataCoefficients!$F$39+CC$3),OFFSET(INDEX(CpDataCoefficients!$A$1:$A$5025,MATCH($A391,CpDataCoefficients!$A$1:$A$5025,0)),0,CpDataCoefficients!$F$39+CC$3)),0)</f>
        <v>0</v>
      </c>
      <c r="CD391" s="191">
        <f ca="1">IFERROR(IF($AM391="HSC",OFFSET(INDEX(CpDataCoefficients!$A$1:$A$5025,MATCH($A391,CpDataCoefficients!$A$1:$A$5025,0)),1,CpDataCoefficients!$F$39+CD$3),OFFSET(INDEX(CpDataCoefficients!$A$1:$A$5025,MATCH($A391,CpDataCoefficients!$A$1:$A$5025,0)),0,CpDataCoefficients!$F$39+CD$3)),0)</f>
        <v>0</v>
      </c>
      <c r="CE391" s="191">
        <f ca="1">IFERROR(IF($AM391="HSC",OFFSET(INDEX(CpDataCoefficients!$A$1:$A$5025,MATCH($A391,CpDataCoefficients!$A$1:$A$5025,0)),1,CpDataCoefficients!$F$39+CE$3),OFFSET(INDEX(CpDataCoefficients!$A$1:$A$5025,MATCH($A391,CpDataCoefficients!$A$1:$A$5025,0)),0,CpDataCoefficients!$F$39+CE$3)),0)</f>
        <v>0</v>
      </c>
      <c r="CF391" s="191">
        <f ca="1">IFERROR(IF($AM391="HSC",OFFSET(INDEX(CpDataCoefficients!$A$1:$A$5025,MATCH($A391,CpDataCoefficients!$A$1:$A$5025,0)),1,CpDataCoefficients!$F$39+CF$3),OFFSET(INDEX(CpDataCoefficients!$A$1:$A$5025,MATCH($A391,CpDataCoefficients!$A$1:$A$5025,0)),0,CpDataCoefficients!$F$39+CF$3)),0)</f>
        <v>0</v>
      </c>
      <c r="CG391" s="191">
        <f ca="1">IFERROR(IF($AM391="HSC",OFFSET(INDEX(CpDataCoefficients!$A$1:$A$5025,MATCH($A391,CpDataCoefficients!$A$1:$A$5025,0)),1,CpDataCoefficients!$F$39+CG$3),OFFSET(INDEX(CpDataCoefficients!$A$1:$A$5025,MATCH($A391,CpDataCoefficients!$A$1:$A$5025,0)),0,CpDataCoefficients!$F$39+CG$3)),0)</f>
        <v>0</v>
      </c>
      <c r="CH391" s="191">
        <f ca="1">IFERROR(IF($AM391="HSC",OFFSET(INDEX(CpDataCoefficients!$A$1:$A$5025,MATCH($A391,CpDataCoefficients!$A$1:$A$5025,0)),1,CpDataCoefficients!$F$39+CH$3),OFFSET(INDEX(CpDataCoefficients!$A$1:$A$5025,MATCH($A391,CpDataCoefficients!$A$1:$A$5025,0)),0,CpDataCoefficients!$F$39+CH$3)),0)</f>
        <v>0</v>
      </c>
      <c r="CI391" s="191">
        <f ca="1">IFERROR(IF($AM391="HSC",OFFSET(INDEX(CpDataCoefficients!$A$1:$A$5025,MATCH($A391,CpDataCoefficients!$A$1:$A$5025,0)),1,CpDataCoefficients!$F$39+CI$3),OFFSET(INDEX(CpDataCoefficients!$A$1:$A$5025,MATCH($A391,CpDataCoefficients!$A$1:$A$5025,0)),0,CpDataCoefficients!$F$39+CI$3)),0)</f>
        <v>0</v>
      </c>
      <c r="CJ391" s="191">
        <f ca="1">IFERROR(IF($AM391="HSC",OFFSET(INDEX(CpDataCoefficients!$A$1:$A$5025,MATCH($A391,CpDataCoefficients!$A$1:$A$5025,0)),1,CpDataCoefficients!$F$39+CJ$3),OFFSET(INDEX(CpDataCoefficients!$A$1:$A$5025,MATCH($A391,CpDataCoefficients!$A$1:$A$5025,0)),0,CpDataCoefficients!$F$39+CJ$3)),0)</f>
        <v>0</v>
      </c>
      <c r="CK391" s="191">
        <f ca="1">IFERROR(IF($AM391="HSC",OFFSET(INDEX(CpDataCoefficients!$A$1:$A$5025,MATCH($A391,CpDataCoefficients!$A$1:$A$5025,0)),1,CpDataCoefficients!$F$39+CK$3),OFFSET(INDEX(CpDataCoefficients!$A$1:$A$5025,MATCH($A391,CpDataCoefficients!$A$1:$A$5025,0)),0,CpDataCoefficients!$F$39+CK$3)),0)</f>
        <v>0</v>
      </c>
      <c r="CL391" s="191">
        <f ca="1">IFERROR(IF($AM391="HSC",OFFSET(INDEX(CpDataCoefficients!$A$1:$A$5025,MATCH($A391,CpDataCoefficients!$A$1:$A$5025,0)),1,CpDataCoefficients!$F$39+CL$3),OFFSET(INDEX(CpDataCoefficients!$A$1:$A$5025,MATCH($A391,CpDataCoefficients!$A$1:$A$5025,0)),0,CpDataCoefficients!$F$39+CL$3)),0)</f>
        <v>0</v>
      </c>
      <c r="CM391" s="191">
        <f ca="1">IFERROR(IF($AM391="HSC",OFFSET(INDEX(CpDataCoefficients!$A$1:$A$5025,MATCH($A391,CpDataCoefficients!$A$1:$A$5025,0)),1,CpDataCoefficients!$F$39+CM$3),OFFSET(INDEX(CpDataCoefficients!$A$1:$A$5025,MATCH($A391,CpDataCoefficients!$A$1:$A$5025,0)),0,CpDataCoefficients!$F$39+CM$3)),0)</f>
        <v>0</v>
      </c>
      <c r="CN391" s="191">
        <f ca="1">IFERROR(IF($AM391="HSC",OFFSET(INDEX(CpDataCoefficients!$A$1:$A$5025,MATCH($A391,CpDataCoefficients!$A$1:$A$5025,0)),1,CpDataCoefficients!$F$39+CN$3),OFFSET(INDEX(CpDataCoefficients!$A$1:$A$5025,MATCH($A391,CpDataCoefficients!$A$1:$A$5025,0)),0,CpDataCoefficients!$F$39+CN$3)),0)</f>
        <v>0</v>
      </c>
      <c r="CO391" s="191">
        <f ca="1">IFERROR(IF($AM391="HSC",OFFSET(INDEX(CpDataCoefficients!$A$1:$A$5025,MATCH($A391,CpDataCoefficients!$A$1:$A$5025,0)),1,CpDataCoefficients!$F$39+CO$3),OFFSET(INDEX(CpDataCoefficients!$A$1:$A$5025,MATCH($A391,CpDataCoefficients!$A$1:$A$5025,0)),0,CpDataCoefficients!$F$39+CO$3)),0)</f>
        <v>0</v>
      </c>
      <c r="CP391" s="191">
        <f ca="1">IFERROR(IF($AM391="HSC",OFFSET(INDEX(CpDataCoefficients!$A$1:$A$5025,MATCH($A391,CpDataCoefficients!$A$1:$A$5025,0)),1,CpDataCoefficients!$F$39+CP$3),OFFSET(INDEX(CpDataCoefficients!$A$1:$A$5025,MATCH($A391,CpDataCoefficients!$A$1:$A$5025,0)),0,CpDataCoefficients!$F$39+CP$3)),0)</f>
        <v>0</v>
      </c>
      <c r="CQ391" s="191">
        <f ca="1">IFERROR(IF($AM391="HSC",OFFSET(INDEX(CpDataCoefficients!$A$1:$A$5025,MATCH($A391,CpDataCoefficients!$A$1:$A$5025,0)),1,CpDataCoefficients!$F$39+CQ$3),OFFSET(INDEX(CpDataCoefficients!$A$1:$A$5025,MATCH($A391,CpDataCoefficients!$A$1:$A$5025,0)),0,CpDataCoefficients!$F$39+CQ$3)),0)</f>
        <v>0</v>
      </c>
      <c r="CR391" s="191">
        <f ca="1">IFERROR(IF($AM391="HSC",OFFSET(INDEX(CpDataCoefficients!$A$1:$A$5025,MATCH($A391,CpDataCoefficients!$A$1:$A$5025,0)),1,CpDataCoefficients!$F$39+CR$3),OFFSET(INDEX(CpDataCoefficients!$A$1:$A$5025,MATCH($A391,CpDataCoefficients!$A$1:$A$5025,0)),0,CpDataCoefficients!$F$39+CR$3)),0)</f>
        <v>0</v>
      </c>
      <c r="CS391" s="191">
        <f ca="1">IFERROR(IF($AM391="HSC",OFFSET(INDEX(CpDataCoefficients!$A$1:$A$5025,MATCH($A391,CpDataCoefficients!$A$1:$A$5025,0)),1,CpDataCoefficients!$F$39+CS$3),OFFSET(INDEX(CpDataCoefficients!$A$1:$A$5025,MATCH($A391,CpDataCoefficients!$A$1:$A$5025,0)),0,CpDataCoefficients!$F$39+CS$3)),0)</f>
        <v>0</v>
      </c>
      <c r="CT391" s="191">
        <f ca="1">IFERROR(IF($AM391="HSC",OFFSET(INDEX(CpDataCoefficients!$A$1:$A$5025,MATCH($A391,CpDataCoefficients!$A$1:$A$5025,0)),1,CpDataCoefficients!$F$39+CT$3),OFFSET(INDEX(CpDataCoefficients!$A$1:$A$5025,MATCH($A391,CpDataCoefficients!$A$1:$A$5025,0)),0,CpDataCoefficients!$F$39+CT$3)),0)</f>
        <v>0</v>
      </c>
      <c r="CU391" s="192">
        <f ca="1">IFERROR(IF($AM391="HSC",OFFSET(INDEX(CpDataCoefficients!$A$1:$A$5025,MATCH($A391,CpDataCoefficients!$A$1:$A$5025,0)),1,CpDataCoefficients!$F$39+CU$3),OFFSET(INDEX(CpDataCoefficients!$A$1:$A$5025,MATCH($A391,CpDataCoefficients!$A$1:$A$5025,0)),0,CpDataCoefficients!$F$39+CU$3)),0)</f>
        <v>0</v>
      </c>
      <c r="CV391" s="193">
        <v>2</v>
      </c>
      <c r="CW391" s="193">
        <v>3</v>
      </c>
      <c r="CX391" s="193"/>
      <c r="CY391" s="193"/>
      <c r="CZ391" s="193"/>
      <c r="DA391" s="193"/>
      <c r="DB391" s="193"/>
      <c r="DC391" s="193"/>
      <c r="DD391" s="193"/>
      <c r="DE391" s="193"/>
      <c r="DF391" s="193"/>
      <c r="DG391" s="193"/>
      <c r="DH391" s="193"/>
      <c r="DI391" s="193"/>
      <c r="DJ391" s="193"/>
      <c r="DK391" s="193"/>
      <c r="DL391" s="193"/>
      <c r="DM391" s="193"/>
      <c r="DN391" s="193"/>
      <c r="DO391" s="193"/>
      <c r="DP391" s="193"/>
      <c r="DQ391" s="193"/>
      <c r="DR391" s="193"/>
      <c r="DS391" s="193"/>
      <c r="DT391" s="193"/>
      <c r="DU391" s="193"/>
      <c r="DV391" s="193"/>
      <c r="DW391" s="193"/>
      <c r="DX391" s="193"/>
      <c r="DY391" s="193"/>
      <c r="DZ391" s="193"/>
    </row>
    <row r="392" spans="1:130" ht="15.75" x14ac:dyDescent="0.25">
      <c r="A392" s="166" t="s">
        <v>339</v>
      </c>
      <c r="B392" s="166" t="s">
        <v>999</v>
      </c>
      <c r="C392" s="175">
        <f ca="1">C391</f>
        <v>72.149500000000003</v>
      </c>
      <c r="D392" s="176"/>
      <c r="E392" s="176"/>
      <c r="F392" s="176"/>
      <c r="G392" s="176"/>
      <c r="H392" s="176"/>
      <c r="I392" s="176"/>
      <c r="J392" s="175"/>
      <c r="K392" s="175"/>
      <c r="L392" s="175"/>
      <c r="M392" s="176"/>
      <c r="N392" s="176"/>
      <c r="O392" s="177"/>
      <c r="P392" s="178"/>
      <c r="Q392" s="178"/>
      <c r="R392" s="178"/>
      <c r="S392" s="175"/>
      <c r="T392" s="179"/>
      <c r="U392" s="180"/>
      <c r="V392" s="180"/>
      <c r="W392" s="169"/>
      <c r="X392" s="181"/>
      <c r="Y392" s="169"/>
      <c r="Z392" s="181"/>
      <c r="AA392" s="181"/>
      <c r="AB392" s="177"/>
      <c r="AC392" s="180"/>
      <c r="AD392" s="180"/>
      <c r="AE392" s="169"/>
      <c r="AF392" s="169"/>
      <c r="AG392" s="175"/>
      <c r="AH392" s="180"/>
      <c r="AI392" s="175"/>
      <c r="AJ392" s="175"/>
      <c r="AK392" s="169">
        <v>6160</v>
      </c>
      <c r="AL392" s="181">
        <v>25773.440000000002</v>
      </c>
      <c r="AM392" s="190" t="s">
        <v>139</v>
      </c>
      <c r="AN392" s="191">
        <f ca="1">IFERROR(IF($AM392="HSC",OFFSET(INDEX(CpDataCoefficients!$A$1:$A$5025,MATCH($A392,CpDataCoefficients!$A$1:$A$5025,0)),1,CpDataCoefficients!$F$39+AN$3),OFFSET(INDEX(CpDataCoefficients!$A$1:$A$5025,MATCH($A392,CpDataCoefficients!$A$1:$A$5025,0)),0,CpDataCoefficients!$F$39+AN$3)),0)</f>
        <v>150</v>
      </c>
      <c r="AO392" s="191">
        <f ca="1">IFERROR(IF($AM392="HSC",OFFSET(INDEX(CpDataCoefficients!$A$1:$A$5025,MATCH($A392,CpDataCoefficients!$A$1:$A$5025,0)),1,CpDataCoefficients!$F$39+AO$3),OFFSET(INDEX(CpDataCoefficients!$A$1:$A$5025,MATCH($A392,CpDataCoefficients!$A$1:$A$5025,0)),0,CpDataCoefficients!$F$39+AO$3)),0)</f>
        <v>390</v>
      </c>
      <c r="AP392" s="191">
        <f ca="1">IFERROR(IF($AM392="HSC",OFFSET(INDEX(CpDataCoefficients!$A$1:$A$5025,MATCH($A392,CpDataCoefficients!$A$1:$A$5025,0)),1,CpDataCoefficients!$F$39+AP$3),OFFSET(INDEX(CpDataCoefficients!$A$1:$A$5025,MATCH($A392,CpDataCoefficients!$A$1:$A$5025,0)),0,CpDataCoefficients!$F$39+AP$3)),0)</f>
        <v>139.71588722155602</v>
      </c>
      <c r="AQ392" s="191">
        <f ca="1">IFERROR(IF($AM392="HSC",OFFSET(INDEX(CpDataCoefficients!$A$1:$A$5025,MATCH($A392,CpDataCoefficients!$A$1:$A$5025,0)),1,CpDataCoefficients!$F$39+AQ$3),OFFSET(INDEX(CpDataCoefficients!$A$1:$A$5025,MATCH($A392,CpDataCoefficients!$A$1:$A$5025,0)),0,CpDataCoefficients!$F$39+AQ$3)),0)</f>
        <v>-195.34242540684602</v>
      </c>
      <c r="AR392" s="191">
        <f ca="1">IFERROR(IF($AM392="HSC",OFFSET(INDEX(CpDataCoefficients!$A$1:$A$5025,MATCH($A392,CpDataCoefficients!$A$1:$A$5025,0)),1,CpDataCoefficients!$F$39+AR$3),OFFSET(INDEX(CpDataCoefficients!$A$1:$A$5025,MATCH($A392,CpDataCoefficients!$A$1:$A$5025,0)),0,CpDataCoefficients!$F$39+AR$3)),0)</f>
        <v>1008.9120603929956</v>
      </c>
      <c r="AS392" s="191">
        <f ca="1">IFERROR(IF($AM392="HSC",OFFSET(INDEX(CpDataCoefficients!$A$1:$A$5025,MATCH($A392,CpDataCoefficients!$A$1:$A$5025,0)),1,CpDataCoefficients!$F$39+AS$3),OFFSET(INDEX(CpDataCoefficients!$A$1:$A$5025,MATCH($A392,CpDataCoefficients!$A$1:$A$5025,0)),0,CpDataCoefficients!$F$39+AS$3)),0)</f>
        <v>-237.67391825680392</v>
      </c>
      <c r="AT392" s="191">
        <f ca="1">IFERROR(IF($AM392="HSC",OFFSET(INDEX(CpDataCoefficients!$A$1:$A$5025,MATCH($A392,CpDataCoefficients!$A$1:$A$5025,0)),1,CpDataCoefficients!$F$39+AT$3),OFFSET(INDEX(CpDataCoefficients!$A$1:$A$5025,MATCH($A392,CpDataCoefficients!$A$1:$A$5025,0)),0,CpDataCoefficients!$F$39+AT$3)),0)</f>
        <v>0.21101360257743329</v>
      </c>
      <c r="AU392" s="191">
        <f ca="1">IFERROR(IF($AM392="HSC",OFFSET(INDEX(CpDataCoefficients!$A$1:$A$5025,MATCH($A392,CpDataCoefficients!$A$1:$A$5025,0)),1,CpDataCoefficients!$F$39+AU$3),OFFSET(INDEX(CpDataCoefficients!$A$1:$A$5025,MATCH($A392,CpDataCoefficients!$A$1:$A$5025,0)),0,CpDataCoefficients!$F$39+AU$3)),0)</f>
        <v>0</v>
      </c>
      <c r="AV392" s="191">
        <f ca="1">IFERROR(IF($AM392="HSC",OFFSET(INDEX(CpDataCoefficients!$A$1:$A$5025,MATCH($A392,CpDataCoefficients!$A$1:$A$5025,0)),1,CpDataCoefficients!$F$39+AV$3),OFFSET(INDEX(CpDataCoefficients!$A$1:$A$5025,MATCH($A392,CpDataCoefficients!$A$1:$A$5025,0)),0,CpDataCoefficients!$F$39+AV$3)),0)</f>
        <v>0</v>
      </c>
      <c r="AW392" s="191">
        <f ca="1">IFERROR(IF($AM392="HSC",OFFSET(INDEX(CpDataCoefficients!$A$1:$A$5025,MATCH($A392,CpDataCoefficients!$A$1:$A$5025,0)),1,CpDataCoefficients!$F$39+AW$3),OFFSET(INDEX(CpDataCoefficients!$A$1:$A$5025,MATCH($A392,CpDataCoefficients!$A$1:$A$5025,0)),0,CpDataCoefficients!$F$39+AW$3)),0)</f>
        <v>0</v>
      </c>
      <c r="AX392" s="191">
        <f ca="1">IFERROR(IF($AM392="HSC",OFFSET(INDEX(CpDataCoefficients!$A$1:$A$5025,MATCH($A392,CpDataCoefficients!$A$1:$A$5025,0)),1,CpDataCoefficients!$F$39+AX$3),OFFSET(INDEX(CpDataCoefficients!$A$1:$A$5025,MATCH($A392,CpDataCoefficients!$A$1:$A$5025,0)),0,CpDataCoefficients!$F$39+AX$3)),0)</f>
        <v>0</v>
      </c>
      <c r="AY392" s="191">
        <f ca="1">IFERROR(IF($AM392="HSC",OFFSET(INDEX(CpDataCoefficients!$A$1:$A$5025,MATCH($A392,CpDataCoefficients!$A$1:$A$5025,0)),1,CpDataCoefficients!$F$39+AY$3),OFFSET(INDEX(CpDataCoefficients!$A$1:$A$5025,MATCH($A392,CpDataCoefficients!$A$1:$A$5025,0)),0,CpDataCoefficients!$F$39+AY$3)),0)</f>
        <v>0</v>
      </c>
      <c r="AZ392" s="191">
        <f ca="1">IFERROR(IF($AM392="HSC",OFFSET(INDEX(CpDataCoefficients!$A$1:$A$5025,MATCH($A392,CpDataCoefficients!$A$1:$A$5025,0)),1,CpDataCoefficients!$F$39+AZ$3),OFFSET(INDEX(CpDataCoefficients!$A$1:$A$5025,MATCH($A392,CpDataCoefficients!$A$1:$A$5025,0)),0,CpDataCoefficients!$F$39+AZ$3)),0)</f>
        <v>0</v>
      </c>
      <c r="BA392" s="191">
        <f ca="1">IFERROR(IF($AM392="HSC",OFFSET(INDEX(CpDataCoefficients!$A$1:$A$5025,MATCH($A392,CpDataCoefficients!$A$1:$A$5025,0)),1,CpDataCoefficients!$F$39+BA$3),OFFSET(INDEX(CpDataCoefficients!$A$1:$A$5025,MATCH($A392,CpDataCoefficients!$A$1:$A$5025,0)),0,CpDataCoefficients!$F$39+BA$3)),0)</f>
        <v>0</v>
      </c>
      <c r="BB392" s="191">
        <f ca="1">IFERROR(IF($AM392="HSC",OFFSET(INDEX(CpDataCoefficients!$A$1:$A$5025,MATCH($A392,CpDataCoefficients!$A$1:$A$5025,0)),1,CpDataCoefficients!$F$39+BB$3),OFFSET(INDEX(CpDataCoefficients!$A$1:$A$5025,MATCH($A392,CpDataCoefficients!$A$1:$A$5025,0)),0,CpDataCoefficients!$F$39+BB$3)),0)</f>
        <v>0</v>
      </c>
      <c r="BC392" s="191">
        <f ca="1">IFERROR(IF($AM392="HSC",OFFSET(INDEX(CpDataCoefficients!$A$1:$A$5025,MATCH($A392,CpDataCoefficients!$A$1:$A$5025,0)),1,CpDataCoefficients!$F$39+BC$3),OFFSET(INDEX(CpDataCoefficients!$A$1:$A$5025,MATCH($A392,CpDataCoefficients!$A$1:$A$5025,0)),0,CpDataCoefficients!$F$39+BC$3)),0)</f>
        <v>0</v>
      </c>
      <c r="BD392" s="191">
        <f ca="1">IFERROR(IF($AM392="HSC",OFFSET(INDEX(CpDataCoefficients!$A$1:$A$5025,MATCH($A392,CpDataCoefficients!$A$1:$A$5025,0)),1,CpDataCoefficients!$F$39+BD$3),OFFSET(INDEX(CpDataCoefficients!$A$1:$A$5025,MATCH($A392,CpDataCoefficients!$A$1:$A$5025,0)),0,CpDataCoefficients!$F$39+BD$3)),0)</f>
        <v>0</v>
      </c>
      <c r="BE392" s="191">
        <f ca="1">IFERROR(IF($AM392="HSC",OFFSET(INDEX(CpDataCoefficients!$A$1:$A$5025,MATCH($A392,CpDataCoefficients!$A$1:$A$5025,0)),1,CpDataCoefficients!$F$39+BE$3),OFFSET(INDEX(CpDataCoefficients!$A$1:$A$5025,MATCH($A392,CpDataCoefficients!$A$1:$A$5025,0)),0,CpDataCoefficients!$F$39+BE$3)),0)</f>
        <v>0</v>
      </c>
      <c r="BF392" s="191">
        <f ca="1">IFERROR(IF($AM392="HSC",OFFSET(INDEX(CpDataCoefficients!$A$1:$A$5025,MATCH($A392,CpDataCoefficients!$A$1:$A$5025,0)),1,CpDataCoefficients!$F$39+BF$3),OFFSET(INDEX(CpDataCoefficients!$A$1:$A$5025,MATCH($A392,CpDataCoefficients!$A$1:$A$5025,0)),0,CpDataCoefficients!$F$39+BF$3)),0)</f>
        <v>0</v>
      </c>
      <c r="BG392" s="191">
        <f ca="1">IFERROR(IF($AM392="HSC",OFFSET(INDEX(CpDataCoefficients!$A$1:$A$5025,MATCH($A392,CpDataCoefficients!$A$1:$A$5025,0)),1,CpDataCoefficients!$F$39+BG$3),OFFSET(INDEX(CpDataCoefficients!$A$1:$A$5025,MATCH($A392,CpDataCoefficients!$A$1:$A$5025,0)),0,CpDataCoefficients!$F$39+BG$3)),0)</f>
        <v>0</v>
      </c>
      <c r="BH392" s="191">
        <f ca="1">IFERROR(IF($AM392="HSC",OFFSET(INDEX(CpDataCoefficients!$A$1:$A$5025,MATCH($A392,CpDataCoefficients!$A$1:$A$5025,0)),1,CpDataCoefficients!$F$39+BH$3),OFFSET(INDEX(CpDataCoefficients!$A$1:$A$5025,MATCH($A392,CpDataCoefficients!$A$1:$A$5025,0)),0,CpDataCoefficients!$F$39+BH$3)),0)</f>
        <v>0</v>
      </c>
      <c r="BI392" s="191">
        <f ca="1">IFERROR(IF($AM392="HSC",OFFSET(INDEX(CpDataCoefficients!$A$1:$A$5025,MATCH($A392,CpDataCoefficients!$A$1:$A$5025,0)),1,CpDataCoefficients!$F$39+BI$3),OFFSET(INDEX(CpDataCoefficients!$A$1:$A$5025,MATCH($A392,CpDataCoefficients!$A$1:$A$5025,0)),0,CpDataCoefficients!$F$39+BI$3)),0)</f>
        <v>0</v>
      </c>
      <c r="BJ392" s="191">
        <f ca="1">IFERROR(IF($AM392="HSC",OFFSET(INDEX(CpDataCoefficients!$A$1:$A$5025,MATCH($A392,CpDataCoefficients!$A$1:$A$5025,0)),1,CpDataCoefficients!$F$39+BJ$3),OFFSET(INDEX(CpDataCoefficients!$A$1:$A$5025,MATCH($A392,CpDataCoefficients!$A$1:$A$5025,0)),0,CpDataCoefficients!$F$39+BJ$3)),0)</f>
        <v>0</v>
      </c>
      <c r="BK392" s="191">
        <f ca="1">IFERROR(IF($AM392="HSC",OFFSET(INDEX(CpDataCoefficients!$A$1:$A$5025,MATCH($A392,CpDataCoefficients!$A$1:$A$5025,0)),1,CpDataCoefficients!$F$39+BK$3),OFFSET(INDEX(CpDataCoefficients!$A$1:$A$5025,MATCH($A392,CpDataCoefficients!$A$1:$A$5025,0)),0,CpDataCoefficients!$F$39+BK$3)),0)</f>
        <v>0</v>
      </c>
      <c r="BL392" s="191">
        <f ca="1">IFERROR(IF($AM392="HSC",OFFSET(INDEX(CpDataCoefficients!$A$1:$A$5025,MATCH($A392,CpDataCoefficients!$A$1:$A$5025,0)),1,CpDataCoefficients!$F$39+BL$3),OFFSET(INDEX(CpDataCoefficients!$A$1:$A$5025,MATCH($A392,CpDataCoefficients!$A$1:$A$5025,0)),0,CpDataCoefficients!$F$39+BL$3)),0)</f>
        <v>0</v>
      </c>
      <c r="BM392" s="191">
        <f ca="1">IFERROR(IF($AM392="HSC",OFFSET(INDEX(CpDataCoefficients!$A$1:$A$5025,MATCH($A392,CpDataCoefficients!$A$1:$A$5025,0)),1,CpDataCoefficients!$F$39+BM$3),OFFSET(INDEX(CpDataCoefficients!$A$1:$A$5025,MATCH($A392,CpDataCoefficients!$A$1:$A$5025,0)),0,CpDataCoefficients!$F$39+BM$3)),0)</f>
        <v>0</v>
      </c>
      <c r="BN392" s="191">
        <f ca="1">IFERROR(IF($AM392="HSC",OFFSET(INDEX(CpDataCoefficients!$A$1:$A$5025,MATCH($A392,CpDataCoefficients!$A$1:$A$5025,0)),1,CpDataCoefficients!$F$39+BN$3),OFFSET(INDEX(CpDataCoefficients!$A$1:$A$5025,MATCH($A392,CpDataCoefficients!$A$1:$A$5025,0)),0,CpDataCoefficients!$F$39+BN$3)),0)</f>
        <v>0</v>
      </c>
      <c r="BO392" s="191">
        <f ca="1">IFERROR(IF($AM392="HSC",OFFSET(INDEX(CpDataCoefficients!$A$1:$A$5025,MATCH($A392,CpDataCoefficients!$A$1:$A$5025,0)),1,CpDataCoefficients!$F$39+BO$3),OFFSET(INDEX(CpDataCoefficients!$A$1:$A$5025,MATCH($A392,CpDataCoefficients!$A$1:$A$5025,0)),0,CpDataCoefficients!$F$39+BO$3)),0)</f>
        <v>0</v>
      </c>
      <c r="BP392" s="191">
        <f ca="1">IFERROR(IF($AM392="HSC",OFFSET(INDEX(CpDataCoefficients!$A$1:$A$5025,MATCH($A392,CpDataCoefficients!$A$1:$A$5025,0)),1,CpDataCoefficients!$F$39+BP$3),OFFSET(INDEX(CpDataCoefficients!$A$1:$A$5025,MATCH($A392,CpDataCoefficients!$A$1:$A$5025,0)),0,CpDataCoefficients!$F$39+BP$3)),0)</f>
        <v>0</v>
      </c>
      <c r="BQ392" s="191">
        <f ca="1">IFERROR(IF($AM392="HSC",OFFSET(INDEX(CpDataCoefficients!$A$1:$A$5025,MATCH($A392,CpDataCoefficients!$A$1:$A$5025,0)),1,CpDataCoefficients!$F$39+BQ$3),OFFSET(INDEX(CpDataCoefficients!$A$1:$A$5025,MATCH($A392,CpDataCoefficients!$A$1:$A$5025,0)),0,CpDataCoefficients!$F$39+BQ$3)),0)</f>
        <v>0</v>
      </c>
      <c r="BR392" s="191">
        <f ca="1">IFERROR(IF($AM392="HSC",OFFSET(INDEX(CpDataCoefficients!$A$1:$A$5025,MATCH($A392,CpDataCoefficients!$A$1:$A$5025,0)),1,CpDataCoefficients!$F$39+BR$3),OFFSET(INDEX(CpDataCoefficients!$A$1:$A$5025,MATCH($A392,CpDataCoefficients!$A$1:$A$5025,0)),0,CpDataCoefficients!$F$39+BR$3)),0)</f>
        <v>0</v>
      </c>
      <c r="BS392" s="191">
        <f ca="1">IFERROR(IF($AM392="HSC",OFFSET(INDEX(CpDataCoefficients!$A$1:$A$5025,MATCH($A392,CpDataCoefficients!$A$1:$A$5025,0)),1,CpDataCoefficients!$F$39+BS$3),OFFSET(INDEX(CpDataCoefficients!$A$1:$A$5025,MATCH($A392,CpDataCoefficients!$A$1:$A$5025,0)),0,CpDataCoefficients!$F$39+BS$3)),0)</f>
        <v>0</v>
      </c>
      <c r="BT392" s="191">
        <f ca="1">IFERROR(IF($AM392="HSC",OFFSET(INDEX(CpDataCoefficients!$A$1:$A$5025,MATCH($A392,CpDataCoefficients!$A$1:$A$5025,0)),1,CpDataCoefficients!$F$39+BT$3),OFFSET(INDEX(CpDataCoefficients!$A$1:$A$5025,MATCH($A392,CpDataCoefficients!$A$1:$A$5025,0)),0,CpDataCoefficients!$F$39+BT$3)),0)</f>
        <v>0</v>
      </c>
      <c r="BU392" s="191">
        <f ca="1">IFERROR(IF($AM392="HSC",OFFSET(INDEX(CpDataCoefficients!$A$1:$A$5025,MATCH($A392,CpDataCoefficients!$A$1:$A$5025,0)),1,CpDataCoefficients!$F$39+BU$3),OFFSET(INDEX(CpDataCoefficients!$A$1:$A$5025,MATCH($A392,CpDataCoefficients!$A$1:$A$5025,0)),0,CpDataCoefficients!$F$39+BU$3)),0)</f>
        <v>0</v>
      </c>
      <c r="BV392" s="191">
        <f ca="1">IFERROR(IF($AM392="HSC",OFFSET(INDEX(CpDataCoefficients!$A$1:$A$5025,MATCH($A392,CpDataCoefficients!$A$1:$A$5025,0)),1,CpDataCoefficients!$F$39+BV$3),OFFSET(INDEX(CpDataCoefficients!$A$1:$A$5025,MATCH($A392,CpDataCoefficients!$A$1:$A$5025,0)),0,CpDataCoefficients!$F$39+BV$3)),0)</f>
        <v>0</v>
      </c>
      <c r="BW392" s="191">
        <f ca="1">IFERROR(IF($AM392="HSC",OFFSET(INDEX(CpDataCoefficients!$A$1:$A$5025,MATCH($A392,CpDataCoefficients!$A$1:$A$5025,0)),1,CpDataCoefficients!$F$39+BW$3),OFFSET(INDEX(CpDataCoefficients!$A$1:$A$5025,MATCH($A392,CpDataCoefficients!$A$1:$A$5025,0)),0,CpDataCoefficients!$F$39+BW$3)),0)</f>
        <v>0</v>
      </c>
      <c r="BX392" s="191">
        <f ca="1">IFERROR(IF($AM392="HSC",OFFSET(INDEX(CpDataCoefficients!$A$1:$A$5025,MATCH($A392,CpDataCoefficients!$A$1:$A$5025,0)),1,CpDataCoefficients!$F$39+BX$3),OFFSET(INDEX(CpDataCoefficients!$A$1:$A$5025,MATCH($A392,CpDataCoefficients!$A$1:$A$5025,0)),0,CpDataCoefficients!$F$39+BX$3)),0)</f>
        <v>0</v>
      </c>
      <c r="BY392" s="191">
        <f ca="1">IFERROR(IF($AM392="HSC",OFFSET(INDEX(CpDataCoefficients!$A$1:$A$5025,MATCH($A392,CpDataCoefficients!$A$1:$A$5025,0)),1,CpDataCoefficients!$F$39+BY$3),OFFSET(INDEX(CpDataCoefficients!$A$1:$A$5025,MATCH($A392,CpDataCoefficients!$A$1:$A$5025,0)),0,CpDataCoefficients!$F$39+BY$3)),0)</f>
        <v>0</v>
      </c>
      <c r="BZ392" s="191">
        <f ca="1">IFERROR(IF($AM392="HSC",OFFSET(INDEX(CpDataCoefficients!$A$1:$A$5025,MATCH($A392,CpDataCoefficients!$A$1:$A$5025,0)),1,CpDataCoefficients!$F$39+BZ$3),OFFSET(INDEX(CpDataCoefficients!$A$1:$A$5025,MATCH($A392,CpDataCoefficients!$A$1:$A$5025,0)),0,CpDataCoefficients!$F$39+BZ$3)),0)</f>
        <v>0</v>
      </c>
      <c r="CA392" s="191">
        <f ca="1">IFERROR(IF($AM392="HSC",OFFSET(INDEX(CpDataCoefficients!$A$1:$A$5025,MATCH($A392,CpDataCoefficients!$A$1:$A$5025,0)),1,CpDataCoefficients!$F$39+CA$3),OFFSET(INDEX(CpDataCoefficients!$A$1:$A$5025,MATCH($A392,CpDataCoefficients!$A$1:$A$5025,0)),0,CpDataCoefficients!$F$39+CA$3)),0)</f>
        <v>0</v>
      </c>
      <c r="CB392" s="191">
        <f ca="1">IFERROR(IF($AM392="HSC",OFFSET(INDEX(CpDataCoefficients!$A$1:$A$5025,MATCH($A392,CpDataCoefficients!$A$1:$A$5025,0)),1,CpDataCoefficients!$F$39+CB$3),OFFSET(INDEX(CpDataCoefficients!$A$1:$A$5025,MATCH($A392,CpDataCoefficients!$A$1:$A$5025,0)),0,CpDataCoefficients!$F$39+CB$3)),0)</f>
        <v>0</v>
      </c>
      <c r="CC392" s="191">
        <f ca="1">IFERROR(IF($AM392="HSC",OFFSET(INDEX(CpDataCoefficients!$A$1:$A$5025,MATCH($A392,CpDataCoefficients!$A$1:$A$5025,0)),1,CpDataCoefficients!$F$39+CC$3),OFFSET(INDEX(CpDataCoefficients!$A$1:$A$5025,MATCH($A392,CpDataCoefficients!$A$1:$A$5025,0)),0,CpDataCoefficients!$F$39+CC$3)),0)</f>
        <v>0</v>
      </c>
      <c r="CD392" s="191">
        <f ca="1">IFERROR(IF($AM392="HSC",OFFSET(INDEX(CpDataCoefficients!$A$1:$A$5025,MATCH($A392,CpDataCoefficients!$A$1:$A$5025,0)),1,CpDataCoefficients!$F$39+CD$3),OFFSET(INDEX(CpDataCoefficients!$A$1:$A$5025,MATCH($A392,CpDataCoefficients!$A$1:$A$5025,0)),0,CpDataCoefficients!$F$39+CD$3)),0)</f>
        <v>0</v>
      </c>
      <c r="CE392" s="191">
        <f ca="1">IFERROR(IF($AM392="HSC",OFFSET(INDEX(CpDataCoefficients!$A$1:$A$5025,MATCH($A392,CpDataCoefficients!$A$1:$A$5025,0)),1,CpDataCoefficients!$F$39+CE$3),OFFSET(INDEX(CpDataCoefficients!$A$1:$A$5025,MATCH($A392,CpDataCoefficients!$A$1:$A$5025,0)),0,CpDataCoefficients!$F$39+CE$3)),0)</f>
        <v>0</v>
      </c>
      <c r="CF392" s="191">
        <f ca="1">IFERROR(IF($AM392="HSC",OFFSET(INDEX(CpDataCoefficients!$A$1:$A$5025,MATCH($A392,CpDataCoefficients!$A$1:$A$5025,0)),1,CpDataCoefficients!$F$39+CF$3),OFFSET(INDEX(CpDataCoefficients!$A$1:$A$5025,MATCH($A392,CpDataCoefficients!$A$1:$A$5025,0)),0,CpDataCoefficients!$F$39+CF$3)),0)</f>
        <v>0</v>
      </c>
      <c r="CG392" s="191">
        <f ca="1">IFERROR(IF($AM392="HSC",OFFSET(INDEX(CpDataCoefficients!$A$1:$A$5025,MATCH($A392,CpDataCoefficients!$A$1:$A$5025,0)),1,CpDataCoefficients!$F$39+CG$3),OFFSET(INDEX(CpDataCoefficients!$A$1:$A$5025,MATCH($A392,CpDataCoefficients!$A$1:$A$5025,0)),0,CpDataCoefficients!$F$39+CG$3)),0)</f>
        <v>0</v>
      </c>
      <c r="CH392" s="191">
        <f ca="1">IFERROR(IF($AM392="HSC",OFFSET(INDEX(CpDataCoefficients!$A$1:$A$5025,MATCH($A392,CpDataCoefficients!$A$1:$A$5025,0)),1,CpDataCoefficients!$F$39+CH$3),OFFSET(INDEX(CpDataCoefficients!$A$1:$A$5025,MATCH($A392,CpDataCoefficients!$A$1:$A$5025,0)),0,CpDataCoefficients!$F$39+CH$3)),0)</f>
        <v>0</v>
      </c>
      <c r="CI392" s="191">
        <f ca="1">IFERROR(IF($AM392="HSC",OFFSET(INDEX(CpDataCoefficients!$A$1:$A$5025,MATCH($A392,CpDataCoefficients!$A$1:$A$5025,0)),1,CpDataCoefficients!$F$39+CI$3),OFFSET(INDEX(CpDataCoefficients!$A$1:$A$5025,MATCH($A392,CpDataCoefficients!$A$1:$A$5025,0)),0,CpDataCoefficients!$F$39+CI$3)),0)</f>
        <v>0</v>
      </c>
      <c r="CJ392" s="191">
        <f ca="1">IFERROR(IF($AM392="HSC",OFFSET(INDEX(CpDataCoefficients!$A$1:$A$5025,MATCH($A392,CpDataCoefficients!$A$1:$A$5025,0)),1,CpDataCoefficients!$F$39+CJ$3),OFFSET(INDEX(CpDataCoefficients!$A$1:$A$5025,MATCH($A392,CpDataCoefficients!$A$1:$A$5025,0)),0,CpDataCoefficients!$F$39+CJ$3)),0)</f>
        <v>0</v>
      </c>
      <c r="CK392" s="191">
        <f ca="1">IFERROR(IF($AM392="HSC",OFFSET(INDEX(CpDataCoefficients!$A$1:$A$5025,MATCH($A392,CpDataCoefficients!$A$1:$A$5025,0)),1,CpDataCoefficients!$F$39+CK$3),OFFSET(INDEX(CpDataCoefficients!$A$1:$A$5025,MATCH($A392,CpDataCoefficients!$A$1:$A$5025,0)),0,CpDataCoefficients!$F$39+CK$3)),0)</f>
        <v>0</v>
      </c>
      <c r="CL392" s="191">
        <f ca="1">IFERROR(IF($AM392="HSC",OFFSET(INDEX(CpDataCoefficients!$A$1:$A$5025,MATCH($A392,CpDataCoefficients!$A$1:$A$5025,0)),1,CpDataCoefficients!$F$39+CL$3),OFFSET(INDEX(CpDataCoefficients!$A$1:$A$5025,MATCH($A392,CpDataCoefficients!$A$1:$A$5025,0)),0,CpDataCoefficients!$F$39+CL$3)),0)</f>
        <v>0</v>
      </c>
      <c r="CM392" s="191">
        <f ca="1">IFERROR(IF($AM392="HSC",OFFSET(INDEX(CpDataCoefficients!$A$1:$A$5025,MATCH($A392,CpDataCoefficients!$A$1:$A$5025,0)),1,CpDataCoefficients!$F$39+CM$3),OFFSET(INDEX(CpDataCoefficients!$A$1:$A$5025,MATCH($A392,CpDataCoefficients!$A$1:$A$5025,0)),0,CpDataCoefficients!$F$39+CM$3)),0)</f>
        <v>0</v>
      </c>
      <c r="CN392" s="191">
        <f ca="1">IFERROR(IF($AM392="HSC",OFFSET(INDEX(CpDataCoefficients!$A$1:$A$5025,MATCH($A392,CpDataCoefficients!$A$1:$A$5025,0)),1,CpDataCoefficients!$F$39+CN$3),OFFSET(INDEX(CpDataCoefficients!$A$1:$A$5025,MATCH($A392,CpDataCoefficients!$A$1:$A$5025,0)),0,CpDataCoefficients!$F$39+CN$3)),0)</f>
        <v>0</v>
      </c>
      <c r="CO392" s="191">
        <f ca="1">IFERROR(IF($AM392="HSC",OFFSET(INDEX(CpDataCoefficients!$A$1:$A$5025,MATCH($A392,CpDataCoefficients!$A$1:$A$5025,0)),1,CpDataCoefficients!$F$39+CO$3),OFFSET(INDEX(CpDataCoefficients!$A$1:$A$5025,MATCH($A392,CpDataCoefficients!$A$1:$A$5025,0)),0,CpDataCoefficients!$F$39+CO$3)),0)</f>
        <v>0</v>
      </c>
      <c r="CP392" s="191">
        <f ca="1">IFERROR(IF($AM392="HSC",OFFSET(INDEX(CpDataCoefficients!$A$1:$A$5025,MATCH($A392,CpDataCoefficients!$A$1:$A$5025,0)),1,CpDataCoefficients!$F$39+CP$3),OFFSET(INDEX(CpDataCoefficients!$A$1:$A$5025,MATCH($A392,CpDataCoefficients!$A$1:$A$5025,0)),0,CpDataCoefficients!$F$39+CP$3)),0)</f>
        <v>0</v>
      </c>
      <c r="CQ392" s="191">
        <f ca="1">IFERROR(IF($AM392="HSC",OFFSET(INDEX(CpDataCoefficients!$A$1:$A$5025,MATCH($A392,CpDataCoefficients!$A$1:$A$5025,0)),1,CpDataCoefficients!$F$39+CQ$3),OFFSET(INDEX(CpDataCoefficients!$A$1:$A$5025,MATCH($A392,CpDataCoefficients!$A$1:$A$5025,0)),0,CpDataCoefficients!$F$39+CQ$3)),0)</f>
        <v>0</v>
      </c>
      <c r="CR392" s="191">
        <f ca="1">IFERROR(IF($AM392="HSC",OFFSET(INDEX(CpDataCoefficients!$A$1:$A$5025,MATCH($A392,CpDataCoefficients!$A$1:$A$5025,0)),1,CpDataCoefficients!$F$39+CR$3),OFFSET(INDEX(CpDataCoefficients!$A$1:$A$5025,MATCH($A392,CpDataCoefficients!$A$1:$A$5025,0)),0,CpDataCoefficients!$F$39+CR$3)),0)</f>
        <v>0</v>
      </c>
      <c r="CS392" s="191">
        <f ca="1">IFERROR(IF($AM392="HSC",OFFSET(INDEX(CpDataCoefficients!$A$1:$A$5025,MATCH($A392,CpDataCoefficients!$A$1:$A$5025,0)),1,CpDataCoefficients!$F$39+CS$3),OFFSET(INDEX(CpDataCoefficients!$A$1:$A$5025,MATCH($A392,CpDataCoefficients!$A$1:$A$5025,0)),0,CpDataCoefficients!$F$39+CS$3)),0)</f>
        <v>0</v>
      </c>
      <c r="CT392" s="191">
        <f ca="1">IFERROR(IF($AM392="HSC",OFFSET(INDEX(CpDataCoefficients!$A$1:$A$5025,MATCH($A392,CpDataCoefficients!$A$1:$A$5025,0)),1,CpDataCoefficients!$F$39+CT$3),OFFSET(INDEX(CpDataCoefficients!$A$1:$A$5025,MATCH($A392,CpDataCoefficients!$A$1:$A$5025,0)),0,CpDataCoefficients!$F$39+CT$3)),0)</f>
        <v>0</v>
      </c>
      <c r="CU392" s="192">
        <f ca="1">IFERROR(IF($AM392="HSC",OFFSET(INDEX(CpDataCoefficients!$A$1:$A$5025,MATCH($A392,CpDataCoefficients!$A$1:$A$5025,0)),1,CpDataCoefficients!$F$39+CU$3),OFFSET(INDEX(CpDataCoefficients!$A$1:$A$5025,MATCH($A392,CpDataCoefficients!$A$1:$A$5025,0)),0,CpDataCoefficients!$F$39+CU$3)),0)</f>
        <v>0</v>
      </c>
      <c r="CV392" s="193"/>
      <c r="CW392" s="193"/>
      <c r="CX392" s="193"/>
      <c r="CY392" s="193"/>
      <c r="CZ392" s="193"/>
      <c r="DA392" s="193"/>
      <c r="DB392" s="193"/>
      <c r="DC392" s="193"/>
      <c r="DD392" s="193"/>
      <c r="DE392" s="193"/>
      <c r="DF392" s="193"/>
      <c r="DG392" s="193"/>
      <c r="DH392" s="193"/>
      <c r="DI392" s="193"/>
      <c r="DJ392" s="193"/>
      <c r="DK392" s="193"/>
      <c r="DL392" s="193"/>
      <c r="DM392" s="193"/>
      <c r="DN392" s="193"/>
      <c r="DO392" s="193"/>
      <c r="DP392" s="193"/>
      <c r="DQ392" s="193"/>
      <c r="DR392" s="193"/>
      <c r="DS392" s="193"/>
      <c r="DT392" s="193"/>
      <c r="DU392" s="193"/>
      <c r="DV392" s="193"/>
      <c r="DW392" s="193"/>
      <c r="DX392" s="193"/>
      <c r="DY392" s="193"/>
      <c r="DZ392" s="193"/>
    </row>
    <row r="393" spans="1:130" ht="15.75" x14ac:dyDescent="0.25">
      <c r="A393" s="166"/>
      <c r="B393" s="166" t="s">
        <v>1000</v>
      </c>
      <c r="C393" s="175">
        <v>102.134</v>
      </c>
      <c r="D393" s="176">
        <v>178</v>
      </c>
      <c r="E393" s="176">
        <v>374.8</v>
      </c>
      <c r="F393" s="176">
        <v>549.4</v>
      </c>
      <c r="G393" s="176">
        <v>32.9</v>
      </c>
      <c r="H393" s="176">
        <v>33.335924990407584</v>
      </c>
      <c r="I393" s="176">
        <v>345</v>
      </c>
      <c r="J393" s="175">
        <v>0.252</v>
      </c>
      <c r="K393" s="175">
        <v>0.39200000000000002</v>
      </c>
      <c r="L393" s="175">
        <v>0.88700000000000001</v>
      </c>
      <c r="M393" s="176">
        <v>293</v>
      </c>
      <c r="N393" s="176">
        <v>1.8</v>
      </c>
      <c r="O393" s="177">
        <v>3.6829999999999998</v>
      </c>
      <c r="P393" s="178">
        <v>0.1075</v>
      </c>
      <c r="Q393" s="178">
        <v>-4.0269999999999999E-5</v>
      </c>
      <c r="R393" s="178">
        <v>-3.437E-9</v>
      </c>
      <c r="S393" s="175">
        <f t="shared" ca="1" si="6"/>
        <v>0.7621548116812954</v>
      </c>
      <c r="T393" s="179">
        <v>25</v>
      </c>
      <c r="U393" s="180">
        <v>489.53</v>
      </c>
      <c r="V393" s="180">
        <v>255.83</v>
      </c>
      <c r="W393" s="169">
        <v>-111.31</v>
      </c>
      <c r="X393" s="181">
        <v>-465.72104000000002</v>
      </c>
      <c r="Y393" s="169">
        <v>0</v>
      </c>
      <c r="Z393" s="181">
        <v>0</v>
      </c>
      <c r="AA393" s="181"/>
      <c r="AB393" s="177">
        <v>16.229099999999999</v>
      </c>
      <c r="AC393" s="180">
        <v>2980.47</v>
      </c>
      <c r="AD393" s="180">
        <v>-64.150000000000006</v>
      </c>
      <c r="AE393" s="169">
        <v>410</v>
      </c>
      <c r="AF393" s="169">
        <v>280</v>
      </c>
      <c r="AG393" s="175">
        <v>69.656000000000006</v>
      </c>
      <c r="AH393" s="180">
        <v>-7028.88</v>
      </c>
      <c r="AI393" s="175">
        <v>-7.4749999999999996</v>
      </c>
      <c r="AJ393" s="175">
        <v>5.0999999999999996</v>
      </c>
      <c r="AK393" s="169">
        <v>8170</v>
      </c>
      <c r="AL393" s="181">
        <v>34183.279999999999</v>
      </c>
      <c r="AM393" s="169"/>
      <c r="AN393" s="170"/>
      <c r="AO393" s="170"/>
      <c r="AP393" s="170"/>
      <c r="AQ393" s="170"/>
      <c r="AR393" s="170"/>
      <c r="AS393" s="170"/>
      <c r="AT393" s="170"/>
      <c r="AU393" s="170"/>
      <c r="AV393" s="170"/>
      <c r="AW393" s="170"/>
      <c r="AX393" s="170"/>
      <c r="AY393" s="170"/>
      <c r="AZ393" s="170"/>
      <c r="BA393" s="170"/>
      <c r="BB393" s="170"/>
      <c r="BC393" s="170"/>
      <c r="BD393" s="170"/>
      <c r="BE393" s="170"/>
      <c r="BF393" s="170"/>
      <c r="BG393" s="170"/>
      <c r="BH393" s="170"/>
      <c r="BI393" s="170"/>
      <c r="BJ393" s="170"/>
      <c r="BK393" s="170"/>
      <c r="BL393" s="170"/>
      <c r="BM393" s="170"/>
      <c r="BN393" s="170"/>
      <c r="BO393" s="170"/>
      <c r="BP393" s="170"/>
      <c r="BQ393" s="170"/>
      <c r="BR393" s="170"/>
      <c r="BS393" s="170"/>
      <c r="BT393" s="170"/>
      <c r="BU393" s="170"/>
      <c r="BV393" s="170"/>
      <c r="BW393" s="170"/>
      <c r="BX393" s="170"/>
      <c r="BY393" s="169"/>
      <c r="BZ393" s="169"/>
      <c r="CA393" s="169"/>
      <c r="CB393" s="169"/>
      <c r="CC393" s="169"/>
      <c r="CD393" s="169"/>
      <c r="CE393" s="169"/>
      <c r="CF393" s="169"/>
      <c r="CG393" s="169"/>
      <c r="CH393" s="169"/>
      <c r="CI393" s="169"/>
      <c r="CJ393" s="169"/>
      <c r="CK393" s="169"/>
      <c r="CL393" s="169"/>
      <c r="CM393" s="169"/>
      <c r="CN393" s="169"/>
      <c r="CO393" s="169"/>
      <c r="CP393" s="169"/>
      <c r="CQ393" s="169"/>
      <c r="CR393" s="169"/>
      <c r="CS393" s="171"/>
      <c r="CT393" s="171"/>
      <c r="CU393" s="169"/>
    </row>
    <row r="394" spans="1:130" ht="15.75" x14ac:dyDescent="0.25">
      <c r="A394" s="166"/>
      <c r="B394" s="166" t="s">
        <v>1001</v>
      </c>
      <c r="C394" s="175">
        <v>59.112000000000002</v>
      </c>
      <c r="D394" s="176">
        <v>190</v>
      </c>
      <c r="E394" s="176">
        <v>321.8</v>
      </c>
      <c r="F394" s="176">
        <v>497</v>
      </c>
      <c r="G394" s="176">
        <v>46.8</v>
      </c>
      <c r="H394" s="176">
        <v>47.420099986354856</v>
      </c>
      <c r="I394" s="176">
        <v>233</v>
      </c>
      <c r="J394" s="175">
        <v>0.26700000000000002</v>
      </c>
      <c r="K394" s="175">
        <v>0.22900000000000001</v>
      </c>
      <c r="L394" s="175">
        <v>0.71699999999999997</v>
      </c>
      <c r="M394" s="176">
        <v>293</v>
      </c>
      <c r="N394" s="176">
        <v>1.3</v>
      </c>
      <c r="O394" s="177">
        <v>1.5980000000000001</v>
      </c>
      <c r="P394" s="178">
        <v>8.3559999999999995E-2</v>
      </c>
      <c r="Q394" s="178">
        <v>-4.3519999999999997E-5</v>
      </c>
      <c r="R394" s="178">
        <v>8.5660000000000004E-9</v>
      </c>
      <c r="S394" s="175" t="e">
        <f t="shared" ca="1" si="6"/>
        <v>#DIV/0!</v>
      </c>
      <c r="T394" s="179">
        <v>25</v>
      </c>
      <c r="U394" s="180">
        <v>0</v>
      </c>
      <c r="V394" s="180">
        <v>0</v>
      </c>
      <c r="W394" s="169">
        <v>-17.3</v>
      </c>
      <c r="X394" s="181">
        <v>-72.383200000000002</v>
      </c>
      <c r="Y394" s="169">
        <v>9.51</v>
      </c>
      <c r="Z394" s="181">
        <v>39.789839999999998</v>
      </c>
      <c r="AA394" s="181"/>
      <c r="AB394" s="177">
        <v>15.995699999999999</v>
      </c>
      <c r="AC394" s="180">
        <v>2551.7199999999998</v>
      </c>
      <c r="AD394" s="180">
        <v>-49.15</v>
      </c>
      <c r="AE394" s="169">
        <v>350</v>
      </c>
      <c r="AF394" s="169">
        <v>235</v>
      </c>
      <c r="AG394" s="175">
        <v>0</v>
      </c>
      <c r="AH394" s="180">
        <v>0</v>
      </c>
      <c r="AI394" s="175">
        <v>0</v>
      </c>
      <c r="AJ394" s="175">
        <v>0</v>
      </c>
      <c r="AK394" s="169">
        <v>7100</v>
      </c>
      <c r="AL394" s="181">
        <v>29706.400000000001</v>
      </c>
      <c r="AM394" s="169"/>
      <c r="AN394" s="170"/>
      <c r="AO394" s="170"/>
      <c r="AP394" s="170"/>
      <c r="AQ394" s="170"/>
      <c r="AR394" s="170"/>
      <c r="AS394" s="170"/>
      <c r="AT394" s="170"/>
      <c r="AU394" s="170"/>
      <c r="AV394" s="170"/>
      <c r="AW394" s="170"/>
      <c r="AX394" s="170"/>
      <c r="AY394" s="170"/>
      <c r="AZ394" s="170"/>
      <c r="BA394" s="170"/>
      <c r="BB394" s="170"/>
      <c r="BC394" s="170"/>
      <c r="BD394" s="170"/>
      <c r="BE394" s="170"/>
      <c r="BF394" s="170"/>
      <c r="BG394" s="170"/>
      <c r="BH394" s="170"/>
      <c r="BI394" s="170"/>
      <c r="BJ394" s="170"/>
      <c r="BK394" s="170"/>
      <c r="BL394" s="170"/>
      <c r="BM394" s="170"/>
      <c r="BN394" s="170"/>
      <c r="BO394" s="170"/>
      <c r="BP394" s="170"/>
      <c r="BQ394" s="170"/>
      <c r="BR394" s="170"/>
      <c r="BS394" s="170"/>
      <c r="BT394" s="170"/>
      <c r="BU394" s="170"/>
      <c r="BV394" s="170"/>
      <c r="BW394" s="170"/>
      <c r="BX394" s="170"/>
      <c r="BY394" s="169"/>
      <c r="BZ394" s="169"/>
      <c r="CA394" s="169"/>
      <c r="CB394" s="169"/>
      <c r="CC394" s="169"/>
      <c r="CD394" s="169"/>
      <c r="CE394" s="169"/>
      <c r="CF394" s="169"/>
      <c r="CG394" s="169"/>
      <c r="CH394" s="169"/>
      <c r="CI394" s="169"/>
      <c r="CJ394" s="169"/>
      <c r="CK394" s="169"/>
      <c r="CL394" s="169"/>
      <c r="CM394" s="169"/>
      <c r="CN394" s="169"/>
      <c r="CO394" s="169"/>
      <c r="CP394" s="169"/>
      <c r="CQ394" s="169"/>
      <c r="CR394" s="169"/>
      <c r="CS394" s="171"/>
      <c r="CT394" s="171"/>
      <c r="CU394" s="169"/>
    </row>
    <row r="395" spans="1:130" ht="15.75" x14ac:dyDescent="0.25">
      <c r="A395" s="166"/>
      <c r="B395" s="166" t="s">
        <v>1002</v>
      </c>
      <c r="C395" s="175">
        <v>88.106999999999999</v>
      </c>
      <c r="D395" s="176">
        <v>180.3</v>
      </c>
      <c r="E395" s="176">
        <v>353.7</v>
      </c>
      <c r="F395" s="176">
        <v>538</v>
      </c>
      <c r="G395" s="176">
        <v>40.1</v>
      </c>
      <c r="H395" s="176">
        <v>40.631324988308336</v>
      </c>
      <c r="I395" s="176">
        <v>285</v>
      </c>
      <c r="J395" s="175">
        <v>0.25900000000000001</v>
      </c>
      <c r="K395" s="175">
        <v>0.315</v>
      </c>
      <c r="L395" s="175">
        <v>0.91100000000000003</v>
      </c>
      <c r="M395" s="176">
        <v>289</v>
      </c>
      <c r="N395" s="176">
        <v>1.9</v>
      </c>
      <c r="O395" s="177">
        <v>0</v>
      </c>
      <c r="P395" s="178">
        <v>0</v>
      </c>
      <c r="Q395" s="178">
        <v>0</v>
      </c>
      <c r="R395" s="178">
        <v>0</v>
      </c>
      <c r="S395" s="175">
        <f t="shared" ca="1" si="6"/>
        <v>0.72513370252253062</v>
      </c>
      <c r="T395" s="179">
        <v>25</v>
      </c>
      <c r="U395" s="180">
        <v>452.97</v>
      </c>
      <c r="V395" s="180">
        <v>246.09</v>
      </c>
      <c r="W395" s="169">
        <v>0</v>
      </c>
      <c r="X395" s="181">
        <v>0</v>
      </c>
      <c r="Y395" s="169">
        <v>0</v>
      </c>
      <c r="Z395" s="181">
        <v>0</v>
      </c>
      <c r="AA395" s="181"/>
      <c r="AB395" s="177">
        <v>15.767099999999999</v>
      </c>
      <c r="AC395" s="180">
        <v>2593.9499999999998</v>
      </c>
      <c r="AD395" s="180">
        <v>-69.69</v>
      </c>
      <c r="AE395" s="169">
        <v>360</v>
      </c>
      <c r="AF395" s="169">
        <v>280</v>
      </c>
      <c r="AG395" s="175">
        <v>63.317999999999998</v>
      </c>
      <c r="AH395" s="180">
        <v>-6292.56</v>
      </c>
      <c r="AI395" s="175">
        <v>-6.6349999999999998</v>
      </c>
      <c r="AJ395" s="175">
        <v>4.01</v>
      </c>
      <c r="AK395" s="169">
        <v>7760</v>
      </c>
      <c r="AL395" s="181">
        <v>32467.84</v>
      </c>
      <c r="AM395" s="169"/>
      <c r="AN395" s="170"/>
      <c r="AO395" s="170"/>
      <c r="AP395" s="170"/>
      <c r="AQ395" s="170"/>
      <c r="AR395" s="170"/>
      <c r="AS395" s="170"/>
      <c r="AT395" s="170"/>
      <c r="AU395" s="170"/>
      <c r="AV395" s="170"/>
      <c r="AW395" s="170"/>
      <c r="AX395" s="170"/>
      <c r="AY395" s="170"/>
      <c r="AZ395" s="170"/>
      <c r="BA395" s="170"/>
      <c r="BB395" s="170"/>
      <c r="BC395" s="170"/>
      <c r="BD395" s="170"/>
      <c r="BE395" s="170"/>
      <c r="BF395" s="170"/>
      <c r="BG395" s="170"/>
      <c r="BH395" s="170"/>
      <c r="BI395" s="170"/>
      <c r="BJ395" s="170"/>
      <c r="BK395" s="170"/>
      <c r="BL395" s="170"/>
      <c r="BM395" s="170"/>
      <c r="BN395" s="170"/>
      <c r="BO395" s="170"/>
      <c r="BP395" s="170"/>
      <c r="BQ395" s="170"/>
      <c r="BR395" s="170"/>
      <c r="BS395" s="170"/>
      <c r="BT395" s="170"/>
      <c r="BU395" s="170"/>
      <c r="BV395" s="170"/>
      <c r="BW395" s="170"/>
      <c r="BX395" s="170"/>
      <c r="BY395" s="169"/>
      <c r="BZ395" s="169"/>
      <c r="CA395" s="169"/>
      <c r="CB395" s="169"/>
      <c r="CC395" s="169"/>
      <c r="CD395" s="169"/>
      <c r="CE395" s="169"/>
      <c r="CF395" s="169"/>
      <c r="CG395" s="169"/>
      <c r="CH395" s="169"/>
      <c r="CI395" s="169"/>
      <c r="CJ395" s="169"/>
      <c r="CK395" s="169"/>
      <c r="CL395" s="169"/>
      <c r="CM395" s="169"/>
      <c r="CN395" s="169"/>
      <c r="CO395" s="169"/>
      <c r="CP395" s="169"/>
      <c r="CQ395" s="169"/>
      <c r="CR395" s="169"/>
      <c r="CS395" s="171"/>
      <c r="CT395" s="171"/>
      <c r="CU395" s="169"/>
    </row>
    <row r="396" spans="1:130" ht="15.75" x14ac:dyDescent="0.25">
      <c r="A396" s="166"/>
      <c r="B396" s="166" t="s">
        <v>1003</v>
      </c>
      <c r="C396" s="175">
        <v>116.161</v>
      </c>
      <c r="D396" s="176">
        <v>197.3</v>
      </c>
      <c r="E396" s="176">
        <v>395.7</v>
      </c>
      <c r="F396" s="176">
        <v>578</v>
      </c>
      <c r="G396" s="176">
        <v>0</v>
      </c>
      <c r="H396" s="176">
        <v>0</v>
      </c>
      <c r="I396" s="176">
        <v>0</v>
      </c>
      <c r="J396" s="175">
        <v>0</v>
      </c>
      <c r="K396" s="175">
        <v>0</v>
      </c>
      <c r="L396" s="175">
        <v>0.88100000000000001</v>
      </c>
      <c r="M396" s="176">
        <v>293</v>
      </c>
      <c r="N396" s="176">
        <v>1.8</v>
      </c>
      <c r="O396" s="177">
        <v>0</v>
      </c>
      <c r="P396" s="178">
        <v>0</v>
      </c>
      <c r="Q396" s="178">
        <v>0</v>
      </c>
      <c r="R396" s="178">
        <v>0</v>
      </c>
      <c r="S396" s="175" t="e">
        <f t="shared" ca="1" si="6"/>
        <v>#DIV/0!</v>
      </c>
      <c r="T396" s="179">
        <v>25</v>
      </c>
      <c r="U396" s="180">
        <v>0</v>
      </c>
      <c r="V396" s="180">
        <v>0</v>
      </c>
      <c r="W396" s="169">
        <v>0</v>
      </c>
      <c r="X396" s="181">
        <v>0</v>
      </c>
      <c r="Y396" s="169">
        <v>0</v>
      </c>
      <c r="Z396" s="181">
        <v>0</v>
      </c>
      <c r="AA396" s="181"/>
      <c r="AB396" s="177">
        <v>16.864100000000001</v>
      </c>
      <c r="AC396" s="180">
        <v>3558.18</v>
      </c>
      <c r="AD396" s="180">
        <v>-47.86</v>
      </c>
      <c r="AE396" s="169">
        <v>420</v>
      </c>
      <c r="AF396" s="169">
        <v>292</v>
      </c>
      <c r="AG396" s="175">
        <v>0</v>
      </c>
      <c r="AH396" s="180">
        <v>0</v>
      </c>
      <c r="AI396" s="175">
        <v>0</v>
      </c>
      <c r="AJ396" s="175">
        <v>0</v>
      </c>
      <c r="AK396" s="169">
        <v>8690</v>
      </c>
      <c r="AL396" s="181">
        <v>36358.959999999999</v>
      </c>
      <c r="AM396" s="169"/>
      <c r="AN396" s="170"/>
      <c r="AO396" s="170"/>
      <c r="AP396" s="170"/>
      <c r="AQ396" s="170"/>
      <c r="AR396" s="170"/>
      <c r="AS396" s="170"/>
      <c r="AT396" s="170"/>
      <c r="AU396" s="170"/>
      <c r="AV396" s="170"/>
      <c r="AW396" s="170"/>
      <c r="AX396" s="170"/>
      <c r="AY396" s="170"/>
      <c r="AZ396" s="170"/>
      <c r="BA396" s="170"/>
      <c r="BB396" s="170"/>
      <c r="BC396" s="170"/>
      <c r="BD396" s="170"/>
      <c r="BE396" s="170"/>
      <c r="BF396" s="170"/>
      <c r="BG396" s="170"/>
      <c r="BH396" s="170"/>
      <c r="BI396" s="170"/>
      <c r="BJ396" s="170"/>
      <c r="BK396" s="170"/>
      <c r="BL396" s="170"/>
      <c r="BM396" s="170"/>
      <c r="BN396" s="170"/>
      <c r="BO396" s="170"/>
      <c r="BP396" s="170"/>
      <c r="BQ396" s="170"/>
      <c r="BR396" s="170"/>
      <c r="BS396" s="170"/>
      <c r="BT396" s="170"/>
      <c r="BU396" s="170"/>
      <c r="BV396" s="170"/>
      <c r="BW396" s="170"/>
      <c r="BX396" s="170"/>
      <c r="BY396" s="169"/>
      <c r="BZ396" s="169"/>
      <c r="CA396" s="169"/>
      <c r="CB396" s="169"/>
      <c r="CC396" s="169"/>
      <c r="CD396" s="169"/>
      <c r="CE396" s="169"/>
      <c r="CF396" s="169"/>
      <c r="CG396" s="169"/>
      <c r="CH396" s="169"/>
      <c r="CI396" s="169"/>
      <c r="CJ396" s="169"/>
      <c r="CK396" s="169"/>
      <c r="CL396" s="169"/>
      <c r="CM396" s="169"/>
      <c r="CN396" s="169"/>
      <c r="CO396" s="169"/>
      <c r="CP396" s="169"/>
      <c r="CQ396" s="169"/>
      <c r="CR396" s="169"/>
      <c r="CS396" s="171"/>
      <c r="CT396" s="171"/>
      <c r="CU396" s="169"/>
    </row>
    <row r="397" spans="1:130" ht="15.75" x14ac:dyDescent="0.25">
      <c r="A397" s="166"/>
      <c r="B397" s="166" t="s">
        <v>1004</v>
      </c>
      <c r="C397" s="175">
        <v>120.19499999999999</v>
      </c>
      <c r="D397" s="176">
        <v>173.7</v>
      </c>
      <c r="E397" s="176">
        <v>432.4</v>
      </c>
      <c r="F397" s="176">
        <v>638.29999999999995</v>
      </c>
      <c r="G397" s="176">
        <v>31.6</v>
      </c>
      <c r="H397" s="176">
        <v>32.018699990786615</v>
      </c>
      <c r="I397" s="176">
        <v>440</v>
      </c>
      <c r="J397" s="175">
        <v>0.26500000000000001</v>
      </c>
      <c r="K397" s="175">
        <v>0.34399999999999997</v>
      </c>
      <c r="L397" s="175">
        <v>0.86199999999999999</v>
      </c>
      <c r="M397" s="176">
        <v>293</v>
      </c>
      <c r="N397" s="176">
        <v>0.4</v>
      </c>
      <c r="O397" s="177">
        <v>-7.4729999999999999</v>
      </c>
      <c r="P397" s="178">
        <v>0.17879999999999999</v>
      </c>
      <c r="Q397" s="178">
        <v>-1.099E-4</v>
      </c>
      <c r="R397" s="178">
        <v>2.5819999999999999E-8</v>
      </c>
      <c r="S397" s="175">
        <f t="shared" ca="1" si="6"/>
        <v>0.90754435869453265</v>
      </c>
      <c r="T397" s="179">
        <v>25</v>
      </c>
      <c r="U397" s="180">
        <v>527.45000000000005</v>
      </c>
      <c r="V397" s="180">
        <v>282.64999999999998</v>
      </c>
      <c r="W397" s="169">
        <v>1.87</v>
      </c>
      <c r="X397" s="181">
        <v>7.8240800000000004</v>
      </c>
      <c r="Y397" s="169">
        <v>32.799999999999997</v>
      </c>
      <c r="Z397" s="181">
        <v>137.23519999999999</v>
      </c>
      <c r="AA397" s="181"/>
      <c r="AB397" s="177">
        <v>16.0062</v>
      </c>
      <c r="AC397" s="180">
        <v>3433.84</v>
      </c>
      <c r="AD397" s="180">
        <v>-66.010000000000005</v>
      </c>
      <c r="AE397" s="169">
        <v>461</v>
      </c>
      <c r="AF397" s="169">
        <v>316</v>
      </c>
      <c r="AG397" s="175">
        <v>0</v>
      </c>
      <c r="AH397" s="180">
        <v>0</v>
      </c>
      <c r="AI397" s="175">
        <v>0</v>
      </c>
      <c r="AJ397" s="175">
        <v>0</v>
      </c>
      <c r="AK397" s="169">
        <v>9140</v>
      </c>
      <c r="AL397" s="181">
        <v>38241.760000000002</v>
      </c>
      <c r="AM397" s="169"/>
      <c r="AN397" s="170"/>
      <c r="AO397" s="170"/>
      <c r="AP397" s="170"/>
      <c r="AQ397" s="170"/>
      <c r="AR397" s="170"/>
      <c r="AS397" s="170"/>
      <c r="AT397" s="170"/>
      <c r="AU397" s="170"/>
      <c r="AV397" s="170"/>
      <c r="AW397" s="170"/>
      <c r="AX397" s="170"/>
      <c r="AY397" s="170"/>
      <c r="AZ397" s="170"/>
      <c r="BA397" s="170"/>
      <c r="BB397" s="170"/>
      <c r="BC397" s="170"/>
      <c r="BD397" s="170"/>
      <c r="BE397" s="170"/>
      <c r="BF397" s="170"/>
      <c r="BG397" s="170"/>
      <c r="BH397" s="170"/>
      <c r="BI397" s="170"/>
      <c r="BJ397" s="170"/>
      <c r="BK397" s="170"/>
      <c r="BL397" s="170"/>
      <c r="BM397" s="170"/>
      <c r="BN397" s="170"/>
      <c r="BO397" s="170"/>
      <c r="BP397" s="170"/>
      <c r="BQ397" s="170"/>
      <c r="BR397" s="170"/>
      <c r="BS397" s="170"/>
      <c r="BT397" s="170"/>
      <c r="BU397" s="170"/>
      <c r="BV397" s="170"/>
      <c r="BW397" s="170"/>
      <c r="BX397" s="170"/>
      <c r="BY397" s="169"/>
      <c r="BZ397" s="169"/>
      <c r="CA397" s="169"/>
      <c r="CB397" s="169"/>
      <c r="CC397" s="169"/>
      <c r="CD397" s="169"/>
      <c r="CE397" s="169"/>
      <c r="CF397" s="169"/>
      <c r="CG397" s="169"/>
      <c r="CH397" s="169"/>
      <c r="CI397" s="169"/>
      <c r="CJ397" s="169"/>
      <c r="CK397" s="169"/>
      <c r="CL397" s="169"/>
      <c r="CM397" s="169"/>
      <c r="CN397" s="169"/>
      <c r="CO397" s="169"/>
      <c r="CP397" s="169"/>
      <c r="CQ397" s="169"/>
      <c r="CR397" s="169"/>
      <c r="CS397" s="171"/>
      <c r="CT397" s="171"/>
      <c r="CU397" s="169"/>
    </row>
    <row r="398" spans="1:130" ht="15.75" x14ac:dyDescent="0.25">
      <c r="A398" s="166"/>
      <c r="B398" s="166" t="s">
        <v>1005</v>
      </c>
      <c r="C398" s="175">
        <v>126.24299999999999</v>
      </c>
      <c r="D398" s="176">
        <v>178.7</v>
      </c>
      <c r="E398" s="176">
        <v>429.9</v>
      </c>
      <c r="F398" s="176">
        <v>639</v>
      </c>
      <c r="G398" s="176">
        <v>27.7</v>
      </c>
      <c r="H398" s="176">
        <v>28.067024991923709</v>
      </c>
      <c r="I398" s="176">
        <v>0</v>
      </c>
      <c r="J398" s="175">
        <v>0</v>
      </c>
      <c r="K398" s="175">
        <v>0.25800000000000001</v>
      </c>
      <c r="L398" s="175">
        <v>0.79300000000000004</v>
      </c>
      <c r="M398" s="176">
        <v>293</v>
      </c>
      <c r="N398" s="176">
        <v>0</v>
      </c>
      <c r="O398" s="177">
        <v>-14.932</v>
      </c>
      <c r="P398" s="178">
        <v>0.23619999999999999</v>
      </c>
      <c r="Q398" s="178">
        <v>-1.384E-4</v>
      </c>
      <c r="R398" s="178">
        <v>3.0839999999999997E-8</v>
      </c>
      <c r="S398" s="175">
        <f t="shared" ca="1" si="6"/>
        <v>0.97390600825032692</v>
      </c>
      <c r="T398" s="179">
        <v>25</v>
      </c>
      <c r="U398" s="180">
        <v>549.08000000000004</v>
      </c>
      <c r="V398" s="180">
        <v>293.93</v>
      </c>
      <c r="W398" s="169">
        <v>-46.2</v>
      </c>
      <c r="X398" s="181">
        <v>-193.30080000000001</v>
      </c>
      <c r="Y398" s="169">
        <v>11.31</v>
      </c>
      <c r="Z398" s="181">
        <v>47.321040000000004</v>
      </c>
      <c r="AA398" s="181"/>
      <c r="AB398" s="177">
        <v>15.8567</v>
      </c>
      <c r="AC398" s="180">
        <v>3363.62</v>
      </c>
      <c r="AD398" s="180">
        <v>-65.209999999999994</v>
      </c>
      <c r="AE398" s="169">
        <v>459</v>
      </c>
      <c r="AF398" s="169">
        <v>313</v>
      </c>
      <c r="AG398" s="175">
        <v>0</v>
      </c>
      <c r="AH398" s="180">
        <v>0</v>
      </c>
      <c r="AI398" s="175">
        <v>0</v>
      </c>
      <c r="AJ398" s="175">
        <v>0</v>
      </c>
      <c r="AK398" s="169">
        <v>8620</v>
      </c>
      <c r="AL398" s="181">
        <v>36066.080000000002</v>
      </c>
      <c r="AM398" s="169"/>
      <c r="AN398" s="170"/>
      <c r="AO398" s="170"/>
      <c r="AP398" s="170"/>
      <c r="AQ398" s="170"/>
      <c r="AR398" s="170"/>
      <c r="AS398" s="170"/>
      <c r="AT398" s="170"/>
      <c r="AU398" s="170"/>
      <c r="AV398" s="170"/>
      <c r="AW398" s="170"/>
      <c r="AX398" s="170"/>
      <c r="AY398" s="170"/>
      <c r="AZ398" s="170"/>
      <c r="BA398" s="170"/>
      <c r="BB398" s="170"/>
      <c r="BC398" s="170"/>
      <c r="BD398" s="170"/>
      <c r="BE398" s="170"/>
      <c r="BF398" s="170"/>
      <c r="BG398" s="170"/>
      <c r="BH398" s="170"/>
      <c r="BI398" s="170"/>
      <c r="BJ398" s="170"/>
      <c r="BK398" s="170"/>
      <c r="BL398" s="170"/>
      <c r="BM398" s="170"/>
      <c r="BN398" s="170"/>
      <c r="BO398" s="170"/>
      <c r="BP398" s="170"/>
      <c r="BQ398" s="170"/>
      <c r="BR398" s="170"/>
      <c r="BS398" s="170"/>
      <c r="BT398" s="170"/>
      <c r="BU398" s="170"/>
      <c r="BV398" s="170"/>
      <c r="BW398" s="170"/>
      <c r="BX398" s="170"/>
      <c r="BY398" s="169"/>
      <c r="BZ398" s="169"/>
      <c r="CA398" s="169"/>
      <c r="CB398" s="169"/>
      <c r="CC398" s="169"/>
      <c r="CD398" s="169"/>
      <c r="CE398" s="169"/>
      <c r="CF398" s="169"/>
      <c r="CG398" s="169"/>
      <c r="CH398" s="169"/>
      <c r="CI398" s="169"/>
      <c r="CJ398" s="169"/>
      <c r="CK398" s="169"/>
      <c r="CL398" s="169"/>
      <c r="CM398" s="169"/>
      <c r="CN398" s="169"/>
      <c r="CO398" s="169"/>
      <c r="CP398" s="169"/>
      <c r="CQ398" s="169"/>
      <c r="CR398" s="169"/>
      <c r="CS398" s="171"/>
      <c r="CT398" s="171"/>
      <c r="CU398" s="169"/>
    </row>
    <row r="399" spans="1:130" ht="15.75" x14ac:dyDescent="0.25">
      <c r="A399" s="166"/>
      <c r="B399" s="166" t="s">
        <v>1006</v>
      </c>
      <c r="C399" s="175">
        <v>112.21599999999999</v>
      </c>
      <c r="D399" s="176">
        <v>155.80000000000001</v>
      </c>
      <c r="E399" s="176">
        <v>404.1</v>
      </c>
      <c r="F399" s="176">
        <v>603</v>
      </c>
      <c r="G399" s="176">
        <v>29.6</v>
      </c>
      <c r="H399" s="176">
        <v>29.992199991369741</v>
      </c>
      <c r="I399" s="176">
        <v>425</v>
      </c>
      <c r="J399" s="175">
        <v>0.25</v>
      </c>
      <c r="K399" s="175">
        <v>0.33500000000000002</v>
      </c>
      <c r="L399" s="175">
        <v>0.78100000000000003</v>
      </c>
      <c r="M399" s="176">
        <v>289</v>
      </c>
      <c r="N399" s="176">
        <v>0</v>
      </c>
      <c r="O399" s="177">
        <v>-13.369</v>
      </c>
      <c r="P399" s="178">
        <v>0.20180000000000001</v>
      </c>
      <c r="Q399" s="178">
        <v>-1.176E-4</v>
      </c>
      <c r="R399" s="178">
        <v>2.6689999999999999E-8</v>
      </c>
      <c r="S399" s="175">
        <f t="shared" ca="1" si="6"/>
        <v>0.82230765012772922</v>
      </c>
      <c r="T399" s="179">
        <v>25</v>
      </c>
      <c r="U399" s="180">
        <v>454.23</v>
      </c>
      <c r="V399" s="180">
        <v>264.22000000000003</v>
      </c>
      <c r="W399" s="169">
        <v>-35.39</v>
      </c>
      <c r="X399" s="181">
        <v>-148.07176000000001</v>
      </c>
      <c r="Y399" s="169">
        <v>12.57</v>
      </c>
      <c r="Z399" s="181">
        <v>52.592880000000001</v>
      </c>
      <c r="AA399" s="181"/>
      <c r="AB399" s="177">
        <v>15.8969</v>
      </c>
      <c r="AC399" s="180">
        <v>3187.67</v>
      </c>
      <c r="AD399" s="180">
        <v>-59.99</v>
      </c>
      <c r="AE399" s="169">
        <v>431</v>
      </c>
      <c r="AF399" s="169">
        <v>294</v>
      </c>
      <c r="AG399" s="175">
        <v>0</v>
      </c>
      <c r="AH399" s="180">
        <v>0</v>
      </c>
      <c r="AI399" s="175">
        <v>0</v>
      </c>
      <c r="AJ399" s="175">
        <v>0</v>
      </c>
      <c r="AK399" s="169">
        <v>8152</v>
      </c>
      <c r="AL399" s="181">
        <v>34107.968000000001</v>
      </c>
      <c r="AM399" s="169"/>
      <c r="AN399" s="170"/>
      <c r="AO399" s="170"/>
      <c r="AP399" s="170"/>
      <c r="AQ399" s="170"/>
      <c r="AR399" s="170"/>
      <c r="AS399" s="170"/>
      <c r="AT399" s="170"/>
      <c r="AU399" s="170"/>
      <c r="AV399" s="170"/>
      <c r="AW399" s="170"/>
      <c r="AX399" s="170"/>
      <c r="AY399" s="170"/>
      <c r="AZ399" s="170"/>
      <c r="BA399" s="170"/>
      <c r="BB399" s="170"/>
      <c r="BC399" s="170"/>
      <c r="BD399" s="170"/>
      <c r="BE399" s="170"/>
      <c r="BF399" s="170"/>
      <c r="BG399" s="170"/>
      <c r="BH399" s="170"/>
      <c r="BI399" s="170"/>
      <c r="BJ399" s="170"/>
      <c r="BK399" s="170"/>
      <c r="BL399" s="170"/>
      <c r="BM399" s="170"/>
      <c r="BN399" s="170"/>
      <c r="BO399" s="170"/>
      <c r="BP399" s="170"/>
      <c r="BQ399" s="170"/>
      <c r="BR399" s="170"/>
      <c r="BS399" s="170"/>
      <c r="BT399" s="170"/>
      <c r="BU399" s="170"/>
      <c r="BV399" s="170"/>
      <c r="BW399" s="170"/>
      <c r="BX399" s="170"/>
      <c r="BY399" s="169"/>
      <c r="BZ399" s="169"/>
      <c r="CA399" s="169"/>
      <c r="CB399" s="169"/>
      <c r="CC399" s="169"/>
      <c r="CD399" s="169"/>
      <c r="CE399" s="169"/>
      <c r="CF399" s="169"/>
      <c r="CG399" s="169"/>
      <c r="CH399" s="169"/>
      <c r="CI399" s="169"/>
      <c r="CJ399" s="169"/>
      <c r="CK399" s="169"/>
      <c r="CL399" s="169"/>
      <c r="CM399" s="169"/>
      <c r="CN399" s="169"/>
      <c r="CO399" s="169"/>
      <c r="CP399" s="169"/>
      <c r="CQ399" s="169"/>
      <c r="CR399" s="169"/>
      <c r="CS399" s="171"/>
      <c r="CT399" s="171"/>
      <c r="CU399" s="169"/>
    </row>
    <row r="400" spans="1:130" ht="15.75" x14ac:dyDescent="0.25">
      <c r="A400" s="166" t="s">
        <v>1007</v>
      </c>
      <c r="B400" s="166" t="s">
        <v>1008</v>
      </c>
      <c r="C400" s="175">
        <v>198.39400000000001</v>
      </c>
      <c r="D400" s="176">
        <v>279</v>
      </c>
      <c r="E400" s="176">
        <v>526.70000000000005</v>
      </c>
      <c r="F400" s="176">
        <v>694</v>
      </c>
      <c r="G400" s="176">
        <v>16</v>
      </c>
      <c r="H400" s="176">
        <v>16.211999995334995</v>
      </c>
      <c r="I400" s="176">
        <v>830</v>
      </c>
      <c r="J400" s="175">
        <v>0.23</v>
      </c>
      <c r="K400" s="175">
        <v>0.67900000000000005</v>
      </c>
      <c r="L400" s="175">
        <v>0.76300000000000001</v>
      </c>
      <c r="M400" s="176">
        <v>293</v>
      </c>
      <c r="N400" s="176">
        <v>0</v>
      </c>
      <c r="O400" s="177">
        <v>-2.6230000000000002</v>
      </c>
      <c r="P400" s="178">
        <v>3.1949999999999998</v>
      </c>
      <c r="Q400" s="178">
        <v>-1</v>
      </c>
      <c r="R400" s="178">
        <v>-1.7729999999999999</v>
      </c>
      <c r="S400" s="175">
        <f t="shared" ca="1" si="6"/>
        <v>2.8137759768801534</v>
      </c>
      <c r="T400" s="179">
        <v>25</v>
      </c>
      <c r="U400" s="180">
        <v>-4</v>
      </c>
      <c r="V400" s="180">
        <v>3.8170000000000002</v>
      </c>
      <c r="W400" s="169">
        <v>-8</v>
      </c>
      <c r="X400" s="181">
        <v>-33.472000000000001</v>
      </c>
      <c r="Y400" s="169">
        <v>689.85</v>
      </c>
      <c r="Z400" s="181">
        <v>2886.3324000000002</v>
      </c>
      <c r="AA400" s="181"/>
      <c r="AB400" s="177">
        <v>344.21</v>
      </c>
      <c r="AC400" s="180">
        <v>-79.38</v>
      </c>
      <c r="AD400" s="180">
        <v>15.97</v>
      </c>
      <c r="AE400" s="169">
        <v>16.148</v>
      </c>
      <c r="AF400" s="169">
        <v>4008.52</v>
      </c>
      <c r="AG400" s="175">
        <v>-105.4</v>
      </c>
      <c r="AH400" s="180">
        <v>560</v>
      </c>
      <c r="AI400" s="175">
        <v>394</v>
      </c>
      <c r="AJ400" s="175">
        <v>91.171999999999997</v>
      </c>
      <c r="AK400" s="169">
        <v>-11322.9</v>
      </c>
      <c r="AL400" s="181">
        <v>-47375.013599999998</v>
      </c>
      <c r="AM400" s="194"/>
      <c r="AN400" s="195"/>
      <c r="AO400" s="195"/>
      <c r="AP400" s="195"/>
      <c r="AQ400" s="195"/>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N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row>
    <row r="401" spans="1:130" ht="15.75" x14ac:dyDescent="0.25">
      <c r="A401" s="166" t="s">
        <v>366</v>
      </c>
      <c r="B401" s="166" t="s">
        <v>1008</v>
      </c>
      <c r="C401" s="175">
        <f ca="1">C400</f>
        <v>198.39400000000001</v>
      </c>
      <c r="D401" s="176"/>
      <c r="E401" s="176"/>
      <c r="F401" s="176"/>
      <c r="G401" s="176"/>
      <c r="H401" s="176"/>
      <c r="I401" s="176"/>
      <c r="J401" s="175"/>
      <c r="K401" s="175"/>
      <c r="L401" s="175"/>
      <c r="M401" s="176"/>
      <c r="N401" s="176"/>
      <c r="O401" s="177"/>
      <c r="P401" s="178"/>
      <c r="Q401" s="178"/>
      <c r="R401" s="178"/>
      <c r="S401" s="175"/>
      <c r="T401" s="179"/>
      <c r="U401" s="180"/>
      <c r="V401" s="180"/>
      <c r="W401" s="169"/>
      <c r="X401" s="181"/>
      <c r="Y401" s="169"/>
      <c r="Z401" s="181"/>
      <c r="AA401" s="181"/>
      <c r="AB401" s="177"/>
      <c r="AC401" s="180"/>
      <c r="AD401" s="180"/>
      <c r="AE401" s="169"/>
      <c r="AF401" s="169"/>
      <c r="AG401" s="175"/>
      <c r="AH401" s="180"/>
      <c r="AI401" s="175"/>
      <c r="AJ401" s="175"/>
      <c r="AK401" s="169"/>
      <c r="AL401" s="181"/>
      <c r="AM401" s="190" t="s">
        <v>139</v>
      </c>
      <c r="AN401" s="191">
        <f ca="1">IFERROR(IF($AM401="HSC",OFFSET(INDEX(CpDataCoefficients!$A$1:$A$5025,MATCH($A401,CpDataCoefficients!$A$1:$A$5025,0)),1,CpDataCoefficients!$F$39+AN$3),OFFSET(INDEX(CpDataCoefficients!$A$1:$A$5025,MATCH($A401,CpDataCoefficients!$A$1:$A$5025,0)),0,CpDataCoefficients!$F$39+AN$3)),0)</f>
        <v>290</v>
      </c>
      <c r="AO401" s="191">
        <f ca="1">IFERROR(IF($AM401="HSC",OFFSET(INDEX(CpDataCoefficients!$A$1:$A$5025,MATCH($A401,CpDataCoefficients!$A$1:$A$5025,0)),1,CpDataCoefficients!$F$39+AO$3),OFFSET(INDEX(CpDataCoefficients!$A$1:$A$5025,MATCH($A401,CpDataCoefficients!$A$1:$A$5025,0)),0,CpDataCoefficients!$F$39+AO$3)),0)</f>
        <v>440</v>
      </c>
      <c r="AP401" s="191">
        <f ca="1">IFERROR(IF($AM401="HSC",OFFSET(INDEX(CpDataCoefficients!$A$1:$A$5025,MATCH($A401,CpDataCoefficients!$A$1:$A$5025,0)),1,CpDataCoefficients!$F$39+AP$3),OFFSET(INDEX(CpDataCoefficients!$A$1:$A$5025,MATCH($A401,CpDataCoefficients!$A$1:$A$5025,0)),0,CpDataCoefficients!$F$39+AP$3)),0)</f>
        <v>6442.4344346043217</v>
      </c>
      <c r="AQ401" s="191">
        <f ca="1">IFERROR(IF($AM401="HSC",OFFSET(INDEX(CpDataCoefficients!$A$1:$A$5025,MATCH($A401,CpDataCoefficients!$A$1:$A$5025,0)),1,CpDataCoefficients!$F$39+AQ$3),OFFSET(INDEX(CpDataCoefficients!$A$1:$A$5025,MATCH($A401,CpDataCoefficients!$A$1:$A$5025,0)),0,CpDataCoefficients!$F$39+AQ$3)),0)</f>
        <v>-36661.375224373958</v>
      </c>
      <c r="AR401" s="191">
        <f ca="1">IFERROR(IF($AM401="HSC",OFFSET(INDEX(CpDataCoefficients!$A$1:$A$5025,MATCH($A401,CpDataCoefficients!$A$1:$A$5025,0)),1,CpDataCoefficients!$F$39+AR$3),OFFSET(INDEX(CpDataCoefficients!$A$1:$A$5025,MATCH($A401,CpDataCoefficients!$A$1:$A$5025,0)),0,CpDataCoefficients!$F$39+AR$3)),0)</f>
        <v>83003.644748122708</v>
      </c>
      <c r="AS401" s="191">
        <f ca="1">IFERROR(IF($AM401="HSC",OFFSET(INDEX(CpDataCoefficients!$A$1:$A$5025,MATCH($A401,CpDataCoefficients!$A$1:$A$5025,0)),1,CpDataCoefficients!$F$39+AS$3),OFFSET(INDEX(CpDataCoefficients!$A$1:$A$5025,MATCH($A401,CpDataCoefficients!$A$1:$A$5025,0)),0,CpDataCoefficients!$F$39+AS$3)),0)</f>
        <v>-64800.693765324882</v>
      </c>
      <c r="AT401" s="191">
        <f ca="1">IFERROR(IF($AM401="HSC",OFFSET(INDEX(CpDataCoefficients!$A$1:$A$5025,MATCH($A401,CpDataCoefficients!$A$1:$A$5025,0)),1,CpDataCoefficients!$F$39+AT$3),OFFSET(INDEX(CpDataCoefficients!$A$1:$A$5025,MATCH($A401,CpDataCoefficients!$A$1:$A$5025,0)),0,CpDataCoefficients!$F$39+AT$3)),0)</f>
        <v>-65.284311865023881</v>
      </c>
      <c r="AU401" s="191">
        <f ca="1">IFERROR(IF($AM401="HSC",OFFSET(INDEX(CpDataCoefficients!$A$1:$A$5025,MATCH($A401,CpDataCoefficients!$A$1:$A$5025,0)),1,CpDataCoefficients!$F$39+AU$3),OFFSET(INDEX(CpDataCoefficients!$A$1:$A$5025,MATCH($A401,CpDataCoefficients!$A$1:$A$5025,0)),0,CpDataCoefficients!$F$39+AU$3)),0)</f>
        <v>0</v>
      </c>
      <c r="AV401" s="191">
        <f ca="1">IFERROR(IF($AM401="HSC",OFFSET(INDEX(CpDataCoefficients!$A$1:$A$5025,MATCH($A401,CpDataCoefficients!$A$1:$A$5025,0)),1,CpDataCoefficients!$F$39+AV$3),OFFSET(INDEX(CpDataCoefficients!$A$1:$A$5025,MATCH($A401,CpDataCoefficients!$A$1:$A$5025,0)),0,CpDataCoefficients!$F$39+AV$3)),0)</f>
        <v>0</v>
      </c>
      <c r="AW401" s="191">
        <f ca="1">IFERROR(IF($AM401="HSC",OFFSET(INDEX(CpDataCoefficients!$A$1:$A$5025,MATCH($A401,CpDataCoefficients!$A$1:$A$5025,0)),1,CpDataCoefficients!$F$39+AW$3),OFFSET(INDEX(CpDataCoefficients!$A$1:$A$5025,MATCH($A401,CpDataCoefficients!$A$1:$A$5025,0)),0,CpDataCoefficients!$F$39+AW$3)),0)</f>
        <v>0</v>
      </c>
      <c r="AX401" s="191">
        <f ca="1">IFERROR(IF($AM401="HSC",OFFSET(INDEX(CpDataCoefficients!$A$1:$A$5025,MATCH($A401,CpDataCoefficients!$A$1:$A$5025,0)),1,CpDataCoefficients!$F$39+AX$3),OFFSET(INDEX(CpDataCoefficients!$A$1:$A$5025,MATCH($A401,CpDataCoefficients!$A$1:$A$5025,0)),0,CpDataCoefficients!$F$39+AX$3)),0)</f>
        <v>0</v>
      </c>
      <c r="AY401" s="191">
        <f ca="1">IFERROR(IF($AM401="HSC",OFFSET(INDEX(CpDataCoefficients!$A$1:$A$5025,MATCH($A401,CpDataCoefficients!$A$1:$A$5025,0)),1,CpDataCoefficients!$F$39+AY$3),OFFSET(INDEX(CpDataCoefficients!$A$1:$A$5025,MATCH($A401,CpDataCoefficients!$A$1:$A$5025,0)),0,CpDataCoefficients!$F$39+AY$3)),0)</f>
        <v>0</v>
      </c>
      <c r="AZ401" s="191">
        <f ca="1">IFERROR(IF($AM401="HSC",OFFSET(INDEX(CpDataCoefficients!$A$1:$A$5025,MATCH($A401,CpDataCoefficients!$A$1:$A$5025,0)),1,CpDataCoefficients!$F$39+AZ$3),OFFSET(INDEX(CpDataCoefficients!$A$1:$A$5025,MATCH($A401,CpDataCoefficients!$A$1:$A$5025,0)),0,CpDataCoefficients!$F$39+AZ$3)),0)</f>
        <v>0</v>
      </c>
      <c r="BA401" s="191">
        <f ca="1">IFERROR(IF($AM401="HSC",OFFSET(INDEX(CpDataCoefficients!$A$1:$A$5025,MATCH($A401,CpDataCoefficients!$A$1:$A$5025,0)),1,CpDataCoefficients!$F$39+BA$3),OFFSET(INDEX(CpDataCoefficients!$A$1:$A$5025,MATCH($A401,CpDataCoefficients!$A$1:$A$5025,0)),0,CpDataCoefficients!$F$39+BA$3)),0)</f>
        <v>0</v>
      </c>
      <c r="BB401" s="191">
        <f ca="1">IFERROR(IF($AM401="HSC",OFFSET(INDEX(CpDataCoefficients!$A$1:$A$5025,MATCH($A401,CpDataCoefficients!$A$1:$A$5025,0)),1,CpDataCoefficients!$F$39+BB$3),OFFSET(INDEX(CpDataCoefficients!$A$1:$A$5025,MATCH($A401,CpDataCoefficients!$A$1:$A$5025,0)),0,CpDataCoefficients!$F$39+BB$3)),0)</f>
        <v>0</v>
      </c>
      <c r="BC401" s="191">
        <f ca="1">IFERROR(IF($AM401="HSC",OFFSET(INDEX(CpDataCoefficients!$A$1:$A$5025,MATCH($A401,CpDataCoefficients!$A$1:$A$5025,0)),1,CpDataCoefficients!$F$39+BC$3),OFFSET(INDEX(CpDataCoefficients!$A$1:$A$5025,MATCH($A401,CpDataCoefficients!$A$1:$A$5025,0)),0,CpDataCoefficients!$F$39+BC$3)),0)</f>
        <v>0</v>
      </c>
      <c r="BD401" s="191">
        <f ca="1">IFERROR(IF($AM401="HSC",OFFSET(INDEX(CpDataCoefficients!$A$1:$A$5025,MATCH($A401,CpDataCoefficients!$A$1:$A$5025,0)),1,CpDataCoefficients!$F$39+BD$3),OFFSET(INDEX(CpDataCoefficients!$A$1:$A$5025,MATCH($A401,CpDataCoefficients!$A$1:$A$5025,0)),0,CpDataCoefficients!$F$39+BD$3)),0)</f>
        <v>0</v>
      </c>
      <c r="BE401" s="191">
        <f ca="1">IFERROR(IF($AM401="HSC",OFFSET(INDEX(CpDataCoefficients!$A$1:$A$5025,MATCH($A401,CpDataCoefficients!$A$1:$A$5025,0)),1,CpDataCoefficients!$F$39+BE$3),OFFSET(INDEX(CpDataCoefficients!$A$1:$A$5025,MATCH($A401,CpDataCoefficients!$A$1:$A$5025,0)),0,CpDataCoefficients!$F$39+BE$3)),0)</f>
        <v>0</v>
      </c>
      <c r="BF401" s="191">
        <f ca="1">IFERROR(IF($AM401="HSC",OFFSET(INDEX(CpDataCoefficients!$A$1:$A$5025,MATCH($A401,CpDataCoefficients!$A$1:$A$5025,0)),1,CpDataCoefficients!$F$39+BF$3),OFFSET(INDEX(CpDataCoefficients!$A$1:$A$5025,MATCH($A401,CpDataCoefficients!$A$1:$A$5025,0)),0,CpDataCoefficients!$F$39+BF$3)),0)</f>
        <v>0</v>
      </c>
      <c r="BG401" s="191">
        <f ca="1">IFERROR(IF($AM401="HSC",OFFSET(INDEX(CpDataCoefficients!$A$1:$A$5025,MATCH($A401,CpDataCoefficients!$A$1:$A$5025,0)),1,CpDataCoefficients!$F$39+BG$3),OFFSET(INDEX(CpDataCoefficients!$A$1:$A$5025,MATCH($A401,CpDataCoefficients!$A$1:$A$5025,0)),0,CpDataCoefficients!$F$39+BG$3)),0)</f>
        <v>0</v>
      </c>
      <c r="BH401" s="191">
        <f ca="1">IFERROR(IF($AM401="HSC",OFFSET(INDEX(CpDataCoefficients!$A$1:$A$5025,MATCH($A401,CpDataCoefficients!$A$1:$A$5025,0)),1,CpDataCoefficients!$F$39+BH$3),OFFSET(INDEX(CpDataCoefficients!$A$1:$A$5025,MATCH($A401,CpDataCoefficients!$A$1:$A$5025,0)),0,CpDataCoefficients!$F$39+BH$3)),0)</f>
        <v>0</v>
      </c>
      <c r="BI401" s="191">
        <f ca="1">IFERROR(IF($AM401="HSC",OFFSET(INDEX(CpDataCoefficients!$A$1:$A$5025,MATCH($A401,CpDataCoefficients!$A$1:$A$5025,0)),1,CpDataCoefficients!$F$39+BI$3),OFFSET(INDEX(CpDataCoefficients!$A$1:$A$5025,MATCH($A401,CpDataCoefficients!$A$1:$A$5025,0)),0,CpDataCoefficients!$F$39+BI$3)),0)</f>
        <v>0</v>
      </c>
      <c r="BJ401" s="191">
        <f ca="1">IFERROR(IF($AM401="HSC",OFFSET(INDEX(CpDataCoefficients!$A$1:$A$5025,MATCH($A401,CpDataCoefficients!$A$1:$A$5025,0)),1,CpDataCoefficients!$F$39+BJ$3),OFFSET(INDEX(CpDataCoefficients!$A$1:$A$5025,MATCH($A401,CpDataCoefficients!$A$1:$A$5025,0)),0,CpDataCoefficients!$F$39+BJ$3)),0)</f>
        <v>0</v>
      </c>
      <c r="BK401" s="191">
        <f ca="1">IFERROR(IF($AM401="HSC",OFFSET(INDEX(CpDataCoefficients!$A$1:$A$5025,MATCH($A401,CpDataCoefficients!$A$1:$A$5025,0)),1,CpDataCoefficients!$F$39+BK$3),OFFSET(INDEX(CpDataCoefficients!$A$1:$A$5025,MATCH($A401,CpDataCoefficients!$A$1:$A$5025,0)),0,CpDataCoefficients!$F$39+BK$3)),0)</f>
        <v>0</v>
      </c>
      <c r="BL401" s="191">
        <f ca="1">IFERROR(IF($AM401="HSC",OFFSET(INDEX(CpDataCoefficients!$A$1:$A$5025,MATCH($A401,CpDataCoefficients!$A$1:$A$5025,0)),1,CpDataCoefficients!$F$39+BL$3),OFFSET(INDEX(CpDataCoefficients!$A$1:$A$5025,MATCH($A401,CpDataCoefficients!$A$1:$A$5025,0)),0,CpDataCoefficients!$F$39+BL$3)),0)</f>
        <v>0</v>
      </c>
      <c r="BM401" s="191">
        <f ca="1">IFERROR(IF($AM401="HSC",OFFSET(INDEX(CpDataCoefficients!$A$1:$A$5025,MATCH($A401,CpDataCoefficients!$A$1:$A$5025,0)),1,CpDataCoefficients!$F$39+BM$3),OFFSET(INDEX(CpDataCoefficients!$A$1:$A$5025,MATCH($A401,CpDataCoefficients!$A$1:$A$5025,0)),0,CpDataCoefficients!$F$39+BM$3)),0)</f>
        <v>0</v>
      </c>
      <c r="BN401" s="191">
        <f ca="1">IFERROR(IF($AM401="HSC",OFFSET(INDEX(CpDataCoefficients!$A$1:$A$5025,MATCH($A401,CpDataCoefficients!$A$1:$A$5025,0)),1,CpDataCoefficients!$F$39+BN$3),OFFSET(INDEX(CpDataCoefficients!$A$1:$A$5025,MATCH($A401,CpDataCoefficients!$A$1:$A$5025,0)),0,CpDataCoefficients!$F$39+BN$3)),0)</f>
        <v>0</v>
      </c>
      <c r="BO401" s="191">
        <f ca="1">IFERROR(IF($AM401="HSC",OFFSET(INDEX(CpDataCoefficients!$A$1:$A$5025,MATCH($A401,CpDataCoefficients!$A$1:$A$5025,0)),1,CpDataCoefficients!$F$39+BO$3),OFFSET(INDEX(CpDataCoefficients!$A$1:$A$5025,MATCH($A401,CpDataCoefficients!$A$1:$A$5025,0)),0,CpDataCoefficients!$F$39+BO$3)),0)</f>
        <v>0</v>
      </c>
      <c r="BP401" s="191">
        <f ca="1">IFERROR(IF($AM401="HSC",OFFSET(INDEX(CpDataCoefficients!$A$1:$A$5025,MATCH($A401,CpDataCoefficients!$A$1:$A$5025,0)),1,CpDataCoefficients!$F$39+BP$3),OFFSET(INDEX(CpDataCoefficients!$A$1:$A$5025,MATCH($A401,CpDataCoefficients!$A$1:$A$5025,0)),0,CpDataCoefficients!$F$39+BP$3)),0)</f>
        <v>0</v>
      </c>
      <c r="BQ401" s="191">
        <f ca="1">IFERROR(IF($AM401="HSC",OFFSET(INDEX(CpDataCoefficients!$A$1:$A$5025,MATCH($A401,CpDataCoefficients!$A$1:$A$5025,0)),1,CpDataCoefficients!$F$39+BQ$3),OFFSET(INDEX(CpDataCoefficients!$A$1:$A$5025,MATCH($A401,CpDataCoefficients!$A$1:$A$5025,0)),0,CpDataCoefficients!$F$39+BQ$3)),0)</f>
        <v>0</v>
      </c>
      <c r="BR401" s="191">
        <f ca="1">IFERROR(IF($AM401="HSC",OFFSET(INDEX(CpDataCoefficients!$A$1:$A$5025,MATCH($A401,CpDataCoefficients!$A$1:$A$5025,0)),1,CpDataCoefficients!$F$39+BR$3),OFFSET(INDEX(CpDataCoefficients!$A$1:$A$5025,MATCH($A401,CpDataCoefficients!$A$1:$A$5025,0)),0,CpDataCoefficients!$F$39+BR$3)),0)</f>
        <v>0</v>
      </c>
      <c r="BS401" s="191">
        <f ca="1">IFERROR(IF($AM401="HSC",OFFSET(INDEX(CpDataCoefficients!$A$1:$A$5025,MATCH($A401,CpDataCoefficients!$A$1:$A$5025,0)),1,CpDataCoefficients!$F$39+BS$3),OFFSET(INDEX(CpDataCoefficients!$A$1:$A$5025,MATCH($A401,CpDataCoefficients!$A$1:$A$5025,0)),0,CpDataCoefficients!$F$39+BS$3)),0)</f>
        <v>0</v>
      </c>
      <c r="BT401" s="191">
        <f ca="1">IFERROR(IF($AM401="HSC",OFFSET(INDEX(CpDataCoefficients!$A$1:$A$5025,MATCH($A401,CpDataCoefficients!$A$1:$A$5025,0)),1,CpDataCoefficients!$F$39+BT$3),OFFSET(INDEX(CpDataCoefficients!$A$1:$A$5025,MATCH($A401,CpDataCoefficients!$A$1:$A$5025,0)),0,CpDataCoefficients!$F$39+BT$3)),0)</f>
        <v>0</v>
      </c>
      <c r="BU401" s="191">
        <f ca="1">IFERROR(IF($AM401="HSC",OFFSET(INDEX(CpDataCoefficients!$A$1:$A$5025,MATCH($A401,CpDataCoefficients!$A$1:$A$5025,0)),1,CpDataCoefficients!$F$39+BU$3),OFFSET(INDEX(CpDataCoefficients!$A$1:$A$5025,MATCH($A401,CpDataCoefficients!$A$1:$A$5025,0)),0,CpDataCoefficients!$F$39+BU$3)),0)</f>
        <v>0</v>
      </c>
      <c r="BV401" s="191">
        <f ca="1">IFERROR(IF($AM401="HSC",OFFSET(INDEX(CpDataCoefficients!$A$1:$A$5025,MATCH($A401,CpDataCoefficients!$A$1:$A$5025,0)),1,CpDataCoefficients!$F$39+BV$3),OFFSET(INDEX(CpDataCoefficients!$A$1:$A$5025,MATCH($A401,CpDataCoefficients!$A$1:$A$5025,0)),0,CpDataCoefficients!$F$39+BV$3)),0)</f>
        <v>0</v>
      </c>
      <c r="BW401" s="191">
        <f ca="1">IFERROR(IF($AM401="HSC",OFFSET(INDEX(CpDataCoefficients!$A$1:$A$5025,MATCH($A401,CpDataCoefficients!$A$1:$A$5025,0)),1,CpDataCoefficients!$F$39+BW$3),OFFSET(INDEX(CpDataCoefficients!$A$1:$A$5025,MATCH($A401,CpDataCoefficients!$A$1:$A$5025,0)),0,CpDataCoefficients!$F$39+BW$3)),0)</f>
        <v>0</v>
      </c>
      <c r="BX401" s="191">
        <f ca="1">IFERROR(IF($AM401="HSC",OFFSET(INDEX(CpDataCoefficients!$A$1:$A$5025,MATCH($A401,CpDataCoefficients!$A$1:$A$5025,0)),1,CpDataCoefficients!$F$39+BX$3),OFFSET(INDEX(CpDataCoefficients!$A$1:$A$5025,MATCH($A401,CpDataCoefficients!$A$1:$A$5025,0)),0,CpDataCoefficients!$F$39+BX$3)),0)</f>
        <v>0</v>
      </c>
      <c r="BY401" s="191">
        <f ca="1">IFERROR(IF($AM401="HSC",OFFSET(INDEX(CpDataCoefficients!$A$1:$A$5025,MATCH($A401,CpDataCoefficients!$A$1:$A$5025,0)),1,CpDataCoefficients!$F$39+BY$3),OFFSET(INDEX(CpDataCoefficients!$A$1:$A$5025,MATCH($A401,CpDataCoefficients!$A$1:$A$5025,0)),0,CpDataCoefficients!$F$39+BY$3)),0)</f>
        <v>0</v>
      </c>
      <c r="BZ401" s="191">
        <f ca="1">IFERROR(IF($AM401="HSC",OFFSET(INDEX(CpDataCoefficients!$A$1:$A$5025,MATCH($A401,CpDataCoefficients!$A$1:$A$5025,0)),1,CpDataCoefficients!$F$39+BZ$3),OFFSET(INDEX(CpDataCoefficients!$A$1:$A$5025,MATCH($A401,CpDataCoefficients!$A$1:$A$5025,0)),0,CpDataCoefficients!$F$39+BZ$3)),0)</f>
        <v>0</v>
      </c>
      <c r="CA401" s="191">
        <f ca="1">IFERROR(IF($AM401="HSC",OFFSET(INDEX(CpDataCoefficients!$A$1:$A$5025,MATCH($A401,CpDataCoefficients!$A$1:$A$5025,0)),1,CpDataCoefficients!$F$39+CA$3),OFFSET(INDEX(CpDataCoefficients!$A$1:$A$5025,MATCH($A401,CpDataCoefficients!$A$1:$A$5025,0)),0,CpDataCoefficients!$F$39+CA$3)),0)</f>
        <v>0</v>
      </c>
      <c r="CB401" s="191">
        <f ca="1">IFERROR(IF($AM401="HSC",OFFSET(INDEX(CpDataCoefficients!$A$1:$A$5025,MATCH($A401,CpDataCoefficients!$A$1:$A$5025,0)),1,CpDataCoefficients!$F$39+CB$3),OFFSET(INDEX(CpDataCoefficients!$A$1:$A$5025,MATCH($A401,CpDataCoefficients!$A$1:$A$5025,0)),0,CpDataCoefficients!$F$39+CB$3)),0)</f>
        <v>0</v>
      </c>
      <c r="CC401" s="191">
        <f ca="1">IFERROR(IF($AM401="HSC",OFFSET(INDEX(CpDataCoefficients!$A$1:$A$5025,MATCH($A401,CpDataCoefficients!$A$1:$A$5025,0)),1,CpDataCoefficients!$F$39+CC$3),OFFSET(INDEX(CpDataCoefficients!$A$1:$A$5025,MATCH($A401,CpDataCoefficients!$A$1:$A$5025,0)),0,CpDataCoefficients!$F$39+CC$3)),0)</f>
        <v>0</v>
      </c>
      <c r="CD401" s="191">
        <f ca="1">IFERROR(IF($AM401="HSC",OFFSET(INDEX(CpDataCoefficients!$A$1:$A$5025,MATCH($A401,CpDataCoefficients!$A$1:$A$5025,0)),1,CpDataCoefficients!$F$39+CD$3),OFFSET(INDEX(CpDataCoefficients!$A$1:$A$5025,MATCH($A401,CpDataCoefficients!$A$1:$A$5025,0)),0,CpDataCoefficients!$F$39+CD$3)),0)</f>
        <v>0</v>
      </c>
      <c r="CE401" s="191">
        <f ca="1">IFERROR(IF($AM401="HSC",OFFSET(INDEX(CpDataCoefficients!$A$1:$A$5025,MATCH($A401,CpDataCoefficients!$A$1:$A$5025,0)),1,CpDataCoefficients!$F$39+CE$3),OFFSET(INDEX(CpDataCoefficients!$A$1:$A$5025,MATCH($A401,CpDataCoefficients!$A$1:$A$5025,0)),0,CpDataCoefficients!$F$39+CE$3)),0)</f>
        <v>0</v>
      </c>
      <c r="CF401" s="191">
        <f ca="1">IFERROR(IF($AM401="HSC",OFFSET(INDEX(CpDataCoefficients!$A$1:$A$5025,MATCH($A401,CpDataCoefficients!$A$1:$A$5025,0)),1,CpDataCoefficients!$F$39+CF$3),OFFSET(INDEX(CpDataCoefficients!$A$1:$A$5025,MATCH($A401,CpDataCoefficients!$A$1:$A$5025,0)),0,CpDataCoefficients!$F$39+CF$3)),0)</f>
        <v>0</v>
      </c>
      <c r="CG401" s="191">
        <f ca="1">IFERROR(IF($AM401="HSC",OFFSET(INDEX(CpDataCoefficients!$A$1:$A$5025,MATCH($A401,CpDataCoefficients!$A$1:$A$5025,0)),1,CpDataCoefficients!$F$39+CG$3),OFFSET(INDEX(CpDataCoefficients!$A$1:$A$5025,MATCH($A401,CpDataCoefficients!$A$1:$A$5025,0)),0,CpDataCoefficients!$F$39+CG$3)),0)</f>
        <v>0</v>
      </c>
      <c r="CH401" s="191">
        <f ca="1">IFERROR(IF($AM401="HSC",OFFSET(INDEX(CpDataCoefficients!$A$1:$A$5025,MATCH($A401,CpDataCoefficients!$A$1:$A$5025,0)),1,CpDataCoefficients!$F$39+CH$3),OFFSET(INDEX(CpDataCoefficients!$A$1:$A$5025,MATCH($A401,CpDataCoefficients!$A$1:$A$5025,0)),0,CpDataCoefficients!$F$39+CH$3)),0)</f>
        <v>0</v>
      </c>
      <c r="CI401" s="191">
        <f ca="1">IFERROR(IF($AM401="HSC",OFFSET(INDEX(CpDataCoefficients!$A$1:$A$5025,MATCH($A401,CpDataCoefficients!$A$1:$A$5025,0)),1,CpDataCoefficients!$F$39+CI$3),OFFSET(INDEX(CpDataCoefficients!$A$1:$A$5025,MATCH($A401,CpDataCoefficients!$A$1:$A$5025,0)),0,CpDataCoefficients!$F$39+CI$3)),0)</f>
        <v>0</v>
      </c>
      <c r="CJ401" s="191">
        <f ca="1">IFERROR(IF($AM401="HSC",OFFSET(INDEX(CpDataCoefficients!$A$1:$A$5025,MATCH($A401,CpDataCoefficients!$A$1:$A$5025,0)),1,CpDataCoefficients!$F$39+CJ$3),OFFSET(INDEX(CpDataCoefficients!$A$1:$A$5025,MATCH($A401,CpDataCoefficients!$A$1:$A$5025,0)),0,CpDataCoefficients!$F$39+CJ$3)),0)</f>
        <v>0</v>
      </c>
      <c r="CK401" s="191">
        <f ca="1">IFERROR(IF($AM401="HSC",OFFSET(INDEX(CpDataCoefficients!$A$1:$A$5025,MATCH($A401,CpDataCoefficients!$A$1:$A$5025,0)),1,CpDataCoefficients!$F$39+CK$3),OFFSET(INDEX(CpDataCoefficients!$A$1:$A$5025,MATCH($A401,CpDataCoefficients!$A$1:$A$5025,0)),0,CpDataCoefficients!$F$39+CK$3)),0)</f>
        <v>0</v>
      </c>
      <c r="CL401" s="191">
        <f ca="1">IFERROR(IF($AM401="HSC",OFFSET(INDEX(CpDataCoefficients!$A$1:$A$5025,MATCH($A401,CpDataCoefficients!$A$1:$A$5025,0)),1,CpDataCoefficients!$F$39+CL$3),OFFSET(INDEX(CpDataCoefficients!$A$1:$A$5025,MATCH($A401,CpDataCoefficients!$A$1:$A$5025,0)),0,CpDataCoefficients!$F$39+CL$3)),0)</f>
        <v>0</v>
      </c>
      <c r="CM401" s="191">
        <f ca="1">IFERROR(IF($AM401="HSC",OFFSET(INDEX(CpDataCoefficients!$A$1:$A$5025,MATCH($A401,CpDataCoefficients!$A$1:$A$5025,0)),1,CpDataCoefficients!$F$39+CM$3),OFFSET(INDEX(CpDataCoefficients!$A$1:$A$5025,MATCH($A401,CpDataCoefficients!$A$1:$A$5025,0)),0,CpDataCoefficients!$F$39+CM$3)),0)</f>
        <v>0</v>
      </c>
      <c r="CN401" s="191">
        <f ca="1">IFERROR(IF($AM401="HSC",OFFSET(INDEX(CpDataCoefficients!$A$1:$A$5025,MATCH($A401,CpDataCoefficients!$A$1:$A$5025,0)),1,CpDataCoefficients!$F$39+CN$3),OFFSET(INDEX(CpDataCoefficients!$A$1:$A$5025,MATCH($A401,CpDataCoefficients!$A$1:$A$5025,0)),0,CpDataCoefficients!$F$39+CN$3)),0)</f>
        <v>0</v>
      </c>
      <c r="CO401" s="191">
        <f ca="1">IFERROR(IF($AM401="HSC",OFFSET(INDEX(CpDataCoefficients!$A$1:$A$5025,MATCH($A401,CpDataCoefficients!$A$1:$A$5025,0)),1,CpDataCoefficients!$F$39+CO$3),OFFSET(INDEX(CpDataCoefficients!$A$1:$A$5025,MATCH($A401,CpDataCoefficients!$A$1:$A$5025,0)),0,CpDataCoefficients!$F$39+CO$3)),0)</f>
        <v>0</v>
      </c>
      <c r="CP401" s="191">
        <f ca="1">IFERROR(IF($AM401="HSC",OFFSET(INDEX(CpDataCoefficients!$A$1:$A$5025,MATCH($A401,CpDataCoefficients!$A$1:$A$5025,0)),1,CpDataCoefficients!$F$39+CP$3),OFFSET(INDEX(CpDataCoefficients!$A$1:$A$5025,MATCH($A401,CpDataCoefficients!$A$1:$A$5025,0)),0,CpDataCoefficients!$F$39+CP$3)),0)</f>
        <v>0</v>
      </c>
      <c r="CQ401" s="191">
        <f ca="1">IFERROR(IF($AM401="HSC",OFFSET(INDEX(CpDataCoefficients!$A$1:$A$5025,MATCH($A401,CpDataCoefficients!$A$1:$A$5025,0)),1,CpDataCoefficients!$F$39+CQ$3),OFFSET(INDEX(CpDataCoefficients!$A$1:$A$5025,MATCH($A401,CpDataCoefficients!$A$1:$A$5025,0)),0,CpDataCoefficients!$F$39+CQ$3)),0)</f>
        <v>0</v>
      </c>
      <c r="CR401" s="191">
        <f ca="1">IFERROR(IF($AM401="HSC",OFFSET(INDEX(CpDataCoefficients!$A$1:$A$5025,MATCH($A401,CpDataCoefficients!$A$1:$A$5025,0)),1,CpDataCoefficients!$F$39+CR$3),OFFSET(INDEX(CpDataCoefficients!$A$1:$A$5025,MATCH($A401,CpDataCoefficients!$A$1:$A$5025,0)),0,CpDataCoefficients!$F$39+CR$3)),0)</f>
        <v>0</v>
      </c>
      <c r="CS401" s="191">
        <f ca="1">IFERROR(IF($AM401="HSC",OFFSET(INDEX(CpDataCoefficients!$A$1:$A$5025,MATCH($A401,CpDataCoefficients!$A$1:$A$5025,0)),1,CpDataCoefficients!$F$39+CS$3),OFFSET(INDEX(CpDataCoefficients!$A$1:$A$5025,MATCH($A401,CpDataCoefficients!$A$1:$A$5025,0)),0,CpDataCoefficients!$F$39+CS$3)),0)</f>
        <v>0</v>
      </c>
      <c r="CT401" s="191">
        <f ca="1">IFERROR(IF($AM401="HSC",OFFSET(INDEX(CpDataCoefficients!$A$1:$A$5025,MATCH($A401,CpDataCoefficients!$A$1:$A$5025,0)),1,CpDataCoefficients!$F$39+CT$3),OFFSET(INDEX(CpDataCoefficients!$A$1:$A$5025,MATCH($A401,CpDataCoefficients!$A$1:$A$5025,0)),0,CpDataCoefficients!$F$39+CT$3)),0)</f>
        <v>0</v>
      </c>
      <c r="CU401" s="192">
        <f ca="1">IFERROR(IF($AM401="HSC",OFFSET(INDEX(CpDataCoefficients!$A$1:$A$5025,MATCH($A401,CpDataCoefficients!$A$1:$A$5025,0)),1,CpDataCoefficients!$F$39+CU$3),OFFSET(INDEX(CpDataCoefficients!$A$1:$A$5025,MATCH($A401,CpDataCoefficients!$A$1:$A$5025,0)),0,CpDataCoefficients!$F$39+CU$3)),0)</f>
        <v>0</v>
      </c>
      <c r="CV401" s="193"/>
      <c r="CW401" s="193"/>
      <c r="CX401" s="193"/>
      <c r="CY401" s="193"/>
      <c r="CZ401" s="193"/>
      <c r="DA401" s="193"/>
      <c r="DB401" s="193"/>
      <c r="DC401" s="193"/>
      <c r="DD401" s="193"/>
      <c r="DE401" s="193"/>
      <c r="DF401" s="193"/>
      <c r="DG401" s="193"/>
      <c r="DH401" s="193"/>
      <c r="DI401" s="193"/>
      <c r="DJ401" s="193"/>
      <c r="DK401" s="193"/>
      <c r="DL401" s="193"/>
      <c r="DM401" s="193"/>
      <c r="DN401" s="193"/>
      <c r="DO401" s="193"/>
      <c r="DP401" s="193"/>
      <c r="DQ401" s="193"/>
      <c r="DR401" s="193"/>
      <c r="DS401" s="193"/>
      <c r="DT401" s="193"/>
      <c r="DU401" s="193"/>
      <c r="DV401" s="193"/>
      <c r="DW401" s="193"/>
      <c r="DX401" s="193"/>
      <c r="DY401" s="193"/>
      <c r="DZ401" s="193"/>
    </row>
    <row r="402" spans="1:130" ht="15.75" x14ac:dyDescent="0.25">
      <c r="A402" s="166"/>
      <c r="B402" s="166" t="s">
        <v>1009</v>
      </c>
      <c r="C402" s="175">
        <v>266.51299999999998</v>
      </c>
      <c r="D402" s="176">
        <v>0</v>
      </c>
      <c r="E402" s="176">
        <v>599</v>
      </c>
      <c r="F402" s="176">
        <v>772</v>
      </c>
      <c r="G402" s="176">
        <v>11.1</v>
      </c>
      <c r="H402" s="176">
        <v>11.247074996763653</v>
      </c>
      <c r="I402" s="176">
        <v>0</v>
      </c>
      <c r="J402" s="175">
        <v>0</v>
      </c>
      <c r="K402" s="175">
        <v>0.78900000000000003</v>
      </c>
      <c r="L402" s="175">
        <v>0</v>
      </c>
      <c r="M402" s="176">
        <v>0</v>
      </c>
      <c r="N402" s="176">
        <v>0</v>
      </c>
      <c r="O402" s="177">
        <v>-15.507999999999999</v>
      </c>
      <c r="P402" s="178">
        <v>0.4501</v>
      </c>
      <c r="Q402" s="178">
        <v>-2.5920000000000001E-4</v>
      </c>
      <c r="R402" s="178">
        <v>5.7940000000000001E-8</v>
      </c>
      <c r="S402" s="175">
        <f t="shared" ca="1" si="6"/>
        <v>2.1977312590832763</v>
      </c>
      <c r="T402" s="179">
        <v>25</v>
      </c>
      <c r="U402" s="180">
        <v>924.6</v>
      </c>
      <c r="V402" s="180">
        <v>399.62</v>
      </c>
      <c r="W402" s="169">
        <v>-89.48</v>
      </c>
      <c r="X402" s="181">
        <v>-374.38432000000006</v>
      </c>
      <c r="Y402" s="169">
        <v>34.770000000000003</v>
      </c>
      <c r="Z402" s="181">
        <v>145.47768000000002</v>
      </c>
      <c r="AA402" s="181"/>
      <c r="AB402" s="177">
        <v>16.263200000000001</v>
      </c>
      <c r="AC402" s="180">
        <v>4439.38</v>
      </c>
      <c r="AD402" s="180">
        <v>-138.1</v>
      </c>
      <c r="AE402" s="169">
        <v>648</v>
      </c>
      <c r="AF402" s="169">
        <v>465</v>
      </c>
      <c r="AG402" s="175">
        <v>0</v>
      </c>
      <c r="AH402" s="180">
        <v>0</v>
      </c>
      <c r="AI402" s="175">
        <v>0</v>
      </c>
      <c r="AJ402" s="175">
        <v>0</v>
      </c>
      <c r="AK402" s="169">
        <v>13380</v>
      </c>
      <c r="AL402" s="181">
        <v>55981.920000000006</v>
      </c>
      <c r="AM402" s="169"/>
      <c r="AN402" s="170"/>
      <c r="AO402" s="170"/>
      <c r="AP402" s="170"/>
      <c r="AQ402" s="170"/>
      <c r="AR402" s="170"/>
      <c r="AS402" s="170"/>
      <c r="AT402" s="170"/>
      <c r="AU402" s="170"/>
      <c r="AV402" s="170"/>
      <c r="AW402" s="170"/>
      <c r="AX402" s="170"/>
      <c r="AY402" s="170"/>
      <c r="AZ402" s="170"/>
      <c r="BA402" s="170"/>
      <c r="BB402" s="170"/>
      <c r="BC402" s="170"/>
      <c r="BD402" s="170"/>
      <c r="BE402" s="170"/>
      <c r="BF402" s="170"/>
      <c r="BG402" s="170"/>
      <c r="BH402" s="170"/>
      <c r="BI402" s="170"/>
      <c r="BJ402" s="170"/>
      <c r="BK402" s="170"/>
      <c r="BL402" s="170"/>
      <c r="BM402" s="170"/>
      <c r="BN402" s="170"/>
      <c r="BO402" s="170"/>
      <c r="BP402" s="170"/>
      <c r="BQ402" s="170"/>
      <c r="BR402" s="170"/>
      <c r="BS402" s="170"/>
      <c r="BT402" s="170"/>
      <c r="BU402" s="170"/>
      <c r="BV402" s="170"/>
      <c r="BW402" s="170"/>
      <c r="BX402" s="170"/>
      <c r="BY402" s="169"/>
      <c r="BZ402" s="169"/>
      <c r="CA402" s="169"/>
      <c r="CB402" s="169"/>
      <c r="CC402" s="169"/>
      <c r="CD402" s="169"/>
      <c r="CE402" s="169"/>
      <c r="CF402" s="169"/>
      <c r="CG402" s="169"/>
      <c r="CH402" s="169"/>
      <c r="CI402" s="169"/>
      <c r="CJ402" s="169"/>
      <c r="CK402" s="169"/>
      <c r="CL402" s="169"/>
      <c r="CM402" s="169"/>
      <c r="CN402" s="169"/>
      <c r="CO402" s="169"/>
      <c r="CP402" s="169"/>
      <c r="CQ402" s="169"/>
      <c r="CR402" s="169"/>
      <c r="CS402" s="171"/>
      <c r="CT402" s="171"/>
      <c r="CU402" s="169"/>
    </row>
    <row r="403" spans="1:130" ht="15.75" x14ac:dyDescent="0.25">
      <c r="A403" s="166" t="s">
        <v>1010</v>
      </c>
      <c r="B403" s="166" t="s">
        <v>1011</v>
      </c>
      <c r="C403" s="175">
        <v>184.36699999999999</v>
      </c>
      <c r="D403" s="176">
        <v>267.8</v>
      </c>
      <c r="E403" s="176">
        <v>508.6</v>
      </c>
      <c r="F403" s="176">
        <v>675.8</v>
      </c>
      <c r="G403" s="176">
        <v>17</v>
      </c>
      <c r="H403" s="176">
        <v>17.225249995043434</v>
      </c>
      <c r="I403" s="176">
        <v>780</v>
      </c>
      <c r="J403" s="175">
        <v>0.24</v>
      </c>
      <c r="K403" s="175">
        <v>0.623</v>
      </c>
      <c r="L403" s="175">
        <v>0.75600000000000001</v>
      </c>
      <c r="M403" s="176">
        <v>293</v>
      </c>
      <c r="N403" s="176">
        <v>0</v>
      </c>
      <c r="O403" s="177">
        <v>-2.4990000000000001</v>
      </c>
      <c r="P403" s="178">
        <v>2.9740000000000002</v>
      </c>
      <c r="Q403" s="178">
        <v>-1</v>
      </c>
      <c r="R403" s="178">
        <v>-1.651</v>
      </c>
      <c r="S403" s="175">
        <f t="shared" ca="1" si="6"/>
        <v>3.0368203426826228</v>
      </c>
      <c r="T403" s="179">
        <v>25</v>
      </c>
      <c r="U403" s="180">
        <v>-4</v>
      </c>
      <c r="V403" s="180">
        <v>3.5579999999999998</v>
      </c>
      <c r="W403" s="169">
        <v>-8</v>
      </c>
      <c r="X403" s="181">
        <v>-33.472000000000001</v>
      </c>
      <c r="Y403" s="169">
        <v>664.1</v>
      </c>
      <c r="Z403" s="181">
        <v>2778.5944000000004</v>
      </c>
      <c r="AA403" s="181"/>
      <c r="AB403" s="177">
        <v>332.1</v>
      </c>
      <c r="AC403" s="180">
        <v>-74.45</v>
      </c>
      <c r="AD403" s="180">
        <v>13.97</v>
      </c>
      <c r="AE403" s="169">
        <v>16.1355</v>
      </c>
      <c r="AF403" s="169">
        <v>3892.91</v>
      </c>
      <c r="AG403" s="175">
        <v>-98.93</v>
      </c>
      <c r="AH403" s="180">
        <v>540</v>
      </c>
      <c r="AI403" s="175">
        <v>380</v>
      </c>
      <c r="AJ403" s="175">
        <v>0</v>
      </c>
      <c r="AK403" s="169">
        <v>0</v>
      </c>
      <c r="AL403" s="181">
        <v>0</v>
      </c>
      <c r="AM403" s="194"/>
      <c r="AN403" s="195"/>
      <c r="AO403" s="195"/>
      <c r="AP403" s="195"/>
      <c r="AQ403" s="195"/>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N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row>
    <row r="404" spans="1:130" ht="15.75" x14ac:dyDescent="0.25">
      <c r="A404" s="166" t="s">
        <v>363</v>
      </c>
      <c r="B404" s="166" t="s">
        <v>1011</v>
      </c>
      <c r="C404" s="175">
        <f ca="1">C403</f>
        <v>184.36699999999999</v>
      </c>
      <c r="D404" s="176"/>
      <c r="E404" s="176"/>
      <c r="F404" s="176"/>
      <c r="G404" s="176"/>
      <c r="H404" s="176"/>
      <c r="I404" s="176"/>
      <c r="J404" s="175"/>
      <c r="K404" s="175"/>
      <c r="L404" s="175"/>
      <c r="M404" s="176"/>
      <c r="N404" s="176"/>
      <c r="O404" s="177"/>
      <c r="P404" s="178"/>
      <c r="Q404" s="178"/>
      <c r="R404" s="178"/>
      <c r="S404" s="175"/>
      <c r="T404" s="179"/>
      <c r="U404" s="180"/>
      <c r="V404" s="180"/>
      <c r="W404" s="169"/>
      <c r="X404" s="181"/>
      <c r="Y404" s="169"/>
      <c r="Z404" s="181"/>
      <c r="AA404" s="181"/>
      <c r="AB404" s="177"/>
      <c r="AC404" s="180"/>
      <c r="AD404" s="180"/>
      <c r="AE404" s="169"/>
      <c r="AF404" s="169"/>
      <c r="AG404" s="175"/>
      <c r="AH404" s="180"/>
      <c r="AI404" s="175"/>
      <c r="AJ404" s="175"/>
      <c r="AK404" s="169"/>
      <c r="AL404" s="181"/>
      <c r="AM404" s="190" t="s">
        <v>139</v>
      </c>
      <c r="AN404" s="191">
        <f ca="1">IFERROR(IF($AM404="HSC",OFFSET(INDEX(CpDataCoefficients!$A$1:$A$5025,MATCH($A404,CpDataCoefficients!$A$1:$A$5025,0)),1,CpDataCoefficients!$F$39+AN$3),OFFSET(INDEX(CpDataCoefficients!$A$1:$A$5025,MATCH($A404,CpDataCoefficients!$A$1:$A$5025,0)),0,CpDataCoefficients!$F$39+AN$3)),0)</f>
        <v>273.14999999999998</v>
      </c>
      <c r="AO404" s="191">
        <f ca="1">IFERROR(IF($AM404="HSC",OFFSET(INDEX(CpDataCoefficients!$A$1:$A$5025,MATCH($A404,CpDataCoefficients!$A$1:$A$5025,0)),1,CpDataCoefficients!$F$39+AO$3),OFFSET(INDEX(CpDataCoefficients!$A$1:$A$5025,MATCH($A404,CpDataCoefficients!$A$1:$A$5025,0)),0,CpDataCoefficients!$F$39+AO$3)),0)</f>
        <v>300</v>
      </c>
      <c r="AP404" s="191">
        <f ca="1">IFERROR(IF($AM404="HSC",OFFSET(INDEX(CpDataCoefficients!$A$1:$A$5025,MATCH($A404,CpDataCoefficients!$A$1:$A$5025,0)),1,CpDataCoefficients!$F$39+AP$3),OFFSET(INDEX(CpDataCoefficients!$A$1:$A$5025,MATCH($A404,CpDataCoefficients!$A$1:$A$5025,0)),0,CpDataCoefficients!$F$39+AP$3)),0)</f>
        <v>6044.2600181774933</v>
      </c>
      <c r="AQ404" s="191">
        <f ca="1">IFERROR(IF($AM404="HSC",OFFSET(INDEX(CpDataCoefficients!$A$1:$A$5025,MATCH($A404,CpDataCoefficients!$A$1:$A$5025,0)),1,CpDataCoefficients!$F$39+AQ$3),OFFSET(INDEX(CpDataCoefficients!$A$1:$A$5025,MATCH($A404,CpDataCoefficients!$A$1:$A$5025,0)),0,CpDataCoefficients!$F$39+AQ$3)),0)</f>
        <v>-39874.345256157554</v>
      </c>
      <c r="AR404" s="191">
        <f ca="1">IFERROR(IF($AM404="HSC",OFFSET(INDEX(CpDataCoefficients!$A$1:$A$5025,MATCH($A404,CpDataCoefficients!$A$1:$A$5025,0)),1,CpDataCoefficients!$F$39+AR$3),OFFSET(INDEX(CpDataCoefficients!$A$1:$A$5025,MATCH($A404,CpDataCoefficients!$A$1:$A$5025,0)),0,CpDataCoefficients!$F$39+AR$3)),0)</f>
        <v>102658.49300139351</v>
      </c>
      <c r="AS404" s="191">
        <f ca="1">IFERROR(IF($AM404="HSC",OFFSET(INDEX(CpDataCoefficients!$A$1:$A$5025,MATCH($A404,CpDataCoefficients!$A$1:$A$5025,0)),1,CpDataCoefficients!$F$39+AS$3),OFFSET(INDEX(CpDataCoefficients!$A$1:$A$5025,MATCH($A404,CpDataCoefficients!$A$1:$A$5025,0)),0,CpDataCoefficients!$F$39+AS$3)),0)</f>
        <v>-90232.102211253994</v>
      </c>
      <c r="AT404" s="191">
        <f ca="1">IFERROR(IF($AM404="HSC",OFFSET(INDEX(CpDataCoefficients!$A$1:$A$5025,MATCH($A404,CpDataCoefficients!$A$1:$A$5025,0)),1,CpDataCoefficients!$F$39+AT$3),OFFSET(INDEX(CpDataCoefficients!$A$1:$A$5025,MATCH($A404,CpDataCoefficients!$A$1:$A$5025,0)),0,CpDataCoefficients!$F$39+AT$3)),0)</f>
        <v>-42.956464657660426</v>
      </c>
      <c r="AU404" s="191">
        <f ca="1">IFERROR(IF($AM404="HSC",OFFSET(INDEX(CpDataCoefficients!$A$1:$A$5025,MATCH($A404,CpDataCoefficients!$A$1:$A$5025,0)),1,CpDataCoefficients!$F$39+AU$3),OFFSET(INDEX(CpDataCoefficients!$A$1:$A$5025,MATCH($A404,CpDataCoefficients!$A$1:$A$5025,0)),0,CpDataCoefficients!$F$39+AU$3)),0)</f>
        <v>0</v>
      </c>
      <c r="AV404" s="191">
        <f ca="1">IFERROR(IF($AM404="HSC",OFFSET(INDEX(CpDataCoefficients!$A$1:$A$5025,MATCH($A404,CpDataCoefficients!$A$1:$A$5025,0)),1,CpDataCoefficients!$F$39+AV$3),OFFSET(INDEX(CpDataCoefficients!$A$1:$A$5025,MATCH($A404,CpDataCoefficients!$A$1:$A$5025,0)),0,CpDataCoefficients!$F$39+AV$3)),0)</f>
        <v>0</v>
      </c>
      <c r="AW404" s="191">
        <f ca="1">IFERROR(IF($AM404="HSC",OFFSET(INDEX(CpDataCoefficients!$A$1:$A$5025,MATCH($A404,CpDataCoefficients!$A$1:$A$5025,0)),1,CpDataCoefficients!$F$39+AW$3),OFFSET(INDEX(CpDataCoefficients!$A$1:$A$5025,MATCH($A404,CpDataCoefficients!$A$1:$A$5025,0)),0,CpDataCoefficients!$F$39+AW$3)),0)</f>
        <v>0</v>
      </c>
      <c r="AX404" s="191">
        <f ca="1">IFERROR(IF($AM404="HSC",OFFSET(INDEX(CpDataCoefficients!$A$1:$A$5025,MATCH($A404,CpDataCoefficients!$A$1:$A$5025,0)),1,CpDataCoefficients!$F$39+AX$3),OFFSET(INDEX(CpDataCoefficients!$A$1:$A$5025,MATCH($A404,CpDataCoefficients!$A$1:$A$5025,0)),0,CpDataCoefficients!$F$39+AX$3)),0)</f>
        <v>0</v>
      </c>
      <c r="AY404" s="191">
        <f ca="1">IFERROR(IF($AM404="HSC",OFFSET(INDEX(CpDataCoefficients!$A$1:$A$5025,MATCH($A404,CpDataCoefficients!$A$1:$A$5025,0)),1,CpDataCoefficients!$F$39+AY$3),OFFSET(INDEX(CpDataCoefficients!$A$1:$A$5025,MATCH($A404,CpDataCoefficients!$A$1:$A$5025,0)),0,CpDataCoefficients!$F$39+AY$3)),0)</f>
        <v>0</v>
      </c>
      <c r="AZ404" s="191">
        <f ca="1">IFERROR(IF($AM404="HSC",OFFSET(INDEX(CpDataCoefficients!$A$1:$A$5025,MATCH($A404,CpDataCoefficients!$A$1:$A$5025,0)),1,CpDataCoefficients!$F$39+AZ$3),OFFSET(INDEX(CpDataCoefficients!$A$1:$A$5025,MATCH($A404,CpDataCoefficients!$A$1:$A$5025,0)),0,CpDataCoefficients!$F$39+AZ$3)),0)</f>
        <v>0</v>
      </c>
      <c r="BA404" s="191">
        <f ca="1">IFERROR(IF($AM404="HSC",OFFSET(INDEX(CpDataCoefficients!$A$1:$A$5025,MATCH($A404,CpDataCoefficients!$A$1:$A$5025,0)),1,CpDataCoefficients!$F$39+BA$3),OFFSET(INDEX(CpDataCoefficients!$A$1:$A$5025,MATCH($A404,CpDataCoefficients!$A$1:$A$5025,0)),0,CpDataCoefficients!$F$39+BA$3)),0)</f>
        <v>0</v>
      </c>
      <c r="BB404" s="191">
        <f ca="1">IFERROR(IF($AM404="HSC",OFFSET(INDEX(CpDataCoefficients!$A$1:$A$5025,MATCH($A404,CpDataCoefficients!$A$1:$A$5025,0)),1,CpDataCoefficients!$F$39+BB$3),OFFSET(INDEX(CpDataCoefficients!$A$1:$A$5025,MATCH($A404,CpDataCoefficients!$A$1:$A$5025,0)),0,CpDataCoefficients!$F$39+BB$3)),0)</f>
        <v>0</v>
      </c>
      <c r="BC404" s="191">
        <f ca="1">IFERROR(IF($AM404="HSC",OFFSET(INDEX(CpDataCoefficients!$A$1:$A$5025,MATCH($A404,CpDataCoefficients!$A$1:$A$5025,0)),1,CpDataCoefficients!$F$39+BC$3),OFFSET(INDEX(CpDataCoefficients!$A$1:$A$5025,MATCH($A404,CpDataCoefficients!$A$1:$A$5025,0)),0,CpDataCoefficients!$F$39+BC$3)),0)</f>
        <v>0</v>
      </c>
      <c r="BD404" s="191">
        <f ca="1">IFERROR(IF($AM404="HSC",OFFSET(INDEX(CpDataCoefficients!$A$1:$A$5025,MATCH($A404,CpDataCoefficients!$A$1:$A$5025,0)),1,CpDataCoefficients!$F$39+BD$3),OFFSET(INDEX(CpDataCoefficients!$A$1:$A$5025,MATCH($A404,CpDataCoefficients!$A$1:$A$5025,0)),0,CpDataCoefficients!$F$39+BD$3)),0)</f>
        <v>0</v>
      </c>
      <c r="BE404" s="191">
        <f ca="1">IFERROR(IF($AM404="HSC",OFFSET(INDEX(CpDataCoefficients!$A$1:$A$5025,MATCH($A404,CpDataCoefficients!$A$1:$A$5025,0)),1,CpDataCoefficients!$F$39+BE$3),OFFSET(INDEX(CpDataCoefficients!$A$1:$A$5025,MATCH($A404,CpDataCoefficients!$A$1:$A$5025,0)),0,CpDataCoefficients!$F$39+BE$3)),0)</f>
        <v>0</v>
      </c>
      <c r="BF404" s="191">
        <f ca="1">IFERROR(IF($AM404="HSC",OFFSET(INDEX(CpDataCoefficients!$A$1:$A$5025,MATCH($A404,CpDataCoefficients!$A$1:$A$5025,0)),1,CpDataCoefficients!$F$39+BF$3),OFFSET(INDEX(CpDataCoefficients!$A$1:$A$5025,MATCH($A404,CpDataCoefficients!$A$1:$A$5025,0)),0,CpDataCoefficients!$F$39+BF$3)),0)</f>
        <v>0</v>
      </c>
      <c r="BG404" s="191">
        <f ca="1">IFERROR(IF($AM404="HSC",OFFSET(INDEX(CpDataCoefficients!$A$1:$A$5025,MATCH($A404,CpDataCoefficients!$A$1:$A$5025,0)),1,CpDataCoefficients!$F$39+BG$3),OFFSET(INDEX(CpDataCoefficients!$A$1:$A$5025,MATCH($A404,CpDataCoefficients!$A$1:$A$5025,0)),0,CpDataCoefficients!$F$39+BG$3)),0)</f>
        <v>0</v>
      </c>
      <c r="BH404" s="191">
        <f ca="1">IFERROR(IF($AM404="HSC",OFFSET(INDEX(CpDataCoefficients!$A$1:$A$5025,MATCH($A404,CpDataCoefficients!$A$1:$A$5025,0)),1,CpDataCoefficients!$F$39+BH$3),OFFSET(INDEX(CpDataCoefficients!$A$1:$A$5025,MATCH($A404,CpDataCoefficients!$A$1:$A$5025,0)),0,CpDataCoefficients!$F$39+BH$3)),0)</f>
        <v>0</v>
      </c>
      <c r="BI404" s="191">
        <f ca="1">IFERROR(IF($AM404="HSC",OFFSET(INDEX(CpDataCoefficients!$A$1:$A$5025,MATCH($A404,CpDataCoefficients!$A$1:$A$5025,0)),1,CpDataCoefficients!$F$39+BI$3),OFFSET(INDEX(CpDataCoefficients!$A$1:$A$5025,MATCH($A404,CpDataCoefficients!$A$1:$A$5025,0)),0,CpDataCoefficients!$F$39+BI$3)),0)</f>
        <v>0</v>
      </c>
      <c r="BJ404" s="191">
        <f ca="1">IFERROR(IF($AM404="HSC",OFFSET(INDEX(CpDataCoefficients!$A$1:$A$5025,MATCH($A404,CpDataCoefficients!$A$1:$A$5025,0)),1,CpDataCoefficients!$F$39+BJ$3),OFFSET(INDEX(CpDataCoefficients!$A$1:$A$5025,MATCH($A404,CpDataCoefficients!$A$1:$A$5025,0)),0,CpDataCoefficients!$F$39+BJ$3)),0)</f>
        <v>0</v>
      </c>
      <c r="BK404" s="191">
        <f ca="1">IFERROR(IF($AM404="HSC",OFFSET(INDEX(CpDataCoefficients!$A$1:$A$5025,MATCH($A404,CpDataCoefficients!$A$1:$A$5025,0)),1,CpDataCoefficients!$F$39+BK$3),OFFSET(INDEX(CpDataCoefficients!$A$1:$A$5025,MATCH($A404,CpDataCoefficients!$A$1:$A$5025,0)),0,CpDataCoefficients!$F$39+BK$3)),0)</f>
        <v>0</v>
      </c>
      <c r="BL404" s="191">
        <f ca="1">IFERROR(IF($AM404="HSC",OFFSET(INDEX(CpDataCoefficients!$A$1:$A$5025,MATCH($A404,CpDataCoefficients!$A$1:$A$5025,0)),1,CpDataCoefficients!$F$39+BL$3),OFFSET(INDEX(CpDataCoefficients!$A$1:$A$5025,MATCH($A404,CpDataCoefficients!$A$1:$A$5025,0)),0,CpDataCoefficients!$F$39+BL$3)),0)</f>
        <v>0</v>
      </c>
      <c r="BM404" s="191">
        <f ca="1">IFERROR(IF($AM404="HSC",OFFSET(INDEX(CpDataCoefficients!$A$1:$A$5025,MATCH($A404,CpDataCoefficients!$A$1:$A$5025,0)),1,CpDataCoefficients!$F$39+BM$3),OFFSET(INDEX(CpDataCoefficients!$A$1:$A$5025,MATCH($A404,CpDataCoefficients!$A$1:$A$5025,0)),0,CpDataCoefficients!$F$39+BM$3)),0)</f>
        <v>0</v>
      </c>
      <c r="BN404" s="191">
        <f ca="1">IFERROR(IF($AM404="HSC",OFFSET(INDEX(CpDataCoefficients!$A$1:$A$5025,MATCH($A404,CpDataCoefficients!$A$1:$A$5025,0)),1,CpDataCoefficients!$F$39+BN$3),OFFSET(INDEX(CpDataCoefficients!$A$1:$A$5025,MATCH($A404,CpDataCoefficients!$A$1:$A$5025,0)),0,CpDataCoefficients!$F$39+BN$3)),0)</f>
        <v>0</v>
      </c>
      <c r="BO404" s="191">
        <f ca="1">IFERROR(IF($AM404="HSC",OFFSET(INDEX(CpDataCoefficients!$A$1:$A$5025,MATCH($A404,CpDataCoefficients!$A$1:$A$5025,0)),1,CpDataCoefficients!$F$39+BO$3),OFFSET(INDEX(CpDataCoefficients!$A$1:$A$5025,MATCH($A404,CpDataCoefficients!$A$1:$A$5025,0)),0,CpDataCoefficients!$F$39+BO$3)),0)</f>
        <v>0</v>
      </c>
      <c r="BP404" s="191">
        <f ca="1">IFERROR(IF($AM404="HSC",OFFSET(INDEX(CpDataCoefficients!$A$1:$A$5025,MATCH($A404,CpDataCoefficients!$A$1:$A$5025,0)),1,CpDataCoefficients!$F$39+BP$3),OFFSET(INDEX(CpDataCoefficients!$A$1:$A$5025,MATCH($A404,CpDataCoefficients!$A$1:$A$5025,0)),0,CpDataCoefficients!$F$39+BP$3)),0)</f>
        <v>0</v>
      </c>
      <c r="BQ404" s="191">
        <f ca="1">IFERROR(IF($AM404="HSC",OFFSET(INDEX(CpDataCoefficients!$A$1:$A$5025,MATCH($A404,CpDataCoefficients!$A$1:$A$5025,0)),1,CpDataCoefficients!$F$39+BQ$3),OFFSET(INDEX(CpDataCoefficients!$A$1:$A$5025,MATCH($A404,CpDataCoefficients!$A$1:$A$5025,0)),0,CpDataCoefficients!$F$39+BQ$3)),0)</f>
        <v>0</v>
      </c>
      <c r="BR404" s="191">
        <f ca="1">IFERROR(IF($AM404="HSC",OFFSET(INDEX(CpDataCoefficients!$A$1:$A$5025,MATCH($A404,CpDataCoefficients!$A$1:$A$5025,0)),1,CpDataCoefficients!$F$39+BR$3),OFFSET(INDEX(CpDataCoefficients!$A$1:$A$5025,MATCH($A404,CpDataCoefficients!$A$1:$A$5025,0)),0,CpDataCoefficients!$F$39+BR$3)),0)</f>
        <v>0</v>
      </c>
      <c r="BS404" s="191">
        <f ca="1">IFERROR(IF($AM404="HSC",OFFSET(INDEX(CpDataCoefficients!$A$1:$A$5025,MATCH($A404,CpDataCoefficients!$A$1:$A$5025,0)),1,CpDataCoefficients!$F$39+BS$3),OFFSET(INDEX(CpDataCoefficients!$A$1:$A$5025,MATCH($A404,CpDataCoefficients!$A$1:$A$5025,0)),0,CpDataCoefficients!$F$39+BS$3)),0)</f>
        <v>0</v>
      </c>
      <c r="BT404" s="191">
        <f ca="1">IFERROR(IF($AM404="HSC",OFFSET(INDEX(CpDataCoefficients!$A$1:$A$5025,MATCH($A404,CpDataCoefficients!$A$1:$A$5025,0)),1,CpDataCoefficients!$F$39+BT$3),OFFSET(INDEX(CpDataCoefficients!$A$1:$A$5025,MATCH($A404,CpDataCoefficients!$A$1:$A$5025,0)),0,CpDataCoefficients!$F$39+BT$3)),0)</f>
        <v>0</v>
      </c>
      <c r="BU404" s="191">
        <f ca="1">IFERROR(IF($AM404="HSC",OFFSET(INDEX(CpDataCoefficients!$A$1:$A$5025,MATCH($A404,CpDataCoefficients!$A$1:$A$5025,0)),1,CpDataCoefficients!$F$39+BU$3),OFFSET(INDEX(CpDataCoefficients!$A$1:$A$5025,MATCH($A404,CpDataCoefficients!$A$1:$A$5025,0)),0,CpDataCoefficients!$F$39+BU$3)),0)</f>
        <v>0</v>
      </c>
      <c r="BV404" s="191">
        <f ca="1">IFERROR(IF($AM404="HSC",OFFSET(INDEX(CpDataCoefficients!$A$1:$A$5025,MATCH($A404,CpDataCoefficients!$A$1:$A$5025,0)),1,CpDataCoefficients!$F$39+BV$3),OFFSET(INDEX(CpDataCoefficients!$A$1:$A$5025,MATCH($A404,CpDataCoefficients!$A$1:$A$5025,0)),0,CpDataCoefficients!$F$39+BV$3)),0)</f>
        <v>0</v>
      </c>
      <c r="BW404" s="191">
        <f ca="1">IFERROR(IF($AM404="HSC",OFFSET(INDEX(CpDataCoefficients!$A$1:$A$5025,MATCH($A404,CpDataCoefficients!$A$1:$A$5025,0)),1,CpDataCoefficients!$F$39+BW$3),OFFSET(INDEX(CpDataCoefficients!$A$1:$A$5025,MATCH($A404,CpDataCoefficients!$A$1:$A$5025,0)),0,CpDataCoefficients!$F$39+BW$3)),0)</f>
        <v>0</v>
      </c>
      <c r="BX404" s="191">
        <f ca="1">IFERROR(IF($AM404="HSC",OFFSET(INDEX(CpDataCoefficients!$A$1:$A$5025,MATCH($A404,CpDataCoefficients!$A$1:$A$5025,0)),1,CpDataCoefficients!$F$39+BX$3),OFFSET(INDEX(CpDataCoefficients!$A$1:$A$5025,MATCH($A404,CpDataCoefficients!$A$1:$A$5025,0)),0,CpDataCoefficients!$F$39+BX$3)),0)</f>
        <v>0</v>
      </c>
      <c r="BY404" s="191">
        <f ca="1">IFERROR(IF($AM404="HSC",OFFSET(INDEX(CpDataCoefficients!$A$1:$A$5025,MATCH($A404,CpDataCoefficients!$A$1:$A$5025,0)),1,CpDataCoefficients!$F$39+BY$3),OFFSET(INDEX(CpDataCoefficients!$A$1:$A$5025,MATCH($A404,CpDataCoefficients!$A$1:$A$5025,0)),0,CpDataCoefficients!$F$39+BY$3)),0)</f>
        <v>0</v>
      </c>
      <c r="BZ404" s="191">
        <f ca="1">IFERROR(IF($AM404="HSC",OFFSET(INDEX(CpDataCoefficients!$A$1:$A$5025,MATCH($A404,CpDataCoefficients!$A$1:$A$5025,0)),1,CpDataCoefficients!$F$39+BZ$3),OFFSET(INDEX(CpDataCoefficients!$A$1:$A$5025,MATCH($A404,CpDataCoefficients!$A$1:$A$5025,0)),0,CpDataCoefficients!$F$39+BZ$3)),0)</f>
        <v>0</v>
      </c>
      <c r="CA404" s="191">
        <f ca="1">IFERROR(IF($AM404="HSC",OFFSET(INDEX(CpDataCoefficients!$A$1:$A$5025,MATCH($A404,CpDataCoefficients!$A$1:$A$5025,0)),1,CpDataCoefficients!$F$39+CA$3),OFFSET(INDEX(CpDataCoefficients!$A$1:$A$5025,MATCH($A404,CpDataCoefficients!$A$1:$A$5025,0)),0,CpDataCoefficients!$F$39+CA$3)),0)</f>
        <v>0</v>
      </c>
      <c r="CB404" s="191">
        <f ca="1">IFERROR(IF($AM404="HSC",OFFSET(INDEX(CpDataCoefficients!$A$1:$A$5025,MATCH($A404,CpDataCoefficients!$A$1:$A$5025,0)),1,CpDataCoefficients!$F$39+CB$3),OFFSET(INDEX(CpDataCoefficients!$A$1:$A$5025,MATCH($A404,CpDataCoefficients!$A$1:$A$5025,0)),0,CpDataCoefficients!$F$39+CB$3)),0)</f>
        <v>0</v>
      </c>
      <c r="CC404" s="191">
        <f ca="1">IFERROR(IF($AM404="HSC",OFFSET(INDEX(CpDataCoefficients!$A$1:$A$5025,MATCH($A404,CpDataCoefficients!$A$1:$A$5025,0)),1,CpDataCoefficients!$F$39+CC$3),OFFSET(INDEX(CpDataCoefficients!$A$1:$A$5025,MATCH($A404,CpDataCoefficients!$A$1:$A$5025,0)),0,CpDataCoefficients!$F$39+CC$3)),0)</f>
        <v>0</v>
      </c>
      <c r="CD404" s="191">
        <f ca="1">IFERROR(IF($AM404="HSC",OFFSET(INDEX(CpDataCoefficients!$A$1:$A$5025,MATCH($A404,CpDataCoefficients!$A$1:$A$5025,0)),1,CpDataCoefficients!$F$39+CD$3),OFFSET(INDEX(CpDataCoefficients!$A$1:$A$5025,MATCH($A404,CpDataCoefficients!$A$1:$A$5025,0)),0,CpDataCoefficients!$F$39+CD$3)),0)</f>
        <v>0</v>
      </c>
      <c r="CE404" s="191">
        <f ca="1">IFERROR(IF($AM404="HSC",OFFSET(INDEX(CpDataCoefficients!$A$1:$A$5025,MATCH($A404,CpDataCoefficients!$A$1:$A$5025,0)),1,CpDataCoefficients!$F$39+CE$3),OFFSET(INDEX(CpDataCoefficients!$A$1:$A$5025,MATCH($A404,CpDataCoefficients!$A$1:$A$5025,0)),0,CpDataCoefficients!$F$39+CE$3)),0)</f>
        <v>0</v>
      </c>
      <c r="CF404" s="191">
        <f ca="1">IFERROR(IF($AM404="HSC",OFFSET(INDEX(CpDataCoefficients!$A$1:$A$5025,MATCH($A404,CpDataCoefficients!$A$1:$A$5025,0)),1,CpDataCoefficients!$F$39+CF$3),OFFSET(INDEX(CpDataCoefficients!$A$1:$A$5025,MATCH($A404,CpDataCoefficients!$A$1:$A$5025,0)),0,CpDataCoefficients!$F$39+CF$3)),0)</f>
        <v>0</v>
      </c>
      <c r="CG404" s="191">
        <f ca="1">IFERROR(IF($AM404="HSC",OFFSET(INDEX(CpDataCoefficients!$A$1:$A$5025,MATCH($A404,CpDataCoefficients!$A$1:$A$5025,0)),1,CpDataCoefficients!$F$39+CG$3),OFFSET(INDEX(CpDataCoefficients!$A$1:$A$5025,MATCH($A404,CpDataCoefficients!$A$1:$A$5025,0)),0,CpDataCoefficients!$F$39+CG$3)),0)</f>
        <v>0</v>
      </c>
      <c r="CH404" s="191">
        <f ca="1">IFERROR(IF($AM404="HSC",OFFSET(INDEX(CpDataCoefficients!$A$1:$A$5025,MATCH($A404,CpDataCoefficients!$A$1:$A$5025,0)),1,CpDataCoefficients!$F$39+CH$3),OFFSET(INDEX(CpDataCoefficients!$A$1:$A$5025,MATCH($A404,CpDataCoefficients!$A$1:$A$5025,0)),0,CpDataCoefficients!$F$39+CH$3)),0)</f>
        <v>0</v>
      </c>
      <c r="CI404" s="191">
        <f ca="1">IFERROR(IF($AM404="HSC",OFFSET(INDEX(CpDataCoefficients!$A$1:$A$5025,MATCH($A404,CpDataCoefficients!$A$1:$A$5025,0)),1,CpDataCoefficients!$F$39+CI$3),OFFSET(INDEX(CpDataCoefficients!$A$1:$A$5025,MATCH($A404,CpDataCoefficients!$A$1:$A$5025,0)),0,CpDataCoefficients!$F$39+CI$3)),0)</f>
        <v>0</v>
      </c>
      <c r="CJ404" s="191">
        <f ca="1">IFERROR(IF($AM404="HSC",OFFSET(INDEX(CpDataCoefficients!$A$1:$A$5025,MATCH($A404,CpDataCoefficients!$A$1:$A$5025,0)),1,CpDataCoefficients!$F$39+CJ$3),OFFSET(INDEX(CpDataCoefficients!$A$1:$A$5025,MATCH($A404,CpDataCoefficients!$A$1:$A$5025,0)),0,CpDataCoefficients!$F$39+CJ$3)),0)</f>
        <v>0</v>
      </c>
      <c r="CK404" s="191">
        <f ca="1">IFERROR(IF($AM404="HSC",OFFSET(INDEX(CpDataCoefficients!$A$1:$A$5025,MATCH($A404,CpDataCoefficients!$A$1:$A$5025,0)),1,CpDataCoefficients!$F$39+CK$3),OFFSET(INDEX(CpDataCoefficients!$A$1:$A$5025,MATCH($A404,CpDataCoefficients!$A$1:$A$5025,0)),0,CpDataCoefficients!$F$39+CK$3)),0)</f>
        <v>0</v>
      </c>
      <c r="CL404" s="191">
        <f ca="1">IFERROR(IF($AM404="HSC",OFFSET(INDEX(CpDataCoefficients!$A$1:$A$5025,MATCH($A404,CpDataCoefficients!$A$1:$A$5025,0)),1,CpDataCoefficients!$F$39+CL$3),OFFSET(INDEX(CpDataCoefficients!$A$1:$A$5025,MATCH($A404,CpDataCoefficients!$A$1:$A$5025,0)),0,CpDataCoefficients!$F$39+CL$3)),0)</f>
        <v>0</v>
      </c>
      <c r="CM404" s="191">
        <f ca="1">IFERROR(IF($AM404="HSC",OFFSET(INDEX(CpDataCoefficients!$A$1:$A$5025,MATCH($A404,CpDataCoefficients!$A$1:$A$5025,0)),1,CpDataCoefficients!$F$39+CM$3),OFFSET(INDEX(CpDataCoefficients!$A$1:$A$5025,MATCH($A404,CpDataCoefficients!$A$1:$A$5025,0)),0,CpDataCoefficients!$F$39+CM$3)),0)</f>
        <v>0</v>
      </c>
      <c r="CN404" s="191">
        <f ca="1">IFERROR(IF($AM404="HSC",OFFSET(INDEX(CpDataCoefficients!$A$1:$A$5025,MATCH($A404,CpDataCoefficients!$A$1:$A$5025,0)),1,CpDataCoefficients!$F$39+CN$3),OFFSET(INDEX(CpDataCoefficients!$A$1:$A$5025,MATCH($A404,CpDataCoefficients!$A$1:$A$5025,0)),0,CpDataCoefficients!$F$39+CN$3)),0)</f>
        <v>0</v>
      </c>
      <c r="CO404" s="191">
        <f ca="1">IFERROR(IF($AM404="HSC",OFFSET(INDEX(CpDataCoefficients!$A$1:$A$5025,MATCH($A404,CpDataCoefficients!$A$1:$A$5025,0)),1,CpDataCoefficients!$F$39+CO$3),OFFSET(INDEX(CpDataCoefficients!$A$1:$A$5025,MATCH($A404,CpDataCoefficients!$A$1:$A$5025,0)),0,CpDataCoefficients!$F$39+CO$3)),0)</f>
        <v>0</v>
      </c>
      <c r="CP404" s="191">
        <f ca="1">IFERROR(IF($AM404="HSC",OFFSET(INDEX(CpDataCoefficients!$A$1:$A$5025,MATCH($A404,CpDataCoefficients!$A$1:$A$5025,0)),1,CpDataCoefficients!$F$39+CP$3),OFFSET(INDEX(CpDataCoefficients!$A$1:$A$5025,MATCH($A404,CpDataCoefficients!$A$1:$A$5025,0)),0,CpDataCoefficients!$F$39+CP$3)),0)</f>
        <v>0</v>
      </c>
      <c r="CQ404" s="191">
        <f ca="1">IFERROR(IF($AM404="HSC",OFFSET(INDEX(CpDataCoefficients!$A$1:$A$5025,MATCH($A404,CpDataCoefficients!$A$1:$A$5025,0)),1,CpDataCoefficients!$F$39+CQ$3),OFFSET(INDEX(CpDataCoefficients!$A$1:$A$5025,MATCH($A404,CpDataCoefficients!$A$1:$A$5025,0)),0,CpDataCoefficients!$F$39+CQ$3)),0)</f>
        <v>0</v>
      </c>
      <c r="CR404" s="191">
        <f ca="1">IFERROR(IF($AM404="HSC",OFFSET(INDEX(CpDataCoefficients!$A$1:$A$5025,MATCH($A404,CpDataCoefficients!$A$1:$A$5025,0)),1,CpDataCoefficients!$F$39+CR$3),OFFSET(INDEX(CpDataCoefficients!$A$1:$A$5025,MATCH($A404,CpDataCoefficients!$A$1:$A$5025,0)),0,CpDataCoefficients!$F$39+CR$3)),0)</f>
        <v>0</v>
      </c>
      <c r="CS404" s="191">
        <f ca="1">IFERROR(IF($AM404="HSC",OFFSET(INDEX(CpDataCoefficients!$A$1:$A$5025,MATCH($A404,CpDataCoefficients!$A$1:$A$5025,0)),1,CpDataCoefficients!$F$39+CS$3),OFFSET(INDEX(CpDataCoefficients!$A$1:$A$5025,MATCH($A404,CpDataCoefficients!$A$1:$A$5025,0)),0,CpDataCoefficients!$F$39+CS$3)),0)</f>
        <v>0</v>
      </c>
      <c r="CT404" s="191">
        <f ca="1">IFERROR(IF($AM404="HSC",OFFSET(INDEX(CpDataCoefficients!$A$1:$A$5025,MATCH($A404,CpDataCoefficients!$A$1:$A$5025,0)),1,CpDataCoefficients!$F$39+CT$3),OFFSET(INDEX(CpDataCoefficients!$A$1:$A$5025,MATCH($A404,CpDataCoefficients!$A$1:$A$5025,0)),0,CpDataCoefficients!$F$39+CT$3)),0)</f>
        <v>0</v>
      </c>
      <c r="CU404" s="192">
        <f ca="1">IFERROR(IF($AM404="HSC",OFFSET(INDEX(CpDataCoefficients!$A$1:$A$5025,MATCH($A404,CpDataCoefficients!$A$1:$A$5025,0)),1,CpDataCoefficients!$F$39+CU$3),OFFSET(INDEX(CpDataCoefficients!$A$1:$A$5025,MATCH($A404,CpDataCoefficients!$A$1:$A$5025,0)),0,CpDataCoefficients!$F$39+CU$3)),0)</f>
        <v>0</v>
      </c>
      <c r="CV404" s="193"/>
      <c r="CW404" s="193"/>
      <c r="CX404" s="193"/>
      <c r="CY404" s="193"/>
      <c r="CZ404" s="193"/>
      <c r="DA404" s="193"/>
      <c r="DB404" s="193"/>
      <c r="DC404" s="193"/>
      <c r="DD404" s="193"/>
      <c r="DE404" s="193"/>
      <c r="DF404" s="193"/>
      <c r="DG404" s="193"/>
      <c r="DH404" s="193"/>
      <c r="DI404" s="193"/>
      <c r="DJ404" s="193"/>
      <c r="DK404" s="193"/>
      <c r="DL404" s="193"/>
      <c r="DM404" s="193"/>
      <c r="DN404" s="193"/>
      <c r="DO404" s="193"/>
      <c r="DP404" s="193"/>
      <c r="DQ404" s="193"/>
      <c r="DR404" s="193"/>
      <c r="DS404" s="193"/>
      <c r="DT404" s="193"/>
      <c r="DU404" s="193"/>
      <c r="DV404" s="193"/>
      <c r="DW404" s="193"/>
      <c r="DX404" s="193"/>
      <c r="DY404" s="193"/>
      <c r="DZ404" s="193"/>
    </row>
    <row r="405" spans="1:130" ht="15.75" x14ac:dyDescent="0.25">
      <c r="A405" s="166"/>
      <c r="B405" s="166" t="s">
        <v>1012</v>
      </c>
      <c r="C405" s="175">
        <v>252.48599999999999</v>
      </c>
      <c r="D405" s="176">
        <v>0</v>
      </c>
      <c r="E405" s="176">
        <v>598.6</v>
      </c>
      <c r="F405" s="176">
        <v>761</v>
      </c>
      <c r="G405" s="176">
        <v>11.9</v>
      </c>
      <c r="H405" s="176">
        <v>12.057674996530404</v>
      </c>
      <c r="I405" s="176">
        <v>0</v>
      </c>
      <c r="J405" s="175">
        <v>0</v>
      </c>
      <c r="K405" s="175">
        <v>0.755</v>
      </c>
      <c r="L405" s="175">
        <v>0</v>
      </c>
      <c r="M405" s="176">
        <v>0</v>
      </c>
      <c r="N405" s="176">
        <v>0</v>
      </c>
      <c r="O405" s="177">
        <v>-15.336</v>
      </c>
      <c r="P405" s="178">
        <v>0.42759999999999998</v>
      </c>
      <c r="Q405" s="178">
        <v>-2.4649999999999997E-4</v>
      </c>
      <c r="R405" s="178">
        <v>5.5159999999999999E-8</v>
      </c>
      <c r="S405" s="175">
        <f t="shared" ca="1" si="6"/>
        <v>2.0557271973384359</v>
      </c>
      <c r="T405" s="179">
        <v>25</v>
      </c>
      <c r="U405" s="180">
        <v>891.8</v>
      </c>
      <c r="V405" s="180">
        <v>392.78</v>
      </c>
      <c r="W405" s="169">
        <v>-84.55</v>
      </c>
      <c r="X405" s="181">
        <v>-353.75720000000001</v>
      </c>
      <c r="Y405" s="169">
        <v>32.74</v>
      </c>
      <c r="Z405" s="181">
        <v>136.98416</v>
      </c>
      <c r="AA405" s="181"/>
      <c r="AB405" s="177">
        <v>16.227</v>
      </c>
      <c r="AC405" s="180">
        <v>4483.13</v>
      </c>
      <c r="AD405" s="180">
        <v>-131.30000000000001</v>
      </c>
      <c r="AE405" s="169">
        <v>634</v>
      </c>
      <c r="AF405" s="169">
        <v>453</v>
      </c>
      <c r="AG405" s="175">
        <v>0</v>
      </c>
      <c r="AH405" s="180">
        <v>0</v>
      </c>
      <c r="AI405" s="175">
        <v>0</v>
      </c>
      <c r="AJ405" s="175">
        <v>0</v>
      </c>
      <c r="AK405" s="169">
        <v>12980</v>
      </c>
      <c r="AL405" s="181">
        <v>54308.32</v>
      </c>
      <c r="AM405" s="169"/>
      <c r="AN405" s="170"/>
      <c r="AO405" s="170"/>
      <c r="AP405" s="170"/>
      <c r="AQ405" s="170"/>
      <c r="AR405" s="170"/>
      <c r="AS405" s="170"/>
      <c r="AT405" s="170"/>
      <c r="AU405" s="170"/>
      <c r="AV405" s="170"/>
      <c r="AW405" s="170"/>
      <c r="AX405" s="170"/>
      <c r="AY405" s="170"/>
      <c r="AZ405" s="170"/>
      <c r="BA405" s="170"/>
      <c r="BB405" s="170"/>
      <c r="BC405" s="170"/>
      <c r="BD405" s="170"/>
      <c r="BE405" s="170"/>
      <c r="BF405" s="170"/>
      <c r="BG405" s="170"/>
      <c r="BH405" s="170"/>
      <c r="BI405" s="170"/>
      <c r="BJ405" s="170"/>
      <c r="BK405" s="170"/>
      <c r="BL405" s="170"/>
      <c r="BM405" s="170"/>
      <c r="BN405" s="170"/>
      <c r="BO405" s="170"/>
      <c r="BP405" s="170"/>
      <c r="BQ405" s="170"/>
      <c r="BR405" s="170"/>
      <c r="BS405" s="170"/>
      <c r="BT405" s="170"/>
      <c r="BU405" s="170"/>
      <c r="BV405" s="170"/>
      <c r="BW405" s="170"/>
      <c r="BX405" s="170"/>
      <c r="BY405" s="169"/>
      <c r="BZ405" s="169"/>
      <c r="CA405" s="169"/>
      <c r="CB405" s="169"/>
      <c r="CC405" s="169"/>
      <c r="CD405" s="169"/>
      <c r="CE405" s="169"/>
      <c r="CF405" s="169"/>
      <c r="CG405" s="169"/>
      <c r="CH405" s="169"/>
      <c r="CI405" s="169"/>
      <c r="CJ405" s="169"/>
      <c r="CK405" s="169"/>
      <c r="CL405" s="169"/>
      <c r="CM405" s="169"/>
      <c r="CN405" s="169"/>
      <c r="CO405" s="169"/>
      <c r="CP405" s="169"/>
      <c r="CQ405" s="169"/>
      <c r="CR405" s="169"/>
      <c r="CS405" s="171"/>
      <c r="CT405" s="171"/>
      <c r="CU405" s="169"/>
    </row>
    <row r="406" spans="1:130" ht="15.75" x14ac:dyDescent="0.25">
      <c r="A406" s="166" t="s">
        <v>1013</v>
      </c>
      <c r="B406" s="166" t="s">
        <v>1014</v>
      </c>
      <c r="C406" s="175">
        <f ca="1">C494*11+C273*12</f>
        <v>156.30970000000002</v>
      </c>
      <c r="D406" s="176">
        <v>247.6</v>
      </c>
      <c r="E406" s="176">
        <v>469.1</v>
      </c>
      <c r="F406" s="176">
        <v>638.79999999999995</v>
      </c>
      <c r="G406" s="176">
        <v>19.399999999999999</v>
      </c>
      <c r="H406" s="176">
        <v>19.65704999434368</v>
      </c>
      <c r="I406" s="176">
        <v>660</v>
      </c>
      <c r="J406" s="175">
        <v>0.24</v>
      </c>
      <c r="K406" s="175">
        <v>0.53500000000000003</v>
      </c>
      <c r="L406" s="175">
        <v>0.74</v>
      </c>
      <c r="M406" s="176">
        <v>293</v>
      </c>
      <c r="N406" s="176">
        <v>0</v>
      </c>
      <c r="O406" s="177">
        <v>-2.0049999999999999</v>
      </c>
      <c r="P406" s="178">
        <v>0.25169999999999998</v>
      </c>
      <c r="Q406" s="178">
        <v>-1.3850000000000001E-4</v>
      </c>
      <c r="R406" s="178">
        <v>2.9539999999999998E-8</v>
      </c>
      <c r="S406" s="175">
        <f t="shared" ca="1" si="6"/>
        <v>1.0467353576799534</v>
      </c>
      <c r="T406" s="179">
        <v>25</v>
      </c>
      <c r="U406" s="180">
        <v>605.5</v>
      </c>
      <c r="V406" s="180">
        <v>305.01</v>
      </c>
      <c r="W406" s="169">
        <v>-64.599999999999994</v>
      </c>
      <c r="X406" s="181">
        <v>-270.28640000000001</v>
      </c>
      <c r="Y406" s="169">
        <v>9.94</v>
      </c>
      <c r="Z406" s="181">
        <v>41.58896</v>
      </c>
      <c r="AA406" s="181">
        <v>0</v>
      </c>
      <c r="AB406" s="177">
        <v>16.054099999999998</v>
      </c>
      <c r="AC406" s="180">
        <v>3614.07</v>
      </c>
      <c r="AD406" s="180">
        <v>-85.45</v>
      </c>
      <c r="AE406" s="169">
        <v>498</v>
      </c>
      <c r="AF406" s="169">
        <v>348</v>
      </c>
      <c r="AG406" s="175">
        <v>80.120999999999995</v>
      </c>
      <c r="AH406" s="180">
        <v>-9305.7999999999993</v>
      </c>
      <c r="AI406" s="175">
        <v>-8.7289999999999992</v>
      </c>
      <c r="AJ406" s="175">
        <v>11.75</v>
      </c>
      <c r="AK406" s="169">
        <v>9920</v>
      </c>
      <c r="AL406" s="181">
        <v>41505.279999999999</v>
      </c>
      <c r="AM406" s="194"/>
      <c r="AN406" s="195"/>
      <c r="AO406" s="195"/>
      <c r="AP406" s="195"/>
      <c r="AQ406" s="195"/>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N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row>
    <row r="407" spans="1:130" ht="15.75" x14ac:dyDescent="0.25">
      <c r="A407" s="166" t="s">
        <v>357</v>
      </c>
      <c r="B407" s="166" t="s">
        <v>1014</v>
      </c>
      <c r="C407" s="175">
        <f ca="1">C406</f>
        <v>156.30970000000002</v>
      </c>
      <c r="D407" s="176"/>
      <c r="E407" s="176"/>
      <c r="F407" s="176"/>
      <c r="G407" s="176"/>
      <c r="H407" s="176"/>
      <c r="I407" s="176"/>
      <c r="J407" s="175"/>
      <c r="K407" s="175"/>
      <c r="L407" s="175"/>
      <c r="M407" s="176"/>
      <c r="N407" s="176"/>
      <c r="O407" s="177"/>
      <c r="P407" s="178"/>
      <c r="Q407" s="178"/>
      <c r="R407" s="178"/>
      <c r="S407" s="175"/>
      <c r="T407" s="179"/>
      <c r="U407" s="180"/>
      <c r="V407" s="180"/>
      <c r="W407" s="169"/>
      <c r="X407" s="181"/>
      <c r="Y407" s="169"/>
      <c r="Z407" s="181"/>
      <c r="AA407" s="181"/>
      <c r="AB407" s="177"/>
      <c r="AC407" s="180"/>
      <c r="AD407" s="180"/>
      <c r="AE407" s="169"/>
      <c r="AF407" s="169"/>
      <c r="AG407" s="175"/>
      <c r="AH407" s="180"/>
      <c r="AI407" s="175"/>
      <c r="AJ407" s="175"/>
      <c r="AK407" s="169"/>
      <c r="AL407" s="181"/>
      <c r="AM407" s="190" t="s">
        <v>139</v>
      </c>
      <c r="AN407" s="191">
        <f ca="1">IFERROR(IF($AM407="HSC",OFFSET(INDEX(CpDataCoefficients!$A$1:$A$5025,MATCH($A407,CpDataCoefficients!$A$1:$A$5025,0)),1,CpDataCoefficients!$F$39+AN$3),OFFSET(INDEX(CpDataCoefficients!$A$1:$A$5025,MATCH($A407,CpDataCoefficients!$A$1:$A$5025,0)),0,CpDataCoefficients!$F$39+AN$3)),0)</f>
        <v>260</v>
      </c>
      <c r="AO407" s="191">
        <f ca="1">IFERROR(IF($AM407="HSC",OFFSET(INDEX(CpDataCoefficients!$A$1:$A$5025,MATCH($A407,CpDataCoefficients!$A$1:$A$5025,0)),1,CpDataCoefficients!$F$39+AO$3),OFFSET(INDEX(CpDataCoefficients!$A$1:$A$5025,MATCH($A407,CpDataCoefficients!$A$1:$A$5025,0)),0,CpDataCoefficients!$F$39+AO$3)),0)</f>
        <v>430</v>
      </c>
      <c r="AP407" s="191">
        <f ca="1">IFERROR(IF($AM407="HSC",OFFSET(INDEX(CpDataCoefficients!$A$1:$A$5025,MATCH($A407,CpDataCoefficients!$A$1:$A$5025,0)),1,CpDataCoefficients!$F$39+AP$3),OFFSET(INDEX(CpDataCoefficients!$A$1:$A$5025,MATCH($A407,CpDataCoefficients!$A$1:$A$5025,0)),0,CpDataCoefficients!$F$39+AP$3)),0)</f>
        <v>-2064.5540310232527</v>
      </c>
      <c r="AQ407" s="191">
        <f ca="1">IFERROR(IF($AM407="HSC",OFFSET(INDEX(CpDataCoefficients!$A$1:$A$5025,MATCH($A407,CpDataCoefficients!$A$1:$A$5025,0)),1,CpDataCoefficients!$F$39+AQ$3),OFFSET(INDEX(CpDataCoefficients!$A$1:$A$5025,MATCH($A407,CpDataCoefficients!$A$1:$A$5025,0)),0,CpDataCoefficients!$F$39+AQ$3)),0)</f>
        <v>12346.109172002227</v>
      </c>
      <c r="AR407" s="191">
        <f ca="1">IFERROR(IF($AM407="HSC",OFFSET(INDEX(CpDataCoefficients!$A$1:$A$5025,MATCH($A407,CpDataCoefficients!$A$1:$A$5025,0)),1,CpDataCoefficients!$F$39+AR$3),OFFSET(INDEX(CpDataCoefficients!$A$1:$A$5025,MATCH($A407,CpDataCoefficients!$A$1:$A$5025,0)),0,CpDataCoefficients!$F$39+AR$3)),0)</f>
        <v>-23104.173465635948</v>
      </c>
      <c r="AS407" s="191">
        <f ca="1">IFERROR(IF($AM407="HSC",OFFSET(INDEX(CpDataCoefficients!$A$1:$A$5025,MATCH($A407,CpDataCoefficients!$A$1:$A$5025,0)),1,CpDataCoefficients!$F$39+AS$3),OFFSET(INDEX(CpDataCoefficients!$A$1:$A$5025,MATCH($A407,CpDataCoefficients!$A$1:$A$5025,0)),0,CpDataCoefficients!$F$39+AS$3)),0)</f>
        <v>16095.558357055608</v>
      </c>
      <c r="AT407" s="191">
        <f ca="1">IFERROR(IF($AM407="HSC",OFFSET(INDEX(CpDataCoefficients!$A$1:$A$5025,MATCH($A407,CpDataCoefficients!$A$1:$A$5025,0)),1,CpDataCoefficients!$F$39+AT$3),OFFSET(INDEX(CpDataCoefficients!$A$1:$A$5025,MATCH($A407,CpDataCoefficients!$A$1:$A$5025,0)),0,CpDataCoefficients!$F$39+AT$3)),0)</f>
        <v>31.459895325298767</v>
      </c>
      <c r="AU407" s="191">
        <f ca="1">IFERROR(IF($AM407="HSC",OFFSET(INDEX(CpDataCoefficients!$A$1:$A$5025,MATCH($A407,CpDataCoefficients!$A$1:$A$5025,0)),1,CpDataCoefficients!$F$39+AU$3),OFFSET(INDEX(CpDataCoefficients!$A$1:$A$5025,MATCH($A407,CpDataCoefficients!$A$1:$A$5025,0)),0,CpDataCoefficients!$F$39+AU$3)),0)</f>
        <v>0</v>
      </c>
      <c r="AV407" s="191">
        <f ca="1">IFERROR(IF($AM407="HSC",OFFSET(INDEX(CpDataCoefficients!$A$1:$A$5025,MATCH($A407,CpDataCoefficients!$A$1:$A$5025,0)),1,CpDataCoefficients!$F$39+AV$3),OFFSET(INDEX(CpDataCoefficients!$A$1:$A$5025,MATCH($A407,CpDataCoefficients!$A$1:$A$5025,0)),0,CpDataCoefficients!$F$39+AV$3)),0)</f>
        <v>0</v>
      </c>
      <c r="AW407" s="191">
        <f ca="1">IFERROR(IF($AM407="HSC",OFFSET(INDEX(CpDataCoefficients!$A$1:$A$5025,MATCH($A407,CpDataCoefficients!$A$1:$A$5025,0)),1,CpDataCoefficients!$F$39+AW$3),OFFSET(INDEX(CpDataCoefficients!$A$1:$A$5025,MATCH($A407,CpDataCoefficients!$A$1:$A$5025,0)),0,CpDataCoefficients!$F$39+AW$3)),0)</f>
        <v>0</v>
      </c>
      <c r="AX407" s="191">
        <f ca="1">IFERROR(IF($AM407="HSC",OFFSET(INDEX(CpDataCoefficients!$A$1:$A$5025,MATCH($A407,CpDataCoefficients!$A$1:$A$5025,0)),1,CpDataCoefficients!$F$39+AX$3),OFFSET(INDEX(CpDataCoefficients!$A$1:$A$5025,MATCH($A407,CpDataCoefficients!$A$1:$A$5025,0)),0,CpDataCoefficients!$F$39+AX$3)),0)</f>
        <v>0</v>
      </c>
      <c r="AY407" s="191">
        <f ca="1">IFERROR(IF($AM407="HSC",OFFSET(INDEX(CpDataCoefficients!$A$1:$A$5025,MATCH($A407,CpDataCoefficients!$A$1:$A$5025,0)),1,CpDataCoefficients!$F$39+AY$3),OFFSET(INDEX(CpDataCoefficients!$A$1:$A$5025,MATCH($A407,CpDataCoefficients!$A$1:$A$5025,0)),0,CpDataCoefficients!$F$39+AY$3)),0)</f>
        <v>0</v>
      </c>
      <c r="AZ407" s="191">
        <f ca="1">IFERROR(IF($AM407="HSC",OFFSET(INDEX(CpDataCoefficients!$A$1:$A$5025,MATCH($A407,CpDataCoefficients!$A$1:$A$5025,0)),1,CpDataCoefficients!$F$39+AZ$3),OFFSET(INDEX(CpDataCoefficients!$A$1:$A$5025,MATCH($A407,CpDataCoefficients!$A$1:$A$5025,0)),0,CpDataCoefficients!$F$39+AZ$3)),0)</f>
        <v>0</v>
      </c>
      <c r="BA407" s="191">
        <f ca="1">IFERROR(IF($AM407="HSC",OFFSET(INDEX(CpDataCoefficients!$A$1:$A$5025,MATCH($A407,CpDataCoefficients!$A$1:$A$5025,0)),1,CpDataCoefficients!$F$39+BA$3),OFFSET(INDEX(CpDataCoefficients!$A$1:$A$5025,MATCH($A407,CpDataCoefficients!$A$1:$A$5025,0)),0,CpDataCoefficients!$F$39+BA$3)),0)</f>
        <v>0</v>
      </c>
      <c r="BB407" s="191">
        <f ca="1">IFERROR(IF($AM407="HSC",OFFSET(INDEX(CpDataCoefficients!$A$1:$A$5025,MATCH($A407,CpDataCoefficients!$A$1:$A$5025,0)),1,CpDataCoefficients!$F$39+BB$3),OFFSET(INDEX(CpDataCoefficients!$A$1:$A$5025,MATCH($A407,CpDataCoefficients!$A$1:$A$5025,0)),0,CpDataCoefficients!$F$39+BB$3)),0)</f>
        <v>0</v>
      </c>
      <c r="BC407" s="191">
        <f ca="1">IFERROR(IF($AM407="HSC",OFFSET(INDEX(CpDataCoefficients!$A$1:$A$5025,MATCH($A407,CpDataCoefficients!$A$1:$A$5025,0)),1,CpDataCoefficients!$F$39+BC$3),OFFSET(INDEX(CpDataCoefficients!$A$1:$A$5025,MATCH($A407,CpDataCoefficients!$A$1:$A$5025,0)),0,CpDataCoefficients!$F$39+BC$3)),0)</f>
        <v>0</v>
      </c>
      <c r="BD407" s="191">
        <f ca="1">IFERROR(IF($AM407="HSC",OFFSET(INDEX(CpDataCoefficients!$A$1:$A$5025,MATCH($A407,CpDataCoefficients!$A$1:$A$5025,0)),1,CpDataCoefficients!$F$39+BD$3),OFFSET(INDEX(CpDataCoefficients!$A$1:$A$5025,MATCH($A407,CpDataCoefficients!$A$1:$A$5025,0)),0,CpDataCoefficients!$F$39+BD$3)),0)</f>
        <v>0</v>
      </c>
      <c r="BE407" s="191">
        <f ca="1">IFERROR(IF($AM407="HSC",OFFSET(INDEX(CpDataCoefficients!$A$1:$A$5025,MATCH($A407,CpDataCoefficients!$A$1:$A$5025,0)),1,CpDataCoefficients!$F$39+BE$3),OFFSET(INDEX(CpDataCoefficients!$A$1:$A$5025,MATCH($A407,CpDataCoefficients!$A$1:$A$5025,0)),0,CpDataCoefficients!$F$39+BE$3)),0)</f>
        <v>0</v>
      </c>
      <c r="BF407" s="191">
        <f ca="1">IFERROR(IF($AM407="HSC",OFFSET(INDEX(CpDataCoefficients!$A$1:$A$5025,MATCH($A407,CpDataCoefficients!$A$1:$A$5025,0)),1,CpDataCoefficients!$F$39+BF$3),OFFSET(INDEX(CpDataCoefficients!$A$1:$A$5025,MATCH($A407,CpDataCoefficients!$A$1:$A$5025,0)),0,CpDataCoefficients!$F$39+BF$3)),0)</f>
        <v>0</v>
      </c>
      <c r="BG407" s="191">
        <f ca="1">IFERROR(IF($AM407="HSC",OFFSET(INDEX(CpDataCoefficients!$A$1:$A$5025,MATCH($A407,CpDataCoefficients!$A$1:$A$5025,0)),1,CpDataCoefficients!$F$39+BG$3),OFFSET(INDEX(CpDataCoefficients!$A$1:$A$5025,MATCH($A407,CpDataCoefficients!$A$1:$A$5025,0)),0,CpDataCoefficients!$F$39+BG$3)),0)</f>
        <v>0</v>
      </c>
      <c r="BH407" s="191">
        <f ca="1">IFERROR(IF($AM407="HSC",OFFSET(INDEX(CpDataCoefficients!$A$1:$A$5025,MATCH($A407,CpDataCoefficients!$A$1:$A$5025,0)),1,CpDataCoefficients!$F$39+BH$3),OFFSET(INDEX(CpDataCoefficients!$A$1:$A$5025,MATCH($A407,CpDataCoefficients!$A$1:$A$5025,0)),0,CpDataCoefficients!$F$39+BH$3)),0)</f>
        <v>0</v>
      </c>
      <c r="BI407" s="191">
        <f ca="1">IFERROR(IF($AM407="HSC",OFFSET(INDEX(CpDataCoefficients!$A$1:$A$5025,MATCH($A407,CpDataCoefficients!$A$1:$A$5025,0)),1,CpDataCoefficients!$F$39+BI$3),OFFSET(INDEX(CpDataCoefficients!$A$1:$A$5025,MATCH($A407,CpDataCoefficients!$A$1:$A$5025,0)),0,CpDataCoefficients!$F$39+BI$3)),0)</f>
        <v>0</v>
      </c>
      <c r="BJ407" s="191">
        <f ca="1">IFERROR(IF($AM407="HSC",OFFSET(INDEX(CpDataCoefficients!$A$1:$A$5025,MATCH($A407,CpDataCoefficients!$A$1:$A$5025,0)),1,CpDataCoefficients!$F$39+BJ$3),OFFSET(INDEX(CpDataCoefficients!$A$1:$A$5025,MATCH($A407,CpDataCoefficients!$A$1:$A$5025,0)),0,CpDataCoefficients!$F$39+BJ$3)),0)</f>
        <v>0</v>
      </c>
      <c r="BK407" s="191">
        <f ca="1">IFERROR(IF($AM407="HSC",OFFSET(INDEX(CpDataCoefficients!$A$1:$A$5025,MATCH($A407,CpDataCoefficients!$A$1:$A$5025,0)),1,CpDataCoefficients!$F$39+BK$3),OFFSET(INDEX(CpDataCoefficients!$A$1:$A$5025,MATCH($A407,CpDataCoefficients!$A$1:$A$5025,0)),0,CpDataCoefficients!$F$39+BK$3)),0)</f>
        <v>0</v>
      </c>
      <c r="BL407" s="191">
        <f ca="1">IFERROR(IF($AM407="HSC",OFFSET(INDEX(CpDataCoefficients!$A$1:$A$5025,MATCH($A407,CpDataCoefficients!$A$1:$A$5025,0)),1,CpDataCoefficients!$F$39+BL$3),OFFSET(INDEX(CpDataCoefficients!$A$1:$A$5025,MATCH($A407,CpDataCoefficients!$A$1:$A$5025,0)),0,CpDataCoefficients!$F$39+BL$3)),0)</f>
        <v>0</v>
      </c>
      <c r="BM407" s="191">
        <f ca="1">IFERROR(IF($AM407="HSC",OFFSET(INDEX(CpDataCoefficients!$A$1:$A$5025,MATCH($A407,CpDataCoefficients!$A$1:$A$5025,0)),1,CpDataCoefficients!$F$39+BM$3),OFFSET(INDEX(CpDataCoefficients!$A$1:$A$5025,MATCH($A407,CpDataCoefficients!$A$1:$A$5025,0)),0,CpDataCoefficients!$F$39+BM$3)),0)</f>
        <v>0</v>
      </c>
      <c r="BN407" s="191">
        <f ca="1">IFERROR(IF($AM407="HSC",OFFSET(INDEX(CpDataCoefficients!$A$1:$A$5025,MATCH($A407,CpDataCoefficients!$A$1:$A$5025,0)),1,CpDataCoefficients!$F$39+BN$3),OFFSET(INDEX(CpDataCoefficients!$A$1:$A$5025,MATCH($A407,CpDataCoefficients!$A$1:$A$5025,0)),0,CpDataCoefficients!$F$39+BN$3)),0)</f>
        <v>0</v>
      </c>
      <c r="BO407" s="191">
        <f ca="1">IFERROR(IF($AM407="HSC",OFFSET(INDEX(CpDataCoefficients!$A$1:$A$5025,MATCH($A407,CpDataCoefficients!$A$1:$A$5025,0)),1,CpDataCoefficients!$F$39+BO$3),OFFSET(INDEX(CpDataCoefficients!$A$1:$A$5025,MATCH($A407,CpDataCoefficients!$A$1:$A$5025,0)),0,CpDataCoefficients!$F$39+BO$3)),0)</f>
        <v>0</v>
      </c>
      <c r="BP407" s="191">
        <f ca="1">IFERROR(IF($AM407="HSC",OFFSET(INDEX(CpDataCoefficients!$A$1:$A$5025,MATCH($A407,CpDataCoefficients!$A$1:$A$5025,0)),1,CpDataCoefficients!$F$39+BP$3),OFFSET(INDEX(CpDataCoefficients!$A$1:$A$5025,MATCH($A407,CpDataCoefficients!$A$1:$A$5025,0)),0,CpDataCoefficients!$F$39+BP$3)),0)</f>
        <v>0</v>
      </c>
      <c r="BQ407" s="191">
        <f ca="1">IFERROR(IF($AM407="HSC",OFFSET(INDEX(CpDataCoefficients!$A$1:$A$5025,MATCH($A407,CpDataCoefficients!$A$1:$A$5025,0)),1,CpDataCoefficients!$F$39+BQ$3),OFFSET(INDEX(CpDataCoefficients!$A$1:$A$5025,MATCH($A407,CpDataCoefficients!$A$1:$A$5025,0)),0,CpDataCoefficients!$F$39+BQ$3)),0)</f>
        <v>0</v>
      </c>
      <c r="BR407" s="191">
        <f ca="1">IFERROR(IF($AM407="HSC",OFFSET(INDEX(CpDataCoefficients!$A$1:$A$5025,MATCH($A407,CpDataCoefficients!$A$1:$A$5025,0)),1,CpDataCoefficients!$F$39+BR$3),OFFSET(INDEX(CpDataCoefficients!$A$1:$A$5025,MATCH($A407,CpDataCoefficients!$A$1:$A$5025,0)),0,CpDataCoefficients!$F$39+BR$3)),0)</f>
        <v>0</v>
      </c>
      <c r="BS407" s="191">
        <f ca="1">IFERROR(IF($AM407="HSC",OFFSET(INDEX(CpDataCoefficients!$A$1:$A$5025,MATCH($A407,CpDataCoefficients!$A$1:$A$5025,0)),1,CpDataCoefficients!$F$39+BS$3),OFFSET(INDEX(CpDataCoefficients!$A$1:$A$5025,MATCH($A407,CpDataCoefficients!$A$1:$A$5025,0)),0,CpDataCoefficients!$F$39+BS$3)),0)</f>
        <v>0</v>
      </c>
      <c r="BT407" s="191">
        <f ca="1">IFERROR(IF($AM407="HSC",OFFSET(INDEX(CpDataCoefficients!$A$1:$A$5025,MATCH($A407,CpDataCoefficients!$A$1:$A$5025,0)),1,CpDataCoefficients!$F$39+BT$3),OFFSET(INDEX(CpDataCoefficients!$A$1:$A$5025,MATCH($A407,CpDataCoefficients!$A$1:$A$5025,0)),0,CpDataCoefficients!$F$39+BT$3)),0)</f>
        <v>0</v>
      </c>
      <c r="BU407" s="191">
        <f ca="1">IFERROR(IF($AM407="HSC",OFFSET(INDEX(CpDataCoefficients!$A$1:$A$5025,MATCH($A407,CpDataCoefficients!$A$1:$A$5025,0)),1,CpDataCoefficients!$F$39+BU$3),OFFSET(INDEX(CpDataCoefficients!$A$1:$A$5025,MATCH($A407,CpDataCoefficients!$A$1:$A$5025,0)),0,CpDataCoefficients!$F$39+BU$3)),0)</f>
        <v>0</v>
      </c>
      <c r="BV407" s="191">
        <f ca="1">IFERROR(IF($AM407="HSC",OFFSET(INDEX(CpDataCoefficients!$A$1:$A$5025,MATCH($A407,CpDataCoefficients!$A$1:$A$5025,0)),1,CpDataCoefficients!$F$39+BV$3),OFFSET(INDEX(CpDataCoefficients!$A$1:$A$5025,MATCH($A407,CpDataCoefficients!$A$1:$A$5025,0)),0,CpDataCoefficients!$F$39+BV$3)),0)</f>
        <v>0</v>
      </c>
      <c r="BW407" s="191">
        <f ca="1">IFERROR(IF($AM407="HSC",OFFSET(INDEX(CpDataCoefficients!$A$1:$A$5025,MATCH($A407,CpDataCoefficients!$A$1:$A$5025,0)),1,CpDataCoefficients!$F$39+BW$3),OFFSET(INDEX(CpDataCoefficients!$A$1:$A$5025,MATCH($A407,CpDataCoefficients!$A$1:$A$5025,0)),0,CpDataCoefficients!$F$39+BW$3)),0)</f>
        <v>0</v>
      </c>
      <c r="BX407" s="191">
        <f ca="1">IFERROR(IF($AM407="HSC",OFFSET(INDEX(CpDataCoefficients!$A$1:$A$5025,MATCH($A407,CpDataCoefficients!$A$1:$A$5025,0)),1,CpDataCoefficients!$F$39+BX$3),OFFSET(INDEX(CpDataCoefficients!$A$1:$A$5025,MATCH($A407,CpDataCoefficients!$A$1:$A$5025,0)),0,CpDataCoefficients!$F$39+BX$3)),0)</f>
        <v>0</v>
      </c>
      <c r="BY407" s="191">
        <f ca="1">IFERROR(IF($AM407="HSC",OFFSET(INDEX(CpDataCoefficients!$A$1:$A$5025,MATCH($A407,CpDataCoefficients!$A$1:$A$5025,0)),1,CpDataCoefficients!$F$39+BY$3),OFFSET(INDEX(CpDataCoefficients!$A$1:$A$5025,MATCH($A407,CpDataCoefficients!$A$1:$A$5025,0)),0,CpDataCoefficients!$F$39+BY$3)),0)</f>
        <v>0</v>
      </c>
      <c r="BZ407" s="191">
        <f ca="1">IFERROR(IF($AM407="HSC",OFFSET(INDEX(CpDataCoefficients!$A$1:$A$5025,MATCH($A407,CpDataCoefficients!$A$1:$A$5025,0)),1,CpDataCoefficients!$F$39+BZ$3),OFFSET(INDEX(CpDataCoefficients!$A$1:$A$5025,MATCH($A407,CpDataCoefficients!$A$1:$A$5025,0)),0,CpDataCoefficients!$F$39+BZ$3)),0)</f>
        <v>0</v>
      </c>
      <c r="CA407" s="191">
        <f ca="1">IFERROR(IF($AM407="HSC",OFFSET(INDEX(CpDataCoefficients!$A$1:$A$5025,MATCH($A407,CpDataCoefficients!$A$1:$A$5025,0)),1,CpDataCoefficients!$F$39+CA$3),OFFSET(INDEX(CpDataCoefficients!$A$1:$A$5025,MATCH($A407,CpDataCoefficients!$A$1:$A$5025,0)),0,CpDataCoefficients!$F$39+CA$3)),0)</f>
        <v>0</v>
      </c>
      <c r="CB407" s="191">
        <f ca="1">IFERROR(IF($AM407="HSC",OFFSET(INDEX(CpDataCoefficients!$A$1:$A$5025,MATCH($A407,CpDataCoefficients!$A$1:$A$5025,0)),1,CpDataCoefficients!$F$39+CB$3),OFFSET(INDEX(CpDataCoefficients!$A$1:$A$5025,MATCH($A407,CpDataCoefficients!$A$1:$A$5025,0)),0,CpDataCoefficients!$F$39+CB$3)),0)</f>
        <v>0</v>
      </c>
      <c r="CC407" s="191">
        <f ca="1">IFERROR(IF($AM407="HSC",OFFSET(INDEX(CpDataCoefficients!$A$1:$A$5025,MATCH($A407,CpDataCoefficients!$A$1:$A$5025,0)),1,CpDataCoefficients!$F$39+CC$3),OFFSET(INDEX(CpDataCoefficients!$A$1:$A$5025,MATCH($A407,CpDataCoefficients!$A$1:$A$5025,0)),0,CpDataCoefficients!$F$39+CC$3)),0)</f>
        <v>0</v>
      </c>
      <c r="CD407" s="191">
        <f ca="1">IFERROR(IF($AM407="HSC",OFFSET(INDEX(CpDataCoefficients!$A$1:$A$5025,MATCH($A407,CpDataCoefficients!$A$1:$A$5025,0)),1,CpDataCoefficients!$F$39+CD$3),OFFSET(INDEX(CpDataCoefficients!$A$1:$A$5025,MATCH($A407,CpDataCoefficients!$A$1:$A$5025,0)),0,CpDataCoefficients!$F$39+CD$3)),0)</f>
        <v>0</v>
      </c>
      <c r="CE407" s="191">
        <f ca="1">IFERROR(IF($AM407="HSC",OFFSET(INDEX(CpDataCoefficients!$A$1:$A$5025,MATCH($A407,CpDataCoefficients!$A$1:$A$5025,0)),1,CpDataCoefficients!$F$39+CE$3),OFFSET(INDEX(CpDataCoefficients!$A$1:$A$5025,MATCH($A407,CpDataCoefficients!$A$1:$A$5025,0)),0,CpDataCoefficients!$F$39+CE$3)),0)</f>
        <v>0</v>
      </c>
      <c r="CF407" s="191">
        <f ca="1">IFERROR(IF($AM407="HSC",OFFSET(INDEX(CpDataCoefficients!$A$1:$A$5025,MATCH($A407,CpDataCoefficients!$A$1:$A$5025,0)),1,CpDataCoefficients!$F$39+CF$3),OFFSET(INDEX(CpDataCoefficients!$A$1:$A$5025,MATCH($A407,CpDataCoefficients!$A$1:$A$5025,0)),0,CpDataCoefficients!$F$39+CF$3)),0)</f>
        <v>0</v>
      </c>
      <c r="CG407" s="191">
        <f ca="1">IFERROR(IF($AM407="HSC",OFFSET(INDEX(CpDataCoefficients!$A$1:$A$5025,MATCH($A407,CpDataCoefficients!$A$1:$A$5025,0)),1,CpDataCoefficients!$F$39+CG$3),OFFSET(INDEX(CpDataCoefficients!$A$1:$A$5025,MATCH($A407,CpDataCoefficients!$A$1:$A$5025,0)),0,CpDataCoefficients!$F$39+CG$3)),0)</f>
        <v>0</v>
      </c>
      <c r="CH407" s="191">
        <f ca="1">IFERROR(IF($AM407="HSC",OFFSET(INDEX(CpDataCoefficients!$A$1:$A$5025,MATCH($A407,CpDataCoefficients!$A$1:$A$5025,0)),1,CpDataCoefficients!$F$39+CH$3),OFFSET(INDEX(CpDataCoefficients!$A$1:$A$5025,MATCH($A407,CpDataCoefficients!$A$1:$A$5025,0)),0,CpDataCoefficients!$F$39+CH$3)),0)</f>
        <v>0</v>
      </c>
      <c r="CI407" s="191">
        <f ca="1">IFERROR(IF($AM407="HSC",OFFSET(INDEX(CpDataCoefficients!$A$1:$A$5025,MATCH($A407,CpDataCoefficients!$A$1:$A$5025,0)),1,CpDataCoefficients!$F$39+CI$3),OFFSET(INDEX(CpDataCoefficients!$A$1:$A$5025,MATCH($A407,CpDataCoefficients!$A$1:$A$5025,0)),0,CpDataCoefficients!$F$39+CI$3)),0)</f>
        <v>0</v>
      </c>
      <c r="CJ407" s="191">
        <f ca="1">IFERROR(IF($AM407="HSC",OFFSET(INDEX(CpDataCoefficients!$A$1:$A$5025,MATCH($A407,CpDataCoefficients!$A$1:$A$5025,0)),1,CpDataCoefficients!$F$39+CJ$3),OFFSET(INDEX(CpDataCoefficients!$A$1:$A$5025,MATCH($A407,CpDataCoefficients!$A$1:$A$5025,0)),0,CpDataCoefficients!$F$39+CJ$3)),0)</f>
        <v>0</v>
      </c>
      <c r="CK407" s="191">
        <f ca="1">IFERROR(IF($AM407="HSC",OFFSET(INDEX(CpDataCoefficients!$A$1:$A$5025,MATCH($A407,CpDataCoefficients!$A$1:$A$5025,0)),1,CpDataCoefficients!$F$39+CK$3),OFFSET(INDEX(CpDataCoefficients!$A$1:$A$5025,MATCH($A407,CpDataCoefficients!$A$1:$A$5025,0)),0,CpDataCoefficients!$F$39+CK$3)),0)</f>
        <v>0</v>
      </c>
      <c r="CL407" s="191">
        <f ca="1">IFERROR(IF($AM407="HSC",OFFSET(INDEX(CpDataCoefficients!$A$1:$A$5025,MATCH($A407,CpDataCoefficients!$A$1:$A$5025,0)),1,CpDataCoefficients!$F$39+CL$3),OFFSET(INDEX(CpDataCoefficients!$A$1:$A$5025,MATCH($A407,CpDataCoefficients!$A$1:$A$5025,0)),0,CpDataCoefficients!$F$39+CL$3)),0)</f>
        <v>0</v>
      </c>
      <c r="CM407" s="191">
        <f ca="1">IFERROR(IF($AM407="HSC",OFFSET(INDEX(CpDataCoefficients!$A$1:$A$5025,MATCH($A407,CpDataCoefficients!$A$1:$A$5025,0)),1,CpDataCoefficients!$F$39+CM$3),OFFSET(INDEX(CpDataCoefficients!$A$1:$A$5025,MATCH($A407,CpDataCoefficients!$A$1:$A$5025,0)),0,CpDataCoefficients!$F$39+CM$3)),0)</f>
        <v>0</v>
      </c>
      <c r="CN407" s="191">
        <f ca="1">IFERROR(IF($AM407="HSC",OFFSET(INDEX(CpDataCoefficients!$A$1:$A$5025,MATCH($A407,CpDataCoefficients!$A$1:$A$5025,0)),1,CpDataCoefficients!$F$39+CN$3),OFFSET(INDEX(CpDataCoefficients!$A$1:$A$5025,MATCH($A407,CpDataCoefficients!$A$1:$A$5025,0)),0,CpDataCoefficients!$F$39+CN$3)),0)</f>
        <v>0</v>
      </c>
      <c r="CO407" s="191">
        <f ca="1">IFERROR(IF($AM407="HSC",OFFSET(INDEX(CpDataCoefficients!$A$1:$A$5025,MATCH($A407,CpDataCoefficients!$A$1:$A$5025,0)),1,CpDataCoefficients!$F$39+CO$3),OFFSET(INDEX(CpDataCoefficients!$A$1:$A$5025,MATCH($A407,CpDataCoefficients!$A$1:$A$5025,0)),0,CpDataCoefficients!$F$39+CO$3)),0)</f>
        <v>0</v>
      </c>
      <c r="CP407" s="191">
        <f ca="1">IFERROR(IF($AM407="HSC",OFFSET(INDEX(CpDataCoefficients!$A$1:$A$5025,MATCH($A407,CpDataCoefficients!$A$1:$A$5025,0)),1,CpDataCoefficients!$F$39+CP$3),OFFSET(INDEX(CpDataCoefficients!$A$1:$A$5025,MATCH($A407,CpDataCoefficients!$A$1:$A$5025,0)),0,CpDataCoefficients!$F$39+CP$3)),0)</f>
        <v>0</v>
      </c>
      <c r="CQ407" s="191">
        <f ca="1">IFERROR(IF($AM407="HSC",OFFSET(INDEX(CpDataCoefficients!$A$1:$A$5025,MATCH($A407,CpDataCoefficients!$A$1:$A$5025,0)),1,CpDataCoefficients!$F$39+CQ$3),OFFSET(INDEX(CpDataCoefficients!$A$1:$A$5025,MATCH($A407,CpDataCoefficients!$A$1:$A$5025,0)),0,CpDataCoefficients!$F$39+CQ$3)),0)</f>
        <v>0</v>
      </c>
      <c r="CR407" s="191">
        <f ca="1">IFERROR(IF($AM407="HSC",OFFSET(INDEX(CpDataCoefficients!$A$1:$A$5025,MATCH($A407,CpDataCoefficients!$A$1:$A$5025,0)),1,CpDataCoefficients!$F$39+CR$3),OFFSET(INDEX(CpDataCoefficients!$A$1:$A$5025,MATCH($A407,CpDataCoefficients!$A$1:$A$5025,0)),0,CpDataCoefficients!$F$39+CR$3)),0)</f>
        <v>0</v>
      </c>
      <c r="CS407" s="191">
        <f ca="1">IFERROR(IF($AM407="HSC",OFFSET(INDEX(CpDataCoefficients!$A$1:$A$5025,MATCH($A407,CpDataCoefficients!$A$1:$A$5025,0)),1,CpDataCoefficients!$F$39+CS$3),OFFSET(INDEX(CpDataCoefficients!$A$1:$A$5025,MATCH($A407,CpDataCoefficients!$A$1:$A$5025,0)),0,CpDataCoefficients!$F$39+CS$3)),0)</f>
        <v>0</v>
      </c>
      <c r="CT407" s="191">
        <f ca="1">IFERROR(IF($AM407="HSC",OFFSET(INDEX(CpDataCoefficients!$A$1:$A$5025,MATCH($A407,CpDataCoefficients!$A$1:$A$5025,0)),1,CpDataCoefficients!$F$39+CT$3),OFFSET(INDEX(CpDataCoefficients!$A$1:$A$5025,MATCH($A407,CpDataCoefficients!$A$1:$A$5025,0)),0,CpDataCoefficients!$F$39+CT$3)),0)</f>
        <v>0</v>
      </c>
      <c r="CU407" s="192">
        <f ca="1">IFERROR(IF($AM407="HSC",OFFSET(INDEX(CpDataCoefficients!$A$1:$A$5025,MATCH($A407,CpDataCoefficients!$A$1:$A$5025,0)),1,CpDataCoefficients!$F$39+CU$3),OFFSET(INDEX(CpDataCoefficients!$A$1:$A$5025,MATCH($A407,CpDataCoefficients!$A$1:$A$5025,0)),0,CpDataCoefficients!$F$39+CU$3)),0)</f>
        <v>0</v>
      </c>
      <c r="CV407" s="193"/>
      <c r="CW407" s="193"/>
      <c r="CX407" s="193"/>
      <c r="CY407" s="193"/>
      <c r="CZ407" s="193"/>
      <c r="DA407" s="193"/>
      <c r="DB407" s="193"/>
      <c r="DC407" s="193"/>
      <c r="DD407" s="193"/>
      <c r="DE407" s="193"/>
      <c r="DF407" s="193"/>
      <c r="DG407" s="193"/>
      <c r="DH407" s="193"/>
      <c r="DI407" s="193"/>
      <c r="DJ407" s="193"/>
      <c r="DK407" s="193"/>
      <c r="DL407" s="193"/>
      <c r="DM407" s="193"/>
      <c r="DN407" s="193"/>
      <c r="DO407" s="193"/>
      <c r="DP407" s="193"/>
      <c r="DQ407" s="193"/>
      <c r="DR407" s="193"/>
      <c r="DS407" s="193"/>
      <c r="DT407" s="193"/>
      <c r="DU407" s="193"/>
      <c r="DV407" s="193"/>
      <c r="DW407" s="193"/>
      <c r="DX407" s="193"/>
      <c r="DY407" s="193"/>
      <c r="DZ407" s="193"/>
    </row>
    <row r="408" spans="1:130" ht="15.75" x14ac:dyDescent="0.25">
      <c r="A408" s="166"/>
      <c r="B408" s="166" t="s">
        <v>1015</v>
      </c>
      <c r="C408" s="175">
        <v>102.134</v>
      </c>
      <c r="D408" s="176">
        <v>239</v>
      </c>
      <c r="E408" s="176">
        <v>458.7</v>
      </c>
      <c r="F408" s="176">
        <v>651</v>
      </c>
      <c r="G408" s="176">
        <v>38</v>
      </c>
      <c r="H408" s="176">
        <v>38.503499988920616</v>
      </c>
      <c r="I408" s="176">
        <v>340</v>
      </c>
      <c r="J408" s="175">
        <v>0.24</v>
      </c>
      <c r="K408" s="175">
        <v>0.61599999999999999</v>
      </c>
      <c r="L408" s="175">
        <v>0.93899999999999995</v>
      </c>
      <c r="M408" s="176">
        <v>293</v>
      </c>
      <c r="N408" s="176">
        <v>0</v>
      </c>
      <c r="O408" s="177">
        <v>3.198</v>
      </c>
      <c r="P408" s="178">
        <v>0.1202</v>
      </c>
      <c r="Q408" s="178">
        <v>-7.0010000000000002E-5</v>
      </c>
      <c r="R408" s="178">
        <v>1.5810000000000001E-8</v>
      </c>
      <c r="S408" s="175">
        <f t="shared" ca="1" si="6"/>
        <v>1.36083815339562</v>
      </c>
      <c r="T408" s="179">
        <v>25</v>
      </c>
      <c r="U408" s="180">
        <v>729.09</v>
      </c>
      <c r="V408" s="180">
        <v>341.13</v>
      </c>
      <c r="W408" s="169">
        <v>-117.2</v>
      </c>
      <c r="X408" s="181">
        <v>-490.36480000000006</v>
      </c>
      <c r="Y408" s="169">
        <v>-85.37</v>
      </c>
      <c r="Z408" s="181">
        <v>-357.18808000000001</v>
      </c>
      <c r="AA408" s="181"/>
      <c r="AB408" s="177">
        <v>17.630600000000001</v>
      </c>
      <c r="AC408" s="180">
        <v>4092.15</v>
      </c>
      <c r="AD408" s="180">
        <v>-86.55</v>
      </c>
      <c r="AE408" s="169">
        <v>495</v>
      </c>
      <c r="AF408" s="169">
        <v>350</v>
      </c>
      <c r="AG408" s="175">
        <v>0</v>
      </c>
      <c r="AH408" s="180">
        <v>0</v>
      </c>
      <c r="AI408" s="175">
        <v>0</v>
      </c>
      <c r="AJ408" s="175">
        <v>0</v>
      </c>
      <c r="AK408" s="169">
        <v>11900</v>
      </c>
      <c r="AL408" s="181">
        <v>49789.599999999999</v>
      </c>
      <c r="AM408" s="169"/>
      <c r="AN408" s="170"/>
      <c r="AO408" s="170"/>
      <c r="AP408" s="170"/>
      <c r="AQ408" s="170"/>
      <c r="AR408" s="170"/>
      <c r="AS408" s="170"/>
      <c r="AT408" s="170"/>
      <c r="AU408" s="170"/>
      <c r="AV408" s="170"/>
      <c r="AW408" s="170"/>
      <c r="AX408" s="170"/>
      <c r="AY408" s="170"/>
      <c r="AZ408" s="170"/>
      <c r="BA408" s="170"/>
      <c r="BB408" s="170"/>
      <c r="BC408" s="170"/>
      <c r="BD408" s="170"/>
      <c r="BE408" s="170"/>
      <c r="BF408" s="170"/>
      <c r="BG408" s="170"/>
      <c r="BH408" s="170"/>
      <c r="BI408" s="170"/>
      <c r="BJ408" s="170"/>
      <c r="BK408" s="170"/>
      <c r="BL408" s="170"/>
      <c r="BM408" s="170"/>
      <c r="BN408" s="170"/>
      <c r="BO408" s="170"/>
      <c r="BP408" s="170"/>
      <c r="BQ408" s="170"/>
      <c r="BR408" s="170"/>
      <c r="BS408" s="170"/>
      <c r="BT408" s="170"/>
      <c r="BU408" s="170"/>
      <c r="BV408" s="170"/>
      <c r="BW408" s="170"/>
      <c r="BX408" s="170"/>
      <c r="BY408" s="169"/>
      <c r="BZ408" s="169"/>
      <c r="CA408" s="169"/>
      <c r="CB408" s="169"/>
      <c r="CC408" s="169"/>
      <c r="CD408" s="169"/>
      <c r="CE408" s="169"/>
      <c r="CF408" s="169"/>
      <c r="CG408" s="169"/>
      <c r="CH408" s="169"/>
      <c r="CI408" s="169"/>
      <c r="CJ408" s="169"/>
      <c r="CK408" s="169"/>
      <c r="CL408" s="169"/>
      <c r="CM408" s="169"/>
      <c r="CN408" s="169"/>
      <c r="CO408" s="169"/>
      <c r="CP408" s="169"/>
      <c r="CQ408" s="169"/>
      <c r="CR408" s="169"/>
      <c r="CS408" s="171"/>
      <c r="CT408" s="171"/>
      <c r="CU408" s="169"/>
    </row>
    <row r="409" spans="1:130" ht="15.75" x14ac:dyDescent="0.25">
      <c r="A409" s="166"/>
      <c r="B409" s="166" t="s">
        <v>1016</v>
      </c>
      <c r="C409" s="175">
        <v>108.14</v>
      </c>
      <c r="D409" s="176">
        <v>304.10000000000002</v>
      </c>
      <c r="E409" s="176">
        <v>464.2</v>
      </c>
      <c r="F409" s="176">
        <v>697.6</v>
      </c>
      <c r="G409" s="176">
        <v>49.4</v>
      </c>
      <c r="H409" s="176">
        <v>50.054549985596793</v>
      </c>
      <c r="I409" s="176">
        <v>282</v>
      </c>
      <c r="J409" s="175">
        <v>0.24</v>
      </c>
      <c r="K409" s="175">
        <v>0.443</v>
      </c>
      <c r="L409" s="175">
        <v>1.028</v>
      </c>
      <c r="M409" s="176">
        <v>313</v>
      </c>
      <c r="N409" s="176">
        <v>1.6</v>
      </c>
      <c r="O409" s="177">
        <v>-7.7089999999999996</v>
      </c>
      <c r="P409" s="178">
        <v>0.1673</v>
      </c>
      <c r="Q409" s="178">
        <v>-1.415E-4</v>
      </c>
      <c r="R409" s="178">
        <v>5.0729999999999998E-8</v>
      </c>
      <c r="S409" s="175">
        <f t="shared" ca="1" si="6"/>
        <v>2.5830276171182152</v>
      </c>
      <c r="T409" s="179">
        <v>25</v>
      </c>
      <c r="U409" s="180">
        <v>1533.4</v>
      </c>
      <c r="V409" s="180">
        <v>365.61</v>
      </c>
      <c r="W409" s="169">
        <v>-30.74</v>
      </c>
      <c r="X409" s="181">
        <v>-128.61616000000001</v>
      </c>
      <c r="Y409" s="169">
        <v>-8.86</v>
      </c>
      <c r="Z409" s="181">
        <v>-37.070239999999998</v>
      </c>
      <c r="AA409" s="181"/>
      <c r="AB409" s="177">
        <v>15.9148</v>
      </c>
      <c r="AC409" s="180">
        <v>3305.37</v>
      </c>
      <c r="AD409" s="180">
        <v>-108</v>
      </c>
      <c r="AE409" s="169">
        <v>480</v>
      </c>
      <c r="AF409" s="169">
        <v>370</v>
      </c>
      <c r="AG409" s="175">
        <v>75.616</v>
      </c>
      <c r="AH409" s="180">
        <v>-9341.59</v>
      </c>
      <c r="AI409" s="175">
        <v>-7.9589999999999996</v>
      </c>
      <c r="AJ409" s="175">
        <v>5.47</v>
      </c>
      <c r="AK409" s="169">
        <v>10800</v>
      </c>
      <c r="AL409" s="181">
        <v>45187.200000000004</v>
      </c>
      <c r="AM409" s="169"/>
      <c r="AN409" s="170"/>
      <c r="AO409" s="170"/>
      <c r="AP409" s="170"/>
      <c r="AQ409" s="170"/>
      <c r="AR409" s="170"/>
      <c r="AS409" s="170"/>
      <c r="AT409" s="170"/>
      <c r="AU409" s="170"/>
      <c r="AV409" s="170"/>
      <c r="AW409" s="170"/>
      <c r="AX409" s="170"/>
      <c r="AY409" s="170"/>
      <c r="AZ409" s="170"/>
      <c r="BA409" s="170"/>
      <c r="BB409" s="170"/>
      <c r="BC409" s="170"/>
      <c r="BD409" s="170"/>
      <c r="BE409" s="170"/>
      <c r="BF409" s="170"/>
      <c r="BG409" s="170"/>
      <c r="BH409" s="170"/>
      <c r="BI409" s="170"/>
      <c r="BJ409" s="170"/>
      <c r="BK409" s="170"/>
      <c r="BL409" s="170"/>
      <c r="BM409" s="170"/>
      <c r="BN409" s="170"/>
      <c r="BO409" s="170"/>
      <c r="BP409" s="170"/>
      <c r="BQ409" s="170"/>
      <c r="BR409" s="170"/>
      <c r="BS409" s="170"/>
      <c r="BT409" s="170"/>
      <c r="BU409" s="170"/>
      <c r="BV409" s="170"/>
      <c r="BW409" s="170"/>
      <c r="BX409" s="170"/>
      <c r="BY409" s="169"/>
      <c r="BZ409" s="169"/>
      <c r="CA409" s="169"/>
      <c r="CB409" s="169"/>
      <c r="CC409" s="169"/>
      <c r="CD409" s="169"/>
      <c r="CE409" s="169"/>
      <c r="CF409" s="169"/>
      <c r="CG409" s="169"/>
      <c r="CH409" s="169"/>
      <c r="CI409" s="169"/>
      <c r="CJ409" s="169"/>
      <c r="CK409" s="169"/>
      <c r="CL409" s="169"/>
      <c r="CM409" s="169"/>
      <c r="CN409" s="169"/>
      <c r="CO409" s="169"/>
      <c r="CP409" s="169"/>
      <c r="CQ409" s="169"/>
      <c r="CR409" s="169"/>
      <c r="CS409" s="171"/>
      <c r="CT409" s="171"/>
      <c r="CU409" s="169"/>
    </row>
    <row r="410" spans="1:130" ht="15.75" x14ac:dyDescent="0.25">
      <c r="A410" s="166"/>
      <c r="B410" s="166" t="s">
        <v>1017</v>
      </c>
      <c r="C410" s="175">
        <v>147.00399999999999</v>
      </c>
      <c r="D410" s="176">
        <v>256.10000000000002</v>
      </c>
      <c r="E410" s="176">
        <v>453.6</v>
      </c>
      <c r="F410" s="176">
        <v>697.3</v>
      </c>
      <c r="G410" s="176">
        <v>40.5</v>
      </c>
      <c r="H410" s="176">
        <v>41.036624988191704</v>
      </c>
      <c r="I410" s="176">
        <v>360</v>
      </c>
      <c r="J410" s="175">
        <v>0.22500000000000001</v>
      </c>
      <c r="K410" s="175">
        <v>0.27200000000000002</v>
      </c>
      <c r="L410" s="175">
        <v>1.306</v>
      </c>
      <c r="M410" s="176">
        <v>293</v>
      </c>
      <c r="N410" s="176">
        <v>2.2999999999999998</v>
      </c>
      <c r="O410" s="177">
        <v>-3.4159999999999999</v>
      </c>
      <c r="P410" s="178">
        <v>0.13150000000000001</v>
      </c>
      <c r="Q410" s="178">
        <v>-1.078E-4</v>
      </c>
      <c r="R410" s="178">
        <v>3.414E-8</v>
      </c>
      <c r="S410" s="175">
        <f t="shared" ca="1" si="6"/>
        <v>1.129647866979349</v>
      </c>
      <c r="T410" s="179">
        <v>25</v>
      </c>
      <c r="U410" s="180">
        <v>554.35</v>
      </c>
      <c r="V410" s="180">
        <v>319.07</v>
      </c>
      <c r="W410" s="169">
        <v>7.16</v>
      </c>
      <c r="X410" s="181">
        <v>29.957440000000002</v>
      </c>
      <c r="Y410" s="169">
        <v>19.760000000000002</v>
      </c>
      <c r="Z410" s="181">
        <v>82.675840000000008</v>
      </c>
      <c r="AA410" s="181"/>
      <c r="AB410" s="177">
        <v>16.279900000000001</v>
      </c>
      <c r="AC410" s="180">
        <v>3798.23</v>
      </c>
      <c r="AD410" s="180">
        <v>-59.84</v>
      </c>
      <c r="AE410" s="169">
        <v>483</v>
      </c>
      <c r="AF410" s="169">
        <v>331</v>
      </c>
      <c r="AG410" s="175">
        <v>0</v>
      </c>
      <c r="AH410" s="180">
        <v>0</v>
      </c>
      <c r="AI410" s="175">
        <v>0</v>
      </c>
      <c r="AJ410" s="175">
        <v>0</v>
      </c>
      <c r="AK410" s="169">
        <v>9480</v>
      </c>
      <c r="AL410" s="181">
        <v>39664.32</v>
      </c>
      <c r="AM410" s="169"/>
      <c r="AN410" s="170"/>
      <c r="AO410" s="170"/>
      <c r="AP410" s="170"/>
      <c r="AQ410" s="170"/>
      <c r="AR410" s="170"/>
      <c r="AS410" s="170"/>
      <c r="AT410" s="170"/>
      <c r="AU410" s="170"/>
      <c r="AV410" s="170"/>
      <c r="AW410" s="170"/>
      <c r="AX410" s="170"/>
      <c r="AY410" s="170"/>
      <c r="AZ410" s="170"/>
      <c r="BA410" s="170"/>
      <c r="BB410" s="170"/>
      <c r="BC410" s="170"/>
      <c r="BD410" s="170"/>
      <c r="BE410" s="170"/>
      <c r="BF410" s="170"/>
      <c r="BG410" s="170"/>
      <c r="BH410" s="170"/>
      <c r="BI410" s="170"/>
      <c r="BJ410" s="170"/>
      <c r="BK410" s="170"/>
      <c r="BL410" s="170"/>
      <c r="BM410" s="170"/>
      <c r="BN410" s="170"/>
      <c r="BO410" s="170"/>
      <c r="BP410" s="170"/>
      <c r="BQ410" s="170"/>
      <c r="BR410" s="170"/>
      <c r="BS410" s="170"/>
      <c r="BT410" s="170"/>
      <c r="BU410" s="170"/>
      <c r="BV410" s="170"/>
      <c r="BW410" s="170"/>
      <c r="BX410" s="170"/>
      <c r="BY410" s="169"/>
      <c r="BZ410" s="169"/>
      <c r="CA410" s="169"/>
      <c r="CB410" s="169"/>
      <c r="CC410" s="169"/>
      <c r="CD410" s="169"/>
      <c r="CE410" s="169"/>
      <c r="CF410" s="169"/>
      <c r="CG410" s="169"/>
      <c r="CH410" s="169"/>
      <c r="CI410" s="169"/>
      <c r="CJ410" s="169"/>
      <c r="CK410" s="169"/>
      <c r="CL410" s="169"/>
      <c r="CM410" s="169"/>
      <c r="CN410" s="169"/>
      <c r="CO410" s="169"/>
      <c r="CP410" s="169"/>
      <c r="CQ410" s="169"/>
      <c r="CR410" s="169"/>
      <c r="CS410" s="171"/>
      <c r="CT410" s="171"/>
      <c r="CU410" s="169"/>
    </row>
    <row r="411" spans="1:130" ht="15.75" x14ac:dyDescent="0.25">
      <c r="A411" s="166"/>
      <c r="B411" s="166" t="s">
        <v>1018</v>
      </c>
      <c r="C411" s="175">
        <v>122.167</v>
      </c>
      <c r="D411" s="176">
        <v>269.8</v>
      </c>
      <c r="E411" s="176">
        <v>477.7</v>
      </c>
      <c r="F411" s="176">
        <v>703</v>
      </c>
      <c r="G411" s="176">
        <v>0</v>
      </c>
      <c r="H411" s="176">
        <v>0</v>
      </c>
      <c r="I411" s="176">
        <v>0</v>
      </c>
      <c r="J411" s="175">
        <v>0</v>
      </c>
      <c r="K411" s="175">
        <v>0</v>
      </c>
      <c r="L411" s="175">
        <v>1.0369999999999999</v>
      </c>
      <c r="M411" s="176">
        <v>273</v>
      </c>
      <c r="N411" s="176">
        <v>0</v>
      </c>
      <c r="O411" s="177">
        <v>0</v>
      </c>
      <c r="P411" s="178">
        <v>0</v>
      </c>
      <c r="Q411" s="178">
        <v>0</v>
      </c>
      <c r="R411" s="178">
        <v>0</v>
      </c>
      <c r="S411" s="175" t="e">
        <f t="shared" ref="S411:S475" ca="1" si="7">POWER(2.71828182845904, (U411*((1/(T411+273.15))-(1/V411))))</f>
        <v>#DIV/0!</v>
      </c>
      <c r="T411" s="179">
        <v>25</v>
      </c>
      <c r="U411" s="180">
        <v>0</v>
      </c>
      <c r="V411" s="180">
        <v>0</v>
      </c>
      <c r="W411" s="169">
        <v>-34.82</v>
      </c>
      <c r="X411" s="181">
        <v>-145.68688</v>
      </c>
      <c r="Y411" s="169">
        <v>0</v>
      </c>
      <c r="Z411" s="181">
        <v>0</v>
      </c>
      <c r="AA411" s="181"/>
      <c r="AB411" s="177">
        <v>17.960999999999999</v>
      </c>
      <c r="AC411" s="180">
        <v>4928.3599999999997</v>
      </c>
      <c r="AD411" s="180">
        <v>-45.75</v>
      </c>
      <c r="AE411" s="169">
        <v>500</v>
      </c>
      <c r="AF411" s="169">
        <v>350</v>
      </c>
      <c r="AG411" s="175">
        <v>0</v>
      </c>
      <c r="AH411" s="180">
        <v>0</v>
      </c>
      <c r="AI411" s="175">
        <v>0</v>
      </c>
      <c r="AJ411" s="175">
        <v>0</v>
      </c>
      <c r="AK411" s="169">
        <v>11490</v>
      </c>
      <c r="AL411" s="181">
        <v>48074.16</v>
      </c>
      <c r="AM411" s="169"/>
      <c r="AN411" s="170"/>
      <c r="AO411" s="170"/>
      <c r="AP411" s="170"/>
      <c r="AQ411" s="170"/>
      <c r="AR411" s="170"/>
      <c r="AS411" s="170"/>
      <c r="AT411" s="170"/>
      <c r="AU411" s="170"/>
      <c r="AV411" s="170"/>
      <c r="AW411" s="170"/>
      <c r="AX411" s="170"/>
      <c r="AY411" s="170"/>
      <c r="AZ411" s="170"/>
      <c r="BA411" s="170"/>
      <c r="BB411" s="170"/>
      <c r="BC411" s="170"/>
      <c r="BD411" s="170"/>
      <c r="BE411" s="170"/>
      <c r="BF411" s="170"/>
      <c r="BG411" s="170"/>
      <c r="BH411" s="170"/>
      <c r="BI411" s="170"/>
      <c r="BJ411" s="170"/>
      <c r="BK411" s="170"/>
      <c r="BL411" s="170"/>
      <c r="BM411" s="170"/>
      <c r="BN411" s="170"/>
      <c r="BO411" s="170"/>
      <c r="BP411" s="170"/>
      <c r="BQ411" s="170"/>
      <c r="BR411" s="170"/>
      <c r="BS411" s="170"/>
      <c r="BT411" s="170"/>
      <c r="BU411" s="170"/>
      <c r="BV411" s="170"/>
      <c r="BW411" s="170"/>
      <c r="BX411" s="170"/>
      <c r="BY411" s="169"/>
      <c r="BZ411" s="169"/>
      <c r="CA411" s="169"/>
      <c r="CB411" s="169"/>
      <c r="CC411" s="169"/>
      <c r="CD411" s="169"/>
      <c r="CE411" s="169"/>
      <c r="CF411" s="169"/>
      <c r="CG411" s="169"/>
      <c r="CH411" s="169"/>
      <c r="CI411" s="169"/>
      <c r="CJ411" s="169"/>
      <c r="CK411" s="169"/>
      <c r="CL411" s="169"/>
      <c r="CM411" s="169"/>
      <c r="CN411" s="169"/>
      <c r="CO411" s="169"/>
      <c r="CP411" s="169"/>
      <c r="CQ411" s="169"/>
      <c r="CR411" s="169"/>
      <c r="CS411" s="171"/>
      <c r="CT411" s="171"/>
      <c r="CU411" s="169"/>
    </row>
    <row r="412" spans="1:130" ht="15.75" x14ac:dyDescent="0.25">
      <c r="A412" s="166"/>
      <c r="B412" s="166" t="s">
        <v>1019</v>
      </c>
      <c r="C412" s="175">
        <v>230.31</v>
      </c>
      <c r="D412" s="176">
        <v>330</v>
      </c>
      <c r="E412" s="176">
        <v>605</v>
      </c>
      <c r="F412" s="176">
        <v>891</v>
      </c>
      <c r="G412" s="176">
        <v>38.5</v>
      </c>
      <c r="H412" s="176">
        <v>39.010124988774834</v>
      </c>
      <c r="I412" s="176">
        <v>769</v>
      </c>
      <c r="J412" s="175">
        <v>0.40500000000000003</v>
      </c>
      <c r="K412" s="175">
        <v>0</v>
      </c>
      <c r="L412" s="175">
        <v>0</v>
      </c>
      <c r="M412" s="176">
        <v>0</v>
      </c>
      <c r="N412" s="176">
        <v>0</v>
      </c>
      <c r="O412" s="177">
        <v>0</v>
      </c>
      <c r="P412" s="178">
        <v>0</v>
      </c>
      <c r="Q412" s="178">
        <v>0</v>
      </c>
      <c r="R412" s="178">
        <v>0</v>
      </c>
      <c r="S412" s="175">
        <f t="shared" ca="1" si="7"/>
        <v>3.6608659169383002</v>
      </c>
      <c r="T412" s="179">
        <v>25</v>
      </c>
      <c r="U412" s="180">
        <v>1094.0999999999999</v>
      </c>
      <c r="V412" s="180">
        <v>461.27</v>
      </c>
      <c r="W412" s="169">
        <v>0</v>
      </c>
      <c r="X412" s="181">
        <v>0</v>
      </c>
      <c r="Y412" s="169">
        <v>0</v>
      </c>
      <c r="Z412" s="181">
        <v>0</v>
      </c>
      <c r="AA412" s="181"/>
      <c r="AB412" s="177">
        <v>0</v>
      </c>
      <c r="AC412" s="180">
        <v>0</v>
      </c>
      <c r="AD412" s="180">
        <v>0</v>
      </c>
      <c r="AE412" s="169">
        <v>0</v>
      </c>
      <c r="AF412" s="169">
        <v>0</v>
      </c>
      <c r="AG412" s="175">
        <v>0</v>
      </c>
      <c r="AH412" s="180">
        <v>0</v>
      </c>
      <c r="AI412" s="175">
        <v>0</v>
      </c>
      <c r="AJ412" s="175">
        <v>0</v>
      </c>
      <c r="AK412" s="169">
        <v>0</v>
      </c>
      <c r="AL412" s="181">
        <v>0</v>
      </c>
      <c r="AM412" s="169"/>
      <c r="AN412" s="170"/>
      <c r="AO412" s="170"/>
      <c r="AP412" s="170"/>
      <c r="AQ412" s="170"/>
      <c r="AR412" s="170"/>
      <c r="AS412" s="170"/>
      <c r="AT412" s="170"/>
      <c r="AU412" s="170"/>
      <c r="AV412" s="170"/>
      <c r="AW412" s="170"/>
      <c r="AX412" s="170"/>
      <c r="AY412" s="170"/>
      <c r="AZ412" s="170"/>
      <c r="BA412" s="170"/>
      <c r="BB412" s="170"/>
      <c r="BC412" s="170"/>
      <c r="BD412" s="170"/>
      <c r="BE412" s="170"/>
      <c r="BF412" s="170"/>
      <c r="BG412" s="170"/>
      <c r="BH412" s="170"/>
      <c r="BI412" s="170"/>
      <c r="BJ412" s="170"/>
      <c r="BK412" s="170"/>
      <c r="BL412" s="170"/>
      <c r="BM412" s="170"/>
      <c r="BN412" s="170"/>
      <c r="BO412" s="170"/>
      <c r="BP412" s="170"/>
      <c r="BQ412" s="170"/>
      <c r="BR412" s="170"/>
      <c r="BS412" s="170"/>
      <c r="BT412" s="170"/>
      <c r="BU412" s="170"/>
      <c r="BV412" s="170"/>
      <c r="BW412" s="170"/>
      <c r="BX412" s="170"/>
      <c r="BY412" s="169"/>
      <c r="BZ412" s="169"/>
      <c r="CA412" s="169"/>
      <c r="CB412" s="169"/>
      <c r="CC412" s="169"/>
      <c r="CD412" s="169"/>
      <c r="CE412" s="169"/>
      <c r="CF412" s="169"/>
      <c r="CG412" s="169"/>
      <c r="CH412" s="169"/>
      <c r="CI412" s="169"/>
      <c r="CJ412" s="169"/>
      <c r="CK412" s="169"/>
      <c r="CL412" s="169"/>
      <c r="CM412" s="169"/>
      <c r="CN412" s="169"/>
      <c r="CO412" s="169"/>
      <c r="CP412" s="169"/>
      <c r="CQ412" s="169"/>
      <c r="CR412" s="169"/>
      <c r="CS412" s="171"/>
      <c r="CT412" s="171"/>
      <c r="CU412" s="169"/>
    </row>
    <row r="413" spans="1:130" ht="15.75" x14ac:dyDescent="0.25">
      <c r="A413" s="166"/>
      <c r="B413" s="166" t="s">
        <v>1020</v>
      </c>
      <c r="C413" s="175">
        <v>107.15600000000001</v>
      </c>
      <c r="D413" s="176">
        <v>258.39999999999998</v>
      </c>
      <c r="E413" s="176">
        <v>473.3</v>
      </c>
      <c r="F413" s="176">
        <v>694</v>
      </c>
      <c r="G413" s="176">
        <v>37</v>
      </c>
      <c r="H413" s="176">
        <v>37.490249989212174</v>
      </c>
      <c r="I413" s="176">
        <v>343</v>
      </c>
      <c r="J413" s="175">
        <v>0.26</v>
      </c>
      <c r="K413" s="175">
        <v>0.435</v>
      </c>
      <c r="L413" s="175">
        <v>0.998</v>
      </c>
      <c r="M413" s="176">
        <v>293</v>
      </c>
      <c r="N413" s="176">
        <v>1.6</v>
      </c>
      <c r="O413" s="177">
        <v>0</v>
      </c>
      <c r="P413" s="178">
        <v>0</v>
      </c>
      <c r="Q413" s="178">
        <v>0</v>
      </c>
      <c r="R413" s="178">
        <v>0</v>
      </c>
      <c r="S413" s="175">
        <f t="shared" ca="1" si="7"/>
        <v>1.8136527642842517</v>
      </c>
      <c r="T413" s="179">
        <v>25</v>
      </c>
      <c r="U413" s="180">
        <v>1085.0999999999999</v>
      </c>
      <c r="V413" s="180">
        <v>356.46</v>
      </c>
      <c r="W413" s="169">
        <v>0</v>
      </c>
      <c r="X413" s="181">
        <v>0</v>
      </c>
      <c r="Y413" s="169">
        <v>0</v>
      </c>
      <c r="Z413" s="181">
        <v>0</v>
      </c>
      <c r="AA413" s="181"/>
      <c r="AB413" s="177">
        <v>16.7834</v>
      </c>
      <c r="AC413" s="180">
        <v>4072.58</v>
      </c>
      <c r="AD413" s="180">
        <v>-72.150000000000006</v>
      </c>
      <c r="AE413" s="169">
        <v>500</v>
      </c>
      <c r="AF413" s="169">
        <v>375</v>
      </c>
      <c r="AG413" s="175">
        <v>0</v>
      </c>
      <c r="AH413" s="180">
        <v>0</v>
      </c>
      <c r="AI413" s="175">
        <v>0</v>
      </c>
      <c r="AJ413" s="175">
        <v>0</v>
      </c>
      <c r="AK413" s="169">
        <v>10835</v>
      </c>
      <c r="AL413" s="181">
        <v>45333.64</v>
      </c>
      <c r="AM413" s="169"/>
      <c r="AN413" s="170"/>
      <c r="AO413" s="170"/>
      <c r="AP413" s="170"/>
      <c r="AQ413" s="170"/>
      <c r="AR413" s="170"/>
      <c r="AS413" s="170"/>
      <c r="AT413" s="170"/>
      <c r="AU413" s="170"/>
      <c r="AV413" s="170"/>
      <c r="AW413" s="170"/>
      <c r="AX413" s="170"/>
      <c r="AY413" s="170"/>
      <c r="AZ413" s="170"/>
      <c r="BA413" s="170"/>
      <c r="BB413" s="170"/>
      <c r="BC413" s="170"/>
      <c r="BD413" s="170"/>
      <c r="BE413" s="170"/>
      <c r="BF413" s="170"/>
      <c r="BG413" s="170"/>
      <c r="BH413" s="170"/>
      <c r="BI413" s="170"/>
      <c r="BJ413" s="170"/>
      <c r="BK413" s="170"/>
      <c r="BL413" s="170"/>
      <c r="BM413" s="170"/>
      <c r="BN413" s="170"/>
      <c r="BO413" s="170"/>
      <c r="BP413" s="170"/>
      <c r="BQ413" s="170"/>
      <c r="BR413" s="170"/>
      <c r="BS413" s="170"/>
      <c r="BT413" s="170"/>
      <c r="BU413" s="170"/>
      <c r="BV413" s="170"/>
      <c r="BW413" s="170"/>
      <c r="BX413" s="170"/>
      <c r="BY413" s="169"/>
      <c r="BZ413" s="169"/>
      <c r="CA413" s="169"/>
      <c r="CB413" s="169"/>
      <c r="CC413" s="169"/>
      <c r="CD413" s="169"/>
      <c r="CE413" s="169"/>
      <c r="CF413" s="169"/>
      <c r="CG413" s="169"/>
      <c r="CH413" s="169"/>
      <c r="CI413" s="169"/>
      <c r="CJ413" s="169"/>
      <c r="CK413" s="169"/>
      <c r="CL413" s="169"/>
      <c r="CM413" s="169"/>
      <c r="CN413" s="169"/>
      <c r="CO413" s="169"/>
      <c r="CP413" s="169"/>
      <c r="CQ413" s="169"/>
      <c r="CR413" s="169"/>
      <c r="CS413" s="171"/>
      <c r="CT413" s="171"/>
      <c r="CU413" s="169"/>
    </row>
    <row r="414" spans="1:130" ht="15.75" x14ac:dyDescent="0.25">
      <c r="A414" s="166" t="s">
        <v>286</v>
      </c>
      <c r="B414" s="166" t="s">
        <v>1021</v>
      </c>
      <c r="C414" s="175">
        <v>31.998999999999999</v>
      </c>
      <c r="D414" s="176">
        <v>54.4</v>
      </c>
      <c r="E414" s="176">
        <v>90.2</v>
      </c>
      <c r="F414" s="176">
        <v>154.6</v>
      </c>
      <c r="G414" s="176">
        <v>49.8</v>
      </c>
      <c r="H414" s="176">
        <v>50.459849985480169</v>
      </c>
      <c r="I414" s="176">
        <v>73.400000000000006</v>
      </c>
      <c r="J414" s="175">
        <v>0.28799999999999998</v>
      </c>
      <c r="K414" s="175">
        <v>2.1000000000000001E-2</v>
      </c>
      <c r="L414" s="175">
        <v>1.149</v>
      </c>
      <c r="M414" s="176">
        <v>90</v>
      </c>
      <c r="N414" s="176">
        <v>0</v>
      </c>
      <c r="O414" s="177">
        <v>6.7130000000000001</v>
      </c>
      <c r="P414" s="178">
        <v>-8.7899999999999997E-7</v>
      </c>
      <c r="Q414" s="178">
        <v>4.1699999999999999E-6</v>
      </c>
      <c r="R414" s="178">
        <v>-2.5439999999999999E-9</v>
      </c>
      <c r="S414" s="175">
        <f t="shared" ca="1" si="7"/>
        <v>0.25250677668639132</v>
      </c>
      <c r="T414" s="179">
        <v>25</v>
      </c>
      <c r="U414" s="180">
        <v>85.68</v>
      </c>
      <c r="V414" s="180">
        <v>51.5</v>
      </c>
      <c r="W414" s="169">
        <v>0</v>
      </c>
      <c r="X414" s="181">
        <v>0</v>
      </c>
      <c r="Y414" s="169">
        <v>0</v>
      </c>
      <c r="Z414" s="181">
        <v>0</v>
      </c>
      <c r="AA414" s="181">
        <v>205</v>
      </c>
      <c r="AB414" s="177">
        <v>15.407500000000001</v>
      </c>
      <c r="AC414" s="180">
        <v>734.55</v>
      </c>
      <c r="AD414" s="180">
        <v>-6.45</v>
      </c>
      <c r="AE414" s="169">
        <v>100</v>
      </c>
      <c r="AF414" s="169">
        <v>63</v>
      </c>
      <c r="AG414" s="175">
        <v>31.041</v>
      </c>
      <c r="AH414" s="180">
        <v>-1082.52</v>
      </c>
      <c r="AI414" s="175">
        <v>-2.7610000000000001</v>
      </c>
      <c r="AJ414" s="175">
        <v>0.26500000000000001</v>
      </c>
      <c r="AK414" s="169">
        <v>1630</v>
      </c>
      <c r="AL414" s="181">
        <v>6819.92</v>
      </c>
      <c r="AM414" s="190" t="s">
        <v>139</v>
      </c>
      <c r="AN414" s="191">
        <f ca="1">IFERROR(IF($AM414="HSC",OFFSET(INDEX(CpDataCoefficients!$A$1:$A$5025,MATCH($A414,CpDataCoefficients!$A$1:$A$5025,0)),1,CpDataCoefficients!$F$39+AN$3),OFFSET(INDEX(CpDataCoefficients!$A$1:$A$5025,MATCH($A414,CpDataCoefficients!$A$1:$A$5025,0)),0,CpDataCoefficients!$F$39+AN$3)),0)</f>
        <v>100</v>
      </c>
      <c r="AO414" s="191">
        <f ca="1">IFERROR(IF($AM414="HSC",OFFSET(INDEX(CpDataCoefficients!$A$1:$A$5025,MATCH($A414,CpDataCoefficients!$A$1:$A$5025,0)),1,CpDataCoefficients!$F$39+AO$3),OFFSET(INDEX(CpDataCoefficients!$A$1:$A$5025,MATCH($A414,CpDataCoefficients!$A$1:$A$5025,0)),0,CpDataCoefficients!$F$39+AO$3)),0)</f>
        <v>1500</v>
      </c>
      <c r="AP414" s="191">
        <f ca="1">IFERROR(IF($AM414="HSC",OFFSET(INDEX(CpDataCoefficients!$A$1:$A$5025,MATCH($A414,CpDataCoefficients!$A$1:$A$5025,0)),1,CpDataCoefficients!$F$39+AP$3),OFFSET(INDEX(CpDataCoefficients!$A$1:$A$5025,MATCH($A414,CpDataCoefficients!$A$1:$A$5025,0)),0,CpDataCoefficients!$F$39+AP$3)),0)</f>
        <v>26.499744230246325</v>
      </c>
      <c r="AQ414" s="191">
        <f ca="1">IFERROR(IF($AM414="HSC",OFFSET(INDEX(CpDataCoefficients!$A$1:$A$5025,MATCH($A414,CpDataCoefficients!$A$1:$A$5025,0)),1,CpDataCoefficients!$F$39+AQ$3),OFFSET(INDEX(CpDataCoefficients!$A$1:$A$5025,MATCH($A414,CpDataCoefficients!$A$1:$A$5025,0)),0,CpDataCoefficients!$F$39+AQ$3)),0)</f>
        <v>9.1013622328492545</v>
      </c>
      <c r="AR414" s="191">
        <f ca="1">IFERROR(IF($AM414="HSC",OFFSET(INDEX(CpDataCoefficients!$A$1:$A$5025,MATCH($A414,CpDataCoefficients!$A$1:$A$5025,0)),1,CpDataCoefficients!$F$39+AR$3),OFFSET(INDEX(CpDataCoefficients!$A$1:$A$5025,MATCH($A414,CpDataCoefficients!$A$1:$A$5025,0)),0,CpDataCoefficients!$F$39+AR$3)),0)</f>
        <v>1.0501919535830522</v>
      </c>
      <c r="AS414" s="191">
        <f ca="1">IFERROR(IF($AM414="HSC",OFFSET(INDEX(CpDataCoefficients!$A$1:$A$5025,MATCH($A414,CpDataCoefficients!$A$1:$A$5025,0)),1,CpDataCoefficients!$F$39+AS$3),OFFSET(INDEX(CpDataCoefficients!$A$1:$A$5025,MATCH($A414,CpDataCoefficients!$A$1:$A$5025,0)),0,CpDataCoefficients!$F$39+AS$3)),0)</f>
        <v>-1.81741211109404</v>
      </c>
      <c r="AT414" s="191">
        <f ca="1">IFERROR(IF($AM414="HSC",OFFSET(INDEX(CpDataCoefficients!$A$1:$A$5025,MATCH($A414,CpDataCoefficients!$A$1:$A$5025,0)),1,CpDataCoefficients!$F$39+AT$3),OFFSET(INDEX(CpDataCoefficients!$A$1:$A$5025,MATCH($A414,CpDataCoefficients!$A$1:$A$5025,0)),0,CpDataCoefficients!$F$39+AT$3)),0)</f>
        <v>1.7443278937527344E-2</v>
      </c>
      <c r="AU414" s="191">
        <f ca="1">IFERROR(IF($AM414="HSC",OFFSET(INDEX(CpDataCoefficients!$A$1:$A$5025,MATCH($A414,CpDataCoefficients!$A$1:$A$5025,0)),1,CpDataCoefficients!$F$39+AU$3),OFFSET(INDEX(CpDataCoefficients!$A$1:$A$5025,MATCH($A414,CpDataCoefficients!$A$1:$A$5025,0)),0,CpDataCoefficients!$F$39+AU$3)),0)</f>
        <v>-39758.725052773501</v>
      </c>
      <c r="AV414" s="191">
        <f ca="1">IFERROR(IF($AM414="HSC",OFFSET(INDEX(CpDataCoefficients!$A$1:$A$5025,MATCH($A414,CpDataCoefficients!$A$1:$A$5025,0)),1,CpDataCoefficients!$F$39+AV$3),OFFSET(INDEX(CpDataCoefficients!$A$1:$A$5025,MATCH($A414,CpDataCoefficients!$A$1:$A$5025,0)),0,CpDataCoefficients!$F$39+AV$3)),0)</f>
        <v>-23.529766047021212</v>
      </c>
      <c r="AW414" s="191">
        <f ca="1">IFERROR(IF($AM414="HSC",OFFSET(INDEX(CpDataCoefficients!$A$1:$A$5025,MATCH($A414,CpDataCoefficients!$A$1:$A$5025,0)),1,CpDataCoefficients!$F$39+AW$3),OFFSET(INDEX(CpDataCoefficients!$A$1:$A$5025,MATCH($A414,CpDataCoefficients!$A$1:$A$5025,0)),0,CpDataCoefficients!$F$39+AW$3)),0)</f>
        <v>0</v>
      </c>
      <c r="AX414" s="191">
        <f ca="1">IFERROR(IF($AM414="HSC",OFFSET(INDEX(CpDataCoefficients!$A$1:$A$5025,MATCH($A414,CpDataCoefficients!$A$1:$A$5025,0)),1,CpDataCoefficients!$F$39+AX$3),OFFSET(INDEX(CpDataCoefficients!$A$1:$A$5025,MATCH($A414,CpDataCoefficients!$A$1:$A$5025,0)),0,CpDataCoefficients!$F$39+AX$3)),0)</f>
        <v>1500</v>
      </c>
      <c r="AY414" s="191">
        <f ca="1">IFERROR(IF($AM414="HSC",OFFSET(INDEX(CpDataCoefficients!$A$1:$A$5025,MATCH($A414,CpDataCoefficients!$A$1:$A$5025,0)),1,CpDataCoefficients!$F$39+AY$3),OFFSET(INDEX(CpDataCoefficients!$A$1:$A$5025,MATCH($A414,CpDataCoefficients!$A$1:$A$5025,0)),0,CpDataCoefficients!$F$39+AY$3)),0)</f>
        <v>3000</v>
      </c>
      <c r="AZ414" s="191">
        <f ca="1">IFERROR(IF($AM414="HSC",OFFSET(INDEX(CpDataCoefficients!$A$1:$A$5025,MATCH($A414,CpDataCoefficients!$A$1:$A$5025,0)),1,CpDataCoefficients!$F$39+AZ$3),OFFSET(INDEX(CpDataCoefficients!$A$1:$A$5025,MATCH($A414,CpDataCoefficients!$A$1:$A$5025,0)),0,CpDataCoefficients!$F$39+AZ$3)),0)</f>
        <v>36.968440194943149</v>
      </c>
      <c r="BA414" s="191">
        <f ca="1">IFERROR(IF($AM414="HSC",OFFSET(INDEX(CpDataCoefficients!$A$1:$A$5025,MATCH($A414,CpDataCoefficients!$A$1:$A$5025,0)),1,CpDataCoefficients!$F$39+BA$3),OFFSET(INDEX(CpDataCoefficients!$A$1:$A$5025,MATCH($A414,CpDataCoefficients!$A$1:$A$5025,0)),0,CpDataCoefficients!$F$39+BA$3)),0)</f>
        <v>-1.3404784004959927</v>
      </c>
      <c r="BB414" s="191">
        <f ca="1">IFERROR(IF($AM414="HSC",OFFSET(INDEX(CpDataCoefficients!$A$1:$A$5025,MATCH($A414,CpDataCoefficients!$A$1:$A$5025,0)),1,CpDataCoefficients!$F$39+BB$3),OFFSET(INDEX(CpDataCoefficients!$A$1:$A$5025,MATCH($A414,CpDataCoefficients!$A$1:$A$5025,0)),0,CpDataCoefficients!$F$39+BB$3)),0)</f>
        <v>1.3581592353428391</v>
      </c>
      <c r="BC414" s="191">
        <f ca="1">IFERROR(IF($AM414="HSC",OFFSET(INDEX(CpDataCoefficients!$A$1:$A$5025,MATCH($A414,CpDataCoefficients!$A$1:$A$5025,0)),1,CpDataCoefficients!$F$39+BC$3),OFFSET(INDEX(CpDataCoefficients!$A$1:$A$5025,MATCH($A414,CpDataCoefficients!$A$1:$A$5025,0)),0,CpDataCoefficients!$F$39+BC$3)),0)</f>
        <v>-0.18885638731191046</v>
      </c>
      <c r="BD414" s="191">
        <f ca="1">IFERROR(IF($AM414="HSC",OFFSET(INDEX(CpDataCoefficients!$A$1:$A$5025,MATCH($A414,CpDataCoefficients!$A$1:$A$5025,0)),1,CpDataCoefficients!$F$39+BD$3),OFFSET(INDEX(CpDataCoefficients!$A$1:$A$5025,MATCH($A414,CpDataCoefficients!$A$1:$A$5025,0)),0,CpDataCoefficients!$F$39+BD$3)),0)</f>
        <v>-1.8717368316039247</v>
      </c>
      <c r="BE414" s="191">
        <f ca="1">IFERROR(IF($AM414="HSC",OFFSET(INDEX(CpDataCoefficients!$A$1:$A$5025,MATCH($A414,CpDataCoefficients!$A$1:$A$5025,0)),1,CpDataCoefficients!$F$39+BE$3),OFFSET(INDEX(CpDataCoefficients!$A$1:$A$5025,MATCH($A414,CpDataCoefficients!$A$1:$A$5025,0)),0,CpDataCoefficients!$F$39+BE$3)),0)</f>
        <v>-39766.348083444951</v>
      </c>
      <c r="BF414" s="191">
        <f ca="1">IFERROR(IF($AM414="HSC",OFFSET(INDEX(CpDataCoefficients!$A$1:$A$5025,MATCH($A414,CpDataCoefficients!$A$1:$A$5025,0)),1,CpDataCoefficients!$F$39+BF$3),OFFSET(INDEX(CpDataCoefficients!$A$1:$A$5025,MATCH($A414,CpDataCoefficients!$A$1:$A$5025,0)),0,CpDataCoefficients!$F$39+BF$3)),0)</f>
        <v>-14.710102221657845</v>
      </c>
      <c r="BG414" s="191">
        <f ca="1">IFERROR(IF($AM414="HSC",OFFSET(INDEX(CpDataCoefficients!$A$1:$A$5025,MATCH($A414,CpDataCoefficients!$A$1:$A$5025,0)),1,CpDataCoefficients!$F$39+BG$3),OFFSET(INDEX(CpDataCoefficients!$A$1:$A$5025,MATCH($A414,CpDataCoefficients!$A$1:$A$5025,0)),0,CpDataCoefficients!$F$39+BG$3)),0)</f>
        <v>0</v>
      </c>
      <c r="BH414" s="191">
        <f ca="1">IFERROR(IF($AM414="HSC",OFFSET(INDEX(CpDataCoefficients!$A$1:$A$5025,MATCH($A414,CpDataCoefficients!$A$1:$A$5025,0)),1,CpDataCoefficients!$F$39+BH$3),OFFSET(INDEX(CpDataCoefficients!$A$1:$A$5025,MATCH($A414,CpDataCoefficients!$A$1:$A$5025,0)),0,CpDataCoefficients!$F$39+BH$3)),0)</f>
        <v>3000</v>
      </c>
      <c r="BI414" s="191">
        <f ca="1">IFERROR(IF($AM414="HSC",OFFSET(INDEX(CpDataCoefficients!$A$1:$A$5025,MATCH($A414,CpDataCoefficients!$A$1:$A$5025,0)),1,CpDataCoefficients!$F$39+BI$3),OFFSET(INDEX(CpDataCoefficients!$A$1:$A$5025,MATCH($A414,CpDataCoefficients!$A$1:$A$5025,0)),0,CpDataCoefficients!$F$39+BI$3)),0)</f>
        <v>4500</v>
      </c>
      <c r="BJ414" s="191">
        <f ca="1">IFERROR(IF($AM414="HSC",OFFSET(INDEX(CpDataCoefficients!$A$1:$A$5025,MATCH($A414,CpDataCoefficients!$A$1:$A$5025,0)),1,CpDataCoefficients!$F$39+BJ$3),OFFSET(INDEX(CpDataCoefficients!$A$1:$A$5025,MATCH($A414,CpDataCoefficients!$A$1:$A$5025,0)),0,CpDataCoefficients!$F$39+BJ$3)),0)</f>
        <v>17.006353869626171</v>
      </c>
      <c r="BK414" s="191">
        <f ca="1">IFERROR(IF($AM414="HSC",OFFSET(INDEX(CpDataCoefficients!$A$1:$A$5025,MATCH($A414,CpDataCoefficients!$A$1:$A$5025,0)),1,CpDataCoefficients!$F$39+BK$3),OFFSET(INDEX(CpDataCoefficients!$A$1:$A$5025,MATCH($A414,CpDataCoefficients!$A$1:$A$5025,0)),0,CpDataCoefficients!$F$39+BK$3)),0)</f>
        <v>12.728239277818444</v>
      </c>
      <c r="BL414" s="191">
        <f ca="1">IFERROR(IF($AM414="HSC",OFFSET(INDEX(CpDataCoefficients!$A$1:$A$5025,MATCH($A414,CpDataCoefficients!$A$1:$A$5025,0)),1,CpDataCoefficients!$F$39+BL$3),OFFSET(INDEX(CpDataCoefficients!$A$1:$A$5025,MATCH($A414,CpDataCoefficients!$A$1:$A$5025,0)),0,CpDataCoefficients!$F$39+BL$3)),0)</f>
        <v>-2.3986933735774123</v>
      </c>
      <c r="BM414" s="191">
        <f ca="1">IFERROR(IF($AM414="HSC",OFFSET(INDEX(CpDataCoefficients!$A$1:$A$5025,MATCH($A414,CpDataCoefficients!$A$1:$A$5025,0)),1,CpDataCoefficients!$F$39+BM$3),OFFSET(INDEX(CpDataCoefficients!$A$1:$A$5025,MATCH($A414,CpDataCoefficients!$A$1:$A$5025,0)),0,CpDataCoefficients!$F$39+BM$3)),0)</f>
        <v>0.17123823276450897</v>
      </c>
      <c r="BN414" s="191">
        <f ca="1">IFERROR(IF($AM414="HSC",OFFSET(INDEX(CpDataCoefficients!$A$1:$A$5025,MATCH($A414,CpDataCoefficients!$A$1:$A$5025,0)),1,CpDataCoefficients!$F$39+BN$3),OFFSET(INDEX(CpDataCoefficients!$A$1:$A$5025,MATCH($A414,CpDataCoefficients!$A$1:$A$5025,0)),0,CpDataCoefficients!$F$39+BN$3)),0)</f>
        <v>14.741181647976696</v>
      </c>
      <c r="BO414" s="191">
        <f ca="1">IFERROR(IF($AM414="HSC",OFFSET(INDEX(CpDataCoefficients!$A$1:$A$5025,MATCH($A414,CpDataCoefficients!$A$1:$A$5025,0)),1,CpDataCoefficients!$F$39+BO$3),OFFSET(INDEX(CpDataCoefficients!$A$1:$A$5025,MATCH($A414,CpDataCoefficients!$A$1:$A$5025,0)),0,CpDataCoefficients!$F$39+BO$3)),0)</f>
        <v>-39737.71365710449</v>
      </c>
      <c r="BP414" s="191">
        <f ca="1">IFERROR(IF($AM414="HSC",OFFSET(INDEX(CpDataCoefficients!$A$1:$A$5025,MATCH($A414,CpDataCoefficients!$A$1:$A$5025,0)),1,CpDataCoefficients!$F$39+BP$3),OFFSET(INDEX(CpDataCoefficients!$A$1:$A$5025,MATCH($A414,CpDataCoefficients!$A$1:$A$5025,0)),0,CpDataCoefficients!$F$39+BP$3)),0)</f>
        <v>-20.397736837168669</v>
      </c>
      <c r="BQ414" s="191">
        <f ca="1">IFERROR(IF($AM414="HSC",OFFSET(INDEX(CpDataCoefficients!$A$1:$A$5025,MATCH($A414,CpDataCoefficients!$A$1:$A$5025,0)),1,CpDataCoefficients!$F$39+BQ$3),OFFSET(INDEX(CpDataCoefficients!$A$1:$A$5025,MATCH($A414,CpDataCoefficients!$A$1:$A$5025,0)),0,CpDataCoefficients!$F$39+BQ$3)),0)</f>
        <v>0</v>
      </c>
      <c r="BR414" s="191">
        <f ca="1">IFERROR(IF($AM414="HSC",OFFSET(INDEX(CpDataCoefficients!$A$1:$A$5025,MATCH($A414,CpDataCoefficients!$A$1:$A$5025,0)),1,CpDataCoefficients!$F$39+BR$3),OFFSET(INDEX(CpDataCoefficients!$A$1:$A$5025,MATCH($A414,CpDataCoefficients!$A$1:$A$5025,0)),0,CpDataCoefficients!$F$39+BR$3)),0)</f>
        <v>4500</v>
      </c>
      <c r="BS414" s="191">
        <f ca="1">IFERROR(IF($AM414="HSC",OFFSET(INDEX(CpDataCoefficients!$A$1:$A$5025,MATCH($A414,CpDataCoefficients!$A$1:$A$5025,0)),1,CpDataCoefficients!$F$39+BS$3),OFFSET(INDEX(CpDataCoefficients!$A$1:$A$5025,MATCH($A414,CpDataCoefficients!$A$1:$A$5025,0)),0,CpDataCoefficients!$F$39+BS$3)),0)</f>
        <v>6000</v>
      </c>
      <c r="BT414" s="191">
        <f ca="1">IFERROR(IF($AM414="HSC",OFFSET(INDEX(CpDataCoefficients!$A$1:$A$5025,MATCH($A414,CpDataCoefficients!$A$1:$A$5025,0)),1,CpDataCoefficients!$F$39+BT$3),OFFSET(INDEX(CpDataCoefficients!$A$1:$A$5025,MATCH($A414,CpDataCoefficients!$A$1:$A$5025,0)),0,CpDataCoefficients!$F$39+BT$3)),0)</f>
        <v>42.345116819544359</v>
      </c>
      <c r="BU414" s="191">
        <f ca="1">IFERROR(IF($AM414="HSC",OFFSET(INDEX(CpDataCoefficients!$A$1:$A$5025,MATCH($A414,CpDataCoefficients!$A$1:$A$5025,0)),1,CpDataCoefficients!$F$39+BU$3),OFFSET(INDEX(CpDataCoefficients!$A$1:$A$5025,MATCH($A414,CpDataCoefficients!$A$1:$A$5025,0)),0,CpDataCoefficients!$F$39+BU$3)),0)</f>
        <v>2.0652465418251533</v>
      </c>
      <c r="BV414" s="191">
        <f ca="1">IFERROR(IF($AM414="HSC",OFFSET(INDEX(CpDataCoefficients!$A$1:$A$5025,MATCH($A414,CpDataCoefficients!$A$1:$A$5025,0)),1,CpDataCoefficients!$F$39+BV$3),OFFSET(INDEX(CpDataCoefficients!$A$1:$A$5025,MATCH($A414,CpDataCoefficients!$A$1:$A$5025,0)),0,CpDataCoefficients!$F$39+BV$3)),0)</f>
        <v>-0.7200739775469055</v>
      </c>
      <c r="BW414" s="191">
        <f ca="1">IFERROR(IF($AM414="HSC",OFFSET(INDEX(CpDataCoefficients!$A$1:$A$5025,MATCH($A414,CpDataCoefficients!$A$1:$A$5025,0)),1,CpDataCoefficients!$F$39+BW$3),OFFSET(INDEX(CpDataCoefficients!$A$1:$A$5025,MATCH($A414,CpDataCoefficients!$A$1:$A$5025,0)),0,CpDataCoefficients!$F$39+BW$3)),0)</f>
        <v>7.7512730755371115E-2</v>
      </c>
      <c r="BX414" s="191">
        <f ca="1">IFERROR(IF($AM414="HSC",OFFSET(INDEX(CpDataCoefficients!$A$1:$A$5025,MATCH($A414,CpDataCoefficients!$A$1:$A$5025,0)),1,CpDataCoefficients!$F$39+BX$3),OFFSET(INDEX(CpDataCoefficients!$A$1:$A$5025,MATCH($A414,CpDataCoefficients!$A$1:$A$5025,0)),0,CpDataCoefficients!$F$39+BX$3)),0)</f>
        <v>-42.09375897607508</v>
      </c>
      <c r="BY414" s="191">
        <f ca="1">IFERROR(IF($AM414="HSC",OFFSET(INDEX(CpDataCoefficients!$A$1:$A$5025,MATCH($A414,CpDataCoefficients!$A$1:$A$5025,0)),1,CpDataCoefficients!$F$39+BY$3),OFFSET(INDEX(CpDataCoefficients!$A$1:$A$5025,MATCH($A414,CpDataCoefficients!$A$1:$A$5025,0)),0,CpDataCoefficients!$F$39+BY$3)),0)</f>
        <v>-39797.785011470056</v>
      </c>
      <c r="BZ414" s="191">
        <f ca="1">IFERROR(IF($AM414="HSC",OFFSET(INDEX(CpDataCoefficients!$A$1:$A$5025,MATCH($A414,CpDataCoefficients!$A$1:$A$5025,0)),1,CpDataCoefficients!$F$39+BZ$3),OFFSET(INDEX(CpDataCoefficients!$A$1:$A$5025,MATCH($A414,CpDataCoefficients!$A$1:$A$5025,0)),0,CpDataCoefficients!$F$39+BZ$3)),0)</f>
        <v>-26.078171268984761</v>
      </c>
      <c r="CA414" s="191">
        <f ca="1">IFERROR(IF($AM414="HSC",OFFSET(INDEX(CpDataCoefficients!$A$1:$A$5025,MATCH($A414,CpDataCoefficients!$A$1:$A$5025,0)),1,CpDataCoefficients!$F$39+CA$3),OFFSET(INDEX(CpDataCoefficients!$A$1:$A$5025,MATCH($A414,CpDataCoefficients!$A$1:$A$5025,0)),0,CpDataCoefficients!$F$39+CA$3)),0)</f>
        <v>0</v>
      </c>
      <c r="CB414" s="191">
        <f ca="1">IFERROR(IF($AM414="HSC",OFFSET(INDEX(CpDataCoefficients!$A$1:$A$5025,MATCH($A414,CpDataCoefficients!$A$1:$A$5025,0)),1,CpDataCoefficients!$F$39+CB$3),OFFSET(INDEX(CpDataCoefficients!$A$1:$A$5025,MATCH($A414,CpDataCoefficients!$A$1:$A$5025,0)),0,CpDataCoefficients!$F$39+CB$3)),0)</f>
        <v>0</v>
      </c>
      <c r="CC414" s="191">
        <f ca="1">IFERROR(IF($AM414="HSC",OFFSET(INDEX(CpDataCoefficients!$A$1:$A$5025,MATCH($A414,CpDataCoefficients!$A$1:$A$5025,0)),1,CpDataCoefficients!$F$39+CC$3),OFFSET(INDEX(CpDataCoefficients!$A$1:$A$5025,MATCH($A414,CpDataCoefficients!$A$1:$A$5025,0)),0,CpDataCoefficients!$F$39+CC$3)),0)</f>
        <v>0</v>
      </c>
      <c r="CD414" s="191">
        <f ca="1">IFERROR(IF($AM414="HSC",OFFSET(INDEX(CpDataCoefficients!$A$1:$A$5025,MATCH($A414,CpDataCoefficients!$A$1:$A$5025,0)),1,CpDataCoefficients!$F$39+CD$3),OFFSET(INDEX(CpDataCoefficients!$A$1:$A$5025,MATCH($A414,CpDataCoefficients!$A$1:$A$5025,0)),0,CpDataCoefficients!$F$39+CD$3)),0)</f>
        <v>0</v>
      </c>
      <c r="CE414" s="191">
        <f ca="1">IFERROR(IF($AM414="HSC",OFFSET(INDEX(CpDataCoefficients!$A$1:$A$5025,MATCH($A414,CpDataCoefficients!$A$1:$A$5025,0)),1,CpDataCoefficients!$F$39+CE$3),OFFSET(INDEX(CpDataCoefficients!$A$1:$A$5025,MATCH($A414,CpDataCoefficients!$A$1:$A$5025,0)),0,CpDataCoefficients!$F$39+CE$3)),0)</f>
        <v>0</v>
      </c>
      <c r="CF414" s="191">
        <f ca="1">IFERROR(IF($AM414="HSC",OFFSET(INDEX(CpDataCoefficients!$A$1:$A$5025,MATCH($A414,CpDataCoefficients!$A$1:$A$5025,0)),1,CpDataCoefficients!$F$39+CF$3),OFFSET(INDEX(CpDataCoefficients!$A$1:$A$5025,MATCH($A414,CpDataCoefficients!$A$1:$A$5025,0)),0,CpDataCoefficients!$F$39+CF$3)),0)</f>
        <v>0</v>
      </c>
      <c r="CG414" s="191">
        <f ca="1">IFERROR(IF($AM414="HSC",OFFSET(INDEX(CpDataCoefficients!$A$1:$A$5025,MATCH($A414,CpDataCoefficients!$A$1:$A$5025,0)),1,CpDataCoefficients!$F$39+CG$3),OFFSET(INDEX(CpDataCoefficients!$A$1:$A$5025,MATCH($A414,CpDataCoefficients!$A$1:$A$5025,0)),0,CpDataCoefficients!$F$39+CG$3)),0)</f>
        <v>0</v>
      </c>
      <c r="CH414" s="191">
        <f ca="1">IFERROR(IF($AM414="HSC",OFFSET(INDEX(CpDataCoefficients!$A$1:$A$5025,MATCH($A414,CpDataCoefficients!$A$1:$A$5025,0)),1,CpDataCoefficients!$F$39+CH$3),OFFSET(INDEX(CpDataCoefficients!$A$1:$A$5025,MATCH($A414,CpDataCoefficients!$A$1:$A$5025,0)),0,CpDataCoefficients!$F$39+CH$3)),0)</f>
        <v>0</v>
      </c>
      <c r="CI414" s="191">
        <f ca="1">IFERROR(IF($AM414="HSC",OFFSET(INDEX(CpDataCoefficients!$A$1:$A$5025,MATCH($A414,CpDataCoefficients!$A$1:$A$5025,0)),1,CpDataCoefficients!$F$39+CI$3),OFFSET(INDEX(CpDataCoefficients!$A$1:$A$5025,MATCH($A414,CpDataCoefficients!$A$1:$A$5025,0)),0,CpDataCoefficients!$F$39+CI$3)),0)</f>
        <v>0</v>
      </c>
      <c r="CJ414" s="191">
        <f ca="1">IFERROR(IF($AM414="HSC",OFFSET(INDEX(CpDataCoefficients!$A$1:$A$5025,MATCH($A414,CpDataCoefficients!$A$1:$A$5025,0)),1,CpDataCoefficients!$F$39+CJ$3),OFFSET(INDEX(CpDataCoefficients!$A$1:$A$5025,MATCH($A414,CpDataCoefficients!$A$1:$A$5025,0)),0,CpDataCoefficients!$F$39+CJ$3)),0)</f>
        <v>0</v>
      </c>
      <c r="CK414" s="191">
        <f ca="1">IFERROR(IF($AM414="HSC",OFFSET(INDEX(CpDataCoefficients!$A$1:$A$5025,MATCH($A414,CpDataCoefficients!$A$1:$A$5025,0)),1,CpDataCoefficients!$F$39+CK$3),OFFSET(INDEX(CpDataCoefficients!$A$1:$A$5025,MATCH($A414,CpDataCoefficients!$A$1:$A$5025,0)),0,CpDataCoefficients!$F$39+CK$3)),0)</f>
        <v>0</v>
      </c>
      <c r="CL414" s="191">
        <f ca="1">IFERROR(IF($AM414="HSC",OFFSET(INDEX(CpDataCoefficients!$A$1:$A$5025,MATCH($A414,CpDataCoefficients!$A$1:$A$5025,0)),1,CpDataCoefficients!$F$39+CL$3),OFFSET(INDEX(CpDataCoefficients!$A$1:$A$5025,MATCH($A414,CpDataCoefficients!$A$1:$A$5025,0)),0,CpDataCoefficients!$F$39+CL$3)),0)</f>
        <v>0</v>
      </c>
      <c r="CM414" s="191">
        <f ca="1">IFERROR(IF($AM414="HSC",OFFSET(INDEX(CpDataCoefficients!$A$1:$A$5025,MATCH($A414,CpDataCoefficients!$A$1:$A$5025,0)),1,CpDataCoefficients!$F$39+CM$3),OFFSET(INDEX(CpDataCoefficients!$A$1:$A$5025,MATCH($A414,CpDataCoefficients!$A$1:$A$5025,0)),0,CpDataCoefficients!$F$39+CM$3)),0)</f>
        <v>0</v>
      </c>
      <c r="CN414" s="191">
        <f ca="1">IFERROR(IF($AM414="HSC",OFFSET(INDEX(CpDataCoefficients!$A$1:$A$5025,MATCH($A414,CpDataCoefficients!$A$1:$A$5025,0)),1,CpDataCoefficients!$F$39+CN$3),OFFSET(INDEX(CpDataCoefficients!$A$1:$A$5025,MATCH($A414,CpDataCoefficients!$A$1:$A$5025,0)),0,CpDataCoefficients!$F$39+CN$3)),0)</f>
        <v>0</v>
      </c>
      <c r="CO414" s="191">
        <f ca="1">IFERROR(IF($AM414="HSC",OFFSET(INDEX(CpDataCoefficients!$A$1:$A$5025,MATCH($A414,CpDataCoefficients!$A$1:$A$5025,0)),1,CpDataCoefficients!$F$39+CO$3),OFFSET(INDEX(CpDataCoefficients!$A$1:$A$5025,MATCH($A414,CpDataCoefficients!$A$1:$A$5025,0)),0,CpDataCoefficients!$F$39+CO$3)),0)</f>
        <v>0</v>
      </c>
      <c r="CP414" s="191">
        <f ca="1">IFERROR(IF($AM414="HSC",OFFSET(INDEX(CpDataCoefficients!$A$1:$A$5025,MATCH($A414,CpDataCoefficients!$A$1:$A$5025,0)),1,CpDataCoefficients!$F$39+CP$3),OFFSET(INDEX(CpDataCoefficients!$A$1:$A$5025,MATCH($A414,CpDataCoefficients!$A$1:$A$5025,0)),0,CpDataCoefficients!$F$39+CP$3)),0)</f>
        <v>0</v>
      </c>
      <c r="CQ414" s="191">
        <f ca="1">IFERROR(IF($AM414="HSC",OFFSET(INDEX(CpDataCoefficients!$A$1:$A$5025,MATCH($A414,CpDataCoefficients!$A$1:$A$5025,0)),1,CpDataCoefficients!$F$39+CQ$3),OFFSET(INDEX(CpDataCoefficients!$A$1:$A$5025,MATCH($A414,CpDataCoefficients!$A$1:$A$5025,0)),0,CpDataCoefficients!$F$39+CQ$3)),0)</f>
        <v>0</v>
      </c>
      <c r="CR414" s="191">
        <f ca="1">IFERROR(IF($AM414="HSC",OFFSET(INDEX(CpDataCoefficients!$A$1:$A$5025,MATCH($A414,CpDataCoefficients!$A$1:$A$5025,0)),1,CpDataCoefficients!$F$39+CR$3),OFFSET(INDEX(CpDataCoefficients!$A$1:$A$5025,MATCH($A414,CpDataCoefficients!$A$1:$A$5025,0)),0,CpDataCoefficients!$F$39+CR$3)),0)</f>
        <v>0</v>
      </c>
      <c r="CS414" s="191">
        <f ca="1">IFERROR(IF($AM414="HSC",OFFSET(INDEX(CpDataCoefficients!$A$1:$A$5025,MATCH($A414,CpDataCoefficients!$A$1:$A$5025,0)),1,CpDataCoefficients!$F$39+CS$3),OFFSET(INDEX(CpDataCoefficients!$A$1:$A$5025,MATCH($A414,CpDataCoefficients!$A$1:$A$5025,0)),0,CpDataCoefficients!$F$39+CS$3)),0)</f>
        <v>0</v>
      </c>
      <c r="CT414" s="191">
        <f ca="1">IFERROR(IF($AM414="HSC",OFFSET(INDEX(CpDataCoefficients!$A$1:$A$5025,MATCH($A414,CpDataCoefficients!$A$1:$A$5025,0)),1,CpDataCoefficients!$F$39+CT$3),OFFSET(INDEX(CpDataCoefficients!$A$1:$A$5025,MATCH($A414,CpDataCoefficients!$A$1:$A$5025,0)),0,CpDataCoefficients!$F$39+CT$3)),0)</f>
        <v>0</v>
      </c>
      <c r="CU414" s="192">
        <f ca="1">IFERROR(IF($AM414="HSC",OFFSET(INDEX(CpDataCoefficients!$A$1:$A$5025,MATCH($A414,CpDataCoefficients!$A$1:$A$5025,0)),1,CpDataCoefficients!$F$39+CU$3),OFFSET(INDEX(CpDataCoefficients!$A$1:$A$5025,MATCH($A414,CpDataCoefficients!$A$1:$A$5025,0)),0,CpDataCoefficients!$F$39+CU$3)),0)</f>
        <v>0</v>
      </c>
      <c r="CV414" s="193"/>
      <c r="CW414" s="193"/>
      <c r="CX414" s="193"/>
      <c r="CY414" s="193"/>
      <c r="CZ414" s="193"/>
      <c r="DA414" s="193"/>
      <c r="DB414" s="193"/>
      <c r="DC414" s="193"/>
      <c r="DD414" s="193"/>
      <c r="DE414" s="193"/>
      <c r="DF414" s="193"/>
      <c r="DG414" s="193"/>
      <c r="DH414" s="193"/>
      <c r="DI414" s="193"/>
      <c r="DJ414" s="193"/>
      <c r="DK414" s="193"/>
      <c r="DL414" s="193"/>
      <c r="DM414" s="193"/>
      <c r="DN414" s="193"/>
      <c r="DO414" s="193"/>
      <c r="DP414" s="193"/>
      <c r="DQ414" s="193"/>
      <c r="DR414" s="193"/>
      <c r="DS414" s="193"/>
      <c r="DT414" s="193"/>
      <c r="DU414" s="193">
        <v>1</v>
      </c>
      <c r="DV414" s="193"/>
      <c r="DW414" s="193"/>
      <c r="DX414" s="193"/>
      <c r="DY414" s="193"/>
      <c r="DZ414" s="193"/>
    </row>
    <row r="415" spans="1:130" ht="15.75" x14ac:dyDescent="0.25">
      <c r="A415" s="166" t="s">
        <v>417</v>
      </c>
      <c r="B415" s="166" t="s">
        <v>1022</v>
      </c>
      <c r="C415" s="177">
        <f ca="1">8*$C$494+$C$273*5</f>
        <v>106.1656</v>
      </c>
      <c r="D415" s="176">
        <v>248</v>
      </c>
      <c r="E415" s="176">
        <v>417.6</v>
      </c>
      <c r="F415" s="176">
        <v>630.20000000000005</v>
      </c>
      <c r="G415" s="176">
        <v>36.799999999999997</v>
      </c>
      <c r="H415" s="176">
        <v>37.28759998927049</v>
      </c>
      <c r="I415" s="176">
        <v>369</v>
      </c>
      <c r="J415" s="175">
        <v>0.26300000000000001</v>
      </c>
      <c r="K415" s="175">
        <v>0.314</v>
      </c>
      <c r="L415" s="175">
        <v>0.88</v>
      </c>
      <c r="M415" s="176">
        <v>293</v>
      </c>
      <c r="N415" s="176">
        <v>0.5</v>
      </c>
      <c r="O415" s="177">
        <v>-3.786</v>
      </c>
      <c r="P415" s="178">
        <v>0.1424</v>
      </c>
      <c r="Q415" s="178">
        <v>-8.2239999999999999E-5</v>
      </c>
      <c r="R415" s="178">
        <v>1.798E-8</v>
      </c>
      <c r="S415" s="175">
        <f t="shared" ca="1" si="7"/>
        <v>0.88251676464158257</v>
      </c>
      <c r="T415" s="179">
        <v>25</v>
      </c>
      <c r="U415" s="180">
        <v>513.54</v>
      </c>
      <c r="V415" s="180">
        <v>277.98</v>
      </c>
      <c r="W415" s="169">
        <v>4.54</v>
      </c>
      <c r="X415" s="181">
        <v>18.995360000000002</v>
      </c>
      <c r="Y415" s="169">
        <v>29.18</v>
      </c>
      <c r="Z415" s="181">
        <v>122.08912000000001</v>
      </c>
      <c r="AA415" s="181"/>
      <c r="AB415" s="177">
        <v>16.115600000000001</v>
      </c>
      <c r="AC415" s="180">
        <v>3395.57</v>
      </c>
      <c r="AD415" s="180">
        <v>-59.46</v>
      </c>
      <c r="AE415" s="169">
        <v>445</v>
      </c>
      <c r="AF415" s="169">
        <v>305</v>
      </c>
      <c r="AG415" s="175">
        <v>61.762999999999998</v>
      </c>
      <c r="AH415" s="180">
        <v>-7149.21</v>
      </c>
      <c r="AI415" s="175">
        <v>-6.3019999999999996</v>
      </c>
      <c r="AJ415" s="175">
        <v>6.11</v>
      </c>
      <c r="AK415" s="169">
        <v>8800</v>
      </c>
      <c r="AL415" s="181">
        <v>36819.200000000004</v>
      </c>
      <c r="AM415" s="190" t="s">
        <v>139</v>
      </c>
      <c r="AN415" s="191">
        <f ca="1">IFERROR(IF($AM415="HSC",OFFSET(INDEX(CpDataCoefficients!$A$1:$A$5025,MATCH($A415,CpDataCoefficients!$A$1:$A$5025,0)),1,CpDataCoefficients!$F$39+AN$3),OFFSET(INDEX(CpDataCoefficients!$A$1:$A$5025,MATCH($A415,CpDataCoefficients!$A$1:$A$5025,0)),0,CpDataCoefficients!$F$39+AN$3)),0)</f>
        <v>200</v>
      </c>
      <c r="AO415" s="191">
        <f ca="1">IFERROR(IF($AM415="HSC",OFFSET(INDEX(CpDataCoefficients!$A$1:$A$5025,MATCH($A415,CpDataCoefficients!$A$1:$A$5025,0)),1,CpDataCoefficients!$F$39+AO$3),OFFSET(INDEX(CpDataCoefficients!$A$1:$A$5025,MATCH($A415,CpDataCoefficients!$A$1:$A$5025,0)),0,CpDataCoefficients!$F$39+AO$3)),0)</f>
        <v>1500</v>
      </c>
      <c r="AP415" s="191">
        <f ca="1">IFERROR(IF($AM415="HSC",OFFSET(INDEX(CpDataCoefficients!$A$1:$A$5025,MATCH($A415,CpDataCoefficients!$A$1:$A$5025,0)),1,CpDataCoefficients!$F$39+AP$3),OFFSET(INDEX(CpDataCoefficients!$A$1:$A$5025,MATCH($A415,CpDataCoefficients!$A$1:$A$5025,0)),0,CpDataCoefficients!$F$39+AP$3)),0)</f>
        <v>-37.640791764003872</v>
      </c>
      <c r="AQ415" s="191">
        <f ca="1">IFERROR(IF($AM415="HSC",OFFSET(INDEX(CpDataCoefficients!$A$1:$A$5025,MATCH($A415,CpDataCoefficients!$A$1:$A$5025,0)),1,CpDataCoefficients!$F$39+AQ$3),OFFSET(INDEX(CpDataCoefficients!$A$1:$A$5025,MATCH($A415,CpDataCoefficients!$A$1:$A$5025,0)),0,CpDataCoefficients!$F$39+AQ$3)),0)</f>
        <v>656.96249279052097</v>
      </c>
      <c r="AR415" s="191">
        <f ca="1">IFERROR(IF($AM415="HSC",OFFSET(INDEX(CpDataCoefficients!$A$1:$A$5025,MATCH($A415,CpDataCoefficients!$A$1:$A$5025,0)),1,CpDataCoefficients!$F$39+AR$3),OFFSET(INDEX(CpDataCoefficients!$A$1:$A$5025,MATCH($A415,CpDataCoefficients!$A$1:$A$5025,0)),0,CpDataCoefficients!$F$39+AR$3)),0)</f>
        <v>-399.95019250019828</v>
      </c>
      <c r="AS415" s="191">
        <f ca="1">IFERROR(IF($AM415="HSC",OFFSET(INDEX(CpDataCoefficients!$A$1:$A$5025,MATCH($A415,CpDataCoefficients!$A$1:$A$5025,0)),1,CpDataCoefficients!$F$39+AS$3),OFFSET(INDEX(CpDataCoefficients!$A$1:$A$5025,MATCH($A415,CpDataCoefficients!$A$1:$A$5025,0)),0,CpDataCoefficients!$F$39+AS$3)),0)</f>
        <v>92.670734309915943</v>
      </c>
      <c r="AT415" s="191">
        <f ca="1">IFERROR(IF($AM415="HSC",OFFSET(INDEX(CpDataCoefficients!$A$1:$A$5025,MATCH($A415,CpDataCoefficients!$A$1:$A$5025,0)),1,CpDataCoefficients!$F$39+AT$3),OFFSET(INDEX(CpDataCoefficients!$A$1:$A$5025,MATCH($A415,CpDataCoefficients!$A$1:$A$5025,0)),0,CpDataCoefficients!$F$39+AT$3)),0)</f>
        <v>0.69038352055357199</v>
      </c>
      <c r="AU415" s="191">
        <f ca="1">IFERROR(IF($AM415="HSC",OFFSET(INDEX(CpDataCoefficients!$A$1:$A$5025,MATCH($A415,CpDataCoefficients!$A$1:$A$5025,0)),1,CpDataCoefficients!$F$39+AU$3),OFFSET(INDEX(CpDataCoefficients!$A$1:$A$5025,MATCH($A415,CpDataCoefficients!$A$1:$A$5025,0)),0,CpDataCoefficients!$F$39+AU$3)),0)</f>
        <v>0</v>
      </c>
      <c r="AV415" s="191">
        <f ca="1">IFERROR(IF($AM415="HSC",OFFSET(INDEX(CpDataCoefficients!$A$1:$A$5025,MATCH($A415,CpDataCoefficients!$A$1:$A$5025,0)),1,CpDataCoefficients!$F$39+AV$3),OFFSET(INDEX(CpDataCoefficients!$A$1:$A$5025,MATCH($A415,CpDataCoefficients!$A$1:$A$5025,0)),0,CpDataCoefficients!$F$39+AV$3)),0)</f>
        <v>0</v>
      </c>
      <c r="AW415" s="191">
        <f ca="1">IFERROR(IF($AM415="HSC",OFFSET(INDEX(CpDataCoefficients!$A$1:$A$5025,MATCH($A415,CpDataCoefficients!$A$1:$A$5025,0)),1,CpDataCoefficients!$F$39+AW$3),OFFSET(INDEX(CpDataCoefficients!$A$1:$A$5025,MATCH($A415,CpDataCoefficients!$A$1:$A$5025,0)),0,CpDataCoefficients!$F$39+AW$3)),0)</f>
        <v>0</v>
      </c>
      <c r="AX415" s="191">
        <f ca="1">IFERROR(IF($AM415="HSC",OFFSET(INDEX(CpDataCoefficients!$A$1:$A$5025,MATCH($A415,CpDataCoefficients!$A$1:$A$5025,0)),1,CpDataCoefficients!$F$39+AX$3),OFFSET(INDEX(CpDataCoefficients!$A$1:$A$5025,MATCH($A415,CpDataCoefficients!$A$1:$A$5025,0)),0,CpDataCoefficients!$F$39+AX$3)),0)</f>
        <v>0</v>
      </c>
      <c r="AY415" s="191">
        <f ca="1">IFERROR(IF($AM415="HSC",OFFSET(INDEX(CpDataCoefficients!$A$1:$A$5025,MATCH($A415,CpDataCoefficients!$A$1:$A$5025,0)),1,CpDataCoefficients!$F$39+AY$3),OFFSET(INDEX(CpDataCoefficients!$A$1:$A$5025,MATCH($A415,CpDataCoefficients!$A$1:$A$5025,0)),0,CpDataCoefficients!$F$39+AY$3)),0)</f>
        <v>0</v>
      </c>
      <c r="AZ415" s="191">
        <f ca="1">IFERROR(IF($AM415="HSC",OFFSET(INDEX(CpDataCoefficients!$A$1:$A$5025,MATCH($A415,CpDataCoefficients!$A$1:$A$5025,0)),1,CpDataCoefficients!$F$39+AZ$3),OFFSET(INDEX(CpDataCoefficients!$A$1:$A$5025,MATCH($A415,CpDataCoefficients!$A$1:$A$5025,0)),0,CpDataCoefficients!$F$39+AZ$3)),0)</f>
        <v>0</v>
      </c>
      <c r="BA415" s="191">
        <f ca="1">IFERROR(IF($AM415="HSC",OFFSET(INDEX(CpDataCoefficients!$A$1:$A$5025,MATCH($A415,CpDataCoefficients!$A$1:$A$5025,0)),1,CpDataCoefficients!$F$39+BA$3),OFFSET(INDEX(CpDataCoefficients!$A$1:$A$5025,MATCH($A415,CpDataCoefficients!$A$1:$A$5025,0)),0,CpDataCoefficients!$F$39+BA$3)),0)</f>
        <v>0</v>
      </c>
      <c r="BB415" s="191">
        <f ca="1">IFERROR(IF($AM415="HSC",OFFSET(INDEX(CpDataCoefficients!$A$1:$A$5025,MATCH($A415,CpDataCoefficients!$A$1:$A$5025,0)),1,CpDataCoefficients!$F$39+BB$3),OFFSET(INDEX(CpDataCoefficients!$A$1:$A$5025,MATCH($A415,CpDataCoefficients!$A$1:$A$5025,0)),0,CpDataCoefficients!$F$39+BB$3)),0)</f>
        <v>0</v>
      </c>
      <c r="BC415" s="191">
        <f ca="1">IFERROR(IF($AM415="HSC",OFFSET(INDEX(CpDataCoefficients!$A$1:$A$5025,MATCH($A415,CpDataCoefficients!$A$1:$A$5025,0)),1,CpDataCoefficients!$F$39+BC$3),OFFSET(INDEX(CpDataCoefficients!$A$1:$A$5025,MATCH($A415,CpDataCoefficients!$A$1:$A$5025,0)),0,CpDataCoefficients!$F$39+BC$3)),0)</f>
        <v>0</v>
      </c>
      <c r="BD415" s="191">
        <f ca="1">IFERROR(IF($AM415="HSC",OFFSET(INDEX(CpDataCoefficients!$A$1:$A$5025,MATCH($A415,CpDataCoefficients!$A$1:$A$5025,0)),1,CpDataCoefficients!$F$39+BD$3),OFFSET(INDEX(CpDataCoefficients!$A$1:$A$5025,MATCH($A415,CpDataCoefficients!$A$1:$A$5025,0)),0,CpDataCoefficients!$F$39+BD$3)),0)</f>
        <v>0</v>
      </c>
      <c r="BE415" s="191">
        <f ca="1">IFERROR(IF($AM415="HSC",OFFSET(INDEX(CpDataCoefficients!$A$1:$A$5025,MATCH($A415,CpDataCoefficients!$A$1:$A$5025,0)),1,CpDataCoefficients!$F$39+BE$3),OFFSET(INDEX(CpDataCoefficients!$A$1:$A$5025,MATCH($A415,CpDataCoefficients!$A$1:$A$5025,0)),0,CpDataCoefficients!$F$39+BE$3)),0)</f>
        <v>0</v>
      </c>
      <c r="BF415" s="191">
        <f ca="1">IFERROR(IF($AM415="HSC",OFFSET(INDEX(CpDataCoefficients!$A$1:$A$5025,MATCH($A415,CpDataCoefficients!$A$1:$A$5025,0)),1,CpDataCoefficients!$F$39+BF$3),OFFSET(INDEX(CpDataCoefficients!$A$1:$A$5025,MATCH($A415,CpDataCoefficients!$A$1:$A$5025,0)),0,CpDataCoefficients!$F$39+BF$3)),0)</f>
        <v>0</v>
      </c>
      <c r="BG415" s="191">
        <f ca="1">IFERROR(IF($AM415="HSC",OFFSET(INDEX(CpDataCoefficients!$A$1:$A$5025,MATCH($A415,CpDataCoefficients!$A$1:$A$5025,0)),1,CpDataCoefficients!$F$39+BG$3),OFFSET(INDEX(CpDataCoefficients!$A$1:$A$5025,MATCH($A415,CpDataCoefficients!$A$1:$A$5025,0)),0,CpDataCoefficients!$F$39+BG$3)),0)</f>
        <v>0</v>
      </c>
      <c r="BH415" s="191">
        <f ca="1">IFERROR(IF($AM415="HSC",OFFSET(INDEX(CpDataCoefficients!$A$1:$A$5025,MATCH($A415,CpDataCoefficients!$A$1:$A$5025,0)),1,CpDataCoefficients!$F$39+BH$3),OFFSET(INDEX(CpDataCoefficients!$A$1:$A$5025,MATCH($A415,CpDataCoefficients!$A$1:$A$5025,0)),0,CpDataCoefficients!$F$39+BH$3)),0)</f>
        <v>0</v>
      </c>
      <c r="BI415" s="191">
        <f ca="1">IFERROR(IF($AM415="HSC",OFFSET(INDEX(CpDataCoefficients!$A$1:$A$5025,MATCH($A415,CpDataCoefficients!$A$1:$A$5025,0)),1,CpDataCoefficients!$F$39+BI$3),OFFSET(INDEX(CpDataCoefficients!$A$1:$A$5025,MATCH($A415,CpDataCoefficients!$A$1:$A$5025,0)),0,CpDataCoefficients!$F$39+BI$3)),0)</f>
        <v>0</v>
      </c>
      <c r="BJ415" s="191">
        <f ca="1">IFERROR(IF($AM415="HSC",OFFSET(INDEX(CpDataCoefficients!$A$1:$A$5025,MATCH($A415,CpDataCoefficients!$A$1:$A$5025,0)),1,CpDataCoefficients!$F$39+BJ$3),OFFSET(INDEX(CpDataCoefficients!$A$1:$A$5025,MATCH($A415,CpDataCoefficients!$A$1:$A$5025,0)),0,CpDataCoefficients!$F$39+BJ$3)),0)</f>
        <v>0</v>
      </c>
      <c r="BK415" s="191">
        <f ca="1">IFERROR(IF($AM415="HSC",OFFSET(INDEX(CpDataCoefficients!$A$1:$A$5025,MATCH($A415,CpDataCoefficients!$A$1:$A$5025,0)),1,CpDataCoefficients!$F$39+BK$3),OFFSET(INDEX(CpDataCoefficients!$A$1:$A$5025,MATCH($A415,CpDataCoefficients!$A$1:$A$5025,0)),0,CpDataCoefficients!$F$39+BK$3)),0)</f>
        <v>0</v>
      </c>
      <c r="BL415" s="191">
        <f ca="1">IFERROR(IF($AM415="HSC",OFFSET(INDEX(CpDataCoefficients!$A$1:$A$5025,MATCH($A415,CpDataCoefficients!$A$1:$A$5025,0)),1,CpDataCoefficients!$F$39+BL$3),OFFSET(INDEX(CpDataCoefficients!$A$1:$A$5025,MATCH($A415,CpDataCoefficients!$A$1:$A$5025,0)),0,CpDataCoefficients!$F$39+BL$3)),0)</f>
        <v>0</v>
      </c>
      <c r="BM415" s="191">
        <f ca="1">IFERROR(IF($AM415="HSC",OFFSET(INDEX(CpDataCoefficients!$A$1:$A$5025,MATCH($A415,CpDataCoefficients!$A$1:$A$5025,0)),1,CpDataCoefficients!$F$39+BM$3),OFFSET(INDEX(CpDataCoefficients!$A$1:$A$5025,MATCH($A415,CpDataCoefficients!$A$1:$A$5025,0)),0,CpDataCoefficients!$F$39+BM$3)),0)</f>
        <v>0</v>
      </c>
      <c r="BN415" s="191">
        <f ca="1">IFERROR(IF($AM415="HSC",OFFSET(INDEX(CpDataCoefficients!$A$1:$A$5025,MATCH($A415,CpDataCoefficients!$A$1:$A$5025,0)),1,CpDataCoefficients!$F$39+BN$3),OFFSET(INDEX(CpDataCoefficients!$A$1:$A$5025,MATCH($A415,CpDataCoefficients!$A$1:$A$5025,0)),0,CpDataCoefficients!$F$39+BN$3)),0)</f>
        <v>0</v>
      </c>
      <c r="BO415" s="191">
        <f ca="1">IFERROR(IF($AM415="HSC",OFFSET(INDEX(CpDataCoefficients!$A$1:$A$5025,MATCH($A415,CpDataCoefficients!$A$1:$A$5025,0)),1,CpDataCoefficients!$F$39+BO$3),OFFSET(INDEX(CpDataCoefficients!$A$1:$A$5025,MATCH($A415,CpDataCoefficients!$A$1:$A$5025,0)),0,CpDataCoefficients!$F$39+BO$3)),0)</f>
        <v>0</v>
      </c>
      <c r="BP415" s="191">
        <f ca="1">IFERROR(IF($AM415="HSC",OFFSET(INDEX(CpDataCoefficients!$A$1:$A$5025,MATCH($A415,CpDataCoefficients!$A$1:$A$5025,0)),1,CpDataCoefficients!$F$39+BP$3),OFFSET(INDEX(CpDataCoefficients!$A$1:$A$5025,MATCH($A415,CpDataCoefficients!$A$1:$A$5025,0)),0,CpDataCoefficients!$F$39+BP$3)),0)</f>
        <v>0</v>
      </c>
      <c r="BQ415" s="191">
        <f ca="1">IFERROR(IF($AM415="HSC",OFFSET(INDEX(CpDataCoefficients!$A$1:$A$5025,MATCH($A415,CpDataCoefficients!$A$1:$A$5025,0)),1,CpDataCoefficients!$F$39+BQ$3),OFFSET(INDEX(CpDataCoefficients!$A$1:$A$5025,MATCH($A415,CpDataCoefficients!$A$1:$A$5025,0)),0,CpDataCoefficients!$F$39+BQ$3)),0)</f>
        <v>0</v>
      </c>
      <c r="BR415" s="191">
        <f ca="1">IFERROR(IF($AM415="HSC",OFFSET(INDEX(CpDataCoefficients!$A$1:$A$5025,MATCH($A415,CpDataCoefficients!$A$1:$A$5025,0)),1,CpDataCoefficients!$F$39+BR$3),OFFSET(INDEX(CpDataCoefficients!$A$1:$A$5025,MATCH($A415,CpDataCoefficients!$A$1:$A$5025,0)),0,CpDataCoefficients!$F$39+BR$3)),0)</f>
        <v>0</v>
      </c>
      <c r="BS415" s="191">
        <f ca="1">IFERROR(IF($AM415="HSC",OFFSET(INDEX(CpDataCoefficients!$A$1:$A$5025,MATCH($A415,CpDataCoefficients!$A$1:$A$5025,0)),1,CpDataCoefficients!$F$39+BS$3),OFFSET(INDEX(CpDataCoefficients!$A$1:$A$5025,MATCH($A415,CpDataCoefficients!$A$1:$A$5025,0)),0,CpDataCoefficients!$F$39+BS$3)),0)</f>
        <v>0</v>
      </c>
      <c r="BT415" s="191">
        <f ca="1">IFERROR(IF($AM415="HSC",OFFSET(INDEX(CpDataCoefficients!$A$1:$A$5025,MATCH($A415,CpDataCoefficients!$A$1:$A$5025,0)),1,CpDataCoefficients!$F$39+BT$3),OFFSET(INDEX(CpDataCoefficients!$A$1:$A$5025,MATCH($A415,CpDataCoefficients!$A$1:$A$5025,0)),0,CpDataCoefficients!$F$39+BT$3)),0)</f>
        <v>0</v>
      </c>
      <c r="BU415" s="191">
        <f ca="1">IFERROR(IF($AM415="HSC",OFFSET(INDEX(CpDataCoefficients!$A$1:$A$5025,MATCH($A415,CpDataCoefficients!$A$1:$A$5025,0)),1,CpDataCoefficients!$F$39+BU$3),OFFSET(INDEX(CpDataCoefficients!$A$1:$A$5025,MATCH($A415,CpDataCoefficients!$A$1:$A$5025,0)),0,CpDataCoefficients!$F$39+BU$3)),0)</f>
        <v>0</v>
      </c>
      <c r="BV415" s="191">
        <f ca="1">IFERROR(IF($AM415="HSC",OFFSET(INDEX(CpDataCoefficients!$A$1:$A$5025,MATCH($A415,CpDataCoefficients!$A$1:$A$5025,0)),1,CpDataCoefficients!$F$39+BV$3),OFFSET(INDEX(CpDataCoefficients!$A$1:$A$5025,MATCH($A415,CpDataCoefficients!$A$1:$A$5025,0)),0,CpDataCoefficients!$F$39+BV$3)),0)</f>
        <v>0</v>
      </c>
      <c r="BW415" s="191">
        <f ca="1">IFERROR(IF($AM415="HSC",OFFSET(INDEX(CpDataCoefficients!$A$1:$A$5025,MATCH($A415,CpDataCoefficients!$A$1:$A$5025,0)),1,CpDataCoefficients!$F$39+BW$3),OFFSET(INDEX(CpDataCoefficients!$A$1:$A$5025,MATCH($A415,CpDataCoefficients!$A$1:$A$5025,0)),0,CpDataCoefficients!$F$39+BW$3)),0)</f>
        <v>0</v>
      </c>
      <c r="BX415" s="191">
        <f ca="1">IFERROR(IF($AM415="HSC",OFFSET(INDEX(CpDataCoefficients!$A$1:$A$5025,MATCH($A415,CpDataCoefficients!$A$1:$A$5025,0)),1,CpDataCoefficients!$F$39+BX$3),OFFSET(INDEX(CpDataCoefficients!$A$1:$A$5025,MATCH($A415,CpDataCoefficients!$A$1:$A$5025,0)),0,CpDataCoefficients!$F$39+BX$3)),0)</f>
        <v>0</v>
      </c>
      <c r="BY415" s="191">
        <f ca="1">IFERROR(IF($AM415="HSC",OFFSET(INDEX(CpDataCoefficients!$A$1:$A$5025,MATCH($A415,CpDataCoefficients!$A$1:$A$5025,0)),1,CpDataCoefficients!$F$39+BY$3),OFFSET(INDEX(CpDataCoefficients!$A$1:$A$5025,MATCH($A415,CpDataCoefficients!$A$1:$A$5025,0)),0,CpDataCoefficients!$F$39+BY$3)),0)</f>
        <v>0</v>
      </c>
      <c r="BZ415" s="191">
        <f ca="1">IFERROR(IF($AM415="HSC",OFFSET(INDEX(CpDataCoefficients!$A$1:$A$5025,MATCH($A415,CpDataCoefficients!$A$1:$A$5025,0)),1,CpDataCoefficients!$F$39+BZ$3),OFFSET(INDEX(CpDataCoefficients!$A$1:$A$5025,MATCH($A415,CpDataCoefficients!$A$1:$A$5025,0)),0,CpDataCoefficients!$F$39+BZ$3)),0)</f>
        <v>0</v>
      </c>
      <c r="CA415" s="191">
        <f ca="1">IFERROR(IF($AM415="HSC",OFFSET(INDEX(CpDataCoefficients!$A$1:$A$5025,MATCH($A415,CpDataCoefficients!$A$1:$A$5025,0)),1,CpDataCoefficients!$F$39+CA$3),OFFSET(INDEX(CpDataCoefficients!$A$1:$A$5025,MATCH($A415,CpDataCoefficients!$A$1:$A$5025,0)),0,CpDataCoefficients!$F$39+CA$3)),0)</f>
        <v>0</v>
      </c>
      <c r="CB415" s="191">
        <f ca="1">IFERROR(IF($AM415="HSC",OFFSET(INDEX(CpDataCoefficients!$A$1:$A$5025,MATCH($A415,CpDataCoefficients!$A$1:$A$5025,0)),1,CpDataCoefficients!$F$39+CB$3),OFFSET(INDEX(CpDataCoefficients!$A$1:$A$5025,MATCH($A415,CpDataCoefficients!$A$1:$A$5025,0)),0,CpDataCoefficients!$F$39+CB$3)),0)</f>
        <v>0</v>
      </c>
      <c r="CC415" s="191">
        <f ca="1">IFERROR(IF($AM415="HSC",OFFSET(INDEX(CpDataCoefficients!$A$1:$A$5025,MATCH($A415,CpDataCoefficients!$A$1:$A$5025,0)),1,CpDataCoefficients!$F$39+CC$3),OFFSET(INDEX(CpDataCoefficients!$A$1:$A$5025,MATCH($A415,CpDataCoefficients!$A$1:$A$5025,0)),0,CpDataCoefficients!$F$39+CC$3)),0)</f>
        <v>0</v>
      </c>
      <c r="CD415" s="191">
        <f ca="1">IFERROR(IF($AM415="HSC",OFFSET(INDEX(CpDataCoefficients!$A$1:$A$5025,MATCH($A415,CpDataCoefficients!$A$1:$A$5025,0)),1,CpDataCoefficients!$F$39+CD$3),OFFSET(INDEX(CpDataCoefficients!$A$1:$A$5025,MATCH($A415,CpDataCoefficients!$A$1:$A$5025,0)),0,CpDataCoefficients!$F$39+CD$3)),0)</f>
        <v>0</v>
      </c>
      <c r="CE415" s="191">
        <f ca="1">IFERROR(IF($AM415="HSC",OFFSET(INDEX(CpDataCoefficients!$A$1:$A$5025,MATCH($A415,CpDataCoefficients!$A$1:$A$5025,0)),1,CpDataCoefficients!$F$39+CE$3),OFFSET(INDEX(CpDataCoefficients!$A$1:$A$5025,MATCH($A415,CpDataCoefficients!$A$1:$A$5025,0)),0,CpDataCoefficients!$F$39+CE$3)),0)</f>
        <v>0</v>
      </c>
      <c r="CF415" s="191">
        <f ca="1">IFERROR(IF($AM415="HSC",OFFSET(INDEX(CpDataCoefficients!$A$1:$A$5025,MATCH($A415,CpDataCoefficients!$A$1:$A$5025,0)),1,CpDataCoefficients!$F$39+CF$3),OFFSET(INDEX(CpDataCoefficients!$A$1:$A$5025,MATCH($A415,CpDataCoefficients!$A$1:$A$5025,0)),0,CpDataCoefficients!$F$39+CF$3)),0)</f>
        <v>0</v>
      </c>
      <c r="CG415" s="191">
        <f ca="1">IFERROR(IF($AM415="HSC",OFFSET(INDEX(CpDataCoefficients!$A$1:$A$5025,MATCH($A415,CpDataCoefficients!$A$1:$A$5025,0)),1,CpDataCoefficients!$F$39+CG$3),OFFSET(INDEX(CpDataCoefficients!$A$1:$A$5025,MATCH($A415,CpDataCoefficients!$A$1:$A$5025,0)),0,CpDataCoefficients!$F$39+CG$3)),0)</f>
        <v>0</v>
      </c>
      <c r="CH415" s="191">
        <f ca="1">IFERROR(IF($AM415="HSC",OFFSET(INDEX(CpDataCoefficients!$A$1:$A$5025,MATCH($A415,CpDataCoefficients!$A$1:$A$5025,0)),1,CpDataCoefficients!$F$39+CH$3),OFFSET(INDEX(CpDataCoefficients!$A$1:$A$5025,MATCH($A415,CpDataCoefficients!$A$1:$A$5025,0)),0,CpDataCoefficients!$F$39+CH$3)),0)</f>
        <v>0</v>
      </c>
      <c r="CI415" s="191">
        <f ca="1">IFERROR(IF($AM415="HSC",OFFSET(INDEX(CpDataCoefficients!$A$1:$A$5025,MATCH($A415,CpDataCoefficients!$A$1:$A$5025,0)),1,CpDataCoefficients!$F$39+CI$3),OFFSET(INDEX(CpDataCoefficients!$A$1:$A$5025,MATCH($A415,CpDataCoefficients!$A$1:$A$5025,0)),0,CpDataCoefficients!$F$39+CI$3)),0)</f>
        <v>0</v>
      </c>
      <c r="CJ415" s="191">
        <f ca="1">IFERROR(IF($AM415="HSC",OFFSET(INDEX(CpDataCoefficients!$A$1:$A$5025,MATCH($A415,CpDataCoefficients!$A$1:$A$5025,0)),1,CpDataCoefficients!$F$39+CJ$3),OFFSET(INDEX(CpDataCoefficients!$A$1:$A$5025,MATCH($A415,CpDataCoefficients!$A$1:$A$5025,0)),0,CpDataCoefficients!$F$39+CJ$3)),0)</f>
        <v>0</v>
      </c>
      <c r="CK415" s="191">
        <f ca="1">IFERROR(IF($AM415="HSC",OFFSET(INDEX(CpDataCoefficients!$A$1:$A$5025,MATCH($A415,CpDataCoefficients!$A$1:$A$5025,0)),1,CpDataCoefficients!$F$39+CK$3),OFFSET(INDEX(CpDataCoefficients!$A$1:$A$5025,MATCH($A415,CpDataCoefficients!$A$1:$A$5025,0)),0,CpDataCoefficients!$F$39+CK$3)),0)</f>
        <v>0</v>
      </c>
      <c r="CL415" s="191">
        <f ca="1">IFERROR(IF($AM415="HSC",OFFSET(INDEX(CpDataCoefficients!$A$1:$A$5025,MATCH($A415,CpDataCoefficients!$A$1:$A$5025,0)),1,CpDataCoefficients!$F$39+CL$3),OFFSET(INDEX(CpDataCoefficients!$A$1:$A$5025,MATCH($A415,CpDataCoefficients!$A$1:$A$5025,0)),0,CpDataCoefficients!$F$39+CL$3)),0)</f>
        <v>0</v>
      </c>
      <c r="CM415" s="191">
        <f ca="1">IFERROR(IF($AM415="HSC",OFFSET(INDEX(CpDataCoefficients!$A$1:$A$5025,MATCH($A415,CpDataCoefficients!$A$1:$A$5025,0)),1,CpDataCoefficients!$F$39+CM$3),OFFSET(INDEX(CpDataCoefficients!$A$1:$A$5025,MATCH($A415,CpDataCoefficients!$A$1:$A$5025,0)),0,CpDataCoefficients!$F$39+CM$3)),0)</f>
        <v>0</v>
      </c>
      <c r="CN415" s="191">
        <f ca="1">IFERROR(IF($AM415="HSC",OFFSET(INDEX(CpDataCoefficients!$A$1:$A$5025,MATCH($A415,CpDataCoefficients!$A$1:$A$5025,0)),1,CpDataCoefficients!$F$39+CN$3),OFFSET(INDEX(CpDataCoefficients!$A$1:$A$5025,MATCH($A415,CpDataCoefficients!$A$1:$A$5025,0)),0,CpDataCoefficients!$F$39+CN$3)),0)</f>
        <v>0</v>
      </c>
      <c r="CO415" s="191">
        <f ca="1">IFERROR(IF($AM415="HSC",OFFSET(INDEX(CpDataCoefficients!$A$1:$A$5025,MATCH($A415,CpDataCoefficients!$A$1:$A$5025,0)),1,CpDataCoefficients!$F$39+CO$3),OFFSET(INDEX(CpDataCoefficients!$A$1:$A$5025,MATCH($A415,CpDataCoefficients!$A$1:$A$5025,0)),0,CpDataCoefficients!$F$39+CO$3)),0)</f>
        <v>0</v>
      </c>
      <c r="CP415" s="191">
        <f ca="1">IFERROR(IF($AM415="HSC",OFFSET(INDEX(CpDataCoefficients!$A$1:$A$5025,MATCH($A415,CpDataCoefficients!$A$1:$A$5025,0)),1,CpDataCoefficients!$F$39+CP$3),OFFSET(INDEX(CpDataCoefficients!$A$1:$A$5025,MATCH($A415,CpDataCoefficients!$A$1:$A$5025,0)),0,CpDataCoefficients!$F$39+CP$3)),0)</f>
        <v>0</v>
      </c>
      <c r="CQ415" s="191">
        <f ca="1">IFERROR(IF($AM415="HSC",OFFSET(INDEX(CpDataCoefficients!$A$1:$A$5025,MATCH($A415,CpDataCoefficients!$A$1:$A$5025,0)),1,CpDataCoefficients!$F$39+CQ$3),OFFSET(INDEX(CpDataCoefficients!$A$1:$A$5025,MATCH($A415,CpDataCoefficients!$A$1:$A$5025,0)),0,CpDataCoefficients!$F$39+CQ$3)),0)</f>
        <v>0</v>
      </c>
      <c r="CR415" s="191">
        <f ca="1">IFERROR(IF($AM415="HSC",OFFSET(INDEX(CpDataCoefficients!$A$1:$A$5025,MATCH($A415,CpDataCoefficients!$A$1:$A$5025,0)),1,CpDataCoefficients!$F$39+CR$3),OFFSET(INDEX(CpDataCoefficients!$A$1:$A$5025,MATCH($A415,CpDataCoefficients!$A$1:$A$5025,0)),0,CpDataCoefficients!$F$39+CR$3)),0)</f>
        <v>0</v>
      </c>
      <c r="CS415" s="191">
        <f ca="1">IFERROR(IF($AM415="HSC",OFFSET(INDEX(CpDataCoefficients!$A$1:$A$5025,MATCH($A415,CpDataCoefficients!$A$1:$A$5025,0)),1,CpDataCoefficients!$F$39+CS$3),OFFSET(INDEX(CpDataCoefficients!$A$1:$A$5025,MATCH($A415,CpDataCoefficients!$A$1:$A$5025,0)),0,CpDataCoefficients!$F$39+CS$3)),0)</f>
        <v>0</v>
      </c>
      <c r="CT415" s="191">
        <f ca="1">IFERROR(IF($AM415="HSC",OFFSET(INDEX(CpDataCoefficients!$A$1:$A$5025,MATCH($A415,CpDataCoefficients!$A$1:$A$5025,0)),1,CpDataCoefficients!$F$39+CT$3),OFFSET(INDEX(CpDataCoefficients!$A$1:$A$5025,MATCH($A415,CpDataCoefficients!$A$1:$A$5025,0)),0,CpDataCoefficients!$F$39+CT$3)),0)</f>
        <v>0</v>
      </c>
      <c r="CU415" s="192">
        <f ca="1">IFERROR(IF($AM415="HSC",OFFSET(INDEX(CpDataCoefficients!$A$1:$A$5025,MATCH($A415,CpDataCoefficients!$A$1:$A$5025,0)),1,CpDataCoefficients!$F$39+CU$3),OFFSET(INDEX(CpDataCoefficients!$A$1:$A$5025,MATCH($A415,CpDataCoefficients!$A$1:$A$5025,0)),0,CpDataCoefficients!$F$39+CU$3)),0)</f>
        <v>0</v>
      </c>
      <c r="CV415" s="193">
        <v>2</v>
      </c>
      <c r="CW415" s="193"/>
      <c r="CX415" s="193"/>
      <c r="CY415" s="193"/>
      <c r="CZ415" s="193"/>
      <c r="DA415" s="193"/>
      <c r="DB415" s="193">
        <v>4</v>
      </c>
      <c r="DC415" s="193">
        <v>2</v>
      </c>
      <c r="DD415" s="193"/>
      <c r="DE415" s="193"/>
      <c r="DF415" s="193"/>
      <c r="DG415" s="193"/>
      <c r="DH415" s="193"/>
      <c r="DI415" s="193"/>
      <c r="DJ415" s="193"/>
      <c r="DK415" s="193"/>
      <c r="DL415" s="193"/>
      <c r="DM415" s="193"/>
      <c r="DN415" s="193"/>
      <c r="DO415" s="193"/>
      <c r="DP415" s="193"/>
      <c r="DQ415" s="193"/>
      <c r="DR415" s="193"/>
      <c r="DS415" s="193"/>
      <c r="DT415" s="193"/>
      <c r="DU415" s="193"/>
      <c r="DV415" s="193"/>
      <c r="DW415" s="193"/>
      <c r="DX415" s="193"/>
      <c r="DY415" s="193"/>
      <c r="DZ415" s="193"/>
    </row>
    <row r="416" spans="1:130" ht="15.75" x14ac:dyDescent="0.25">
      <c r="A416" s="166"/>
      <c r="B416" s="166" t="s">
        <v>1023</v>
      </c>
      <c r="C416" s="175">
        <v>47.997999999999998</v>
      </c>
      <c r="D416" s="176">
        <v>80.5</v>
      </c>
      <c r="E416" s="176">
        <v>161.30000000000001</v>
      </c>
      <c r="F416" s="176">
        <v>261</v>
      </c>
      <c r="G416" s="176">
        <v>55</v>
      </c>
      <c r="H416" s="176">
        <v>55.728749983964043</v>
      </c>
      <c r="I416" s="176">
        <v>88.9</v>
      </c>
      <c r="J416" s="175">
        <v>0.28799999999999998</v>
      </c>
      <c r="K416" s="175">
        <v>0.215</v>
      </c>
      <c r="L416" s="175">
        <v>1.3560000000000001</v>
      </c>
      <c r="M416" s="176">
        <v>161.30000000000001</v>
      </c>
      <c r="N416" s="176">
        <v>0.6</v>
      </c>
      <c r="O416" s="177">
        <v>4.907</v>
      </c>
      <c r="P416" s="178">
        <v>1.9130000000000001E-2</v>
      </c>
      <c r="Q416" s="178">
        <v>-1.491E-5</v>
      </c>
      <c r="R416" s="178">
        <v>4.0540000000000003E-9</v>
      </c>
      <c r="S416" s="175">
        <f t="shared" ca="1" si="7"/>
        <v>0.21117420886288898</v>
      </c>
      <c r="T416" s="179">
        <v>25</v>
      </c>
      <c r="U416" s="180">
        <v>313.79000000000002</v>
      </c>
      <c r="V416" s="180">
        <v>120.34</v>
      </c>
      <c r="W416" s="169">
        <v>34.1</v>
      </c>
      <c r="X416" s="181">
        <v>142.67440000000002</v>
      </c>
      <c r="Y416" s="169">
        <v>38.909999999999997</v>
      </c>
      <c r="Z416" s="181">
        <v>162.79944</v>
      </c>
      <c r="AA416" s="181"/>
      <c r="AB416" s="177">
        <v>15.742699999999999</v>
      </c>
      <c r="AC416" s="180">
        <v>1272.18</v>
      </c>
      <c r="AD416" s="180">
        <v>-22.16</v>
      </c>
      <c r="AE416" s="169">
        <v>174</v>
      </c>
      <c r="AF416" s="169">
        <v>109</v>
      </c>
      <c r="AG416" s="175">
        <v>0</v>
      </c>
      <c r="AH416" s="180">
        <v>0</v>
      </c>
      <c r="AI416" s="175">
        <v>0</v>
      </c>
      <c r="AJ416" s="175">
        <v>0</v>
      </c>
      <c r="AK416" s="169">
        <v>2670</v>
      </c>
      <c r="AL416" s="181">
        <v>11171.28</v>
      </c>
      <c r="AM416" s="169"/>
      <c r="AN416" s="170"/>
      <c r="AO416" s="170"/>
      <c r="AP416" s="170"/>
      <c r="AQ416" s="170"/>
      <c r="AR416" s="170"/>
      <c r="AS416" s="170"/>
      <c r="AT416" s="170"/>
      <c r="AU416" s="170"/>
      <c r="AV416" s="170"/>
      <c r="AW416" s="170"/>
      <c r="AX416" s="170"/>
      <c r="AY416" s="170"/>
      <c r="AZ416" s="170"/>
      <c r="BA416" s="170"/>
      <c r="BB416" s="170"/>
      <c r="BC416" s="170"/>
      <c r="BD416" s="170"/>
      <c r="BE416" s="170"/>
      <c r="BF416" s="170"/>
      <c r="BG416" s="170"/>
      <c r="BH416" s="170"/>
      <c r="BI416" s="170"/>
      <c r="BJ416" s="170"/>
      <c r="BK416" s="170"/>
      <c r="BL416" s="170"/>
      <c r="BM416" s="170"/>
      <c r="BN416" s="170"/>
      <c r="BO416" s="170"/>
      <c r="BP416" s="170"/>
      <c r="BQ416" s="170"/>
      <c r="BR416" s="170"/>
      <c r="BS416" s="170"/>
      <c r="BT416" s="170"/>
      <c r="BU416" s="170"/>
      <c r="BV416" s="170"/>
      <c r="BW416" s="170"/>
      <c r="BX416" s="170"/>
      <c r="BY416" s="169"/>
      <c r="BZ416" s="169"/>
      <c r="CA416" s="169"/>
      <c r="CB416" s="169"/>
      <c r="CC416" s="169"/>
      <c r="CD416" s="169"/>
      <c r="CE416" s="169"/>
      <c r="CF416" s="169"/>
      <c r="CG416" s="169"/>
      <c r="CH416" s="169"/>
      <c r="CI416" s="169"/>
      <c r="CJ416" s="169"/>
      <c r="CK416" s="169"/>
      <c r="CL416" s="169"/>
      <c r="CM416" s="169"/>
      <c r="CN416" s="169"/>
      <c r="CO416" s="169"/>
      <c r="CP416" s="169"/>
      <c r="CQ416" s="169"/>
      <c r="CR416" s="169"/>
      <c r="CS416" s="171"/>
      <c r="CT416" s="171"/>
      <c r="CU416" s="169"/>
    </row>
    <row r="417" spans="1:99" ht="15.75" x14ac:dyDescent="0.25">
      <c r="A417" s="166"/>
      <c r="B417" s="166" t="s">
        <v>1024</v>
      </c>
      <c r="C417" s="175">
        <v>108.14</v>
      </c>
      <c r="D417" s="176">
        <v>307.89999999999998</v>
      </c>
      <c r="E417" s="176">
        <v>475.1</v>
      </c>
      <c r="F417" s="176">
        <v>704.6</v>
      </c>
      <c r="G417" s="176">
        <v>50.8</v>
      </c>
      <c r="H417" s="176">
        <v>51.473099985188604</v>
      </c>
      <c r="I417" s="176">
        <v>0</v>
      </c>
      <c r="J417" s="175">
        <v>0</v>
      </c>
      <c r="K417" s="175">
        <v>0.51500000000000001</v>
      </c>
      <c r="L417" s="175">
        <v>1.0189999999999999</v>
      </c>
      <c r="M417" s="176">
        <v>313</v>
      </c>
      <c r="N417" s="176">
        <v>1.6</v>
      </c>
      <c r="O417" s="177">
        <v>-9.7050000000000001</v>
      </c>
      <c r="P417" s="178">
        <v>0.16850000000000001</v>
      </c>
      <c r="Q417" s="178">
        <v>-1.3750000000000001E-4</v>
      </c>
      <c r="R417" s="178">
        <v>4.6989999999999999E-8</v>
      </c>
      <c r="S417" s="175">
        <f t="shared" ca="1" si="7"/>
        <v>3.4055003529815773</v>
      </c>
      <c r="T417" s="179">
        <v>25</v>
      </c>
      <c r="U417" s="180">
        <v>1826.9</v>
      </c>
      <c r="V417" s="180">
        <v>372.68</v>
      </c>
      <c r="W417" s="169">
        <v>-29.97</v>
      </c>
      <c r="X417" s="181">
        <v>-125.39448</v>
      </c>
      <c r="Y417" s="169">
        <v>-7.38</v>
      </c>
      <c r="Z417" s="181">
        <v>-30.87792</v>
      </c>
      <c r="AA417" s="181"/>
      <c r="AB417" s="177">
        <v>16.198899999999998</v>
      </c>
      <c r="AC417" s="180">
        <v>3479.39</v>
      </c>
      <c r="AD417" s="180">
        <v>-111.3</v>
      </c>
      <c r="AE417" s="169">
        <v>480</v>
      </c>
      <c r="AF417" s="169">
        <v>370</v>
      </c>
      <c r="AG417" s="175">
        <v>64.082999999999998</v>
      </c>
      <c r="AH417" s="180">
        <v>-8825.19</v>
      </c>
      <c r="AI417" s="175">
        <v>-6.3159999999999998</v>
      </c>
      <c r="AJ417" s="175">
        <v>5.42</v>
      </c>
      <c r="AK417" s="169">
        <v>11340</v>
      </c>
      <c r="AL417" s="181">
        <v>47446.560000000005</v>
      </c>
      <c r="AM417" s="169"/>
      <c r="AN417" s="170"/>
      <c r="AO417" s="170"/>
      <c r="AP417" s="170"/>
      <c r="AQ417" s="170"/>
      <c r="AR417" s="170"/>
      <c r="AS417" s="170"/>
      <c r="AT417" s="170"/>
      <c r="AU417" s="170"/>
      <c r="AV417" s="170"/>
      <c r="AW417" s="170"/>
      <c r="AX417" s="170"/>
      <c r="AY417" s="170"/>
      <c r="AZ417" s="170"/>
      <c r="BA417" s="170"/>
      <c r="BB417" s="170"/>
      <c r="BC417" s="170"/>
      <c r="BD417" s="170"/>
      <c r="BE417" s="170"/>
      <c r="BF417" s="170"/>
      <c r="BG417" s="170"/>
      <c r="BH417" s="170"/>
      <c r="BI417" s="170"/>
      <c r="BJ417" s="170"/>
      <c r="BK417" s="170"/>
      <c r="BL417" s="170"/>
      <c r="BM417" s="170"/>
      <c r="BN417" s="170"/>
      <c r="BO417" s="170"/>
      <c r="BP417" s="170"/>
      <c r="BQ417" s="170"/>
      <c r="BR417" s="170"/>
      <c r="BS417" s="170"/>
      <c r="BT417" s="170"/>
      <c r="BU417" s="170"/>
      <c r="BV417" s="170"/>
      <c r="BW417" s="170"/>
      <c r="BX417" s="170"/>
      <c r="BY417" s="169"/>
      <c r="BZ417" s="169"/>
      <c r="CA417" s="169"/>
      <c r="CB417" s="169"/>
      <c r="CC417" s="169"/>
      <c r="CD417" s="169"/>
      <c r="CE417" s="169"/>
      <c r="CF417" s="169"/>
      <c r="CG417" s="169"/>
      <c r="CH417" s="169"/>
      <c r="CI417" s="169"/>
      <c r="CJ417" s="169"/>
      <c r="CK417" s="169"/>
      <c r="CL417" s="169"/>
      <c r="CM417" s="169"/>
      <c r="CN417" s="169"/>
      <c r="CO417" s="169"/>
      <c r="CP417" s="169"/>
      <c r="CQ417" s="169"/>
      <c r="CR417" s="169"/>
      <c r="CS417" s="171"/>
      <c r="CT417" s="171"/>
      <c r="CU417" s="169"/>
    </row>
    <row r="418" spans="1:99" ht="15.75" x14ac:dyDescent="0.25">
      <c r="A418" s="166"/>
      <c r="B418" s="166" t="s">
        <v>1025</v>
      </c>
      <c r="C418" s="175">
        <v>147.00399999999999</v>
      </c>
      <c r="D418" s="176">
        <v>326.3</v>
      </c>
      <c r="E418" s="176">
        <v>447.3</v>
      </c>
      <c r="F418" s="176">
        <v>685</v>
      </c>
      <c r="G418" s="176">
        <v>39</v>
      </c>
      <c r="H418" s="176">
        <v>39.516749988629051</v>
      </c>
      <c r="I418" s="176">
        <v>372</v>
      </c>
      <c r="J418" s="175">
        <v>0.26</v>
      </c>
      <c r="K418" s="175">
        <v>0.27</v>
      </c>
      <c r="L418" s="175">
        <v>1.248</v>
      </c>
      <c r="M418" s="176">
        <v>328</v>
      </c>
      <c r="N418" s="176">
        <v>0</v>
      </c>
      <c r="O418" s="177">
        <v>-3.4260000000000002</v>
      </c>
      <c r="P418" s="178">
        <v>0.13220000000000001</v>
      </c>
      <c r="Q418" s="178">
        <v>-1.089E-4</v>
      </c>
      <c r="R418" s="178">
        <v>3.4580000000000003E-8</v>
      </c>
      <c r="S418" s="175">
        <f t="shared" ca="1" si="7"/>
        <v>1.0748533085960694</v>
      </c>
      <c r="T418" s="179">
        <v>25</v>
      </c>
      <c r="U418" s="180">
        <v>483.82</v>
      </c>
      <c r="V418" s="180">
        <v>312.02999999999997</v>
      </c>
      <c r="W418" s="169">
        <v>5.5</v>
      </c>
      <c r="X418" s="181">
        <v>23.012</v>
      </c>
      <c r="Y418" s="169">
        <v>18.440000000000001</v>
      </c>
      <c r="Z418" s="181">
        <v>77.152960000000007</v>
      </c>
      <c r="AA418" s="181"/>
      <c r="AB418" s="177">
        <v>16.113499999999998</v>
      </c>
      <c r="AC418" s="180">
        <v>3626.83</v>
      </c>
      <c r="AD418" s="180">
        <v>-64.64</v>
      </c>
      <c r="AE418" s="169">
        <v>477</v>
      </c>
      <c r="AF418" s="169">
        <v>326</v>
      </c>
      <c r="AG418" s="175">
        <v>0</v>
      </c>
      <c r="AH418" s="180">
        <v>0</v>
      </c>
      <c r="AI418" s="175">
        <v>0</v>
      </c>
      <c r="AJ418" s="175">
        <v>0</v>
      </c>
      <c r="AK418" s="169">
        <v>9270</v>
      </c>
      <c r="AL418" s="181">
        <v>38785.68</v>
      </c>
      <c r="AM418" s="169"/>
      <c r="AN418" s="170"/>
      <c r="AO418" s="170"/>
      <c r="AP418" s="170"/>
      <c r="AQ418" s="170"/>
      <c r="AR418" s="170"/>
      <c r="AS418" s="170"/>
      <c r="AT418" s="170"/>
      <c r="AU418" s="170"/>
      <c r="AV418" s="170"/>
      <c r="AW418" s="170"/>
      <c r="AX418" s="170"/>
      <c r="AY418" s="170"/>
      <c r="AZ418" s="170"/>
      <c r="BA418" s="170"/>
      <c r="BB418" s="170"/>
      <c r="BC418" s="170"/>
      <c r="BD418" s="170"/>
      <c r="BE418" s="170"/>
      <c r="BF418" s="170"/>
      <c r="BG418" s="170"/>
      <c r="BH418" s="170"/>
      <c r="BI418" s="170"/>
      <c r="BJ418" s="170"/>
      <c r="BK418" s="170"/>
      <c r="BL418" s="170"/>
      <c r="BM418" s="170"/>
      <c r="BN418" s="170"/>
      <c r="BO418" s="170"/>
      <c r="BP418" s="170"/>
      <c r="BQ418" s="170"/>
      <c r="BR418" s="170"/>
      <c r="BS418" s="170"/>
      <c r="BT418" s="170"/>
      <c r="BU418" s="170"/>
      <c r="BV418" s="170"/>
      <c r="BW418" s="170"/>
      <c r="BX418" s="170"/>
      <c r="BY418" s="169"/>
      <c r="BZ418" s="169"/>
      <c r="CA418" s="169"/>
      <c r="CB418" s="169"/>
      <c r="CC418" s="169"/>
      <c r="CD418" s="169"/>
      <c r="CE418" s="169"/>
      <c r="CF418" s="169"/>
      <c r="CG418" s="169"/>
      <c r="CH418" s="169"/>
      <c r="CI418" s="169"/>
      <c r="CJ418" s="169"/>
      <c r="CK418" s="169"/>
      <c r="CL418" s="169"/>
      <c r="CM418" s="169"/>
      <c r="CN418" s="169"/>
      <c r="CO418" s="169"/>
      <c r="CP418" s="169"/>
      <c r="CQ418" s="169"/>
      <c r="CR418" s="169"/>
      <c r="CS418" s="171"/>
      <c r="CT418" s="171"/>
      <c r="CU418" s="169"/>
    </row>
    <row r="419" spans="1:99" ht="15.75" x14ac:dyDescent="0.25">
      <c r="A419" s="166"/>
      <c r="B419" s="166" t="s">
        <v>1026</v>
      </c>
      <c r="C419" s="175">
        <v>186.05600000000001</v>
      </c>
      <c r="D419" s="176">
        <v>0</v>
      </c>
      <c r="E419" s="176">
        <v>353.4</v>
      </c>
      <c r="F419" s="176">
        <v>516.70000000000005</v>
      </c>
      <c r="G419" s="176">
        <v>32.6</v>
      </c>
      <c r="H419" s="176">
        <v>33.031949990495058</v>
      </c>
      <c r="I419" s="176">
        <v>0</v>
      </c>
      <c r="J419" s="175">
        <v>0</v>
      </c>
      <c r="K419" s="175">
        <v>0.4</v>
      </c>
      <c r="L419" s="175">
        <v>0</v>
      </c>
      <c r="M419" s="176">
        <v>0</v>
      </c>
      <c r="N419" s="176">
        <v>0</v>
      </c>
      <c r="O419" s="177">
        <v>8.66</v>
      </c>
      <c r="P419" s="178">
        <v>0.1258</v>
      </c>
      <c r="Q419" s="178">
        <v>-1.086E-4</v>
      </c>
      <c r="R419" s="178">
        <v>3.477E-8</v>
      </c>
      <c r="S419" s="175" t="e">
        <f t="shared" ca="1" si="7"/>
        <v>#DIV/0!</v>
      </c>
      <c r="T419" s="179">
        <v>25</v>
      </c>
      <c r="U419" s="180">
        <v>0</v>
      </c>
      <c r="V419" s="180">
        <v>0</v>
      </c>
      <c r="W419" s="169">
        <v>-228.64</v>
      </c>
      <c r="X419" s="181">
        <v>-956.62976000000003</v>
      </c>
      <c r="Y419" s="169">
        <v>-210.18</v>
      </c>
      <c r="Z419" s="181">
        <v>-879.39312000000007</v>
      </c>
      <c r="AA419" s="181"/>
      <c r="AB419" s="177">
        <v>16.193999999999999</v>
      </c>
      <c r="AC419" s="180">
        <v>2827.53</v>
      </c>
      <c r="AD419" s="180">
        <v>-57.66</v>
      </c>
      <c r="AE419" s="169">
        <v>390</v>
      </c>
      <c r="AF419" s="169">
        <v>270</v>
      </c>
      <c r="AG419" s="175">
        <v>74.686000000000007</v>
      </c>
      <c r="AH419" s="180">
        <v>-6815.04</v>
      </c>
      <c r="AI419" s="175">
        <v>-8.3179999999999996</v>
      </c>
      <c r="AJ419" s="175">
        <v>5.31</v>
      </c>
      <c r="AK419" s="169">
        <v>0</v>
      </c>
      <c r="AL419" s="181">
        <v>0</v>
      </c>
      <c r="AM419" s="169"/>
      <c r="AN419" s="170"/>
      <c r="AO419" s="170"/>
      <c r="AP419" s="170"/>
      <c r="AQ419" s="170"/>
      <c r="AR419" s="170"/>
      <c r="AS419" s="170"/>
      <c r="AT419" s="170"/>
      <c r="AU419" s="170"/>
      <c r="AV419" s="170"/>
      <c r="AW419" s="170"/>
      <c r="AX419" s="170"/>
      <c r="AY419" s="170"/>
      <c r="AZ419" s="170"/>
      <c r="BA419" s="170"/>
      <c r="BB419" s="170"/>
      <c r="BC419" s="170"/>
      <c r="BD419" s="170"/>
      <c r="BE419" s="170"/>
      <c r="BF419" s="170"/>
      <c r="BG419" s="170"/>
      <c r="BH419" s="170"/>
      <c r="BI419" s="170"/>
      <c r="BJ419" s="170"/>
      <c r="BK419" s="170"/>
      <c r="BL419" s="170"/>
      <c r="BM419" s="170"/>
      <c r="BN419" s="170"/>
      <c r="BO419" s="170"/>
      <c r="BP419" s="170"/>
      <c r="BQ419" s="170"/>
      <c r="BR419" s="170"/>
      <c r="BS419" s="170"/>
      <c r="BT419" s="170"/>
      <c r="BU419" s="170"/>
      <c r="BV419" s="170"/>
      <c r="BW419" s="170"/>
      <c r="BX419" s="170"/>
      <c r="BY419" s="169"/>
      <c r="BZ419" s="169"/>
      <c r="CA419" s="169"/>
      <c r="CB419" s="169"/>
      <c r="CC419" s="169"/>
      <c r="CD419" s="169"/>
      <c r="CE419" s="169"/>
      <c r="CF419" s="169"/>
      <c r="CG419" s="169"/>
      <c r="CH419" s="169"/>
      <c r="CI419" s="169"/>
      <c r="CJ419" s="169"/>
      <c r="CK419" s="169"/>
      <c r="CL419" s="169"/>
      <c r="CM419" s="169"/>
      <c r="CN419" s="169"/>
      <c r="CO419" s="169"/>
      <c r="CP419" s="169"/>
      <c r="CQ419" s="169"/>
      <c r="CR419" s="169"/>
      <c r="CS419" s="171"/>
      <c r="CT419" s="171"/>
      <c r="CU419" s="169"/>
    </row>
    <row r="420" spans="1:99" ht="15.75" x14ac:dyDescent="0.25">
      <c r="A420" s="166"/>
      <c r="B420" s="166" t="s">
        <v>1027</v>
      </c>
      <c r="C420" s="175">
        <v>300.04700000000003</v>
      </c>
      <c r="D420" s="176">
        <v>0</v>
      </c>
      <c r="E420" s="176">
        <v>325.7</v>
      </c>
      <c r="F420" s="176">
        <v>457.2</v>
      </c>
      <c r="G420" s="176">
        <v>24</v>
      </c>
      <c r="H420" s="176">
        <v>24.317999993002495</v>
      </c>
      <c r="I420" s="176">
        <v>0</v>
      </c>
      <c r="J420" s="175">
        <v>0</v>
      </c>
      <c r="K420" s="175">
        <v>0</v>
      </c>
      <c r="L420" s="175">
        <v>0</v>
      </c>
      <c r="M420" s="176">
        <v>0</v>
      </c>
      <c r="N420" s="176">
        <v>0</v>
      </c>
      <c r="O420" s="177">
        <v>0</v>
      </c>
      <c r="P420" s="178">
        <v>0</v>
      </c>
      <c r="Q420" s="178">
        <v>0</v>
      </c>
      <c r="R420" s="178">
        <v>0</v>
      </c>
      <c r="S420" s="175" t="e">
        <f t="shared" ca="1" si="7"/>
        <v>#DIV/0!</v>
      </c>
      <c r="T420" s="179">
        <v>25</v>
      </c>
      <c r="U420" s="180">
        <v>0</v>
      </c>
      <c r="V420" s="180">
        <v>0</v>
      </c>
      <c r="W420" s="169">
        <v>0</v>
      </c>
      <c r="X420" s="181">
        <v>0</v>
      </c>
      <c r="Y420" s="169">
        <v>0</v>
      </c>
      <c r="Z420" s="181">
        <v>0</v>
      </c>
      <c r="AA420" s="181"/>
      <c r="AB420" s="177">
        <v>13.9087</v>
      </c>
      <c r="AC420" s="180">
        <v>1374.07</v>
      </c>
      <c r="AD420" s="180">
        <v>-136.80000000000001</v>
      </c>
      <c r="AE420" s="169">
        <v>400</v>
      </c>
      <c r="AF420" s="169">
        <v>280</v>
      </c>
      <c r="AG420" s="175">
        <v>119.2</v>
      </c>
      <c r="AH420" s="180">
        <v>-8611.09</v>
      </c>
      <c r="AI420" s="175">
        <v>-14.89</v>
      </c>
      <c r="AJ420" s="175">
        <v>6.04</v>
      </c>
      <c r="AK420" s="169">
        <v>0</v>
      </c>
      <c r="AL420" s="181">
        <v>0</v>
      </c>
      <c r="AM420" s="169"/>
      <c r="AN420" s="170"/>
      <c r="AO420" s="170"/>
      <c r="AP420" s="170"/>
      <c r="AQ420" s="170"/>
      <c r="AR420" s="170"/>
      <c r="AS420" s="170"/>
      <c r="AT420" s="170"/>
      <c r="AU420" s="170"/>
      <c r="AV420" s="170"/>
      <c r="AW420" s="170"/>
      <c r="AX420" s="170"/>
      <c r="AY420" s="170"/>
      <c r="AZ420" s="170"/>
      <c r="BA420" s="170"/>
      <c r="BB420" s="170"/>
      <c r="BC420" s="170"/>
      <c r="BD420" s="170"/>
      <c r="BE420" s="170"/>
      <c r="BF420" s="170"/>
      <c r="BG420" s="170"/>
      <c r="BH420" s="170"/>
      <c r="BI420" s="170"/>
      <c r="BJ420" s="170"/>
      <c r="BK420" s="170"/>
      <c r="BL420" s="170"/>
      <c r="BM420" s="170"/>
      <c r="BN420" s="170"/>
      <c r="BO420" s="170"/>
      <c r="BP420" s="170"/>
      <c r="BQ420" s="170"/>
      <c r="BR420" s="170"/>
      <c r="BS420" s="170"/>
      <c r="BT420" s="170"/>
      <c r="BU420" s="170"/>
      <c r="BV420" s="170"/>
      <c r="BW420" s="170"/>
      <c r="BX420" s="170"/>
      <c r="BY420" s="169"/>
      <c r="BZ420" s="169"/>
      <c r="CA420" s="169"/>
      <c r="CB420" s="169"/>
      <c r="CC420" s="169"/>
      <c r="CD420" s="169"/>
      <c r="CE420" s="169"/>
      <c r="CF420" s="169"/>
      <c r="CG420" s="169"/>
      <c r="CH420" s="169"/>
      <c r="CI420" s="169"/>
      <c r="CJ420" s="169"/>
      <c r="CK420" s="169"/>
      <c r="CL420" s="169"/>
      <c r="CM420" s="169"/>
      <c r="CN420" s="169"/>
      <c r="CO420" s="169"/>
      <c r="CP420" s="169"/>
      <c r="CQ420" s="169"/>
      <c r="CR420" s="169"/>
      <c r="CS420" s="171"/>
      <c r="CT420" s="171"/>
      <c r="CU420" s="169"/>
    </row>
    <row r="421" spans="1:99" ht="15.75" x14ac:dyDescent="0.25">
      <c r="A421" s="166"/>
      <c r="B421" s="166" t="s">
        <v>1028</v>
      </c>
      <c r="C421" s="175">
        <v>100.01600000000001</v>
      </c>
      <c r="D421" s="176">
        <v>130.69999999999999</v>
      </c>
      <c r="E421" s="176">
        <v>197.5</v>
      </c>
      <c r="F421" s="176">
        <v>306.39999999999998</v>
      </c>
      <c r="G421" s="176">
        <v>38.9</v>
      </c>
      <c r="H421" s="176">
        <v>39.415424988658209</v>
      </c>
      <c r="I421" s="176">
        <v>175</v>
      </c>
      <c r="J421" s="175">
        <v>0.27100000000000002</v>
      </c>
      <c r="K421" s="175">
        <v>0.22600000000000001</v>
      </c>
      <c r="L421" s="175">
        <v>1.5189999999999999</v>
      </c>
      <c r="M421" s="176">
        <v>197</v>
      </c>
      <c r="N421" s="176">
        <v>0</v>
      </c>
      <c r="O421" s="177">
        <v>6.9290000000000003</v>
      </c>
      <c r="P421" s="178">
        <v>5.4390000000000001E-2</v>
      </c>
      <c r="Q421" s="178">
        <v>-4.863E-5</v>
      </c>
      <c r="R421" s="178">
        <v>1.6190000000000001E-8</v>
      </c>
      <c r="S421" s="175" t="e">
        <f t="shared" ca="1" si="7"/>
        <v>#DIV/0!</v>
      </c>
      <c r="T421" s="179">
        <v>25</v>
      </c>
      <c r="U421" s="180">
        <v>0</v>
      </c>
      <c r="V421" s="180">
        <v>0</v>
      </c>
      <c r="W421" s="169">
        <v>-157.4</v>
      </c>
      <c r="X421" s="181">
        <v>-658.5616</v>
      </c>
      <c r="Y421" s="169">
        <v>-149.07</v>
      </c>
      <c r="Z421" s="181">
        <v>-623.70888000000002</v>
      </c>
      <c r="AA421" s="181"/>
      <c r="AB421" s="177">
        <v>15.88</v>
      </c>
      <c r="AC421" s="180">
        <v>1574.6</v>
      </c>
      <c r="AD421" s="180">
        <v>-27.22</v>
      </c>
      <c r="AE421" s="169">
        <v>210</v>
      </c>
      <c r="AF421" s="169">
        <v>140</v>
      </c>
      <c r="AG421" s="175">
        <v>51.902999999999999</v>
      </c>
      <c r="AH421" s="180">
        <v>-3165.74</v>
      </c>
      <c r="AI421" s="175">
        <v>-5.5369999999999999</v>
      </c>
      <c r="AJ421" s="175">
        <v>1.34</v>
      </c>
      <c r="AK421" s="169">
        <v>0</v>
      </c>
      <c r="AL421" s="181">
        <v>0</v>
      </c>
      <c r="AM421" s="169"/>
      <c r="AN421" s="170"/>
      <c r="AO421" s="170"/>
      <c r="AP421" s="170"/>
      <c r="AQ421" s="170"/>
      <c r="AR421" s="170"/>
      <c r="AS421" s="170"/>
      <c r="AT421" s="170"/>
      <c r="AU421" s="170"/>
      <c r="AV421" s="170"/>
      <c r="AW421" s="170"/>
      <c r="AX421" s="170"/>
      <c r="AY421" s="170"/>
      <c r="AZ421" s="170"/>
      <c r="BA421" s="170"/>
      <c r="BB421" s="170"/>
      <c r="BC421" s="170"/>
      <c r="BD421" s="170"/>
      <c r="BE421" s="170"/>
      <c r="BF421" s="170"/>
      <c r="BG421" s="170"/>
      <c r="BH421" s="170"/>
      <c r="BI421" s="170"/>
      <c r="BJ421" s="170"/>
      <c r="BK421" s="170"/>
      <c r="BL421" s="170"/>
      <c r="BM421" s="170"/>
      <c r="BN421" s="170"/>
      <c r="BO421" s="170"/>
      <c r="BP421" s="170"/>
      <c r="BQ421" s="170"/>
      <c r="BR421" s="170"/>
      <c r="BS421" s="170"/>
      <c r="BT421" s="170"/>
      <c r="BU421" s="170"/>
      <c r="BV421" s="170"/>
      <c r="BW421" s="170"/>
      <c r="BX421" s="170"/>
      <c r="BY421" s="169"/>
      <c r="BZ421" s="169"/>
      <c r="CA421" s="169"/>
      <c r="CB421" s="169"/>
      <c r="CC421" s="169"/>
      <c r="CD421" s="169"/>
      <c r="CE421" s="169"/>
      <c r="CF421" s="169"/>
      <c r="CG421" s="169"/>
      <c r="CH421" s="169"/>
      <c r="CI421" s="169"/>
      <c r="CJ421" s="169"/>
      <c r="CK421" s="169"/>
      <c r="CL421" s="169"/>
      <c r="CM421" s="169"/>
      <c r="CN421" s="169"/>
      <c r="CO421" s="169"/>
      <c r="CP421" s="169"/>
      <c r="CQ421" s="169"/>
      <c r="CR421" s="169"/>
      <c r="CS421" s="171"/>
      <c r="CT421" s="171"/>
      <c r="CU421" s="169"/>
    </row>
    <row r="422" spans="1:99" ht="15.75" x14ac:dyDescent="0.25">
      <c r="A422" s="166"/>
      <c r="B422" s="166" t="s">
        <v>1028</v>
      </c>
      <c r="C422" s="175">
        <v>138.012</v>
      </c>
      <c r="D422" s="176">
        <v>172.4</v>
      </c>
      <c r="E422" s="176">
        <v>194.9</v>
      </c>
      <c r="F422" s="176">
        <v>292.8</v>
      </c>
      <c r="G422" s="176">
        <v>0</v>
      </c>
      <c r="H422" s="176">
        <v>0</v>
      </c>
      <c r="I422" s="176">
        <v>224</v>
      </c>
      <c r="J422" s="175">
        <v>0</v>
      </c>
      <c r="K422" s="175">
        <v>0</v>
      </c>
      <c r="L422" s="175">
        <v>1.59</v>
      </c>
      <c r="M422" s="176">
        <v>195</v>
      </c>
      <c r="N422" s="176">
        <v>0</v>
      </c>
      <c r="O422" s="177">
        <v>6.4050000000000002</v>
      </c>
      <c r="P422" s="178">
        <v>8.2589999999999997E-2</v>
      </c>
      <c r="Q422" s="178">
        <v>-6.8529999999999996E-5</v>
      </c>
      <c r="R422" s="178">
        <v>1.9429999999999999E-8</v>
      </c>
      <c r="S422" s="175" t="e">
        <f t="shared" ca="1" si="7"/>
        <v>#DIV/0!</v>
      </c>
      <c r="T422" s="179">
        <v>25</v>
      </c>
      <c r="U422" s="180">
        <v>0</v>
      </c>
      <c r="V422" s="180">
        <v>0</v>
      </c>
      <c r="W422" s="169">
        <v>-321</v>
      </c>
      <c r="X422" s="181">
        <v>-1343.0640000000001</v>
      </c>
      <c r="Y422" s="169">
        <v>-300.52</v>
      </c>
      <c r="Z422" s="181">
        <v>-1257.3756799999999</v>
      </c>
      <c r="AA422" s="181"/>
      <c r="AB422" s="177">
        <v>15.642200000000001</v>
      </c>
      <c r="AC422" s="180">
        <v>1512.94</v>
      </c>
      <c r="AD422" s="180">
        <v>-26.94</v>
      </c>
      <c r="AE422" s="169">
        <v>200</v>
      </c>
      <c r="AF422" s="169">
        <v>170</v>
      </c>
      <c r="AG422" s="175">
        <v>48.372999999999998</v>
      </c>
      <c r="AH422" s="180">
        <v>-2969.9</v>
      </c>
      <c r="AI422" s="175">
        <v>-5.032</v>
      </c>
      <c r="AJ422" s="175">
        <v>1.53</v>
      </c>
      <c r="AK422" s="169">
        <v>3860</v>
      </c>
      <c r="AL422" s="181">
        <v>16150.24</v>
      </c>
      <c r="AM422" s="169"/>
      <c r="AN422" s="170"/>
      <c r="AO422" s="170"/>
      <c r="AP422" s="170"/>
      <c r="AQ422" s="170"/>
      <c r="AR422" s="170"/>
      <c r="AS422" s="170"/>
      <c r="AT422" s="170"/>
      <c r="AU422" s="170"/>
      <c r="AV422" s="170"/>
      <c r="AW422" s="170"/>
      <c r="AX422" s="170"/>
      <c r="AY422" s="170"/>
      <c r="AZ422" s="170"/>
      <c r="BA422" s="170"/>
      <c r="BB422" s="170"/>
      <c r="BC422" s="170"/>
      <c r="BD422" s="170"/>
      <c r="BE422" s="170"/>
      <c r="BF422" s="170"/>
      <c r="BG422" s="170"/>
      <c r="BH422" s="170"/>
      <c r="BI422" s="170"/>
      <c r="BJ422" s="170"/>
      <c r="BK422" s="170"/>
      <c r="BL422" s="170"/>
      <c r="BM422" s="170"/>
      <c r="BN422" s="170"/>
      <c r="BO422" s="170"/>
      <c r="BP422" s="170"/>
      <c r="BQ422" s="170"/>
      <c r="BR422" s="170"/>
      <c r="BS422" s="170"/>
      <c r="BT422" s="170"/>
      <c r="BU422" s="170"/>
      <c r="BV422" s="170"/>
      <c r="BW422" s="170"/>
      <c r="BX422" s="170"/>
      <c r="BY422" s="169"/>
      <c r="BZ422" s="169"/>
      <c r="CA422" s="169"/>
      <c r="CB422" s="169"/>
      <c r="CC422" s="169"/>
      <c r="CD422" s="169"/>
      <c r="CE422" s="169"/>
      <c r="CF422" s="169"/>
      <c r="CG422" s="169"/>
      <c r="CH422" s="169"/>
      <c r="CI422" s="169"/>
      <c r="CJ422" s="169"/>
      <c r="CK422" s="169"/>
      <c r="CL422" s="169"/>
      <c r="CM422" s="169"/>
      <c r="CN422" s="169"/>
      <c r="CO422" s="169"/>
      <c r="CP422" s="169"/>
      <c r="CQ422" s="169"/>
      <c r="CR422" s="169"/>
      <c r="CS422" s="171"/>
      <c r="CT422" s="171"/>
      <c r="CU422" s="169"/>
    </row>
    <row r="423" spans="1:99" ht="15.75" x14ac:dyDescent="0.25">
      <c r="A423" s="166"/>
      <c r="B423" s="166" t="s">
        <v>1029</v>
      </c>
      <c r="C423" s="175">
        <v>350.05500000000001</v>
      </c>
      <c r="D423" s="176">
        <v>0</v>
      </c>
      <c r="E423" s="176">
        <v>349.5</v>
      </c>
      <c r="F423" s="176">
        <v>486.8</v>
      </c>
      <c r="G423" s="176">
        <v>23</v>
      </c>
      <c r="H423" s="176">
        <v>23.304749993294056</v>
      </c>
      <c r="I423" s="176">
        <v>0</v>
      </c>
      <c r="J423" s="175">
        <v>0</v>
      </c>
      <c r="K423" s="175">
        <v>0.48199999999999998</v>
      </c>
      <c r="L423" s="175">
        <v>0</v>
      </c>
      <c r="M423" s="176">
        <v>0</v>
      </c>
      <c r="N423" s="176">
        <v>0</v>
      </c>
      <c r="O423" s="177">
        <v>0</v>
      </c>
      <c r="P423" s="178">
        <v>0</v>
      </c>
      <c r="Q423" s="178">
        <v>0</v>
      </c>
      <c r="R423" s="178">
        <v>0</v>
      </c>
      <c r="S423" s="175" t="e">
        <f t="shared" ca="1" si="7"/>
        <v>#DIV/0!</v>
      </c>
      <c r="T423" s="179">
        <v>25</v>
      </c>
      <c r="U423" s="180">
        <v>0</v>
      </c>
      <c r="V423" s="180">
        <v>0</v>
      </c>
      <c r="W423" s="169">
        <v>-692.2</v>
      </c>
      <c r="X423" s="181">
        <v>-2896.1648000000005</v>
      </c>
      <c r="Y423" s="169">
        <v>0</v>
      </c>
      <c r="Z423" s="181">
        <v>0</v>
      </c>
      <c r="AA423" s="181"/>
      <c r="AB423" s="177">
        <v>15.712999999999999</v>
      </c>
      <c r="AC423" s="180">
        <v>2610.5700000000002</v>
      </c>
      <c r="AD423" s="180">
        <v>-61.93</v>
      </c>
      <c r="AE423" s="169">
        <v>385</v>
      </c>
      <c r="AF423" s="169">
        <v>290</v>
      </c>
      <c r="AG423" s="175">
        <v>51.689</v>
      </c>
      <c r="AH423" s="180">
        <v>-5514.04</v>
      </c>
      <c r="AI423" s="175">
        <v>-5.0039999999999996</v>
      </c>
      <c r="AJ423" s="175">
        <v>5.47</v>
      </c>
      <c r="AK423" s="169">
        <v>0</v>
      </c>
      <c r="AL423" s="181">
        <v>0</v>
      </c>
      <c r="AM423" s="169"/>
      <c r="AN423" s="170"/>
      <c r="AO423" s="170"/>
      <c r="AP423" s="170"/>
      <c r="AQ423" s="170"/>
      <c r="AR423" s="170"/>
      <c r="AS423" s="170"/>
      <c r="AT423" s="170"/>
      <c r="AU423" s="170"/>
      <c r="AV423" s="170"/>
      <c r="AW423" s="170"/>
      <c r="AX423" s="170"/>
      <c r="AY423" s="170"/>
      <c r="AZ423" s="170"/>
      <c r="BA423" s="170"/>
      <c r="BB423" s="170"/>
      <c r="BC423" s="170"/>
      <c r="BD423" s="170"/>
      <c r="BE423" s="170"/>
      <c r="BF423" s="170"/>
      <c r="BG423" s="170"/>
      <c r="BH423" s="170"/>
      <c r="BI423" s="170"/>
      <c r="BJ423" s="170"/>
      <c r="BK423" s="170"/>
      <c r="BL423" s="170"/>
      <c r="BM423" s="170"/>
      <c r="BN423" s="170"/>
      <c r="BO423" s="170"/>
      <c r="BP423" s="170"/>
      <c r="BQ423" s="170"/>
      <c r="BR423" s="170"/>
      <c r="BS423" s="170"/>
      <c r="BT423" s="170"/>
      <c r="BU423" s="170"/>
      <c r="BV423" s="170"/>
      <c r="BW423" s="170"/>
      <c r="BX423" s="170"/>
      <c r="BY423" s="169"/>
      <c r="BZ423" s="169"/>
      <c r="CA423" s="169"/>
      <c r="CB423" s="169"/>
      <c r="CC423" s="169"/>
      <c r="CD423" s="169"/>
      <c r="CE423" s="169"/>
      <c r="CF423" s="169"/>
      <c r="CG423" s="169"/>
      <c r="CH423" s="169"/>
      <c r="CI423" s="169"/>
      <c r="CJ423" s="169"/>
      <c r="CK423" s="169"/>
      <c r="CL423" s="169"/>
      <c r="CM423" s="169"/>
      <c r="CN423" s="169"/>
      <c r="CO423" s="169"/>
      <c r="CP423" s="169"/>
      <c r="CQ423" s="169"/>
      <c r="CR423" s="169"/>
      <c r="CS423" s="171"/>
      <c r="CT423" s="171"/>
      <c r="CU423" s="169"/>
    </row>
    <row r="424" spans="1:99" ht="15.75" x14ac:dyDescent="0.25">
      <c r="A424" s="166"/>
      <c r="B424" s="166" t="s">
        <v>1030</v>
      </c>
      <c r="C424" s="175">
        <v>388.05099999999999</v>
      </c>
      <c r="D424" s="176">
        <v>195</v>
      </c>
      <c r="E424" s="176">
        <v>355.7</v>
      </c>
      <c r="F424" s="176">
        <v>474.8</v>
      </c>
      <c r="G424" s="176">
        <v>16</v>
      </c>
      <c r="H424" s="176">
        <v>16.211999995334995</v>
      </c>
      <c r="I424" s="176">
        <v>664</v>
      </c>
      <c r="J424" s="175">
        <v>0.27300000000000002</v>
      </c>
      <c r="K424" s="175">
        <v>0.56000000000000005</v>
      </c>
      <c r="L424" s="175">
        <v>1.7330000000000001</v>
      </c>
      <c r="M424" s="176">
        <v>293</v>
      </c>
      <c r="N424" s="176">
        <v>0</v>
      </c>
      <c r="O424" s="177">
        <v>0</v>
      </c>
      <c r="P424" s="178">
        <v>0</v>
      </c>
      <c r="Q424" s="178">
        <v>0</v>
      </c>
      <c r="R424" s="178">
        <v>0</v>
      </c>
      <c r="S424" s="175" t="e">
        <f t="shared" ca="1" si="7"/>
        <v>#DIV/0!</v>
      </c>
      <c r="T424" s="179">
        <v>25</v>
      </c>
      <c r="U424" s="180">
        <v>0</v>
      </c>
      <c r="V424" s="180">
        <v>0</v>
      </c>
      <c r="W424" s="169">
        <v>-808.9</v>
      </c>
      <c r="X424" s="181">
        <v>-3384.4376000000002</v>
      </c>
      <c r="Y424" s="169">
        <v>-737.87</v>
      </c>
      <c r="Z424" s="181">
        <v>-3087.2480800000003</v>
      </c>
      <c r="AA424" s="181"/>
      <c r="AB424" s="177">
        <v>15.9747</v>
      </c>
      <c r="AC424" s="180">
        <v>2719.68</v>
      </c>
      <c r="AD424" s="180">
        <v>-64.5</v>
      </c>
      <c r="AE424" s="169">
        <v>390</v>
      </c>
      <c r="AF424" s="169">
        <v>270</v>
      </c>
      <c r="AG424" s="175">
        <v>83.896000000000001</v>
      </c>
      <c r="AH424" s="180">
        <v>-7348.95</v>
      </c>
      <c r="AI424" s="175">
        <v>-9.6440000000000001</v>
      </c>
      <c r="AJ424" s="175">
        <v>7.82</v>
      </c>
      <c r="AK424" s="169">
        <v>0</v>
      </c>
      <c r="AL424" s="181">
        <v>0</v>
      </c>
      <c r="AM424" s="169"/>
      <c r="AN424" s="170"/>
      <c r="AO424" s="170"/>
      <c r="AP424" s="170"/>
      <c r="AQ424" s="170"/>
      <c r="AR424" s="170"/>
      <c r="AS424" s="170"/>
      <c r="AT424" s="170"/>
      <c r="AU424" s="170"/>
      <c r="AV424" s="170"/>
      <c r="AW424" s="170"/>
      <c r="AX424" s="170"/>
      <c r="AY424" s="170"/>
      <c r="AZ424" s="170"/>
      <c r="BA424" s="170"/>
      <c r="BB424" s="170"/>
      <c r="BC424" s="170"/>
      <c r="BD424" s="170"/>
      <c r="BE424" s="170"/>
      <c r="BF424" s="170"/>
      <c r="BG424" s="170"/>
      <c r="BH424" s="170"/>
      <c r="BI424" s="170"/>
      <c r="BJ424" s="170"/>
      <c r="BK424" s="170"/>
      <c r="BL424" s="170"/>
      <c r="BM424" s="170"/>
      <c r="BN424" s="170"/>
      <c r="BO424" s="170"/>
      <c r="BP424" s="170"/>
      <c r="BQ424" s="170"/>
      <c r="BR424" s="170"/>
      <c r="BS424" s="170"/>
      <c r="BT424" s="170"/>
      <c r="BU424" s="170"/>
      <c r="BV424" s="170"/>
      <c r="BW424" s="170"/>
      <c r="BX424" s="170"/>
      <c r="BY424" s="169"/>
      <c r="BZ424" s="169"/>
      <c r="CA424" s="169"/>
      <c r="CB424" s="169"/>
      <c r="CC424" s="169"/>
      <c r="CD424" s="169"/>
      <c r="CE424" s="169"/>
      <c r="CF424" s="169"/>
      <c r="CG424" s="169"/>
      <c r="CH424" s="169"/>
      <c r="CI424" s="169"/>
      <c r="CJ424" s="169"/>
      <c r="CK424" s="169"/>
      <c r="CL424" s="169"/>
      <c r="CM424" s="169"/>
      <c r="CN424" s="169"/>
      <c r="CO424" s="169"/>
      <c r="CP424" s="169"/>
      <c r="CQ424" s="169"/>
      <c r="CR424" s="169"/>
      <c r="CS424" s="171"/>
      <c r="CT424" s="171"/>
      <c r="CU424" s="169"/>
    </row>
    <row r="425" spans="1:99" ht="15.75" x14ac:dyDescent="0.25">
      <c r="A425" s="166"/>
      <c r="B425" s="166" t="s">
        <v>1031</v>
      </c>
      <c r="C425" s="175">
        <v>338.04399999999998</v>
      </c>
      <c r="D425" s="176">
        <v>186</v>
      </c>
      <c r="E425" s="176">
        <v>330.3</v>
      </c>
      <c r="F425" s="176">
        <v>451.7</v>
      </c>
      <c r="G425" s="176">
        <v>18.8</v>
      </c>
      <c r="H425" s="176">
        <v>19.04909999451862</v>
      </c>
      <c r="I425" s="176">
        <v>442</v>
      </c>
      <c r="J425" s="175">
        <v>0.224</v>
      </c>
      <c r="K425" s="175">
        <v>0.73</v>
      </c>
      <c r="L425" s="175">
        <v>0</v>
      </c>
      <c r="M425" s="176">
        <v>0</v>
      </c>
      <c r="N425" s="176">
        <v>0</v>
      </c>
      <c r="O425" s="177">
        <v>0</v>
      </c>
      <c r="P425" s="178">
        <v>0</v>
      </c>
      <c r="Q425" s="178">
        <v>0</v>
      </c>
      <c r="R425" s="178">
        <v>0</v>
      </c>
      <c r="S425" s="175" t="e">
        <f t="shared" ca="1" si="7"/>
        <v>#DIV/0!</v>
      </c>
      <c r="T425" s="179">
        <v>25</v>
      </c>
      <c r="U425" s="180">
        <v>0</v>
      </c>
      <c r="V425" s="180">
        <v>0</v>
      </c>
      <c r="W425" s="169">
        <v>0</v>
      </c>
      <c r="X425" s="181">
        <v>0</v>
      </c>
      <c r="Y425" s="169">
        <v>0</v>
      </c>
      <c r="Z425" s="181">
        <v>0</v>
      </c>
      <c r="AA425" s="181"/>
      <c r="AB425" s="177">
        <v>15.8307</v>
      </c>
      <c r="AC425" s="180">
        <v>2488.59</v>
      </c>
      <c r="AD425" s="180">
        <v>-59.73</v>
      </c>
      <c r="AE425" s="169">
        <v>330</v>
      </c>
      <c r="AF425" s="169">
        <v>270</v>
      </c>
      <c r="AG425" s="175">
        <v>90.504999999999995</v>
      </c>
      <c r="AH425" s="180">
        <v>-7074.74</v>
      </c>
      <c r="AI425" s="175">
        <v>-10.78</v>
      </c>
      <c r="AJ425" s="175">
        <v>7.33</v>
      </c>
      <c r="AK425" s="169">
        <v>0</v>
      </c>
      <c r="AL425" s="181">
        <v>0</v>
      </c>
      <c r="AM425" s="169"/>
      <c r="AN425" s="170"/>
      <c r="AO425" s="170"/>
      <c r="AP425" s="170"/>
      <c r="AQ425" s="170"/>
      <c r="AR425" s="170"/>
      <c r="AS425" s="170"/>
      <c r="AT425" s="170"/>
      <c r="AU425" s="170"/>
      <c r="AV425" s="170"/>
      <c r="AW425" s="170"/>
      <c r="AX425" s="170"/>
      <c r="AY425" s="170"/>
      <c r="AZ425" s="170"/>
      <c r="BA425" s="170"/>
      <c r="BB425" s="170"/>
      <c r="BC425" s="170"/>
      <c r="BD425" s="170"/>
      <c r="BE425" s="170"/>
      <c r="BF425" s="170"/>
      <c r="BG425" s="170"/>
      <c r="BH425" s="170"/>
      <c r="BI425" s="170"/>
      <c r="BJ425" s="170"/>
      <c r="BK425" s="170"/>
      <c r="BL425" s="170"/>
      <c r="BM425" s="170"/>
      <c r="BN425" s="170"/>
      <c r="BO425" s="170"/>
      <c r="BP425" s="170"/>
      <c r="BQ425" s="170"/>
      <c r="BR425" s="170"/>
      <c r="BS425" s="170"/>
      <c r="BT425" s="170"/>
      <c r="BU425" s="170"/>
      <c r="BV425" s="170"/>
      <c r="BW425" s="170"/>
      <c r="BX425" s="170"/>
      <c r="BY425" s="169"/>
      <c r="BZ425" s="169"/>
      <c r="CA425" s="169"/>
      <c r="CB425" s="169"/>
      <c r="CC425" s="169"/>
      <c r="CD425" s="169"/>
      <c r="CE425" s="169"/>
      <c r="CF425" s="169"/>
      <c r="CG425" s="169"/>
      <c r="CH425" s="169"/>
      <c r="CI425" s="169"/>
      <c r="CJ425" s="169"/>
      <c r="CK425" s="169"/>
      <c r="CL425" s="169"/>
      <c r="CM425" s="169"/>
      <c r="CN425" s="169"/>
      <c r="CO425" s="169"/>
      <c r="CP425" s="169"/>
      <c r="CQ425" s="169"/>
      <c r="CR425" s="169"/>
      <c r="CS425" s="171"/>
      <c r="CT425" s="171"/>
      <c r="CU425" s="169"/>
    </row>
    <row r="426" spans="1:99" ht="15.75" x14ac:dyDescent="0.25">
      <c r="A426" s="166"/>
      <c r="B426" s="166" t="s">
        <v>1032</v>
      </c>
      <c r="C426" s="175">
        <v>122.167</v>
      </c>
      <c r="D426" s="176">
        <v>318</v>
      </c>
      <c r="E426" s="176">
        <v>491</v>
      </c>
      <c r="F426" s="176">
        <v>716.4</v>
      </c>
      <c r="G426" s="176">
        <v>0</v>
      </c>
      <c r="H426" s="176">
        <v>0</v>
      </c>
      <c r="I426" s="176">
        <v>0</v>
      </c>
      <c r="J426" s="175">
        <v>0</v>
      </c>
      <c r="K426" s="175">
        <v>0</v>
      </c>
      <c r="L426" s="175">
        <v>0</v>
      </c>
      <c r="M426" s="176">
        <v>0</v>
      </c>
      <c r="N426" s="176">
        <v>0</v>
      </c>
      <c r="O426" s="177">
        <v>0</v>
      </c>
      <c r="P426" s="178">
        <v>0</v>
      </c>
      <c r="Q426" s="178">
        <v>0</v>
      </c>
      <c r="R426" s="178">
        <v>0</v>
      </c>
      <c r="S426" s="175" t="e">
        <f t="shared" ca="1" si="7"/>
        <v>#DIV/0!</v>
      </c>
      <c r="T426" s="179">
        <v>25</v>
      </c>
      <c r="U426" s="180">
        <v>0</v>
      </c>
      <c r="V426" s="180">
        <v>0</v>
      </c>
      <c r="W426" s="169">
        <v>-34.549999999999997</v>
      </c>
      <c r="X426" s="181">
        <v>-144.55719999999999</v>
      </c>
      <c r="Y426" s="169">
        <v>0</v>
      </c>
      <c r="Z426" s="181">
        <v>0</v>
      </c>
      <c r="AA426" s="181"/>
      <c r="AB426" s="177">
        <v>19.090499999999999</v>
      </c>
      <c r="AC426" s="180">
        <v>5579.62</v>
      </c>
      <c r="AD426" s="180">
        <v>-44.15</v>
      </c>
      <c r="AE426" s="169">
        <v>500</v>
      </c>
      <c r="AF426" s="169">
        <v>370</v>
      </c>
      <c r="AG426" s="175">
        <v>0</v>
      </c>
      <c r="AH426" s="180">
        <v>0</v>
      </c>
      <c r="AI426" s="175">
        <v>0</v>
      </c>
      <c r="AJ426" s="175">
        <v>0</v>
      </c>
      <c r="AK426" s="169">
        <v>12100</v>
      </c>
      <c r="AL426" s="181">
        <v>50626.400000000001</v>
      </c>
      <c r="AM426" s="169"/>
      <c r="AN426" s="170"/>
      <c r="AO426" s="170"/>
      <c r="AP426" s="170"/>
      <c r="AQ426" s="170"/>
      <c r="AR426" s="170"/>
      <c r="AS426" s="170"/>
      <c r="AT426" s="170"/>
      <c r="AU426" s="170"/>
      <c r="AV426" s="170"/>
      <c r="AW426" s="170"/>
      <c r="AX426" s="170"/>
      <c r="AY426" s="170"/>
      <c r="AZ426" s="170"/>
      <c r="BA426" s="170"/>
      <c r="BB426" s="170"/>
      <c r="BC426" s="170"/>
      <c r="BD426" s="170"/>
      <c r="BE426" s="170"/>
      <c r="BF426" s="170"/>
      <c r="BG426" s="170"/>
      <c r="BH426" s="170"/>
      <c r="BI426" s="170"/>
      <c r="BJ426" s="170"/>
      <c r="BK426" s="170"/>
      <c r="BL426" s="170"/>
      <c r="BM426" s="170"/>
      <c r="BN426" s="170"/>
      <c r="BO426" s="170"/>
      <c r="BP426" s="170"/>
      <c r="BQ426" s="170"/>
      <c r="BR426" s="170"/>
      <c r="BS426" s="170"/>
      <c r="BT426" s="170"/>
      <c r="BU426" s="170"/>
      <c r="BV426" s="170"/>
      <c r="BW426" s="170"/>
      <c r="BX426" s="170"/>
      <c r="BY426" s="169"/>
      <c r="BZ426" s="169"/>
      <c r="CA426" s="169"/>
      <c r="CB426" s="169"/>
      <c r="CC426" s="169"/>
      <c r="CD426" s="169"/>
      <c r="CE426" s="169"/>
      <c r="CF426" s="169"/>
      <c r="CG426" s="169"/>
      <c r="CH426" s="169"/>
      <c r="CI426" s="169"/>
      <c r="CJ426" s="169"/>
      <c r="CK426" s="169"/>
      <c r="CL426" s="169"/>
      <c r="CM426" s="169"/>
      <c r="CN426" s="169"/>
      <c r="CO426" s="169"/>
      <c r="CP426" s="169"/>
      <c r="CQ426" s="169"/>
      <c r="CR426" s="169"/>
      <c r="CS426" s="171"/>
      <c r="CT426" s="171"/>
      <c r="CU426" s="169"/>
    </row>
    <row r="427" spans="1:99" ht="15.75" x14ac:dyDescent="0.25">
      <c r="A427" s="166"/>
      <c r="B427" s="166" t="s">
        <v>1033</v>
      </c>
      <c r="C427" s="175">
        <v>178.23400000000001</v>
      </c>
      <c r="D427" s="176">
        <v>373.7</v>
      </c>
      <c r="E427" s="176">
        <v>612.6</v>
      </c>
      <c r="F427" s="176">
        <v>878</v>
      </c>
      <c r="G427" s="176">
        <v>0</v>
      </c>
      <c r="H427" s="176">
        <v>0</v>
      </c>
      <c r="I427" s="176">
        <v>0</v>
      </c>
      <c r="J427" s="175">
        <v>0</v>
      </c>
      <c r="K427" s="175">
        <v>0</v>
      </c>
      <c r="L427" s="175">
        <v>0</v>
      </c>
      <c r="M427" s="176">
        <v>0</v>
      </c>
      <c r="N427" s="176">
        <v>0</v>
      </c>
      <c r="O427" s="177">
        <v>-14.087</v>
      </c>
      <c r="P427" s="178">
        <v>2.4020000000000001</v>
      </c>
      <c r="Q427" s="178">
        <v>-1</v>
      </c>
      <c r="R427" s="178">
        <v>-1.575</v>
      </c>
      <c r="S427" s="175">
        <f t="shared" ca="1" si="7"/>
        <v>2.7999700091322746</v>
      </c>
      <c r="T427" s="179">
        <v>25</v>
      </c>
      <c r="U427" s="180">
        <v>-4</v>
      </c>
      <c r="V427" s="180">
        <v>3.835</v>
      </c>
      <c r="W427" s="169">
        <v>-8</v>
      </c>
      <c r="X427" s="181">
        <v>-33.472000000000001</v>
      </c>
      <c r="Y427" s="169">
        <v>0</v>
      </c>
      <c r="Z427" s="181">
        <v>0</v>
      </c>
      <c r="AA427" s="181"/>
      <c r="AB427" s="177">
        <v>0</v>
      </c>
      <c r="AC427" s="180">
        <v>48.4</v>
      </c>
      <c r="AD427" s="180">
        <v>0</v>
      </c>
      <c r="AE427" s="169">
        <v>16.718699999999998</v>
      </c>
      <c r="AF427" s="169">
        <v>5477.94</v>
      </c>
      <c r="AG427" s="175">
        <v>-69.39</v>
      </c>
      <c r="AH427" s="180">
        <v>655</v>
      </c>
      <c r="AI427" s="175">
        <v>450</v>
      </c>
      <c r="AJ427" s="175">
        <v>0</v>
      </c>
      <c r="AK427" s="169">
        <v>0</v>
      </c>
      <c r="AL427" s="181">
        <v>0</v>
      </c>
      <c r="AM427" s="169"/>
      <c r="AN427" s="170"/>
      <c r="AO427" s="170"/>
      <c r="AP427" s="170"/>
      <c r="AQ427" s="170"/>
      <c r="AR427" s="170"/>
      <c r="AS427" s="170"/>
      <c r="AT427" s="170"/>
      <c r="AU427" s="170"/>
      <c r="AV427" s="170"/>
      <c r="AW427" s="170"/>
      <c r="AX427" s="170"/>
      <c r="AY427" s="170"/>
      <c r="AZ427" s="170"/>
      <c r="BA427" s="170"/>
      <c r="BB427" s="170"/>
      <c r="BC427" s="170"/>
      <c r="BD427" s="170"/>
      <c r="BE427" s="170"/>
      <c r="BF427" s="170"/>
      <c r="BG427" s="170"/>
      <c r="BH427" s="170"/>
      <c r="BI427" s="170"/>
      <c r="BJ427" s="170"/>
      <c r="BK427" s="170"/>
      <c r="BL427" s="170"/>
      <c r="BM427" s="170"/>
      <c r="BN427" s="170"/>
      <c r="BO427" s="170"/>
      <c r="BP427" s="170"/>
      <c r="BQ427" s="170"/>
      <c r="BR427" s="170"/>
      <c r="BS427" s="170"/>
      <c r="BT427" s="170"/>
      <c r="BU427" s="170"/>
      <c r="BV427" s="170"/>
      <c r="BW427" s="170"/>
      <c r="BX427" s="170"/>
      <c r="BY427" s="169"/>
      <c r="BZ427" s="169"/>
      <c r="CA427" s="169"/>
      <c r="CB427" s="169"/>
      <c r="CC427" s="169"/>
      <c r="CD427" s="169"/>
      <c r="CE427" s="169"/>
      <c r="CF427" s="169"/>
      <c r="CG427" s="169"/>
      <c r="CH427" s="169"/>
      <c r="CI427" s="169"/>
      <c r="CJ427" s="169"/>
      <c r="CK427" s="169"/>
      <c r="CL427" s="169"/>
      <c r="CM427" s="169"/>
      <c r="CN427" s="169"/>
      <c r="CO427" s="169"/>
      <c r="CP427" s="169"/>
      <c r="CQ427" s="169"/>
      <c r="CR427" s="169"/>
      <c r="CS427" s="171"/>
      <c r="CT427" s="171"/>
      <c r="CU427" s="169"/>
    </row>
    <row r="428" spans="1:99" ht="15.75" x14ac:dyDescent="0.25">
      <c r="A428" s="166"/>
      <c r="B428" s="166" t="s">
        <v>1034</v>
      </c>
      <c r="C428" s="175">
        <v>122.167</v>
      </c>
      <c r="D428" s="176">
        <v>243</v>
      </c>
      <c r="E428" s="176">
        <v>443</v>
      </c>
      <c r="F428" s="176">
        <v>647</v>
      </c>
      <c r="G428" s="176">
        <v>33.799999999999997</v>
      </c>
      <c r="H428" s="176">
        <v>34.247849990145177</v>
      </c>
      <c r="I428" s="176">
        <v>0</v>
      </c>
      <c r="J428" s="175">
        <v>0</v>
      </c>
      <c r="K428" s="175">
        <v>0</v>
      </c>
      <c r="L428" s="175">
        <v>0.97899999999999998</v>
      </c>
      <c r="M428" s="176">
        <v>277</v>
      </c>
      <c r="N428" s="176">
        <v>1.2</v>
      </c>
      <c r="O428" s="177">
        <v>0</v>
      </c>
      <c r="P428" s="178">
        <v>0</v>
      </c>
      <c r="Q428" s="178">
        <v>0</v>
      </c>
      <c r="R428" s="178">
        <v>0</v>
      </c>
      <c r="S428" s="175">
        <f t="shared" ca="1" si="7"/>
        <v>1.0565800025842018</v>
      </c>
      <c r="T428" s="179">
        <v>25</v>
      </c>
      <c r="U428" s="180">
        <v>646.88</v>
      </c>
      <c r="V428" s="180">
        <v>305.91000000000003</v>
      </c>
      <c r="W428" s="169">
        <v>0</v>
      </c>
      <c r="X428" s="181">
        <v>0</v>
      </c>
      <c r="Y428" s="169">
        <v>0</v>
      </c>
      <c r="Z428" s="181">
        <v>0</v>
      </c>
      <c r="AA428" s="181"/>
      <c r="AB428" s="177">
        <v>16.167300000000001</v>
      </c>
      <c r="AC428" s="180">
        <v>3473.2</v>
      </c>
      <c r="AD428" s="180">
        <v>-78.66</v>
      </c>
      <c r="AE428" s="169">
        <v>460</v>
      </c>
      <c r="AF428" s="169">
        <v>385</v>
      </c>
      <c r="AG428" s="175">
        <v>0</v>
      </c>
      <c r="AH428" s="180">
        <v>0</v>
      </c>
      <c r="AI428" s="175">
        <v>0</v>
      </c>
      <c r="AJ428" s="175">
        <v>0</v>
      </c>
      <c r="AK428" s="169">
        <v>0</v>
      </c>
      <c r="AL428" s="181">
        <v>0</v>
      </c>
      <c r="AM428" s="169"/>
      <c r="AN428" s="170"/>
      <c r="AO428" s="170"/>
      <c r="AP428" s="170"/>
      <c r="AQ428" s="170"/>
      <c r="AR428" s="170"/>
      <c r="AS428" s="170"/>
      <c r="AT428" s="170"/>
      <c r="AU428" s="170"/>
      <c r="AV428" s="170"/>
      <c r="AW428" s="170"/>
      <c r="AX428" s="170"/>
      <c r="AY428" s="170"/>
      <c r="AZ428" s="170"/>
      <c r="BA428" s="170"/>
      <c r="BB428" s="170"/>
      <c r="BC428" s="170"/>
      <c r="BD428" s="170"/>
      <c r="BE428" s="170"/>
      <c r="BF428" s="170"/>
      <c r="BG428" s="170"/>
      <c r="BH428" s="170"/>
      <c r="BI428" s="170"/>
      <c r="BJ428" s="170"/>
      <c r="BK428" s="170"/>
      <c r="BL428" s="170"/>
      <c r="BM428" s="170"/>
      <c r="BN428" s="170"/>
      <c r="BO428" s="170"/>
      <c r="BP428" s="170"/>
      <c r="BQ428" s="170"/>
      <c r="BR428" s="170"/>
      <c r="BS428" s="170"/>
      <c r="BT428" s="170"/>
      <c r="BU428" s="170"/>
      <c r="BV428" s="170"/>
      <c r="BW428" s="170"/>
      <c r="BX428" s="170"/>
      <c r="BY428" s="169"/>
      <c r="BZ428" s="169"/>
      <c r="CA428" s="169"/>
      <c r="CB428" s="169"/>
      <c r="CC428" s="169"/>
      <c r="CD428" s="169"/>
      <c r="CE428" s="169"/>
      <c r="CF428" s="169"/>
      <c r="CG428" s="169"/>
      <c r="CH428" s="169"/>
      <c r="CI428" s="169"/>
      <c r="CJ428" s="169"/>
      <c r="CK428" s="169"/>
      <c r="CL428" s="169"/>
      <c r="CM428" s="169"/>
      <c r="CN428" s="169"/>
      <c r="CO428" s="169"/>
      <c r="CP428" s="169"/>
      <c r="CQ428" s="169"/>
      <c r="CR428" s="169"/>
      <c r="CS428" s="171"/>
      <c r="CT428" s="171"/>
      <c r="CU428" s="169"/>
    </row>
    <row r="429" spans="1:99" ht="15.75" x14ac:dyDescent="0.25">
      <c r="A429" s="166"/>
      <c r="B429" s="166" t="s">
        <v>1035</v>
      </c>
      <c r="C429" s="175">
        <v>94.113</v>
      </c>
      <c r="D429" s="176">
        <v>314</v>
      </c>
      <c r="E429" s="176">
        <v>455</v>
      </c>
      <c r="F429" s="176">
        <v>694.2</v>
      </c>
      <c r="G429" s="176">
        <v>60.5</v>
      </c>
      <c r="H429" s="176">
        <v>61.301624982360451</v>
      </c>
      <c r="I429" s="176">
        <v>229</v>
      </c>
      <c r="J429" s="175">
        <v>0.24</v>
      </c>
      <c r="K429" s="175">
        <v>0.44</v>
      </c>
      <c r="L429" s="175">
        <v>1.0589999999999999</v>
      </c>
      <c r="M429" s="176">
        <v>313</v>
      </c>
      <c r="N429" s="176">
        <v>1.6</v>
      </c>
      <c r="O429" s="177">
        <v>8.5609999999999999</v>
      </c>
      <c r="P429" s="178">
        <v>0.1429</v>
      </c>
      <c r="Q429" s="178">
        <v>-1.153E-4</v>
      </c>
      <c r="R429" s="178">
        <v>3.6470000000000002E-8</v>
      </c>
      <c r="S429" s="175">
        <f t="shared" ca="1" si="7"/>
        <v>2.4996231427594586</v>
      </c>
      <c r="T429" s="179">
        <v>25</v>
      </c>
      <c r="U429" s="180">
        <v>1405.5</v>
      </c>
      <c r="V429" s="180">
        <v>370.07</v>
      </c>
      <c r="W429" s="169">
        <v>-23.03</v>
      </c>
      <c r="X429" s="181">
        <v>-96.357520000000008</v>
      </c>
      <c r="Y429" s="169">
        <v>7.86</v>
      </c>
      <c r="Z429" s="181">
        <v>32.886240000000001</v>
      </c>
      <c r="AA429" s="181"/>
      <c r="AB429" s="177">
        <v>16.427</v>
      </c>
      <c r="AC429" s="180">
        <v>3490.89</v>
      </c>
      <c r="AD429" s="180">
        <v>-98.59</v>
      </c>
      <c r="AE429" s="169">
        <v>481</v>
      </c>
      <c r="AF429" s="169">
        <v>345</v>
      </c>
      <c r="AG429" s="175">
        <v>72.558000000000007</v>
      </c>
      <c r="AH429" s="180">
        <v>-9072.6</v>
      </c>
      <c r="AI429" s="175">
        <v>7.516</v>
      </c>
      <c r="AJ429" s="175">
        <v>4.42</v>
      </c>
      <c r="AK429" s="169">
        <v>10900</v>
      </c>
      <c r="AL429" s="181">
        <v>45605.599999999999</v>
      </c>
      <c r="AM429" s="169"/>
      <c r="AN429" s="170"/>
      <c r="AO429" s="170"/>
      <c r="AP429" s="170"/>
      <c r="AQ429" s="170"/>
      <c r="AR429" s="170"/>
      <c r="AS429" s="170"/>
      <c r="AT429" s="170"/>
      <c r="AU429" s="170"/>
      <c r="AV429" s="170"/>
      <c r="AW429" s="170"/>
      <c r="AX429" s="170"/>
      <c r="AY429" s="170"/>
      <c r="AZ429" s="170"/>
      <c r="BA429" s="170"/>
      <c r="BB429" s="170"/>
      <c r="BC429" s="170"/>
      <c r="BD429" s="170"/>
      <c r="BE429" s="170"/>
      <c r="BF429" s="170"/>
      <c r="BG429" s="170"/>
      <c r="BH429" s="170"/>
      <c r="BI429" s="170"/>
      <c r="BJ429" s="170"/>
      <c r="BK429" s="170"/>
      <c r="BL429" s="170"/>
      <c r="BM429" s="170"/>
      <c r="BN429" s="170"/>
      <c r="BO429" s="170"/>
      <c r="BP429" s="170"/>
      <c r="BQ429" s="170"/>
      <c r="BR429" s="170"/>
      <c r="BS429" s="170"/>
      <c r="BT429" s="170"/>
      <c r="BU429" s="170"/>
      <c r="BV429" s="170"/>
      <c r="BW429" s="170"/>
      <c r="BX429" s="170"/>
      <c r="BY429" s="169"/>
      <c r="BZ429" s="169"/>
      <c r="CA429" s="169"/>
      <c r="CB429" s="169"/>
      <c r="CC429" s="169"/>
      <c r="CD429" s="169"/>
      <c r="CE429" s="169"/>
      <c r="CF429" s="169"/>
      <c r="CG429" s="169"/>
      <c r="CH429" s="169"/>
      <c r="CI429" s="169"/>
      <c r="CJ429" s="169"/>
      <c r="CK429" s="169"/>
      <c r="CL429" s="169"/>
      <c r="CM429" s="169"/>
      <c r="CN429" s="169"/>
      <c r="CO429" s="169"/>
      <c r="CP429" s="169"/>
      <c r="CQ429" s="169"/>
      <c r="CR429" s="169"/>
      <c r="CS429" s="171"/>
      <c r="CT429" s="171"/>
      <c r="CU429" s="169"/>
    </row>
    <row r="430" spans="1:99" ht="15.75" x14ac:dyDescent="0.25">
      <c r="A430" s="166"/>
      <c r="B430" s="166" t="s">
        <v>1036</v>
      </c>
      <c r="C430" s="175">
        <v>98.915999999999997</v>
      </c>
      <c r="D430" s="176">
        <v>145</v>
      </c>
      <c r="E430" s="176">
        <v>280.8</v>
      </c>
      <c r="F430" s="176">
        <v>455</v>
      </c>
      <c r="G430" s="176">
        <v>56</v>
      </c>
      <c r="H430" s="176">
        <v>56.741999983672486</v>
      </c>
      <c r="I430" s="176">
        <v>190</v>
      </c>
      <c r="J430" s="175">
        <v>0.28000000000000003</v>
      </c>
      <c r="K430" s="175">
        <v>0.20399999999999999</v>
      </c>
      <c r="L430" s="175">
        <v>1.381</v>
      </c>
      <c r="M430" s="176">
        <v>293</v>
      </c>
      <c r="N430" s="176">
        <v>1.1000000000000001</v>
      </c>
      <c r="O430" s="177">
        <v>6.7089999999999996</v>
      </c>
      <c r="P430" s="178">
        <v>3.2500000000000001E-2</v>
      </c>
      <c r="Q430" s="178">
        <v>-3.2809999999999999E-5</v>
      </c>
      <c r="R430" s="178">
        <v>1.2110000000000001E-8</v>
      </c>
      <c r="S430" s="175" t="e">
        <f t="shared" ca="1" si="7"/>
        <v>#DIV/0!</v>
      </c>
      <c r="T430" s="179">
        <v>25</v>
      </c>
      <c r="U430" s="180">
        <v>0</v>
      </c>
      <c r="V430" s="180">
        <v>0</v>
      </c>
      <c r="W430" s="169">
        <v>-52.8</v>
      </c>
      <c r="X430" s="181">
        <v>-220.9152</v>
      </c>
      <c r="Y430" s="169">
        <v>-49.42</v>
      </c>
      <c r="Z430" s="181">
        <v>-206.77328000000003</v>
      </c>
      <c r="AA430" s="181"/>
      <c r="AB430" s="177">
        <v>15.756500000000001</v>
      </c>
      <c r="AC430" s="180">
        <v>2167.31</v>
      </c>
      <c r="AD430" s="180">
        <v>-43.15</v>
      </c>
      <c r="AE430" s="169">
        <v>341</v>
      </c>
      <c r="AF430" s="169">
        <v>213</v>
      </c>
      <c r="AG430" s="175">
        <v>0</v>
      </c>
      <c r="AH430" s="180">
        <v>0</v>
      </c>
      <c r="AI430" s="175">
        <v>0</v>
      </c>
      <c r="AJ430" s="175">
        <v>0</v>
      </c>
      <c r="AK430" s="169">
        <v>5830</v>
      </c>
      <c r="AL430" s="181">
        <v>24392.720000000001</v>
      </c>
      <c r="AM430" s="169"/>
      <c r="AN430" s="170"/>
      <c r="AO430" s="170"/>
      <c r="AP430" s="170"/>
      <c r="AQ430" s="170"/>
      <c r="AR430" s="170"/>
      <c r="AS430" s="170"/>
      <c r="AT430" s="170"/>
      <c r="AU430" s="170"/>
      <c r="AV430" s="170"/>
      <c r="AW430" s="170"/>
      <c r="AX430" s="170"/>
      <c r="AY430" s="170"/>
      <c r="AZ430" s="170"/>
      <c r="BA430" s="170"/>
      <c r="BB430" s="170"/>
      <c r="BC430" s="170"/>
      <c r="BD430" s="170"/>
      <c r="BE430" s="170"/>
      <c r="BF430" s="170"/>
      <c r="BG430" s="170"/>
      <c r="BH430" s="170"/>
      <c r="BI430" s="170"/>
      <c r="BJ430" s="170"/>
      <c r="BK430" s="170"/>
      <c r="BL430" s="170"/>
      <c r="BM430" s="170"/>
      <c r="BN430" s="170"/>
      <c r="BO430" s="170"/>
      <c r="BP430" s="170"/>
      <c r="BQ430" s="170"/>
      <c r="BR430" s="170"/>
      <c r="BS430" s="170"/>
      <c r="BT430" s="170"/>
      <c r="BU430" s="170"/>
      <c r="BV430" s="170"/>
      <c r="BW430" s="170"/>
      <c r="BX430" s="170"/>
      <c r="BY430" s="169"/>
      <c r="BZ430" s="169"/>
      <c r="CA430" s="169"/>
      <c r="CB430" s="169"/>
      <c r="CC430" s="169"/>
      <c r="CD430" s="169"/>
      <c r="CE430" s="169"/>
      <c r="CF430" s="169"/>
      <c r="CG430" s="169"/>
      <c r="CH430" s="169"/>
      <c r="CI430" s="169"/>
      <c r="CJ430" s="169"/>
      <c r="CK430" s="169"/>
      <c r="CL430" s="169"/>
      <c r="CM430" s="169"/>
      <c r="CN430" s="169"/>
      <c r="CO430" s="169"/>
      <c r="CP430" s="169"/>
      <c r="CQ430" s="169"/>
      <c r="CR430" s="169"/>
      <c r="CS430" s="171"/>
      <c r="CT430" s="171"/>
      <c r="CU430" s="169"/>
    </row>
    <row r="431" spans="1:99" ht="15.75" x14ac:dyDescent="0.25">
      <c r="A431" s="166"/>
      <c r="B431" s="166" t="s">
        <v>1037</v>
      </c>
      <c r="C431" s="175">
        <v>137.333</v>
      </c>
      <c r="D431" s="176">
        <v>161</v>
      </c>
      <c r="E431" s="176">
        <v>349</v>
      </c>
      <c r="F431" s="176">
        <v>563</v>
      </c>
      <c r="G431" s="176">
        <v>0</v>
      </c>
      <c r="H431" s="176">
        <v>0</v>
      </c>
      <c r="I431" s="176">
        <v>260</v>
      </c>
      <c r="J431" s="175">
        <v>0</v>
      </c>
      <c r="K431" s="175">
        <v>0</v>
      </c>
      <c r="L431" s="175">
        <v>1.5740000000000001</v>
      </c>
      <c r="M431" s="176">
        <v>294</v>
      </c>
      <c r="N431" s="176">
        <v>0.9</v>
      </c>
      <c r="O431" s="177">
        <v>0</v>
      </c>
      <c r="P431" s="178">
        <v>0</v>
      </c>
      <c r="Q431" s="178">
        <v>0</v>
      </c>
      <c r="R431" s="178">
        <v>0</v>
      </c>
      <c r="S431" s="175" t="e">
        <f t="shared" ca="1" si="7"/>
        <v>#DIV/0!</v>
      </c>
      <c r="T431" s="179">
        <v>25</v>
      </c>
      <c r="U431" s="180">
        <v>0</v>
      </c>
      <c r="V431" s="180">
        <v>0</v>
      </c>
      <c r="W431" s="169">
        <v>0</v>
      </c>
      <c r="X431" s="181">
        <v>0</v>
      </c>
      <c r="Y431" s="169">
        <v>0</v>
      </c>
      <c r="Z431" s="181">
        <v>0</v>
      </c>
      <c r="AA431" s="181"/>
      <c r="AB431" s="177">
        <v>0</v>
      </c>
      <c r="AC431" s="180">
        <v>0</v>
      </c>
      <c r="AD431" s="180">
        <v>0</v>
      </c>
      <c r="AE431" s="169">
        <v>0</v>
      </c>
      <c r="AF431" s="169">
        <v>0</v>
      </c>
      <c r="AG431" s="175">
        <v>0</v>
      </c>
      <c r="AH431" s="180">
        <v>0</v>
      </c>
      <c r="AI431" s="175">
        <v>0</v>
      </c>
      <c r="AJ431" s="175">
        <v>0</v>
      </c>
      <c r="AK431" s="169">
        <v>0</v>
      </c>
      <c r="AL431" s="181">
        <v>0</v>
      </c>
      <c r="AM431" s="169"/>
      <c r="AN431" s="170"/>
      <c r="AO431" s="170"/>
      <c r="AP431" s="170"/>
      <c r="AQ431" s="170"/>
      <c r="AR431" s="170"/>
      <c r="AS431" s="170"/>
      <c r="AT431" s="170"/>
      <c r="AU431" s="170"/>
      <c r="AV431" s="170"/>
      <c r="AW431" s="170"/>
      <c r="AX431" s="170"/>
      <c r="AY431" s="170"/>
      <c r="AZ431" s="170"/>
      <c r="BA431" s="170"/>
      <c r="BB431" s="170"/>
      <c r="BC431" s="170"/>
      <c r="BD431" s="170"/>
      <c r="BE431" s="170"/>
      <c r="BF431" s="170"/>
      <c r="BG431" s="170"/>
      <c r="BH431" s="170"/>
      <c r="BI431" s="170"/>
      <c r="BJ431" s="170"/>
      <c r="BK431" s="170"/>
      <c r="BL431" s="170"/>
      <c r="BM431" s="170"/>
      <c r="BN431" s="170"/>
      <c r="BO431" s="170"/>
      <c r="BP431" s="170"/>
      <c r="BQ431" s="170"/>
      <c r="BR431" s="170"/>
      <c r="BS431" s="170"/>
      <c r="BT431" s="170"/>
      <c r="BU431" s="170"/>
      <c r="BV431" s="170"/>
      <c r="BW431" s="170"/>
      <c r="BX431" s="170"/>
      <c r="BY431" s="169"/>
      <c r="BZ431" s="169"/>
      <c r="CA431" s="169"/>
      <c r="CB431" s="169"/>
      <c r="CC431" s="169"/>
      <c r="CD431" s="169"/>
      <c r="CE431" s="169"/>
      <c r="CF431" s="169"/>
      <c r="CG431" s="169"/>
      <c r="CH431" s="169"/>
      <c r="CI431" s="169"/>
      <c r="CJ431" s="169"/>
      <c r="CK431" s="169"/>
      <c r="CL431" s="169"/>
      <c r="CM431" s="169"/>
      <c r="CN431" s="169"/>
      <c r="CO431" s="169"/>
      <c r="CP431" s="169"/>
      <c r="CQ431" s="169"/>
      <c r="CR431" s="169"/>
      <c r="CS431" s="171"/>
      <c r="CT431" s="171"/>
      <c r="CU431" s="169"/>
    </row>
    <row r="432" spans="1:99" ht="15.75" x14ac:dyDescent="0.25">
      <c r="A432" s="166"/>
      <c r="B432" s="166" t="s">
        <v>1038</v>
      </c>
      <c r="C432" s="175">
        <v>148.11799999999999</v>
      </c>
      <c r="D432" s="176">
        <v>404</v>
      </c>
      <c r="E432" s="176">
        <v>560</v>
      </c>
      <c r="F432" s="176">
        <v>810</v>
      </c>
      <c r="G432" s="176">
        <v>47</v>
      </c>
      <c r="H432" s="176">
        <v>47.622749986296547</v>
      </c>
      <c r="I432" s="176">
        <v>368</v>
      </c>
      <c r="J432" s="175">
        <v>0.26</v>
      </c>
      <c r="K432" s="175">
        <v>0</v>
      </c>
      <c r="L432" s="175">
        <v>0</v>
      </c>
      <c r="M432" s="176">
        <v>0</v>
      </c>
      <c r="N432" s="176">
        <v>5.3</v>
      </c>
      <c r="O432" s="177">
        <v>-1.0640000000000001</v>
      </c>
      <c r="P432" s="178">
        <v>0.15620000000000001</v>
      </c>
      <c r="Q432" s="178">
        <v>-1.0230000000000001E-4</v>
      </c>
      <c r="R432" s="178">
        <v>2.4109999999999999E-8</v>
      </c>
      <c r="S432" s="175" t="e">
        <f t="shared" ca="1" si="7"/>
        <v>#DIV/0!</v>
      </c>
      <c r="T432" s="179">
        <v>25</v>
      </c>
      <c r="U432" s="180">
        <v>0</v>
      </c>
      <c r="V432" s="180">
        <v>0</v>
      </c>
      <c r="W432" s="169">
        <v>-88.8</v>
      </c>
      <c r="X432" s="181">
        <v>-371.53919999999999</v>
      </c>
      <c r="Y432" s="169">
        <v>0</v>
      </c>
      <c r="Z432" s="181">
        <v>0</v>
      </c>
      <c r="AA432" s="181"/>
      <c r="AB432" s="177">
        <v>15.9984</v>
      </c>
      <c r="AC432" s="180">
        <v>4467.01</v>
      </c>
      <c r="AD432" s="180">
        <v>-83.15</v>
      </c>
      <c r="AE432" s="169">
        <v>615</v>
      </c>
      <c r="AF432" s="169">
        <v>409</v>
      </c>
      <c r="AG432" s="175">
        <v>0</v>
      </c>
      <c r="AH432" s="180">
        <v>0</v>
      </c>
      <c r="AI432" s="175">
        <v>0</v>
      </c>
      <c r="AJ432" s="175">
        <v>0</v>
      </c>
      <c r="AK432" s="169">
        <v>11850</v>
      </c>
      <c r="AL432" s="181">
        <v>49580.4</v>
      </c>
      <c r="AM432" s="169"/>
      <c r="AN432" s="170"/>
      <c r="AO432" s="170"/>
      <c r="AP432" s="170"/>
      <c r="AQ432" s="170"/>
      <c r="AR432" s="170"/>
      <c r="AS432" s="170"/>
      <c r="AT432" s="170"/>
      <c r="AU432" s="170"/>
      <c r="AV432" s="170"/>
      <c r="AW432" s="170"/>
      <c r="AX432" s="170"/>
      <c r="AY432" s="170"/>
      <c r="AZ432" s="170"/>
      <c r="BA432" s="170"/>
      <c r="BB432" s="170"/>
      <c r="BC432" s="170"/>
      <c r="BD432" s="170"/>
      <c r="BE432" s="170"/>
      <c r="BF432" s="170"/>
      <c r="BG432" s="170"/>
      <c r="BH432" s="170"/>
      <c r="BI432" s="170"/>
      <c r="BJ432" s="170"/>
      <c r="BK432" s="170"/>
      <c r="BL432" s="170"/>
      <c r="BM432" s="170"/>
      <c r="BN432" s="170"/>
      <c r="BO432" s="170"/>
      <c r="BP432" s="170"/>
      <c r="BQ432" s="170"/>
      <c r="BR432" s="170"/>
      <c r="BS432" s="170"/>
      <c r="BT432" s="170"/>
      <c r="BU432" s="170"/>
      <c r="BV432" s="170"/>
      <c r="BW432" s="170"/>
      <c r="BX432" s="170"/>
      <c r="BY432" s="169"/>
      <c r="BZ432" s="169"/>
      <c r="CA432" s="169"/>
      <c r="CB432" s="169"/>
      <c r="CC432" s="169"/>
      <c r="CD432" s="169"/>
      <c r="CE432" s="169"/>
      <c r="CF432" s="169"/>
      <c r="CG432" s="169"/>
      <c r="CH432" s="169"/>
      <c r="CI432" s="169"/>
      <c r="CJ432" s="169"/>
      <c r="CK432" s="169"/>
      <c r="CL432" s="169"/>
      <c r="CM432" s="169"/>
      <c r="CN432" s="169"/>
      <c r="CO432" s="169"/>
      <c r="CP432" s="169"/>
      <c r="CQ432" s="169"/>
      <c r="CR432" s="169"/>
      <c r="CS432" s="171"/>
      <c r="CT432" s="171"/>
      <c r="CU432" s="169"/>
    </row>
    <row r="433" spans="1:130" ht="15.75" x14ac:dyDescent="0.25">
      <c r="A433" s="166"/>
      <c r="B433" s="166" t="s">
        <v>1039</v>
      </c>
      <c r="C433" s="175">
        <v>85.15</v>
      </c>
      <c r="D433" s="176">
        <v>262.7</v>
      </c>
      <c r="E433" s="176">
        <v>379.7</v>
      </c>
      <c r="F433" s="176">
        <v>594</v>
      </c>
      <c r="G433" s="176">
        <v>47</v>
      </c>
      <c r="H433" s="176">
        <v>47.622749986296547</v>
      </c>
      <c r="I433" s="176">
        <v>289</v>
      </c>
      <c r="J433" s="175">
        <v>0.28000000000000003</v>
      </c>
      <c r="K433" s="175">
        <v>0.25</v>
      </c>
      <c r="L433" s="175">
        <v>0.86199999999999999</v>
      </c>
      <c r="M433" s="176">
        <v>293</v>
      </c>
      <c r="N433" s="176">
        <v>1.2</v>
      </c>
      <c r="O433" s="177">
        <v>-12.675000000000001</v>
      </c>
      <c r="P433" s="178">
        <v>0.1502</v>
      </c>
      <c r="Q433" s="178">
        <v>-8.0199999999999998E-5</v>
      </c>
      <c r="R433" s="178">
        <v>1.5349999999999998E-8</v>
      </c>
      <c r="S433" s="175">
        <f t="shared" ca="1" si="7"/>
        <v>1.1352261202484986</v>
      </c>
      <c r="T433" s="179">
        <v>25</v>
      </c>
      <c r="U433" s="180">
        <v>772.79</v>
      </c>
      <c r="V433" s="180">
        <v>313.49</v>
      </c>
      <c r="W433" s="169">
        <v>11.71</v>
      </c>
      <c r="X433" s="181">
        <v>48.994640000000004</v>
      </c>
      <c r="Y433" s="169">
        <v>0</v>
      </c>
      <c r="Z433" s="181">
        <v>0</v>
      </c>
      <c r="AA433" s="181"/>
      <c r="AB433" s="177">
        <v>16.1004</v>
      </c>
      <c r="AC433" s="180">
        <v>3015.46</v>
      </c>
      <c r="AD433" s="180">
        <v>-61.15</v>
      </c>
      <c r="AE433" s="169">
        <v>416</v>
      </c>
      <c r="AF433" s="169">
        <v>280</v>
      </c>
      <c r="AG433" s="175">
        <v>0</v>
      </c>
      <c r="AH433" s="180">
        <v>0</v>
      </c>
      <c r="AI433" s="175">
        <v>0</v>
      </c>
      <c r="AJ433" s="175">
        <v>0</v>
      </c>
      <c r="AK433" s="169">
        <v>8180</v>
      </c>
      <c r="AL433" s="181">
        <v>34225.120000000003</v>
      </c>
      <c r="AM433" s="169"/>
      <c r="AN433" s="170"/>
      <c r="AO433" s="170"/>
      <c r="AP433" s="170"/>
      <c r="AQ433" s="170"/>
      <c r="AR433" s="170"/>
      <c r="AS433" s="170"/>
      <c r="AT433" s="170"/>
      <c r="AU433" s="170"/>
      <c r="AV433" s="170"/>
      <c r="AW433" s="170"/>
      <c r="AX433" s="170"/>
      <c r="AY433" s="170"/>
      <c r="AZ433" s="170"/>
      <c r="BA433" s="170"/>
      <c r="BB433" s="170"/>
      <c r="BC433" s="170"/>
      <c r="BD433" s="170"/>
      <c r="BE433" s="170"/>
      <c r="BF433" s="170"/>
      <c r="BG433" s="170"/>
      <c r="BH433" s="170"/>
      <c r="BI433" s="170"/>
      <c r="BJ433" s="170"/>
      <c r="BK433" s="170"/>
      <c r="BL433" s="170"/>
      <c r="BM433" s="170"/>
      <c r="BN433" s="170"/>
      <c r="BO433" s="170"/>
      <c r="BP433" s="170"/>
      <c r="BQ433" s="170"/>
      <c r="BR433" s="170"/>
      <c r="BS433" s="170"/>
      <c r="BT433" s="170"/>
      <c r="BU433" s="170"/>
      <c r="BV433" s="170"/>
      <c r="BW433" s="170"/>
      <c r="BX433" s="170"/>
      <c r="BY433" s="169"/>
      <c r="BZ433" s="169"/>
      <c r="CA433" s="169"/>
      <c r="CB433" s="169"/>
      <c r="CC433" s="169"/>
      <c r="CD433" s="169"/>
      <c r="CE433" s="169"/>
      <c r="CF433" s="169"/>
      <c r="CG433" s="169"/>
      <c r="CH433" s="169"/>
      <c r="CI433" s="169"/>
      <c r="CJ433" s="169"/>
      <c r="CK433" s="169"/>
      <c r="CL433" s="169"/>
      <c r="CM433" s="169"/>
      <c r="CN433" s="169"/>
      <c r="CO433" s="169"/>
      <c r="CP433" s="169"/>
      <c r="CQ433" s="169"/>
      <c r="CR433" s="169"/>
      <c r="CS433" s="171"/>
      <c r="CT433" s="171"/>
      <c r="CU433" s="169"/>
    </row>
    <row r="434" spans="1:130" ht="15.75" x14ac:dyDescent="0.25">
      <c r="A434" s="166"/>
      <c r="B434" s="166" t="s">
        <v>1040</v>
      </c>
      <c r="C434" s="175">
        <v>40.064999999999998</v>
      </c>
      <c r="D434" s="176">
        <v>136.9</v>
      </c>
      <c r="E434" s="176">
        <v>238.7</v>
      </c>
      <c r="F434" s="176">
        <v>393</v>
      </c>
      <c r="G434" s="176">
        <v>54</v>
      </c>
      <c r="H434" s="176">
        <v>54.715499984255608</v>
      </c>
      <c r="I434" s="176">
        <v>162</v>
      </c>
      <c r="J434" s="175">
        <v>0.27100000000000002</v>
      </c>
      <c r="K434" s="175">
        <v>0.313</v>
      </c>
      <c r="L434" s="175">
        <v>0.65800000000000003</v>
      </c>
      <c r="M434" s="176">
        <v>238</v>
      </c>
      <c r="N434" s="176">
        <v>0.2</v>
      </c>
      <c r="O434" s="177">
        <v>2.3660000000000001</v>
      </c>
      <c r="P434" s="178">
        <v>4.7230000000000001E-2</v>
      </c>
      <c r="Q434" s="178">
        <v>-2.8220000000000001E-5</v>
      </c>
      <c r="R434" s="178">
        <v>6.6450000000000001E-9</v>
      </c>
      <c r="S434" s="175" t="e">
        <f t="shared" ca="1" si="7"/>
        <v>#DIV/0!</v>
      </c>
      <c r="T434" s="179">
        <v>25</v>
      </c>
      <c r="U434" s="180">
        <v>0</v>
      </c>
      <c r="V434" s="180">
        <v>0</v>
      </c>
      <c r="W434" s="169">
        <v>45.92</v>
      </c>
      <c r="X434" s="181">
        <v>192.12928000000002</v>
      </c>
      <c r="Y434" s="169">
        <v>48.37</v>
      </c>
      <c r="Z434" s="181">
        <v>202.38007999999999</v>
      </c>
      <c r="AA434" s="181"/>
      <c r="AB434" s="177">
        <v>13.1563</v>
      </c>
      <c r="AC434" s="180">
        <v>1054.72</v>
      </c>
      <c r="AD434" s="180">
        <v>-77.08</v>
      </c>
      <c r="AE434" s="169">
        <v>257</v>
      </c>
      <c r="AF434" s="169">
        <v>174</v>
      </c>
      <c r="AG434" s="175">
        <v>0</v>
      </c>
      <c r="AH434" s="180">
        <v>0</v>
      </c>
      <c r="AI434" s="175">
        <v>0</v>
      </c>
      <c r="AJ434" s="175">
        <v>0</v>
      </c>
      <c r="AK434" s="169">
        <v>4450</v>
      </c>
      <c r="AL434" s="181">
        <v>18618.8</v>
      </c>
      <c r="AM434" s="169"/>
      <c r="AN434" s="170"/>
      <c r="AO434" s="170"/>
      <c r="AP434" s="170"/>
      <c r="AQ434" s="170"/>
      <c r="AR434" s="170"/>
      <c r="AS434" s="170"/>
      <c r="AT434" s="170"/>
      <c r="AU434" s="170"/>
      <c r="AV434" s="170"/>
      <c r="AW434" s="170"/>
      <c r="AX434" s="170"/>
      <c r="AY434" s="170"/>
      <c r="AZ434" s="170"/>
      <c r="BA434" s="170"/>
      <c r="BB434" s="170"/>
      <c r="BC434" s="170"/>
      <c r="BD434" s="170"/>
      <c r="BE434" s="170"/>
      <c r="BF434" s="170"/>
      <c r="BG434" s="170"/>
      <c r="BH434" s="170"/>
      <c r="BI434" s="170"/>
      <c r="BJ434" s="170"/>
      <c r="BK434" s="170"/>
      <c r="BL434" s="170"/>
      <c r="BM434" s="170"/>
      <c r="BN434" s="170"/>
      <c r="BO434" s="170"/>
      <c r="BP434" s="170"/>
      <c r="BQ434" s="170"/>
      <c r="BR434" s="170"/>
      <c r="BS434" s="170"/>
      <c r="BT434" s="170"/>
      <c r="BU434" s="170"/>
      <c r="BV434" s="170"/>
      <c r="BW434" s="170"/>
      <c r="BX434" s="170"/>
      <c r="BY434" s="169"/>
      <c r="BZ434" s="169"/>
      <c r="CA434" s="169"/>
      <c r="CB434" s="169"/>
      <c r="CC434" s="169"/>
      <c r="CD434" s="169"/>
      <c r="CE434" s="169"/>
      <c r="CF434" s="169"/>
      <c r="CG434" s="169"/>
      <c r="CH434" s="169"/>
      <c r="CI434" s="169"/>
      <c r="CJ434" s="169"/>
      <c r="CK434" s="169"/>
      <c r="CL434" s="169"/>
      <c r="CM434" s="169"/>
      <c r="CN434" s="169"/>
      <c r="CO434" s="169"/>
      <c r="CP434" s="169"/>
      <c r="CQ434" s="169"/>
      <c r="CR434" s="169"/>
      <c r="CS434" s="171"/>
      <c r="CT434" s="171"/>
      <c r="CU434" s="169"/>
    </row>
    <row r="435" spans="1:130" ht="15.75" x14ac:dyDescent="0.25">
      <c r="A435" s="166" t="s">
        <v>192</v>
      </c>
      <c r="B435" s="166" t="s">
        <v>331</v>
      </c>
      <c r="C435" s="175">
        <f ca="1">C494*3+C273*4</f>
        <v>44.0961</v>
      </c>
      <c r="D435" s="176">
        <v>85.5</v>
      </c>
      <c r="E435" s="176">
        <v>231.1</v>
      </c>
      <c r="F435" s="176">
        <v>369.8</v>
      </c>
      <c r="G435" s="176">
        <v>41.9</v>
      </c>
      <c r="H435" s="176">
        <v>42.455174987783515</v>
      </c>
      <c r="I435" s="176">
        <v>203</v>
      </c>
      <c r="J435" s="175">
        <v>0.28100000000000003</v>
      </c>
      <c r="K435" s="175">
        <v>0.152</v>
      </c>
      <c r="L435" s="175">
        <v>0.58199999999999996</v>
      </c>
      <c r="M435" s="176">
        <v>231</v>
      </c>
      <c r="N435" s="176">
        <v>0</v>
      </c>
      <c r="O435" s="177">
        <v>-1.0089999999999999</v>
      </c>
      <c r="P435" s="178">
        <v>7.3150000000000007E-2</v>
      </c>
      <c r="Q435" s="178">
        <v>-3.7889999999999998E-5</v>
      </c>
      <c r="R435" s="178">
        <v>7.6779999999999993E-9</v>
      </c>
      <c r="S435" s="175">
        <f t="shared" ca="1" si="7"/>
        <v>0.39763274619353661</v>
      </c>
      <c r="T435" s="179">
        <v>25</v>
      </c>
      <c r="U435" s="180">
        <v>222.67</v>
      </c>
      <c r="V435" s="180">
        <v>133.41</v>
      </c>
      <c r="W435" s="169">
        <v>-24.82</v>
      </c>
      <c r="X435" s="181">
        <v>-103.84688</v>
      </c>
      <c r="Y435" s="169">
        <v>-5.61</v>
      </c>
      <c r="Z435" s="181">
        <v>-23.472240000000003</v>
      </c>
      <c r="AA435" s="181">
        <v>269.89999999999998</v>
      </c>
      <c r="AB435" s="177">
        <v>15.726000000000001</v>
      </c>
      <c r="AC435" s="180">
        <v>1872.46</v>
      </c>
      <c r="AD435" s="180">
        <v>-25.16</v>
      </c>
      <c r="AE435" s="169">
        <v>249</v>
      </c>
      <c r="AF435" s="169">
        <v>164</v>
      </c>
      <c r="AG435" s="175">
        <v>43.491999999999997</v>
      </c>
      <c r="AH435" s="180">
        <v>-3266.92</v>
      </c>
      <c r="AI435" s="175">
        <v>-4.1790000000000003</v>
      </c>
      <c r="AJ435" s="175">
        <v>1.81</v>
      </c>
      <c r="AK435" s="169">
        <v>4487</v>
      </c>
      <c r="AL435" s="181">
        <v>18773.608</v>
      </c>
      <c r="AM435" s="190" t="s">
        <v>139</v>
      </c>
      <c r="AN435" s="191">
        <f ca="1">IFERROR(IF($AM435="HSC",OFFSET(INDEX(CpDataCoefficients!$A$1:$A$5025,MATCH($A435,CpDataCoefficients!$A$1:$A$5025,0)),1,CpDataCoefficients!$F$39+AN$3),OFFSET(INDEX(CpDataCoefficients!$A$1:$A$5025,MATCH($A435,CpDataCoefficients!$A$1:$A$5025,0)),0,CpDataCoefficients!$F$39+AN$3)),0)</f>
        <v>50</v>
      </c>
      <c r="AO435" s="191">
        <f ca="1">IFERROR(IF($AM435="HSC",OFFSET(INDEX(CpDataCoefficients!$A$1:$A$5025,MATCH($A435,CpDataCoefficients!$A$1:$A$5025,0)),1,CpDataCoefficients!$F$39+AO$3),OFFSET(INDEX(CpDataCoefficients!$A$1:$A$5025,MATCH($A435,CpDataCoefficients!$A$1:$A$5025,0)),0,CpDataCoefficients!$F$39+AO$3)),0)</f>
        <v>298.14999999999998</v>
      </c>
      <c r="AP435" s="191">
        <f ca="1">IFERROR(IF($AM435="HSC",OFFSET(INDEX(CpDataCoefficients!$A$1:$A$5025,MATCH($A435,CpDataCoefficients!$A$1:$A$5025,0)),1,CpDataCoefficients!$F$39+AP$3),OFFSET(INDEX(CpDataCoefficients!$A$1:$A$5025,MATCH($A435,CpDataCoefficients!$A$1:$A$5025,0)),0,CpDataCoefficients!$F$39+AP$3)),0)</f>
        <v>23.079523283968683</v>
      </c>
      <c r="AQ435" s="191">
        <f ca="1">IFERROR(IF($AM435="HSC",OFFSET(INDEX(CpDataCoefficients!$A$1:$A$5025,MATCH($A435,CpDataCoefficients!$A$1:$A$5025,0)),1,CpDataCoefficients!$F$39+AQ$3),OFFSET(INDEX(CpDataCoefficients!$A$1:$A$5025,MATCH($A435,CpDataCoefficients!$A$1:$A$5025,0)),0,CpDataCoefficients!$F$39+AQ$3)),0)</f>
        <v>212.17988207384516</v>
      </c>
      <c r="AR435" s="191">
        <f ca="1">IFERROR(IF($AM435="HSC",OFFSET(INDEX(CpDataCoefficients!$A$1:$A$5025,MATCH($A435,CpDataCoefficients!$A$1:$A$5025,0)),1,CpDataCoefficients!$F$39+AR$3),OFFSET(INDEX(CpDataCoefficients!$A$1:$A$5025,MATCH($A435,CpDataCoefficients!$A$1:$A$5025,0)),0,CpDataCoefficients!$F$39+AR$3)),0)</f>
        <v>-423.48644507233132</v>
      </c>
      <c r="AS435" s="191">
        <f ca="1">IFERROR(IF($AM435="HSC",OFFSET(INDEX(CpDataCoefficients!$A$1:$A$5025,MATCH($A435,CpDataCoefficients!$A$1:$A$5025,0)),1,CpDataCoefficients!$F$39+AS$3),OFFSET(INDEX(CpDataCoefficients!$A$1:$A$5025,MATCH($A435,CpDataCoefficients!$A$1:$A$5025,0)),0,CpDataCoefficients!$F$39+AS$3)),0)</f>
        <v>940.18851869964726</v>
      </c>
      <c r="AT435" s="191">
        <f ca="1">IFERROR(IF($AM435="HSC",OFFSET(INDEX(CpDataCoefficients!$A$1:$A$5025,MATCH($A435,CpDataCoefficients!$A$1:$A$5025,0)),1,CpDataCoefficients!$F$39+AT$3),OFFSET(INDEX(CpDataCoefficients!$A$1:$A$5025,MATCH($A435,CpDataCoefficients!$A$1:$A$5025,0)),0,CpDataCoefficients!$F$39+AT$3)),0)</f>
        <v>3.2758644389673961E-3</v>
      </c>
      <c r="AU435" s="191">
        <f ca="1">IFERROR(IF($AM435="HSC",OFFSET(INDEX(CpDataCoefficients!$A$1:$A$5025,MATCH($A435,CpDataCoefficients!$A$1:$A$5025,0)),1,CpDataCoefficients!$F$39+AU$3),OFFSET(INDEX(CpDataCoefficients!$A$1:$A$5025,MATCH($A435,CpDataCoefficients!$A$1:$A$5025,0)),0,CpDataCoefficients!$F$39+AU$3)),0)</f>
        <v>-6888.6956282833107</v>
      </c>
      <c r="AV435" s="191">
        <f ca="1">IFERROR(IF($AM435="HSC",OFFSET(INDEX(CpDataCoefficients!$A$1:$A$5025,MATCH($A435,CpDataCoefficients!$A$1:$A$5025,0)),1,CpDataCoefficients!$F$39+AV$3),OFFSET(INDEX(CpDataCoefficients!$A$1:$A$5025,MATCH($A435,CpDataCoefficients!$A$1:$A$5025,0)),0,CpDataCoefficients!$F$39+AV$3)),0)</f>
        <v>-24.796662192805034</v>
      </c>
      <c r="AW435" s="191">
        <f ca="1">IFERROR(IF($AM435="HSC",OFFSET(INDEX(CpDataCoefficients!$A$1:$A$5025,MATCH($A435,CpDataCoefficients!$A$1:$A$5025,0)),1,CpDataCoefficients!$F$39+AW$3),OFFSET(INDEX(CpDataCoefficients!$A$1:$A$5025,MATCH($A435,CpDataCoefficients!$A$1:$A$5025,0)),0,CpDataCoefficients!$F$39+AW$3)),0)</f>
        <v>0</v>
      </c>
      <c r="AX435" s="191">
        <f ca="1">IFERROR(IF($AM435="HSC",OFFSET(INDEX(CpDataCoefficients!$A$1:$A$5025,MATCH($A435,CpDataCoefficients!$A$1:$A$5025,0)),1,CpDataCoefficients!$F$39+AX$3),OFFSET(INDEX(CpDataCoefficients!$A$1:$A$5025,MATCH($A435,CpDataCoefficients!$A$1:$A$5025,0)),0,CpDataCoefficients!$F$39+AX$3)),0)</f>
        <v>298.14999999999998</v>
      </c>
      <c r="AY435" s="191">
        <f ca="1">IFERROR(IF($AM435="HSC",OFFSET(INDEX(CpDataCoefficients!$A$1:$A$5025,MATCH($A435,CpDataCoefficients!$A$1:$A$5025,0)),1,CpDataCoefficients!$F$39+AY$3),OFFSET(INDEX(CpDataCoefficients!$A$1:$A$5025,MATCH($A435,CpDataCoefficients!$A$1:$A$5025,0)),0,CpDataCoefficients!$F$39+AY$3)),0)</f>
        <v>700</v>
      </c>
      <c r="AZ435" s="191">
        <f ca="1">IFERROR(IF($AM435="HSC",OFFSET(INDEX(CpDataCoefficients!$A$1:$A$5025,MATCH($A435,CpDataCoefficients!$A$1:$A$5025,0)),1,CpDataCoefficients!$F$39+AZ$3),OFFSET(INDEX(CpDataCoefficients!$A$1:$A$5025,MATCH($A435,CpDataCoefficients!$A$1:$A$5025,0)),0,CpDataCoefficients!$F$39+AZ$3)),0)</f>
        <v>-58.574146054072919</v>
      </c>
      <c r="BA435" s="191">
        <f ca="1">IFERROR(IF($AM435="HSC",OFFSET(INDEX(CpDataCoefficients!$A$1:$A$5025,MATCH($A435,CpDataCoefficients!$A$1:$A$5025,0)),1,CpDataCoefficients!$F$39+BA$3),OFFSET(INDEX(CpDataCoefficients!$A$1:$A$5025,MATCH($A435,CpDataCoefficients!$A$1:$A$5025,0)),0,CpDataCoefficients!$F$39+BA$3)),0)</f>
        <v>513.27181948100247</v>
      </c>
      <c r="BB435" s="191">
        <f ca="1">IFERROR(IF($AM435="HSC",OFFSET(INDEX(CpDataCoefficients!$A$1:$A$5025,MATCH($A435,CpDataCoefficients!$A$1:$A$5025,0)),1,CpDataCoefficients!$F$39+BB$3),OFFSET(INDEX(CpDataCoefficients!$A$1:$A$5025,MATCH($A435,CpDataCoefficients!$A$1:$A$5025,0)),0,CpDataCoefficients!$F$39+BB$3)),0)</f>
        <v>-448.74963398008765</v>
      </c>
      <c r="BC435" s="191">
        <f ca="1">IFERROR(IF($AM435="HSC",OFFSET(INDEX(CpDataCoefficients!$A$1:$A$5025,MATCH($A435,CpDataCoefficients!$A$1:$A$5025,0)),1,CpDataCoefficients!$F$39+BC$3),OFFSET(INDEX(CpDataCoefficients!$A$1:$A$5025,MATCH($A435,CpDataCoefficients!$A$1:$A$5025,0)),0,CpDataCoefficients!$F$39+BC$3)),0)</f>
        <v>172.65723247200904</v>
      </c>
      <c r="BD435" s="191">
        <f ca="1">IFERROR(IF($AM435="HSC",OFFSET(INDEX(CpDataCoefficients!$A$1:$A$5025,MATCH($A435,CpDataCoefficients!$A$1:$A$5025,0)),1,CpDataCoefficients!$F$39+BD$3),OFFSET(INDEX(CpDataCoefficients!$A$1:$A$5025,MATCH($A435,CpDataCoefficients!$A$1:$A$5025,0)),0,CpDataCoefficients!$F$39+BD$3)),0)</f>
        <v>1.2837819250411735</v>
      </c>
      <c r="BE435" s="191">
        <f ca="1">IFERROR(IF($AM435="HSC",OFFSET(INDEX(CpDataCoefficients!$A$1:$A$5025,MATCH($A435,CpDataCoefficients!$A$1:$A$5025,0)),1,CpDataCoefficients!$F$39+BE$3),OFFSET(INDEX(CpDataCoefficients!$A$1:$A$5025,MATCH($A435,CpDataCoefficients!$A$1:$A$5025,0)),0,CpDataCoefficients!$F$39+BE$3)),0)</f>
        <v>-6871.6988406955361</v>
      </c>
      <c r="BF435" s="191">
        <f ca="1">IFERROR(IF($AM435="HSC",OFFSET(INDEX(CpDataCoefficients!$A$1:$A$5025,MATCH($A435,CpDataCoefficients!$A$1:$A$5025,0)),1,CpDataCoefficients!$F$39+BF$3),OFFSET(INDEX(CpDataCoefficients!$A$1:$A$5025,MATCH($A435,CpDataCoefficients!$A$1:$A$5025,0)),0,CpDataCoefficients!$F$39+BF$3)),0)</f>
        <v>-198.27499154996653</v>
      </c>
      <c r="BG435" s="191">
        <f ca="1">IFERROR(IF($AM435="HSC",OFFSET(INDEX(CpDataCoefficients!$A$1:$A$5025,MATCH($A435,CpDataCoefficients!$A$1:$A$5025,0)),1,CpDataCoefficients!$F$39+BG$3),OFFSET(INDEX(CpDataCoefficients!$A$1:$A$5025,MATCH($A435,CpDataCoefficients!$A$1:$A$5025,0)),0,CpDataCoefficients!$F$39+BG$3)),0)</f>
        <v>0</v>
      </c>
      <c r="BH435" s="191">
        <f ca="1">IFERROR(IF($AM435="HSC",OFFSET(INDEX(CpDataCoefficients!$A$1:$A$5025,MATCH($A435,CpDataCoefficients!$A$1:$A$5025,0)),1,CpDataCoefficients!$F$39+BH$3),OFFSET(INDEX(CpDataCoefficients!$A$1:$A$5025,MATCH($A435,CpDataCoefficients!$A$1:$A$5025,0)),0,CpDataCoefficients!$F$39+BH$3)),0)</f>
        <v>700</v>
      </c>
      <c r="BI435" s="191">
        <f ca="1">IFERROR(IF($AM435="HSC",OFFSET(INDEX(CpDataCoefficients!$A$1:$A$5025,MATCH($A435,CpDataCoefficients!$A$1:$A$5025,0)),1,CpDataCoefficients!$F$39+BI$3),OFFSET(INDEX(CpDataCoefficients!$A$1:$A$5025,MATCH($A435,CpDataCoefficients!$A$1:$A$5025,0)),0,CpDataCoefficients!$F$39+BI$3)),0)</f>
        <v>1100</v>
      </c>
      <c r="BJ435" s="191">
        <f ca="1">IFERROR(IF($AM435="HSC",OFFSET(INDEX(CpDataCoefficients!$A$1:$A$5025,MATCH($A435,CpDataCoefficients!$A$1:$A$5025,0)),1,CpDataCoefficients!$F$39+BJ$3),OFFSET(INDEX(CpDataCoefficients!$A$1:$A$5025,MATCH($A435,CpDataCoefficients!$A$1:$A$5025,0)),0,CpDataCoefficients!$F$39+BJ$3)),0)</f>
        <v>22.78111118150154</v>
      </c>
      <c r="BK435" s="191">
        <f ca="1">IFERROR(IF($AM435="HSC",OFFSET(INDEX(CpDataCoefficients!$A$1:$A$5025,MATCH($A435,CpDataCoefficients!$A$1:$A$5025,0)),1,CpDataCoefficients!$F$39+BK$3),OFFSET(INDEX(CpDataCoefficients!$A$1:$A$5025,MATCH($A435,CpDataCoefficients!$A$1:$A$5025,0)),0,CpDataCoefficients!$F$39+BK$3)),0)</f>
        <v>240.00974446612685</v>
      </c>
      <c r="BL435" s="191">
        <f ca="1">IFERROR(IF($AM435="HSC",OFFSET(INDEX(CpDataCoefficients!$A$1:$A$5025,MATCH($A435,CpDataCoefficients!$A$1:$A$5025,0)),1,CpDataCoefficients!$F$39+BL$3),OFFSET(INDEX(CpDataCoefficients!$A$1:$A$5025,MATCH($A435,CpDataCoefficients!$A$1:$A$5025,0)),0,CpDataCoefficients!$F$39+BL$3)),0)</f>
        <v>-102.82739338682657</v>
      </c>
      <c r="BM435" s="191">
        <f ca="1">IFERROR(IF($AM435="HSC",OFFSET(INDEX(CpDataCoefficients!$A$1:$A$5025,MATCH($A435,CpDataCoefficients!$A$1:$A$5025,0)),1,CpDataCoefficients!$F$39+BM$3),OFFSET(INDEX(CpDataCoefficients!$A$1:$A$5025,MATCH($A435,CpDataCoefficients!$A$1:$A$5025,0)),0,CpDataCoefficients!$F$39+BM$3)),0)</f>
        <v>16.257939271138675</v>
      </c>
      <c r="BN435" s="191">
        <f ca="1">IFERROR(IF($AM435="HSC",OFFSET(INDEX(CpDataCoefficients!$A$1:$A$5025,MATCH($A435,CpDataCoefficients!$A$1:$A$5025,0)),1,CpDataCoefficients!$F$39+BN$3),OFFSET(INDEX(CpDataCoefficients!$A$1:$A$5025,MATCH($A435,CpDataCoefficients!$A$1:$A$5025,0)),0,CpDataCoefficients!$F$39+BN$3)),0)</f>
        <v>-1.6214015319404909</v>
      </c>
      <c r="BO435" s="191">
        <f ca="1">IFERROR(IF($AM435="HSC",OFFSET(INDEX(CpDataCoefficients!$A$1:$A$5025,MATCH($A435,CpDataCoefficients!$A$1:$A$5025,0)),1,CpDataCoefficients!$F$39+BO$3),OFFSET(INDEX(CpDataCoefficients!$A$1:$A$5025,MATCH($A435,CpDataCoefficients!$A$1:$A$5025,0)),0,CpDataCoefficients!$F$39+BO$3)),0)</f>
        <v>-6896.0111497299768</v>
      </c>
      <c r="BP435" s="191">
        <f ca="1">IFERROR(IF($AM435="HSC",OFFSET(INDEX(CpDataCoefficients!$A$1:$A$5025,MATCH($A435,CpDataCoefficients!$A$1:$A$5025,0)),1,CpDataCoefficients!$F$39+BP$3),OFFSET(INDEX(CpDataCoefficients!$A$1:$A$5025,MATCH($A435,CpDataCoefficients!$A$1:$A$5025,0)),0,CpDataCoefficients!$F$39+BP$3)),0)</f>
        <v>-47.807926563937457</v>
      </c>
      <c r="BQ435" s="191">
        <f ca="1">IFERROR(IF($AM435="HSC",OFFSET(INDEX(CpDataCoefficients!$A$1:$A$5025,MATCH($A435,CpDataCoefficients!$A$1:$A$5025,0)),1,CpDataCoefficients!$F$39+BQ$3),OFFSET(INDEX(CpDataCoefficients!$A$1:$A$5025,MATCH($A435,CpDataCoefficients!$A$1:$A$5025,0)),0,CpDataCoefficients!$F$39+BQ$3)),0)</f>
        <v>0</v>
      </c>
      <c r="BR435" s="191">
        <f ca="1">IFERROR(IF($AM435="HSC",OFFSET(INDEX(CpDataCoefficients!$A$1:$A$5025,MATCH($A435,CpDataCoefficients!$A$1:$A$5025,0)),1,CpDataCoefficients!$F$39+BR$3),OFFSET(INDEX(CpDataCoefficients!$A$1:$A$5025,MATCH($A435,CpDataCoefficients!$A$1:$A$5025,0)),0,CpDataCoefficients!$F$39+BR$3)),0)</f>
        <v>1100</v>
      </c>
      <c r="BS435" s="191">
        <f ca="1">IFERROR(IF($AM435="HSC",OFFSET(INDEX(CpDataCoefficients!$A$1:$A$5025,MATCH($A435,CpDataCoefficients!$A$1:$A$5025,0)),1,CpDataCoefficients!$F$39+BS$3),OFFSET(INDEX(CpDataCoefficients!$A$1:$A$5025,MATCH($A435,CpDataCoefficients!$A$1:$A$5025,0)),0,CpDataCoefficients!$F$39+BS$3)),0)</f>
        <v>1500</v>
      </c>
      <c r="BT435" s="191">
        <f ca="1">IFERROR(IF($AM435="HSC",OFFSET(INDEX(CpDataCoefficients!$A$1:$A$5025,MATCH($A435,CpDataCoefficients!$A$1:$A$5025,0)),1,CpDataCoefficients!$F$39+BT$3),OFFSET(INDEX(CpDataCoefficients!$A$1:$A$5025,MATCH($A435,CpDataCoefficients!$A$1:$A$5025,0)),0,CpDataCoefficients!$F$39+BT$3)),0)</f>
        <v>333.29201612604822</v>
      </c>
      <c r="BU435" s="191">
        <f ca="1">IFERROR(IF($AM435="HSC",OFFSET(INDEX(CpDataCoefficients!$A$1:$A$5025,MATCH($A435,CpDataCoefficients!$A$1:$A$5025,0)),1,CpDataCoefficients!$F$39+BU$3),OFFSET(INDEX(CpDataCoefficients!$A$1:$A$5025,MATCH($A435,CpDataCoefficients!$A$1:$A$5025,0)),0,CpDataCoefficients!$F$39+BU$3)),0)</f>
        <v>-233.66644531488663</v>
      </c>
      <c r="BV435" s="191">
        <f ca="1">IFERROR(IF($AM435="HSC",OFFSET(INDEX(CpDataCoefficients!$A$1:$A$5025,MATCH($A435,CpDataCoefficients!$A$1:$A$5025,0)),1,CpDataCoefficients!$F$39+BV$3),OFFSET(INDEX(CpDataCoefficients!$A$1:$A$5025,MATCH($A435,CpDataCoefficients!$A$1:$A$5025,0)),0,CpDataCoefficients!$F$39+BV$3)),0)</f>
        <v>166.09313914237609</v>
      </c>
      <c r="BW435" s="191">
        <f ca="1">IFERROR(IF($AM435="HSC",OFFSET(INDEX(CpDataCoefficients!$A$1:$A$5025,MATCH($A435,CpDataCoefficients!$A$1:$A$5025,0)),1,CpDataCoefficients!$F$39+BW$3),OFFSET(INDEX(CpDataCoefficients!$A$1:$A$5025,MATCH($A435,CpDataCoefficients!$A$1:$A$5025,0)),0,CpDataCoefficients!$F$39+BW$3)),0)</f>
        <v>-37.514329098847448</v>
      </c>
      <c r="BX435" s="191">
        <f ca="1">IFERROR(IF($AM435="HSC",OFFSET(INDEX(CpDataCoefficients!$A$1:$A$5025,MATCH($A435,CpDataCoefficients!$A$1:$A$5025,0)),1,CpDataCoefficients!$F$39+BX$3),OFFSET(INDEX(CpDataCoefficients!$A$1:$A$5025,MATCH($A435,CpDataCoefficients!$A$1:$A$5025,0)),0,CpDataCoefficients!$F$39+BX$3)),0)</f>
        <v>-54.002363659772314</v>
      </c>
      <c r="BY435" s="191">
        <f ca="1">IFERROR(IF($AM435="HSC",OFFSET(INDEX(CpDataCoefficients!$A$1:$A$5025,MATCH($A435,CpDataCoefficients!$A$1:$A$5025,0)),1,CpDataCoefficients!$F$39+BY$3),OFFSET(INDEX(CpDataCoefficients!$A$1:$A$5025,MATCH($A435,CpDataCoefficients!$A$1:$A$5025,0)),0,CpDataCoefficients!$F$39+BY$3)),0)</f>
        <v>-7098.2471885666437</v>
      </c>
      <c r="BZ435" s="191">
        <f ca="1">IFERROR(IF($AM435="HSC",OFFSET(INDEX(CpDataCoefficients!$A$1:$A$5025,MATCH($A435,CpDataCoefficients!$A$1:$A$5025,0)),1,CpDataCoefficients!$F$39+BZ$3),OFFSET(INDEX(CpDataCoefficients!$A$1:$A$5025,MATCH($A435,CpDataCoefficients!$A$1:$A$5025,0)),0,CpDataCoefficients!$F$39+BZ$3)),0)</f>
        <v>283.1560472277007</v>
      </c>
      <c r="CA435" s="191">
        <f ca="1">IFERROR(IF($AM435="HSC",OFFSET(INDEX(CpDataCoefficients!$A$1:$A$5025,MATCH($A435,CpDataCoefficients!$A$1:$A$5025,0)),1,CpDataCoefficients!$F$39+CA$3),OFFSET(INDEX(CpDataCoefficients!$A$1:$A$5025,MATCH($A435,CpDataCoefficients!$A$1:$A$5025,0)),0,CpDataCoefficients!$F$39+CA$3)),0)</f>
        <v>0</v>
      </c>
      <c r="CB435" s="191">
        <f ca="1">IFERROR(IF($AM435="HSC",OFFSET(INDEX(CpDataCoefficients!$A$1:$A$5025,MATCH($A435,CpDataCoefficients!$A$1:$A$5025,0)),1,CpDataCoefficients!$F$39+CB$3),OFFSET(INDEX(CpDataCoefficients!$A$1:$A$5025,MATCH($A435,CpDataCoefficients!$A$1:$A$5025,0)),0,CpDataCoefficients!$F$39+CB$3)),0)</f>
        <v>0</v>
      </c>
      <c r="CC435" s="191">
        <f ca="1">IFERROR(IF($AM435="HSC",OFFSET(INDEX(CpDataCoefficients!$A$1:$A$5025,MATCH($A435,CpDataCoefficients!$A$1:$A$5025,0)),1,CpDataCoefficients!$F$39+CC$3),OFFSET(INDEX(CpDataCoefficients!$A$1:$A$5025,MATCH($A435,CpDataCoefficients!$A$1:$A$5025,0)),0,CpDataCoefficients!$F$39+CC$3)),0)</f>
        <v>0</v>
      </c>
      <c r="CD435" s="191">
        <f ca="1">IFERROR(IF($AM435="HSC",OFFSET(INDEX(CpDataCoefficients!$A$1:$A$5025,MATCH($A435,CpDataCoefficients!$A$1:$A$5025,0)),1,CpDataCoefficients!$F$39+CD$3),OFFSET(INDEX(CpDataCoefficients!$A$1:$A$5025,MATCH($A435,CpDataCoefficients!$A$1:$A$5025,0)),0,CpDataCoefficients!$F$39+CD$3)),0)</f>
        <v>0</v>
      </c>
      <c r="CE435" s="191">
        <f ca="1">IFERROR(IF($AM435="HSC",OFFSET(INDEX(CpDataCoefficients!$A$1:$A$5025,MATCH($A435,CpDataCoefficients!$A$1:$A$5025,0)),1,CpDataCoefficients!$F$39+CE$3),OFFSET(INDEX(CpDataCoefficients!$A$1:$A$5025,MATCH($A435,CpDataCoefficients!$A$1:$A$5025,0)),0,CpDataCoefficients!$F$39+CE$3)),0)</f>
        <v>0</v>
      </c>
      <c r="CF435" s="191">
        <f ca="1">IFERROR(IF($AM435="HSC",OFFSET(INDEX(CpDataCoefficients!$A$1:$A$5025,MATCH($A435,CpDataCoefficients!$A$1:$A$5025,0)),1,CpDataCoefficients!$F$39+CF$3),OFFSET(INDEX(CpDataCoefficients!$A$1:$A$5025,MATCH($A435,CpDataCoefficients!$A$1:$A$5025,0)),0,CpDataCoefficients!$F$39+CF$3)),0)</f>
        <v>0</v>
      </c>
      <c r="CG435" s="191">
        <f ca="1">IFERROR(IF($AM435="HSC",OFFSET(INDEX(CpDataCoefficients!$A$1:$A$5025,MATCH($A435,CpDataCoefficients!$A$1:$A$5025,0)),1,CpDataCoefficients!$F$39+CG$3),OFFSET(INDEX(CpDataCoefficients!$A$1:$A$5025,MATCH($A435,CpDataCoefficients!$A$1:$A$5025,0)),0,CpDataCoefficients!$F$39+CG$3)),0)</f>
        <v>0</v>
      </c>
      <c r="CH435" s="191">
        <f ca="1">IFERROR(IF($AM435="HSC",OFFSET(INDEX(CpDataCoefficients!$A$1:$A$5025,MATCH($A435,CpDataCoefficients!$A$1:$A$5025,0)),1,CpDataCoefficients!$F$39+CH$3),OFFSET(INDEX(CpDataCoefficients!$A$1:$A$5025,MATCH($A435,CpDataCoefficients!$A$1:$A$5025,0)),0,CpDataCoefficients!$F$39+CH$3)),0)</f>
        <v>0</v>
      </c>
      <c r="CI435" s="191">
        <f ca="1">IFERROR(IF($AM435="HSC",OFFSET(INDEX(CpDataCoefficients!$A$1:$A$5025,MATCH($A435,CpDataCoefficients!$A$1:$A$5025,0)),1,CpDataCoefficients!$F$39+CI$3),OFFSET(INDEX(CpDataCoefficients!$A$1:$A$5025,MATCH($A435,CpDataCoefficients!$A$1:$A$5025,0)),0,CpDataCoefficients!$F$39+CI$3)),0)</f>
        <v>0</v>
      </c>
      <c r="CJ435" s="191">
        <f ca="1">IFERROR(IF($AM435="HSC",OFFSET(INDEX(CpDataCoefficients!$A$1:$A$5025,MATCH($A435,CpDataCoefficients!$A$1:$A$5025,0)),1,CpDataCoefficients!$F$39+CJ$3),OFFSET(INDEX(CpDataCoefficients!$A$1:$A$5025,MATCH($A435,CpDataCoefficients!$A$1:$A$5025,0)),0,CpDataCoefficients!$F$39+CJ$3)),0)</f>
        <v>0</v>
      </c>
      <c r="CK435" s="191">
        <f ca="1">IFERROR(IF($AM435="HSC",OFFSET(INDEX(CpDataCoefficients!$A$1:$A$5025,MATCH($A435,CpDataCoefficients!$A$1:$A$5025,0)),1,CpDataCoefficients!$F$39+CK$3),OFFSET(INDEX(CpDataCoefficients!$A$1:$A$5025,MATCH($A435,CpDataCoefficients!$A$1:$A$5025,0)),0,CpDataCoefficients!$F$39+CK$3)),0)</f>
        <v>0</v>
      </c>
      <c r="CL435" s="191">
        <f ca="1">IFERROR(IF($AM435="HSC",OFFSET(INDEX(CpDataCoefficients!$A$1:$A$5025,MATCH($A435,CpDataCoefficients!$A$1:$A$5025,0)),1,CpDataCoefficients!$F$39+CL$3),OFFSET(INDEX(CpDataCoefficients!$A$1:$A$5025,MATCH($A435,CpDataCoefficients!$A$1:$A$5025,0)),0,CpDataCoefficients!$F$39+CL$3)),0)</f>
        <v>0</v>
      </c>
      <c r="CM435" s="191">
        <f ca="1">IFERROR(IF($AM435="HSC",OFFSET(INDEX(CpDataCoefficients!$A$1:$A$5025,MATCH($A435,CpDataCoefficients!$A$1:$A$5025,0)),1,CpDataCoefficients!$F$39+CM$3),OFFSET(INDEX(CpDataCoefficients!$A$1:$A$5025,MATCH($A435,CpDataCoefficients!$A$1:$A$5025,0)),0,CpDataCoefficients!$F$39+CM$3)),0)</f>
        <v>0</v>
      </c>
      <c r="CN435" s="191">
        <f ca="1">IFERROR(IF($AM435="HSC",OFFSET(INDEX(CpDataCoefficients!$A$1:$A$5025,MATCH($A435,CpDataCoefficients!$A$1:$A$5025,0)),1,CpDataCoefficients!$F$39+CN$3),OFFSET(INDEX(CpDataCoefficients!$A$1:$A$5025,MATCH($A435,CpDataCoefficients!$A$1:$A$5025,0)),0,CpDataCoefficients!$F$39+CN$3)),0)</f>
        <v>0</v>
      </c>
      <c r="CO435" s="191">
        <f ca="1">IFERROR(IF($AM435="HSC",OFFSET(INDEX(CpDataCoefficients!$A$1:$A$5025,MATCH($A435,CpDataCoefficients!$A$1:$A$5025,0)),1,CpDataCoefficients!$F$39+CO$3),OFFSET(INDEX(CpDataCoefficients!$A$1:$A$5025,MATCH($A435,CpDataCoefficients!$A$1:$A$5025,0)),0,CpDataCoefficients!$F$39+CO$3)),0)</f>
        <v>0</v>
      </c>
      <c r="CP435" s="191">
        <f ca="1">IFERROR(IF($AM435="HSC",OFFSET(INDEX(CpDataCoefficients!$A$1:$A$5025,MATCH($A435,CpDataCoefficients!$A$1:$A$5025,0)),1,CpDataCoefficients!$F$39+CP$3),OFFSET(INDEX(CpDataCoefficients!$A$1:$A$5025,MATCH($A435,CpDataCoefficients!$A$1:$A$5025,0)),0,CpDataCoefficients!$F$39+CP$3)),0)</f>
        <v>0</v>
      </c>
      <c r="CQ435" s="191">
        <f ca="1">IFERROR(IF($AM435="HSC",OFFSET(INDEX(CpDataCoefficients!$A$1:$A$5025,MATCH($A435,CpDataCoefficients!$A$1:$A$5025,0)),1,CpDataCoefficients!$F$39+CQ$3),OFFSET(INDEX(CpDataCoefficients!$A$1:$A$5025,MATCH($A435,CpDataCoefficients!$A$1:$A$5025,0)),0,CpDataCoefficients!$F$39+CQ$3)),0)</f>
        <v>0</v>
      </c>
      <c r="CR435" s="191">
        <f ca="1">IFERROR(IF($AM435="HSC",OFFSET(INDEX(CpDataCoefficients!$A$1:$A$5025,MATCH($A435,CpDataCoefficients!$A$1:$A$5025,0)),1,CpDataCoefficients!$F$39+CR$3),OFFSET(INDEX(CpDataCoefficients!$A$1:$A$5025,MATCH($A435,CpDataCoefficients!$A$1:$A$5025,0)),0,CpDataCoefficients!$F$39+CR$3)),0)</f>
        <v>0</v>
      </c>
      <c r="CS435" s="191">
        <f ca="1">IFERROR(IF($AM435="HSC",OFFSET(INDEX(CpDataCoefficients!$A$1:$A$5025,MATCH($A435,CpDataCoefficients!$A$1:$A$5025,0)),1,CpDataCoefficients!$F$39+CS$3),OFFSET(INDEX(CpDataCoefficients!$A$1:$A$5025,MATCH($A435,CpDataCoefficients!$A$1:$A$5025,0)),0,CpDataCoefficients!$F$39+CS$3)),0)</f>
        <v>0</v>
      </c>
      <c r="CT435" s="191">
        <f ca="1">IFERROR(IF($AM435="HSC",OFFSET(INDEX(CpDataCoefficients!$A$1:$A$5025,MATCH($A435,CpDataCoefficients!$A$1:$A$5025,0)),1,CpDataCoefficients!$F$39+CT$3),OFFSET(INDEX(CpDataCoefficients!$A$1:$A$5025,MATCH($A435,CpDataCoefficients!$A$1:$A$5025,0)),0,CpDataCoefficients!$F$39+CT$3)),0)</f>
        <v>0</v>
      </c>
      <c r="CU435" s="192">
        <f ca="1">IFERROR(IF($AM435="HSC",OFFSET(INDEX(CpDataCoefficients!$A$1:$A$5025,MATCH($A435,CpDataCoefficients!$A$1:$A$5025,0)),1,CpDataCoefficients!$F$39+CU$3),OFFSET(INDEX(CpDataCoefficients!$A$1:$A$5025,MATCH($A435,CpDataCoefficients!$A$1:$A$5025,0)),0,CpDataCoefficients!$F$39+CU$3)),0)</f>
        <v>0</v>
      </c>
      <c r="CV435" s="193">
        <v>2</v>
      </c>
      <c r="CW435" s="193">
        <v>1</v>
      </c>
      <c r="CX435" s="193"/>
      <c r="CY435" s="193"/>
      <c r="CZ435" s="193"/>
      <c r="DA435" s="193"/>
      <c r="DB435" s="193"/>
      <c r="DC435" s="193"/>
      <c r="DD435" s="193"/>
      <c r="DE435" s="193"/>
      <c r="DF435" s="193"/>
      <c r="DG435" s="193"/>
      <c r="DH435" s="193"/>
      <c r="DI435" s="193"/>
      <c r="DJ435" s="193"/>
      <c r="DK435" s="193"/>
      <c r="DL435" s="193"/>
      <c r="DM435" s="193"/>
      <c r="DN435" s="193"/>
      <c r="DO435" s="193"/>
      <c r="DP435" s="193"/>
      <c r="DQ435" s="193"/>
      <c r="DR435" s="193"/>
      <c r="DS435" s="193"/>
      <c r="DT435" s="193"/>
      <c r="DU435" s="193"/>
      <c r="DV435" s="193"/>
      <c r="DW435" s="193"/>
      <c r="DX435" s="193"/>
      <c r="DY435" s="193"/>
      <c r="DZ435" s="193"/>
    </row>
    <row r="436" spans="1:130" ht="15.75" x14ac:dyDescent="0.25">
      <c r="A436" s="166" t="s">
        <v>329</v>
      </c>
      <c r="B436" s="166" t="s">
        <v>331</v>
      </c>
      <c r="C436" s="175">
        <f ca="1">C435</f>
        <v>44.0961</v>
      </c>
      <c r="D436" s="176"/>
      <c r="E436" s="176"/>
      <c r="F436" s="176"/>
      <c r="G436" s="176"/>
      <c r="H436" s="176"/>
      <c r="I436" s="176"/>
      <c r="J436" s="175"/>
      <c r="K436" s="175"/>
      <c r="L436" s="175"/>
      <c r="M436" s="176"/>
      <c r="N436" s="176"/>
      <c r="O436" s="177"/>
      <c r="P436" s="178"/>
      <c r="Q436" s="178"/>
      <c r="R436" s="178"/>
      <c r="S436" s="175"/>
      <c r="T436" s="179"/>
      <c r="U436" s="180"/>
      <c r="V436" s="180"/>
      <c r="W436" s="169"/>
      <c r="X436" s="181"/>
      <c r="Y436" s="169"/>
      <c r="Z436" s="181"/>
      <c r="AA436" s="181"/>
      <c r="AB436" s="177"/>
      <c r="AC436" s="180"/>
      <c r="AD436" s="180"/>
      <c r="AE436" s="169"/>
      <c r="AF436" s="169"/>
      <c r="AG436" s="175"/>
      <c r="AH436" s="180"/>
      <c r="AI436" s="175"/>
      <c r="AJ436" s="175"/>
      <c r="AK436" s="169"/>
      <c r="AL436" s="181"/>
      <c r="AM436" s="190" t="s">
        <v>139</v>
      </c>
      <c r="AN436" s="191">
        <f ca="1">IFERROR(IF($AM436="HSC",OFFSET(INDEX(CpDataCoefficients!$A$1:$A$5025,MATCH($A436,CpDataCoefficients!$A$1:$A$5025,0)),1,CpDataCoefficients!$F$39+AN$3),OFFSET(INDEX(CpDataCoefficients!$A$1:$A$5025,MATCH($A436,CpDataCoefficients!$A$1:$A$5025,0)),0,CpDataCoefficients!$F$39+AN$3)),0)</f>
        <v>90</v>
      </c>
      <c r="AO436" s="191">
        <f ca="1">IFERROR(IF($AM436="HSC",OFFSET(INDEX(CpDataCoefficients!$A$1:$A$5025,MATCH($A436,CpDataCoefficients!$A$1:$A$5025,0)),1,CpDataCoefficients!$F$39+AO$3),OFFSET(INDEX(CpDataCoefficients!$A$1:$A$5025,MATCH($A436,CpDataCoefficients!$A$1:$A$5025,0)),0,CpDataCoefficients!$F$39+AO$3)),0)</f>
        <v>140</v>
      </c>
      <c r="AP436" s="191">
        <f ca="1">IFERROR(IF($AM436="HSC",OFFSET(INDEX(CpDataCoefficients!$A$1:$A$5025,MATCH($A436,CpDataCoefficients!$A$1:$A$5025,0)),1,CpDataCoefficients!$F$39+AP$3),OFFSET(INDEX(CpDataCoefficients!$A$1:$A$5025,MATCH($A436,CpDataCoefficients!$A$1:$A$5025,0)),0,CpDataCoefficients!$F$39+AP$3)),0)</f>
        <v>32.381609753251894</v>
      </c>
      <c r="AQ436" s="191">
        <f ca="1">IFERROR(IF($AM436="HSC",OFFSET(INDEX(CpDataCoefficients!$A$1:$A$5025,MATCH($A436,CpDataCoefficients!$A$1:$A$5025,0)),1,CpDataCoefficients!$F$39+AQ$3),OFFSET(INDEX(CpDataCoefficients!$A$1:$A$5025,MATCH($A436,CpDataCoefficients!$A$1:$A$5025,0)),0,CpDataCoefficients!$F$39+AQ$3)),0)</f>
        <v>855.15326605467055</v>
      </c>
      <c r="AR436" s="191">
        <f ca="1">IFERROR(IF($AM436="HSC",OFFSET(INDEX(CpDataCoefficients!$A$1:$A$5025,MATCH($A436,CpDataCoefficients!$A$1:$A$5025,0)),1,CpDataCoefficients!$F$39+AR$3),OFFSET(INDEX(CpDataCoefficients!$A$1:$A$5025,MATCH($A436,CpDataCoefficients!$A$1:$A$5025,0)),0,CpDataCoefficients!$F$39+AR$3)),0)</f>
        <v>-5164.4972219551682</v>
      </c>
      <c r="AS436" s="191">
        <f ca="1">IFERROR(IF($AM436="HSC",OFFSET(INDEX(CpDataCoefficients!$A$1:$A$5025,MATCH($A436,CpDataCoefficients!$A$1:$A$5025,0)),1,CpDataCoefficients!$F$39+AS$3),OFFSET(INDEX(CpDataCoefficients!$A$1:$A$5025,MATCH($A436,CpDataCoefficients!$A$1:$A$5025,0)),0,CpDataCoefficients!$F$39+AS$3)),0)</f>
        <v>12111.378208348415</v>
      </c>
      <c r="AT436" s="191">
        <f ca="1">IFERROR(IF($AM436="HSC",OFFSET(INDEX(CpDataCoefficients!$A$1:$A$5025,MATCH($A436,CpDataCoefficients!$A$1:$A$5025,0)),1,CpDataCoefficients!$F$39+AT$3),OFFSET(INDEX(CpDataCoefficients!$A$1:$A$5025,MATCH($A436,CpDataCoefficients!$A$1:$A$5025,0)),0,CpDataCoefficients!$F$39+AT$3)),0)</f>
        <v>6.2675191684375547E-2</v>
      </c>
      <c r="AU436" s="191">
        <f ca="1">IFERROR(IF($AM436="HSC",OFFSET(INDEX(CpDataCoefficients!$A$1:$A$5025,MATCH($A436,CpDataCoefficients!$A$1:$A$5025,0)),1,CpDataCoefficients!$F$39+AU$3),OFFSET(INDEX(CpDataCoefficients!$A$1:$A$5025,MATCH($A436,CpDataCoefficients!$A$1:$A$5025,0)),0,CpDataCoefficients!$F$39+AU$3)),0)</f>
        <v>-4537.7975708261129</v>
      </c>
      <c r="AV436" s="191">
        <f ca="1">IFERROR(IF($AM436="HSC",OFFSET(INDEX(CpDataCoefficients!$A$1:$A$5025,MATCH($A436,CpDataCoefficients!$A$1:$A$5025,0)),1,CpDataCoefficients!$F$39+AV$3),OFFSET(INDEX(CpDataCoefficients!$A$1:$A$5025,MATCH($A436,CpDataCoefficients!$A$1:$A$5025,0)),0,CpDataCoefficients!$F$39+AV$3)),0)</f>
        <v>-14.922502230422243</v>
      </c>
      <c r="AW436" s="191">
        <f ca="1">IFERROR(IF($AM436="HSC",OFFSET(INDEX(CpDataCoefficients!$A$1:$A$5025,MATCH($A436,CpDataCoefficients!$A$1:$A$5025,0)),1,CpDataCoefficients!$F$39+AW$3),OFFSET(INDEX(CpDataCoefficients!$A$1:$A$5025,MATCH($A436,CpDataCoefficients!$A$1:$A$5025,0)),0,CpDataCoefficients!$F$39+AW$3)),0)</f>
        <v>0</v>
      </c>
      <c r="AX436" s="191">
        <f ca="1">IFERROR(IF($AM436="HSC",OFFSET(INDEX(CpDataCoefficients!$A$1:$A$5025,MATCH($A436,CpDataCoefficients!$A$1:$A$5025,0)),1,CpDataCoefficients!$F$39+AX$3),OFFSET(INDEX(CpDataCoefficients!$A$1:$A$5025,MATCH($A436,CpDataCoefficients!$A$1:$A$5025,0)),0,CpDataCoefficients!$F$39+AX$3)),0)</f>
        <v>140</v>
      </c>
      <c r="AY436" s="191">
        <f ca="1">IFERROR(IF($AM436="HSC",OFFSET(INDEX(CpDataCoefficients!$A$1:$A$5025,MATCH($A436,CpDataCoefficients!$A$1:$A$5025,0)),1,CpDataCoefficients!$F$39+AY$3),OFFSET(INDEX(CpDataCoefficients!$A$1:$A$5025,MATCH($A436,CpDataCoefficients!$A$1:$A$5025,0)),0,CpDataCoefficients!$F$39+AY$3)),0)</f>
        <v>200</v>
      </c>
      <c r="AZ436" s="191">
        <f ca="1">IFERROR(IF($AM436="HSC",OFFSET(INDEX(CpDataCoefficients!$A$1:$A$5025,MATCH($A436,CpDataCoefficients!$A$1:$A$5025,0)),1,CpDataCoefficients!$F$39+AZ$3),OFFSET(INDEX(CpDataCoefficients!$A$1:$A$5025,MATCH($A436,CpDataCoefficients!$A$1:$A$5025,0)),0,CpDataCoefficients!$F$39+AZ$3)),0)</f>
        <v>69.852086474359496</v>
      </c>
      <c r="BA436" s="191">
        <f ca="1">IFERROR(IF($AM436="HSC",OFFSET(INDEX(CpDataCoefficients!$A$1:$A$5025,MATCH($A436,CpDataCoefficients!$A$1:$A$5025,0)),1,CpDataCoefficients!$F$39+BA$3),OFFSET(INDEX(CpDataCoefficients!$A$1:$A$5025,MATCH($A436,CpDataCoefficients!$A$1:$A$5025,0)),0,CpDataCoefficients!$F$39+BA$3)),0)</f>
        <v>224.18220641705108</v>
      </c>
      <c r="BB436" s="191">
        <f ca="1">IFERROR(IF($AM436="HSC",OFFSET(INDEX(CpDataCoefficients!$A$1:$A$5025,MATCH($A436,CpDataCoefficients!$A$1:$A$5025,0)),1,CpDataCoefficients!$F$39+BB$3),OFFSET(INDEX(CpDataCoefficients!$A$1:$A$5025,MATCH($A436,CpDataCoefficients!$A$1:$A$5025,0)),0,CpDataCoefficients!$F$39+BB$3)),0)</f>
        <v>-1222.1730215462062</v>
      </c>
      <c r="BC436" s="191">
        <f ca="1">IFERROR(IF($AM436="HSC",OFFSET(INDEX(CpDataCoefficients!$A$1:$A$5025,MATCH($A436,CpDataCoefficients!$A$1:$A$5025,0)),1,CpDataCoefficients!$F$39+BC$3),OFFSET(INDEX(CpDataCoefficients!$A$1:$A$5025,MATCH($A436,CpDataCoefficients!$A$1:$A$5025,0)),0,CpDataCoefficients!$F$39+BC$3)),0)</f>
        <v>3424.9987553624428</v>
      </c>
      <c r="BD436" s="191">
        <f ca="1">IFERROR(IF($AM436="HSC",OFFSET(INDEX(CpDataCoefficients!$A$1:$A$5025,MATCH($A436,CpDataCoefficients!$A$1:$A$5025,0)),1,CpDataCoefficients!$F$39+BD$3),OFFSET(INDEX(CpDataCoefficients!$A$1:$A$5025,MATCH($A436,CpDataCoefficients!$A$1:$A$5025,0)),0,CpDataCoefficients!$F$39+BD$3)),0)</f>
        <v>1.2331989302162824E-2</v>
      </c>
      <c r="BE436" s="191">
        <f ca="1">IFERROR(IF($AM436="HSC",OFFSET(INDEX(CpDataCoefficients!$A$1:$A$5025,MATCH($A436,CpDataCoefficients!$A$1:$A$5025,0)),1,CpDataCoefficients!$F$39+BE$3),OFFSET(INDEX(CpDataCoefficients!$A$1:$A$5025,MATCH($A436,CpDataCoefficients!$A$1:$A$5025,0)),0,CpDataCoefficients!$F$39+BE$3)),0)</f>
        <v>-4539.9911881379912</v>
      </c>
      <c r="BF436" s="191">
        <f ca="1">IFERROR(IF($AM436="HSC",OFFSET(INDEX(CpDataCoefficients!$A$1:$A$5025,MATCH($A436,CpDataCoefficients!$A$1:$A$5025,0)),1,CpDataCoefficients!$F$39+BF$3),OFFSET(INDEX(CpDataCoefficients!$A$1:$A$5025,MATCH($A436,CpDataCoefficients!$A$1:$A$5025,0)),0,CpDataCoefficients!$F$39+BF$3)),0)</f>
        <v>115.11073134339658</v>
      </c>
      <c r="BG436" s="191">
        <f ca="1">IFERROR(IF($AM436="HSC",OFFSET(INDEX(CpDataCoefficients!$A$1:$A$5025,MATCH($A436,CpDataCoefficients!$A$1:$A$5025,0)),1,CpDataCoefficients!$F$39+BG$3),OFFSET(INDEX(CpDataCoefficients!$A$1:$A$5025,MATCH($A436,CpDataCoefficients!$A$1:$A$5025,0)),0,CpDataCoefficients!$F$39+BG$3)),0)</f>
        <v>0</v>
      </c>
      <c r="BH436" s="191">
        <f ca="1">IFERROR(IF($AM436="HSC",OFFSET(INDEX(CpDataCoefficients!$A$1:$A$5025,MATCH($A436,CpDataCoefficients!$A$1:$A$5025,0)),1,CpDataCoefficients!$F$39+BH$3),OFFSET(INDEX(CpDataCoefficients!$A$1:$A$5025,MATCH($A436,CpDataCoefficients!$A$1:$A$5025,0)),0,CpDataCoefficients!$F$39+BH$3)),0)</f>
        <v>200</v>
      </c>
      <c r="BI436" s="191">
        <f ca="1">IFERROR(IF($AM436="HSC",OFFSET(INDEX(CpDataCoefficients!$A$1:$A$5025,MATCH($A436,CpDataCoefficients!$A$1:$A$5025,0)),1,CpDataCoefficients!$F$39+BI$3),OFFSET(INDEX(CpDataCoefficients!$A$1:$A$5025,MATCH($A436,CpDataCoefficients!$A$1:$A$5025,0)),0,CpDataCoefficients!$F$39+BI$3)),0)</f>
        <v>240</v>
      </c>
      <c r="BJ436" s="191">
        <f ca="1">IFERROR(IF($AM436="HSC",OFFSET(INDEX(CpDataCoefficients!$A$1:$A$5025,MATCH($A436,CpDataCoefficients!$A$1:$A$5025,0)),1,CpDataCoefficients!$F$39+BJ$3),OFFSET(INDEX(CpDataCoefficients!$A$1:$A$5025,MATCH($A436,CpDataCoefficients!$A$1:$A$5025,0)),0,CpDataCoefficients!$F$39+BJ$3)),0)</f>
        <v>-908.18085586545862</v>
      </c>
      <c r="BK436" s="191">
        <f ca="1">IFERROR(IF($AM436="HSC",OFFSET(INDEX(CpDataCoefficients!$A$1:$A$5025,MATCH($A436,CpDataCoefficients!$A$1:$A$5025,0)),1,CpDataCoefficients!$F$39+BK$3),OFFSET(INDEX(CpDataCoefficients!$A$1:$A$5025,MATCH($A436,CpDataCoefficients!$A$1:$A$5025,0)),0,CpDataCoefficients!$F$39+BK$3)),0)</f>
        <v>9183.2843034774451</v>
      </c>
      <c r="BL436" s="191">
        <f ca="1">IFERROR(IF($AM436="HSC",OFFSET(INDEX(CpDataCoefficients!$A$1:$A$5025,MATCH($A436,CpDataCoefficients!$A$1:$A$5025,0)),1,CpDataCoefficients!$F$39+BL$3),OFFSET(INDEX(CpDataCoefficients!$A$1:$A$5025,MATCH($A436,CpDataCoefficients!$A$1:$A$5025,0)),0,CpDataCoefficients!$F$39+BL$3)),0)</f>
        <v>-31958.454465061095</v>
      </c>
      <c r="BM436" s="191">
        <f ca="1">IFERROR(IF($AM436="HSC",OFFSET(INDEX(CpDataCoefficients!$A$1:$A$5025,MATCH($A436,CpDataCoefficients!$A$1:$A$5025,0)),1,CpDataCoefficients!$F$39+BM$3),OFFSET(INDEX(CpDataCoefficients!$A$1:$A$5025,MATCH($A436,CpDataCoefficients!$A$1:$A$5025,0)),0,CpDataCoefficients!$F$39+BM$3)),0)</f>
        <v>40871.322241022528</v>
      </c>
      <c r="BN436" s="191">
        <f ca="1">IFERROR(IF($AM436="HSC",OFFSET(INDEX(CpDataCoefficients!$A$1:$A$5025,MATCH($A436,CpDataCoefficients!$A$1:$A$5025,0)),1,CpDataCoefficients!$F$39+BN$3),OFFSET(INDEX(CpDataCoefficients!$A$1:$A$5025,MATCH($A436,CpDataCoefficients!$A$1:$A$5025,0)),0,CpDataCoefficients!$F$39+BN$3)),0)</f>
        <v>4.6560638337693199</v>
      </c>
      <c r="BO436" s="191">
        <f ca="1">IFERROR(IF($AM436="HSC",OFFSET(INDEX(CpDataCoefficients!$A$1:$A$5025,MATCH($A436,CpDataCoefficients!$A$1:$A$5025,0)),1,CpDataCoefficients!$F$39+BO$3),OFFSET(INDEX(CpDataCoefficients!$A$1:$A$5025,MATCH($A436,CpDataCoefficients!$A$1:$A$5025,0)),0,CpDataCoefficients!$F$39+BO$3)),0)</f>
        <v>-4433.3630946004569</v>
      </c>
      <c r="BP436" s="191">
        <f ca="1">IFERROR(IF($AM436="HSC",OFFSET(INDEX(CpDataCoefficients!$A$1:$A$5025,MATCH($A436,CpDataCoefficients!$A$1:$A$5025,0)),1,CpDataCoefficients!$F$39+BP$3),OFFSET(INDEX(CpDataCoefficients!$A$1:$A$5025,MATCH($A436,CpDataCoefficients!$A$1:$A$5025,0)),0,CpDataCoefficients!$F$39+BP$3)),0)</f>
        <v>-2677.8775707821496</v>
      </c>
      <c r="BQ436" s="191">
        <f ca="1">IFERROR(IF($AM436="HSC",OFFSET(INDEX(CpDataCoefficients!$A$1:$A$5025,MATCH($A436,CpDataCoefficients!$A$1:$A$5025,0)),1,CpDataCoefficients!$F$39+BQ$3),OFFSET(INDEX(CpDataCoefficients!$A$1:$A$5025,MATCH($A436,CpDataCoefficients!$A$1:$A$5025,0)),0,CpDataCoefficients!$F$39+BQ$3)),0)</f>
        <v>0</v>
      </c>
      <c r="BR436" s="191">
        <f ca="1">IFERROR(IF($AM436="HSC",OFFSET(INDEX(CpDataCoefficients!$A$1:$A$5025,MATCH($A436,CpDataCoefficients!$A$1:$A$5025,0)),1,CpDataCoefficients!$F$39+BR$3),OFFSET(INDEX(CpDataCoefficients!$A$1:$A$5025,MATCH($A436,CpDataCoefficients!$A$1:$A$5025,0)),0,CpDataCoefficients!$F$39+BR$3)),0)</f>
        <v>240</v>
      </c>
      <c r="BS436" s="191">
        <f ca="1">IFERROR(IF($AM436="HSC",OFFSET(INDEX(CpDataCoefficients!$A$1:$A$5025,MATCH($A436,CpDataCoefficients!$A$1:$A$5025,0)),1,CpDataCoefficients!$F$39+BS$3),OFFSET(INDEX(CpDataCoefficients!$A$1:$A$5025,MATCH($A436,CpDataCoefficients!$A$1:$A$5025,0)),0,CpDataCoefficients!$F$39+BS$3)),0)</f>
        <v>280</v>
      </c>
      <c r="BT436" s="191">
        <f ca="1">IFERROR(IF($AM436="HSC",OFFSET(INDEX(CpDataCoefficients!$A$1:$A$5025,MATCH($A436,CpDataCoefficients!$A$1:$A$5025,0)),1,CpDataCoefficients!$F$39+BT$3),OFFSET(INDEX(CpDataCoefficients!$A$1:$A$5025,MATCH($A436,CpDataCoefficients!$A$1:$A$5025,0)),0,CpDataCoefficients!$F$39+BT$3)),0)</f>
        <v>1029.5350058991535</v>
      </c>
      <c r="BU436" s="191">
        <f ca="1">IFERROR(IF($AM436="HSC",OFFSET(INDEX(CpDataCoefficients!$A$1:$A$5025,MATCH($A436,CpDataCoefficients!$A$1:$A$5025,0)),1,CpDataCoefficients!$F$39+BU$3),OFFSET(INDEX(CpDataCoefficients!$A$1:$A$5025,MATCH($A436,CpDataCoefficients!$A$1:$A$5025,0)),0,CpDataCoefficients!$F$39+BU$3)),0)</f>
        <v>-7117.2128541336861</v>
      </c>
      <c r="BV436" s="191">
        <f ca="1">IFERROR(IF($AM436="HSC",OFFSET(INDEX(CpDataCoefficients!$A$1:$A$5025,MATCH($A436,CpDataCoefficients!$A$1:$A$5025,0)),1,CpDataCoefficients!$F$39+BV$3),OFFSET(INDEX(CpDataCoefficients!$A$1:$A$5025,MATCH($A436,CpDataCoefficients!$A$1:$A$5025,0)),0,CpDataCoefficients!$F$39+BV$3)),0)</f>
        <v>19789.939733101164</v>
      </c>
      <c r="BW436" s="191">
        <f ca="1">IFERROR(IF($AM436="HSC",OFFSET(INDEX(CpDataCoefficients!$A$1:$A$5025,MATCH($A436,CpDataCoefficients!$A$1:$A$5025,0)),1,CpDataCoefficients!$F$39+BW$3),OFFSET(INDEX(CpDataCoefficients!$A$1:$A$5025,MATCH($A436,CpDataCoefficients!$A$1:$A$5025,0)),0,CpDataCoefficients!$F$39+BW$3)),0)</f>
        <v>-17900.394804518441</v>
      </c>
      <c r="BX436" s="191">
        <f ca="1">IFERROR(IF($AM436="HSC",OFFSET(INDEX(CpDataCoefficients!$A$1:$A$5025,MATCH($A436,CpDataCoefficients!$A$1:$A$5025,0)),1,CpDataCoefficients!$F$39+BX$3),OFFSET(INDEX(CpDataCoefficients!$A$1:$A$5025,MATCH($A436,CpDataCoefficients!$A$1:$A$5025,0)),0,CpDataCoefficients!$F$39+BX$3)),0)</f>
        <v>-6.5093401471009527</v>
      </c>
      <c r="BY436" s="191">
        <f ca="1">IFERROR(IF($AM436="HSC",OFFSET(INDEX(CpDataCoefficients!$A$1:$A$5025,MATCH($A436,CpDataCoefficients!$A$1:$A$5025,0)),1,CpDataCoefficients!$F$39+BY$3),OFFSET(INDEX(CpDataCoefficients!$A$1:$A$5025,MATCH($A436,CpDataCoefficients!$A$1:$A$5025,0)),0,CpDataCoefficients!$F$39+BY$3)),0)</f>
        <v>-4665.1920873506006</v>
      </c>
      <c r="BZ436" s="191">
        <f ca="1">IFERROR(IF($AM436="HSC",OFFSET(INDEX(CpDataCoefficients!$A$1:$A$5025,MATCH($A436,CpDataCoefficients!$A$1:$A$5025,0)),1,CpDataCoefficients!$F$39+BZ$3),OFFSET(INDEX(CpDataCoefficients!$A$1:$A$5025,MATCH($A436,CpDataCoefficients!$A$1:$A$5025,0)),0,CpDataCoefficients!$F$39+BZ$3)),0)</f>
        <v>2683.1321556347543</v>
      </c>
      <c r="CA436" s="191">
        <f ca="1">IFERROR(IF($AM436="HSC",OFFSET(INDEX(CpDataCoefficients!$A$1:$A$5025,MATCH($A436,CpDataCoefficients!$A$1:$A$5025,0)),1,CpDataCoefficients!$F$39+CA$3),OFFSET(INDEX(CpDataCoefficients!$A$1:$A$5025,MATCH($A436,CpDataCoefficients!$A$1:$A$5025,0)),0,CpDataCoefficients!$F$39+CA$3)),0)</f>
        <v>0</v>
      </c>
      <c r="CB436" s="191">
        <f ca="1">IFERROR(IF($AM436="HSC",OFFSET(INDEX(CpDataCoefficients!$A$1:$A$5025,MATCH($A436,CpDataCoefficients!$A$1:$A$5025,0)),1,CpDataCoefficients!$F$39+CB$3),OFFSET(INDEX(CpDataCoefficients!$A$1:$A$5025,MATCH($A436,CpDataCoefficients!$A$1:$A$5025,0)),0,CpDataCoefficients!$F$39+CB$3)),0)</f>
        <v>0</v>
      </c>
      <c r="CC436" s="191">
        <f ca="1">IFERROR(IF($AM436="HSC",OFFSET(INDEX(CpDataCoefficients!$A$1:$A$5025,MATCH($A436,CpDataCoefficients!$A$1:$A$5025,0)),1,CpDataCoefficients!$F$39+CC$3),OFFSET(INDEX(CpDataCoefficients!$A$1:$A$5025,MATCH($A436,CpDataCoefficients!$A$1:$A$5025,0)),0,CpDataCoefficients!$F$39+CC$3)),0)</f>
        <v>0</v>
      </c>
      <c r="CD436" s="191">
        <f ca="1">IFERROR(IF($AM436="HSC",OFFSET(INDEX(CpDataCoefficients!$A$1:$A$5025,MATCH($A436,CpDataCoefficients!$A$1:$A$5025,0)),1,CpDataCoefficients!$F$39+CD$3),OFFSET(INDEX(CpDataCoefficients!$A$1:$A$5025,MATCH($A436,CpDataCoefficients!$A$1:$A$5025,0)),0,CpDataCoefficients!$F$39+CD$3)),0)</f>
        <v>0</v>
      </c>
      <c r="CE436" s="191">
        <f ca="1">IFERROR(IF($AM436="HSC",OFFSET(INDEX(CpDataCoefficients!$A$1:$A$5025,MATCH($A436,CpDataCoefficients!$A$1:$A$5025,0)),1,CpDataCoefficients!$F$39+CE$3),OFFSET(INDEX(CpDataCoefficients!$A$1:$A$5025,MATCH($A436,CpDataCoefficients!$A$1:$A$5025,0)),0,CpDataCoefficients!$F$39+CE$3)),0)</f>
        <v>0</v>
      </c>
      <c r="CF436" s="191">
        <f ca="1">IFERROR(IF($AM436="HSC",OFFSET(INDEX(CpDataCoefficients!$A$1:$A$5025,MATCH($A436,CpDataCoefficients!$A$1:$A$5025,0)),1,CpDataCoefficients!$F$39+CF$3),OFFSET(INDEX(CpDataCoefficients!$A$1:$A$5025,MATCH($A436,CpDataCoefficients!$A$1:$A$5025,0)),0,CpDataCoefficients!$F$39+CF$3)),0)</f>
        <v>0</v>
      </c>
      <c r="CG436" s="191">
        <f ca="1">IFERROR(IF($AM436="HSC",OFFSET(INDEX(CpDataCoefficients!$A$1:$A$5025,MATCH($A436,CpDataCoefficients!$A$1:$A$5025,0)),1,CpDataCoefficients!$F$39+CG$3),OFFSET(INDEX(CpDataCoefficients!$A$1:$A$5025,MATCH($A436,CpDataCoefficients!$A$1:$A$5025,0)),0,CpDataCoefficients!$F$39+CG$3)),0)</f>
        <v>0</v>
      </c>
      <c r="CH436" s="191">
        <f ca="1">IFERROR(IF($AM436="HSC",OFFSET(INDEX(CpDataCoefficients!$A$1:$A$5025,MATCH($A436,CpDataCoefficients!$A$1:$A$5025,0)),1,CpDataCoefficients!$F$39+CH$3),OFFSET(INDEX(CpDataCoefficients!$A$1:$A$5025,MATCH($A436,CpDataCoefficients!$A$1:$A$5025,0)),0,CpDataCoefficients!$F$39+CH$3)),0)</f>
        <v>0</v>
      </c>
      <c r="CI436" s="191">
        <f ca="1">IFERROR(IF($AM436="HSC",OFFSET(INDEX(CpDataCoefficients!$A$1:$A$5025,MATCH($A436,CpDataCoefficients!$A$1:$A$5025,0)),1,CpDataCoefficients!$F$39+CI$3),OFFSET(INDEX(CpDataCoefficients!$A$1:$A$5025,MATCH($A436,CpDataCoefficients!$A$1:$A$5025,0)),0,CpDataCoefficients!$F$39+CI$3)),0)</f>
        <v>0</v>
      </c>
      <c r="CJ436" s="191">
        <f ca="1">IFERROR(IF($AM436="HSC",OFFSET(INDEX(CpDataCoefficients!$A$1:$A$5025,MATCH($A436,CpDataCoefficients!$A$1:$A$5025,0)),1,CpDataCoefficients!$F$39+CJ$3),OFFSET(INDEX(CpDataCoefficients!$A$1:$A$5025,MATCH($A436,CpDataCoefficients!$A$1:$A$5025,0)),0,CpDataCoefficients!$F$39+CJ$3)),0)</f>
        <v>0</v>
      </c>
      <c r="CK436" s="191">
        <f ca="1">IFERROR(IF($AM436="HSC",OFFSET(INDEX(CpDataCoefficients!$A$1:$A$5025,MATCH($A436,CpDataCoefficients!$A$1:$A$5025,0)),1,CpDataCoefficients!$F$39+CK$3),OFFSET(INDEX(CpDataCoefficients!$A$1:$A$5025,MATCH($A436,CpDataCoefficients!$A$1:$A$5025,0)),0,CpDataCoefficients!$F$39+CK$3)),0)</f>
        <v>0</v>
      </c>
      <c r="CL436" s="191">
        <f ca="1">IFERROR(IF($AM436="HSC",OFFSET(INDEX(CpDataCoefficients!$A$1:$A$5025,MATCH($A436,CpDataCoefficients!$A$1:$A$5025,0)),1,CpDataCoefficients!$F$39+CL$3),OFFSET(INDEX(CpDataCoefficients!$A$1:$A$5025,MATCH($A436,CpDataCoefficients!$A$1:$A$5025,0)),0,CpDataCoefficients!$F$39+CL$3)),0)</f>
        <v>0</v>
      </c>
      <c r="CM436" s="191">
        <f ca="1">IFERROR(IF($AM436="HSC",OFFSET(INDEX(CpDataCoefficients!$A$1:$A$5025,MATCH($A436,CpDataCoefficients!$A$1:$A$5025,0)),1,CpDataCoefficients!$F$39+CM$3),OFFSET(INDEX(CpDataCoefficients!$A$1:$A$5025,MATCH($A436,CpDataCoefficients!$A$1:$A$5025,0)),0,CpDataCoefficients!$F$39+CM$3)),0)</f>
        <v>0</v>
      </c>
      <c r="CN436" s="191">
        <f ca="1">IFERROR(IF($AM436="HSC",OFFSET(INDEX(CpDataCoefficients!$A$1:$A$5025,MATCH($A436,CpDataCoefficients!$A$1:$A$5025,0)),1,CpDataCoefficients!$F$39+CN$3),OFFSET(INDEX(CpDataCoefficients!$A$1:$A$5025,MATCH($A436,CpDataCoefficients!$A$1:$A$5025,0)),0,CpDataCoefficients!$F$39+CN$3)),0)</f>
        <v>0</v>
      </c>
      <c r="CO436" s="191">
        <f ca="1">IFERROR(IF($AM436="HSC",OFFSET(INDEX(CpDataCoefficients!$A$1:$A$5025,MATCH($A436,CpDataCoefficients!$A$1:$A$5025,0)),1,CpDataCoefficients!$F$39+CO$3),OFFSET(INDEX(CpDataCoefficients!$A$1:$A$5025,MATCH($A436,CpDataCoefficients!$A$1:$A$5025,0)),0,CpDataCoefficients!$F$39+CO$3)),0)</f>
        <v>0</v>
      </c>
      <c r="CP436" s="191">
        <f ca="1">IFERROR(IF($AM436="HSC",OFFSET(INDEX(CpDataCoefficients!$A$1:$A$5025,MATCH($A436,CpDataCoefficients!$A$1:$A$5025,0)),1,CpDataCoefficients!$F$39+CP$3),OFFSET(INDEX(CpDataCoefficients!$A$1:$A$5025,MATCH($A436,CpDataCoefficients!$A$1:$A$5025,0)),0,CpDataCoefficients!$F$39+CP$3)),0)</f>
        <v>0</v>
      </c>
      <c r="CQ436" s="191">
        <f ca="1">IFERROR(IF($AM436="HSC",OFFSET(INDEX(CpDataCoefficients!$A$1:$A$5025,MATCH($A436,CpDataCoefficients!$A$1:$A$5025,0)),1,CpDataCoefficients!$F$39+CQ$3),OFFSET(INDEX(CpDataCoefficients!$A$1:$A$5025,MATCH($A436,CpDataCoefficients!$A$1:$A$5025,0)),0,CpDataCoefficients!$F$39+CQ$3)),0)</f>
        <v>0</v>
      </c>
      <c r="CR436" s="191">
        <f ca="1">IFERROR(IF($AM436="HSC",OFFSET(INDEX(CpDataCoefficients!$A$1:$A$5025,MATCH($A436,CpDataCoefficients!$A$1:$A$5025,0)),1,CpDataCoefficients!$F$39+CR$3),OFFSET(INDEX(CpDataCoefficients!$A$1:$A$5025,MATCH($A436,CpDataCoefficients!$A$1:$A$5025,0)),0,CpDataCoefficients!$F$39+CR$3)),0)</f>
        <v>0</v>
      </c>
      <c r="CS436" s="191">
        <f ca="1">IFERROR(IF($AM436="HSC",OFFSET(INDEX(CpDataCoefficients!$A$1:$A$5025,MATCH($A436,CpDataCoefficients!$A$1:$A$5025,0)),1,CpDataCoefficients!$F$39+CS$3),OFFSET(INDEX(CpDataCoefficients!$A$1:$A$5025,MATCH($A436,CpDataCoefficients!$A$1:$A$5025,0)),0,CpDataCoefficients!$F$39+CS$3)),0)</f>
        <v>0</v>
      </c>
      <c r="CT436" s="191">
        <f ca="1">IFERROR(IF($AM436="HSC",OFFSET(INDEX(CpDataCoefficients!$A$1:$A$5025,MATCH($A436,CpDataCoefficients!$A$1:$A$5025,0)),1,CpDataCoefficients!$F$39+CT$3),OFFSET(INDEX(CpDataCoefficients!$A$1:$A$5025,MATCH($A436,CpDataCoefficients!$A$1:$A$5025,0)),0,CpDataCoefficients!$F$39+CT$3)),0)</f>
        <v>0</v>
      </c>
      <c r="CU436" s="192">
        <f ca="1">IFERROR(IF($AM436="HSC",OFFSET(INDEX(CpDataCoefficients!$A$1:$A$5025,MATCH($A436,CpDataCoefficients!$A$1:$A$5025,0)),1,CpDataCoefficients!$F$39+CU$3),OFFSET(INDEX(CpDataCoefficients!$A$1:$A$5025,MATCH($A436,CpDataCoefficients!$A$1:$A$5025,0)),0,CpDataCoefficients!$F$39+CU$3)),0)</f>
        <v>0</v>
      </c>
      <c r="CV436" s="193"/>
      <c r="CW436" s="193"/>
      <c r="CX436" s="193"/>
      <c r="CY436" s="193"/>
      <c r="CZ436" s="193"/>
      <c r="DA436" s="193"/>
      <c r="DB436" s="193"/>
      <c r="DC436" s="193"/>
      <c r="DD436" s="193"/>
      <c r="DE436" s="193"/>
      <c r="DF436" s="193"/>
      <c r="DG436" s="193"/>
      <c r="DH436" s="193"/>
      <c r="DI436" s="193"/>
      <c r="DJ436" s="193"/>
      <c r="DK436" s="193"/>
      <c r="DL436" s="193"/>
      <c r="DM436" s="193"/>
      <c r="DN436" s="193"/>
      <c r="DO436" s="193"/>
      <c r="DP436" s="193"/>
      <c r="DQ436" s="193"/>
      <c r="DR436" s="193"/>
      <c r="DS436" s="193"/>
      <c r="DT436" s="193"/>
      <c r="DU436" s="193"/>
      <c r="DV436" s="193"/>
      <c r="DW436" s="193"/>
      <c r="DX436" s="193"/>
      <c r="DY436" s="193"/>
      <c r="DZ436" s="193"/>
    </row>
    <row r="437" spans="1:130" ht="15.75" x14ac:dyDescent="0.25">
      <c r="A437" s="166"/>
      <c r="B437" s="166" t="s">
        <v>1041</v>
      </c>
      <c r="C437" s="175">
        <v>58.08</v>
      </c>
      <c r="D437" s="176">
        <v>193</v>
      </c>
      <c r="E437" s="176">
        <v>321</v>
      </c>
      <c r="F437" s="176">
        <v>496</v>
      </c>
      <c r="G437" s="176">
        <v>47</v>
      </c>
      <c r="H437" s="176">
        <v>47.622749986296547</v>
      </c>
      <c r="I437" s="176">
        <v>223</v>
      </c>
      <c r="J437" s="175">
        <v>0.26</v>
      </c>
      <c r="K437" s="175">
        <v>0.313</v>
      </c>
      <c r="L437" s="175">
        <v>0.79700000000000004</v>
      </c>
      <c r="M437" s="176">
        <v>293</v>
      </c>
      <c r="N437" s="176">
        <v>2.7</v>
      </c>
      <c r="O437" s="177">
        <v>2.8</v>
      </c>
      <c r="P437" s="178">
        <v>6.2440000000000002E-2</v>
      </c>
      <c r="Q437" s="178">
        <v>-3.1050000000000003E-5</v>
      </c>
      <c r="R437" s="178">
        <v>5.078E-9</v>
      </c>
      <c r="S437" s="175">
        <f t="shared" ca="1" si="7"/>
        <v>0.66102986461260305</v>
      </c>
      <c r="T437" s="179">
        <v>25</v>
      </c>
      <c r="U437" s="180">
        <v>343.44</v>
      </c>
      <c r="V437" s="180">
        <v>219.33</v>
      </c>
      <c r="W437" s="169">
        <v>-45.9</v>
      </c>
      <c r="X437" s="181">
        <v>-192.04560000000001</v>
      </c>
      <c r="Y437" s="169">
        <v>-31.18</v>
      </c>
      <c r="Z437" s="181">
        <v>-130.45712</v>
      </c>
      <c r="AA437" s="181"/>
      <c r="AB437" s="177">
        <v>16.2315</v>
      </c>
      <c r="AC437" s="180">
        <v>2659.02</v>
      </c>
      <c r="AD437" s="180">
        <v>-44.15</v>
      </c>
      <c r="AE437" s="169">
        <v>350</v>
      </c>
      <c r="AF437" s="169">
        <v>235</v>
      </c>
      <c r="AG437" s="175">
        <v>0</v>
      </c>
      <c r="AH437" s="180">
        <v>0</v>
      </c>
      <c r="AI437" s="175">
        <v>0</v>
      </c>
      <c r="AJ437" s="175">
        <v>0</v>
      </c>
      <c r="AK437" s="169">
        <v>6760</v>
      </c>
      <c r="AL437" s="181">
        <v>28283.84</v>
      </c>
      <c r="AM437" s="169"/>
      <c r="AN437" s="170"/>
      <c r="AO437" s="170"/>
      <c r="AP437" s="170"/>
      <c r="AQ437" s="170"/>
      <c r="AR437" s="170"/>
      <c r="AS437" s="170"/>
      <c r="AT437" s="170"/>
      <c r="AU437" s="170"/>
      <c r="AV437" s="170"/>
      <c r="AW437" s="170"/>
      <c r="AX437" s="170"/>
      <c r="AY437" s="170"/>
      <c r="AZ437" s="170"/>
      <c r="BA437" s="170"/>
      <c r="BB437" s="170"/>
      <c r="BC437" s="170"/>
      <c r="BD437" s="170"/>
      <c r="BE437" s="170"/>
      <c r="BF437" s="170"/>
      <c r="BG437" s="170"/>
      <c r="BH437" s="170"/>
      <c r="BI437" s="170"/>
      <c r="BJ437" s="170"/>
      <c r="BK437" s="170"/>
      <c r="BL437" s="170"/>
      <c r="BM437" s="170"/>
      <c r="BN437" s="170"/>
      <c r="BO437" s="170"/>
      <c r="BP437" s="170"/>
      <c r="BQ437" s="170"/>
      <c r="BR437" s="170"/>
      <c r="BS437" s="170"/>
      <c r="BT437" s="170"/>
      <c r="BU437" s="170"/>
      <c r="BV437" s="170"/>
      <c r="BW437" s="170"/>
      <c r="BX437" s="170"/>
      <c r="BY437" s="169"/>
      <c r="BZ437" s="169"/>
      <c r="CA437" s="169"/>
      <c r="CB437" s="169"/>
      <c r="CC437" s="169"/>
      <c r="CD437" s="169"/>
      <c r="CE437" s="169"/>
      <c r="CF437" s="169"/>
      <c r="CG437" s="169"/>
      <c r="CH437" s="169"/>
      <c r="CI437" s="169"/>
      <c r="CJ437" s="169"/>
      <c r="CK437" s="169"/>
      <c r="CL437" s="169"/>
      <c r="CM437" s="169"/>
      <c r="CN437" s="169"/>
      <c r="CO437" s="169"/>
      <c r="CP437" s="169"/>
      <c r="CQ437" s="169"/>
      <c r="CR437" s="169"/>
      <c r="CS437" s="171"/>
      <c r="CT437" s="171"/>
      <c r="CU437" s="169"/>
    </row>
    <row r="438" spans="1:130" ht="15.75" x14ac:dyDescent="0.25">
      <c r="A438" s="166"/>
      <c r="B438" s="166" t="s">
        <v>1042</v>
      </c>
      <c r="C438" s="175">
        <v>74.08</v>
      </c>
      <c r="D438" s="176">
        <v>252.5</v>
      </c>
      <c r="E438" s="176">
        <v>414</v>
      </c>
      <c r="F438" s="176">
        <v>612</v>
      </c>
      <c r="G438" s="176">
        <v>53</v>
      </c>
      <c r="H438" s="176">
        <v>53.702249984547173</v>
      </c>
      <c r="I438" s="176">
        <v>230</v>
      </c>
      <c r="J438" s="175">
        <v>0.24199999999999999</v>
      </c>
      <c r="K438" s="175">
        <v>0.53600000000000003</v>
      </c>
      <c r="L438" s="175">
        <v>0.99299999999999999</v>
      </c>
      <c r="M438" s="176">
        <v>293</v>
      </c>
      <c r="N438" s="176">
        <v>1.5</v>
      </c>
      <c r="O438" s="177">
        <v>1.3540000000000001</v>
      </c>
      <c r="P438" s="178">
        <v>8.8109999999999994E-2</v>
      </c>
      <c r="Q438" s="178">
        <v>-6.8419999999999999E-5</v>
      </c>
      <c r="R438" s="178">
        <v>2.3590000000000001E-8</v>
      </c>
      <c r="S438" s="175">
        <f t="shared" ca="1" si="7"/>
        <v>1.0070392380076318</v>
      </c>
      <c r="T438" s="179">
        <v>25</v>
      </c>
      <c r="U438" s="180">
        <v>535.04</v>
      </c>
      <c r="V438" s="180">
        <v>299.32</v>
      </c>
      <c r="W438" s="169">
        <v>-108.78</v>
      </c>
      <c r="X438" s="181">
        <v>-455.13552000000004</v>
      </c>
      <c r="Y438" s="169">
        <v>-88.27</v>
      </c>
      <c r="Z438" s="181">
        <v>-369.32168000000001</v>
      </c>
      <c r="AA438" s="181"/>
      <c r="AB438" s="177">
        <v>17.378900000000002</v>
      </c>
      <c r="AC438" s="180">
        <v>3723.42</v>
      </c>
      <c r="AD438" s="180">
        <v>-67.48</v>
      </c>
      <c r="AE438" s="169">
        <v>450</v>
      </c>
      <c r="AF438" s="169">
        <v>315</v>
      </c>
      <c r="AG438" s="175">
        <v>76.489999999999995</v>
      </c>
      <c r="AH438" s="180">
        <v>-8619.48</v>
      </c>
      <c r="AI438" s="175">
        <v>-8.1389999999999993</v>
      </c>
      <c r="AJ438" s="175">
        <v>3.93</v>
      </c>
      <c r="AK438" s="169">
        <v>7700</v>
      </c>
      <c r="AL438" s="181">
        <v>32216.800000000003</v>
      </c>
      <c r="AM438" s="169"/>
      <c r="AN438" s="170"/>
      <c r="AO438" s="170"/>
      <c r="AP438" s="170"/>
      <c r="AQ438" s="170"/>
      <c r="AR438" s="170"/>
      <c r="AS438" s="170"/>
      <c r="AT438" s="170"/>
      <c r="AU438" s="170"/>
      <c r="AV438" s="170"/>
      <c r="AW438" s="170"/>
      <c r="AX438" s="170"/>
      <c r="AY438" s="170"/>
      <c r="AZ438" s="170"/>
      <c r="BA438" s="170"/>
      <c r="BB438" s="170"/>
      <c r="BC438" s="170"/>
      <c r="BD438" s="170"/>
      <c r="BE438" s="170"/>
      <c r="BF438" s="170"/>
      <c r="BG438" s="170"/>
      <c r="BH438" s="170"/>
      <c r="BI438" s="170"/>
      <c r="BJ438" s="170"/>
      <c r="BK438" s="170"/>
      <c r="BL438" s="170"/>
      <c r="BM438" s="170"/>
      <c r="BN438" s="170"/>
      <c r="BO438" s="170"/>
      <c r="BP438" s="170"/>
      <c r="BQ438" s="170"/>
      <c r="BR438" s="170"/>
      <c r="BS438" s="170"/>
      <c r="BT438" s="170"/>
      <c r="BU438" s="170"/>
      <c r="BV438" s="170"/>
      <c r="BW438" s="170"/>
      <c r="BX438" s="170"/>
      <c r="BY438" s="169"/>
      <c r="BZ438" s="169"/>
      <c r="CA438" s="169"/>
      <c r="CB438" s="169"/>
      <c r="CC438" s="169"/>
      <c r="CD438" s="169"/>
      <c r="CE438" s="169"/>
      <c r="CF438" s="169"/>
      <c r="CG438" s="169"/>
      <c r="CH438" s="169"/>
      <c r="CI438" s="169"/>
      <c r="CJ438" s="169"/>
      <c r="CK438" s="169"/>
      <c r="CL438" s="169"/>
      <c r="CM438" s="169"/>
      <c r="CN438" s="169"/>
      <c r="CO438" s="169"/>
      <c r="CP438" s="169"/>
      <c r="CQ438" s="169"/>
      <c r="CR438" s="169"/>
      <c r="CS438" s="171"/>
      <c r="CT438" s="171"/>
      <c r="CU438" s="169"/>
    </row>
    <row r="439" spans="1:130" ht="15.75" x14ac:dyDescent="0.25">
      <c r="A439" s="166"/>
      <c r="B439" s="166" t="s">
        <v>1043</v>
      </c>
      <c r="C439" s="175">
        <v>55.08</v>
      </c>
      <c r="D439" s="176">
        <v>180.3</v>
      </c>
      <c r="E439" s="176">
        <v>370.5</v>
      </c>
      <c r="F439" s="176">
        <v>564.4</v>
      </c>
      <c r="G439" s="176">
        <v>41.3</v>
      </c>
      <c r="H439" s="176">
        <v>41.847224987958455</v>
      </c>
      <c r="I439" s="176">
        <v>230</v>
      </c>
      <c r="J439" s="175">
        <v>0.20499999999999999</v>
      </c>
      <c r="K439" s="175">
        <v>0.318</v>
      </c>
      <c r="L439" s="175">
        <v>0.78200000000000003</v>
      </c>
      <c r="M439" s="176">
        <v>293</v>
      </c>
      <c r="N439" s="176">
        <v>3.7</v>
      </c>
      <c r="O439" s="177">
        <v>3.6789999999999998</v>
      </c>
      <c r="P439" s="178">
        <v>5.3629999999999997E-2</v>
      </c>
      <c r="Q439" s="178">
        <v>-2.6279999999999999E-5</v>
      </c>
      <c r="R439" s="178">
        <v>4.6669999999999997E-9</v>
      </c>
      <c r="S439" s="175">
        <f t="shared" ca="1" si="7"/>
        <v>0.67453653208071462</v>
      </c>
      <c r="T439" s="179">
        <v>25</v>
      </c>
      <c r="U439" s="180">
        <v>366.77</v>
      </c>
      <c r="V439" s="180">
        <v>225.86</v>
      </c>
      <c r="W439" s="169">
        <v>12.1</v>
      </c>
      <c r="X439" s="181">
        <v>50.626400000000004</v>
      </c>
      <c r="Y439" s="169">
        <v>22.98</v>
      </c>
      <c r="Z439" s="181">
        <v>96.148320000000012</v>
      </c>
      <c r="AA439" s="181"/>
      <c r="AB439" s="177">
        <v>15.957100000000001</v>
      </c>
      <c r="AC439" s="180">
        <v>2940.86</v>
      </c>
      <c r="AD439" s="180">
        <v>-55.15</v>
      </c>
      <c r="AE439" s="169">
        <v>405</v>
      </c>
      <c r="AF439" s="169">
        <v>270</v>
      </c>
      <c r="AG439" s="175">
        <v>53.398000000000003</v>
      </c>
      <c r="AH439" s="180">
        <v>-5937.37</v>
      </c>
      <c r="AI439" s="175">
        <v>-5.2</v>
      </c>
      <c r="AJ439" s="175">
        <v>4.28</v>
      </c>
      <c r="AK439" s="169">
        <v>7710</v>
      </c>
      <c r="AL439" s="181">
        <v>32258.640000000003</v>
      </c>
      <c r="AM439" s="169"/>
      <c r="AN439" s="170"/>
      <c r="AO439" s="170"/>
      <c r="AP439" s="170"/>
      <c r="AQ439" s="170"/>
      <c r="AR439" s="170"/>
      <c r="AS439" s="170"/>
      <c r="AT439" s="170"/>
      <c r="AU439" s="170"/>
      <c r="AV439" s="170"/>
      <c r="AW439" s="170"/>
      <c r="AX439" s="170"/>
      <c r="AY439" s="170"/>
      <c r="AZ439" s="170"/>
      <c r="BA439" s="170"/>
      <c r="BB439" s="170"/>
      <c r="BC439" s="170"/>
      <c r="BD439" s="170"/>
      <c r="BE439" s="170"/>
      <c r="BF439" s="170"/>
      <c r="BG439" s="170"/>
      <c r="BH439" s="170"/>
      <c r="BI439" s="170"/>
      <c r="BJ439" s="170"/>
      <c r="BK439" s="170"/>
      <c r="BL439" s="170"/>
      <c r="BM439" s="170"/>
      <c r="BN439" s="170"/>
      <c r="BO439" s="170"/>
      <c r="BP439" s="170"/>
      <c r="BQ439" s="170"/>
      <c r="BR439" s="170"/>
      <c r="BS439" s="170"/>
      <c r="BT439" s="170"/>
      <c r="BU439" s="170"/>
      <c r="BV439" s="170"/>
      <c r="BW439" s="170"/>
      <c r="BX439" s="170"/>
      <c r="BY439" s="169"/>
      <c r="BZ439" s="169"/>
      <c r="CA439" s="169"/>
      <c r="CB439" s="169"/>
      <c r="CC439" s="169"/>
      <c r="CD439" s="169"/>
      <c r="CE439" s="169"/>
      <c r="CF439" s="169"/>
      <c r="CG439" s="169"/>
      <c r="CH439" s="169"/>
      <c r="CI439" s="169"/>
      <c r="CJ439" s="169"/>
      <c r="CK439" s="169"/>
      <c r="CL439" s="169"/>
      <c r="CM439" s="169"/>
      <c r="CN439" s="169"/>
      <c r="CO439" s="169"/>
      <c r="CP439" s="169"/>
      <c r="CQ439" s="169"/>
      <c r="CR439" s="169"/>
      <c r="CS439" s="171"/>
      <c r="CT439" s="171"/>
      <c r="CU439" s="169"/>
    </row>
    <row r="440" spans="1:130" ht="15.75" x14ac:dyDescent="0.25">
      <c r="A440" s="166"/>
      <c r="B440" s="166" t="s">
        <v>1044</v>
      </c>
      <c r="C440" s="175">
        <v>78.542000000000002</v>
      </c>
      <c r="D440" s="176">
        <v>150.4</v>
      </c>
      <c r="E440" s="176">
        <v>319.60000000000002</v>
      </c>
      <c r="F440" s="176">
        <v>503</v>
      </c>
      <c r="G440" s="176">
        <v>45.2</v>
      </c>
      <c r="H440" s="176">
        <v>45.798899986821368</v>
      </c>
      <c r="I440" s="176">
        <v>254</v>
      </c>
      <c r="J440" s="175">
        <v>0.27800000000000002</v>
      </c>
      <c r="K440" s="175">
        <v>0.23</v>
      </c>
      <c r="L440" s="175">
        <v>0.89100000000000001</v>
      </c>
      <c r="M440" s="176">
        <v>293</v>
      </c>
      <c r="N440" s="176">
        <v>2</v>
      </c>
      <c r="O440" s="177">
        <v>-0.79900000000000004</v>
      </c>
      <c r="P440" s="178">
        <v>8.6599999999999996E-2</v>
      </c>
      <c r="Q440" s="178">
        <v>-5.9910000000000001E-5</v>
      </c>
      <c r="R440" s="178">
        <v>1.7789999999999999E-8</v>
      </c>
      <c r="S440" s="175">
        <f t="shared" ca="1" si="7"/>
        <v>0.61500090486927683</v>
      </c>
      <c r="T440" s="179">
        <v>25</v>
      </c>
      <c r="U440" s="180">
        <v>374.77</v>
      </c>
      <c r="V440" s="180">
        <v>215</v>
      </c>
      <c r="W440" s="169">
        <v>-31.1</v>
      </c>
      <c r="X440" s="181">
        <v>-130.1224</v>
      </c>
      <c r="Y440" s="169">
        <v>-12.11</v>
      </c>
      <c r="Z440" s="181">
        <v>-50.668239999999997</v>
      </c>
      <c r="AA440" s="181"/>
      <c r="AB440" s="177">
        <v>15.9594</v>
      </c>
      <c r="AC440" s="180">
        <v>2581.48</v>
      </c>
      <c r="AD440" s="180">
        <v>-42.95</v>
      </c>
      <c r="AE440" s="169">
        <v>350</v>
      </c>
      <c r="AF440" s="169">
        <v>230</v>
      </c>
      <c r="AG440" s="175">
        <v>0</v>
      </c>
      <c r="AH440" s="180">
        <v>0</v>
      </c>
      <c r="AI440" s="175">
        <v>0</v>
      </c>
      <c r="AJ440" s="175">
        <v>0</v>
      </c>
      <c r="AK440" s="169">
        <v>6510</v>
      </c>
      <c r="AL440" s="181">
        <v>27237.84</v>
      </c>
      <c r="AM440" s="169"/>
      <c r="AN440" s="170"/>
      <c r="AO440" s="170"/>
      <c r="AP440" s="170"/>
      <c r="AQ440" s="170"/>
      <c r="AR440" s="170"/>
      <c r="AS440" s="170"/>
      <c r="AT440" s="170"/>
      <c r="AU440" s="170"/>
      <c r="AV440" s="170"/>
      <c r="AW440" s="170"/>
      <c r="AX440" s="170"/>
      <c r="AY440" s="170"/>
      <c r="AZ440" s="170"/>
      <c r="BA440" s="170"/>
      <c r="BB440" s="170"/>
      <c r="BC440" s="170"/>
      <c r="BD440" s="170"/>
      <c r="BE440" s="170"/>
      <c r="BF440" s="170"/>
      <c r="BG440" s="170"/>
      <c r="BH440" s="170"/>
      <c r="BI440" s="170"/>
      <c r="BJ440" s="170"/>
      <c r="BK440" s="170"/>
      <c r="BL440" s="170"/>
      <c r="BM440" s="170"/>
      <c r="BN440" s="170"/>
      <c r="BO440" s="170"/>
      <c r="BP440" s="170"/>
      <c r="BQ440" s="170"/>
      <c r="BR440" s="170"/>
      <c r="BS440" s="170"/>
      <c r="BT440" s="170"/>
      <c r="BU440" s="170"/>
      <c r="BV440" s="170"/>
      <c r="BW440" s="170"/>
      <c r="BX440" s="170"/>
      <c r="BY440" s="169"/>
      <c r="BZ440" s="169"/>
      <c r="CA440" s="169"/>
      <c r="CB440" s="169"/>
      <c r="CC440" s="169"/>
      <c r="CD440" s="169"/>
      <c r="CE440" s="169"/>
      <c r="CF440" s="169"/>
      <c r="CG440" s="169"/>
      <c r="CH440" s="169"/>
      <c r="CI440" s="169"/>
      <c r="CJ440" s="169"/>
      <c r="CK440" s="169"/>
      <c r="CL440" s="169"/>
      <c r="CM440" s="169"/>
      <c r="CN440" s="169"/>
      <c r="CO440" s="169"/>
      <c r="CP440" s="169"/>
      <c r="CQ440" s="169"/>
      <c r="CR440" s="169"/>
      <c r="CS440" s="171"/>
      <c r="CT440" s="171"/>
      <c r="CU440" s="169"/>
    </row>
    <row r="441" spans="1:130" ht="15.75" x14ac:dyDescent="0.25">
      <c r="A441" s="166" t="s">
        <v>196</v>
      </c>
      <c r="B441" s="166" t="s">
        <v>1045</v>
      </c>
      <c r="C441" s="175">
        <f ca="1">C494*3+C273*3</f>
        <v>42.080100000000002</v>
      </c>
      <c r="D441" s="176">
        <v>87.9</v>
      </c>
      <c r="E441" s="176">
        <v>225.4</v>
      </c>
      <c r="F441" s="176">
        <v>365</v>
      </c>
      <c r="G441" s="176">
        <v>45.6</v>
      </c>
      <c r="H441" s="176">
        <v>46.204199986704737</v>
      </c>
      <c r="I441" s="176">
        <v>181</v>
      </c>
      <c r="J441" s="175">
        <v>0.27500000000000002</v>
      </c>
      <c r="K441" s="175">
        <v>0.14799999999999999</v>
      </c>
      <c r="L441" s="175">
        <v>0.61199999999999999</v>
      </c>
      <c r="M441" s="176">
        <v>223</v>
      </c>
      <c r="N441" s="176">
        <v>0.4</v>
      </c>
      <c r="O441" s="177">
        <v>0.88600000000000001</v>
      </c>
      <c r="P441" s="178">
        <v>5.602E-2</v>
      </c>
      <c r="Q441" s="178">
        <v>-2.7710000000000001E-5</v>
      </c>
      <c r="R441" s="178">
        <v>5.2659999999999998E-9</v>
      </c>
      <c r="S441" s="175">
        <f t="shared" ca="1" si="7"/>
        <v>0.31288706966965979</v>
      </c>
      <c r="T441" s="179">
        <v>25</v>
      </c>
      <c r="U441" s="180">
        <v>273.83999999999997</v>
      </c>
      <c r="V441" s="180">
        <v>131.63</v>
      </c>
      <c r="W441" s="169">
        <v>4.88</v>
      </c>
      <c r="X441" s="181">
        <v>20.417919999999999</v>
      </c>
      <c r="Y441" s="169">
        <v>14.99</v>
      </c>
      <c r="Z441" s="181">
        <v>62.718160000000005</v>
      </c>
      <c r="AA441" s="181">
        <v>266.89999999999998</v>
      </c>
      <c r="AB441" s="177">
        <v>15.7027</v>
      </c>
      <c r="AC441" s="180">
        <v>1807.53</v>
      </c>
      <c r="AD441" s="180">
        <v>-26.15</v>
      </c>
      <c r="AE441" s="169">
        <v>240</v>
      </c>
      <c r="AF441" s="169">
        <v>160</v>
      </c>
      <c r="AG441" s="175">
        <v>44.793999999999997</v>
      </c>
      <c r="AH441" s="180">
        <v>-3260.31</v>
      </c>
      <c r="AI441" s="175">
        <v>-4.3789999999999996</v>
      </c>
      <c r="AJ441" s="175">
        <v>1.63</v>
      </c>
      <c r="AK441" s="169">
        <v>4400</v>
      </c>
      <c r="AL441" s="181">
        <v>18409.600000000002</v>
      </c>
      <c r="AM441" s="190" t="s">
        <v>139</v>
      </c>
      <c r="AN441" s="191">
        <f ca="1">IFERROR(IF($AM441="HSC",OFFSET(INDEX(CpDataCoefficients!$A$1:$A$5025,MATCH($A441,CpDataCoefficients!$A$1:$A$5025,0)),1,CpDataCoefficients!$F$39+AN$3),OFFSET(INDEX(CpDataCoefficients!$A$1:$A$5025,MATCH($A441,CpDataCoefficients!$A$1:$A$5025,0)),0,CpDataCoefficients!$F$39+AN$3)),0)</f>
        <v>50</v>
      </c>
      <c r="AO441" s="191">
        <f ca="1">IFERROR(IF($AM441="HSC",OFFSET(INDEX(CpDataCoefficients!$A$1:$A$5025,MATCH($A441,CpDataCoefficients!$A$1:$A$5025,0)),1,CpDataCoefficients!$F$39+AO$3),OFFSET(INDEX(CpDataCoefficients!$A$1:$A$5025,MATCH($A441,CpDataCoefficients!$A$1:$A$5025,0)),0,CpDataCoefficients!$F$39+AO$3)),0)</f>
        <v>300</v>
      </c>
      <c r="AP441" s="191">
        <f ca="1">IFERROR(IF($AM441="HSC",OFFSET(INDEX(CpDataCoefficients!$A$1:$A$5025,MATCH($A441,CpDataCoefficients!$A$1:$A$5025,0)),1,CpDataCoefficients!$F$39+AP$3),OFFSET(INDEX(CpDataCoefficients!$A$1:$A$5025,MATCH($A441,CpDataCoefficients!$A$1:$A$5025,0)),0,CpDataCoefficients!$F$39+AP$3)),0)</f>
        <v>31.008656993980267</v>
      </c>
      <c r="AQ441" s="191">
        <f ca="1">IFERROR(IF($AM441="HSC",OFFSET(INDEX(CpDataCoefficients!$A$1:$A$5025,MATCH($A441,CpDataCoefficients!$A$1:$A$5025,0)),1,CpDataCoefficients!$F$39+AQ$3),OFFSET(INDEX(CpDataCoefficients!$A$1:$A$5025,MATCH($A441,CpDataCoefficients!$A$1:$A$5025,0)),0,CpDataCoefficients!$F$39+AQ$3)),0)</f>
        <v>67.778345119799269</v>
      </c>
      <c r="AR441" s="191">
        <f ca="1">IFERROR(IF($AM441="HSC",OFFSET(INDEX(CpDataCoefficients!$A$1:$A$5025,MATCH($A441,CpDataCoefficients!$A$1:$A$5025,0)),1,CpDataCoefficients!$F$39+AR$3),OFFSET(INDEX(CpDataCoefficients!$A$1:$A$5025,MATCH($A441,CpDataCoefficients!$A$1:$A$5025,0)),0,CpDataCoefficients!$F$39+AR$3)),0)</f>
        <v>134.82440352258811</v>
      </c>
      <c r="AS441" s="191">
        <f ca="1">IFERROR(IF($AM441="HSC",OFFSET(INDEX(CpDataCoefficients!$A$1:$A$5025,MATCH($A441,CpDataCoefficients!$A$1:$A$5025,0)),1,CpDataCoefficients!$F$39+AS$3),OFFSET(INDEX(CpDataCoefficients!$A$1:$A$5025,MATCH($A441,CpDataCoefficients!$A$1:$A$5025,0)),0,CpDataCoefficients!$F$39+AS$3)),0)</f>
        <v>42.782994291921149</v>
      </c>
      <c r="AT441" s="191">
        <f ca="1">IFERROR(IF($AM441="HSC",OFFSET(INDEX(CpDataCoefficients!$A$1:$A$5025,MATCH($A441,CpDataCoefficients!$A$1:$A$5025,0)),1,CpDataCoefficients!$F$39+AT$3),OFFSET(INDEX(CpDataCoefficients!$A$1:$A$5025,MATCH($A441,CpDataCoefficients!$A$1:$A$5025,0)),0,CpDataCoefficients!$F$39+AT$3)),0)</f>
        <v>-9.7684260021561084E-4</v>
      </c>
      <c r="AU441" s="191">
        <f ca="1">IFERROR(IF($AM441="HSC",OFFSET(INDEX(CpDataCoefficients!$A$1:$A$5025,MATCH($A441,CpDataCoefficients!$A$1:$A$5025,0)),1,CpDataCoefficients!$F$39+AU$3),OFFSET(INDEX(CpDataCoefficients!$A$1:$A$5025,MATCH($A441,CpDataCoefficients!$A$1:$A$5025,0)),0,CpDataCoefficients!$F$39+AU$3)),0)</f>
        <v>-9306.9504350616171</v>
      </c>
      <c r="AV441" s="191">
        <f ca="1">IFERROR(IF($AM441="HSC",OFFSET(INDEX(CpDataCoefficients!$A$1:$A$5025,MATCH($A441,CpDataCoefficients!$A$1:$A$5025,0)),1,CpDataCoefficients!$F$39+AV$3),OFFSET(INDEX(CpDataCoefficients!$A$1:$A$5025,MATCH($A441,CpDataCoefficients!$A$1:$A$5025,0)),0,CpDataCoefficients!$F$39+AV$3)),0)</f>
        <v>10.54250417300541</v>
      </c>
      <c r="AW441" s="191">
        <f ca="1">IFERROR(IF($AM441="HSC",OFFSET(INDEX(CpDataCoefficients!$A$1:$A$5025,MATCH($A441,CpDataCoefficients!$A$1:$A$5025,0)),1,CpDataCoefficients!$F$39+AW$3),OFFSET(INDEX(CpDataCoefficients!$A$1:$A$5025,MATCH($A441,CpDataCoefficients!$A$1:$A$5025,0)),0,CpDataCoefficients!$F$39+AW$3)),0)</f>
        <v>0</v>
      </c>
      <c r="AX441" s="191">
        <f ca="1">IFERROR(IF($AM441="HSC",OFFSET(INDEX(CpDataCoefficients!$A$1:$A$5025,MATCH($A441,CpDataCoefficients!$A$1:$A$5025,0)),1,CpDataCoefficients!$F$39+AX$3),OFFSET(INDEX(CpDataCoefficients!$A$1:$A$5025,MATCH($A441,CpDataCoefficients!$A$1:$A$5025,0)),0,CpDataCoefficients!$F$39+AX$3)),0)</f>
        <v>300</v>
      </c>
      <c r="AY441" s="191">
        <f ca="1">IFERROR(IF($AM441="HSC",OFFSET(INDEX(CpDataCoefficients!$A$1:$A$5025,MATCH($A441,CpDataCoefficients!$A$1:$A$5025,0)),1,CpDataCoefficients!$F$39+AY$3),OFFSET(INDEX(CpDataCoefficients!$A$1:$A$5025,MATCH($A441,CpDataCoefficients!$A$1:$A$5025,0)),0,CpDataCoefficients!$F$39+AY$3)),0)</f>
        <v>800</v>
      </c>
      <c r="AZ441" s="191">
        <f ca="1">IFERROR(IF($AM441="HSC",OFFSET(INDEX(CpDataCoefficients!$A$1:$A$5025,MATCH($A441,CpDataCoefficients!$A$1:$A$5025,0)),1,CpDataCoefficients!$F$39+AZ$3),OFFSET(INDEX(CpDataCoefficients!$A$1:$A$5025,MATCH($A441,CpDataCoefficients!$A$1:$A$5025,0)),0,CpDataCoefficients!$F$39+AZ$3)),0)</f>
        <v>-27.273209263318996</v>
      </c>
      <c r="BA441" s="191">
        <f ca="1">IFERROR(IF($AM441="HSC",OFFSET(INDEX(CpDataCoefficients!$A$1:$A$5025,MATCH($A441,CpDataCoefficients!$A$1:$A$5025,0)),1,CpDataCoefficients!$F$39+BA$3),OFFSET(INDEX(CpDataCoefficients!$A$1:$A$5025,MATCH($A441,CpDataCoefficients!$A$1:$A$5025,0)),0,CpDataCoefficients!$F$39+BA$3)),0)</f>
        <v>348.06579178064288</v>
      </c>
      <c r="BB441" s="191">
        <f ca="1">IFERROR(IF($AM441="HSC",OFFSET(INDEX(CpDataCoefficients!$A$1:$A$5025,MATCH($A441,CpDataCoefficients!$A$1:$A$5025,0)),1,CpDataCoefficients!$F$39+BB$3),OFFSET(INDEX(CpDataCoefficients!$A$1:$A$5025,MATCH($A441,CpDataCoefficients!$A$1:$A$5025,0)),0,CpDataCoefficients!$F$39+BB$3)),0)</f>
        <v>-261.71924981056947</v>
      </c>
      <c r="BC441" s="191">
        <f ca="1">IFERROR(IF($AM441="HSC",OFFSET(INDEX(CpDataCoefficients!$A$1:$A$5025,MATCH($A441,CpDataCoefficients!$A$1:$A$5025,0)),1,CpDataCoefficients!$F$39+BC$3),OFFSET(INDEX(CpDataCoefficients!$A$1:$A$5025,MATCH($A441,CpDataCoefficients!$A$1:$A$5025,0)),0,CpDataCoefficients!$F$39+BC$3)),0)</f>
        <v>85.581665105831831</v>
      </c>
      <c r="BD441" s="191">
        <f ca="1">IFERROR(IF($AM441="HSC",OFFSET(INDEX(CpDataCoefficients!$A$1:$A$5025,MATCH($A441,CpDataCoefficients!$A$1:$A$5025,0)),1,CpDataCoefficients!$F$39+BD$3),OFFSET(INDEX(CpDataCoefficients!$A$1:$A$5025,MATCH($A441,CpDataCoefficients!$A$1:$A$5025,0)),0,CpDataCoefficients!$F$39+BD$3)),0)</f>
        <v>0.78363802252955372</v>
      </c>
      <c r="BE441" s="191">
        <f ca="1">IFERROR(IF($AM441="HSC",OFFSET(INDEX(CpDataCoefficients!$A$1:$A$5025,MATCH($A441,CpDataCoefficients!$A$1:$A$5025,0)),1,CpDataCoefficients!$F$39+BE$3),OFFSET(INDEX(CpDataCoefficients!$A$1:$A$5025,MATCH($A441,CpDataCoefficients!$A$1:$A$5025,0)),0,CpDataCoefficients!$F$39+BE$3)),0)</f>
        <v>-9295.9812018287994</v>
      </c>
      <c r="BF441" s="191">
        <f ca="1">IFERROR(IF($AM441="HSC",OFFSET(INDEX(CpDataCoefficients!$A$1:$A$5025,MATCH($A441,CpDataCoefficients!$A$1:$A$5025,0)),1,CpDataCoefficients!$F$39+BF$3),OFFSET(INDEX(CpDataCoefficients!$A$1:$A$5025,MATCH($A441,CpDataCoefficients!$A$1:$A$5025,0)),0,CpDataCoefficients!$F$39+BF$3)),0)</f>
        <v>-121.89526394878739</v>
      </c>
      <c r="BG441" s="191">
        <f ca="1">IFERROR(IF($AM441="HSC",OFFSET(INDEX(CpDataCoefficients!$A$1:$A$5025,MATCH($A441,CpDataCoefficients!$A$1:$A$5025,0)),1,CpDataCoefficients!$F$39+BG$3),OFFSET(INDEX(CpDataCoefficients!$A$1:$A$5025,MATCH($A441,CpDataCoefficients!$A$1:$A$5025,0)),0,CpDataCoefficients!$F$39+BG$3)),0)</f>
        <v>0</v>
      </c>
      <c r="BH441" s="191">
        <f ca="1">IFERROR(IF($AM441="HSC",OFFSET(INDEX(CpDataCoefficients!$A$1:$A$5025,MATCH($A441,CpDataCoefficients!$A$1:$A$5025,0)),1,CpDataCoefficients!$F$39+BH$3),OFFSET(INDEX(CpDataCoefficients!$A$1:$A$5025,MATCH($A441,CpDataCoefficients!$A$1:$A$5025,0)),0,CpDataCoefficients!$F$39+BH$3)),0)</f>
        <v>800</v>
      </c>
      <c r="BI441" s="191">
        <f ca="1">IFERROR(IF($AM441="HSC",OFFSET(INDEX(CpDataCoefficients!$A$1:$A$5025,MATCH($A441,CpDataCoefficients!$A$1:$A$5025,0)),1,CpDataCoefficients!$F$39+BI$3),OFFSET(INDEX(CpDataCoefficients!$A$1:$A$5025,MATCH($A441,CpDataCoefficients!$A$1:$A$5025,0)),0,CpDataCoefficients!$F$39+BI$3)),0)</f>
        <v>1500</v>
      </c>
      <c r="BJ441" s="191">
        <f ca="1">IFERROR(IF($AM441="HSC",OFFSET(INDEX(CpDataCoefficients!$A$1:$A$5025,MATCH($A441,CpDataCoefficients!$A$1:$A$5025,0)),1,CpDataCoefficients!$F$39+BJ$3),OFFSET(INDEX(CpDataCoefficients!$A$1:$A$5025,MATCH($A441,CpDataCoefficients!$A$1:$A$5025,0)),0,CpDataCoefficients!$F$39+BJ$3)),0)</f>
        <v>26.970221474638503</v>
      </c>
      <c r="BK441" s="191">
        <f ca="1">IFERROR(IF($AM441="HSC",OFFSET(INDEX(CpDataCoefficients!$A$1:$A$5025,MATCH($A441,CpDataCoefficients!$A$1:$A$5025,0)),1,CpDataCoefficients!$F$39+BK$3),OFFSET(INDEX(CpDataCoefficients!$A$1:$A$5025,MATCH($A441,CpDataCoefficients!$A$1:$A$5025,0)),0,CpDataCoefficients!$F$39+BK$3)),0)</f>
        <v>187.29141537856731</v>
      </c>
      <c r="BL441" s="191">
        <f ca="1">IFERROR(IF($AM441="HSC",OFFSET(INDEX(CpDataCoefficients!$A$1:$A$5025,MATCH($A441,CpDataCoefficients!$A$1:$A$5025,0)),1,CpDataCoefficients!$F$39+BL$3),OFFSET(INDEX(CpDataCoefficients!$A$1:$A$5025,MATCH($A441,CpDataCoefficients!$A$1:$A$5025,0)),0,CpDataCoefficients!$F$39+BL$3)),0)</f>
        <v>-81.391477505415693</v>
      </c>
      <c r="BM441" s="191">
        <f ca="1">IFERROR(IF($AM441="HSC",OFFSET(INDEX(CpDataCoefficients!$A$1:$A$5025,MATCH($A441,CpDataCoefficients!$A$1:$A$5025,0)),1,CpDataCoefficients!$F$39+BM$3),OFFSET(INDEX(CpDataCoefficients!$A$1:$A$5025,MATCH($A441,CpDataCoefficients!$A$1:$A$5025,0)),0,CpDataCoefficients!$F$39+BM$3)),0)</f>
        <v>13.39683006069389</v>
      </c>
      <c r="BN441" s="191">
        <f ca="1">IFERROR(IF($AM441="HSC",OFFSET(INDEX(CpDataCoefficients!$A$1:$A$5025,MATCH($A441,CpDataCoefficients!$A$1:$A$5025,0)),1,CpDataCoefficients!$F$39+BN$3),OFFSET(INDEX(CpDataCoefficients!$A$1:$A$5025,MATCH($A441,CpDataCoefficients!$A$1:$A$5025,0)),0,CpDataCoefficients!$F$39+BN$3)),0)</f>
        <v>-1.8250566867534626</v>
      </c>
      <c r="BO441" s="191">
        <f ca="1">IFERROR(IF($AM441="HSC",OFFSET(INDEX(CpDataCoefficients!$A$1:$A$5025,MATCH($A441,CpDataCoefficients!$A$1:$A$5025,0)),1,CpDataCoefficients!$F$39+BO$3),OFFSET(INDEX(CpDataCoefficients!$A$1:$A$5025,MATCH($A441,CpDataCoefficients!$A$1:$A$5025,0)),0,CpDataCoefficients!$F$39+BO$3)),0)</f>
        <v>-9314.5732270552289</v>
      </c>
      <c r="BP441" s="191">
        <f ca="1">IFERROR(IF($AM441="HSC",OFFSET(INDEX(CpDataCoefficients!$A$1:$A$5025,MATCH($A441,CpDataCoefficients!$A$1:$A$5025,0)),1,CpDataCoefficients!$F$39+BP$3),OFFSET(INDEX(CpDataCoefficients!$A$1:$A$5025,MATCH($A441,CpDataCoefficients!$A$1:$A$5025,0)),0,CpDataCoefficients!$F$39+BP$3)),0)</f>
        <v>-28.595075755032425</v>
      </c>
      <c r="BQ441" s="191">
        <f ca="1">IFERROR(IF($AM441="HSC",OFFSET(INDEX(CpDataCoefficients!$A$1:$A$5025,MATCH($A441,CpDataCoefficients!$A$1:$A$5025,0)),1,CpDataCoefficients!$F$39+BQ$3),OFFSET(INDEX(CpDataCoefficients!$A$1:$A$5025,MATCH($A441,CpDataCoefficients!$A$1:$A$5025,0)),0,CpDataCoefficients!$F$39+BQ$3)),0)</f>
        <v>0</v>
      </c>
      <c r="BR441" s="191">
        <f ca="1">IFERROR(IF($AM441="HSC",OFFSET(INDEX(CpDataCoefficients!$A$1:$A$5025,MATCH($A441,CpDataCoefficients!$A$1:$A$5025,0)),1,CpDataCoefficients!$F$39+BR$3),OFFSET(INDEX(CpDataCoefficients!$A$1:$A$5025,MATCH($A441,CpDataCoefficients!$A$1:$A$5025,0)),0,CpDataCoefficients!$F$39+BR$3)),0)</f>
        <v>1500</v>
      </c>
      <c r="BS441" s="191">
        <f ca="1">IFERROR(IF($AM441="HSC",OFFSET(INDEX(CpDataCoefficients!$A$1:$A$5025,MATCH($A441,CpDataCoefficients!$A$1:$A$5025,0)),1,CpDataCoefficients!$F$39+BS$3),OFFSET(INDEX(CpDataCoefficients!$A$1:$A$5025,MATCH($A441,CpDataCoefficients!$A$1:$A$5025,0)),0,CpDataCoefficients!$F$39+BS$3)),0)</f>
        <v>3000</v>
      </c>
      <c r="BT441" s="191">
        <f ca="1">IFERROR(IF($AM441="HSC",OFFSET(INDEX(CpDataCoefficients!$A$1:$A$5025,MATCH($A441,CpDataCoefficients!$A$1:$A$5025,0)),1,CpDataCoefficients!$F$39+BT$3),OFFSET(INDEX(CpDataCoefficients!$A$1:$A$5025,MATCH($A441,CpDataCoefficients!$A$1:$A$5025,0)),0,CpDataCoefficients!$F$39+BT$3)),0)</f>
        <v>137.15310805971481</v>
      </c>
      <c r="BU441" s="191">
        <f ca="1">IFERROR(IF($AM441="HSC",OFFSET(INDEX(CpDataCoefficients!$A$1:$A$5025,MATCH($A441,CpDataCoefficients!$A$1:$A$5025,0)),1,CpDataCoefficients!$F$39+BU$3),OFFSET(INDEX(CpDataCoefficients!$A$1:$A$5025,MATCH($A441,CpDataCoefficients!$A$1:$A$5025,0)),0,CpDataCoefficients!$F$39+BU$3)),0)</f>
        <v>46.499763709117133</v>
      </c>
      <c r="BV441" s="191">
        <f ca="1">IFERROR(IF($AM441="HSC",OFFSET(INDEX(CpDataCoefficients!$A$1:$A$5025,MATCH($A441,CpDataCoefficients!$A$1:$A$5025,0)),1,CpDataCoefficients!$F$39+BV$3),OFFSET(INDEX(CpDataCoefficients!$A$1:$A$5025,MATCH($A441,CpDataCoefficients!$A$1:$A$5025,0)),0,CpDataCoefficients!$F$39+BV$3)),0)</f>
        <v>-12.713693376910532</v>
      </c>
      <c r="BW441" s="191">
        <f ca="1">IFERROR(IF($AM441="HSC",OFFSET(INDEX(CpDataCoefficients!$A$1:$A$5025,MATCH($A441,CpDataCoefficients!$A$1:$A$5025,0)),1,CpDataCoefficients!$F$39+BW$3),OFFSET(INDEX(CpDataCoefficients!$A$1:$A$5025,MATCH($A441,CpDataCoefficients!$A$1:$A$5025,0)),0,CpDataCoefficients!$F$39+BW$3)),0)</f>
        <v>1.2666459912674961</v>
      </c>
      <c r="BX441" s="191">
        <f ca="1">IFERROR(IF($AM441="HSC",OFFSET(INDEX(CpDataCoefficients!$A$1:$A$5025,MATCH($A441,CpDataCoefficients!$A$1:$A$5025,0)),1,CpDataCoefficients!$F$39+BX$3),OFFSET(INDEX(CpDataCoefficients!$A$1:$A$5025,MATCH($A441,CpDataCoefficients!$A$1:$A$5025,0)),0,CpDataCoefficients!$F$39+BX$3)),0)</f>
        <v>-30.132312922074043</v>
      </c>
      <c r="BY441" s="191">
        <f ca="1">IFERROR(IF($AM441="HSC",OFFSET(INDEX(CpDataCoefficients!$A$1:$A$5025,MATCH($A441,CpDataCoefficients!$A$1:$A$5025,0)),1,CpDataCoefficients!$F$39+BY$3),OFFSET(INDEX(CpDataCoefficients!$A$1:$A$5025,MATCH($A441,CpDataCoefficients!$A$1:$A$5025,0)),0,CpDataCoefficients!$F$39+BY$3)),0)</f>
        <v>-9402.238695893293</v>
      </c>
      <c r="BZ441" s="191">
        <f ca="1">IFERROR(IF($AM441="HSC",OFFSET(INDEX(CpDataCoefficients!$A$1:$A$5025,MATCH($A441,CpDataCoefficients!$A$1:$A$5025,0)),1,CpDataCoefficients!$F$39+BZ$3),OFFSET(INDEX(CpDataCoefficients!$A$1:$A$5025,MATCH($A441,CpDataCoefficients!$A$1:$A$5025,0)),0,CpDataCoefficients!$F$39+BZ$3)),0)</f>
        <v>68.010534276164876</v>
      </c>
      <c r="CA441" s="191">
        <f ca="1">IFERROR(IF($AM441="HSC",OFFSET(INDEX(CpDataCoefficients!$A$1:$A$5025,MATCH($A441,CpDataCoefficients!$A$1:$A$5025,0)),1,CpDataCoefficients!$F$39+CA$3),OFFSET(INDEX(CpDataCoefficients!$A$1:$A$5025,MATCH($A441,CpDataCoefficients!$A$1:$A$5025,0)),0,CpDataCoefficients!$F$39+CA$3)),0)</f>
        <v>0</v>
      </c>
      <c r="CB441" s="191">
        <f ca="1">IFERROR(IF($AM441="HSC",OFFSET(INDEX(CpDataCoefficients!$A$1:$A$5025,MATCH($A441,CpDataCoefficients!$A$1:$A$5025,0)),1,CpDataCoefficients!$F$39+CB$3),OFFSET(INDEX(CpDataCoefficients!$A$1:$A$5025,MATCH($A441,CpDataCoefficients!$A$1:$A$5025,0)),0,CpDataCoefficients!$F$39+CB$3)),0)</f>
        <v>0</v>
      </c>
      <c r="CC441" s="191">
        <f ca="1">IFERROR(IF($AM441="HSC",OFFSET(INDEX(CpDataCoefficients!$A$1:$A$5025,MATCH($A441,CpDataCoefficients!$A$1:$A$5025,0)),1,CpDataCoefficients!$F$39+CC$3),OFFSET(INDEX(CpDataCoefficients!$A$1:$A$5025,MATCH($A441,CpDataCoefficients!$A$1:$A$5025,0)),0,CpDataCoefficients!$F$39+CC$3)),0)</f>
        <v>0</v>
      </c>
      <c r="CD441" s="191">
        <f ca="1">IFERROR(IF($AM441="HSC",OFFSET(INDEX(CpDataCoefficients!$A$1:$A$5025,MATCH($A441,CpDataCoefficients!$A$1:$A$5025,0)),1,CpDataCoefficients!$F$39+CD$3),OFFSET(INDEX(CpDataCoefficients!$A$1:$A$5025,MATCH($A441,CpDataCoefficients!$A$1:$A$5025,0)),0,CpDataCoefficients!$F$39+CD$3)),0)</f>
        <v>0</v>
      </c>
      <c r="CE441" s="191">
        <f ca="1">IFERROR(IF($AM441="HSC",OFFSET(INDEX(CpDataCoefficients!$A$1:$A$5025,MATCH($A441,CpDataCoefficients!$A$1:$A$5025,0)),1,CpDataCoefficients!$F$39+CE$3),OFFSET(INDEX(CpDataCoefficients!$A$1:$A$5025,MATCH($A441,CpDataCoefficients!$A$1:$A$5025,0)),0,CpDataCoefficients!$F$39+CE$3)),0)</f>
        <v>0</v>
      </c>
      <c r="CF441" s="191">
        <f ca="1">IFERROR(IF($AM441="HSC",OFFSET(INDEX(CpDataCoefficients!$A$1:$A$5025,MATCH($A441,CpDataCoefficients!$A$1:$A$5025,0)),1,CpDataCoefficients!$F$39+CF$3),OFFSET(INDEX(CpDataCoefficients!$A$1:$A$5025,MATCH($A441,CpDataCoefficients!$A$1:$A$5025,0)),0,CpDataCoefficients!$F$39+CF$3)),0)</f>
        <v>0</v>
      </c>
      <c r="CG441" s="191">
        <f ca="1">IFERROR(IF($AM441="HSC",OFFSET(INDEX(CpDataCoefficients!$A$1:$A$5025,MATCH($A441,CpDataCoefficients!$A$1:$A$5025,0)),1,CpDataCoefficients!$F$39+CG$3),OFFSET(INDEX(CpDataCoefficients!$A$1:$A$5025,MATCH($A441,CpDataCoefficients!$A$1:$A$5025,0)),0,CpDataCoefficients!$F$39+CG$3)),0)</f>
        <v>0</v>
      </c>
      <c r="CH441" s="191">
        <f ca="1">IFERROR(IF($AM441="HSC",OFFSET(INDEX(CpDataCoefficients!$A$1:$A$5025,MATCH($A441,CpDataCoefficients!$A$1:$A$5025,0)),1,CpDataCoefficients!$F$39+CH$3),OFFSET(INDEX(CpDataCoefficients!$A$1:$A$5025,MATCH($A441,CpDataCoefficients!$A$1:$A$5025,0)),0,CpDataCoefficients!$F$39+CH$3)),0)</f>
        <v>0</v>
      </c>
      <c r="CI441" s="191">
        <f ca="1">IFERROR(IF($AM441="HSC",OFFSET(INDEX(CpDataCoefficients!$A$1:$A$5025,MATCH($A441,CpDataCoefficients!$A$1:$A$5025,0)),1,CpDataCoefficients!$F$39+CI$3),OFFSET(INDEX(CpDataCoefficients!$A$1:$A$5025,MATCH($A441,CpDataCoefficients!$A$1:$A$5025,0)),0,CpDataCoefficients!$F$39+CI$3)),0)</f>
        <v>0</v>
      </c>
      <c r="CJ441" s="191">
        <f ca="1">IFERROR(IF($AM441="HSC",OFFSET(INDEX(CpDataCoefficients!$A$1:$A$5025,MATCH($A441,CpDataCoefficients!$A$1:$A$5025,0)),1,CpDataCoefficients!$F$39+CJ$3),OFFSET(INDEX(CpDataCoefficients!$A$1:$A$5025,MATCH($A441,CpDataCoefficients!$A$1:$A$5025,0)),0,CpDataCoefficients!$F$39+CJ$3)),0)</f>
        <v>0</v>
      </c>
      <c r="CK441" s="191">
        <f ca="1">IFERROR(IF($AM441="HSC",OFFSET(INDEX(CpDataCoefficients!$A$1:$A$5025,MATCH($A441,CpDataCoefficients!$A$1:$A$5025,0)),1,CpDataCoefficients!$F$39+CK$3),OFFSET(INDEX(CpDataCoefficients!$A$1:$A$5025,MATCH($A441,CpDataCoefficients!$A$1:$A$5025,0)),0,CpDataCoefficients!$F$39+CK$3)),0)</f>
        <v>0</v>
      </c>
      <c r="CL441" s="191">
        <f ca="1">IFERROR(IF($AM441="HSC",OFFSET(INDEX(CpDataCoefficients!$A$1:$A$5025,MATCH($A441,CpDataCoefficients!$A$1:$A$5025,0)),1,CpDataCoefficients!$F$39+CL$3),OFFSET(INDEX(CpDataCoefficients!$A$1:$A$5025,MATCH($A441,CpDataCoefficients!$A$1:$A$5025,0)),0,CpDataCoefficients!$F$39+CL$3)),0)</f>
        <v>0</v>
      </c>
      <c r="CM441" s="191">
        <f ca="1">IFERROR(IF($AM441="HSC",OFFSET(INDEX(CpDataCoefficients!$A$1:$A$5025,MATCH($A441,CpDataCoefficients!$A$1:$A$5025,0)),1,CpDataCoefficients!$F$39+CM$3),OFFSET(INDEX(CpDataCoefficients!$A$1:$A$5025,MATCH($A441,CpDataCoefficients!$A$1:$A$5025,0)),0,CpDataCoefficients!$F$39+CM$3)),0)</f>
        <v>0</v>
      </c>
      <c r="CN441" s="191">
        <f ca="1">IFERROR(IF($AM441="HSC",OFFSET(INDEX(CpDataCoefficients!$A$1:$A$5025,MATCH($A441,CpDataCoefficients!$A$1:$A$5025,0)),1,CpDataCoefficients!$F$39+CN$3),OFFSET(INDEX(CpDataCoefficients!$A$1:$A$5025,MATCH($A441,CpDataCoefficients!$A$1:$A$5025,0)),0,CpDataCoefficients!$F$39+CN$3)),0)</f>
        <v>0</v>
      </c>
      <c r="CO441" s="191">
        <f ca="1">IFERROR(IF($AM441="HSC",OFFSET(INDEX(CpDataCoefficients!$A$1:$A$5025,MATCH($A441,CpDataCoefficients!$A$1:$A$5025,0)),1,CpDataCoefficients!$F$39+CO$3),OFFSET(INDEX(CpDataCoefficients!$A$1:$A$5025,MATCH($A441,CpDataCoefficients!$A$1:$A$5025,0)),0,CpDataCoefficients!$F$39+CO$3)),0)</f>
        <v>0</v>
      </c>
      <c r="CP441" s="191">
        <f ca="1">IFERROR(IF($AM441="HSC",OFFSET(INDEX(CpDataCoefficients!$A$1:$A$5025,MATCH($A441,CpDataCoefficients!$A$1:$A$5025,0)),1,CpDataCoefficients!$F$39+CP$3),OFFSET(INDEX(CpDataCoefficients!$A$1:$A$5025,MATCH($A441,CpDataCoefficients!$A$1:$A$5025,0)),0,CpDataCoefficients!$F$39+CP$3)),0)</f>
        <v>0</v>
      </c>
      <c r="CQ441" s="191">
        <f ca="1">IFERROR(IF($AM441="HSC",OFFSET(INDEX(CpDataCoefficients!$A$1:$A$5025,MATCH($A441,CpDataCoefficients!$A$1:$A$5025,0)),1,CpDataCoefficients!$F$39+CQ$3),OFFSET(INDEX(CpDataCoefficients!$A$1:$A$5025,MATCH($A441,CpDataCoefficients!$A$1:$A$5025,0)),0,CpDataCoefficients!$F$39+CQ$3)),0)</f>
        <v>0</v>
      </c>
      <c r="CR441" s="191">
        <f ca="1">IFERROR(IF($AM441="HSC",OFFSET(INDEX(CpDataCoefficients!$A$1:$A$5025,MATCH($A441,CpDataCoefficients!$A$1:$A$5025,0)),1,CpDataCoefficients!$F$39+CR$3),OFFSET(INDEX(CpDataCoefficients!$A$1:$A$5025,MATCH($A441,CpDataCoefficients!$A$1:$A$5025,0)),0,CpDataCoefficients!$F$39+CR$3)),0)</f>
        <v>0</v>
      </c>
      <c r="CS441" s="191">
        <f ca="1">IFERROR(IF($AM441="HSC",OFFSET(INDEX(CpDataCoefficients!$A$1:$A$5025,MATCH($A441,CpDataCoefficients!$A$1:$A$5025,0)),1,CpDataCoefficients!$F$39+CS$3),OFFSET(INDEX(CpDataCoefficients!$A$1:$A$5025,MATCH($A441,CpDataCoefficients!$A$1:$A$5025,0)),0,CpDataCoefficients!$F$39+CS$3)),0)</f>
        <v>0</v>
      </c>
      <c r="CT441" s="191">
        <f ca="1">IFERROR(IF($AM441="HSC",OFFSET(INDEX(CpDataCoefficients!$A$1:$A$5025,MATCH($A441,CpDataCoefficients!$A$1:$A$5025,0)),1,CpDataCoefficients!$F$39+CT$3),OFFSET(INDEX(CpDataCoefficients!$A$1:$A$5025,MATCH($A441,CpDataCoefficients!$A$1:$A$5025,0)),0,CpDataCoefficients!$F$39+CT$3)),0)</f>
        <v>0</v>
      </c>
      <c r="CU441" s="192">
        <f ca="1">IFERROR(IF($AM441="HSC",OFFSET(INDEX(CpDataCoefficients!$A$1:$A$5025,MATCH($A441,CpDataCoefficients!$A$1:$A$5025,0)),1,CpDataCoefficients!$F$39+CU$3),OFFSET(INDEX(CpDataCoefficients!$A$1:$A$5025,MATCH($A441,CpDataCoefficients!$A$1:$A$5025,0)),0,CpDataCoefficients!$F$39+CU$3)),0)</f>
        <v>0</v>
      </c>
      <c r="CV441" s="193">
        <v>1</v>
      </c>
      <c r="CW441" s="193">
        <v>1</v>
      </c>
      <c r="CX441" s="193">
        <v>1</v>
      </c>
      <c r="CY441" s="193"/>
      <c r="CZ441" s="193"/>
      <c r="DA441" s="193"/>
      <c r="DB441" s="193"/>
      <c r="DC441" s="193"/>
      <c r="DD441" s="193"/>
      <c r="DE441" s="193"/>
      <c r="DF441" s="193"/>
      <c r="DG441" s="193"/>
      <c r="DH441" s="193"/>
      <c r="DI441" s="193"/>
      <c r="DJ441" s="193"/>
      <c r="DK441" s="193"/>
      <c r="DL441" s="193"/>
      <c r="DM441" s="193"/>
      <c r="DN441" s="193"/>
      <c r="DO441" s="193"/>
      <c r="DP441" s="193"/>
      <c r="DQ441" s="193"/>
      <c r="DR441" s="193"/>
      <c r="DS441" s="193"/>
      <c r="DT441" s="193"/>
      <c r="DU441" s="193"/>
      <c r="DV441" s="193"/>
      <c r="DW441" s="193"/>
      <c r="DX441" s="193"/>
      <c r="DY441" s="193"/>
      <c r="DZ441" s="193"/>
    </row>
    <row r="442" spans="1:130" ht="15.75" x14ac:dyDescent="0.25">
      <c r="A442" s="166"/>
      <c r="B442" s="166" t="s">
        <v>1046</v>
      </c>
      <c r="C442" s="175">
        <v>58.08</v>
      </c>
      <c r="D442" s="176">
        <v>161</v>
      </c>
      <c r="E442" s="176">
        <v>307.5</v>
      </c>
      <c r="F442" s="176">
        <v>482.2</v>
      </c>
      <c r="G442" s="176">
        <v>48.6</v>
      </c>
      <c r="H442" s="176">
        <v>49.243949985830049</v>
      </c>
      <c r="I442" s="176">
        <v>186</v>
      </c>
      <c r="J442" s="175">
        <v>0.22800000000000001</v>
      </c>
      <c r="K442" s="175">
        <v>0.26900000000000002</v>
      </c>
      <c r="L442" s="175">
        <v>0.82899999999999996</v>
      </c>
      <c r="M442" s="176">
        <v>293</v>
      </c>
      <c r="N442" s="176">
        <v>2</v>
      </c>
      <c r="O442" s="177">
        <v>-2.02</v>
      </c>
      <c r="P442" s="178">
        <v>7.7789999999999998E-2</v>
      </c>
      <c r="Q442" s="178">
        <v>-4.7500000000000003E-5</v>
      </c>
      <c r="R442" s="178">
        <v>1.152E-8</v>
      </c>
      <c r="S442" s="175">
        <f t="shared" ca="1" si="7"/>
        <v>0.60466809227094476</v>
      </c>
      <c r="T442" s="179">
        <v>25</v>
      </c>
      <c r="U442" s="180">
        <v>377.43</v>
      </c>
      <c r="V442" s="180">
        <v>213.36</v>
      </c>
      <c r="W442" s="169">
        <v>-22.17</v>
      </c>
      <c r="X442" s="181">
        <v>-92.759280000000004</v>
      </c>
      <c r="Y442" s="169">
        <v>-6.16</v>
      </c>
      <c r="Z442" s="181">
        <v>-25.773440000000001</v>
      </c>
      <c r="AA442" s="181"/>
      <c r="AB442" s="177">
        <v>15.322699999999999</v>
      </c>
      <c r="AC442" s="180">
        <v>2107.58</v>
      </c>
      <c r="AD442" s="180">
        <v>-64.87</v>
      </c>
      <c r="AE442" s="169">
        <v>340</v>
      </c>
      <c r="AF442" s="169">
        <v>225</v>
      </c>
      <c r="AG442" s="175">
        <v>0</v>
      </c>
      <c r="AH442" s="180">
        <v>0</v>
      </c>
      <c r="AI442" s="175">
        <v>0</v>
      </c>
      <c r="AJ442" s="175">
        <v>0</v>
      </c>
      <c r="AK442" s="169">
        <v>6450</v>
      </c>
      <c r="AL442" s="181">
        <v>26986.799999999999</v>
      </c>
      <c r="AM442" s="169"/>
      <c r="AN442" s="170"/>
      <c r="AO442" s="170"/>
      <c r="AP442" s="170"/>
      <c r="AQ442" s="170"/>
      <c r="AR442" s="170"/>
      <c r="AS442" s="170"/>
      <c r="AT442" s="170"/>
      <c r="AU442" s="170"/>
      <c r="AV442" s="170"/>
      <c r="AW442" s="170"/>
      <c r="AX442" s="170"/>
      <c r="AY442" s="170"/>
      <c r="AZ442" s="170"/>
      <c r="BA442" s="170"/>
      <c r="BB442" s="170"/>
      <c r="BC442" s="170"/>
      <c r="BD442" s="170"/>
      <c r="BE442" s="170"/>
      <c r="BF442" s="170"/>
      <c r="BG442" s="170"/>
      <c r="BH442" s="170"/>
      <c r="BI442" s="170"/>
      <c r="BJ442" s="170"/>
      <c r="BK442" s="170"/>
      <c r="BL442" s="170"/>
      <c r="BM442" s="170"/>
      <c r="BN442" s="170"/>
      <c r="BO442" s="170"/>
      <c r="BP442" s="170"/>
      <c r="BQ442" s="170"/>
      <c r="BR442" s="170"/>
      <c r="BS442" s="170"/>
      <c r="BT442" s="170"/>
      <c r="BU442" s="170"/>
      <c r="BV442" s="170"/>
      <c r="BW442" s="170"/>
      <c r="BX442" s="170"/>
      <c r="BY442" s="169"/>
      <c r="BZ442" s="169"/>
      <c r="CA442" s="169"/>
      <c r="CB442" s="169"/>
      <c r="CC442" s="169"/>
      <c r="CD442" s="169"/>
      <c r="CE442" s="169"/>
      <c r="CF442" s="169"/>
      <c r="CG442" s="169"/>
      <c r="CH442" s="169"/>
      <c r="CI442" s="169"/>
      <c r="CJ442" s="169"/>
      <c r="CK442" s="169"/>
      <c r="CL442" s="169"/>
      <c r="CM442" s="169"/>
      <c r="CN442" s="169"/>
      <c r="CO442" s="169"/>
      <c r="CP442" s="169"/>
      <c r="CQ442" s="169"/>
      <c r="CR442" s="169"/>
      <c r="CS442" s="171"/>
      <c r="CT442" s="171"/>
      <c r="CU442" s="169"/>
    </row>
    <row r="443" spans="1:130" ht="15.75" x14ac:dyDescent="0.25">
      <c r="A443" s="166"/>
      <c r="B443" s="166" t="s">
        <v>1047</v>
      </c>
      <c r="C443" s="175">
        <v>230.31</v>
      </c>
      <c r="D443" s="176">
        <v>485</v>
      </c>
      <c r="E443" s="176">
        <v>649</v>
      </c>
      <c r="F443" s="176">
        <v>926</v>
      </c>
      <c r="G443" s="176">
        <v>32.799999999999997</v>
      </c>
      <c r="H443" s="176">
        <v>33.234599990436735</v>
      </c>
      <c r="I443" s="176">
        <v>779</v>
      </c>
      <c r="J443" s="175">
        <v>0.33600000000000002</v>
      </c>
      <c r="K443" s="175">
        <v>0</v>
      </c>
      <c r="L443" s="175">
        <v>0</v>
      </c>
      <c r="M443" s="176">
        <v>0</v>
      </c>
      <c r="N443" s="176">
        <v>0.7</v>
      </c>
      <c r="O443" s="177">
        <v>0</v>
      </c>
      <c r="P443" s="178">
        <v>0</v>
      </c>
      <c r="Q443" s="178">
        <v>0</v>
      </c>
      <c r="R443" s="178">
        <v>0</v>
      </c>
      <c r="S443" s="175">
        <f t="shared" ca="1" si="7"/>
        <v>2.9441217838567857</v>
      </c>
      <c r="T443" s="179">
        <v>25</v>
      </c>
      <c r="U443" s="180">
        <v>911.01</v>
      </c>
      <c r="V443" s="180">
        <v>461.1</v>
      </c>
      <c r="W443" s="169">
        <v>0</v>
      </c>
      <c r="X443" s="181">
        <v>0</v>
      </c>
      <c r="Y443" s="169">
        <v>0</v>
      </c>
      <c r="Z443" s="181">
        <v>0</v>
      </c>
      <c r="AA443" s="181"/>
      <c r="AB443" s="177">
        <v>0</v>
      </c>
      <c r="AC443" s="180">
        <v>0</v>
      </c>
      <c r="AD443" s="180">
        <v>0</v>
      </c>
      <c r="AE443" s="169">
        <v>0</v>
      </c>
      <c r="AF443" s="169">
        <v>0</v>
      </c>
      <c r="AG443" s="175">
        <v>0</v>
      </c>
      <c r="AH443" s="180">
        <v>0</v>
      </c>
      <c r="AI443" s="175">
        <v>0</v>
      </c>
      <c r="AJ443" s="175">
        <v>0</v>
      </c>
      <c r="AK443" s="169">
        <v>0</v>
      </c>
      <c r="AL443" s="181">
        <v>0</v>
      </c>
      <c r="AM443" s="169"/>
      <c r="AN443" s="170"/>
      <c r="AO443" s="170"/>
      <c r="AP443" s="170"/>
      <c r="AQ443" s="170"/>
      <c r="AR443" s="170"/>
      <c r="AS443" s="170"/>
      <c r="AT443" s="170"/>
      <c r="AU443" s="170"/>
      <c r="AV443" s="170"/>
      <c r="AW443" s="170"/>
      <c r="AX443" s="170"/>
      <c r="AY443" s="170"/>
      <c r="AZ443" s="170"/>
      <c r="BA443" s="170"/>
      <c r="BB443" s="170"/>
      <c r="BC443" s="170"/>
      <c r="BD443" s="170"/>
      <c r="BE443" s="170"/>
      <c r="BF443" s="170"/>
      <c r="BG443" s="170"/>
      <c r="BH443" s="170"/>
      <c r="BI443" s="170"/>
      <c r="BJ443" s="170"/>
      <c r="BK443" s="170"/>
      <c r="BL443" s="170"/>
      <c r="BM443" s="170"/>
      <c r="BN443" s="170"/>
      <c r="BO443" s="170"/>
      <c r="BP443" s="170"/>
      <c r="BQ443" s="170"/>
      <c r="BR443" s="170"/>
      <c r="BS443" s="170"/>
      <c r="BT443" s="170"/>
      <c r="BU443" s="170"/>
      <c r="BV443" s="170"/>
      <c r="BW443" s="170"/>
      <c r="BX443" s="170"/>
      <c r="BY443" s="169"/>
      <c r="BZ443" s="169"/>
      <c r="CA443" s="169"/>
      <c r="CB443" s="169"/>
      <c r="CC443" s="169"/>
      <c r="CD443" s="169"/>
      <c r="CE443" s="169"/>
      <c r="CF443" s="169"/>
      <c r="CG443" s="169"/>
      <c r="CH443" s="169"/>
      <c r="CI443" s="169"/>
      <c r="CJ443" s="169"/>
      <c r="CK443" s="169"/>
      <c r="CL443" s="169"/>
      <c r="CM443" s="169"/>
      <c r="CN443" s="169"/>
      <c r="CO443" s="169"/>
      <c r="CP443" s="169"/>
      <c r="CQ443" s="169"/>
      <c r="CR443" s="169"/>
      <c r="CS443" s="171"/>
      <c r="CT443" s="171"/>
      <c r="CU443" s="169"/>
    </row>
    <row r="444" spans="1:130" ht="15.75" x14ac:dyDescent="0.25">
      <c r="A444" s="166"/>
      <c r="B444" s="166" t="s">
        <v>1048</v>
      </c>
      <c r="C444" s="175">
        <v>107.15600000000001</v>
      </c>
      <c r="D444" s="176">
        <v>316.89999999999998</v>
      </c>
      <c r="E444" s="176">
        <v>473.8</v>
      </c>
      <c r="F444" s="176">
        <v>667</v>
      </c>
      <c r="G444" s="176">
        <v>0</v>
      </c>
      <c r="H444" s="176">
        <v>0</v>
      </c>
      <c r="I444" s="176">
        <v>0</v>
      </c>
      <c r="J444" s="175">
        <v>0</v>
      </c>
      <c r="K444" s="175">
        <v>0</v>
      </c>
      <c r="L444" s="175">
        <v>0.96399999999999997</v>
      </c>
      <c r="M444" s="176">
        <v>323</v>
      </c>
      <c r="N444" s="176">
        <v>1.6</v>
      </c>
      <c r="O444" s="177">
        <v>0</v>
      </c>
      <c r="P444" s="178">
        <v>0</v>
      </c>
      <c r="Q444" s="178">
        <v>0</v>
      </c>
      <c r="R444" s="178">
        <v>0</v>
      </c>
      <c r="S444" s="175">
        <f t="shared" ca="1" si="7"/>
        <v>1.4960638271921751</v>
      </c>
      <c r="T444" s="179">
        <v>25</v>
      </c>
      <c r="U444" s="180">
        <v>738.9</v>
      </c>
      <c r="V444" s="180">
        <v>356.02</v>
      </c>
      <c r="W444" s="169">
        <v>0</v>
      </c>
      <c r="X444" s="181">
        <v>0</v>
      </c>
      <c r="Y444" s="169">
        <v>0</v>
      </c>
      <c r="Z444" s="181">
        <v>0</v>
      </c>
      <c r="AA444" s="181"/>
      <c r="AB444" s="177">
        <v>16.6968</v>
      </c>
      <c r="AC444" s="180">
        <v>4041.04</v>
      </c>
      <c r="AD444" s="180">
        <v>-72.150000000000006</v>
      </c>
      <c r="AE444" s="169">
        <v>500</v>
      </c>
      <c r="AF444" s="169">
        <v>350</v>
      </c>
      <c r="AG444" s="175">
        <v>0</v>
      </c>
      <c r="AH444" s="180">
        <v>0</v>
      </c>
      <c r="AI444" s="175">
        <v>0</v>
      </c>
      <c r="AJ444" s="175">
        <v>0</v>
      </c>
      <c r="AK444" s="169">
        <v>10700</v>
      </c>
      <c r="AL444" s="181">
        <v>44768.800000000003</v>
      </c>
      <c r="AM444" s="169"/>
      <c r="AN444" s="170"/>
      <c r="AO444" s="170"/>
      <c r="AP444" s="170"/>
      <c r="AQ444" s="170"/>
      <c r="AR444" s="170"/>
      <c r="AS444" s="170"/>
      <c r="AT444" s="170"/>
      <c r="AU444" s="170"/>
      <c r="AV444" s="170"/>
      <c r="AW444" s="170"/>
      <c r="AX444" s="170"/>
      <c r="AY444" s="170"/>
      <c r="AZ444" s="170"/>
      <c r="BA444" s="170"/>
      <c r="BB444" s="170"/>
      <c r="BC444" s="170"/>
      <c r="BD444" s="170"/>
      <c r="BE444" s="170"/>
      <c r="BF444" s="170"/>
      <c r="BG444" s="170"/>
      <c r="BH444" s="170"/>
      <c r="BI444" s="170"/>
      <c r="BJ444" s="170"/>
      <c r="BK444" s="170"/>
      <c r="BL444" s="170"/>
      <c r="BM444" s="170"/>
      <c r="BN444" s="170"/>
      <c r="BO444" s="170"/>
      <c r="BP444" s="170"/>
      <c r="BQ444" s="170"/>
      <c r="BR444" s="170"/>
      <c r="BS444" s="170"/>
      <c r="BT444" s="170"/>
      <c r="BU444" s="170"/>
      <c r="BV444" s="170"/>
      <c r="BW444" s="170"/>
      <c r="BX444" s="170"/>
      <c r="BY444" s="169"/>
      <c r="BZ444" s="169"/>
      <c r="CA444" s="169"/>
      <c r="CB444" s="169"/>
      <c r="CC444" s="169"/>
      <c r="CD444" s="169"/>
      <c r="CE444" s="169"/>
      <c r="CF444" s="169"/>
      <c r="CG444" s="169"/>
      <c r="CH444" s="169"/>
      <c r="CI444" s="169"/>
      <c r="CJ444" s="169"/>
      <c r="CK444" s="169"/>
      <c r="CL444" s="169"/>
      <c r="CM444" s="169"/>
      <c r="CN444" s="169"/>
      <c r="CO444" s="169"/>
      <c r="CP444" s="169"/>
      <c r="CQ444" s="169"/>
      <c r="CR444" s="169"/>
      <c r="CS444" s="171"/>
      <c r="CT444" s="171"/>
      <c r="CU444" s="169"/>
    </row>
    <row r="445" spans="1:130" ht="15.75" x14ac:dyDescent="0.25">
      <c r="A445" s="166"/>
      <c r="B445" s="166" t="s">
        <v>1049</v>
      </c>
      <c r="C445" s="175">
        <v>106.16800000000001</v>
      </c>
      <c r="D445" s="176">
        <v>286.39999999999998</v>
      </c>
      <c r="E445" s="176">
        <v>411.5</v>
      </c>
      <c r="F445" s="176">
        <v>616.20000000000005</v>
      </c>
      <c r="G445" s="176">
        <v>34.700000000000003</v>
      </c>
      <c r="H445" s="176">
        <v>35.159774989882777</v>
      </c>
      <c r="I445" s="176">
        <v>379</v>
      </c>
      <c r="J445" s="175">
        <v>0.26</v>
      </c>
      <c r="K445" s="175">
        <v>0.32400000000000001</v>
      </c>
      <c r="L445" s="175">
        <v>0.86099999999999999</v>
      </c>
      <c r="M445" s="176">
        <v>293</v>
      </c>
      <c r="N445" s="176">
        <v>0.1</v>
      </c>
      <c r="O445" s="177">
        <v>-5.9930000000000003</v>
      </c>
      <c r="P445" s="178">
        <v>0.14430000000000001</v>
      </c>
      <c r="Q445" s="178">
        <v>-8.0580000000000004E-5</v>
      </c>
      <c r="R445" s="178">
        <v>1.6289999999999999E-8</v>
      </c>
      <c r="S445" s="175">
        <f t="shared" ca="1" si="7"/>
        <v>0.79927027428183195</v>
      </c>
      <c r="T445" s="179">
        <v>25</v>
      </c>
      <c r="U445" s="180">
        <v>475.16</v>
      </c>
      <c r="V445" s="180">
        <v>261.39999999999998</v>
      </c>
      <c r="W445" s="169">
        <v>4.29</v>
      </c>
      <c r="X445" s="181">
        <v>17.949360000000002</v>
      </c>
      <c r="Y445" s="169">
        <v>28.95</v>
      </c>
      <c r="Z445" s="181">
        <v>121.1268</v>
      </c>
      <c r="AA445" s="181"/>
      <c r="AB445" s="177">
        <v>16.096299999999999</v>
      </c>
      <c r="AC445" s="180">
        <v>3346.65</v>
      </c>
      <c r="AD445" s="180">
        <v>-57.84</v>
      </c>
      <c r="AE445" s="169">
        <v>440</v>
      </c>
      <c r="AF445" s="169">
        <v>300</v>
      </c>
      <c r="AG445" s="175">
        <v>56.174999999999997</v>
      </c>
      <c r="AH445" s="180">
        <v>-6673.7</v>
      </c>
      <c r="AI445" s="175">
        <v>-5.5430000000000001</v>
      </c>
      <c r="AJ445" s="175">
        <v>6.19</v>
      </c>
      <c r="AK445" s="169">
        <v>8600</v>
      </c>
      <c r="AL445" s="181">
        <v>35982.400000000001</v>
      </c>
      <c r="AM445" s="169"/>
      <c r="AN445" s="170"/>
      <c r="AO445" s="170"/>
      <c r="AP445" s="170"/>
      <c r="AQ445" s="170"/>
      <c r="AR445" s="170"/>
      <c r="AS445" s="170"/>
      <c r="AT445" s="170"/>
      <c r="AU445" s="170"/>
      <c r="AV445" s="170"/>
      <c r="AW445" s="170"/>
      <c r="AX445" s="170"/>
      <c r="AY445" s="170"/>
      <c r="AZ445" s="170"/>
      <c r="BA445" s="170"/>
      <c r="BB445" s="170"/>
      <c r="BC445" s="170"/>
      <c r="BD445" s="170"/>
      <c r="BE445" s="170"/>
      <c r="BF445" s="170"/>
      <c r="BG445" s="170"/>
      <c r="BH445" s="170"/>
      <c r="BI445" s="170"/>
      <c r="BJ445" s="170"/>
      <c r="BK445" s="170"/>
      <c r="BL445" s="170"/>
      <c r="BM445" s="170"/>
      <c r="BN445" s="170"/>
      <c r="BO445" s="170"/>
      <c r="BP445" s="170"/>
      <c r="BQ445" s="170"/>
      <c r="BR445" s="170"/>
      <c r="BS445" s="170"/>
      <c r="BT445" s="170"/>
      <c r="BU445" s="170"/>
      <c r="BV445" s="170"/>
      <c r="BW445" s="170"/>
      <c r="BX445" s="170"/>
      <c r="BY445" s="169"/>
      <c r="BZ445" s="169"/>
      <c r="CA445" s="169"/>
      <c r="CB445" s="169"/>
      <c r="CC445" s="169"/>
      <c r="CD445" s="169"/>
      <c r="CE445" s="169"/>
      <c r="CF445" s="169"/>
      <c r="CG445" s="169"/>
      <c r="CH445" s="169"/>
      <c r="CI445" s="169"/>
      <c r="CJ445" s="169"/>
      <c r="CK445" s="169"/>
      <c r="CL445" s="169"/>
      <c r="CM445" s="169"/>
      <c r="CN445" s="169"/>
      <c r="CO445" s="169"/>
      <c r="CP445" s="169"/>
      <c r="CQ445" s="169"/>
      <c r="CR445" s="169"/>
      <c r="CS445" s="171"/>
      <c r="CT445" s="171"/>
      <c r="CU445" s="169"/>
    </row>
    <row r="446" spans="1:130" ht="15.75" x14ac:dyDescent="0.25">
      <c r="A446" s="166"/>
      <c r="B446" s="166" t="s">
        <v>1050</v>
      </c>
      <c r="C446" s="175">
        <v>79.102000000000004</v>
      </c>
      <c r="D446" s="176">
        <v>231.5</v>
      </c>
      <c r="E446" s="176">
        <v>388.5</v>
      </c>
      <c r="F446" s="176">
        <v>620</v>
      </c>
      <c r="G446" s="176">
        <v>55.6</v>
      </c>
      <c r="H446" s="176">
        <v>56.33669998378911</v>
      </c>
      <c r="I446" s="176">
        <v>254</v>
      </c>
      <c r="J446" s="175">
        <v>0.27700000000000002</v>
      </c>
      <c r="K446" s="175">
        <v>0.24</v>
      </c>
      <c r="L446" s="175">
        <v>0.98299999999999998</v>
      </c>
      <c r="M446" s="176">
        <v>293</v>
      </c>
      <c r="N446" s="176">
        <v>2.2999999999999998</v>
      </c>
      <c r="O446" s="177">
        <v>9.5039999999999996</v>
      </c>
      <c r="P446" s="178">
        <v>0.1177</v>
      </c>
      <c r="Q446" s="178">
        <v>-8.4980000000000003E-5</v>
      </c>
      <c r="R446" s="178">
        <v>2.3989999999999998E-8</v>
      </c>
      <c r="S446" s="175">
        <f t="shared" ca="1" si="7"/>
        <v>0.95433304597256285</v>
      </c>
      <c r="T446" s="179">
        <v>25</v>
      </c>
      <c r="U446" s="180">
        <v>618.5</v>
      </c>
      <c r="V446" s="180">
        <v>291.58</v>
      </c>
      <c r="W446" s="169">
        <v>33.5</v>
      </c>
      <c r="X446" s="181">
        <v>140.16400000000002</v>
      </c>
      <c r="Y446" s="169">
        <v>45.46</v>
      </c>
      <c r="Z446" s="181">
        <v>190.20464000000001</v>
      </c>
      <c r="AA446" s="181"/>
      <c r="AB446" s="177">
        <v>16.091000000000001</v>
      </c>
      <c r="AC446" s="180">
        <v>3095.13</v>
      </c>
      <c r="AD446" s="180">
        <v>-61.15</v>
      </c>
      <c r="AE446" s="169">
        <v>425</v>
      </c>
      <c r="AF446" s="169">
        <v>285</v>
      </c>
      <c r="AG446" s="175">
        <v>0</v>
      </c>
      <c r="AH446" s="180">
        <v>0</v>
      </c>
      <c r="AI446" s="175">
        <v>0</v>
      </c>
      <c r="AJ446" s="175">
        <v>0</v>
      </c>
      <c r="AK446" s="169">
        <v>8400</v>
      </c>
      <c r="AL446" s="181">
        <v>35145.599999999999</v>
      </c>
      <c r="AM446" s="169"/>
      <c r="AN446" s="170"/>
      <c r="AO446" s="170"/>
      <c r="AP446" s="170"/>
      <c r="AQ446" s="170"/>
      <c r="AR446" s="170"/>
      <c r="AS446" s="170"/>
      <c r="AT446" s="170"/>
      <c r="AU446" s="170"/>
      <c r="AV446" s="170"/>
      <c r="AW446" s="170"/>
      <c r="AX446" s="170"/>
      <c r="AY446" s="170"/>
      <c r="AZ446" s="170"/>
      <c r="BA446" s="170"/>
      <c r="BB446" s="170"/>
      <c r="BC446" s="170"/>
      <c r="BD446" s="170"/>
      <c r="BE446" s="170"/>
      <c r="BF446" s="170"/>
      <c r="BG446" s="170"/>
      <c r="BH446" s="170"/>
      <c r="BI446" s="170"/>
      <c r="BJ446" s="170"/>
      <c r="BK446" s="170"/>
      <c r="BL446" s="170"/>
      <c r="BM446" s="170"/>
      <c r="BN446" s="170"/>
      <c r="BO446" s="170"/>
      <c r="BP446" s="170"/>
      <c r="BQ446" s="170"/>
      <c r="BR446" s="170"/>
      <c r="BS446" s="170"/>
      <c r="BT446" s="170"/>
      <c r="BU446" s="170"/>
      <c r="BV446" s="170"/>
      <c r="BW446" s="170"/>
      <c r="BX446" s="170"/>
      <c r="BY446" s="169"/>
      <c r="BZ446" s="169"/>
      <c r="CA446" s="169"/>
      <c r="CB446" s="169"/>
      <c r="CC446" s="169"/>
      <c r="CD446" s="169"/>
      <c r="CE446" s="169"/>
      <c r="CF446" s="169"/>
      <c r="CG446" s="169"/>
      <c r="CH446" s="169"/>
      <c r="CI446" s="169"/>
      <c r="CJ446" s="169"/>
      <c r="CK446" s="169"/>
      <c r="CL446" s="169"/>
      <c r="CM446" s="169"/>
      <c r="CN446" s="169"/>
      <c r="CO446" s="169"/>
      <c r="CP446" s="169"/>
      <c r="CQ446" s="169"/>
      <c r="CR446" s="169"/>
      <c r="CS446" s="171"/>
      <c r="CT446" s="171"/>
      <c r="CU446" s="169"/>
    </row>
    <row r="447" spans="1:130" ht="15.75" x14ac:dyDescent="0.25">
      <c r="A447" s="166"/>
      <c r="B447" s="166" t="s">
        <v>1051</v>
      </c>
      <c r="C447" s="175">
        <v>67.090999999999994</v>
      </c>
      <c r="D447" s="176">
        <v>0</v>
      </c>
      <c r="E447" s="176">
        <v>403</v>
      </c>
      <c r="F447" s="176">
        <v>640</v>
      </c>
      <c r="G447" s="176">
        <v>0</v>
      </c>
      <c r="H447" s="176">
        <v>0</v>
      </c>
      <c r="I447" s="176">
        <v>0</v>
      </c>
      <c r="J447" s="175">
        <v>0</v>
      </c>
      <c r="K447" s="175">
        <v>0</v>
      </c>
      <c r="L447" s="175">
        <v>0.96699999999999997</v>
      </c>
      <c r="M447" s="176">
        <v>294</v>
      </c>
      <c r="N447" s="176">
        <v>1.8</v>
      </c>
      <c r="O447" s="177">
        <v>0</v>
      </c>
      <c r="P447" s="178">
        <v>0</v>
      </c>
      <c r="Q447" s="178">
        <v>0</v>
      </c>
      <c r="R447" s="178">
        <v>0</v>
      </c>
      <c r="S447" s="175" t="e">
        <f t="shared" ca="1" si="7"/>
        <v>#DIV/0!</v>
      </c>
      <c r="T447" s="179">
        <v>25</v>
      </c>
      <c r="U447" s="180">
        <v>0</v>
      </c>
      <c r="V447" s="180">
        <v>0</v>
      </c>
      <c r="W447" s="169">
        <v>25.88</v>
      </c>
      <c r="X447" s="181">
        <v>108.28192</v>
      </c>
      <c r="Y447" s="169">
        <v>0</v>
      </c>
      <c r="Z447" s="181">
        <v>0</v>
      </c>
      <c r="AA447" s="181"/>
      <c r="AB447" s="177">
        <v>16.796600000000002</v>
      </c>
      <c r="AC447" s="180">
        <v>3457.47</v>
      </c>
      <c r="AD447" s="180">
        <v>-62.73</v>
      </c>
      <c r="AE447" s="169">
        <v>440</v>
      </c>
      <c r="AF447" s="169">
        <v>330</v>
      </c>
      <c r="AG447" s="175">
        <v>0</v>
      </c>
      <c r="AH447" s="180">
        <v>0</v>
      </c>
      <c r="AI447" s="175">
        <v>0</v>
      </c>
      <c r="AJ447" s="175">
        <v>0</v>
      </c>
      <c r="AK447" s="169">
        <v>0</v>
      </c>
      <c r="AL447" s="181">
        <v>0</v>
      </c>
      <c r="AM447" s="169"/>
      <c r="AN447" s="170"/>
      <c r="AO447" s="170"/>
      <c r="AP447" s="170"/>
      <c r="AQ447" s="170"/>
      <c r="AR447" s="170"/>
      <c r="AS447" s="170"/>
      <c r="AT447" s="170"/>
      <c r="AU447" s="170"/>
      <c r="AV447" s="170"/>
      <c r="AW447" s="170"/>
      <c r="AX447" s="170"/>
      <c r="AY447" s="170"/>
      <c r="AZ447" s="170"/>
      <c r="BA447" s="170"/>
      <c r="BB447" s="170"/>
      <c r="BC447" s="170"/>
      <c r="BD447" s="170"/>
      <c r="BE447" s="170"/>
      <c r="BF447" s="170"/>
      <c r="BG447" s="170"/>
      <c r="BH447" s="170"/>
      <c r="BI447" s="170"/>
      <c r="BJ447" s="170"/>
      <c r="BK447" s="170"/>
      <c r="BL447" s="170"/>
      <c r="BM447" s="170"/>
      <c r="BN447" s="170"/>
      <c r="BO447" s="170"/>
      <c r="BP447" s="170"/>
      <c r="BQ447" s="170"/>
      <c r="BR447" s="170"/>
      <c r="BS447" s="170"/>
      <c r="BT447" s="170"/>
      <c r="BU447" s="170"/>
      <c r="BV447" s="170"/>
      <c r="BW447" s="170"/>
      <c r="BX447" s="170"/>
      <c r="BY447" s="169"/>
      <c r="BZ447" s="169"/>
      <c r="CA447" s="169"/>
      <c r="CB447" s="169"/>
      <c r="CC447" s="169"/>
      <c r="CD447" s="169"/>
      <c r="CE447" s="169"/>
      <c r="CF447" s="169"/>
      <c r="CG447" s="169"/>
      <c r="CH447" s="169"/>
      <c r="CI447" s="169"/>
      <c r="CJ447" s="169"/>
      <c r="CK447" s="169"/>
      <c r="CL447" s="169"/>
      <c r="CM447" s="169"/>
      <c r="CN447" s="169"/>
      <c r="CO447" s="169"/>
      <c r="CP447" s="169"/>
      <c r="CQ447" s="169"/>
      <c r="CR447" s="169"/>
      <c r="CS447" s="171"/>
      <c r="CT447" s="171"/>
      <c r="CU447" s="169"/>
    </row>
    <row r="448" spans="1:130" ht="15.75" x14ac:dyDescent="0.25">
      <c r="A448" s="166"/>
      <c r="B448" s="166" t="s">
        <v>1052</v>
      </c>
      <c r="C448" s="175">
        <v>71.123000000000005</v>
      </c>
      <c r="D448" s="176">
        <v>0</v>
      </c>
      <c r="E448" s="176">
        <v>359.7</v>
      </c>
      <c r="F448" s="176">
        <v>568.6</v>
      </c>
      <c r="G448" s="176">
        <v>55.4</v>
      </c>
      <c r="H448" s="176">
        <v>56.134049983847419</v>
      </c>
      <c r="I448" s="176">
        <v>249</v>
      </c>
      <c r="J448" s="175">
        <v>0.29599999999999999</v>
      </c>
      <c r="K448" s="175">
        <v>0</v>
      </c>
      <c r="L448" s="175">
        <v>0.85199999999999998</v>
      </c>
      <c r="M448" s="176">
        <v>295</v>
      </c>
      <c r="N448" s="176">
        <v>1.6</v>
      </c>
      <c r="O448" s="177">
        <v>-12.308</v>
      </c>
      <c r="P448" s="178">
        <v>0.1275</v>
      </c>
      <c r="Q448" s="178">
        <v>-7.7379999999999994E-5</v>
      </c>
      <c r="R448" s="178">
        <v>1.798E-8</v>
      </c>
      <c r="S448" s="175" t="e">
        <f t="shared" ca="1" si="7"/>
        <v>#DIV/0!</v>
      </c>
      <c r="T448" s="179">
        <v>25</v>
      </c>
      <c r="U448" s="180">
        <v>0</v>
      </c>
      <c r="V448" s="180">
        <v>0</v>
      </c>
      <c r="W448" s="169">
        <v>-0.86</v>
      </c>
      <c r="X448" s="181">
        <v>-3.5982400000000001</v>
      </c>
      <c r="Y448" s="169">
        <v>27.41</v>
      </c>
      <c r="Z448" s="181">
        <v>114.68344</v>
      </c>
      <c r="AA448" s="181"/>
      <c r="AB448" s="177">
        <v>15.9444</v>
      </c>
      <c r="AC448" s="180">
        <v>2717.03</v>
      </c>
      <c r="AD448" s="180">
        <v>-67.900000000000006</v>
      </c>
      <c r="AE448" s="169">
        <v>400</v>
      </c>
      <c r="AF448" s="169">
        <v>300</v>
      </c>
      <c r="AG448" s="175">
        <v>0</v>
      </c>
      <c r="AH448" s="180">
        <v>0</v>
      </c>
      <c r="AI448" s="175">
        <v>0</v>
      </c>
      <c r="AJ448" s="175">
        <v>0</v>
      </c>
      <c r="AK448" s="169">
        <v>0</v>
      </c>
      <c r="AL448" s="181">
        <v>0</v>
      </c>
      <c r="AM448" s="169"/>
      <c r="AN448" s="170"/>
      <c r="AO448" s="170"/>
      <c r="AP448" s="170"/>
      <c r="AQ448" s="170"/>
      <c r="AR448" s="170"/>
      <c r="AS448" s="170"/>
      <c r="AT448" s="170"/>
      <c r="AU448" s="170"/>
      <c r="AV448" s="170"/>
      <c r="AW448" s="170"/>
      <c r="AX448" s="170"/>
      <c r="AY448" s="170"/>
      <c r="AZ448" s="170"/>
      <c r="BA448" s="170"/>
      <c r="BB448" s="170"/>
      <c r="BC448" s="170"/>
      <c r="BD448" s="170"/>
      <c r="BE448" s="170"/>
      <c r="BF448" s="170"/>
      <c r="BG448" s="170"/>
      <c r="BH448" s="170"/>
      <c r="BI448" s="170"/>
      <c r="BJ448" s="170"/>
      <c r="BK448" s="170"/>
      <c r="BL448" s="170"/>
      <c r="BM448" s="170"/>
      <c r="BN448" s="170"/>
      <c r="BO448" s="170"/>
      <c r="BP448" s="170"/>
      <c r="BQ448" s="170"/>
      <c r="BR448" s="170"/>
      <c r="BS448" s="170"/>
      <c r="BT448" s="170"/>
      <c r="BU448" s="170"/>
      <c r="BV448" s="170"/>
      <c r="BW448" s="170"/>
      <c r="BX448" s="170"/>
      <c r="BY448" s="169"/>
      <c r="BZ448" s="169"/>
      <c r="CA448" s="169"/>
      <c r="CB448" s="169"/>
      <c r="CC448" s="169"/>
      <c r="CD448" s="169"/>
      <c r="CE448" s="169"/>
      <c r="CF448" s="169"/>
      <c r="CG448" s="169"/>
      <c r="CH448" s="169"/>
      <c r="CI448" s="169"/>
      <c r="CJ448" s="169"/>
      <c r="CK448" s="169"/>
      <c r="CL448" s="169"/>
      <c r="CM448" s="169"/>
      <c r="CN448" s="169"/>
      <c r="CO448" s="169"/>
      <c r="CP448" s="169"/>
      <c r="CQ448" s="169"/>
      <c r="CR448" s="169"/>
      <c r="CS448" s="171"/>
      <c r="CT448" s="171"/>
      <c r="CU448" s="169"/>
    </row>
    <row r="449" spans="1:99" ht="15.75" x14ac:dyDescent="0.25">
      <c r="A449" s="166"/>
      <c r="B449" s="166" t="s">
        <v>1053</v>
      </c>
      <c r="C449" s="175">
        <v>134.22200000000001</v>
      </c>
      <c r="D449" s="176">
        <v>197.7</v>
      </c>
      <c r="E449" s="176">
        <v>446.5</v>
      </c>
      <c r="F449" s="176">
        <v>664</v>
      </c>
      <c r="G449" s="176">
        <v>29.1</v>
      </c>
      <c r="H449" s="176">
        <v>29.485574991515524</v>
      </c>
      <c r="I449" s="176">
        <v>0</v>
      </c>
      <c r="J449" s="175">
        <v>0</v>
      </c>
      <c r="K449" s="175">
        <v>0.27400000000000002</v>
      </c>
      <c r="L449" s="175">
        <v>0.86199999999999999</v>
      </c>
      <c r="M449" s="176">
        <v>293</v>
      </c>
      <c r="N449" s="176">
        <v>0.4</v>
      </c>
      <c r="O449" s="177">
        <v>-15.56</v>
      </c>
      <c r="P449" s="178">
        <v>0.23630000000000001</v>
      </c>
      <c r="Q449" s="178">
        <v>-1.7229999999999999E-4</v>
      </c>
      <c r="R449" s="178">
        <v>5.1399999999999997E-8</v>
      </c>
      <c r="S449" s="175">
        <f t="shared" ca="1" si="7"/>
        <v>0.98472537241033264</v>
      </c>
      <c r="T449" s="179">
        <v>25</v>
      </c>
      <c r="U449" s="180">
        <v>582.66</v>
      </c>
      <c r="V449" s="180">
        <v>295.82</v>
      </c>
      <c r="W449" s="169">
        <v>-4.17</v>
      </c>
      <c r="X449" s="181">
        <v>-17.447279999999999</v>
      </c>
      <c r="Y449" s="169">
        <v>0</v>
      </c>
      <c r="Z449" s="181">
        <v>0</v>
      </c>
      <c r="AA449" s="181"/>
      <c r="AB449" s="177">
        <v>15.9999</v>
      </c>
      <c r="AC449" s="180">
        <v>3544.19</v>
      </c>
      <c r="AD449" s="180">
        <v>-68.099999999999994</v>
      </c>
      <c r="AE449" s="169">
        <v>476</v>
      </c>
      <c r="AF449" s="169">
        <v>325</v>
      </c>
      <c r="AG449" s="175">
        <v>0</v>
      </c>
      <c r="AH449" s="180">
        <v>0</v>
      </c>
      <c r="AI449" s="175">
        <v>0</v>
      </c>
      <c r="AJ449" s="175">
        <v>0</v>
      </c>
      <c r="AK449" s="169">
        <v>9070</v>
      </c>
      <c r="AL449" s="181">
        <v>37948.880000000005</v>
      </c>
      <c r="AM449" s="169"/>
      <c r="AN449" s="170"/>
      <c r="AO449" s="170"/>
      <c r="AP449" s="170"/>
      <c r="AQ449" s="170"/>
      <c r="AR449" s="170"/>
      <c r="AS449" s="170"/>
      <c r="AT449" s="170"/>
      <c r="AU449" s="170"/>
      <c r="AV449" s="170"/>
      <c r="AW449" s="170"/>
      <c r="AX449" s="170"/>
      <c r="AY449" s="170"/>
      <c r="AZ449" s="170"/>
      <c r="BA449" s="170"/>
      <c r="BB449" s="170"/>
      <c r="BC449" s="170"/>
      <c r="BD449" s="170"/>
      <c r="BE449" s="170"/>
      <c r="BF449" s="170"/>
      <c r="BG449" s="170"/>
      <c r="BH449" s="170"/>
      <c r="BI449" s="170"/>
      <c r="BJ449" s="170"/>
      <c r="BK449" s="170"/>
      <c r="BL449" s="170"/>
      <c r="BM449" s="170"/>
      <c r="BN449" s="170"/>
      <c r="BO449" s="170"/>
      <c r="BP449" s="170"/>
      <c r="BQ449" s="170"/>
      <c r="BR449" s="170"/>
      <c r="BS449" s="170"/>
      <c r="BT449" s="170"/>
      <c r="BU449" s="170"/>
      <c r="BV449" s="170"/>
      <c r="BW449" s="170"/>
      <c r="BX449" s="170"/>
      <c r="BY449" s="169"/>
      <c r="BZ449" s="169"/>
      <c r="CA449" s="169"/>
      <c r="CB449" s="169"/>
      <c r="CC449" s="169"/>
      <c r="CD449" s="169"/>
      <c r="CE449" s="169"/>
      <c r="CF449" s="169"/>
      <c r="CG449" s="169"/>
      <c r="CH449" s="169"/>
      <c r="CI449" s="169"/>
      <c r="CJ449" s="169"/>
      <c r="CK449" s="169"/>
      <c r="CL449" s="169"/>
      <c r="CM449" s="169"/>
      <c r="CN449" s="169"/>
      <c r="CO449" s="169"/>
      <c r="CP449" s="169"/>
      <c r="CQ449" s="169"/>
      <c r="CR449" s="169"/>
      <c r="CS449" s="171"/>
      <c r="CT449" s="171"/>
      <c r="CU449" s="169"/>
    </row>
    <row r="450" spans="1:99" ht="15.75" x14ac:dyDescent="0.25">
      <c r="A450" s="166"/>
      <c r="B450" s="166" t="s">
        <v>1054</v>
      </c>
      <c r="C450" s="175">
        <v>140.27000000000001</v>
      </c>
      <c r="D450" s="176">
        <v>0</v>
      </c>
      <c r="E450" s="176">
        <v>452.5</v>
      </c>
      <c r="F450" s="176">
        <v>669</v>
      </c>
      <c r="G450" s="176">
        <v>26.4</v>
      </c>
      <c r="H450" s="176">
        <v>26.749799992302741</v>
      </c>
      <c r="I450" s="176">
        <v>0</v>
      </c>
      <c r="J450" s="175">
        <v>0</v>
      </c>
      <c r="K450" s="175">
        <v>0.26400000000000001</v>
      </c>
      <c r="L450" s="175">
        <v>0.81299999999999994</v>
      </c>
      <c r="M450" s="176">
        <v>293</v>
      </c>
      <c r="N450" s="176">
        <v>0</v>
      </c>
      <c r="O450" s="177">
        <v>0</v>
      </c>
      <c r="P450" s="178">
        <v>0</v>
      </c>
      <c r="Q450" s="178">
        <v>0</v>
      </c>
      <c r="R450" s="178">
        <v>0</v>
      </c>
      <c r="S450" s="175" t="e">
        <f t="shared" ca="1" si="7"/>
        <v>#DIV/0!</v>
      </c>
      <c r="T450" s="179">
        <v>25</v>
      </c>
      <c r="U450" s="180">
        <v>0</v>
      </c>
      <c r="V450" s="180">
        <v>0</v>
      </c>
      <c r="W450" s="169">
        <v>0</v>
      </c>
      <c r="X450" s="181">
        <v>0</v>
      </c>
      <c r="Y450" s="169">
        <v>0</v>
      </c>
      <c r="Z450" s="181">
        <v>0</v>
      </c>
      <c r="AA450" s="181"/>
      <c r="AB450" s="177">
        <v>15.867000000000001</v>
      </c>
      <c r="AC450" s="180">
        <v>3524.57</v>
      </c>
      <c r="AD450" s="180">
        <v>-70.78</v>
      </c>
      <c r="AE450" s="169">
        <v>470</v>
      </c>
      <c r="AF450" s="169">
        <v>360</v>
      </c>
      <c r="AG450" s="175">
        <v>0</v>
      </c>
      <c r="AH450" s="180">
        <v>0</v>
      </c>
      <c r="AI450" s="175">
        <v>0</v>
      </c>
      <c r="AJ450" s="175">
        <v>0</v>
      </c>
      <c r="AK450" s="169">
        <v>0</v>
      </c>
      <c r="AL450" s="181">
        <v>0</v>
      </c>
      <c r="AM450" s="169"/>
      <c r="AN450" s="170"/>
      <c r="AO450" s="170"/>
      <c r="AP450" s="170"/>
      <c r="AQ450" s="170"/>
      <c r="AR450" s="170"/>
      <c r="AS450" s="170"/>
      <c r="AT450" s="170"/>
      <c r="AU450" s="170"/>
      <c r="AV450" s="170"/>
      <c r="AW450" s="170"/>
      <c r="AX450" s="170"/>
      <c r="AY450" s="170"/>
      <c r="AZ450" s="170"/>
      <c r="BA450" s="170"/>
      <c r="BB450" s="170"/>
      <c r="BC450" s="170"/>
      <c r="BD450" s="170"/>
      <c r="BE450" s="170"/>
      <c r="BF450" s="170"/>
      <c r="BG450" s="170"/>
      <c r="BH450" s="170"/>
      <c r="BI450" s="170"/>
      <c r="BJ450" s="170"/>
      <c r="BK450" s="170"/>
      <c r="BL450" s="170"/>
      <c r="BM450" s="170"/>
      <c r="BN450" s="170"/>
      <c r="BO450" s="170"/>
      <c r="BP450" s="170"/>
      <c r="BQ450" s="170"/>
      <c r="BR450" s="170"/>
      <c r="BS450" s="170"/>
      <c r="BT450" s="170"/>
      <c r="BU450" s="170"/>
      <c r="BV450" s="170"/>
      <c r="BW450" s="170"/>
      <c r="BX450" s="170"/>
      <c r="BY450" s="169"/>
      <c r="BZ450" s="169"/>
      <c r="CA450" s="169"/>
      <c r="CB450" s="169"/>
      <c r="CC450" s="169"/>
      <c r="CD450" s="169"/>
      <c r="CE450" s="169"/>
      <c r="CF450" s="169"/>
      <c r="CG450" s="169"/>
      <c r="CH450" s="169"/>
      <c r="CI450" s="169"/>
      <c r="CJ450" s="169"/>
      <c r="CK450" s="169"/>
      <c r="CL450" s="169"/>
      <c r="CM450" s="169"/>
      <c r="CN450" s="169"/>
      <c r="CO450" s="169"/>
      <c r="CP450" s="169"/>
      <c r="CQ450" s="169"/>
      <c r="CR450" s="169"/>
      <c r="CS450" s="171"/>
      <c r="CT450" s="171"/>
      <c r="CU450" s="169"/>
    </row>
    <row r="451" spans="1:99" ht="15.75" x14ac:dyDescent="0.25">
      <c r="A451" s="166"/>
      <c r="B451" s="166" t="s">
        <v>1055</v>
      </c>
      <c r="C451" s="175">
        <v>169.898</v>
      </c>
      <c r="D451" s="176">
        <v>204.3</v>
      </c>
      <c r="E451" s="176">
        <v>330.4</v>
      </c>
      <c r="F451" s="176">
        <v>507</v>
      </c>
      <c r="G451" s="176">
        <v>37</v>
      </c>
      <c r="H451" s="176">
        <v>37.490249989212174</v>
      </c>
      <c r="I451" s="176">
        <v>326</v>
      </c>
      <c r="J451" s="175">
        <v>0.28999999999999998</v>
      </c>
      <c r="K451" s="175">
        <v>0.26400000000000001</v>
      </c>
      <c r="L451" s="175">
        <v>1.48</v>
      </c>
      <c r="M451" s="176">
        <v>293</v>
      </c>
      <c r="N451" s="176">
        <v>0</v>
      </c>
      <c r="O451" s="177">
        <v>0</v>
      </c>
      <c r="P451" s="178">
        <v>0</v>
      </c>
      <c r="Q451" s="178">
        <v>0</v>
      </c>
      <c r="R451" s="178">
        <v>0</v>
      </c>
      <c r="S451" s="175" t="e">
        <f t="shared" ca="1" si="7"/>
        <v>#DIV/0!</v>
      </c>
      <c r="T451" s="179">
        <v>25</v>
      </c>
      <c r="U451" s="180">
        <v>0</v>
      </c>
      <c r="V451" s="180">
        <v>0</v>
      </c>
      <c r="W451" s="169">
        <v>0</v>
      </c>
      <c r="X451" s="181">
        <v>0</v>
      </c>
      <c r="Y451" s="169">
        <v>0</v>
      </c>
      <c r="Z451" s="181">
        <v>0</v>
      </c>
      <c r="AA451" s="181"/>
      <c r="AB451" s="177">
        <v>15.8019</v>
      </c>
      <c r="AC451" s="180">
        <v>2634.16</v>
      </c>
      <c r="AD451" s="180">
        <v>-43.15</v>
      </c>
      <c r="AE451" s="169">
        <v>364</v>
      </c>
      <c r="AF451" s="169">
        <v>238</v>
      </c>
      <c r="AG451" s="175">
        <v>0</v>
      </c>
      <c r="AH451" s="180">
        <v>0</v>
      </c>
      <c r="AI451" s="175">
        <v>0</v>
      </c>
      <c r="AJ451" s="175">
        <v>0</v>
      </c>
      <c r="AK451" s="169">
        <v>6580</v>
      </c>
      <c r="AL451" s="181">
        <v>27530.720000000001</v>
      </c>
      <c r="AM451" s="169"/>
      <c r="AN451" s="170"/>
      <c r="AO451" s="170"/>
      <c r="AP451" s="170"/>
      <c r="AQ451" s="170"/>
      <c r="AR451" s="170"/>
      <c r="AS451" s="170"/>
      <c r="AT451" s="170"/>
      <c r="AU451" s="170"/>
      <c r="AV451" s="170"/>
      <c r="AW451" s="170"/>
      <c r="AX451" s="170"/>
      <c r="AY451" s="170"/>
      <c r="AZ451" s="170"/>
      <c r="BA451" s="170"/>
      <c r="BB451" s="170"/>
      <c r="BC451" s="170"/>
      <c r="BD451" s="170"/>
      <c r="BE451" s="170"/>
      <c r="BF451" s="170"/>
      <c r="BG451" s="170"/>
      <c r="BH451" s="170"/>
      <c r="BI451" s="170"/>
      <c r="BJ451" s="170"/>
      <c r="BK451" s="170"/>
      <c r="BL451" s="170"/>
      <c r="BM451" s="170"/>
      <c r="BN451" s="170"/>
      <c r="BO451" s="170"/>
      <c r="BP451" s="170"/>
      <c r="BQ451" s="170"/>
      <c r="BR451" s="170"/>
      <c r="BS451" s="170"/>
      <c r="BT451" s="170"/>
      <c r="BU451" s="170"/>
      <c r="BV451" s="170"/>
      <c r="BW451" s="170"/>
      <c r="BX451" s="170"/>
      <c r="BY451" s="169"/>
      <c r="BZ451" s="169"/>
      <c r="CA451" s="169"/>
      <c r="CB451" s="169"/>
      <c r="CC451" s="169"/>
      <c r="CD451" s="169"/>
      <c r="CE451" s="169"/>
      <c r="CF451" s="169"/>
      <c r="CG451" s="169"/>
      <c r="CH451" s="169"/>
      <c r="CI451" s="169"/>
      <c r="CJ451" s="169"/>
      <c r="CK451" s="169"/>
      <c r="CL451" s="169"/>
      <c r="CM451" s="169"/>
      <c r="CN451" s="169"/>
      <c r="CO451" s="169"/>
      <c r="CP451" s="169"/>
      <c r="CQ451" s="169"/>
      <c r="CR451" s="169"/>
      <c r="CS451" s="171"/>
      <c r="CT451" s="171"/>
      <c r="CU451" s="169"/>
    </row>
    <row r="452" spans="1:99" ht="15.75" x14ac:dyDescent="0.25">
      <c r="A452" s="166"/>
      <c r="B452" s="166" t="s">
        <v>1056</v>
      </c>
      <c r="C452" s="175">
        <v>104.08</v>
      </c>
      <c r="D452" s="176">
        <v>183</v>
      </c>
      <c r="E452" s="176">
        <v>187</v>
      </c>
      <c r="F452" s="176">
        <v>259</v>
      </c>
      <c r="G452" s="176">
        <v>36.700000000000003</v>
      </c>
      <c r="H452" s="176">
        <v>37.186274989299648</v>
      </c>
      <c r="I452" s="176">
        <v>0</v>
      </c>
      <c r="J452" s="175">
        <v>0</v>
      </c>
      <c r="K452" s="175">
        <v>0</v>
      </c>
      <c r="L452" s="175">
        <v>1.66</v>
      </c>
      <c r="M452" s="176">
        <v>178</v>
      </c>
      <c r="N452" s="176">
        <v>0</v>
      </c>
      <c r="O452" s="177">
        <v>0</v>
      </c>
      <c r="P452" s="178">
        <v>0</v>
      </c>
      <c r="Q452" s="178">
        <v>0</v>
      </c>
      <c r="R452" s="178">
        <v>0</v>
      </c>
      <c r="S452" s="175" t="e">
        <f t="shared" ca="1" si="7"/>
        <v>#DIV/0!</v>
      </c>
      <c r="T452" s="179">
        <v>25</v>
      </c>
      <c r="U452" s="180">
        <v>0</v>
      </c>
      <c r="V452" s="180">
        <v>0</v>
      </c>
      <c r="W452" s="169">
        <v>0</v>
      </c>
      <c r="X452" s="181">
        <v>0</v>
      </c>
      <c r="Y452" s="169">
        <v>0</v>
      </c>
      <c r="Z452" s="181">
        <v>0</v>
      </c>
      <c r="AA452" s="181"/>
      <c r="AB452" s="177">
        <v>0</v>
      </c>
      <c r="AC452" s="180">
        <v>0</v>
      </c>
      <c r="AD452" s="180">
        <v>0</v>
      </c>
      <c r="AE452" s="169">
        <v>0</v>
      </c>
      <c r="AF452" s="169">
        <v>0</v>
      </c>
      <c r="AG452" s="175">
        <v>0</v>
      </c>
      <c r="AH452" s="180">
        <v>0</v>
      </c>
      <c r="AI452" s="175">
        <v>0</v>
      </c>
      <c r="AJ452" s="175">
        <v>0</v>
      </c>
      <c r="AK452" s="169">
        <v>0</v>
      </c>
      <c r="AL452" s="181">
        <v>0</v>
      </c>
      <c r="AM452" s="169"/>
      <c r="AN452" s="170"/>
      <c r="AO452" s="170"/>
      <c r="AP452" s="170"/>
      <c r="AQ452" s="170"/>
      <c r="AR452" s="170"/>
      <c r="AS452" s="170"/>
      <c r="AT452" s="170"/>
      <c r="AU452" s="170"/>
      <c r="AV452" s="170"/>
      <c r="AW452" s="170"/>
      <c r="AX452" s="170"/>
      <c r="AY452" s="170"/>
      <c r="AZ452" s="170"/>
      <c r="BA452" s="170"/>
      <c r="BB452" s="170"/>
      <c r="BC452" s="170"/>
      <c r="BD452" s="170"/>
      <c r="BE452" s="170"/>
      <c r="BF452" s="170"/>
      <c r="BG452" s="170"/>
      <c r="BH452" s="170"/>
      <c r="BI452" s="170"/>
      <c r="BJ452" s="170"/>
      <c r="BK452" s="170"/>
      <c r="BL452" s="170"/>
      <c r="BM452" s="170"/>
      <c r="BN452" s="170"/>
      <c r="BO452" s="170"/>
      <c r="BP452" s="170"/>
      <c r="BQ452" s="170"/>
      <c r="BR452" s="170"/>
      <c r="BS452" s="170"/>
      <c r="BT452" s="170"/>
      <c r="BU452" s="170"/>
      <c r="BV452" s="170"/>
      <c r="BW452" s="170"/>
      <c r="BX452" s="170"/>
      <c r="BY452" s="169"/>
      <c r="BZ452" s="169"/>
      <c r="CA452" s="169"/>
      <c r="CB452" s="169"/>
      <c r="CC452" s="169"/>
      <c r="CD452" s="169"/>
      <c r="CE452" s="169"/>
      <c r="CF452" s="169"/>
      <c r="CG452" s="169"/>
      <c r="CH452" s="169"/>
      <c r="CI452" s="169"/>
      <c r="CJ452" s="169"/>
      <c r="CK452" s="169"/>
      <c r="CL452" s="169"/>
      <c r="CM452" s="169"/>
      <c r="CN452" s="169"/>
      <c r="CO452" s="169"/>
      <c r="CP452" s="169"/>
      <c r="CQ452" s="169"/>
      <c r="CR452" s="169"/>
      <c r="CS452" s="171"/>
      <c r="CT452" s="171"/>
      <c r="CU452" s="169"/>
    </row>
    <row r="453" spans="1:99" ht="15.75" x14ac:dyDescent="0.25">
      <c r="A453" s="166"/>
      <c r="B453" s="166" t="s">
        <v>1057</v>
      </c>
      <c r="C453" s="175">
        <v>104.152</v>
      </c>
      <c r="D453" s="176">
        <v>242.5</v>
      </c>
      <c r="E453" s="176">
        <v>418.3</v>
      </c>
      <c r="F453" s="176">
        <v>647</v>
      </c>
      <c r="G453" s="176">
        <v>39.4</v>
      </c>
      <c r="H453" s="176">
        <v>39.922049988512427</v>
      </c>
      <c r="I453" s="176">
        <v>0</v>
      </c>
      <c r="J453" s="175">
        <v>0</v>
      </c>
      <c r="K453" s="175">
        <v>0.25700000000000001</v>
      </c>
      <c r="L453" s="175">
        <v>0.90600000000000003</v>
      </c>
      <c r="M453" s="176">
        <v>293</v>
      </c>
      <c r="N453" s="176">
        <v>0.1</v>
      </c>
      <c r="O453" s="177">
        <v>-6.7469999999999999</v>
      </c>
      <c r="P453" s="178">
        <v>0.14710000000000001</v>
      </c>
      <c r="Q453" s="178">
        <v>-9.6089999999999996E-5</v>
      </c>
      <c r="R453" s="178">
        <v>2.3730000000000001E-8</v>
      </c>
      <c r="S453" s="175">
        <f t="shared" ca="1" si="7"/>
        <v>0.87163849310039732</v>
      </c>
      <c r="T453" s="179">
        <v>25</v>
      </c>
      <c r="U453" s="180">
        <v>528.64</v>
      </c>
      <c r="V453" s="180">
        <v>276.70999999999998</v>
      </c>
      <c r="W453" s="169">
        <v>35.22</v>
      </c>
      <c r="X453" s="181">
        <v>147.36048</v>
      </c>
      <c r="Y453" s="169">
        <v>51.1</v>
      </c>
      <c r="Z453" s="181">
        <v>213.80240000000001</v>
      </c>
      <c r="AA453" s="181"/>
      <c r="AB453" s="177">
        <v>16.019300000000001</v>
      </c>
      <c r="AC453" s="180">
        <v>3328.57</v>
      </c>
      <c r="AD453" s="180">
        <v>-63.72</v>
      </c>
      <c r="AE453" s="169">
        <v>460</v>
      </c>
      <c r="AF453" s="169">
        <v>305</v>
      </c>
      <c r="AG453" s="175">
        <v>0</v>
      </c>
      <c r="AH453" s="180">
        <v>0</v>
      </c>
      <c r="AI453" s="175">
        <v>0</v>
      </c>
      <c r="AJ453" s="175">
        <v>0</v>
      </c>
      <c r="AK453" s="169">
        <v>8800</v>
      </c>
      <c r="AL453" s="181">
        <v>36819.200000000004</v>
      </c>
      <c r="AM453" s="169"/>
      <c r="AN453" s="170"/>
      <c r="AO453" s="170"/>
      <c r="AP453" s="170"/>
      <c r="AQ453" s="170"/>
      <c r="AR453" s="170"/>
      <c r="AS453" s="170"/>
      <c r="AT453" s="170"/>
      <c r="AU453" s="170"/>
      <c r="AV453" s="170"/>
      <c r="AW453" s="170"/>
      <c r="AX453" s="170"/>
      <c r="AY453" s="170"/>
      <c r="AZ453" s="170"/>
      <c r="BA453" s="170"/>
      <c r="BB453" s="170"/>
      <c r="BC453" s="170"/>
      <c r="BD453" s="170"/>
      <c r="BE453" s="170"/>
      <c r="BF453" s="170"/>
      <c r="BG453" s="170"/>
      <c r="BH453" s="170"/>
      <c r="BI453" s="170"/>
      <c r="BJ453" s="170"/>
      <c r="BK453" s="170"/>
      <c r="BL453" s="170"/>
      <c r="BM453" s="170"/>
      <c r="BN453" s="170"/>
      <c r="BO453" s="170"/>
      <c r="BP453" s="170"/>
      <c r="BQ453" s="170"/>
      <c r="BR453" s="170"/>
      <c r="BS453" s="170"/>
      <c r="BT453" s="170"/>
      <c r="BU453" s="170"/>
      <c r="BV453" s="170"/>
      <c r="BW453" s="170"/>
      <c r="BX453" s="170"/>
      <c r="BY453" s="169"/>
      <c r="BZ453" s="169"/>
      <c r="CA453" s="169"/>
      <c r="CB453" s="169"/>
      <c r="CC453" s="169"/>
      <c r="CD453" s="169"/>
      <c r="CE453" s="169"/>
      <c r="CF453" s="169"/>
      <c r="CG453" s="169"/>
      <c r="CH453" s="169"/>
      <c r="CI453" s="169"/>
      <c r="CJ453" s="169"/>
      <c r="CK453" s="169"/>
      <c r="CL453" s="169"/>
      <c r="CM453" s="169"/>
      <c r="CN453" s="169"/>
      <c r="CO453" s="169"/>
      <c r="CP453" s="169"/>
      <c r="CQ453" s="169"/>
      <c r="CR453" s="169"/>
      <c r="CS453" s="171"/>
      <c r="CT453" s="171"/>
      <c r="CU453" s="169"/>
    </row>
    <row r="454" spans="1:99" ht="15.75" x14ac:dyDescent="0.25">
      <c r="A454" s="166"/>
      <c r="B454" s="166" t="s">
        <v>1058</v>
      </c>
      <c r="C454" s="175">
        <v>118.09</v>
      </c>
      <c r="D454" s="176">
        <v>456</v>
      </c>
      <c r="E454" s="176">
        <v>508</v>
      </c>
      <c r="F454" s="176">
        <v>0</v>
      </c>
      <c r="G454" s="176">
        <v>0</v>
      </c>
      <c r="H454" s="176">
        <v>0</v>
      </c>
      <c r="I454" s="176">
        <v>0</v>
      </c>
      <c r="J454" s="175">
        <v>0</v>
      </c>
      <c r="K454" s="175">
        <v>0</v>
      </c>
      <c r="L454" s="175">
        <v>0</v>
      </c>
      <c r="M454" s="176">
        <v>0</v>
      </c>
      <c r="N454" s="176">
        <v>2.2000000000000002</v>
      </c>
      <c r="O454" s="177">
        <v>3.6</v>
      </c>
      <c r="P454" s="178">
        <v>1.12E-2</v>
      </c>
      <c r="Q454" s="178">
        <v>-7.5080000000000006E-5</v>
      </c>
      <c r="R454" s="178">
        <v>1.8959999999999999E-8</v>
      </c>
      <c r="S454" s="175" t="e">
        <f t="shared" ca="1" si="7"/>
        <v>#DIV/0!</v>
      </c>
      <c r="T454" s="179">
        <v>25</v>
      </c>
      <c r="U454" s="180">
        <v>0</v>
      </c>
      <c r="V454" s="180">
        <v>0</v>
      </c>
      <c r="W454" s="169">
        <v>0</v>
      </c>
      <c r="X454" s="181">
        <v>0</v>
      </c>
      <c r="Y454" s="169">
        <v>0</v>
      </c>
      <c r="Z454" s="181">
        <v>0</v>
      </c>
      <c r="AA454" s="181"/>
      <c r="AB454" s="177">
        <v>0</v>
      </c>
      <c r="AC454" s="180">
        <v>0</v>
      </c>
      <c r="AD454" s="180">
        <v>0</v>
      </c>
      <c r="AE454" s="169">
        <v>0</v>
      </c>
      <c r="AF454" s="169">
        <v>0</v>
      </c>
      <c r="AG454" s="175">
        <v>0</v>
      </c>
      <c r="AH454" s="180">
        <v>0</v>
      </c>
      <c r="AI454" s="175">
        <v>0</v>
      </c>
      <c r="AJ454" s="175">
        <v>0</v>
      </c>
      <c r="AK454" s="169">
        <v>0</v>
      </c>
      <c r="AL454" s="181">
        <v>0</v>
      </c>
      <c r="AM454" s="169"/>
      <c r="AN454" s="170"/>
      <c r="AO454" s="170"/>
      <c r="AP454" s="170"/>
      <c r="AQ454" s="170"/>
      <c r="AR454" s="170"/>
      <c r="AS454" s="170"/>
      <c r="AT454" s="170"/>
      <c r="AU454" s="170"/>
      <c r="AV454" s="170"/>
      <c r="AW454" s="170"/>
      <c r="AX454" s="170"/>
      <c r="AY454" s="170"/>
      <c r="AZ454" s="170"/>
      <c r="BA454" s="170"/>
      <c r="BB454" s="170"/>
      <c r="BC454" s="170"/>
      <c r="BD454" s="170"/>
      <c r="BE454" s="170"/>
      <c r="BF454" s="170"/>
      <c r="BG454" s="170"/>
      <c r="BH454" s="170"/>
      <c r="BI454" s="170"/>
      <c r="BJ454" s="170"/>
      <c r="BK454" s="170"/>
      <c r="BL454" s="170"/>
      <c r="BM454" s="170"/>
      <c r="BN454" s="170"/>
      <c r="BO454" s="170"/>
      <c r="BP454" s="170"/>
      <c r="BQ454" s="170"/>
      <c r="BR454" s="170"/>
      <c r="BS454" s="170"/>
      <c r="BT454" s="170"/>
      <c r="BU454" s="170"/>
      <c r="BV454" s="170"/>
      <c r="BW454" s="170"/>
      <c r="BX454" s="170"/>
      <c r="BY454" s="169"/>
      <c r="BZ454" s="169"/>
      <c r="CA454" s="169"/>
      <c r="CB454" s="169"/>
      <c r="CC454" s="169"/>
      <c r="CD454" s="169"/>
      <c r="CE454" s="169"/>
      <c r="CF454" s="169"/>
      <c r="CG454" s="169"/>
      <c r="CH454" s="169"/>
      <c r="CI454" s="169"/>
      <c r="CJ454" s="169"/>
      <c r="CK454" s="169"/>
      <c r="CL454" s="169"/>
      <c r="CM454" s="169"/>
      <c r="CN454" s="169"/>
      <c r="CO454" s="169"/>
      <c r="CP454" s="169"/>
      <c r="CQ454" s="169"/>
      <c r="CR454" s="169"/>
      <c r="CS454" s="171"/>
      <c r="CT454" s="171"/>
      <c r="CU454" s="169"/>
    </row>
    <row r="455" spans="1:99" ht="15.75" x14ac:dyDescent="0.25">
      <c r="A455" s="166"/>
      <c r="B455" s="166" t="s">
        <v>1059</v>
      </c>
      <c r="C455" s="175">
        <v>64.063000000000002</v>
      </c>
      <c r="D455" s="176">
        <v>197.7</v>
      </c>
      <c r="E455" s="176">
        <v>263</v>
      </c>
      <c r="F455" s="176">
        <v>430.8</v>
      </c>
      <c r="G455" s="176">
        <v>77.8</v>
      </c>
      <c r="H455" s="176">
        <v>78.830849977316419</v>
      </c>
      <c r="I455" s="176">
        <v>122</v>
      </c>
      <c r="J455" s="175">
        <v>0.26800000000000002</v>
      </c>
      <c r="K455" s="175">
        <v>0.251</v>
      </c>
      <c r="L455" s="175">
        <v>1.4550000000000001</v>
      </c>
      <c r="M455" s="176">
        <v>263</v>
      </c>
      <c r="N455" s="176">
        <v>1.6</v>
      </c>
      <c r="O455" s="177">
        <v>5.6970000000000001</v>
      </c>
      <c r="P455" s="178">
        <v>1.6E-2</v>
      </c>
      <c r="Q455" s="178">
        <v>-1.185E-5</v>
      </c>
      <c r="R455" s="178">
        <v>3.1719999999999998E-9</v>
      </c>
      <c r="S455" s="175">
        <f t="shared" ca="1" si="7"/>
        <v>0.5629916597324498</v>
      </c>
      <c r="T455" s="179">
        <v>25</v>
      </c>
      <c r="U455" s="180">
        <v>397.85</v>
      </c>
      <c r="V455" s="180">
        <v>208.42</v>
      </c>
      <c r="W455" s="169">
        <v>-70.95</v>
      </c>
      <c r="X455" s="181">
        <v>-296.85480000000001</v>
      </c>
      <c r="Y455" s="169">
        <v>-71.739999999999995</v>
      </c>
      <c r="Z455" s="181">
        <v>-300.16015999999996</v>
      </c>
      <c r="AA455" s="181"/>
      <c r="AB455" s="177">
        <v>16.768000000000001</v>
      </c>
      <c r="AC455" s="180">
        <v>2302.35</v>
      </c>
      <c r="AD455" s="180">
        <v>-35.97</v>
      </c>
      <c r="AE455" s="169">
        <v>280</v>
      </c>
      <c r="AF455" s="169">
        <v>195</v>
      </c>
      <c r="AG455" s="175">
        <v>55.502000000000002</v>
      </c>
      <c r="AH455" s="180">
        <v>-4552.5</v>
      </c>
      <c r="AI455" s="175">
        <v>-5.6660000000000004</v>
      </c>
      <c r="AJ455" s="175">
        <v>1.32</v>
      </c>
      <c r="AK455" s="169">
        <v>5955</v>
      </c>
      <c r="AL455" s="181">
        <v>24915.72</v>
      </c>
      <c r="AM455" s="169"/>
      <c r="AN455" s="170"/>
      <c r="AO455" s="170"/>
      <c r="AP455" s="170"/>
      <c r="AQ455" s="170"/>
      <c r="AR455" s="170"/>
      <c r="AS455" s="170"/>
      <c r="AT455" s="170"/>
      <c r="AU455" s="170"/>
      <c r="AV455" s="170"/>
      <c r="AW455" s="170"/>
      <c r="AX455" s="170"/>
      <c r="AY455" s="170"/>
      <c r="AZ455" s="170"/>
      <c r="BA455" s="170"/>
      <c r="BB455" s="170"/>
      <c r="BC455" s="170"/>
      <c r="BD455" s="170"/>
      <c r="BE455" s="170"/>
      <c r="BF455" s="170"/>
      <c r="BG455" s="170"/>
      <c r="BH455" s="170"/>
      <c r="BI455" s="170"/>
      <c r="BJ455" s="170"/>
      <c r="BK455" s="170"/>
      <c r="BL455" s="170"/>
      <c r="BM455" s="170"/>
      <c r="BN455" s="170"/>
      <c r="BO455" s="170"/>
      <c r="BP455" s="170"/>
      <c r="BQ455" s="170"/>
      <c r="BR455" s="170"/>
      <c r="BS455" s="170"/>
      <c r="BT455" s="170"/>
      <c r="BU455" s="170"/>
      <c r="BV455" s="170"/>
      <c r="BW455" s="170"/>
      <c r="BX455" s="170"/>
      <c r="BY455" s="169"/>
      <c r="BZ455" s="169"/>
      <c r="CA455" s="169"/>
      <c r="CB455" s="169"/>
      <c r="CC455" s="169"/>
      <c r="CD455" s="169"/>
      <c r="CE455" s="169"/>
      <c r="CF455" s="169"/>
      <c r="CG455" s="169"/>
      <c r="CH455" s="169"/>
      <c r="CI455" s="169"/>
      <c r="CJ455" s="169"/>
      <c r="CK455" s="169"/>
      <c r="CL455" s="169"/>
      <c r="CM455" s="169"/>
      <c r="CN455" s="169"/>
      <c r="CO455" s="169"/>
      <c r="CP455" s="169"/>
      <c r="CQ455" s="169"/>
      <c r="CR455" s="169"/>
      <c r="CS455" s="171"/>
      <c r="CT455" s="171"/>
      <c r="CU455" s="169"/>
    </row>
    <row r="456" spans="1:99" ht="15.75" x14ac:dyDescent="0.25">
      <c r="A456" s="166"/>
      <c r="B456" s="166" t="s">
        <v>1060</v>
      </c>
      <c r="C456" s="175">
        <v>146.05000000000001</v>
      </c>
      <c r="D456" s="176">
        <v>222.5</v>
      </c>
      <c r="E456" s="176">
        <v>209.3</v>
      </c>
      <c r="F456" s="176">
        <v>318.7</v>
      </c>
      <c r="G456" s="176">
        <v>37.1</v>
      </c>
      <c r="H456" s="176">
        <v>37.591574989183023</v>
      </c>
      <c r="I456" s="176">
        <v>198</v>
      </c>
      <c r="J456" s="175">
        <v>0.28100000000000003</v>
      </c>
      <c r="K456" s="175">
        <v>0.28599999999999998</v>
      </c>
      <c r="L456" s="175">
        <v>1.83</v>
      </c>
      <c r="M456" s="176">
        <v>223</v>
      </c>
      <c r="N456" s="176">
        <v>0</v>
      </c>
      <c r="O456" s="177">
        <v>0</v>
      </c>
      <c r="P456" s="178">
        <v>0</v>
      </c>
      <c r="Q456" s="178">
        <v>0</v>
      </c>
      <c r="R456" s="178">
        <v>0</v>
      </c>
      <c r="S456" s="175">
        <f t="shared" ca="1" si="7"/>
        <v>0.57843331916774055</v>
      </c>
      <c r="T456" s="179">
        <v>25</v>
      </c>
      <c r="U456" s="180">
        <v>251.29</v>
      </c>
      <c r="V456" s="180">
        <v>180.75</v>
      </c>
      <c r="W456" s="169">
        <v>-291.8</v>
      </c>
      <c r="X456" s="181">
        <v>-1220.8912</v>
      </c>
      <c r="Y456" s="169">
        <v>-267</v>
      </c>
      <c r="Z456" s="181">
        <v>-1117.1280000000002</v>
      </c>
      <c r="AA456" s="181"/>
      <c r="AB456" s="177">
        <v>19.378499999999999</v>
      </c>
      <c r="AC456" s="180">
        <v>2524.7800000000002</v>
      </c>
      <c r="AD456" s="180">
        <v>-11.16</v>
      </c>
      <c r="AE456" s="169">
        <v>220</v>
      </c>
      <c r="AF456" s="169">
        <v>159</v>
      </c>
      <c r="AG456" s="175">
        <v>0</v>
      </c>
      <c r="AH456" s="180">
        <v>0</v>
      </c>
      <c r="AI456" s="175">
        <v>0</v>
      </c>
      <c r="AJ456" s="175">
        <v>0</v>
      </c>
      <c r="AK456" s="169">
        <v>0</v>
      </c>
      <c r="AL456" s="181">
        <v>0</v>
      </c>
      <c r="AM456" s="169"/>
      <c r="AN456" s="170"/>
      <c r="AO456" s="170"/>
      <c r="AP456" s="170"/>
      <c r="AQ456" s="170"/>
      <c r="AR456" s="170"/>
      <c r="AS456" s="170"/>
      <c r="AT456" s="170"/>
      <c r="AU456" s="170"/>
      <c r="AV456" s="170"/>
      <c r="AW456" s="170"/>
      <c r="AX456" s="170"/>
      <c r="AY456" s="170"/>
      <c r="AZ456" s="170"/>
      <c r="BA456" s="170"/>
      <c r="BB456" s="170"/>
      <c r="BC456" s="170"/>
      <c r="BD456" s="170"/>
      <c r="BE456" s="170"/>
      <c r="BF456" s="170"/>
      <c r="BG456" s="170"/>
      <c r="BH456" s="170"/>
      <c r="BI456" s="170"/>
      <c r="BJ456" s="170"/>
      <c r="BK456" s="170"/>
      <c r="BL456" s="170"/>
      <c r="BM456" s="170"/>
      <c r="BN456" s="170"/>
      <c r="BO456" s="170"/>
      <c r="BP456" s="170"/>
      <c r="BQ456" s="170"/>
      <c r="BR456" s="170"/>
      <c r="BS456" s="170"/>
      <c r="BT456" s="170"/>
      <c r="BU456" s="170"/>
      <c r="BV456" s="170"/>
      <c r="BW456" s="170"/>
      <c r="BX456" s="170"/>
      <c r="BY456" s="169"/>
      <c r="BZ456" s="169"/>
      <c r="CA456" s="169"/>
      <c r="CB456" s="169"/>
      <c r="CC456" s="169"/>
      <c r="CD456" s="169"/>
      <c r="CE456" s="169"/>
      <c r="CF456" s="169"/>
      <c r="CG456" s="169"/>
      <c r="CH456" s="169"/>
      <c r="CI456" s="169"/>
      <c r="CJ456" s="169"/>
      <c r="CK456" s="169"/>
      <c r="CL456" s="169"/>
      <c r="CM456" s="169"/>
      <c r="CN456" s="169"/>
      <c r="CO456" s="169"/>
      <c r="CP456" s="169"/>
      <c r="CQ456" s="169"/>
      <c r="CR456" s="169"/>
      <c r="CS456" s="171"/>
      <c r="CT456" s="171"/>
      <c r="CU456" s="169"/>
    </row>
    <row r="457" spans="1:99" ht="15.75" x14ac:dyDescent="0.25">
      <c r="A457" s="166"/>
      <c r="B457" s="166" t="s">
        <v>1061</v>
      </c>
      <c r="C457" s="175">
        <v>80.058000000000007</v>
      </c>
      <c r="D457" s="176">
        <v>290</v>
      </c>
      <c r="E457" s="176">
        <v>318</v>
      </c>
      <c r="F457" s="176">
        <v>491</v>
      </c>
      <c r="G457" s="176">
        <v>81</v>
      </c>
      <c r="H457" s="176">
        <v>82.073249976383408</v>
      </c>
      <c r="I457" s="176">
        <v>130</v>
      </c>
      <c r="J457" s="175">
        <v>0.26</v>
      </c>
      <c r="K457" s="175">
        <v>0.41</v>
      </c>
      <c r="L457" s="175">
        <v>1.78</v>
      </c>
      <c r="M457" s="176">
        <v>318</v>
      </c>
      <c r="N457" s="176">
        <v>0</v>
      </c>
      <c r="O457" s="177">
        <v>0</v>
      </c>
      <c r="P457" s="178">
        <v>0</v>
      </c>
      <c r="Q457" s="178">
        <v>0</v>
      </c>
      <c r="R457" s="178">
        <v>0</v>
      </c>
      <c r="S457" s="175">
        <f t="shared" ca="1" si="7"/>
        <v>1.2968684602716323</v>
      </c>
      <c r="T457" s="179">
        <v>25</v>
      </c>
      <c r="U457" s="180">
        <v>1372.8</v>
      </c>
      <c r="V457" s="180">
        <v>315.99</v>
      </c>
      <c r="W457" s="169">
        <v>-94.47</v>
      </c>
      <c r="X457" s="181">
        <v>-395.26247999999998</v>
      </c>
      <c r="Y457" s="169">
        <v>-88.52</v>
      </c>
      <c r="Z457" s="181">
        <v>-370.36768000000001</v>
      </c>
      <c r="AA457" s="181"/>
      <c r="AB457" s="177">
        <v>20.840299999999999</v>
      </c>
      <c r="AC457" s="180">
        <v>3995.7</v>
      </c>
      <c r="AD457" s="180">
        <v>-36.659999999999997</v>
      </c>
      <c r="AE457" s="169">
        <v>332</v>
      </c>
      <c r="AF457" s="169">
        <v>290</v>
      </c>
      <c r="AG457" s="175">
        <v>139.56</v>
      </c>
      <c r="AH457" s="180">
        <v>-10420.1</v>
      </c>
      <c r="AI457" s="175">
        <v>-17.38</v>
      </c>
      <c r="AJ457" s="175">
        <v>1.6</v>
      </c>
      <c r="AK457" s="169">
        <v>9716</v>
      </c>
      <c r="AL457" s="181">
        <v>40651.743999999999</v>
      </c>
      <c r="AM457" s="169"/>
      <c r="AN457" s="170"/>
      <c r="AO457" s="170"/>
      <c r="AP457" s="170"/>
      <c r="AQ457" s="170"/>
      <c r="AR457" s="170"/>
      <c r="AS457" s="170"/>
      <c r="AT457" s="170"/>
      <c r="AU457" s="170"/>
      <c r="AV457" s="170"/>
      <c r="AW457" s="170"/>
      <c r="AX457" s="170"/>
      <c r="AY457" s="170"/>
      <c r="AZ457" s="170"/>
      <c r="BA457" s="170"/>
      <c r="BB457" s="170"/>
      <c r="BC457" s="170"/>
      <c r="BD457" s="170"/>
      <c r="BE457" s="170"/>
      <c r="BF457" s="170"/>
      <c r="BG457" s="170"/>
      <c r="BH457" s="170"/>
      <c r="BI457" s="170"/>
      <c r="BJ457" s="170"/>
      <c r="BK457" s="170"/>
      <c r="BL457" s="170"/>
      <c r="BM457" s="170"/>
      <c r="BN457" s="170"/>
      <c r="BO457" s="170"/>
      <c r="BP457" s="170"/>
      <c r="BQ457" s="170"/>
      <c r="BR457" s="170"/>
      <c r="BS457" s="170"/>
      <c r="BT457" s="170"/>
      <c r="BU457" s="170"/>
      <c r="BV457" s="170"/>
      <c r="BW457" s="170"/>
      <c r="BX457" s="170"/>
      <c r="BY457" s="169"/>
      <c r="BZ457" s="169"/>
      <c r="CA457" s="169"/>
      <c r="CB457" s="169"/>
      <c r="CC457" s="169"/>
      <c r="CD457" s="169"/>
      <c r="CE457" s="169"/>
      <c r="CF457" s="169"/>
      <c r="CG457" s="169"/>
      <c r="CH457" s="169"/>
      <c r="CI457" s="169"/>
      <c r="CJ457" s="169"/>
      <c r="CK457" s="169"/>
      <c r="CL457" s="169"/>
      <c r="CM457" s="169"/>
      <c r="CN457" s="169"/>
      <c r="CO457" s="169"/>
      <c r="CP457" s="169"/>
      <c r="CQ457" s="169"/>
      <c r="CR457" s="169"/>
      <c r="CS457" s="171"/>
      <c r="CT457" s="171"/>
      <c r="CU457" s="169"/>
    </row>
    <row r="458" spans="1:99" ht="15.75" x14ac:dyDescent="0.25">
      <c r="A458" s="166"/>
      <c r="B458" s="166" t="s">
        <v>1062</v>
      </c>
      <c r="C458" s="175">
        <v>74.123000000000005</v>
      </c>
      <c r="D458" s="176">
        <v>298.8</v>
      </c>
      <c r="E458" s="176">
        <v>355.6</v>
      </c>
      <c r="F458" s="176">
        <v>506.2</v>
      </c>
      <c r="G458" s="176">
        <v>39.200000000000003</v>
      </c>
      <c r="H458" s="176">
        <v>39.719399988570743</v>
      </c>
      <c r="I458" s="176">
        <v>275</v>
      </c>
      <c r="J458" s="175">
        <v>0.25900000000000001</v>
      </c>
      <c r="K458" s="175">
        <v>0.61799999999999999</v>
      </c>
      <c r="L458" s="175">
        <v>0.78700000000000003</v>
      </c>
      <c r="M458" s="176">
        <v>293</v>
      </c>
      <c r="N458" s="176">
        <v>1.7</v>
      </c>
      <c r="O458" s="177">
        <v>-11.611000000000001</v>
      </c>
      <c r="P458" s="178">
        <v>0.17130000000000001</v>
      </c>
      <c r="Q458" s="178">
        <v>-1.6919999999999999E-4</v>
      </c>
      <c r="R458" s="178">
        <v>6.9740000000000001E-8</v>
      </c>
      <c r="S458" s="175">
        <f t="shared" ca="1" si="7"/>
        <v>1.7954907585351014</v>
      </c>
      <c r="T458" s="179">
        <v>25</v>
      </c>
      <c r="U458" s="180">
        <v>972.1</v>
      </c>
      <c r="V458" s="180">
        <v>363.38</v>
      </c>
      <c r="W458" s="169">
        <v>-74.67</v>
      </c>
      <c r="X458" s="181">
        <v>-312.41928000000001</v>
      </c>
      <c r="Y458" s="169">
        <v>-42.46</v>
      </c>
      <c r="Z458" s="181">
        <v>-177.65264000000002</v>
      </c>
      <c r="AA458" s="181"/>
      <c r="AB458" s="177">
        <v>16.854800000000001</v>
      </c>
      <c r="AC458" s="180">
        <v>2658.29</v>
      </c>
      <c r="AD458" s="180">
        <v>-95.5</v>
      </c>
      <c r="AE458" s="169">
        <v>376</v>
      </c>
      <c r="AF458" s="169">
        <v>293</v>
      </c>
      <c r="AG458" s="175">
        <v>0</v>
      </c>
      <c r="AH458" s="180">
        <v>0</v>
      </c>
      <c r="AI458" s="175">
        <v>0</v>
      </c>
      <c r="AJ458" s="175">
        <v>0</v>
      </c>
      <c r="AK458" s="169">
        <v>9330</v>
      </c>
      <c r="AL458" s="181">
        <v>39036.720000000001</v>
      </c>
      <c r="AM458" s="169"/>
      <c r="AN458" s="170"/>
      <c r="AO458" s="170"/>
      <c r="AP458" s="170"/>
      <c r="AQ458" s="170"/>
      <c r="AR458" s="170"/>
      <c r="AS458" s="170"/>
      <c r="AT458" s="170"/>
      <c r="AU458" s="170"/>
      <c r="AV458" s="170"/>
      <c r="AW458" s="170"/>
      <c r="AX458" s="170"/>
      <c r="AY458" s="170"/>
      <c r="AZ458" s="170"/>
      <c r="BA458" s="170"/>
      <c r="BB458" s="170"/>
      <c r="BC458" s="170"/>
      <c r="BD458" s="170"/>
      <c r="BE458" s="170"/>
      <c r="BF458" s="170"/>
      <c r="BG458" s="170"/>
      <c r="BH458" s="170"/>
      <c r="BI458" s="170"/>
      <c r="BJ458" s="170"/>
      <c r="BK458" s="170"/>
      <c r="BL458" s="170"/>
      <c r="BM458" s="170"/>
      <c r="BN458" s="170"/>
      <c r="BO458" s="170"/>
      <c r="BP458" s="170"/>
      <c r="BQ458" s="170"/>
      <c r="BR458" s="170"/>
      <c r="BS458" s="170"/>
      <c r="BT458" s="170"/>
      <c r="BU458" s="170"/>
      <c r="BV458" s="170"/>
      <c r="BW458" s="170"/>
      <c r="BX458" s="170"/>
      <c r="BY458" s="169"/>
      <c r="BZ458" s="169"/>
      <c r="CA458" s="169"/>
      <c r="CB458" s="169"/>
      <c r="CC458" s="169"/>
      <c r="CD458" s="169"/>
      <c r="CE458" s="169"/>
      <c r="CF458" s="169"/>
      <c r="CG458" s="169"/>
      <c r="CH458" s="169"/>
      <c r="CI458" s="169"/>
      <c r="CJ458" s="169"/>
      <c r="CK458" s="169"/>
      <c r="CL458" s="169"/>
      <c r="CM458" s="169"/>
      <c r="CN458" s="169"/>
      <c r="CO458" s="169"/>
      <c r="CP458" s="169"/>
      <c r="CQ458" s="169"/>
      <c r="CR458" s="169"/>
      <c r="CS458" s="171"/>
      <c r="CT458" s="171"/>
      <c r="CU458" s="169"/>
    </row>
    <row r="459" spans="1:99" ht="15.75" x14ac:dyDescent="0.25">
      <c r="A459" s="166"/>
      <c r="B459" s="166" t="s">
        <v>1063</v>
      </c>
      <c r="C459" s="175">
        <v>92.569000000000003</v>
      </c>
      <c r="D459" s="176">
        <v>247.8</v>
      </c>
      <c r="E459" s="176">
        <v>324</v>
      </c>
      <c r="F459" s="176">
        <v>507</v>
      </c>
      <c r="G459" s="176">
        <v>39</v>
      </c>
      <c r="H459" s="176">
        <v>39.516749988629051</v>
      </c>
      <c r="I459" s="176">
        <v>295</v>
      </c>
      <c r="J459" s="175">
        <v>0.28000000000000003</v>
      </c>
      <c r="K459" s="175">
        <v>0.19</v>
      </c>
      <c r="L459" s="175">
        <v>0.84199999999999997</v>
      </c>
      <c r="M459" s="176">
        <v>293</v>
      </c>
      <c r="N459" s="176">
        <v>2.1</v>
      </c>
      <c r="O459" s="177">
        <v>-0.93899999999999995</v>
      </c>
      <c r="P459" s="178">
        <v>0.1111</v>
      </c>
      <c r="Q459" s="178">
        <v>-6.8930000000000006E-5</v>
      </c>
      <c r="R459" s="178">
        <v>1.88E-8</v>
      </c>
      <c r="S459" s="175">
        <f t="shared" ca="1" si="7"/>
        <v>0.72448639839458284</v>
      </c>
      <c r="T459" s="179">
        <v>25</v>
      </c>
      <c r="U459" s="180">
        <v>543.41</v>
      </c>
      <c r="V459" s="180">
        <v>253.35</v>
      </c>
      <c r="W459" s="169">
        <v>-43.8</v>
      </c>
      <c r="X459" s="181">
        <v>-183.25919999999999</v>
      </c>
      <c r="Y459" s="169">
        <v>-15.32</v>
      </c>
      <c r="Z459" s="181">
        <v>-64.098880000000008</v>
      </c>
      <c r="AA459" s="181"/>
      <c r="AB459" s="177">
        <v>15.812099999999999</v>
      </c>
      <c r="AC459" s="180">
        <v>2567.15</v>
      </c>
      <c r="AD459" s="180">
        <v>-44.15</v>
      </c>
      <c r="AE459" s="169">
        <v>360</v>
      </c>
      <c r="AF459" s="169">
        <v>235</v>
      </c>
      <c r="AG459" s="175">
        <v>0</v>
      </c>
      <c r="AH459" s="180">
        <v>0</v>
      </c>
      <c r="AI459" s="175">
        <v>0</v>
      </c>
      <c r="AJ459" s="175">
        <v>0</v>
      </c>
      <c r="AK459" s="169">
        <v>6550</v>
      </c>
      <c r="AL459" s="181">
        <v>27405.200000000001</v>
      </c>
      <c r="AM459" s="169"/>
      <c r="AN459" s="170"/>
      <c r="AO459" s="170"/>
      <c r="AP459" s="170"/>
      <c r="AQ459" s="170"/>
      <c r="AR459" s="170"/>
      <c r="AS459" s="170"/>
      <c r="AT459" s="170"/>
      <c r="AU459" s="170"/>
      <c r="AV459" s="170"/>
      <c r="AW459" s="170"/>
      <c r="AX459" s="170"/>
      <c r="AY459" s="170"/>
      <c r="AZ459" s="170"/>
      <c r="BA459" s="170"/>
      <c r="BB459" s="170"/>
      <c r="BC459" s="170"/>
      <c r="BD459" s="170"/>
      <c r="BE459" s="170"/>
      <c r="BF459" s="170"/>
      <c r="BG459" s="170"/>
      <c r="BH459" s="170"/>
      <c r="BI459" s="170"/>
      <c r="BJ459" s="170"/>
      <c r="BK459" s="170"/>
      <c r="BL459" s="170"/>
      <c r="BM459" s="170"/>
      <c r="BN459" s="170"/>
      <c r="BO459" s="170"/>
      <c r="BP459" s="170"/>
      <c r="BQ459" s="170"/>
      <c r="BR459" s="170"/>
      <c r="BS459" s="170"/>
      <c r="BT459" s="170"/>
      <c r="BU459" s="170"/>
      <c r="BV459" s="170"/>
      <c r="BW459" s="170"/>
      <c r="BX459" s="170"/>
      <c r="BY459" s="169"/>
      <c r="BZ459" s="169"/>
      <c r="CA459" s="169"/>
      <c r="CB459" s="169"/>
      <c r="CC459" s="169"/>
      <c r="CD459" s="169"/>
      <c r="CE459" s="169"/>
      <c r="CF459" s="169"/>
      <c r="CG459" s="169"/>
      <c r="CH459" s="169"/>
      <c r="CI459" s="169"/>
      <c r="CJ459" s="169"/>
      <c r="CK459" s="169"/>
      <c r="CL459" s="169"/>
      <c r="CM459" s="169"/>
      <c r="CN459" s="169"/>
      <c r="CO459" s="169"/>
      <c r="CP459" s="169"/>
      <c r="CQ459" s="169"/>
      <c r="CR459" s="169"/>
      <c r="CS459" s="171"/>
      <c r="CT459" s="171"/>
      <c r="CU459" s="169"/>
    </row>
    <row r="460" spans="1:99" ht="15.75" x14ac:dyDescent="0.25">
      <c r="A460" s="166"/>
      <c r="B460" s="166" t="s">
        <v>1064</v>
      </c>
      <c r="C460" s="175">
        <v>134.22200000000001</v>
      </c>
      <c r="D460" s="176">
        <v>215.3</v>
      </c>
      <c r="E460" s="176">
        <v>442.3</v>
      </c>
      <c r="F460" s="176">
        <v>660</v>
      </c>
      <c r="G460" s="176">
        <v>29.3</v>
      </c>
      <c r="H460" s="176">
        <v>29.688224991457211</v>
      </c>
      <c r="I460" s="176">
        <v>0</v>
      </c>
      <c r="J460" s="175">
        <v>0</v>
      </c>
      <c r="K460" s="175">
        <v>0.26500000000000001</v>
      </c>
      <c r="L460" s="175">
        <v>0.86699999999999999</v>
      </c>
      <c r="M460" s="176">
        <v>293</v>
      </c>
      <c r="N460" s="176">
        <v>0.5</v>
      </c>
      <c r="O460" s="177">
        <v>-20.541</v>
      </c>
      <c r="P460" s="178">
        <v>0.26319999999999999</v>
      </c>
      <c r="Q460" s="178">
        <v>-2.0890000000000001E-4</v>
      </c>
      <c r="R460" s="178">
        <v>6.751E-8</v>
      </c>
      <c r="S460" s="175" t="e">
        <f t="shared" ca="1" si="7"/>
        <v>#DIV/0!</v>
      </c>
      <c r="T460" s="179">
        <v>25</v>
      </c>
      <c r="U460" s="180">
        <v>0</v>
      </c>
      <c r="V460" s="180">
        <v>0</v>
      </c>
      <c r="W460" s="169">
        <v>-5.42</v>
      </c>
      <c r="X460" s="181">
        <v>-22.67728</v>
      </c>
      <c r="Y460" s="169">
        <v>0</v>
      </c>
      <c r="Z460" s="181">
        <v>0</v>
      </c>
      <c r="AA460" s="181"/>
      <c r="AB460" s="177">
        <v>15.93</v>
      </c>
      <c r="AC460" s="180">
        <v>3462.28</v>
      </c>
      <c r="AD460" s="180">
        <v>-69.87</v>
      </c>
      <c r="AE460" s="169">
        <v>472</v>
      </c>
      <c r="AF460" s="169">
        <v>323</v>
      </c>
      <c r="AG460" s="175">
        <v>0</v>
      </c>
      <c r="AH460" s="180">
        <v>0</v>
      </c>
      <c r="AI460" s="175">
        <v>0</v>
      </c>
      <c r="AJ460" s="175">
        <v>0</v>
      </c>
      <c r="AK460" s="169">
        <v>8990</v>
      </c>
      <c r="AL460" s="181">
        <v>37614.160000000003</v>
      </c>
      <c r="AM460" s="169"/>
      <c r="AN460" s="170"/>
      <c r="AO460" s="170"/>
      <c r="AP460" s="170"/>
      <c r="AQ460" s="170"/>
      <c r="AR460" s="170"/>
      <c r="AS460" s="170"/>
      <c r="AT460" s="170"/>
      <c r="AU460" s="170"/>
      <c r="AV460" s="170"/>
      <c r="AW460" s="170"/>
      <c r="AX460" s="170"/>
      <c r="AY460" s="170"/>
      <c r="AZ460" s="170"/>
      <c r="BA460" s="170"/>
      <c r="BB460" s="170"/>
      <c r="BC460" s="170"/>
      <c r="BD460" s="170"/>
      <c r="BE460" s="170"/>
      <c r="BF460" s="170"/>
      <c r="BG460" s="170"/>
      <c r="BH460" s="170"/>
      <c r="BI460" s="170"/>
      <c r="BJ460" s="170"/>
      <c r="BK460" s="170"/>
      <c r="BL460" s="170"/>
      <c r="BM460" s="170"/>
      <c r="BN460" s="170"/>
      <c r="BO460" s="170"/>
      <c r="BP460" s="170"/>
      <c r="BQ460" s="170"/>
      <c r="BR460" s="170"/>
      <c r="BS460" s="170"/>
      <c r="BT460" s="170"/>
      <c r="BU460" s="170"/>
      <c r="BV460" s="170"/>
      <c r="BW460" s="170"/>
      <c r="BX460" s="170"/>
      <c r="BY460" s="169"/>
      <c r="BZ460" s="169"/>
      <c r="CA460" s="169"/>
      <c r="CB460" s="169"/>
      <c r="CC460" s="169"/>
      <c r="CD460" s="169"/>
      <c r="CE460" s="169"/>
      <c r="CF460" s="169"/>
      <c r="CG460" s="169"/>
      <c r="CH460" s="169"/>
      <c r="CI460" s="169"/>
      <c r="CJ460" s="169"/>
      <c r="CK460" s="169"/>
      <c r="CL460" s="169"/>
      <c r="CM460" s="169"/>
      <c r="CN460" s="169"/>
      <c r="CO460" s="169"/>
      <c r="CP460" s="169"/>
      <c r="CQ460" s="169"/>
      <c r="CR460" s="169"/>
      <c r="CS460" s="171"/>
      <c r="CT460" s="171"/>
      <c r="CU460" s="169"/>
    </row>
    <row r="461" spans="1:99" ht="15.75" x14ac:dyDescent="0.25">
      <c r="A461" s="166"/>
      <c r="B461" s="166" t="s">
        <v>1065</v>
      </c>
      <c r="C461" s="175">
        <v>140.27000000000001</v>
      </c>
      <c r="D461" s="176">
        <v>232</v>
      </c>
      <c r="E461" s="176">
        <v>444.7</v>
      </c>
      <c r="F461" s="176">
        <v>659</v>
      </c>
      <c r="G461" s="176">
        <v>26.3</v>
      </c>
      <c r="H461" s="176">
        <v>26.648474992331899</v>
      </c>
      <c r="I461" s="176">
        <v>0</v>
      </c>
      <c r="J461" s="175">
        <v>0</v>
      </c>
      <c r="K461" s="175">
        <v>0.252</v>
      </c>
      <c r="L461" s="175">
        <v>0.81299999999999994</v>
      </c>
      <c r="M461" s="176">
        <v>293</v>
      </c>
      <c r="N461" s="176">
        <v>0</v>
      </c>
      <c r="O461" s="177">
        <v>0</v>
      </c>
      <c r="P461" s="178">
        <v>0</v>
      </c>
      <c r="Q461" s="178">
        <v>0</v>
      </c>
      <c r="R461" s="178">
        <v>0</v>
      </c>
      <c r="S461" s="175" t="e">
        <f t="shared" ca="1" si="7"/>
        <v>#DIV/0!</v>
      </c>
      <c r="T461" s="179">
        <v>25</v>
      </c>
      <c r="U461" s="180">
        <v>0</v>
      </c>
      <c r="V461" s="180">
        <v>0</v>
      </c>
      <c r="W461" s="169">
        <v>0</v>
      </c>
      <c r="X461" s="181">
        <v>0</v>
      </c>
      <c r="Y461" s="169">
        <v>0</v>
      </c>
      <c r="Z461" s="181">
        <v>0</v>
      </c>
      <c r="AA461" s="181"/>
      <c r="AB461" s="177">
        <v>15.788399999999999</v>
      </c>
      <c r="AC461" s="180">
        <v>3457.85</v>
      </c>
      <c r="AD461" s="180">
        <v>-67.040000000000006</v>
      </c>
      <c r="AE461" s="169">
        <v>450</v>
      </c>
      <c r="AF461" s="169">
        <v>357</v>
      </c>
      <c r="AG461" s="175">
        <v>0</v>
      </c>
      <c r="AH461" s="180">
        <v>0</v>
      </c>
      <c r="AI461" s="175">
        <v>0</v>
      </c>
      <c r="AJ461" s="175">
        <v>0</v>
      </c>
      <c r="AK461" s="169">
        <v>0</v>
      </c>
      <c r="AL461" s="181">
        <v>0</v>
      </c>
      <c r="AM461" s="169"/>
      <c r="AN461" s="170"/>
      <c r="AO461" s="170"/>
      <c r="AP461" s="170"/>
      <c r="AQ461" s="170"/>
      <c r="AR461" s="170"/>
      <c r="AS461" s="170"/>
      <c r="AT461" s="170"/>
      <c r="AU461" s="170"/>
      <c r="AV461" s="170"/>
      <c r="AW461" s="170"/>
      <c r="AX461" s="170"/>
      <c r="AY461" s="170"/>
      <c r="AZ461" s="170"/>
      <c r="BA461" s="170"/>
      <c r="BB461" s="170"/>
      <c r="BC461" s="170"/>
      <c r="BD461" s="170"/>
      <c r="BE461" s="170"/>
      <c r="BF461" s="170"/>
      <c r="BG461" s="170"/>
      <c r="BH461" s="170"/>
      <c r="BI461" s="170"/>
      <c r="BJ461" s="170"/>
      <c r="BK461" s="170"/>
      <c r="BL461" s="170"/>
      <c r="BM461" s="170"/>
      <c r="BN461" s="170"/>
      <c r="BO461" s="170"/>
      <c r="BP461" s="170"/>
      <c r="BQ461" s="170"/>
      <c r="BR461" s="170"/>
      <c r="BS461" s="170"/>
      <c r="BT461" s="170"/>
      <c r="BU461" s="170"/>
      <c r="BV461" s="170"/>
      <c r="BW461" s="170"/>
      <c r="BX461" s="170"/>
      <c r="BY461" s="169"/>
      <c r="BZ461" s="169"/>
      <c r="CA461" s="169"/>
      <c r="CB461" s="169"/>
      <c r="CC461" s="169"/>
      <c r="CD461" s="169"/>
      <c r="CE461" s="169"/>
      <c r="CF461" s="169"/>
      <c r="CG461" s="169"/>
      <c r="CH461" s="169"/>
      <c r="CI461" s="169"/>
      <c r="CJ461" s="169"/>
      <c r="CK461" s="169"/>
      <c r="CL461" s="169"/>
      <c r="CM461" s="169"/>
      <c r="CN461" s="169"/>
      <c r="CO461" s="169"/>
      <c r="CP461" s="169"/>
      <c r="CQ461" s="169"/>
      <c r="CR461" s="169"/>
      <c r="CS461" s="171"/>
      <c r="CT461" s="171"/>
      <c r="CU461" s="169"/>
    </row>
    <row r="462" spans="1:99" ht="15.75" x14ac:dyDescent="0.25">
      <c r="A462" s="166"/>
      <c r="B462" s="166" t="s">
        <v>1066</v>
      </c>
      <c r="C462" s="175">
        <v>165.834</v>
      </c>
      <c r="D462" s="176">
        <v>251</v>
      </c>
      <c r="E462" s="176">
        <v>394.3</v>
      </c>
      <c r="F462" s="176">
        <v>620</v>
      </c>
      <c r="G462" s="176">
        <v>44</v>
      </c>
      <c r="H462" s="176">
        <v>44.582999987171235</v>
      </c>
      <c r="I462" s="176">
        <v>290</v>
      </c>
      <c r="J462" s="175">
        <v>0.25</v>
      </c>
      <c r="K462" s="175">
        <v>0</v>
      </c>
      <c r="L462" s="175">
        <v>1.62</v>
      </c>
      <c r="M462" s="176">
        <v>293</v>
      </c>
      <c r="N462" s="176">
        <v>0</v>
      </c>
      <c r="O462" s="177">
        <v>10.98</v>
      </c>
      <c r="P462" s="178">
        <v>5.3870000000000001E-2</v>
      </c>
      <c r="Q462" s="178">
        <v>-5.4780000000000001E-5</v>
      </c>
      <c r="R462" s="178">
        <v>2.002E-8</v>
      </c>
      <c r="S462" s="175">
        <f t="shared" ca="1" si="7"/>
        <v>0.92654093917534919</v>
      </c>
      <c r="T462" s="179">
        <v>25</v>
      </c>
      <c r="U462" s="180">
        <v>392.58</v>
      </c>
      <c r="V462" s="180">
        <v>281.82</v>
      </c>
      <c r="W462" s="169">
        <v>-2.9</v>
      </c>
      <c r="X462" s="181">
        <v>-12.133599999999999</v>
      </c>
      <c r="Y462" s="169">
        <v>5.4</v>
      </c>
      <c r="Z462" s="181">
        <v>22.593600000000002</v>
      </c>
      <c r="AA462" s="181"/>
      <c r="AB462" s="177">
        <v>16.164200000000001</v>
      </c>
      <c r="AC462" s="180">
        <v>3259.29</v>
      </c>
      <c r="AD462" s="180">
        <v>-52.15</v>
      </c>
      <c r="AE462" s="169">
        <v>460</v>
      </c>
      <c r="AF462" s="169">
        <v>307</v>
      </c>
      <c r="AG462" s="175">
        <v>0</v>
      </c>
      <c r="AH462" s="180">
        <v>0</v>
      </c>
      <c r="AI462" s="175">
        <v>0</v>
      </c>
      <c r="AJ462" s="175">
        <v>0</v>
      </c>
      <c r="AK462" s="169">
        <v>8300</v>
      </c>
      <c r="AL462" s="181">
        <v>34727.200000000004</v>
      </c>
      <c r="AM462" s="169"/>
      <c r="AN462" s="170"/>
      <c r="AO462" s="170"/>
      <c r="AP462" s="170"/>
      <c r="AQ462" s="170"/>
      <c r="AR462" s="170"/>
      <c r="AS462" s="170"/>
      <c r="AT462" s="170"/>
      <c r="AU462" s="170"/>
      <c r="AV462" s="170"/>
      <c r="AW462" s="170"/>
      <c r="AX462" s="170"/>
      <c r="AY462" s="170"/>
      <c r="AZ462" s="170"/>
      <c r="BA462" s="170"/>
      <c r="BB462" s="170"/>
      <c r="BC462" s="170"/>
      <c r="BD462" s="170"/>
      <c r="BE462" s="170"/>
      <c r="BF462" s="170"/>
      <c r="BG462" s="170"/>
      <c r="BH462" s="170"/>
      <c r="BI462" s="170"/>
      <c r="BJ462" s="170"/>
      <c r="BK462" s="170"/>
      <c r="BL462" s="170"/>
      <c r="BM462" s="170"/>
      <c r="BN462" s="170"/>
      <c r="BO462" s="170"/>
      <c r="BP462" s="170"/>
      <c r="BQ462" s="170"/>
      <c r="BR462" s="170"/>
      <c r="BS462" s="170"/>
      <c r="BT462" s="170"/>
      <c r="BU462" s="170"/>
      <c r="BV462" s="170"/>
      <c r="BW462" s="170"/>
      <c r="BX462" s="170"/>
      <c r="BY462" s="169"/>
      <c r="BZ462" s="169"/>
      <c r="CA462" s="169"/>
      <c r="CB462" s="169"/>
      <c r="CC462" s="169"/>
      <c r="CD462" s="169"/>
      <c r="CE462" s="169"/>
      <c r="CF462" s="169"/>
      <c r="CG462" s="169"/>
      <c r="CH462" s="169"/>
      <c r="CI462" s="169"/>
      <c r="CJ462" s="169"/>
      <c r="CK462" s="169"/>
      <c r="CL462" s="169"/>
      <c r="CM462" s="169"/>
      <c r="CN462" s="169"/>
      <c r="CO462" s="169"/>
      <c r="CP462" s="169"/>
      <c r="CQ462" s="169"/>
      <c r="CR462" s="169"/>
      <c r="CS462" s="171"/>
      <c r="CT462" s="171"/>
      <c r="CU462" s="169"/>
    </row>
    <row r="463" spans="1:99" ht="15.75" x14ac:dyDescent="0.25">
      <c r="A463" s="166"/>
      <c r="B463" s="166" t="s">
        <v>1067</v>
      </c>
      <c r="C463" s="175">
        <v>72.106999999999999</v>
      </c>
      <c r="D463" s="176">
        <v>164.7</v>
      </c>
      <c r="E463" s="176">
        <v>339.1</v>
      </c>
      <c r="F463" s="176">
        <v>540.20000000000005</v>
      </c>
      <c r="G463" s="176">
        <v>51.2</v>
      </c>
      <c r="H463" s="176">
        <v>51.878399985071987</v>
      </c>
      <c r="I463" s="176">
        <v>224</v>
      </c>
      <c r="J463" s="175">
        <v>0.25900000000000001</v>
      </c>
      <c r="K463" s="175">
        <v>0</v>
      </c>
      <c r="L463" s="175">
        <v>0.88900000000000001</v>
      </c>
      <c r="M463" s="176">
        <v>293</v>
      </c>
      <c r="N463" s="176">
        <v>1.7</v>
      </c>
      <c r="O463" s="177">
        <v>-4.5629999999999997</v>
      </c>
      <c r="P463" s="178">
        <v>0.12330000000000001</v>
      </c>
      <c r="Q463" s="178">
        <v>-9.8679999999999997E-5</v>
      </c>
      <c r="R463" s="178">
        <v>3.4730000000000001E-8</v>
      </c>
      <c r="S463" s="175">
        <f t="shared" ca="1" si="7"/>
        <v>0.73401127390745391</v>
      </c>
      <c r="T463" s="179">
        <v>25</v>
      </c>
      <c r="U463" s="180">
        <v>419.79</v>
      </c>
      <c r="V463" s="180">
        <v>244.46</v>
      </c>
      <c r="W463" s="169">
        <v>-44.03</v>
      </c>
      <c r="X463" s="181">
        <v>-184.22152</v>
      </c>
      <c r="Y463" s="169">
        <v>0</v>
      </c>
      <c r="Z463" s="181">
        <v>0</v>
      </c>
      <c r="AA463" s="181"/>
      <c r="AB463" s="177">
        <v>16.1069</v>
      </c>
      <c r="AC463" s="180">
        <v>2768.38</v>
      </c>
      <c r="AD463" s="180">
        <v>-46.9</v>
      </c>
      <c r="AE463" s="169">
        <v>370</v>
      </c>
      <c r="AF463" s="169">
        <v>270</v>
      </c>
      <c r="AG463" s="175">
        <v>0</v>
      </c>
      <c r="AH463" s="180">
        <v>0</v>
      </c>
      <c r="AI463" s="175">
        <v>0</v>
      </c>
      <c r="AJ463" s="175">
        <v>0</v>
      </c>
      <c r="AK463" s="169">
        <v>7070</v>
      </c>
      <c r="AL463" s="181">
        <v>29580.880000000001</v>
      </c>
      <c r="AM463" s="169"/>
      <c r="AN463" s="170"/>
      <c r="AO463" s="170"/>
      <c r="AP463" s="170"/>
      <c r="AQ463" s="170"/>
      <c r="AR463" s="170"/>
      <c r="AS463" s="170"/>
      <c r="AT463" s="170"/>
      <c r="AU463" s="170"/>
      <c r="AV463" s="170"/>
      <c r="AW463" s="170"/>
      <c r="AX463" s="170"/>
      <c r="AY463" s="170"/>
      <c r="AZ463" s="170"/>
      <c r="BA463" s="170"/>
      <c r="BB463" s="170"/>
      <c r="BC463" s="170"/>
      <c r="BD463" s="170"/>
      <c r="BE463" s="170"/>
      <c r="BF463" s="170"/>
      <c r="BG463" s="170"/>
      <c r="BH463" s="170"/>
      <c r="BI463" s="170"/>
      <c r="BJ463" s="170"/>
      <c r="BK463" s="170"/>
      <c r="BL463" s="170"/>
      <c r="BM463" s="170"/>
      <c r="BN463" s="170"/>
      <c r="BO463" s="170"/>
      <c r="BP463" s="170"/>
      <c r="BQ463" s="170"/>
      <c r="BR463" s="170"/>
      <c r="BS463" s="170"/>
      <c r="BT463" s="170"/>
      <c r="BU463" s="170"/>
      <c r="BV463" s="170"/>
      <c r="BW463" s="170"/>
      <c r="BX463" s="170"/>
      <c r="BY463" s="169"/>
      <c r="BZ463" s="169"/>
      <c r="CA463" s="169"/>
      <c r="CB463" s="169"/>
      <c r="CC463" s="169"/>
      <c r="CD463" s="169"/>
      <c r="CE463" s="169"/>
      <c r="CF463" s="169"/>
      <c r="CG463" s="169"/>
      <c r="CH463" s="169"/>
      <c r="CI463" s="169"/>
      <c r="CJ463" s="169"/>
      <c r="CK463" s="169"/>
      <c r="CL463" s="169"/>
      <c r="CM463" s="169"/>
      <c r="CN463" s="169"/>
      <c r="CO463" s="169"/>
      <c r="CP463" s="169"/>
      <c r="CQ463" s="169"/>
      <c r="CR463" s="169"/>
      <c r="CS463" s="171"/>
      <c r="CT463" s="171"/>
      <c r="CU463" s="169"/>
    </row>
    <row r="464" spans="1:99" ht="15.75" x14ac:dyDescent="0.25">
      <c r="A464" s="166"/>
      <c r="B464" s="166" t="s">
        <v>1068</v>
      </c>
      <c r="C464" s="175">
        <v>84.135999999999996</v>
      </c>
      <c r="D464" s="176">
        <v>234.9</v>
      </c>
      <c r="E464" s="176">
        <v>357.3</v>
      </c>
      <c r="F464" s="176">
        <v>579.4</v>
      </c>
      <c r="G464" s="176">
        <v>56.2</v>
      </c>
      <c r="H464" s="176">
        <v>56.944649983614177</v>
      </c>
      <c r="I464" s="176">
        <v>219</v>
      </c>
      <c r="J464" s="175">
        <v>0.25900000000000001</v>
      </c>
      <c r="K464" s="175">
        <v>0.2</v>
      </c>
      <c r="L464" s="175">
        <v>1.071</v>
      </c>
      <c r="M464" s="176">
        <v>289</v>
      </c>
      <c r="N464" s="176">
        <v>0.5</v>
      </c>
      <c r="O464" s="177">
        <v>-7.31</v>
      </c>
      <c r="P464" s="178">
        <v>0.107</v>
      </c>
      <c r="Q464" s="178">
        <v>-9.009E-5</v>
      </c>
      <c r="R464" s="178">
        <v>2.9919999999999999E-8</v>
      </c>
      <c r="S464" s="175">
        <f t="shared" ca="1" si="7"/>
        <v>0.81065954365096837</v>
      </c>
      <c r="T464" s="179">
        <v>25</v>
      </c>
      <c r="U464" s="180">
        <v>498.6</v>
      </c>
      <c r="V464" s="180">
        <v>264.89999999999998</v>
      </c>
      <c r="W464" s="169">
        <v>27.66</v>
      </c>
      <c r="X464" s="181">
        <v>115.72944000000001</v>
      </c>
      <c r="Y464" s="169">
        <v>30.3</v>
      </c>
      <c r="Z464" s="181">
        <v>126.77520000000001</v>
      </c>
      <c r="AA464" s="181"/>
      <c r="AB464" s="177">
        <v>16.0243</v>
      </c>
      <c r="AC464" s="180">
        <v>2869.07</v>
      </c>
      <c r="AD464" s="180">
        <v>-51.8</v>
      </c>
      <c r="AE464" s="169">
        <v>380</v>
      </c>
      <c r="AF464" s="169">
        <v>260</v>
      </c>
      <c r="AG464" s="175">
        <v>0</v>
      </c>
      <c r="AH464" s="180">
        <v>0</v>
      </c>
      <c r="AI464" s="175">
        <v>0</v>
      </c>
      <c r="AJ464" s="175">
        <v>0</v>
      </c>
      <c r="AK464" s="169">
        <v>7520</v>
      </c>
      <c r="AL464" s="181">
        <v>31463.68</v>
      </c>
      <c r="AM464" s="169"/>
      <c r="AN464" s="170"/>
      <c r="AO464" s="170"/>
      <c r="AP464" s="170"/>
      <c r="AQ464" s="170"/>
      <c r="AR464" s="170"/>
      <c r="AS464" s="170"/>
      <c r="AT464" s="170"/>
      <c r="AU464" s="170"/>
      <c r="AV464" s="170"/>
      <c r="AW464" s="170"/>
      <c r="AX464" s="170"/>
      <c r="AY464" s="170"/>
      <c r="AZ464" s="170"/>
      <c r="BA464" s="170"/>
      <c r="BB464" s="170"/>
      <c r="BC464" s="170"/>
      <c r="BD464" s="170"/>
      <c r="BE464" s="170"/>
      <c r="BF464" s="170"/>
      <c r="BG464" s="170"/>
      <c r="BH464" s="170"/>
      <c r="BI464" s="170"/>
      <c r="BJ464" s="170"/>
      <c r="BK464" s="170"/>
      <c r="BL464" s="170"/>
      <c r="BM464" s="170"/>
      <c r="BN464" s="170"/>
      <c r="BO464" s="170"/>
      <c r="BP464" s="170"/>
      <c r="BQ464" s="170"/>
      <c r="BR464" s="170"/>
      <c r="BS464" s="170"/>
      <c r="BT464" s="170"/>
      <c r="BU464" s="170"/>
      <c r="BV464" s="170"/>
      <c r="BW464" s="170"/>
      <c r="BX464" s="170"/>
      <c r="BY464" s="169"/>
      <c r="BZ464" s="169"/>
      <c r="CA464" s="169"/>
      <c r="CB464" s="169"/>
      <c r="CC464" s="169"/>
      <c r="CD464" s="169"/>
      <c r="CE464" s="169"/>
      <c r="CF464" s="169"/>
      <c r="CG464" s="169"/>
      <c r="CH464" s="169"/>
      <c r="CI464" s="169"/>
      <c r="CJ464" s="169"/>
      <c r="CK464" s="169"/>
      <c r="CL464" s="169"/>
      <c r="CM464" s="169"/>
      <c r="CN464" s="169"/>
      <c r="CO464" s="169"/>
      <c r="CP464" s="169"/>
      <c r="CQ464" s="169"/>
      <c r="CR464" s="169"/>
      <c r="CS464" s="171"/>
      <c r="CT464" s="171"/>
      <c r="CU464" s="169"/>
    </row>
    <row r="465" spans="1:130" ht="15.75" x14ac:dyDescent="0.25">
      <c r="A465" s="166" t="s">
        <v>412</v>
      </c>
      <c r="B465" s="166" t="s">
        <v>1069</v>
      </c>
      <c r="C465" s="177">
        <f ca="1">7*$C$494+$C$273*4</f>
        <v>92.138900000000007</v>
      </c>
      <c r="D465" s="176">
        <v>178</v>
      </c>
      <c r="E465" s="176">
        <v>383.8</v>
      </c>
      <c r="F465" s="176">
        <v>591.70000000000005</v>
      </c>
      <c r="G465" s="176">
        <v>40.6</v>
      </c>
      <c r="H465" s="176">
        <v>41.137949988162553</v>
      </c>
      <c r="I465" s="176">
        <v>316</v>
      </c>
      <c r="J465" s="175">
        <v>0.26400000000000001</v>
      </c>
      <c r="K465" s="175">
        <v>0.25700000000000001</v>
      </c>
      <c r="L465" s="175">
        <v>0.86699999999999999</v>
      </c>
      <c r="M465" s="176">
        <v>293</v>
      </c>
      <c r="N465" s="176">
        <v>0.4</v>
      </c>
      <c r="O465" s="177">
        <v>-5.8170000000000002</v>
      </c>
      <c r="P465" s="178">
        <v>0.12239999999999999</v>
      </c>
      <c r="Q465" s="178">
        <v>-6.6050000000000006E-5</v>
      </c>
      <c r="R465" s="178">
        <v>1.173E-8</v>
      </c>
      <c r="S465" s="175">
        <f t="shared" ca="1" si="7"/>
        <v>0.76834922788909843</v>
      </c>
      <c r="T465" s="179">
        <v>25</v>
      </c>
      <c r="U465" s="180">
        <v>467.33</v>
      </c>
      <c r="V465" s="180">
        <v>255.24</v>
      </c>
      <c r="W465" s="169">
        <v>11.95</v>
      </c>
      <c r="X465" s="181">
        <v>49.998799999999996</v>
      </c>
      <c r="Y465" s="169">
        <v>29.16</v>
      </c>
      <c r="Z465" s="181">
        <v>122.00544000000001</v>
      </c>
      <c r="AA465" s="181"/>
      <c r="AB465" s="177">
        <v>16.0137</v>
      </c>
      <c r="AC465" s="180">
        <v>3096.52</v>
      </c>
      <c r="AD465" s="180">
        <v>-53.67</v>
      </c>
      <c r="AE465" s="169">
        <v>410</v>
      </c>
      <c r="AF465" s="169">
        <v>280</v>
      </c>
      <c r="AG465" s="175">
        <v>56.784999999999997</v>
      </c>
      <c r="AH465" s="180">
        <v>-6283.5</v>
      </c>
      <c r="AI465" s="175">
        <v>-5.681</v>
      </c>
      <c r="AJ465" s="175">
        <v>4.84</v>
      </c>
      <c r="AK465" s="169">
        <v>7930</v>
      </c>
      <c r="AL465" s="181">
        <v>33179.120000000003</v>
      </c>
      <c r="AM465" s="190" t="s">
        <v>139</v>
      </c>
      <c r="AN465" s="191">
        <f ca="1">IFERROR(IF($AM465="HSC",OFFSET(INDEX(CpDataCoefficients!$A$1:$A$5025,MATCH($A465,CpDataCoefficients!$A$1:$A$5025,0)),1,CpDataCoefficients!$F$39+AN$3),OFFSET(INDEX(CpDataCoefficients!$A$1:$A$5025,MATCH($A465,CpDataCoefficients!$A$1:$A$5025,0)),0,CpDataCoefficients!$F$39+AN$3)),0)</f>
        <v>200</v>
      </c>
      <c r="AO465" s="191">
        <f ca="1">IFERROR(IF($AM465="HSC",OFFSET(INDEX(CpDataCoefficients!$A$1:$A$5025,MATCH($A465,CpDataCoefficients!$A$1:$A$5025,0)),1,CpDataCoefficients!$F$39+AO$3),OFFSET(INDEX(CpDataCoefficients!$A$1:$A$5025,MATCH($A465,CpDataCoefficients!$A$1:$A$5025,0)),0,CpDataCoefficients!$F$39+AO$3)),0)</f>
        <v>1500</v>
      </c>
      <c r="AP465" s="191">
        <f ca="1">IFERROR(IF($AM465="HSC",OFFSET(INDEX(CpDataCoefficients!$A$1:$A$5025,MATCH($A465,CpDataCoefficients!$A$1:$A$5025,0)),1,CpDataCoefficients!$F$39+AP$3),OFFSET(INDEX(CpDataCoefficients!$A$1:$A$5025,MATCH($A465,CpDataCoefficients!$A$1:$A$5025,0)),0,CpDataCoefficients!$F$39+AP$3)),0)</f>
        <v>-51.754152732033603</v>
      </c>
      <c r="AQ465" s="191">
        <f ca="1">IFERROR(IF($AM465="HSC",OFFSET(INDEX(CpDataCoefficients!$A$1:$A$5025,MATCH($A465,CpDataCoefficients!$A$1:$A$5025,0)),1,CpDataCoefficients!$F$39+AQ$3),OFFSET(INDEX(CpDataCoefficients!$A$1:$A$5025,MATCH($A465,CpDataCoefficients!$A$1:$A$5025,0)),0,CpDataCoefficients!$F$39+AQ$3)),0)</f>
        <v>611.40151492713937</v>
      </c>
      <c r="AR465" s="191">
        <f ca="1">IFERROR(IF($AM465="HSC",OFFSET(INDEX(CpDataCoefficients!$A$1:$A$5025,MATCH($A465,CpDataCoefficients!$A$1:$A$5025,0)),1,CpDataCoefficients!$F$39+AR$3),OFFSET(INDEX(CpDataCoefficients!$A$1:$A$5025,MATCH($A465,CpDataCoefficients!$A$1:$A$5025,0)),0,CpDataCoefficients!$F$39+AR$3)),0)</f>
        <v>-393.96582819376744</v>
      </c>
      <c r="AS465" s="191">
        <f ca="1">IFERROR(IF($AM465="HSC",OFFSET(INDEX(CpDataCoefficients!$A$1:$A$5025,MATCH($A465,CpDataCoefficients!$A$1:$A$5025,0)),1,CpDataCoefficients!$F$39+AS$3),OFFSET(INDEX(CpDataCoefficients!$A$1:$A$5025,MATCH($A465,CpDataCoefficients!$A$1:$A$5025,0)),0,CpDataCoefficients!$F$39+AS$3)),0)</f>
        <v>95.611506478657986</v>
      </c>
      <c r="AT465" s="191">
        <f ca="1">IFERROR(IF($AM465="HSC",OFFSET(INDEX(CpDataCoefficients!$A$1:$A$5025,MATCH($A465,CpDataCoefficients!$A$1:$A$5025,0)),1,CpDataCoefficients!$F$39+AT$3),OFFSET(INDEX(CpDataCoefficients!$A$1:$A$5025,MATCH($A465,CpDataCoefficients!$A$1:$A$5025,0)),0,CpDataCoefficients!$F$39+AT$3)),0)</f>
        <v>0.55363744557303518</v>
      </c>
      <c r="AU465" s="191">
        <f ca="1">IFERROR(IF($AM465="HSC",OFFSET(INDEX(CpDataCoefficients!$A$1:$A$5025,MATCH($A465,CpDataCoefficients!$A$1:$A$5025,0)),1,CpDataCoefficients!$F$39+AU$3),OFFSET(INDEX(CpDataCoefficients!$A$1:$A$5025,MATCH($A465,CpDataCoefficients!$A$1:$A$5025,0)),0,CpDataCoefficients!$F$39+AU$3)),0)</f>
        <v>0</v>
      </c>
      <c r="AV465" s="191">
        <f ca="1">IFERROR(IF($AM465="HSC",OFFSET(INDEX(CpDataCoefficients!$A$1:$A$5025,MATCH($A465,CpDataCoefficients!$A$1:$A$5025,0)),1,CpDataCoefficients!$F$39+AV$3),OFFSET(INDEX(CpDataCoefficients!$A$1:$A$5025,MATCH($A465,CpDataCoefficients!$A$1:$A$5025,0)),0,CpDataCoefficients!$F$39+AV$3)),0)</f>
        <v>0</v>
      </c>
      <c r="AW465" s="191">
        <f ca="1">IFERROR(IF($AM465="HSC",OFFSET(INDEX(CpDataCoefficients!$A$1:$A$5025,MATCH($A465,CpDataCoefficients!$A$1:$A$5025,0)),1,CpDataCoefficients!$F$39+AW$3),OFFSET(INDEX(CpDataCoefficients!$A$1:$A$5025,MATCH($A465,CpDataCoefficients!$A$1:$A$5025,0)),0,CpDataCoefficients!$F$39+AW$3)),0)</f>
        <v>0</v>
      </c>
      <c r="AX465" s="191">
        <f ca="1">IFERROR(IF($AM465="HSC",OFFSET(INDEX(CpDataCoefficients!$A$1:$A$5025,MATCH($A465,CpDataCoefficients!$A$1:$A$5025,0)),1,CpDataCoefficients!$F$39+AX$3),OFFSET(INDEX(CpDataCoefficients!$A$1:$A$5025,MATCH($A465,CpDataCoefficients!$A$1:$A$5025,0)),0,CpDataCoefficients!$F$39+AX$3)),0)</f>
        <v>0</v>
      </c>
      <c r="AY465" s="191">
        <f ca="1">IFERROR(IF($AM465="HSC",OFFSET(INDEX(CpDataCoefficients!$A$1:$A$5025,MATCH($A465,CpDataCoefficients!$A$1:$A$5025,0)),1,CpDataCoefficients!$F$39+AY$3),OFFSET(INDEX(CpDataCoefficients!$A$1:$A$5025,MATCH($A465,CpDataCoefficients!$A$1:$A$5025,0)),0,CpDataCoefficients!$F$39+AY$3)),0)</f>
        <v>0</v>
      </c>
      <c r="AZ465" s="191">
        <f ca="1">IFERROR(IF($AM465="HSC",OFFSET(INDEX(CpDataCoefficients!$A$1:$A$5025,MATCH($A465,CpDataCoefficients!$A$1:$A$5025,0)),1,CpDataCoefficients!$F$39+AZ$3),OFFSET(INDEX(CpDataCoefficients!$A$1:$A$5025,MATCH($A465,CpDataCoefficients!$A$1:$A$5025,0)),0,CpDataCoefficients!$F$39+AZ$3)),0)</f>
        <v>0</v>
      </c>
      <c r="BA465" s="191">
        <f ca="1">IFERROR(IF($AM465="HSC",OFFSET(INDEX(CpDataCoefficients!$A$1:$A$5025,MATCH($A465,CpDataCoefficients!$A$1:$A$5025,0)),1,CpDataCoefficients!$F$39+BA$3),OFFSET(INDEX(CpDataCoefficients!$A$1:$A$5025,MATCH($A465,CpDataCoefficients!$A$1:$A$5025,0)),0,CpDataCoefficients!$F$39+BA$3)),0)</f>
        <v>0</v>
      </c>
      <c r="BB465" s="191">
        <f ca="1">IFERROR(IF($AM465="HSC",OFFSET(INDEX(CpDataCoefficients!$A$1:$A$5025,MATCH($A465,CpDataCoefficients!$A$1:$A$5025,0)),1,CpDataCoefficients!$F$39+BB$3),OFFSET(INDEX(CpDataCoefficients!$A$1:$A$5025,MATCH($A465,CpDataCoefficients!$A$1:$A$5025,0)),0,CpDataCoefficients!$F$39+BB$3)),0)</f>
        <v>0</v>
      </c>
      <c r="BC465" s="191">
        <f ca="1">IFERROR(IF($AM465="HSC",OFFSET(INDEX(CpDataCoefficients!$A$1:$A$5025,MATCH($A465,CpDataCoefficients!$A$1:$A$5025,0)),1,CpDataCoefficients!$F$39+BC$3),OFFSET(INDEX(CpDataCoefficients!$A$1:$A$5025,MATCH($A465,CpDataCoefficients!$A$1:$A$5025,0)),0,CpDataCoefficients!$F$39+BC$3)),0)</f>
        <v>0</v>
      </c>
      <c r="BD465" s="191">
        <f ca="1">IFERROR(IF($AM465="HSC",OFFSET(INDEX(CpDataCoefficients!$A$1:$A$5025,MATCH($A465,CpDataCoefficients!$A$1:$A$5025,0)),1,CpDataCoefficients!$F$39+BD$3),OFFSET(INDEX(CpDataCoefficients!$A$1:$A$5025,MATCH($A465,CpDataCoefficients!$A$1:$A$5025,0)),0,CpDataCoefficients!$F$39+BD$3)),0)</f>
        <v>0</v>
      </c>
      <c r="BE465" s="191">
        <f ca="1">IFERROR(IF($AM465="HSC",OFFSET(INDEX(CpDataCoefficients!$A$1:$A$5025,MATCH($A465,CpDataCoefficients!$A$1:$A$5025,0)),1,CpDataCoefficients!$F$39+BE$3),OFFSET(INDEX(CpDataCoefficients!$A$1:$A$5025,MATCH($A465,CpDataCoefficients!$A$1:$A$5025,0)),0,CpDataCoefficients!$F$39+BE$3)),0)</f>
        <v>0</v>
      </c>
      <c r="BF465" s="191">
        <f ca="1">IFERROR(IF($AM465="HSC",OFFSET(INDEX(CpDataCoefficients!$A$1:$A$5025,MATCH($A465,CpDataCoefficients!$A$1:$A$5025,0)),1,CpDataCoefficients!$F$39+BF$3),OFFSET(INDEX(CpDataCoefficients!$A$1:$A$5025,MATCH($A465,CpDataCoefficients!$A$1:$A$5025,0)),0,CpDataCoefficients!$F$39+BF$3)),0)</f>
        <v>0</v>
      </c>
      <c r="BG465" s="191">
        <f ca="1">IFERROR(IF($AM465="HSC",OFFSET(INDEX(CpDataCoefficients!$A$1:$A$5025,MATCH($A465,CpDataCoefficients!$A$1:$A$5025,0)),1,CpDataCoefficients!$F$39+BG$3),OFFSET(INDEX(CpDataCoefficients!$A$1:$A$5025,MATCH($A465,CpDataCoefficients!$A$1:$A$5025,0)),0,CpDataCoefficients!$F$39+BG$3)),0)</f>
        <v>0</v>
      </c>
      <c r="BH465" s="191">
        <f ca="1">IFERROR(IF($AM465="HSC",OFFSET(INDEX(CpDataCoefficients!$A$1:$A$5025,MATCH($A465,CpDataCoefficients!$A$1:$A$5025,0)),1,CpDataCoefficients!$F$39+BH$3),OFFSET(INDEX(CpDataCoefficients!$A$1:$A$5025,MATCH($A465,CpDataCoefficients!$A$1:$A$5025,0)),0,CpDataCoefficients!$F$39+BH$3)),0)</f>
        <v>0</v>
      </c>
      <c r="BI465" s="191">
        <f ca="1">IFERROR(IF($AM465="HSC",OFFSET(INDEX(CpDataCoefficients!$A$1:$A$5025,MATCH($A465,CpDataCoefficients!$A$1:$A$5025,0)),1,CpDataCoefficients!$F$39+BI$3),OFFSET(INDEX(CpDataCoefficients!$A$1:$A$5025,MATCH($A465,CpDataCoefficients!$A$1:$A$5025,0)),0,CpDataCoefficients!$F$39+BI$3)),0)</f>
        <v>0</v>
      </c>
      <c r="BJ465" s="191">
        <f ca="1">IFERROR(IF($AM465="HSC",OFFSET(INDEX(CpDataCoefficients!$A$1:$A$5025,MATCH($A465,CpDataCoefficients!$A$1:$A$5025,0)),1,CpDataCoefficients!$F$39+BJ$3),OFFSET(INDEX(CpDataCoefficients!$A$1:$A$5025,MATCH($A465,CpDataCoefficients!$A$1:$A$5025,0)),0,CpDataCoefficients!$F$39+BJ$3)),0)</f>
        <v>0</v>
      </c>
      <c r="BK465" s="191">
        <f ca="1">IFERROR(IF($AM465="HSC",OFFSET(INDEX(CpDataCoefficients!$A$1:$A$5025,MATCH($A465,CpDataCoefficients!$A$1:$A$5025,0)),1,CpDataCoefficients!$F$39+BK$3),OFFSET(INDEX(CpDataCoefficients!$A$1:$A$5025,MATCH($A465,CpDataCoefficients!$A$1:$A$5025,0)),0,CpDataCoefficients!$F$39+BK$3)),0)</f>
        <v>0</v>
      </c>
      <c r="BL465" s="191">
        <f ca="1">IFERROR(IF($AM465="HSC",OFFSET(INDEX(CpDataCoefficients!$A$1:$A$5025,MATCH($A465,CpDataCoefficients!$A$1:$A$5025,0)),1,CpDataCoefficients!$F$39+BL$3),OFFSET(INDEX(CpDataCoefficients!$A$1:$A$5025,MATCH($A465,CpDataCoefficients!$A$1:$A$5025,0)),0,CpDataCoefficients!$F$39+BL$3)),0)</f>
        <v>0</v>
      </c>
      <c r="BM465" s="191">
        <f ca="1">IFERROR(IF($AM465="HSC",OFFSET(INDEX(CpDataCoefficients!$A$1:$A$5025,MATCH($A465,CpDataCoefficients!$A$1:$A$5025,0)),1,CpDataCoefficients!$F$39+BM$3),OFFSET(INDEX(CpDataCoefficients!$A$1:$A$5025,MATCH($A465,CpDataCoefficients!$A$1:$A$5025,0)),0,CpDataCoefficients!$F$39+BM$3)),0)</f>
        <v>0</v>
      </c>
      <c r="BN465" s="191">
        <f ca="1">IFERROR(IF($AM465="HSC",OFFSET(INDEX(CpDataCoefficients!$A$1:$A$5025,MATCH($A465,CpDataCoefficients!$A$1:$A$5025,0)),1,CpDataCoefficients!$F$39+BN$3),OFFSET(INDEX(CpDataCoefficients!$A$1:$A$5025,MATCH($A465,CpDataCoefficients!$A$1:$A$5025,0)),0,CpDataCoefficients!$F$39+BN$3)),0)</f>
        <v>0</v>
      </c>
      <c r="BO465" s="191">
        <f ca="1">IFERROR(IF($AM465="HSC",OFFSET(INDEX(CpDataCoefficients!$A$1:$A$5025,MATCH($A465,CpDataCoefficients!$A$1:$A$5025,0)),1,CpDataCoefficients!$F$39+BO$3),OFFSET(INDEX(CpDataCoefficients!$A$1:$A$5025,MATCH($A465,CpDataCoefficients!$A$1:$A$5025,0)),0,CpDataCoefficients!$F$39+BO$3)),0)</f>
        <v>0</v>
      </c>
      <c r="BP465" s="191">
        <f ca="1">IFERROR(IF($AM465="HSC",OFFSET(INDEX(CpDataCoefficients!$A$1:$A$5025,MATCH($A465,CpDataCoefficients!$A$1:$A$5025,0)),1,CpDataCoefficients!$F$39+BP$3),OFFSET(INDEX(CpDataCoefficients!$A$1:$A$5025,MATCH($A465,CpDataCoefficients!$A$1:$A$5025,0)),0,CpDataCoefficients!$F$39+BP$3)),0)</f>
        <v>0</v>
      </c>
      <c r="BQ465" s="191">
        <f ca="1">IFERROR(IF($AM465="HSC",OFFSET(INDEX(CpDataCoefficients!$A$1:$A$5025,MATCH($A465,CpDataCoefficients!$A$1:$A$5025,0)),1,CpDataCoefficients!$F$39+BQ$3),OFFSET(INDEX(CpDataCoefficients!$A$1:$A$5025,MATCH($A465,CpDataCoefficients!$A$1:$A$5025,0)),0,CpDataCoefficients!$F$39+BQ$3)),0)</f>
        <v>0</v>
      </c>
      <c r="BR465" s="191">
        <f ca="1">IFERROR(IF($AM465="HSC",OFFSET(INDEX(CpDataCoefficients!$A$1:$A$5025,MATCH($A465,CpDataCoefficients!$A$1:$A$5025,0)),1,CpDataCoefficients!$F$39+BR$3),OFFSET(INDEX(CpDataCoefficients!$A$1:$A$5025,MATCH($A465,CpDataCoefficients!$A$1:$A$5025,0)),0,CpDataCoefficients!$F$39+BR$3)),0)</f>
        <v>0</v>
      </c>
      <c r="BS465" s="191">
        <f ca="1">IFERROR(IF($AM465="HSC",OFFSET(INDEX(CpDataCoefficients!$A$1:$A$5025,MATCH($A465,CpDataCoefficients!$A$1:$A$5025,0)),1,CpDataCoefficients!$F$39+BS$3),OFFSET(INDEX(CpDataCoefficients!$A$1:$A$5025,MATCH($A465,CpDataCoefficients!$A$1:$A$5025,0)),0,CpDataCoefficients!$F$39+BS$3)),0)</f>
        <v>0</v>
      </c>
      <c r="BT465" s="191">
        <f ca="1">IFERROR(IF($AM465="HSC",OFFSET(INDEX(CpDataCoefficients!$A$1:$A$5025,MATCH($A465,CpDataCoefficients!$A$1:$A$5025,0)),1,CpDataCoefficients!$F$39+BT$3),OFFSET(INDEX(CpDataCoefficients!$A$1:$A$5025,MATCH($A465,CpDataCoefficients!$A$1:$A$5025,0)),0,CpDataCoefficients!$F$39+BT$3)),0)</f>
        <v>0</v>
      </c>
      <c r="BU465" s="191">
        <f ca="1">IFERROR(IF($AM465="HSC",OFFSET(INDEX(CpDataCoefficients!$A$1:$A$5025,MATCH($A465,CpDataCoefficients!$A$1:$A$5025,0)),1,CpDataCoefficients!$F$39+BU$3),OFFSET(INDEX(CpDataCoefficients!$A$1:$A$5025,MATCH($A465,CpDataCoefficients!$A$1:$A$5025,0)),0,CpDataCoefficients!$F$39+BU$3)),0)</f>
        <v>0</v>
      </c>
      <c r="BV465" s="191">
        <f ca="1">IFERROR(IF($AM465="HSC",OFFSET(INDEX(CpDataCoefficients!$A$1:$A$5025,MATCH($A465,CpDataCoefficients!$A$1:$A$5025,0)),1,CpDataCoefficients!$F$39+BV$3),OFFSET(INDEX(CpDataCoefficients!$A$1:$A$5025,MATCH($A465,CpDataCoefficients!$A$1:$A$5025,0)),0,CpDataCoefficients!$F$39+BV$3)),0)</f>
        <v>0</v>
      </c>
      <c r="BW465" s="191">
        <f ca="1">IFERROR(IF($AM465="HSC",OFFSET(INDEX(CpDataCoefficients!$A$1:$A$5025,MATCH($A465,CpDataCoefficients!$A$1:$A$5025,0)),1,CpDataCoefficients!$F$39+BW$3),OFFSET(INDEX(CpDataCoefficients!$A$1:$A$5025,MATCH($A465,CpDataCoefficients!$A$1:$A$5025,0)),0,CpDataCoefficients!$F$39+BW$3)),0)</f>
        <v>0</v>
      </c>
      <c r="BX465" s="191">
        <f ca="1">IFERROR(IF($AM465="HSC",OFFSET(INDEX(CpDataCoefficients!$A$1:$A$5025,MATCH($A465,CpDataCoefficients!$A$1:$A$5025,0)),1,CpDataCoefficients!$F$39+BX$3),OFFSET(INDEX(CpDataCoefficients!$A$1:$A$5025,MATCH($A465,CpDataCoefficients!$A$1:$A$5025,0)),0,CpDataCoefficients!$F$39+BX$3)),0)</f>
        <v>0</v>
      </c>
      <c r="BY465" s="191">
        <f ca="1">IFERROR(IF($AM465="HSC",OFFSET(INDEX(CpDataCoefficients!$A$1:$A$5025,MATCH($A465,CpDataCoefficients!$A$1:$A$5025,0)),1,CpDataCoefficients!$F$39+BY$3),OFFSET(INDEX(CpDataCoefficients!$A$1:$A$5025,MATCH($A465,CpDataCoefficients!$A$1:$A$5025,0)),0,CpDataCoefficients!$F$39+BY$3)),0)</f>
        <v>0</v>
      </c>
      <c r="BZ465" s="191">
        <f ca="1">IFERROR(IF($AM465="HSC",OFFSET(INDEX(CpDataCoefficients!$A$1:$A$5025,MATCH($A465,CpDataCoefficients!$A$1:$A$5025,0)),1,CpDataCoefficients!$F$39+BZ$3),OFFSET(INDEX(CpDataCoefficients!$A$1:$A$5025,MATCH($A465,CpDataCoefficients!$A$1:$A$5025,0)),0,CpDataCoefficients!$F$39+BZ$3)),0)</f>
        <v>0</v>
      </c>
      <c r="CA465" s="191">
        <f ca="1">IFERROR(IF($AM465="HSC",OFFSET(INDEX(CpDataCoefficients!$A$1:$A$5025,MATCH($A465,CpDataCoefficients!$A$1:$A$5025,0)),1,CpDataCoefficients!$F$39+CA$3),OFFSET(INDEX(CpDataCoefficients!$A$1:$A$5025,MATCH($A465,CpDataCoefficients!$A$1:$A$5025,0)),0,CpDataCoefficients!$F$39+CA$3)),0)</f>
        <v>0</v>
      </c>
      <c r="CB465" s="191">
        <f ca="1">IFERROR(IF($AM465="HSC",OFFSET(INDEX(CpDataCoefficients!$A$1:$A$5025,MATCH($A465,CpDataCoefficients!$A$1:$A$5025,0)),1,CpDataCoefficients!$F$39+CB$3),OFFSET(INDEX(CpDataCoefficients!$A$1:$A$5025,MATCH($A465,CpDataCoefficients!$A$1:$A$5025,0)),0,CpDataCoefficients!$F$39+CB$3)),0)</f>
        <v>0</v>
      </c>
      <c r="CC465" s="191">
        <f ca="1">IFERROR(IF($AM465="HSC",OFFSET(INDEX(CpDataCoefficients!$A$1:$A$5025,MATCH($A465,CpDataCoefficients!$A$1:$A$5025,0)),1,CpDataCoefficients!$F$39+CC$3),OFFSET(INDEX(CpDataCoefficients!$A$1:$A$5025,MATCH($A465,CpDataCoefficients!$A$1:$A$5025,0)),0,CpDataCoefficients!$F$39+CC$3)),0)</f>
        <v>0</v>
      </c>
      <c r="CD465" s="191">
        <f ca="1">IFERROR(IF($AM465="HSC",OFFSET(INDEX(CpDataCoefficients!$A$1:$A$5025,MATCH($A465,CpDataCoefficients!$A$1:$A$5025,0)),1,CpDataCoefficients!$F$39+CD$3),OFFSET(INDEX(CpDataCoefficients!$A$1:$A$5025,MATCH($A465,CpDataCoefficients!$A$1:$A$5025,0)),0,CpDataCoefficients!$F$39+CD$3)),0)</f>
        <v>0</v>
      </c>
      <c r="CE465" s="191">
        <f ca="1">IFERROR(IF($AM465="HSC",OFFSET(INDEX(CpDataCoefficients!$A$1:$A$5025,MATCH($A465,CpDataCoefficients!$A$1:$A$5025,0)),1,CpDataCoefficients!$F$39+CE$3),OFFSET(INDEX(CpDataCoefficients!$A$1:$A$5025,MATCH($A465,CpDataCoefficients!$A$1:$A$5025,0)),0,CpDataCoefficients!$F$39+CE$3)),0)</f>
        <v>0</v>
      </c>
      <c r="CF465" s="191">
        <f ca="1">IFERROR(IF($AM465="HSC",OFFSET(INDEX(CpDataCoefficients!$A$1:$A$5025,MATCH($A465,CpDataCoefficients!$A$1:$A$5025,0)),1,CpDataCoefficients!$F$39+CF$3),OFFSET(INDEX(CpDataCoefficients!$A$1:$A$5025,MATCH($A465,CpDataCoefficients!$A$1:$A$5025,0)),0,CpDataCoefficients!$F$39+CF$3)),0)</f>
        <v>0</v>
      </c>
      <c r="CG465" s="191">
        <f ca="1">IFERROR(IF($AM465="HSC",OFFSET(INDEX(CpDataCoefficients!$A$1:$A$5025,MATCH($A465,CpDataCoefficients!$A$1:$A$5025,0)),1,CpDataCoefficients!$F$39+CG$3),OFFSET(INDEX(CpDataCoefficients!$A$1:$A$5025,MATCH($A465,CpDataCoefficients!$A$1:$A$5025,0)),0,CpDataCoefficients!$F$39+CG$3)),0)</f>
        <v>0</v>
      </c>
      <c r="CH465" s="191">
        <f ca="1">IFERROR(IF($AM465="HSC",OFFSET(INDEX(CpDataCoefficients!$A$1:$A$5025,MATCH($A465,CpDataCoefficients!$A$1:$A$5025,0)),1,CpDataCoefficients!$F$39+CH$3),OFFSET(INDEX(CpDataCoefficients!$A$1:$A$5025,MATCH($A465,CpDataCoefficients!$A$1:$A$5025,0)),0,CpDataCoefficients!$F$39+CH$3)),0)</f>
        <v>0</v>
      </c>
      <c r="CI465" s="191">
        <f ca="1">IFERROR(IF($AM465="HSC",OFFSET(INDEX(CpDataCoefficients!$A$1:$A$5025,MATCH($A465,CpDataCoefficients!$A$1:$A$5025,0)),1,CpDataCoefficients!$F$39+CI$3),OFFSET(INDEX(CpDataCoefficients!$A$1:$A$5025,MATCH($A465,CpDataCoefficients!$A$1:$A$5025,0)),0,CpDataCoefficients!$F$39+CI$3)),0)</f>
        <v>0</v>
      </c>
      <c r="CJ465" s="191">
        <f ca="1">IFERROR(IF($AM465="HSC",OFFSET(INDEX(CpDataCoefficients!$A$1:$A$5025,MATCH($A465,CpDataCoefficients!$A$1:$A$5025,0)),1,CpDataCoefficients!$F$39+CJ$3),OFFSET(INDEX(CpDataCoefficients!$A$1:$A$5025,MATCH($A465,CpDataCoefficients!$A$1:$A$5025,0)),0,CpDataCoefficients!$F$39+CJ$3)),0)</f>
        <v>0</v>
      </c>
      <c r="CK465" s="191">
        <f ca="1">IFERROR(IF($AM465="HSC",OFFSET(INDEX(CpDataCoefficients!$A$1:$A$5025,MATCH($A465,CpDataCoefficients!$A$1:$A$5025,0)),1,CpDataCoefficients!$F$39+CK$3),OFFSET(INDEX(CpDataCoefficients!$A$1:$A$5025,MATCH($A465,CpDataCoefficients!$A$1:$A$5025,0)),0,CpDataCoefficients!$F$39+CK$3)),0)</f>
        <v>0</v>
      </c>
      <c r="CL465" s="191">
        <f ca="1">IFERROR(IF($AM465="HSC",OFFSET(INDEX(CpDataCoefficients!$A$1:$A$5025,MATCH($A465,CpDataCoefficients!$A$1:$A$5025,0)),1,CpDataCoefficients!$F$39+CL$3),OFFSET(INDEX(CpDataCoefficients!$A$1:$A$5025,MATCH($A465,CpDataCoefficients!$A$1:$A$5025,0)),0,CpDataCoefficients!$F$39+CL$3)),0)</f>
        <v>0</v>
      </c>
      <c r="CM465" s="191">
        <f ca="1">IFERROR(IF($AM465="HSC",OFFSET(INDEX(CpDataCoefficients!$A$1:$A$5025,MATCH($A465,CpDataCoefficients!$A$1:$A$5025,0)),1,CpDataCoefficients!$F$39+CM$3),OFFSET(INDEX(CpDataCoefficients!$A$1:$A$5025,MATCH($A465,CpDataCoefficients!$A$1:$A$5025,0)),0,CpDataCoefficients!$F$39+CM$3)),0)</f>
        <v>0</v>
      </c>
      <c r="CN465" s="191">
        <f ca="1">IFERROR(IF($AM465="HSC",OFFSET(INDEX(CpDataCoefficients!$A$1:$A$5025,MATCH($A465,CpDataCoefficients!$A$1:$A$5025,0)),1,CpDataCoefficients!$F$39+CN$3),OFFSET(INDEX(CpDataCoefficients!$A$1:$A$5025,MATCH($A465,CpDataCoefficients!$A$1:$A$5025,0)),0,CpDataCoefficients!$F$39+CN$3)),0)</f>
        <v>0</v>
      </c>
      <c r="CO465" s="191">
        <f ca="1">IFERROR(IF($AM465="HSC",OFFSET(INDEX(CpDataCoefficients!$A$1:$A$5025,MATCH($A465,CpDataCoefficients!$A$1:$A$5025,0)),1,CpDataCoefficients!$F$39+CO$3),OFFSET(INDEX(CpDataCoefficients!$A$1:$A$5025,MATCH($A465,CpDataCoefficients!$A$1:$A$5025,0)),0,CpDataCoefficients!$F$39+CO$3)),0)</f>
        <v>0</v>
      </c>
      <c r="CP465" s="191">
        <f ca="1">IFERROR(IF($AM465="HSC",OFFSET(INDEX(CpDataCoefficients!$A$1:$A$5025,MATCH($A465,CpDataCoefficients!$A$1:$A$5025,0)),1,CpDataCoefficients!$F$39+CP$3),OFFSET(INDEX(CpDataCoefficients!$A$1:$A$5025,MATCH($A465,CpDataCoefficients!$A$1:$A$5025,0)),0,CpDataCoefficients!$F$39+CP$3)),0)</f>
        <v>0</v>
      </c>
      <c r="CQ465" s="191">
        <f ca="1">IFERROR(IF($AM465="HSC",OFFSET(INDEX(CpDataCoefficients!$A$1:$A$5025,MATCH($A465,CpDataCoefficients!$A$1:$A$5025,0)),1,CpDataCoefficients!$F$39+CQ$3),OFFSET(INDEX(CpDataCoefficients!$A$1:$A$5025,MATCH($A465,CpDataCoefficients!$A$1:$A$5025,0)),0,CpDataCoefficients!$F$39+CQ$3)),0)</f>
        <v>0</v>
      </c>
      <c r="CR465" s="191">
        <f ca="1">IFERROR(IF($AM465="HSC",OFFSET(INDEX(CpDataCoefficients!$A$1:$A$5025,MATCH($A465,CpDataCoefficients!$A$1:$A$5025,0)),1,CpDataCoefficients!$F$39+CR$3),OFFSET(INDEX(CpDataCoefficients!$A$1:$A$5025,MATCH($A465,CpDataCoefficients!$A$1:$A$5025,0)),0,CpDataCoefficients!$F$39+CR$3)),0)</f>
        <v>0</v>
      </c>
      <c r="CS465" s="191">
        <f ca="1">IFERROR(IF($AM465="HSC",OFFSET(INDEX(CpDataCoefficients!$A$1:$A$5025,MATCH($A465,CpDataCoefficients!$A$1:$A$5025,0)),1,CpDataCoefficients!$F$39+CS$3),OFFSET(INDEX(CpDataCoefficients!$A$1:$A$5025,MATCH($A465,CpDataCoefficients!$A$1:$A$5025,0)),0,CpDataCoefficients!$F$39+CS$3)),0)</f>
        <v>0</v>
      </c>
      <c r="CT465" s="191">
        <f ca="1">IFERROR(IF($AM465="HSC",OFFSET(INDEX(CpDataCoefficients!$A$1:$A$5025,MATCH($A465,CpDataCoefficients!$A$1:$A$5025,0)),1,CpDataCoefficients!$F$39+CT$3),OFFSET(INDEX(CpDataCoefficients!$A$1:$A$5025,MATCH($A465,CpDataCoefficients!$A$1:$A$5025,0)),0,CpDataCoefficients!$F$39+CT$3)),0)</f>
        <v>0</v>
      </c>
      <c r="CU465" s="192">
        <f ca="1">IFERROR(IF($AM465="HSC",OFFSET(INDEX(CpDataCoefficients!$A$1:$A$5025,MATCH($A465,CpDataCoefficients!$A$1:$A$5025,0)),1,CpDataCoefficients!$F$39+CU$3),OFFSET(INDEX(CpDataCoefficients!$A$1:$A$5025,MATCH($A465,CpDataCoefficients!$A$1:$A$5025,0)),0,CpDataCoefficients!$F$39+CU$3)),0)</f>
        <v>0</v>
      </c>
      <c r="CV465" s="193">
        <v>1</v>
      </c>
      <c r="CW465" s="193"/>
      <c r="CX465" s="193"/>
      <c r="CY465" s="193"/>
      <c r="CZ465" s="193"/>
      <c r="DA465" s="193"/>
      <c r="DB465" s="193">
        <v>5</v>
      </c>
      <c r="DC465" s="193">
        <v>1</v>
      </c>
      <c r="DD465" s="193"/>
      <c r="DE465" s="193"/>
      <c r="DF465" s="193"/>
      <c r="DG465" s="193"/>
      <c r="DH465" s="193"/>
      <c r="DI465" s="193"/>
      <c r="DJ465" s="193"/>
      <c r="DK465" s="193"/>
      <c r="DL465" s="193"/>
      <c r="DM465" s="193"/>
      <c r="DN465" s="193"/>
      <c r="DO465" s="193"/>
      <c r="DP465" s="193"/>
      <c r="DQ465" s="193"/>
      <c r="DR465" s="193"/>
      <c r="DS465" s="193"/>
      <c r="DT465" s="193"/>
      <c r="DU465" s="193"/>
      <c r="DV465" s="193"/>
      <c r="DW465" s="193"/>
      <c r="DX465" s="193"/>
      <c r="DY465" s="193"/>
      <c r="DZ465" s="193"/>
    </row>
    <row r="466" spans="1:130" ht="15.75" x14ac:dyDescent="0.25">
      <c r="A466" s="166"/>
      <c r="B466" s="166" t="s">
        <v>1070</v>
      </c>
      <c r="C466" s="175">
        <v>112.21599999999999</v>
      </c>
      <c r="D466" s="176">
        <v>185</v>
      </c>
      <c r="E466" s="176">
        <v>396.6</v>
      </c>
      <c r="F466" s="176">
        <v>596</v>
      </c>
      <c r="G466" s="176">
        <v>29.3</v>
      </c>
      <c r="H466" s="176">
        <v>29.688224991457211</v>
      </c>
      <c r="I466" s="176">
        <v>0</v>
      </c>
      <c r="J466" s="175">
        <v>0</v>
      </c>
      <c r="K466" s="175">
        <v>0.24199999999999999</v>
      </c>
      <c r="L466" s="175">
        <v>0.77600000000000002</v>
      </c>
      <c r="M466" s="176">
        <v>293</v>
      </c>
      <c r="N466" s="176">
        <v>0</v>
      </c>
      <c r="O466" s="177">
        <v>-16.356000000000002</v>
      </c>
      <c r="P466" s="178">
        <v>0.21790000000000001</v>
      </c>
      <c r="Q466" s="178">
        <v>-1.2789999999999999E-4</v>
      </c>
      <c r="R466" s="178">
        <v>2.8209999999999999E-8</v>
      </c>
      <c r="S466" s="175" t="e">
        <f t="shared" ca="1" si="7"/>
        <v>#DIV/0!</v>
      </c>
      <c r="T466" s="179">
        <v>25</v>
      </c>
      <c r="U466" s="180">
        <v>0</v>
      </c>
      <c r="V466" s="180">
        <v>0</v>
      </c>
      <c r="W466" s="169">
        <v>-43.02</v>
      </c>
      <c r="X466" s="181">
        <v>-179.99568000000002</v>
      </c>
      <c r="Y466" s="169">
        <v>8.24</v>
      </c>
      <c r="Z466" s="181">
        <v>34.47616</v>
      </c>
      <c r="AA466" s="181"/>
      <c r="AB466" s="177">
        <v>15.733700000000001</v>
      </c>
      <c r="AC466" s="180">
        <v>3117.43</v>
      </c>
      <c r="AD466" s="180">
        <v>-54.02</v>
      </c>
      <c r="AE466" s="169">
        <v>424</v>
      </c>
      <c r="AF466" s="169">
        <v>286</v>
      </c>
      <c r="AG466" s="175">
        <v>53.523000000000003</v>
      </c>
      <c r="AH466" s="180">
        <v>-6162.66</v>
      </c>
      <c r="AI466" s="175">
        <v>-5.2450000000000001</v>
      </c>
      <c r="AJ466" s="175">
        <v>6.38</v>
      </c>
      <c r="AK466" s="169">
        <v>7860</v>
      </c>
      <c r="AL466" s="181">
        <v>32886.239999999998</v>
      </c>
      <c r="AM466" s="169"/>
      <c r="AN466" s="170"/>
      <c r="AO466" s="170"/>
      <c r="AP466" s="170"/>
      <c r="AQ466" s="170"/>
      <c r="AR466" s="170"/>
      <c r="AS466" s="170"/>
      <c r="AT466" s="170"/>
      <c r="AU466" s="170"/>
      <c r="AV466" s="170"/>
      <c r="AW466" s="170"/>
      <c r="AX466" s="170"/>
      <c r="AY466" s="170"/>
      <c r="AZ466" s="170"/>
      <c r="BA466" s="170"/>
      <c r="BB466" s="170"/>
      <c r="BC466" s="170"/>
      <c r="BD466" s="170"/>
      <c r="BE466" s="170"/>
      <c r="BF466" s="170"/>
      <c r="BG466" s="170"/>
      <c r="BH466" s="170"/>
      <c r="BI466" s="170"/>
      <c r="BJ466" s="170"/>
      <c r="BK466" s="170"/>
      <c r="BL466" s="170"/>
      <c r="BM466" s="170"/>
      <c r="BN466" s="170"/>
      <c r="BO466" s="170"/>
      <c r="BP466" s="170"/>
      <c r="BQ466" s="170"/>
      <c r="BR466" s="170"/>
      <c r="BS466" s="170"/>
      <c r="BT466" s="170"/>
      <c r="BU466" s="170"/>
      <c r="BV466" s="170"/>
      <c r="BW466" s="170"/>
      <c r="BX466" s="170"/>
      <c r="BY466" s="169"/>
      <c r="BZ466" s="169"/>
      <c r="CA466" s="169"/>
      <c r="CB466" s="169"/>
      <c r="CC466" s="169"/>
      <c r="CD466" s="169"/>
      <c r="CE466" s="169"/>
      <c r="CF466" s="169"/>
      <c r="CG466" s="169"/>
      <c r="CH466" s="169"/>
      <c r="CI466" s="169"/>
      <c r="CJ466" s="169"/>
      <c r="CK466" s="169"/>
      <c r="CL466" s="169"/>
      <c r="CM466" s="169"/>
      <c r="CN466" s="169"/>
      <c r="CO466" s="169"/>
      <c r="CP466" s="169"/>
      <c r="CQ466" s="169"/>
      <c r="CR466" s="169"/>
      <c r="CS466" s="171"/>
      <c r="CT466" s="171"/>
      <c r="CU466" s="169"/>
    </row>
    <row r="467" spans="1:130" ht="15.75" x14ac:dyDescent="0.25">
      <c r="A467" s="166"/>
      <c r="B467" s="166" t="s">
        <v>1071</v>
      </c>
      <c r="C467" s="175">
        <v>98.188999999999993</v>
      </c>
      <c r="D467" s="176">
        <v>155.6</v>
      </c>
      <c r="E467" s="176">
        <v>365</v>
      </c>
      <c r="F467" s="176">
        <v>553.20000000000005</v>
      </c>
      <c r="G467" s="176">
        <v>34</v>
      </c>
      <c r="H467" s="176">
        <v>34.450499990086868</v>
      </c>
      <c r="I467" s="176">
        <v>362</v>
      </c>
      <c r="J467" s="175">
        <v>0.27</v>
      </c>
      <c r="K467" s="175">
        <v>0.26900000000000002</v>
      </c>
      <c r="L467" s="175">
        <v>0.75600000000000001</v>
      </c>
      <c r="M467" s="176">
        <v>289</v>
      </c>
      <c r="N467" s="176">
        <v>0</v>
      </c>
      <c r="O467" s="177">
        <v>-13.022</v>
      </c>
      <c r="P467" s="178">
        <v>0.18129999999999999</v>
      </c>
      <c r="Q467" s="178">
        <v>-1.07E-4</v>
      </c>
      <c r="R467" s="178">
        <v>2.4290000000000001E-8</v>
      </c>
      <c r="S467" s="175" t="e">
        <f t="shared" ca="1" si="7"/>
        <v>#DIV/0!</v>
      </c>
      <c r="T467" s="179">
        <v>25</v>
      </c>
      <c r="U467" s="180">
        <v>0</v>
      </c>
      <c r="V467" s="180">
        <v>0</v>
      </c>
      <c r="W467" s="169">
        <v>-32.67</v>
      </c>
      <c r="X467" s="181">
        <v>-136.69128000000001</v>
      </c>
      <c r="Y467" s="169">
        <v>9.17</v>
      </c>
      <c r="Z467" s="181">
        <v>38.367280000000001</v>
      </c>
      <c r="AA467" s="181"/>
      <c r="AB467" s="177">
        <v>15.759399999999999</v>
      </c>
      <c r="AC467" s="180">
        <v>2861.53</v>
      </c>
      <c r="AD467" s="180">
        <v>-51.46</v>
      </c>
      <c r="AE467" s="169">
        <v>390</v>
      </c>
      <c r="AF467" s="169">
        <v>260</v>
      </c>
      <c r="AG467" s="175">
        <v>0</v>
      </c>
      <c r="AH467" s="180">
        <v>0</v>
      </c>
      <c r="AI467" s="175">
        <v>0</v>
      </c>
      <c r="AJ467" s="175">
        <v>0</v>
      </c>
      <c r="AK467" s="169">
        <v>7375</v>
      </c>
      <c r="AL467" s="181">
        <v>30857</v>
      </c>
      <c r="AM467" s="169"/>
      <c r="AN467" s="170"/>
      <c r="AO467" s="170"/>
      <c r="AP467" s="170"/>
      <c r="AQ467" s="170"/>
      <c r="AR467" s="170"/>
      <c r="AS467" s="170"/>
      <c r="AT467" s="170"/>
      <c r="AU467" s="170"/>
      <c r="AV467" s="170"/>
      <c r="AW467" s="170"/>
      <c r="AX467" s="170"/>
      <c r="AY467" s="170"/>
      <c r="AZ467" s="170"/>
      <c r="BA467" s="170"/>
      <c r="BB467" s="170"/>
      <c r="BC467" s="170"/>
      <c r="BD467" s="170"/>
      <c r="BE467" s="170"/>
      <c r="BF467" s="170"/>
      <c r="BG467" s="170"/>
      <c r="BH467" s="170"/>
      <c r="BI467" s="170"/>
      <c r="BJ467" s="170"/>
      <c r="BK467" s="170"/>
      <c r="BL467" s="170"/>
      <c r="BM467" s="170"/>
      <c r="BN467" s="170"/>
      <c r="BO467" s="170"/>
      <c r="BP467" s="170"/>
      <c r="BQ467" s="170"/>
      <c r="BR467" s="170"/>
      <c r="BS467" s="170"/>
      <c r="BT467" s="170"/>
      <c r="BU467" s="170"/>
      <c r="BV467" s="170"/>
      <c r="BW467" s="170"/>
      <c r="BX467" s="170"/>
      <c r="BY467" s="169"/>
      <c r="BZ467" s="169"/>
      <c r="CA467" s="169"/>
      <c r="CB467" s="169"/>
      <c r="CC467" s="169"/>
      <c r="CD467" s="169"/>
      <c r="CE467" s="169"/>
      <c r="CF467" s="169"/>
      <c r="CG467" s="169"/>
      <c r="CH467" s="169"/>
      <c r="CI467" s="169"/>
      <c r="CJ467" s="169"/>
      <c r="CK467" s="169"/>
      <c r="CL467" s="169"/>
      <c r="CM467" s="169"/>
      <c r="CN467" s="169"/>
      <c r="CO467" s="169"/>
      <c r="CP467" s="169"/>
      <c r="CQ467" s="169"/>
      <c r="CR467" s="169"/>
      <c r="CS467" s="171"/>
      <c r="CT467" s="171"/>
      <c r="CU467" s="169"/>
    </row>
    <row r="468" spans="1:130" ht="15.75" x14ac:dyDescent="0.25">
      <c r="A468" s="166"/>
      <c r="B468" s="166" t="s">
        <v>1072</v>
      </c>
      <c r="C468" s="175">
        <v>112.21599999999999</v>
      </c>
      <c r="D468" s="176">
        <v>183</v>
      </c>
      <c r="E468" s="176">
        <v>397.6</v>
      </c>
      <c r="F468" s="176">
        <v>598</v>
      </c>
      <c r="G468" s="176">
        <v>29.3</v>
      </c>
      <c r="H468" s="176">
        <v>29.688224991457211</v>
      </c>
      <c r="I468" s="176">
        <v>0</v>
      </c>
      <c r="J468" s="175">
        <v>0</v>
      </c>
      <c r="K468" s="175">
        <v>0.189</v>
      </c>
      <c r="L468" s="175">
        <v>0.78500000000000003</v>
      </c>
      <c r="M468" s="176">
        <v>293</v>
      </c>
      <c r="N468" s="176">
        <v>0</v>
      </c>
      <c r="O468" s="177">
        <v>-15.323</v>
      </c>
      <c r="P468" s="178">
        <v>0.21079999999999999</v>
      </c>
      <c r="Q468" s="178">
        <v>-1.198E-4</v>
      </c>
      <c r="R468" s="178">
        <v>2.552E-8</v>
      </c>
      <c r="S468" s="175" t="e">
        <f t="shared" ca="1" si="7"/>
        <v>#DIV/0!</v>
      </c>
      <c r="T468" s="179">
        <v>25</v>
      </c>
      <c r="U468" s="180">
        <v>0</v>
      </c>
      <c r="V468" s="180">
        <v>0</v>
      </c>
      <c r="W468" s="169">
        <v>-42.2</v>
      </c>
      <c r="X468" s="181">
        <v>-176.56480000000002</v>
      </c>
      <c r="Y468" s="169">
        <v>8.68</v>
      </c>
      <c r="Z468" s="181">
        <v>36.317120000000003</v>
      </c>
      <c r="AA468" s="181"/>
      <c r="AB468" s="177">
        <v>15.7371</v>
      </c>
      <c r="AC468" s="180">
        <v>3093.95</v>
      </c>
      <c r="AD468" s="180">
        <v>-57.76</v>
      </c>
      <c r="AE468" s="169">
        <v>425</v>
      </c>
      <c r="AF468" s="169">
        <v>288</v>
      </c>
      <c r="AG468" s="175">
        <v>56.097000000000001</v>
      </c>
      <c r="AH468" s="180">
        <v>-6271.67</v>
      </c>
      <c r="AI468" s="175">
        <v>-5.6150000000000002</v>
      </c>
      <c r="AJ468" s="175">
        <v>6.29</v>
      </c>
      <c r="AK468" s="169">
        <v>8090</v>
      </c>
      <c r="AL468" s="181">
        <v>33848.560000000005</v>
      </c>
      <c r="AM468" s="169"/>
      <c r="AN468" s="170"/>
      <c r="AO468" s="170"/>
      <c r="AP468" s="170"/>
      <c r="AQ468" s="170"/>
      <c r="AR468" s="170"/>
      <c r="AS468" s="170"/>
      <c r="AT468" s="170"/>
      <c r="AU468" s="170"/>
      <c r="AV468" s="170"/>
      <c r="AW468" s="170"/>
      <c r="AX468" s="170"/>
      <c r="AY468" s="170"/>
      <c r="AZ468" s="170"/>
      <c r="BA468" s="170"/>
      <c r="BB468" s="170"/>
      <c r="BC468" s="170"/>
      <c r="BD468" s="170"/>
      <c r="BE468" s="170"/>
      <c r="BF468" s="170"/>
      <c r="BG468" s="170"/>
      <c r="BH468" s="170"/>
      <c r="BI468" s="170"/>
      <c r="BJ468" s="170"/>
      <c r="BK468" s="170"/>
      <c r="BL468" s="170"/>
      <c r="BM468" s="170"/>
      <c r="BN468" s="170"/>
      <c r="BO468" s="170"/>
      <c r="BP468" s="170"/>
      <c r="BQ468" s="170"/>
      <c r="BR468" s="170"/>
      <c r="BS468" s="170"/>
      <c r="BT468" s="170"/>
      <c r="BU468" s="170"/>
      <c r="BV468" s="170"/>
      <c r="BW468" s="170"/>
      <c r="BX468" s="170"/>
      <c r="BY468" s="169"/>
      <c r="BZ468" s="169"/>
      <c r="CA468" s="169"/>
      <c r="CB468" s="169"/>
      <c r="CC468" s="169"/>
      <c r="CD468" s="169"/>
      <c r="CE468" s="169"/>
      <c r="CF468" s="169"/>
      <c r="CG468" s="169"/>
      <c r="CH468" s="169"/>
      <c r="CI468" s="169"/>
      <c r="CJ468" s="169"/>
      <c r="CK468" s="169"/>
      <c r="CL468" s="169"/>
      <c r="CM468" s="169"/>
      <c r="CN468" s="169"/>
      <c r="CO468" s="169"/>
      <c r="CP468" s="169"/>
      <c r="CQ468" s="169"/>
      <c r="CR468" s="169"/>
      <c r="CS468" s="171"/>
      <c r="CT468" s="171"/>
      <c r="CU468" s="169"/>
    </row>
    <row r="469" spans="1:130" ht="15.75" x14ac:dyDescent="0.25">
      <c r="A469" s="166"/>
      <c r="B469" s="166" t="s">
        <v>1073</v>
      </c>
      <c r="C469" s="175">
        <v>112.21599999999999</v>
      </c>
      <c r="D469" s="176">
        <v>236.2</v>
      </c>
      <c r="E469" s="176">
        <v>392.5</v>
      </c>
      <c r="F469" s="176">
        <v>590</v>
      </c>
      <c r="G469" s="176">
        <v>29.3</v>
      </c>
      <c r="H469" s="176">
        <v>29.688224991457211</v>
      </c>
      <c r="I469" s="176">
        <v>0</v>
      </c>
      <c r="J469" s="175">
        <v>0</v>
      </c>
      <c r="K469" s="175">
        <v>0.24199999999999999</v>
      </c>
      <c r="L469" s="175">
        <v>0.76300000000000001</v>
      </c>
      <c r="M469" s="176">
        <v>293</v>
      </c>
      <c r="N469" s="176">
        <v>0</v>
      </c>
      <c r="O469" s="177">
        <v>-16.806000000000001</v>
      </c>
      <c r="P469" s="178">
        <v>0.21809999999999999</v>
      </c>
      <c r="Q469" s="178">
        <v>-1.2679999999999999E-4</v>
      </c>
      <c r="R469" s="178">
        <v>2.7579999999999999E-8</v>
      </c>
      <c r="S469" s="175" t="e">
        <f t="shared" ca="1" si="7"/>
        <v>#DIV/0!</v>
      </c>
      <c r="T469" s="179">
        <v>25</v>
      </c>
      <c r="U469" s="180">
        <v>0</v>
      </c>
      <c r="V469" s="180">
        <v>0</v>
      </c>
      <c r="W469" s="169">
        <v>-44.12</v>
      </c>
      <c r="X469" s="181">
        <v>-184.59808000000001</v>
      </c>
      <c r="Y469" s="169">
        <v>7.58</v>
      </c>
      <c r="Z469" s="181">
        <v>31.71472</v>
      </c>
      <c r="AA469" s="181"/>
      <c r="AB469" s="177">
        <v>15.698399999999999</v>
      </c>
      <c r="AC469" s="180">
        <v>3063.44</v>
      </c>
      <c r="AD469" s="180">
        <v>-54.57</v>
      </c>
      <c r="AE469" s="169">
        <v>420</v>
      </c>
      <c r="AF469" s="169">
        <v>283</v>
      </c>
      <c r="AG469" s="175">
        <v>52.908999999999999</v>
      </c>
      <c r="AH469" s="180">
        <v>-6071.72</v>
      </c>
      <c r="AI469" s="175">
        <v>-5.1630000000000003</v>
      </c>
      <c r="AJ469" s="175">
        <v>6.2</v>
      </c>
      <c r="AK469" s="169">
        <v>7790</v>
      </c>
      <c r="AL469" s="181">
        <v>32593.360000000001</v>
      </c>
      <c r="AM469" s="169"/>
      <c r="AN469" s="170"/>
      <c r="AO469" s="170"/>
      <c r="AP469" s="170"/>
      <c r="AQ469" s="170"/>
      <c r="AR469" s="170"/>
      <c r="AS469" s="170"/>
      <c r="AT469" s="170"/>
      <c r="AU469" s="170"/>
      <c r="AV469" s="170"/>
      <c r="AW469" s="170"/>
      <c r="AX469" s="170"/>
      <c r="AY469" s="170"/>
      <c r="AZ469" s="170"/>
      <c r="BA469" s="170"/>
      <c r="BB469" s="170"/>
      <c r="BC469" s="170"/>
      <c r="BD469" s="170"/>
      <c r="BE469" s="170"/>
      <c r="BF469" s="170"/>
      <c r="BG469" s="170"/>
      <c r="BH469" s="170"/>
      <c r="BI469" s="170"/>
      <c r="BJ469" s="170"/>
      <c r="BK469" s="170"/>
      <c r="BL469" s="170"/>
      <c r="BM469" s="170"/>
      <c r="BN469" s="170"/>
      <c r="BO469" s="170"/>
      <c r="BP469" s="170"/>
      <c r="BQ469" s="170"/>
      <c r="BR469" s="170"/>
      <c r="BS469" s="170"/>
      <c r="BT469" s="170"/>
      <c r="BU469" s="170"/>
      <c r="BV469" s="170"/>
      <c r="BW469" s="170"/>
      <c r="BX469" s="170"/>
      <c r="BY469" s="169"/>
      <c r="BZ469" s="169"/>
      <c r="CA469" s="169"/>
      <c r="CB469" s="169"/>
      <c r="CC469" s="169"/>
      <c r="CD469" s="169"/>
      <c r="CE469" s="169"/>
      <c r="CF469" s="169"/>
      <c r="CG469" s="169"/>
      <c r="CH469" s="169"/>
      <c r="CI469" s="169"/>
      <c r="CJ469" s="169"/>
      <c r="CK469" s="169"/>
      <c r="CL469" s="169"/>
      <c r="CM469" s="169"/>
      <c r="CN469" s="169"/>
      <c r="CO469" s="169"/>
      <c r="CP469" s="169"/>
      <c r="CQ469" s="169"/>
      <c r="CR469" s="169"/>
      <c r="CS469" s="171"/>
      <c r="CT469" s="171"/>
      <c r="CU469" s="169"/>
    </row>
    <row r="470" spans="1:130" ht="15.75" x14ac:dyDescent="0.25">
      <c r="A470" s="166"/>
      <c r="B470" s="166" t="s">
        <v>1074</v>
      </c>
      <c r="C470" s="175">
        <v>56.107999999999997</v>
      </c>
      <c r="D470" s="176">
        <v>167.6</v>
      </c>
      <c r="E470" s="176">
        <v>274</v>
      </c>
      <c r="F470" s="176">
        <v>428.6</v>
      </c>
      <c r="G470" s="176">
        <v>40.5</v>
      </c>
      <c r="H470" s="176">
        <v>41.036624988191704</v>
      </c>
      <c r="I470" s="176">
        <v>238</v>
      </c>
      <c r="J470" s="175">
        <v>0.27400000000000002</v>
      </c>
      <c r="K470" s="175">
        <v>0.214</v>
      </c>
      <c r="L470" s="175">
        <v>0.60399999999999998</v>
      </c>
      <c r="M470" s="176">
        <v>293</v>
      </c>
      <c r="N470" s="176">
        <v>0</v>
      </c>
      <c r="O470" s="177">
        <v>4.375</v>
      </c>
      <c r="P470" s="178">
        <v>6.123E-2</v>
      </c>
      <c r="Q470" s="178">
        <v>-1.6750000000000001E-5</v>
      </c>
      <c r="R470" s="178">
        <v>-2.1470000000000001E-9</v>
      </c>
      <c r="S470" s="175">
        <f t="shared" ca="1" si="7"/>
        <v>0.44006222055262656</v>
      </c>
      <c r="T470" s="179">
        <v>25</v>
      </c>
      <c r="U470" s="180">
        <v>259.01</v>
      </c>
      <c r="V470" s="180">
        <v>153.30000000000001</v>
      </c>
      <c r="W470" s="169">
        <v>-2.67</v>
      </c>
      <c r="X470" s="181">
        <v>-11.171279999999999</v>
      </c>
      <c r="Y470" s="169">
        <v>15.05</v>
      </c>
      <c r="Z470" s="181">
        <v>62.969200000000008</v>
      </c>
      <c r="AA470" s="181"/>
      <c r="AB470" s="177">
        <v>15.8177</v>
      </c>
      <c r="AC470" s="180">
        <v>2212.3200000000002</v>
      </c>
      <c r="AD470" s="180">
        <v>-33.15</v>
      </c>
      <c r="AE470" s="169">
        <v>300</v>
      </c>
      <c r="AF470" s="169">
        <v>200</v>
      </c>
      <c r="AG470" s="175">
        <v>50.137</v>
      </c>
      <c r="AH470" s="180">
        <v>-4174.5600000000004</v>
      </c>
      <c r="AI470" s="175">
        <v>-5.0410000000000004</v>
      </c>
      <c r="AJ470" s="175">
        <v>2.66</v>
      </c>
      <c r="AK470" s="169">
        <v>5439</v>
      </c>
      <c r="AL470" s="181">
        <v>22756.776000000002</v>
      </c>
      <c r="AM470" s="169"/>
      <c r="AN470" s="170"/>
      <c r="AO470" s="170"/>
      <c r="AP470" s="170"/>
      <c r="AQ470" s="170"/>
      <c r="AR470" s="170"/>
      <c r="AS470" s="170"/>
      <c r="AT470" s="170"/>
      <c r="AU470" s="170"/>
      <c r="AV470" s="170"/>
      <c r="AW470" s="170"/>
      <c r="AX470" s="170"/>
      <c r="AY470" s="170"/>
      <c r="AZ470" s="170"/>
      <c r="BA470" s="170"/>
      <c r="BB470" s="170"/>
      <c r="BC470" s="170"/>
      <c r="BD470" s="170"/>
      <c r="BE470" s="170"/>
      <c r="BF470" s="170"/>
      <c r="BG470" s="170"/>
      <c r="BH470" s="170"/>
      <c r="BI470" s="170"/>
      <c r="BJ470" s="170"/>
      <c r="BK470" s="170"/>
      <c r="BL470" s="170"/>
      <c r="BM470" s="170"/>
      <c r="BN470" s="170"/>
      <c r="BO470" s="170"/>
      <c r="BP470" s="170"/>
      <c r="BQ470" s="170"/>
      <c r="BR470" s="170"/>
      <c r="BS470" s="170"/>
      <c r="BT470" s="170"/>
      <c r="BU470" s="170"/>
      <c r="BV470" s="170"/>
      <c r="BW470" s="170"/>
      <c r="BX470" s="170"/>
      <c r="BY470" s="169"/>
      <c r="BZ470" s="169"/>
      <c r="CA470" s="169"/>
      <c r="CB470" s="169"/>
      <c r="CC470" s="169"/>
      <c r="CD470" s="169"/>
      <c r="CE470" s="169"/>
      <c r="CF470" s="169"/>
      <c r="CG470" s="169"/>
      <c r="CH470" s="169"/>
      <c r="CI470" s="169"/>
      <c r="CJ470" s="169"/>
      <c r="CK470" s="169"/>
      <c r="CL470" s="169"/>
      <c r="CM470" s="169"/>
      <c r="CN470" s="169"/>
      <c r="CO470" s="169"/>
      <c r="CP470" s="169"/>
      <c r="CQ470" s="169"/>
      <c r="CR470" s="169"/>
      <c r="CS470" s="171"/>
      <c r="CT470" s="171"/>
      <c r="CU470" s="169"/>
    </row>
    <row r="471" spans="1:130" ht="15.75" x14ac:dyDescent="0.25">
      <c r="A471" s="166"/>
      <c r="B471" s="166" t="s">
        <v>1075</v>
      </c>
      <c r="C471" s="175">
        <v>84.162000000000006</v>
      </c>
      <c r="D471" s="176">
        <v>140</v>
      </c>
      <c r="E471" s="176">
        <v>341</v>
      </c>
      <c r="F471" s="176">
        <v>516</v>
      </c>
      <c r="G471" s="176">
        <v>32.299999999999997</v>
      </c>
      <c r="H471" s="176">
        <v>32.727974990582517</v>
      </c>
      <c r="I471" s="176">
        <v>351</v>
      </c>
      <c r="J471" s="175">
        <v>0.27</v>
      </c>
      <c r="K471" s="175">
        <v>0.24199999999999999</v>
      </c>
      <c r="L471" s="175">
        <v>0.67800000000000005</v>
      </c>
      <c r="M471" s="176">
        <v>293</v>
      </c>
      <c r="N471" s="176">
        <v>0</v>
      </c>
      <c r="O471" s="177">
        <v>-7.8639999999999999</v>
      </c>
      <c r="P471" s="178">
        <v>0.16550000000000001</v>
      </c>
      <c r="Q471" s="178">
        <v>-1.3420000000000001E-4</v>
      </c>
      <c r="R471" s="178">
        <v>4.7880000000000003E-8</v>
      </c>
      <c r="S471" s="175">
        <f t="shared" ca="1" si="7"/>
        <v>0.55733366014069741</v>
      </c>
      <c r="T471" s="179">
        <v>25</v>
      </c>
      <c r="U471" s="180">
        <v>344.33</v>
      </c>
      <c r="V471" s="180">
        <v>197.95</v>
      </c>
      <c r="W471" s="169">
        <v>-12.88</v>
      </c>
      <c r="X471" s="181">
        <v>-53.889920000000004</v>
      </c>
      <c r="Y471" s="169">
        <v>18.27</v>
      </c>
      <c r="Z471" s="181">
        <v>76.441680000000005</v>
      </c>
      <c r="AA471" s="181"/>
      <c r="AB471" s="177">
        <v>15.8727</v>
      </c>
      <c r="AC471" s="180">
        <v>2701.72</v>
      </c>
      <c r="AD471" s="180">
        <v>-48.62</v>
      </c>
      <c r="AE471" s="169">
        <v>365</v>
      </c>
      <c r="AF471" s="169">
        <v>245</v>
      </c>
      <c r="AG471" s="175">
        <v>60.438000000000002</v>
      </c>
      <c r="AH471" s="180">
        <v>-5734.51</v>
      </c>
      <c r="AI471" s="175">
        <v>-6.3479999999999999</v>
      </c>
      <c r="AJ471" s="175">
        <v>4.7300000000000004</v>
      </c>
      <c r="AK471" s="169">
        <v>6910</v>
      </c>
      <c r="AL471" s="181">
        <v>28911.440000000002</v>
      </c>
      <c r="AM471" s="169"/>
      <c r="AN471" s="170"/>
      <c r="AO471" s="170"/>
      <c r="AP471" s="170"/>
      <c r="AQ471" s="170"/>
      <c r="AR471" s="170"/>
      <c r="AS471" s="170"/>
      <c r="AT471" s="170"/>
      <c r="AU471" s="170"/>
      <c r="AV471" s="170"/>
      <c r="AW471" s="170"/>
      <c r="AX471" s="170"/>
      <c r="AY471" s="170"/>
      <c r="AZ471" s="170"/>
      <c r="BA471" s="170"/>
      <c r="BB471" s="170"/>
      <c r="BC471" s="170"/>
      <c r="BD471" s="170"/>
      <c r="BE471" s="170"/>
      <c r="BF471" s="170"/>
      <c r="BG471" s="170"/>
      <c r="BH471" s="170"/>
      <c r="BI471" s="170"/>
      <c r="BJ471" s="170"/>
      <c r="BK471" s="170"/>
      <c r="BL471" s="170"/>
      <c r="BM471" s="170"/>
      <c r="BN471" s="170"/>
      <c r="BO471" s="170"/>
      <c r="BP471" s="170"/>
      <c r="BQ471" s="170"/>
      <c r="BR471" s="170"/>
      <c r="BS471" s="170"/>
      <c r="BT471" s="170"/>
      <c r="BU471" s="170"/>
      <c r="BV471" s="170"/>
      <c r="BW471" s="170"/>
      <c r="BX471" s="170"/>
      <c r="BY471" s="169"/>
      <c r="BZ471" s="169"/>
      <c r="CA471" s="169"/>
      <c r="CB471" s="169"/>
      <c r="CC471" s="169"/>
      <c r="CD471" s="169"/>
      <c r="CE471" s="169"/>
      <c r="CF471" s="169"/>
      <c r="CG471" s="169"/>
      <c r="CH471" s="169"/>
      <c r="CI471" s="169"/>
      <c r="CJ471" s="169"/>
      <c r="CK471" s="169"/>
      <c r="CL471" s="169"/>
      <c r="CM471" s="169"/>
      <c r="CN471" s="169"/>
      <c r="CO471" s="169"/>
      <c r="CP471" s="169"/>
      <c r="CQ471" s="169"/>
      <c r="CR471" s="169"/>
      <c r="CS471" s="171"/>
      <c r="CT471" s="171"/>
      <c r="CU471" s="169"/>
    </row>
    <row r="472" spans="1:130" ht="15.75" x14ac:dyDescent="0.25">
      <c r="A472" s="166"/>
      <c r="B472" s="166" t="s">
        <v>1076</v>
      </c>
      <c r="C472" s="175">
        <v>112.21599999999999</v>
      </c>
      <c r="D472" s="176">
        <v>185.4</v>
      </c>
      <c r="E472" s="176">
        <v>398.1</v>
      </c>
      <c r="F472" s="176">
        <v>580</v>
      </c>
      <c r="G472" s="176">
        <v>27.3</v>
      </c>
      <c r="H472" s="176">
        <v>27.661724992040337</v>
      </c>
      <c r="I472" s="176">
        <v>0</v>
      </c>
      <c r="J472" s="175">
        <v>0</v>
      </c>
      <c r="K472" s="175">
        <v>0.35</v>
      </c>
      <c r="L472" s="175">
        <v>0.72</v>
      </c>
      <c r="M472" s="176">
        <v>293</v>
      </c>
      <c r="N472" s="176">
        <v>0</v>
      </c>
      <c r="O472" s="177">
        <v>-3.0619999999999998</v>
      </c>
      <c r="P472" s="178">
        <v>0.1799</v>
      </c>
      <c r="Q472" s="178">
        <v>-1.061E-4</v>
      </c>
      <c r="R472" s="178">
        <v>2.5089999999999998E-8</v>
      </c>
      <c r="S472" s="175">
        <f t="shared" ca="1" si="7"/>
        <v>0.70811474379385209</v>
      </c>
      <c r="T472" s="179">
        <v>25</v>
      </c>
      <c r="U472" s="180">
        <v>427.64</v>
      </c>
      <c r="V472" s="180">
        <v>240.32</v>
      </c>
      <c r="W472" s="169">
        <v>-22.59</v>
      </c>
      <c r="X472" s="181">
        <v>-94.516559999999998</v>
      </c>
      <c r="Y472" s="169">
        <v>22.15</v>
      </c>
      <c r="Z472" s="181">
        <v>92.675600000000003</v>
      </c>
      <c r="AA472" s="181"/>
      <c r="AB472" s="177">
        <v>15.855399999999999</v>
      </c>
      <c r="AC472" s="180">
        <v>3134.97</v>
      </c>
      <c r="AD472" s="180">
        <v>-58</v>
      </c>
      <c r="AE472" s="169">
        <v>425</v>
      </c>
      <c r="AF472" s="169">
        <v>289</v>
      </c>
      <c r="AG472" s="175">
        <v>0</v>
      </c>
      <c r="AH472" s="180">
        <v>0</v>
      </c>
      <c r="AI472" s="175">
        <v>0</v>
      </c>
      <c r="AJ472" s="175">
        <v>0</v>
      </c>
      <c r="AK472" s="169">
        <v>8200</v>
      </c>
      <c r="AL472" s="181">
        <v>34308.800000000003</v>
      </c>
      <c r="AM472" s="169"/>
      <c r="AN472" s="170"/>
      <c r="AO472" s="170"/>
      <c r="AP472" s="170"/>
      <c r="AQ472" s="170"/>
      <c r="AR472" s="170"/>
      <c r="AS472" s="170"/>
      <c r="AT472" s="170"/>
      <c r="AU472" s="170"/>
      <c r="AV472" s="170"/>
      <c r="AW472" s="170"/>
      <c r="AX472" s="170"/>
      <c r="AY472" s="170"/>
      <c r="AZ472" s="170"/>
      <c r="BA472" s="170"/>
      <c r="BB472" s="170"/>
      <c r="BC472" s="170"/>
      <c r="BD472" s="170"/>
      <c r="BE472" s="170"/>
      <c r="BF472" s="170"/>
      <c r="BG472" s="170"/>
      <c r="BH472" s="170"/>
      <c r="BI472" s="170"/>
      <c r="BJ472" s="170"/>
      <c r="BK472" s="170"/>
      <c r="BL472" s="170"/>
      <c r="BM472" s="170"/>
      <c r="BN472" s="170"/>
      <c r="BO472" s="170"/>
      <c r="BP472" s="170"/>
      <c r="BQ472" s="170"/>
      <c r="BR472" s="170"/>
      <c r="BS472" s="170"/>
      <c r="BT472" s="170"/>
      <c r="BU472" s="170"/>
      <c r="BV472" s="170"/>
      <c r="BW472" s="170"/>
      <c r="BX472" s="170"/>
      <c r="BY472" s="169"/>
      <c r="BZ472" s="169"/>
      <c r="CA472" s="169"/>
      <c r="CB472" s="169"/>
      <c r="CC472" s="169"/>
      <c r="CD472" s="169"/>
      <c r="CE472" s="169"/>
      <c r="CF472" s="169"/>
      <c r="CG472" s="169"/>
      <c r="CH472" s="169"/>
      <c r="CI472" s="169"/>
      <c r="CJ472" s="169"/>
      <c r="CK472" s="169"/>
      <c r="CL472" s="169"/>
      <c r="CM472" s="169"/>
      <c r="CN472" s="169"/>
      <c r="CO472" s="169"/>
      <c r="CP472" s="169"/>
      <c r="CQ472" s="169"/>
      <c r="CR472" s="169"/>
      <c r="CS472" s="171"/>
      <c r="CT472" s="171"/>
      <c r="CU472" s="169"/>
    </row>
    <row r="473" spans="1:130" ht="15.75" x14ac:dyDescent="0.25">
      <c r="A473" s="166"/>
      <c r="B473" s="166" t="s">
        <v>1077</v>
      </c>
      <c r="C473" s="175">
        <v>70.135000000000005</v>
      </c>
      <c r="D473" s="176">
        <v>132.9</v>
      </c>
      <c r="E473" s="176">
        <v>309.5</v>
      </c>
      <c r="F473" s="176">
        <v>475</v>
      </c>
      <c r="G473" s="176">
        <v>36.1</v>
      </c>
      <c r="H473" s="176">
        <v>36.578324989474588</v>
      </c>
      <c r="I473" s="176">
        <v>300</v>
      </c>
      <c r="J473" s="175">
        <v>0.28000000000000003</v>
      </c>
      <c r="K473" s="175">
        <v>0.23699999999999999</v>
      </c>
      <c r="L473" s="175">
        <v>0.64900000000000002</v>
      </c>
      <c r="M473" s="176">
        <v>293</v>
      </c>
      <c r="N473" s="176">
        <v>0</v>
      </c>
      <c r="O473" s="177">
        <v>0.46500000000000002</v>
      </c>
      <c r="P473" s="178">
        <v>9.9879999999999997E-2</v>
      </c>
      <c r="Q473" s="178">
        <v>-5.2009999999999998E-5</v>
      </c>
      <c r="R473" s="178">
        <v>1.0519999999999999E-8</v>
      </c>
      <c r="S473" s="175">
        <f t="shared" ca="1" si="7"/>
        <v>0.44655017290606724</v>
      </c>
      <c r="T473" s="179">
        <v>25</v>
      </c>
      <c r="U473" s="180">
        <v>349.33</v>
      </c>
      <c r="V473" s="180">
        <v>176.62</v>
      </c>
      <c r="W473" s="169">
        <v>-7.59</v>
      </c>
      <c r="X473" s="181">
        <v>-31.75656</v>
      </c>
      <c r="Y473" s="169">
        <v>16.71</v>
      </c>
      <c r="Z473" s="181">
        <v>69.914640000000006</v>
      </c>
      <c r="AA473" s="181"/>
      <c r="AB473" s="177">
        <v>15.9011</v>
      </c>
      <c r="AC473" s="180">
        <v>2495.9699999999998</v>
      </c>
      <c r="AD473" s="180">
        <v>-40.18</v>
      </c>
      <c r="AE473" s="169">
        <v>330</v>
      </c>
      <c r="AF473" s="169">
        <v>220</v>
      </c>
      <c r="AG473" s="175">
        <v>56.42</v>
      </c>
      <c r="AH473" s="180">
        <v>-5028.79</v>
      </c>
      <c r="AI473" s="175">
        <v>-5.8529999999999998</v>
      </c>
      <c r="AJ473" s="175">
        <v>3.62</v>
      </c>
      <c r="AK473" s="169">
        <v>6230</v>
      </c>
      <c r="AL473" s="181">
        <v>26066.32</v>
      </c>
      <c r="AM473" s="169"/>
      <c r="AN473" s="170"/>
      <c r="AO473" s="170"/>
      <c r="AP473" s="170"/>
      <c r="AQ473" s="170"/>
      <c r="AR473" s="170"/>
      <c r="AS473" s="170"/>
      <c r="AT473" s="170"/>
      <c r="AU473" s="170"/>
      <c r="AV473" s="170"/>
      <c r="AW473" s="170"/>
      <c r="AX473" s="170"/>
      <c r="AY473" s="170"/>
      <c r="AZ473" s="170"/>
      <c r="BA473" s="170"/>
      <c r="BB473" s="170"/>
      <c r="BC473" s="170"/>
      <c r="BD473" s="170"/>
      <c r="BE473" s="170"/>
      <c r="BF473" s="170"/>
      <c r="BG473" s="170"/>
      <c r="BH473" s="170"/>
      <c r="BI473" s="170"/>
      <c r="BJ473" s="170"/>
      <c r="BK473" s="170"/>
      <c r="BL473" s="170"/>
      <c r="BM473" s="170"/>
      <c r="BN473" s="170"/>
      <c r="BO473" s="170"/>
      <c r="BP473" s="170"/>
      <c r="BQ473" s="170"/>
      <c r="BR473" s="170"/>
      <c r="BS473" s="170"/>
      <c r="BT473" s="170"/>
      <c r="BU473" s="170"/>
      <c r="BV473" s="170"/>
      <c r="BW473" s="170"/>
      <c r="BX473" s="170"/>
      <c r="BY473" s="169"/>
      <c r="BZ473" s="169"/>
      <c r="CA473" s="169"/>
      <c r="CB473" s="169"/>
      <c r="CC473" s="169"/>
      <c r="CD473" s="169"/>
      <c r="CE473" s="169"/>
      <c r="CF473" s="169"/>
      <c r="CG473" s="169"/>
      <c r="CH473" s="169"/>
      <c r="CI473" s="169"/>
      <c r="CJ473" s="169"/>
      <c r="CK473" s="169"/>
      <c r="CL473" s="169"/>
      <c r="CM473" s="169"/>
      <c r="CN473" s="169"/>
      <c r="CO473" s="169"/>
      <c r="CP473" s="169"/>
      <c r="CQ473" s="169"/>
      <c r="CR473" s="169"/>
      <c r="CS473" s="171"/>
      <c r="CT473" s="171"/>
      <c r="CU473" s="169"/>
    </row>
    <row r="474" spans="1:130" ht="15.75" x14ac:dyDescent="0.25">
      <c r="A474" s="166"/>
      <c r="B474" s="166" t="s">
        <v>1078</v>
      </c>
      <c r="C474" s="175">
        <v>84.162000000000006</v>
      </c>
      <c r="D474" s="176">
        <v>159.69999999999999</v>
      </c>
      <c r="E474" s="176">
        <v>340.3</v>
      </c>
      <c r="F474" s="176">
        <v>519.9</v>
      </c>
      <c r="G474" s="176">
        <v>32.1</v>
      </c>
      <c r="H474" s="176">
        <v>32.525324990640833</v>
      </c>
      <c r="I474" s="176">
        <v>350</v>
      </c>
      <c r="J474" s="175">
        <v>0.26</v>
      </c>
      <c r="K474" s="175">
        <v>0.22700000000000001</v>
      </c>
      <c r="L474" s="175">
        <v>0.67700000000000005</v>
      </c>
      <c r="M474" s="176">
        <v>293</v>
      </c>
      <c r="N474" s="176">
        <v>0</v>
      </c>
      <c r="O474" s="177">
        <v>-1.036</v>
      </c>
      <c r="P474" s="178">
        <v>0.13159999999999999</v>
      </c>
      <c r="Q474" s="178">
        <v>-7.8399999999999995E-5</v>
      </c>
      <c r="R474" s="178">
        <v>1.9219999999999999E-8</v>
      </c>
      <c r="S474" s="175">
        <f t="shared" ca="1" si="7"/>
        <v>0.55733366014069741</v>
      </c>
      <c r="T474" s="179">
        <v>25</v>
      </c>
      <c r="U474" s="180">
        <v>344.33</v>
      </c>
      <c r="V474" s="180">
        <v>197.95</v>
      </c>
      <c r="W474" s="169">
        <v>-13.01</v>
      </c>
      <c r="X474" s="181">
        <v>-54.433840000000004</v>
      </c>
      <c r="Y474" s="169">
        <v>18.55</v>
      </c>
      <c r="Z474" s="181">
        <v>77.613200000000006</v>
      </c>
      <c r="AA474" s="181"/>
      <c r="AB474" s="177">
        <v>15.928800000000001</v>
      </c>
      <c r="AC474" s="180">
        <v>2718.68</v>
      </c>
      <c r="AD474" s="180">
        <v>-47.77</v>
      </c>
      <c r="AE474" s="169">
        <v>365</v>
      </c>
      <c r="AF474" s="169">
        <v>245</v>
      </c>
      <c r="AG474" s="175">
        <v>0</v>
      </c>
      <c r="AH474" s="180">
        <v>0</v>
      </c>
      <c r="AI474" s="175">
        <v>0</v>
      </c>
      <c r="AJ474" s="175">
        <v>0</v>
      </c>
      <c r="AK474" s="169">
        <v>6920</v>
      </c>
      <c r="AL474" s="181">
        <v>28953.280000000002</v>
      </c>
      <c r="AM474" s="169"/>
      <c r="AN474" s="170"/>
      <c r="AO474" s="170"/>
      <c r="AP474" s="170"/>
      <c r="AQ474" s="170"/>
      <c r="AR474" s="170"/>
      <c r="AS474" s="170"/>
      <c r="AT474" s="170"/>
      <c r="AU474" s="170"/>
      <c r="AV474" s="170"/>
      <c r="AW474" s="170"/>
      <c r="AX474" s="170"/>
      <c r="AY474" s="170"/>
      <c r="AZ474" s="170"/>
      <c r="BA474" s="170"/>
      <c r="BB474" s="170"/>
      <c r="BC474" s="170"/>
      <c r="BD474" s="170"/>
      <c r="BE474" s="170"/>
      <c r="BF474" s="170"/>
      <c r="BG474" s="170"/>
      <c r="BH474" s="170"/>
      <c r="BI474" s="170"/>
      <c r="BJ474" s="170"/>
      <c r="BK474" s="170"/>
      <c r="BL474" s="170"/>
      <c r="BM474" s="170"/>
      <c r="BN474" s="170"/>
      <c r="BO474" s="170"/>
      <c r="BP474" s="170"/>
      <c r="BQ474" s="170"/>
      <c r="BR474" s="170"/>
      <c r="BS474" s="170"/>
      <c r="BT474" s="170"/>
      <c r="BU474" s="170"/>
      <c r="BV474" s="170"/>
      <c r="BW474" s="170"/>
      <c r="BX474" s="170"/>
      <c r="BY474" s="169"/>
      <c r="BZ474" s="169"/>
      <c r="CA474" s="169"/>
      <c r="CB474" s="169"/>
      <c r="CC474" s="169"/>
      <c r="CD474" s="169"/>
      <c r="CE474" s="169"/>
      <c r="CF474" s="169"/>
      <c r="CG474" s="169"/>
      <c r="CH474" s="169"/>
      <c r="CI474" s="169"/>
      <c r="CJ474" s="169"/>
      <c r="CK474" s="169"/>
      <c r="CL474" s="169"/>
      <c r="CM474" s="169"/>
      <c r="CN474" s="169"/>
      <c r="CO474" s="169"/>
      <c r="CP474" s="169"/>
      <c r="CQ474" s="169"/>
      <c r="CR474" s="169"/>
      <c r="CS474" s="171"/>
      <c r="CT474" s="171"/>
      <c r="CU474" s="169"/>
    </row>
    <row r="475" spans="1:130" ht="15.75" x14ac:dyDescent="0.25">
      <c r="A475" s="166"/>
      <c r="B475" s="166" t="s">
        <v>1079</v>
      </c>
      <c r="C475" s="175">
        <v>138.25399999999999</v>
      </c>
      <c r="D475" s="176">
        <v>242.8</v>
      </c>
      <c r="E475" s="176">
        <v>460.4</v>
      </c>
      <c r="F475" s="176">
        <v>690</v>
      </c>
      <c r="G475" s="176">
        <v>31</v>
      </c>
      <c r="H475" s="176">
        <v>31.410749990961552</v>
      </c>
      <c r="I475" s="176">
        <v>0</v>
      </c>
      <c r="J475" s="175">
        <v>0</v>
      </c>
      <c r="K475" s="175">
        <v>0.27</v>
      </c>
      <c r="L475" s="175">
        <v>0.87</v>
      </c>
      <c r="M475" s="176">
        <v>293</v>
      </c>
      <c r="N475" s="176">
        <v>0</v>
      </c>
      <c r="O475" s="177">
        <v>-23.327999999999999</v>
      </c>
      <c r="P475" s="178">
        <v>0.2495</v>
      </c>
      <c r="Q475" s="178">
        <v>-1.3080000000000001E-4</v>
      </c>
      <c r="R475" s="178">
        <v>2.145E-8</v>
      </c>
      <c r="S475" s="175">
        <f t="shared" ca="1" si="7"/>
        <v>1.3335673292820498</v>
      </c>
      <c r="T475" s="179">
        <v>25</v>
      </c>
      <c r="U475" s="180">
        <v>702.27</v>
      </c>
      <c r="V475" s="180">
        <v>339.66</v>
      </c>
      <c r="W475" s="169">
        <v>-43.57</v>
      </c>
      <c r="X475" s="181">
        <v>-182.29688000000002</v>
      </c>
      <c r="Y475" s="169">
        <v>17.55</v>
      </c>
      <c r="Z475" s="181">
        <v>73.429200000000009</v>
      </c>
      <c r="AA475" s="181"/>
      <c r="AB475" s="177">
        <v>15.7989</v>
      </c>
      <c r="AC475" s="180">
        <v>3610.66</v>
      </c>
      <c r="AD475" s="180">
        <v>-66.489999999999995</v>
      </c>
      <c r="AE475" s="169">
        <v>470</v>
      </c>
      <c r="AF475" s="169">
        <v>363</v>
      </c>
      <c r="AG475" s="175">
        <v>0</v>
      </c>
      <c r="AH475" s="180">
        <v>0</v>
      </c>
      <c r="AI475" s="175">
        <v>0</v>
      </c>
      <c r="AJ475" s="175">
        <v>0</v>
      </c>
      <c r="AK475" s="169">
        <v>9200</v>
      </c>
      <c r="AL475" s="181">
        <v>38492.800000000003</v>
      </c>
      <c r="AM475" s="169"/>
      <c r="AN475" s="170"/>
      <c r="AO475" s="170"/>
      <c r="AP475" s="170"/>
      <c r="AQ475" s="170"/>
      <c r="AR475" s="170"/>
      <c r="AS475" s="170"/>
      <c r="AT475" s="170"/>
      <c r="AU475" s="170"/>
      <c r="AV475" s="170"/>
      <c r="AW475" s="170"/>
      <c r="AX475" s="170"/>
      <c r="AY475" s="170"/>
      <c r="AZ475" s="170"/>
      <c r="BA475" s="170"/>
      <c r="BB475" s="170"/>
      <c r="BC475" s="170"/>
      <c r="BD475" s="170"/>
      <c r="BE475" s="170"/>
      <c r="BF475" s="170"/>
      <c r="BG475" s="170"/>
      <c r="BH475" s="170"/>
      <c r="BI475" s="170"/>
      <c r="BJ475" s="170"/>
      <c r="BK475" s="170"/>
      <c r="BL475" s="170"/>
      <c r="BM475" s="170"/>
      <c r="BN475" s="170"/>
      <c r="BO475" s="170"/>
      <c r="BP475" s="170"/>
      <c r="BQ475" s="170"/>
      <c r="BR475" s="170"/>
      <c r="BS475" s="170"/>
      <c r="BT475" s="170"/>
      <c r="BU475" s="170"/>
      <c r="BV475" s="170"/>
      <c r="BW475" s="170"/>
      <c r="BX475" s="170"/>
      <c r="BY475" s="169"/>
      <c r="BZ475" s="169"/>
      <c r="CA475" s="169"/>
      <c r="CB475" s="169"/>
      <c r="CC475" s="169"/>
      <c r="CD475" s="169"/>
      <c r="CE475" s="169"/>
      <c r="CF475" s="169"/>
      <c r="CG475" s="169"/>
      <c r="CH475" s="169"/>
      <c r="CI475" s="169"/>
      <c r="CJ475" s="169"/>
      <c r="CK475" s="169"/>
      <c r="CL475" s="169"/>
      <c r="CM475" s="169"/>
      <c r="CN475" s="169"/>
      <c r="CO475" s="169"/>
      <c r="CP475" s="169"/>
      <c r="CQ475" s="169"/>
      <c r="CR475" s="169"/>
      <c r="CS475" s="171"/>
      <c r="CT475" s="171"/>
      <c r="CU475" s="169"/>
    </row>
    <row r="476" spans="1:130" ht="15.75" x14ac:dyDescent="0.25">
      <c r="A476" s="166"/>
      <c r="B476" s="166" t="s">
        <v>1080</v>
      </c>
      <c r="C476" s="175">
        <v>185.35499999999999</v>
      </c>
      <c r="D476" s="176">
        <v>0</v>
      </c>
      <c r="E476" s="176">
        <v>486.6</v>
      </c>
      <c r="F476" s="176">
        <v>643</v>
      </c>
      <c r="G476" s="176">
        <v>18</v>
      </c>
      <c r="H476" s="176">
        <v>18.238499994751869</v>
      </c>
      <c r="I476" s="176">
        <v>0</v>
      </c>
      <c r="J476" s="175">
        <v>0</v>
      </c>
      <c r="K476" s="175">
        <v>0</v>
      </c>
      <c r="L476" s="175">
        <v>0.77900000000000003</v>
      </c>
      <c r="M476" s="176">
        <v>293</v>
      </c>
      <c r="N476" s="176">
        <v>0.8</v>
      </c>
      <c r="O476" s="177">
        <v>1.909</v>
      </c>
      <c r="P476" s="178">
        <v>2.8610000000000002</v>
      </c>
      <c r="Q476" s="178">
        <v>-1</v>
      </c>
      <c r="R476" s="178">
        <v>-1.601</v>
      </c>
      <c r="S476" s="175">
        <f t="shared" ref="S476:S493" ca="1" si="8">POWER(2.71828182845904, (U476*((1/(T476+273.15))-(1/V476))))</f>
        <v>3.1350756307126537</v>
      </c>
      <c r="T476" s="179">
        <v>25</v>
      </c>
      <c r="U476" s="180">
        <v>-4</v>
      </c>
      <c r="V476" s="180">
        <v>3.46</v>
      </c>
      <c r="W476" s="169">
        <v>-8</v>
      </c>
      <c r="X476" s="181">
        <v>-33.472000000000001</v>
      </c>
      <c r="Y476" s="169">
        <v>889.06</v>
      </c>
      <c r="Z476" s="181">
        <v>3719.8270400000001</v>
      </c>
      <c r="AA476" s="181"/>
      <c r="AB476" s="177">
        <v>312.48</v>
      </c>
      <c r="AC476" s="180">
        <v>0</v>
      </c>
      <c r="AD476" s="180">
        <v>0</v>
      </c>
      <c r="AE476" s="169">
        <v>16.287800000000001</v>
      </c>
      <c r="AF476" s="169">
        <v>3865.58</v>
      </c>
      <c r="AG476" s="175">
        <v>-86.15</v>
      </c>
      <c r="AH476" s="180">
        <v>531</v>
      </c>
      <c r="AI476" s="175">
        <v>362</v>
      </c>
      <c r="AJ476" s="175">
        <v>0</v>
      </c>
      <c r="AK476" s="169">
        <v>0</v>
      </c>
      <c r="AL476" s="181">
        <v>0</v>
      </c>
      <c r="AM476" s="169"/>
      <c r="AN476" s="170"/>
      <c r="AO476" s="170"/>
      <c r="AP476" s="170"/>
      <c r="AQ476" s="170"/>
      <c r="AR476" s="170"/>
      <c r="AS476" s="170"/>
      <c r="AT476" s="170"/>
      <c r="AU476" s="170"/>
      <c r="AV476" s="170"/>
      <c r="AW476" s="170"/>
      <c r="AX476" s="170"/>
      <c r="AY476" s="170"/>
      <c r="AZ476" s="170"/>
      <c r="BA476" s="170"/>
      <c r="BB476" s="170"/>
      <c r="BC476" s="170"/>
      <c r="BD476" s="170"/>
      <c r="BE476" s="170"/>
      <c r="BF476" s="170"/>
      <c r="BG476" s="170"/>
      <c r="BH476" s="170"/>
      <c r="BI476" s="170"/>
      <c r="BJ476" s="170"/>
      <c r="BK476" s="170"/>
      <c r="BL476" s="170"/>
      <c r="BM476" s="170"/>
      <c r="BN476" s="170"/>
      <c r="BO476" s="170"/>
      <c r="BP476" s="170"/>
      <c r="BQ476" s="170"/>
      <c r="BR476" s="170"/>
      <c r="BS476" s="170"/>
      <c r="BT476" s="170"/>
      <c r="BU476" s="170"/>
      <c r="BV476" s="170"/>
      <c r="BW476" s="170"/>
      <c r="BX476" s="170"/>
      <c r="BY476" s="169"/>
      <c r="BZ476" s="169"/>
      <c r="CA476" s="169"/>
      <c r="CB476" s="169"/>
      <c r="CC476" s="169"/>
      <c r="CD476" s="169"/>
      <c r="CE476" s="169"/>
      <c r="CF476" s="169"/>
      <c r="CG476" s="169"/>
      <c r="CH476" s="169"/>
      <c r="CI476" s="169"/>
      <c r="CJ476" s="169"/>
      <c r="CK476" s="169"/>
      <c r="CL476" s="169"/>
      <c r="CM476" s="169"/>
      <c r="CN476" s="169"/>
      <c r="CO476" s="169"/>
      <c r="CP476" s="169"/>
      <c r="CQ476" s="169"/>
      <c r="CR476" s="169"/>
      <c r="CS476" s="171"/>
      <c r="CT476" s="171"/>
      <c r="CU476" s="169"/>
    </row>
    <row r="477" spans="1:130" ht="15.75" x14ac:dyDescent="0.25">
      <c r="A477" s="166"/>
      <c r="B477" s="166" t="s">
        <v>1081</v>
      </c>
      <c r="C477" s="175">
        <v>131.38900000000001</v>
      </c>
      <c r="D477" s="176">
        <v>186.8</v>
      </c>
      <c r="E477" s="176">
        <v>360.4</v>
      </c>
      <c r="F477" s="176">
        <v>571</v>
      </c>
      <c r="G477" s="176">
        <v>48.5</v>
      </c>
      <c r="H477" s="176">
        <v>49.142624985859207</v>
      </c>
      <c r="I477" s="176">
        <v>256</v>
      </c>
      <c r="J477" s="175">
        <v>0.26500000000000001</v>
      </c>
      <c r="K477" s="175">
        <v>0.21299999999999999</v>
      </c>
      <c r="L477" s="175">
        <v>1.462</v>
      </c>
      <c r="M477" s="176">
        <v>293</v>
      </c>
      <c r="N477" s="176">
        <v>0.9</v>
      </c>
      <c r="O477" s="177">
        <v>7.2069999999999999</v>
      </c>
      <c r="P477" s="178">
        <v>5.4620000000000002E-5</v>
      </c>
      <c r="Q477" s="178">
        <v>-5.3239999999999998E-5</v>
      </c>
      <c r="R477" s="178">
        <v>1.6960000000000001E-8</v>
      </c>
      <c r="S477" s="175">
        <f t="shared" ca="1" si="8"/>
        <v>0.77705415178238935</v>
      </c>
      <c r="T477" s="179">
        <v>25</v>
      </c>
      <c r="U477" s="180">
        <v>145.6</v>
      </c>
      <c r="V477" s="180">
        <v>196.6</v>
      </c>
      <c r="W477" s="169">
        <v>-1.4</v>
      </c>
      <c r="X477" s="181">
        <v>-5.8575999999999997</v>
      </c>
      <c r="Y477" s="169">
        <v>4.75</v>
      </c>
      <c r="Z477" s="181">
        <v>19.874000000000002</v>
      </c>
      <c r="AA477" s="181"/>
      <c r="AB477" s="177">
        <v>16.182700000000001</v>
      </c>
      <c r="AC477" s="180">
        <v>3028.13</v>
      </c>
      <c r="AD477" s="180">
        <v>-43.15</v>
      </c>
      <c r="AE477" s="169">
        <v>400</v>
      </c>
      <c r="AF477" s="169">
        <v>260</v>
      </c>
      <c r="AG477" s="175">
        <v>53.481999999999999</v>
      </c>
      <c r="AH477" s="180">
        <v>-5776.65</v>
      </c>
      <c r="AI477" s="175">
        <v>-5.2949999999999999</v>
      </c>
      <c r="AJ477" s="175">
        <v>3.7</v>
      </c>
      <c r="AK477" s="169">
        <v>7500</v>
      </c>
      <c r="AL477" s="181">
        <v>31380</v>
      </c>
      <c r="AM477" s="169"/>
      <c r="AN477" s="170"/>
      <c r="AO477" s="170"/>
      <c r="AP477" s="170"/>
      <c r="AQ477" s="170"/>
      <c r="AR477" s="170"/>
      <c r="AS477" s="170"/>
      <c r="AT477" s="170"/>
      <c r="AU477" s="170"/>
      <c r="AV477" s="170"/>
      <c r="AW477" s="170"/>
      <c r="AX477" s="170"/>
      <c r="AY477" s="170"/>
      <c r="AZ477" s="170"/>
      <c r="BA477" s="170"/>
      <c r="BB477" s="170"/>
      <c r="BC477" s="170"/>
      <c r="BD477" s="170"/>
      <c r="BE477" s="170"/>
      <c r="BF477" s="170"/>
      <c r="BG477" s="170"/>
      <c r="BH477" s="170"/>
      <c r="BI477" s="170"/>
      <c r="BJ477" s="170"/>
      <c r="BK477" s="170"/>
      <c r="BL477" s="170"/>
      <c r="BM477" s="170"/>
      <c r="BN477" s="170"/>
      <c r="BO477" s="170"/>
      <c r="BP477" s="170"/>
      <c r="BQ477" s="170"/>
      <c r="BR477" s="170"/>
      <c r="BS477" s="170"/>
      <c r="BT477" s="170"/>
      <c r="BU477" s="170"/>
      <c r="BV477" s="170"/>
      <c r="BW477" s="170"/>
      <c r="BX477" s="170"/>
      <c r="BY477" s="169"/>
      <c r="BZ477" s="169"/>
      <c r="CA477" s="169"/>
      <c r="CB477" s="169"/>
      <c r="CC477" s="169"/>
      <c r="CD477" s="169"/>
      <c r="CE477" s="169"/>
      <c r="CF477" s="169"/>
      <c r="CG477" s="169"/>
      <c r="CH477" s="169"/>
      <c r="CI477" s="169"/>
      <c r="CJ477" s="169"/>
      <c r="CK477" s="169"/>
      <c r="CL477" s="169"/>
      <c r="CM477" s="169"/>
      <c r="CN477" s="169"/>
      <c r="CO477" s="169"/>
      <c r="CP477" s="169"/>
      <c r="CQ477" s="169"/>
      <c r="CR477" s="169"/>
      <c r="CS477" s="171"/>
      <c r="CT477" s="171"/>
      <c r="CU477" s="169"/>
    </row>
    <row r="478" spans="1:130" ht="15.75" x14ac:dyDescent="0.25">
      <c r="A478" s="166"/>
      <c r="B478" s="166" t="s">
        <v>1082</v>
      </c>
      <c r="C478" s="175">
        <v>37.368000000000002</v>
      </c>
      <c r="D478" s="176">
        <v>162</v>
      </c>
      <c r="E478" s="176">
        <v>297</v>
      </c>
      <c r="F478" s="176">
        <v>471.2</v>
      </c>
      <c r="G478" s="176">
        <v>43.5</v>
      </c>
      <c r="H478" s="176">
        <v>44.076374987317017</v>
      </c>
      <c r="I478" s="176">
        <v>248</v>
      </c>
      <c r="J478" s="175">
        <v>0.27900000000000003</v>
      </c>
      <c r="K478" s="175">
        <v>0.188</v>
      </c>
      <c r="L478" s="175">
        <v>0</v>
      </c>
      <c r="M478" s="176">
        <v>0</v>
      </c>
      <c r="N478" s="176">
        <v>0.5</v>
      </c>
      <c r="O478" s="177">
        <v>9.7889999999999997</v>
      </c>
      <c r="P478" s="178">
        <v>3.8929999999999999E-2</v>
      </c>
      <c r="Q478" s="178">
        <v>-3.383E-5</v>
      </c>
      <c r="R478" s="178">
        <v>9.9029999999999994E-9</v>
      </c>
      <c r="S478" s="175" t="e">
        <f t="shared" ca="1" si="8"/>
        <v>#DIV/0!</v>
      </c>
      <c r="T478" s="179">
        <v>25</v>
      </c>
      <c r="U478" s="180">
        <v>0</v>
      </c>
      <c r="V478" s="180">
        <v>0</v>
      </c>
      <c r="W478" s="169">
        <v>-68</v>
      </c>
      <c r="X478" s="181">
        <v>-284.512</v>
      </c>
      <c r="Y478" s="169">
        <v>-58.64</v>
      </c>
      <c r="Z478" s="181">
        <v>-245.34976</v>
      </c>
      <c r="AA478" s="181"/>
      <c r="AB478" s="177">
        <v>15.851599999999999</v>
      </c>
      <c r="AC478" s="180">
        <v>2401.61</v>
      </c>
      <c r="AD478" s="180">
        <v>-36.299999999999997</v>
      </c>
      <c r="AE478" s="169">
        <v>300</v>
      </c>
      <c r="AF478" s="169">
        <v>240</v>
      </c>
      <c r="AG478" s="175">
        <v>48.709000000000003</v>
      </c>
      <c r="AH478" s="180">
        <v>-4464.1400000000003</v>
      </c>
      <c r="AI478" s="175">
        <v>-4.7530000000000001</v>
      </c>
      <c r="AJ478" s="175">
        <v>2.85</v>
      </c>
      <c r="AK478" s="169">
        <v>5920</v>
      </c>
      <c r="AL478" s="181">
        <v>24769.280000000002</v>
      </c>
      <c r="AM478" s="169"/>
      <c r="AN478" s="170"/>
      <c r="AO478" s="170"/>
      <c r="AP478" s="170"/>
      <c r="AQ478" s="170"/>
      <c r="AR478" s="170"/>
      <c r="AS478" s="170"/>
      <c r="AT478" s="170"/>
      <c r="AU478" s="170"/>
      <c r="AV478" s="170"/>
      <c r="AW478" s="170"/>
      <c r="AX478" s="170"/>
      <c r="AY478" s="170"/>
      <c r="AZ478" s="170"/>
      <c r="BA478" s="170"/>
      <c r="BB478" s="170"/>
      <c r="BC478" s="170"/>
      <c r="BD478" s="170"/>
      <c r="BE478" s="170"/>
      <c r="BF478" s="170"/>
      <c r="BG478" s="170"/>
      <c r="BH478" s="170"/>
      <c r="BI478" s="170"/>
      <c r="BJ478" s="170"/>
      <c r="BK478" s="170"/>
      <c r="BL478" s="170"/>
      <c r="BM478" s="170"/>
      <c r="BN478" s="170"/>
      <c r="BO478" s="170"/>
      <c r="BP478" s="170"/>
      <c r="BQ478" s="170"/>
      <c r="BR478" s="170"/>
      <c r="BS478" s="170"/>
      <c r="BT478" s="170"/>
      <c r="BU478" s="170"/>
      <c r="BV478" s="170"/>
      <c r="BW478" s="170"/>
      <c r="BX478" s="170"/>
      <c r="BY478" s="169"/>
      <c r="BZ478" s="169"/>
      <c r="CA478" s="169"/>
      <c r="CB478" s="169"/>
      <c r="CC478" s="169"/>
      <c r="CD478" s="169"/>
      <c r="CE478" s="169"/>
      <c r="CF478" s="169"/>
      <c r="CG478" s="169"/>
      <c r="CH478" s="169"/>
      <c r="CI478" s="169"/>
      <c r="CJ478" s="169"/>
      <c r="CK478" s="169"/>
      <c r="CL478" s="169"/>
      <c r="CM478" s="169"/>
      <c r="CN478" s="169"/>
      <c r="CO478" s="169"/>
      <c r="CP478" s="169"/>
      <c r="CQ478" s="169"/>
      <c r="CR478" s="169"/>
      <c r="CS478" s="171"/>
      <c r="CT478" s="171"/>
      <c r="CU478" s="169"/>
    </row>
    <row r="479" spans="1:130" ht="15.75" x14ac:dyDescent="0.25">
      <c r="A479" s="166"/>
      <c r="B479" s="166" t="s">
        <v>1083</v>
      </c>
      <c r="C479" s="175">
        <v>101.193</v>
      </c>
      <c r="D479" s="176">
        <v>158.4</v>
      </c>
      <c r="E479" s="176">
        <v>362.7</v>
      </c>
      <c r="F479" s="176">
        <v>535</v>
      </c>
      <c r="G479" s="176">
        <v>30</v>
      </c>
      <c r="H479" s="176">
        <v>30.397499991253117</v>
      </c>
      <c r="I479" s="176">
        <v>390</v>
      </c>
      <c r="J479" s="175">
        <v>0.27</v>
      </c>
      <c r="K479" s="175">
        <v>0.32900000000000001</v>
      </c>
      <c r="L479" s="175">
        <v>0.72799999999999998</v>
      </c>
      <c r="M479" s="176">
        <v>293</v>
      </c>
      <c r="N479" s="176">
        <v>0.9</v>
      </c>
      <c r="O479" s="177">
        <v>-4.4020000000000001</v>
      </c>
      <c r="P479" s="178">
        <v>0.1709</v>
      </c>
      <c r="Q479" s="178">
        <v>-1.049E-4</v>
      </c>
      <c r="R479" s="178">
        <v>2.6090000000000001E-8</v>
      </c>
      <c r="S479" s="175">
        <f t="shared" ca="1" si="8"/>
        <v>0.628027999405944</v>
      </c>
      <c r="T479" s="179">
        <v>25</v>
      </c>
      <c r="U479" s="180">
        <v>355.52</v>
      </c>
      <c r="V479" s="180">
        <v>214.48</v>
      </c>
      <c r="W479" s="169">
        <v>-23.8</v>
      </c>
      <c r="X479" s="181">
        <v>-99.5792</v>
      </c>
      <c r="Y479" s="169">
        <v>26.36</v>
      </c>
      <c r="Z479" s="181">
        <v>110.29024</v>
      </c>
      <c r="AA479" s="181"/>
      <c r="AB479" s="177">
        <v>15.885300000000001</v>
      </c>
      <c r="AC479" s="180">
        <v>2882.38</v>
      </c>
      <c r="AD479" s="180">
        <v>-51.15</v>
      </c>
      <c r="AE479" s="169">
        <v>400</v>
      </c>
      <c r="AF479" s="169">
        <v>260</v>
      </c>
      <c r="AG479" s="175">
        <v>0</v>
      </c>
      <c r="AH479" s="180">
        <v>0</v>
      </c>
      <c r="AI479" s="175">
        <v>0</v>
      </c>
      <c r="AJ479" s="175">
        <v>0</v>
      </c>
      <c r="AK479" s="169">
        <v>7500</v>
      </c>
      <c r="AL479" s="181">
        <v>31380</v>
      </c>
      <c r="AM479" s="169"/>
      <c r="AN479" s="170"/>
      <c r="AO479" s="170"/>
      <c r="AP479" s="170"/>
      <c r="AQ479" s="170"/>
      <c r="AR479" s="170"/>
      <c r="AS479" s="170"/>
      <c r="AT479" s="170"/>
      <c r="AU479" s="170"/>
      <c r="AV479" s="170"/>
      <c r="AW479" s="170"/>
      <c r="AX479" s="170"/>
      <c r="AY479" s="170"/>
      <c r="AZ479" s="170"/>
      <c r="BA479" s="170"/>
      <c r="BB479" s="170"/>
      <c r="BC479" s="170"/>
      <c r="BD479" s="170"/>
      <c r="BE479" s="170"/>
      <c r="BF479" s="170"/>
      <c r="BG479" s="170"/>
      <c r="BH479" s="170"/>
      <c r="BI479" s="170"/>
      <c r="BJ479" s="170"/>
      <c r="BK479" s="170"/>
      <c r="BL479" s="170"/>
      <c r="BM479" s="170"/>
      <c r="BN479" s="170"/>
      <c r="BO479" s="170"/>
      <c r="BP479" s="170"/>
      <c r="BQ479" s="170"/>
      <c r="BR479" s="170"/>
      <c r="BS479" s="170"/>
      <c r="BT479" s="170"/>
      <c r="BU479" s="170"/>
      <c r="BV479" s="170"/>
      <c r="BW479" s="170"/>
      <c r="BX479" s="170"/>
      <c r="BY479" s="169"/>
      <c r="BZ479" s="169"/>
      <c r="CA479" s="169"/>
      <c r="CB479" s="169"/>
      <c r="CC479" s="169"/>
      <c r="CD479" s="169"/>
      <c r="CE479" s="169"/>
      <c r="CF479" s="169"/>
      <c r="CG479" s="169"/>
      <c r="CH479" s="169"/>
      <c r="CI479" s="169"/>
      <c r="CJ479" s="169"/>
      <c r="CK479" s="169"/>
      <c r="CL479" s="169"/>
      <c r="CM479" s="169"/>
      <c r="CN479" s="169"/>
      <c r="CO479" s="169"/>
      <c r="CP479" s="169"/>
      <c r="CQ479" s="169"/>
      <c r="CR479" s="169"/>
      <c r="CS479" s="171"/>
      <c r="CT479" s="171"/>
      <c r="CU479" s="169"/>
    </row>
    <row r="480" spans="1:130" ht="15.75" x14ac:dyDescent="0.25">
      <c r="A480" s="166"/>
      <c r="B480" s="166" t="s">
        <v>1084</v>
      </c>
      <c r="C480" s="175">
        <v>114.024</v>
      </c>
      <c r="D480" s="176">
        <v>257.89999999999998</v>
      </c>
      <c r="E480" s="176">
        <v>345.6</v>
      </c>
      <c r="F480" s="176">
        <v>491.3</v>
      </c>
      <c r="G480" s="176">
        <v>32.200000000000003</v>
      </c>
      <c r="H480" s="176">
        <v>32.626649990611682</v>
      </c>
      <c r="I480" s="176">
        <v>0</v>
      </c>
      <c r="J480" s="175">
        <v>0</v>
      </c>
      <c r="K480" s="175">
        <v>0</v>
      </c>
      <c r="L480" s="175">
        <v>1.5349999999999999</v>
      </c>
      <c r="M480" s="176">
        <v>273</v>
      </c>
      <c r="N480" s="176">
        <v>2.2999999999999998</v>
      </c>
      <c r="O480" s="177">
        <v>0</v>
      </c>
      <c r="P480" s="178">
        <v>0</v>
      </c>
      <c r="Q480" s="178">
        <v>0</v>
      </c>
      <c r="R480" s="178">
        <v>0</v>
      </c>
      <c r="S480" s="175" t="e">
        <f t="shared" ca="1" si="8"/>
        <v>#DIV/0!</v>
      </c>
      <c r="T480" s="179">
        <v>25</v>
      </c>
      <c r="U480" s="180">
        <v>0</v>
      </c>
      <c r="V480" s="180">
        <v>0</v>
      </c>
      <c r="W480" s="169">
        <v>0</v>
      </c>
      <c r="X480" s="181">
        <v>0</v>
      </c>
      <c r="Y480" s="169">
        <v>0</v>
      </c>
      <c r="Z480" s="181">
        <v>0</v>
      </c>
      <c r="AA480" s="181"/>
      <c r="AB480" s="177">
        <v>0</v>
      </c>
      <c r="AC480" s="180">
        <v>0</v>
      </c>
      <c r="AD480" s="180">
        <v>0</v>
      </c>
      <c r="AE480" s="169">
        <v>0</v>
      </c>
      <c r="AF480" s="169">
        <v>0</v>
      </c>
      <c r="AG480" s="175">
        <v>0</v>
      </c>
      <c r="AH480" s="180">
        <v>0</v>
      </c>
      <c r="AI480" s="175">
        <v>0</v>
      </c>
      <c r="AJ480" s="175">
        <v>0</v>
      </c>
      <c r="AK480" s="169">
        <v>0</v>
      </c>
      <c r="AL480" s="181">
        <v>0</v>
      </c>
      <c r="AM480" s="169"/>
      <c r="AN480" s="170"/>
      <c r="AO480" s="170"/>
      <c r="AP480" s="170"/>
      <c r="AQ480" s="170"/>
      <c r="AR480" s="170"/>
      <c r="AS480" s="170"/>
      <c r="AT480" s="170"/>
      <c r="AU480" s="170"/>
      <c r="AV480" s="170"/>
      <c r="AW480" s="170"/>
      <c r="AX480" s="170"/>
      <c r="AY480" s="170"/>
      <c r="AZ480" s="170"/>
      <c r="BA480" s="170"/>
      <c r="BB480" s="170"/>
      <c r="BC480" s="170"/>
      <c r="BD480" s="170"/>
      <c r="BE480" s="170"/>
      <c r="BF480" s="170"/>
      <c r="BG480" s="170"/>
      <c r="BH480" s="170"/>
      <c r="BI480" s="170"/>
      <c r="BJ480" s="170"/>
      <c r="BK480" s="170"/>
      <c r="BL480" s="170"/>
      <c r="BM480" s="170"/>
      <c r="BN480" s="170"/>
      <c r="BO480" s="170"/>
      <c r="BP480" s="170"/>
      <c r="BQ480" s="170"/>
      <c r="BR480" s="170"/>
      <c r="BS480" s="170"/>
      <c r="BT480" s="170"/>
      <c r="BU480" s="170"/>
      <c r="BV480" s="170"/>
      <c r="BW480" s="170"/>
      <c r="BX480" s="170"/>
      <c r="BY480" s="169"/>
      <c r="BZ480" s="169"/>
      <c r="CA480" s="169"/>
      <c r="CB480" s="169"/>
      <c r="CC480" s="169"/>
      <c r="CD480" s="169"/>
      <c r="CE480" s="169"/>
      <c r="CF480" s="169"/>
      <c r="CG480" s="169"/>
      <c r="CH480" s="169"/>
      <c r="CI480" s="169"/>
      <c r="CJ480" s="169"/>
      <c r="CK480" s="169"/>
      <c r="CL480" s="169"/>
      <c r="CM480" s="169"/>
      <c r="CN480" s="169"/>
      <c r="CO480" s="169"/>
      <c r="CP480" s="169"/>
      <c r="CQ480" s="169"/>
      <c r="CR480" s="169"/>
      <c r="CS480" s="171"/>
      <c r="CT480" s="171"/>
      <c r="CU480" s="169"/>
    </row>
    <row r="481" spans="1:130" ht="15.75" x14ac:dyDescent="0.25">
      <c r="A481" s="166"/>
      <c r="B481" s="166" t="s">
        <v>1085</v>
      </c>
      <c r="C481" s="175">
        <v>148.91</v>
      </c>
      <c r="D481" s="176">
        <v>0</v>
      </c>
      <c r="E481" s="176">
        <v>214</v>
      </c>
      <c r="F481" s="176">
        <v>340.2</v>
      </c>
      <c r="G481" s="176">
        <v>39.200000000000003</v>
      </c>
      <c r="H481" s="176">
        <v>39.719399988570743</v>
      </c>
      <c r="I481" s="176">
        <v>200</v>
      </c>
      <c r="J481" s="175">
        <v>0.28000000000000003</v>
      </c>
      <c r="K481" s="175">
        <v>0</v>
      </c>
      <c r="L481" s="175">
        <v>0</v>
      </c>
      <c r="M481" s="176">
        <v>0</v>
      </c>
      <c r="N481" s="176">
        <v>0.7</v>
      </c>
      <c r="O481" s="177">
        <v>0</v>
      </c>
      <c r="P481" s="178">
        <v>0</v>
      </c>
      <c r="Q481" s="178">
        <v>0</v>
      </c>
      <c r="R481" s="178">
        <v>0</v>
      </c>
      <c r="S481" s="175" t="e">
        <f t="shared" ca="1" si="8"/>
        <v>#DIV/0!</v>
      </c>
      <c r="T481" s="179">
        <v>25</v>
      </c>
      <c r="U481" s="180">
        <v>0</v>
      </c>
      <c r="V481" s="180">
        <v>0</v>
      </c>
      <c r="W481" s="169">
        <v>-155.1</v>
      </c>
      <c r="X481" s="181">
        <v>-648.9384</v>
      </c>
      <c r="Y481" s="169">
        <v>-148.80000000000001</v>
      </c>
      <c r="Z481" s="181">
        <v>-622.57920000000013</v>
      </c>
      <c r="AA481" s="181"/>
      <c r="AB481" s="177">
        <v>0</v>
      </c>
      <c r="AC481" s="180">
        <v>0</v>
      </c>
      <c r="AD481" s="180">
        <v>0</v>
      </c>
      <c r="AE481" s="169">
        <v>0</v>
      </c>
      <c r="AF481" s="169">
        <v>0</v>
      </c>
      <c r="AG481" s="175">
        <v>0</v>
      </c>
      <c r="AH481" s="180">
        <v>0</v>
      </c>
      <c r="AI481" s="175">
        <v>0</v>
      </c>
      <c r="AJ481" s="175">
        <v>0</v>
      </c>
      <c r="AK481" s="169">
        <v>0</v>
      </c>
      <c r="AL481" s="181">
        <v>0</v>
      </c>
      <c r="AM481" s="169"/>
      <c r="AN481" s="170"/>
      <c r="AO481" s="170"/>
      <c r="AP481" s="170"/>
      <c r="AQ481" s="170"/>
      <c r="AR481" s="170"/>
      <c r="AS481" s="170"/>
      <c r="AT481" s="170"/>
      <c r="AU481" s="170"/>
      <c r="AV481" s="170"/>
      <c r="AW481" s="170"/>
      <c r="AX481" s="170"/>
      <c r="AY481" s="170"/>
      <c r="AZ481" s="170"/>
      <c r="BA481" s="170"/>
      <c r="BB481" s="170"/>
      <c r="BC481" s="170"/>
      <c r="BD481" s="170"/>
      <c r="BE481" s="170"/>
      <c r="BF481" s="170"/>
      <c r="BG481" s="170"/>
      <c r="BH481" s="170"/>
      <c r="BI481" s="170"/>
      <c r="BJ481" s="170"/>
      <c r="BK481" s="170"/>
      <c r="BL481" s="170"/>
      <c r="BM481" s="170"/>
      <c r="BN481" s="170"/>
      <c r="BO481" s="170"/>
      <c r="BP481" s="170"/>
      <c r="BQ481" s="170"/>
      <c r="BR481" s="170"/>
      <c r="BS481" s="170"/>
      <c r="BT481" s="170"/>
      <c r="BU481" s="170"/>
      <c r="BV481" s="170"/>
      <c r="BW481" s="170"/>
      <c r="BX481" s="170"/>
      <c r="BY481" s="169"/>
      <c r="BZ481" s="169"/>
      <c r="CA481" s="169"/>
      <c r="CB481" s="169"/>
      <c r="CC481" s="169"/>
      <c r="CD481" s="169"/>
      <c r="CE481" s="169"/>
      <c r="CF481" s="169"/>
      <c r="CG481" s="169"/>
      <c r="CH481" s="169"/>
      <c r="CI481" s="169"/>
      <c r="CJ481" s="169"/>
      <c r="CK481" s="169"/>
      <c r="CL481" s="169"/>
      <c r="CM481" s="169"/>
      <c r="CN481" s="169"/>
      <c r="CO481" s="169"/>
      <c r="CP481" s="169"/>
      <c r="CQ481" s="169"/>
      <c r="CR481" s="169"/>
      <c r="CS481" s="171"/>
      <c r="CT481" s="171"/>
      <c r="CU481" s="169"/>
    </row>
    <row r="482" spans="1:130" ht="15.75" x14ac:dyDescent="0.25">
      <c r="A482" s="166"/>
      <c r="B482" s="166" t="s">
        <v>1086</v>
      </c>
      <c r="C482" s="175">
        <v>59.112000000000002</v>
      </c>
      <c r="D482" s="176">
        <v>156</v>
      </c>
      <c r="E482" s="176">
        <v>276.10000000000002</v>
      </c>
      <c r="F482" s="176">
        <v>433.2</v>
      </c>
      <c r="G482" s="176">
        <v>40.200000000000003</v>
      </c>
      <c r="H482" s="176">
        <v>40.732649988279178</v>
      </c>
      <c r="I482" s="176">
        <v>254</v>
      </c>
      <c r="J482" s="175">
        <v>0.28699999999999998</v>
      </c>
      <c r="K482" s="175">
        <v>0.19500000000000001</v>
      </c>
      <c r="L482" s="175">
        <v>0.63300000000000001</v>
      </c>
      <c r="M482" s="176">
        <v>293</v>
      </c>
      <c r="N482" s="176">
        <v>0.6</v>
      </c>
      <c r="O482" s="177">
        <v>-1.96</v>
      </c>
      <c r="P482" s="178">
        <v>9.486E-2</v>
      </c>
      <c r="Q482" s="178">
        <v>-5.2989999999999999E-5</v>
      </c>
      <c r="R482" s="178">
        <v>1.104E-8</v>
      </c>
      <c r="S482" s="175" t="e">
        <f t="shared" ca="1" si="8"/>
        <v>#DIV/0!</v>
      </c>
      <c r="T482" s="179">
        <v>25</v>
      </c>
      <c r="U482" s="180">
        <v>0</v>
      </c>
      <c r="V482" s="180">
        <v>0</v>
      </c>
      <c r="W482" s="169">
        <v>-5.7</v>
      </c>
      <c r="X482" s="181">
        <v>-23.848800000000001</v>
      </c>
      <c r="Y482" s="169">
        <v>23.64</v>
      </c>
      <c r="Z482" s="181">
        <v>98.909760000000006</v>
      </c>
      <c r="AA482" s="181"/>
      <c r="AB482" s="177">
        <v>16.049900000000001</v>
      </c>
      <c r="AC482" s="180">
        <v>2230.5100000000002</v>
      </c>
      <c r="AD482" s="180">
        <v>-39.15</v>
      </c>
      <c r="AE482" s="169">
        <v>305</v>
      </c>
      <c r="AF482" s="169">
        <v>215</v>
      </c>
      <c r="AG482" s="175">
        <v>50.869</v>
      </c>
      <c r="AH482" s="180">
        <v>-4261.51</v>
      </c>
      <c r="AI482" s="175">
        <v>-5.1269999999999998</v>
      </c>
      <c r="AJ482" s="175">
        <v>2.59</v>
      </c>
      <c r="AK482" s="169">
        <v>5760</v>
      </c>
      <c r="AL482" s="181">
        <v>24099.84</v>
      </c>
      <c r="AM482" s="169"/>
      <c r="AN482" s="170"/>
      <c r="AO482" s="170"/>
      <c r="AP482" s="170"/>
      <c r="AQ482" s="170"/>
      <c r="AR482" s="170"/>
      <c r="AS482" s="170"/>
      <c r="AT482" s="170"/>
      <c r="AU482" s="170"/>
      <c r="AV482" s="170"/>
      <c r="AW482" s="170"/>
      <c r="AX482" s="170"/>
      <c r="AY482" s="170"/>
      <c r="AZ482" s="170"/>
      <c r="BA482" s="170"/>
      <c r="BB482" s="170"/>
      <c r="BC482" s="170"/>
      <c r="BD482" s="170"/>
      <c r="BE482" s="170"/>
      <c r="BF482" s="170"/>
      <c r="BG482" s="170"/>
      <c r="BH482" s="170"/>
      <c r="BI482" s="170"/>
      <c r="BJ482" s="170"/>
      <c r="BK482" s="170"/>
      <c r="BL482" s="170"/>
      <c r="BM482" s="170"/>
      <c r="BN482" s="170"/>
      <c r="BO482" s="170"/>
      <c r="BP482" s="170"/>
      <c r="BQ482" s="170"/>
      <c r="BR482" s="170"/>
      <c r="BS482" s="170"/>
      <c r="BT482" s="170"/>
      <c r="BU482" s="170"/>
      <c r="BV482" s="170"/>
      <c r="BW482" s="170"/>
      <c r="BX482" s="170"/>
      <c r="BY482" s="169"/>
      <c r="BZ482" s="169"/>
      <c r="CA482" s="169"/>
      <c r="CB482" s="169"/>
      <c r="CC482" s="169"/>
      <c r="CD482" s="169"/>
      <c r="CE482" s="169"/>
      <c r="CF482" s="169"/>
      <c r="CG482" s="169"/>
      <c r="CH482" s="169"/>
      <c r="CI482" s="169"/>
      <c r="CJ482" s="169"/>
      <c r="CK482" s="169"/>
      <c r="CL482" s="169"/>
      <c r="CM482" s="169"/>
      <c r="CN482" s="169"/>
      <c r="CO482" s="169"/>
      <c r="CP482" s="169"/>
      <c r="CQ482" s="169"/>
      <c r="CR482" s="169"/>
      <c r="CS482" s="171"/>
      <c r="CT482" s="171"/>
      <c r="CU482" s="169"/>
    </row>
    <row r="483" spans="1:130" ht="15.75" x14ac:dyDescent="0.25">
      <c r="A483" s="166"/>
      <c r="B483" s="166" t="s">
        <v>1087</v>
      </c>
      <c r="C483" s="175">
        <v>86.134</v>
      </c>
      <c r="D483" s="176">
        <v>182</v>
      </c>
      <c r="E483" s="176">
        <v>376</v>
      </c>
      <c r="F483" s="176">
        <v>554</v>
      </c>
      <c r="G483" s="176">
        <v>35</v>
      </c>
      <c r="H483" s="176">
        <v>35.463749989795303</v>
      </c>
      <c r="I483" s="176">
        <v>333</v>
      </c>
      <c r="J483" s="175">
        <v>0.26</v>
      </c>
      <c r="K483" s="175">
        <v>0.4</v>
      </c>
      <c r="L483" s="175">
        <v>0.81</v>
      </c>
      <c r="M483" s="176">
        <v>293</v>
      </c>
      <c r="N483" s="176">
        <v>2.6</v>
      </c>
      <c r="O483" s="177">
        <v>3.4009999999999998</v>
      </c>
      <c r="P483" s="178">
        <v>0.10340000000000001</v>
      </c>
      <c r="Q483" s="178">
        <v>-5.0330000000000001E-5</v>
      </c>
      <c r="R483" s="178">
        <v>7.5529999999999999E-9</v>
      </c>
      <c r="S483" s="175">
        <f t="shared" ca="1" si="8"/>
        <v>0.72618114256469624</v>
      </c>
      <c r="T483" s="179">
        <v>25</v>
      </c>
      <c r="U483" s="180">
        <v>521.29999999999995</v>
      </c>
      <c r="V483" s="180">
        <v>252.03</v>
      </c>
      <c r="W483" s="169">
        <v>-54.45</v>
      </c>
      <c r="X483" s="181">
        <v>-227.81880000000001</v>
      </c>
      <c r="Y483" s="169">
        <v>-25.88</v>
      </c>
      <c r="Z483" s="181">
        <v>-108.28192</v>
      </c>
      <c r="AA483" s="181"/>
      <c r="AB483" s="177">
        <v>16.162299999999998</v>
      </c>
      <c r="AC483" s="180">
        <v>3030.2</v>
      </c>
      <c r="AD483" s="180">
        <v>-58.15</v>
      </c>
      <c r="AE483" s="169">
        <v>412</v>
      </c>
      <c r="AF483" s="169">
        <v>277</v>
      </c>
      <c r="AG483" s="175">
        <v>0</v>
      </c>
      <c r="AH483" s="180">
        <v>0</v>
      </c>
      <c r="AI483" s="175">
        <v>0</v>
      </c>
      <c r="AJ483" s="175">
        <v>0</v>
      </c>
      <c r="AK483" s="169">
        <v>8040</v>
      </c>
      <c r="AL483" s="181">
        <v>33639.360000000001</v>
      </c>
      <c r="AM483" s="169"/>
      <c r="AN483" s="170"/>
      <c r="AO483" s="170"/>
      <c r="AP483" s="170"/>
      <c r="AQ483" s="170"/>
      <c r="AR483" s="170"/>
      <c r="AS483" s="170"/>
      <c r="AT483" s="170"/>
      <c r="AU483" s="170"/>
      <c r="AV483" s="170"/>
      <c r="AW483" s="170"/>
      <c r="AX483" s="170"/>
      <c r="AY483" s="170"/>
      <c r="AZ483" s="170"/>
      <c r="BA483" s="170"/>
      <c r="BB483" s="170"/>
      <c r="BC483" s="170"/>
      <c r="BD483" s="170"/>
      <c r="BE483" s="170"/>
      <c r="BF483" s="170"/>
      <c r="BG483" s="170"/>
      <c r="BH483" s="170"/>
      <c r="BI483" s="170"/>
      <c r="BJ483" s="170"/>
      <c r="BK483" s="170"/>
      <c r="BL483" s="170"/>
      <c r="BM483" s="170"/>
      <c r="BN483" s="170"/>
      <c r="BO483" s="170"/>
      <c r="BP483" s="170"/>
      <c r="BQ483" s="170"/>
      <c r="BR483" s="170"/>
      <c r="BS483" s="170"/>
      <c r="BT483" s="170"/>
      <c r="BU483" s="170"/>
      <c r="BV483" s="170"/>
      <c r="BW483" s="170"/>
      <c r="BX483" s="170"/>
      <c r="BY483" s="169"/>
      <c r="BZ483" s="169"/>
      <c r="CA483" s="169"/>
      <c r="CB483" s="169"/>
      <c r="CC483" s="169"/>
      <c r="CD483" s="169"/>
      <c r="CE483" s="169"/>
      <c r="CF483" s="169"/>
      <c r="CG483" s="169"/>
      <c r="CH483" s="169"/>
      <c r="CI483" s="169"/>
      <c r="CJ483" s="169"/>
      <c r="CK483" s="169"/>
      <c r="CL483" s="169"/>
      <c r="CM483" s="169"/>
      <c r="CN483" s="169"/>
      <c r="CO483" s="169"/>
      <c r="CP483" s="169"/>
      <c r="CQ483" s="169"/>
      <c r="CR483" s="169"/>
      <c r="CS483" s="171"/>
      <c r="CT483" s="171"/>
      <c r="CU483" s="169"/>
    </row>
    <row r="484" spans="1:130" ht="15.75" x14ac:dyDescent="0.25">
      <c r="A484" s="166"/>
      <c r="B484" s="166" t="s">
        <v>1088</v>
      </c>
      <c r="C484" s="175">
        <v>86.090999999999994</v>
      </c>
      <c r="D484" s="176">
        <v>173</v>
      </c>
      <c r="E484" s="176">
        <v>346</v>
      </c>
      <c r="F484" s="176">
        <v>525</v>
      </c>
      <c r="G484" s="176">
        <v>43</v>
      </c>
      <c r="H484" s="176">
        <v>43.569749987462799</v>
      </c>
      <c r="I484" s="176">
        <v>265</v>
      </c>
      <c r="J484" s="175">
        <v>0.26</v>
      </c>
      <c r="K484" s="175">
        <v>0.34</v>
      </c>
      <c r="L484" s="175">
        <v>0.93200000000000005</v>
      </c>
      <c r="M484" s="176">
        <v>293</v>
      </c>
      <c r="N484" s="176">
        <v>1.7</v>
      </c>
      <c r="O484" s="177">
        <v>3.621</v>
      </c>
      <c r="P484" s="178">
        <v>6.676E-2</v>
      </c>
      <c r="Q484" s="178">
        <v>-2.103E-5</v>
      </c>
      <c r="R484" s="178">
        <v>-3.9650000000000003E-9</v>
      </c>
      <c r="S484" s="175">
        <f t="shared" ca="1" si="8"/>
        <v>0.66378309850542161</v>
      </c>
      <c r="T484" s="179">
        <v>25</v>
      </c>
      <c r="U484" s="180">
        <v>457.89</v>
      </c>
      <c r="V484" s="180">
        <v>235.35</v>
      </c>
      <c r="W484" s="169">
        <v>-75.5</v>
      </c>
      <c r="X484" s="181">
        <v>-315.892</v>
      </c>
      <c r="Y484" s="169">
        <v>0</v>
      </c>
      <c r="Z484" s="181">
        <v>0</v>
      </c>
      <c r="AA484" s="181"/>
      <c r="AB484" s="177">
        <v>16.100300000000001</v>
      </c>
      <c r="AC484" s="180">
        <v>2744.68</v>
      </c>
      <c r="AD484" s="180">
        <v>-56.15</v>
      </c>
      <c r="AE484" s="169">
        <v>379</v>
      </c>
      <c r="AF484" s="169">
        <v>255</v>
      </c>
      <c r="AG484" s="175">
        <v>0</v>
      </c>
      <c r="AH484" s="180">
        <v>0</v>
      </c>
      <c r="AI484" s="175">
        <v>0</v>
      </c>
      <c r="AJ484" s="175">
        <v>0</v>
      </c>
      <c r="AK484" s="169">
        <v>0</v>
      </c>
      <c r="AL484" s="181">
        <v>0</v>
      </c>
      <c r="AM484" s="169"/>
      <c r="AN484" s="170"/>
      <c r="AO484" s="170"/>
      <c r="AP484" s="170"/>
      <c r="AQ484" s="170"/>
      <c r="AR484" s="170"/>
      <c r="AS484" s="170"/>
      <c r="AT484" s="170"/>
      <c r="AU484" s="170"/>
      <c r="AV484" s="170"/>
      <c r="AW484" s="170"/>
      <c r="AX484" s="170"/>
      <c r="AY484" s="170"/>
      <c r="AZ484" s="170"/>
      <c r="BA484" s="170"/>
      <c r="BB484" s="170"/>
      <c r="BC484" s="170"/>
      <c r="BD484" s="170"/>
      <c r="BE484" s="170"/>
      <c r="BF484" s="170"/>
      <c r="BG484" s="170"/>
      <c r="BH484" s="170"/>
      <c r="BI484" s="170"/>
      <c r="BJ484" s="170"/>
      <c r="BK484" s="170"/>
      <c r="BL484" s="170"/>
      <c r="BM484" s="170"/>
      <c r="BN484" s="170"/>
      <c r="BO484" s="170"/>
      <c r="BP484" s="170"/>
      <c r="BQ484" s="170"/>
      <c r="BR484" s="170"/>
      <c r="BS484" s="170"/>
      <c r="BT484" s="170"/>
      <c r="BU484" s="170"/>
      <c r="BV484" s="170"/>
      <c r="BW484" s="170"/>
      <c r="BX484" s="170"/>
      <c r="BY484" s="169"/>
      <c r="BZ484" s="169"/>
      <c r="CA484" s="169"/>
      <c r="CB484" s="169"/>
      <c r="CC484" s="169"/>
      <c r="CD484" s="169"/>
      <c r="CE484" s="169"/>
      <c r="CF484" s="169"/>
      <c r="CG484" s="169"/>
      <c r="CH484" s="169"/>
      <c r="CI484" s="169"/>
      <c r="CJ484" s="169"/>
      <c r="CK484" s="169"/>
      <c r="CL484" s="169"/>
      <c r="CM484" s="169"/>
      <c r="CN484" s="169"/>
      <c r="CO484" s="169"/>
      <c r="CP484" s="169"/>
      <c r="CQ484" s="169"/>
      <c r="CR484" s="169"/>
      <c r="CS484" s="171"/>
      <c r="CT484" s="171"/>
      <c r="CU484" s="169"/>
    </row>
    <row r="485" spans="1:130" ht="15.75" x14ac:dyDescent="0.25">
      <c r="A485" s="166"/>
      <c r="B485" s="166" t="s">
        <v>1089</v>
      </c>
      <c r="C485" s="175">
        <v>62.499000000000002</v>
      </c>
      <c r="D485" s="176">
        <v>119.4</v>
      </c>
      <c r="E485" s="176">
        <v>259.8</v>
      </c>
      <c r="F485" s="176">
        <v>429.7</v>
      </c>
      <c r="G485" s="176">
        <v>55.3</v>
      </c>
      <c r="H485" s="176">
        <v>56.032724983876577</v>
      </c>
      <c r="I485" s="176">
        <v>169</v>
      </c>
      <c r="J485" s="175">
        <v>0.26500000000000001</v>
      </c>
      <c r="K485" s="175">
        <v>0.122</v>
      </c>
      <c r="L485" s="175">
        <v>0.96899999999999997</v>
      </c>
      <c r="M485" s="176">
        <v>259</v>
      </c>
      <c r="N485" s="176">
        <v>1.5</v>
      </c>
      <c r="O485" s="177">
        <v>1.421</v>
      </c>
      <c r="P485" s="178">
        <v>4.8230000000000002E-2</v>
      </c>
      <c r="Q485" s="178">
        <v>-3.6690000000000003E-5</v>
      </c>
      <c r="R485" s="178">
        <v>1.14E-8</v>
      </c>
      <c r="S485" s="175">
        <f t="shared" ca="1" si="8"/>
        <v>0.4824106142303487</v>
      </c>
      <c r="T485" s="179">
        <v>25</v>
      </c>
      <c r="U485" s="180">
        <v>276.89999999999998</v>
      </c>
      <c r="V485" s="180">
        <v>167.04</v>
      </c>
      <c r="W485" s="169">
        <v>8.4</v>
      </c>
      <c r="X485" s="181">
        <v>35.145600000000002</v>
      </c>
      <c r="Y485" s="169">
        <v>12.31</v>
      </c>
      <c r="Z485" s="181">
        <v>51.505040000000001</v>
      </c>
      <c r="AA485" s="181"/>
      <c r="AB485" s="177">
        <v>14.960100000000001</v>
      </c>
      <c r="AC485" s="180">
        <v>1803.84</v>
      </c>
      <c r="AD485" s="180">
        <v>-43.15</v>
      </c>
      <c r="AE485" s="169">
        <v>290</v>
      </c>
      <c r="AF485" s="169">
        <v>185</v>
      </c>
      <c r="AG485" s="175">
        <v>48.671999999999997</v>
      </c>
      <c r="AH485" s="180">
        <v>-3955.89</v>
      </c>
      <c r="AI485" s="175">
        <v>-4.8230000000000004</v>
      </c>
      <c r="AJ485" s="175">
        <v>1.85</v>
      </c>
      <c r="AK485" s="169">
        <v>5321</v>
      </c>
      <c r="AL485" s="181">
        <v>22263.064000000002</v>
      </c>
      <c r="AM485" s="169"/>
      <c r="AN485" s="170"/>
      <c r="AO485" s="170"/>
      <c r="AP485" s="170"/>
      <c r="AQ485" s="170"/>
      <c r="AR485" s="170"/>
      <c r="AS485" s="170"/>
      <c r="AT485" s="170"/>
      <c r="AU485" s="170"/>
      <c r="AV485" s="170"/>
      <c r="AW485" s="170"/>
      <c r="AX485" s="170"/>
      <c r="AY485" s="170"/>
      <c r="AZ485" s="170"/>
      <c r="BA485" s="170"/>
      <c r="BB485" s="170"/>
      <c r="BC485" s="170"/>
      <c r="BD485" s="170"/>
      <c r="BE485" s="170"/>
      <c r="BF485" s="170"/>
      <c r="BG485" s="170"/>
      <c r="BH485" s="170"/>
      <c r="BI485" s="170"/>
      <c r="BJ485" s="170"/>
      <c r="BK485" s="170"/>
      <c r="BL485" s="170"/>
      <c r="BM485" s="170"/>
      <c r="BN485" s="170"/>
      <c r="BO485" s="170"/>
      <c r="BP485" s="170"/>
      <c r="BQ485" s="170"/>
      <c r="BR485" s="170"/>
      <c r="BS485" s="170"/>
      <c r="BT485" s="170"/>
      <c r="BU485" s="170"/>
      <c r="BV485" s="170"/>
      <c r="BW485" s="170"/>
      <c r="BX485" s="170"/>
      <c r="BY485" s="169"/>
      <c r="BZ485" s="169"/>
      <c r="CA485" s="169"/>
      <c r="CB485" s="169"/>
      <c r="CC485" s="169"/>
      <c r="CD485" s="169"/>
      <c r="CE485" s="169"/>
      <c r="CF485" s="169"/>
      <c r="CG485" s="169"/>
      <c r="CH485" s="169"/>
      <c r="CI485" s="169"/>
      <c r="CJ485" s="169"/>
      <c r="CK485" s="169"/>
      <c r="CL485" s="169"/>
      <c r="CM485" s="169"/>
      <c r="CN485" s="169"/>
      <c r="CO485" s="169"/>
      <c r="CP485" s="169"/>
      <c r="CQ485" s="169"/>
      <c r="CR485" s="169"/>
      <c r="CS485" s="171"/>
      <c r="CT485" s="171"/>
      <c r="CU485" s="169"/>
    </row>
    <row r="486" spans="1:130" ht="15.75" x14ac:dyDescent="0.25">
      <c r="A486" s="166"/>
      <c r="B486" s="166" t="s">
        <v>1090</v>
      </c>
      <c r="C486" s="175">
        <v>72.106999999999999</v>
      </c>
      <c r="D486" s="176">
        <v>157.9</v>
      </c>
      <c r="E486" s="176">
        <v>308.8</v>
      </c>
      <c r="F486" s="176">
        <v>475</v>
      </c>
      <c r="G486" s="176">
        <v>40.200000000000003</v>
      </c>
      <c r="H486" s="176">
        <v>40.732649988279178</v>
      </c>
      <c r="I486" s="176">
        <v>260</v>
      </c>
      <c r="J486" s="175">
        <v>0.27</v>
      </c>
      <c r="K486" s="175">
        <v>0</v>
      </c>
      <c r="L486" s="175">
        <v>0.79300000000000004</v>
      </c>
      <c r="M486" s="176">
        <v>293</v>
      </c>
      <c r="N486" s="176">
        <v>1.3</v>
      </c>
      <c r="O486" s="177">
        <v>4.1269999999999998</v>
      </c>
      <c r="P486" s="178">
        <v>7.7289999999999998E-2</v>
      </c>
      <c r="Q486" s="178">
        <v>-3.5139999999999999E-5</v>
      </c>
      <c r="R486" s="178">
        <v>5.1339999999999998E-9</v>
      </c>
      <c r="S486" s="175">
        <f t="shared" ca="1" si="8"/>
        <v>0.5078072483245486</v>
      </c>
      <c r="T486" s="179">
        <v>25</v>
      </c>
      <c r="U486" s="180">
        <v>349.95</v>
      </c>
      <c r="V486" s="180">
        <v>189.02</v>
      </c>
      <c r="W486" s="169">
        <v>-33.5</v>
      </c>
      <c r="X486" s="181">
        <v>-140.16400000000002</v>
      </c>
      <c r="Y486" s="169">
        <v>0</v>
      </c>
      <c r="Z486" s="181">
        <v>0</v>
      </c>
      <c r="AA486" s="181"/>
      <c r="AB486" s="177">
        <v>15.8911</v>
      </c>
      <c r="AC486" s="180">
        <v>2449.2600000000002</v>
      </c>
      <c r="AD486" s="180">
        <v>-44.15</v>
      </c>
      <c r="AE486" s="169">
        <v>340</v>
      </c>
      <c r="AF486" s="169">
        <v>225</v>
      </c>
      <c r="AG486" s="175">
        <v>0</v>
      </c>
      <c r="AH486" s="180">
        <v>0</v>
      </c>
      <c r="AI486" s="175">
        <v>0</v>
      </c>
      <c r="AJ486" s="175">
        <v>0</v>
      </c>
      <c r="AK486" s="169">
        <v>6330</v>
      </c>
      <c r="AL486" s="181">
        <v>26484.720000000001</v>
      </c>
      <c r="AM486" s="169"/>
      <c r="AN486" s="170"/>
      <c r="AO486" s="170"/>
      <c r="AP486" s="170"/>
      <c r="AQ486" s="170"/>
      <c r="AR486" s="170"/>
      <c r="AS486" s="170"/>
      <c r="AT486" s="170"/>
      <c r="AU486" s="170"/>
      <c r="AV486" s="170"/>
      <c r="AW486" s="170"/>
      <c r="AX486" s="170"/>
      <c r="AY486" s="170"/>
      <c r="AZ486" s="170"/>
      <c r="BA486" s="170"/>
      <c r="BB486" s="170"/>
      <c r="BC486" s="170"/>
      <c r="BD486" s="170"/>
      <c r="BE486" s="170"/>
      <c r="BF486" s="170"/>
      <c r="BG486" s="170"/>
      <c r="BH486" s="170"/>
      <c r="BI486" s="170"/>
      <c r="BJ486" s="170"/>
      <c r="BK486" s="170"/>
      <c r="BL486" s="170"/>
      <c r="BM486" s="170"/>
      <c r="BN486" s="170"/>
      <c r="BO486" s="170"/>
      <c r="BP486" s="170"/>
      <c r="BQ486" s="170"/>
      <c r="BR486" s="170"/>
      <c r="BS486" s="170"/>
      <c r="BT486" s="170"/>
      <c r="BU486" s="170"/>
      <c r="BV486" s="170"/>
      <c r="BW486" s="170"/>
      <c r="BX486" s="170"/>
      <c r="BY486" s="169"/>
      <c r="BZ486" s="169"/>
      <c r="CA486" s="169"/>
      <c r="CB486" s="169"/>
      <c r="CC486" s="169"/>
      <c r="CD486" s="169"/>
      <c r="CE486" s="169"/>
      <c r="CF486" s="169"/>
      <c r="CG486" s="169"/>
      <c r="CH486" s="169"/>
      <c r="CI486" s="169"/>
      <c r="CJ486" s="169"/>
      <c r="CK486" s="169"/>
      <c r="CL486" s="169"/>
      <c r="CM486" s="169"/>
      <c r="CN486" s="169"/>
      <c r="CO486" s="169"/>
      <c r="CP486" s="169"/>
      <c r="CQ486" s="169"/>
      <c r="CR486" s="169"/>
      <c r="CS486" s="171"/>
      <c r="CT486" s="171"/>
      <c r="CU486" s="169"/>
    </row>
    <row r="487" spans="1:130" ht="15.75" x14ac:dyDescent="0.25">
      <c r="A487" s="166"/>
      <c r="B487" s="166" t="s">
        <v>1091</v>
      </c>
      <c r="C487" s="175">
        <v>46.043999999999997</v>
      </c>
      <c r="D487" s="176">
        <v>130</v>
      </c>
      <c r="E487" s="176">
        <v>235.5</v>
      </c>
      <c r="F487" s="176">
        <v>327.8</v>
      </c>
      <c r="G487" s="176">
        <v>51.7</v>
      </c>
      <c r="H487" s="176">
        <v>52.385024984926204</v>
      </c>
      <c r="I487" s="176">
        <v>144</v>
      </c>
      <c r="J487" s="175">
        <v>0.27700000000000002</v>
      </c>
      <c r="K487" s="175">
        <v>0</v>
      </c>
      <c r="L487" s="175">
        <v>0</v>
      </c>
      <c r="M487" s="176">
        <v>0</v>
      </c>
      <c r="N487" s="176">
        <v>1.4</v>
      </c>
      <c r="O487" s="177">
        <v>0</v>
      </c>
      <c r="P487" s="178">
        <v>0</v>
      </c>
      <c r="Q487" s="178">
        <v>0</v>
      </c>
      <c r="R487" s="178">
        <v>0</v>
      </c>
      <c r="S487" s="175" t="e">
        <f t="shared" ca="1" si="8"/>
        <v>#DIV/0!</v>
      </c>
      <c r="T487" s="179">
        <v>25</v>
      </c>
      <c r="U487" s="180">
        <v>0</v>
      </c>
      <c r="V487" s="180">
        <v>0</v>
      </c>
      <c r="W487" s="169">
        <v>0</v>
      </c>
      <c r="X487" s="181">
        <v>0</v>
      </c>
      <c r="Y487" s="169">
        <v>0</v>
      </c>
      <c r="Z487" s="181">
        <v>0</v>
      </c>
      <c r="AA487" s="181"/>
      <c r="AB487" s="177">
        <v>0</v>
      </c>
      <c r="AC487" s="180">
        <v>0</v>
      </c>
      <c r="AD487" s="180">
        <v>0</v>
      </c>
      <c r="AE487" s="169">
        <v>0</v>
      </c>
      <c r="AF487" s="169">
        <v>0</v>
      </c>
      <c r="AG487" s="175">
        <v>0</v>
      </c>
      <c r="AH487" s="180">
        <v>0</v>
      </c>
      <c r="AI487" s="175">
        <v>0</v>
      </c>
      <c r="AJ487" s="175">
        <v>0</v>
      </c>
      <c r="AK487" s="169">
        <v>0</v>
      </c>
      <c r="AL487" s="181">
        <v>0</v>
      </c>
      <c r="AM487" s="169"/>
      <c r="AN487" s="170"/>
      <c r="AO487" s="170"/>
      <c r="AP487" s="170"/>
      <c r="AQ487" s="170"/>
      <c r="AR487" s="170"/>
      <c r="AS487" s="170"/>
      <c r="AT487" s="170"/>
      <c r="AU487" s="170"/>
      <c r="AV487" s="170"/>
      <c r="AW487" s="170"/>
      <c r="AX487" s="170"/>
      <c r="AY487" s="170"/>
      <c r="AZ487" s="170"/>
      <c r="BA487" s="170"/>
      <c r="BB487" s="170"/>
      <c r="BC487" s="170"/>
      <c r="BD487" s="170"/>
      <c r="BE487" s="170"/>
      <c r="BF487" s="170"/>
      <c r="BG487" s="170"/>
      <c r="BH487" s="170"/>
      <c r="BI487" s="170"/>
      <c r="BJ487" s="170"/>
      <c r="BK487" s="170"/>
      <c r="BL487" s="170"/>
      <c r="BM487" s="170"/>
      <c r="BN487" s="170"/>
      <c r="BO487" s="170"/>
      <c r="BP487" s="170"/>
      <c r="BQ487" s="170"/>
      <c r="BR487" s="170"/>
      <c r="BS487" s="170"/>
      <c r="BT487" s="170"/>
      <c r="BU487" s="170"/>
      <c r="BV487" s="170"/>
      <c r="BW487" s="170"/>
      <c r="BX487" s="170"/>
      <c r="BY487" s="169"/>
      <c r="BZ487" s="169"/>
      <c r="CA487" s="169"/>
      <c r="CB487" s="169"/>
      <c r="CC487" s="169"/>
      <c r="CD487" s="169"/>
      <c r="CE487" s="169"/>
      <c r="CF487" s="169"/>
      <c r="CG487" s="169"/>
      <c r="CH487" s="169"/>
      <c r="CI487" s="169"/>
      <c r="CJ487" s="169"/>
      <c r="CK487" s="169"/>
      <c r="CL487" s="169"/>
      <c r="CM487" s="169"/>
      <c r="CN487" s="169"/>
      <c r="CO487" s="169"/>
      <c r="CP487" s="169"/>
      <c r="CQ487" s="169"/>
      <c r="CR487" s="169"/>
      <c r="CS487" s="171"/>
      <c r="CT487" s="171"/>
      <c r="CU487" s="169"/>
    </row>
    <row r="488" spans="1:130" ht="15.75" x14ac:dyDescent="0.25">
      <c r="A488" s="166"/>
      <c r="B488" s="166" t="s">
        <v>1092</v>
      </c>
      <c r="C488" s="175">
        <v>72.063999999999993</v>
      </c>
      <c r="D488" s="176">
        <v>215.5</v>
      </c>
      <c r="E488" s="176">
        <v>319.60000000000002</v>
      </c>
      <c r="F488" s="176">
        <v>475</v>
      </c>
      <c r="G488" s="176">
        <v>57</v>
      </c>
      <c r="H488" s="176">
        <v>57.755249983380921</v>
      </c>
      <c r="I488" s="176">
        <v>210</v>
      </c>
      <c r="J488" s="175">
        <v>0.31</v>
      </c>
      <c r="K488" s="175">
        <v>0.55000000000000004</v>
      </c>
      <c r="L488" s="175">
        <v>0.96299999999999997</v>
      </c>
      <c r="M488" s="176">
        <v>293</v>
      </c>
      <c r="N488" s="176">
        <v>0</v>
      </c>
      <c r="O488" s="177">
        <v>6.6429999999999998</v>
      </c>
      <c r="P488" s="178">
        <v>4.3920000000000001E-2</v>
      </c>
      <c r="Q488" s="178">
        <v>-8.5019999999999992E-6</v>
      </c>
      <c r="R488" s="178">
        <v>-5.5770000000000002E-8</v>
      </c>
      <c r="S488" s="175">
        <f t="shared" ca="1" si="8"/>
        <v>0.62589101223038468</v>
      </c>
      <c r="T488" s="179">
        <v>25</v>
      </c>
      <c r="U488" s="180">
        <v>428.4</v>
      </c>
      <c r="V488" s="180">
        <v>224.83</v>
      </c>
      <c r="W488" s="169">
        <v>0</v>
      </c>
      <c r="X488" s="181">
        <v>0</v>
      </c>
      <c r="Y488" s="169">
        <v>0</v>
      </c>
      <c r="Z488" s="181">
        <v>0</v>
      </c>
      <c r="AA488" s="181"/>
      <c r="AB488" s="177">
        <v>16.653099999999998</v>
      </c>
      <c r="AC488" s="180">
        <v>2569.6799999999998</v>
      </c>
      <c r="AD488" s="180">
        <v>-63.15</v>
      </c>
      <c r="AE488" s="169">
        <v>350</v>
      </c>
      <c r="AF488" s="169">
        <v>240</v>
      </c>
      <c r="AG488" s="175">
        <v>0</v>
      </c>
      <c r="AH488" s="180">
        <v>0</v>
      </c>
      <c r="AI488" s="175">
        <v>0</v>
      </c>
      <c r="AJ488" s="175">
        <v>0</v>
      </c>
      <c r="AK488" s="169">
        <v>7680</v>
      </c>
      <c r="AL488" s="181">
        <v>32133.120000000003</v>
      </c>
      <c r="AM488" s="169"/>
      <c r="AN488" s="170"/>
      <c r="AO488" s="170"/>
      <c r="AP488" s="170"/>
      <c r="AQ488" s="170"/>
      <c r="AR488" s="170"/>
      <c r="AS488" s="170"/>
      <c r="AT488" s="170"/>
      <c r="AU488" s="170"/>
      <c r="AV488" s="170"/>
      <c r="AW488" s="170"/>
      <c r="AX488" s="170"/>
      <c r="AY488" s="170"/>
      <c r="AZ488" s="170"/>
      <c r="BA488" s="170"/>
      <c r="BB488" s="170"/>
      <c r="BC488" s="170"/>
      <c r="BD488" s="170"/>
      <c r="BE488" s="170"/>
      <c r="BF488" s="170"/>
      <c r="BG488" s="170"/>
      <c r="BH488" s="170"/>
      <c r="BI488" s="170"/>
      <c r="BJ488" s="170"/>
      <c r="BK488" s="170"/>
      <c r="BL488" s="170"/>
      <c r="BM488" s="170"/>
      <c r="BN488" s="170"/>
      <c r="BO488" s="170"/>
      <c r="BP488" s="170"/>
      <c r="BQ488" s="170"/>
      <c r="BR488" s="170"/>
      <c r="BS488" s="170"/>
      <c r="BT488" s="170"/>
      <c r="BU488" s="170"/>
      <c r="BV488" s="170"/>
      <c r="BW488" s="170"/>
      <c r="BX488" s="170"/>
      <c r="BY488" s="169"/>
      <c r="BZ488" s="169"/>
      <c r="CA488" s="169"/>
      <c r="CB488" s="169"/>
      <c r="CC488" s="169"/>
      <c r="CD488" s="169"/>
      <c r="CE488" s="169"/>
      <c r="CF488" s="169"/>
      <c r="CG488" s="169"/>
      <c r="CH488" s="169"/>
      <c r="CI488" s="169"/>
      <c r="CJ488" s="169"/>
      <c r="CK488" s="169"/>
      <c r="CL488" s="169"/>
      <c r="CM488" s="169"/>
      <c r="CN488" s="169"/>
      <c r="CO488" s="169"/>
      <c r="CP488" s="169"/>
      <c r="CQ488" s="169"/>
      <c r="CR488" s="169"/>
      <c r="CS488" s="171"/>
      <c r="CT488" s="171"/>
      <c r="CU488" s="169"/>
    </row>
    <row r="489" spans="1:130" ht="15.75" x14ac:dyDescent="0.25">
      <c r="A489" s="166"/>
      <c r="B489" s="166" t="s">
        <v>1093</v>
      </c>
      <c r="C489" s="175">
        <v>58.08</v>
      </c>
      <c r="D489" s="176">
        <v>151.5</v>
      </c>
      <c r="E489" s="176">
        <v>278</v>
      </c>
      <c r="F489" s="176">
        <v>436</v>
      </c>
      <c r="G489" s="176">
        <v>47</v>
      </c>
      <c r="H489" s="176">
        <v>47.622749986296547</v>
      </c>
      <c r="I489" s="176">
        <v>205</v>
      </c>
      <c r="J489" s="175">
        <v>0.27</v>
      </c>
      <c r="K489" s="175">
        <v>0.34</v>
      </c>
      <c r="L489" s="175">
        <v>0.75</v>
      </c>
      <c r="M489" s="176">
        <v>293</v>
      </c>
      <c r="N489" s="176">
        <v>0</v>
      </c>
      <c r="O489" s="177">
        <v>3.7330000000000001</v>
      </c>
      <c r="P489" s="178">
        <v>5.5919999999999997E-2</v>
      </c>
      <c r="Q489" s="178">
        <v>-2.3159999999999998E-5</v>
      </c>
      <c r="R489" s="178">
        <v>2.5369999999999998E-9</v>
      </c>
      <c r="S489" s="175">
        <f t="shared" ca="1" si="8"/>
        <v>0.50086769089824357</v>
      </c>
      <c r="T489" s="179">
        <v>25</v>
      </c>
      <c r="U489" s="180">
        <v>318.41000000000003</v>
      </c>
      <c r="V489" s="180">
        <v>180.98</v>
      </c>
      <c r="W489" s="169">
        <v>0</v>
      </c>
      <c r="X489" s="181">
        <v>0</v>
      </c>
      <c r="Y489" s="169">
        <v>0</v>
      </c>
      <c r="Z489" s="181">
        <v>0</v>
      </c>
      <c r="AA489" s="181"/>
      <c r="AB489" s="177">
        <v>14.4602</v>
      </c>
      <c r="AC489" s="180">
        <v>1950.22</v>
      </c>
      <c r="AD489" s="180">
        <v>-25.15</v>
      </c>
      <c r="AE489" s="169">
        <v>315</v>
      </c>
      <c r="AF489" s="169">
        <v>190</v>
      </c>
      <c r="AG489" s="175">
        <v>0</v>
      </c>
      <c r="AH489" s="180">
        <v>0</v>
      </c>
      <c r="AI489" s="175">
        <v>0</v>
      </c>
      <c r="AJ489" s="175">
        <v>0</v>
      </c>
      <c r="AK489" s="169">
        <v>4550</v>
      </c>
      <c r="AL489" s="181">
        <v>19037.2</v>
      </c>
      <c r="AM489" s="169"/>
      <c r="AN489" s="170"/>
      <c r="AO489" s="170"/>
      <c r="AP489" s="170"/>
      <c r="AQ489" s="170"/>
      <c r="AR489" s="170"/>
      <c r="AS489" s="170"/>
      <c r="AT489" s="170"/>
      <c r="AU489" s="170"/>
      <c r="AV489" s="170"/>
      <c r="AW489" s="170"/>
      <c r="AX489" s="170"/>
      <c r="AY489" s="170"/>
      <c r="AZ489" s="170"/>
      <c r="BA489" s="170"/>
      <c r="BB489" s="170"/>
      <c r="BC489" s="170"/>
      <c r="BD489" s="170"/>
      <c r="BE489" s="170"/>
      <c r="BF489" s="170"/>
      <c r="BG489" s="170"/>
      <c r="BH489" s="170"/>
      <c r="BI489" s="170"/>
      <c r="BJ489" s="170"/>
      <c r="BK489" s="170"/>
      <c r="BL489" s="170"/>
      <c r="BM489" s="170"/>
      <c r="BN489" s="170"/>
      <c r="BO489" s="170"/>
      <c r="BP489" s="170"/>
      <c r="BQ489" s="170"/>
      <c r="BR489" s="170"/>
      <c r="BS489" s="170"/>
      <c r="BT489" s="170"/>
      <c r="BU489" s="170"/>
      <c r="BV489" s="170"/>
      <c r="BW489" s="170"/>
      <c r="BX489" s="170"/>
      <c r="BY489" s="169"/>
      <c r="BZ489" s="169"/>
      <c r="CA489" s="169"/>
      <c r="CB489" s="169"/>
      <c r="CC489" s="169"/>
      <c r="CD489" s="169"/>
      <c r="CE489" s="169"/>
      <c r="CF489" s="169"/>
      <c r="CG489" s="169"/>
      <c r="CH489" s="169"/>
      <c r="CI489" s="169"/>
      <c r="CJ489" s="169"/>
      <c r="CK489" s="169"/>
      <c r="CL489" s="169"/>
      <c r="CM489" s="169"/>
      <c r="CN489" s="169"/>
      <c r="CO489" s="169"/>
      <c r="CP489" s="169"/>
      <c r="CQ489" s="169"/>
      <c r="CR489" s="169"/>
      <c r="CS489" s="171"/>
      <c r="CT489" s="171"/>
      <c r="CU489" s="169"/>
    </row>
    <row r="490" spans="1:130" ht="15.75" x14ac:dyDescent="0.25">
      <c r="A490" s="166"/>
      <c r="B490" s="166" t="s">
        <v>1094</v>
      </c>
      <c r="C490" s="175">
        <v>52.076000000000001</v>
      </c>
      <c r="D490" s="176">
        <v>227.6</v>
      </c>
      <c r="E490" s="176">
        <v>278.10000000000002</v>
      </c>
      <c r="F490" s="176">
        <v>455</v>
      </c>
      <c r="G490" s="176">
        <v>49</v>
      </c>
      <c r="H490" s="176">
        <v>49.649249985713425</v>
      </c>
      <c r="I490" s="176">
        <v>202</v>
      </c>
      <c r="J490" s="175">
        <v>0.26</v>
      </c>
      <c r="K490" s="175">
        <v>9.1999999999999998E-2</v>
      </c>
      <c r="L490" s="175">
        <v>0.71</v>
      </c>
      <c r="M490" s="176">
        <v>273</v>
      </c>
      <c r="N490" s="176">
        <v>0</v>
      </c>
      <c r="O490" s="177">
        <v>1.6140000000000001</v>
      </c>
      <c r="P490" s="178">
        <v>6.7849999999999994E-2</v>
      </c>
      <c r="Q490" s="178">
        <v>-5.41E-5</v>
      </c>
      <c r="R490" s="178">
        <v>1.782E-8</v>
      </c>
      <c r="S490" s="175" t="e">
        <f t="shared" ca="1" si="8"/>
        <v>#DIV/0!</v>
      </c>
      <c r="T490" s="179">
        <v>25</v>
      </c>
      <c r="U490" s="180">
        <v>0</v>
      </c>
      <c r="V490" s="180">
        <v>0</v>
      </c>
      <c r="W490" s="169">
        <v>72.8</v>
      </c>
      <c r="X490" s="181">
        <v>304.59519999999998</v>
      </c>
      <c r="Y490" s="169">
        <v>73.13</v>
      </c>
      <c r="Z490" s="181">
        <v>305.97591999999997</v>
      </c>
      <c r="AA490" s="181"/>
      <c r="AB490" s="177">
        <v>16.010000000000002</v>
      </c>
      <c r="AC490" s="180">
        <v>2203.5700000000002</v>
      </c>
      <c r="AD490" s="180">
        <v>-43.15</v>
      </c>
      <c r="AE490" s="169">
        <v>305</v>
      </c>
      <c r="AF490" s="169">
        <v>200</v>
      </c>
      <c r="AG490" s="175">
        <v>0</v>
      </c>
      <c r="AH490" s="180">
        <v>0</v>
      </c>
      <c r="AI490" s="175">
        <v>0</v>
      </c>
      <c r="AJ490" s="175">
        <v>0</v>
      </c>
      <c r="AK490" s="169">
        <v>5850</v>
      </c>
      <c r="AL490" s="181">
        <v>24476.400000000001</v>
      </c>
      <c r="AM490" s="169"/>
      <c r="AN490" s="170"/>
      <c r="AO490" s="170"/>
      <c r="AP490" s="170"/>
      <c r="AQ490" s="170"/>
      <c r="AR490" s="170"/>
      <c r="AS490" s="170"/>
      <c r="AT490" s="170"/>
      <c r="AU490" s="170"/>
      <c r="AV490" s="170"/>
      <c r="AW490" s="170"/>
      <c r="AX490" s="170"/>
      <c r="AY490" s="170"/>
      <c r="AZ490" s="170"/>
      <c r="BA490" s="170"/>
      <c r="BB490" s="170"/>
      <c r="BC490" s="170"/>
      <c r="BD490" s="170"/>
      <c r="BE490" s="170"/>
      <c r="BF490" s="170"/>
      <c r="BG490" s="170"/>
      <c r="BH490" s="170"/>
      <c r="BI490" s="170"/>
      <c r="BJ490" s="170"/>
      <c r="BK490" s="170"/>
      <c r="BL490" s="170"/>
      <c r="BM490" s="170"/>
      <c r="BN490" s="170"/>
      <c r="BO490" s="170"/>
      <c r="BP490" s="170"/>
      <c r="BQ490" s="170"/>
      <c r="BR490" s="170"/>
      <c r="BS490" s="170"/>
      <c r="BT490" s="170"/>
      <c r="BU490" s="170"/>
      <c r="BV490" s="170"/>
      <c r="BW490" s="170"/>
      <c r="BX490" s="170"/>
      <c r="BY490" s="169"/>
      <c r="BZ490" s="169"/>
      <c r="CA490" s="169"/>
      <c r="CB490" s="169"/>
      <c r="CC490" s="169"/>
      <c r="CD490" s="169"/>
      <c r="CE490" s="169"/>
      <c r="CF490" s="169"/>
      <c r="CG490" s="169"/>
      <c r="CH490" s="169"/>
      <c r="CI490" s="169"/>
      <c r="CJ490" s="169"/>
      <c r="CK490" s="169"/>
      <c r="CL490" s="169"/>
      <c r="CM490" s="169"/>
      <c r="CN490" s="169"/>
      <c r="CO490" s="169"/>
      <c r="CP490" s="169"/>
      <c r="CQ490" s="169"/>
      <c r="CR490" s="169"/>
      <c r="CS490" s="171"/>
      <c r="CT490" s="171"/>
      <c r="CU490" s="169"/>
    </row>
    <row r="491" spans="1:130" ht="15.75" x14ac:dyDescent="0.25">
      <c r="A491" s="166" t="s">
        <v>381</v>
      </c>
      <c r="B491" s="166" t="s">
        <v>1095</v>
      </c>
      <c r="C491" s="175">
        <f ca="1">C273+0.5*C414</f>
        <v>18.015499999999999</v>
      </c>
      <c r="D491" s="176">
        <v>273.2</v>
      </c>
      <c r="E491" s="176">
        <v>373.2</v>
      </c>
      <c r="F491" s="176">
        <v>647.29999999999995</v>
      </c>
      <c r="G491" s="176">
        <v>217.6</v>
      </c>
      <c r="H491" s="176">
        <v>220.48319993655593</v>
      </c>
      <c r="I491" s="176">
        <v>56</v>
      </c>
      <c r="J491" s="175">
        <v>0.22900000000000001</v>
      </c>
      <c r="K491" s="175">
        <v>0.34399999999999997</v>
      </c>
      <c r="L491" s="175">
        <v>0.998</v>
      </c>
      <c r="M491" s="176">
        <v>293</v>
      </c>
      <c r="N491" s="176">
        <v>1.8</v>
      </c>
      <c r="O491" s="177">
        <v>7.7009999999999996</v>
      </c>
      <c r="P491" s="178">
        <v>4.595E-4</v>
      </c>
      <c r="Q491" s="178">
        <v>2.5210000000000001E-6</v>
      </c>
      <c r="R491" s="178">
        <v>-8.5900000000000003E-10</v>
      </c>
      <c r="S491" s="175">
        <f t="shared" ca="1" si="8"/>
        <v>0.88969540237031508</v>
      </c>
      <c r="T491" s="179">
        <v>25</v>
      </c>
      <c r="U491" s="180">
        <v>658.25</v>
      </c>
      <c r="V491" s="180">
        <v>283.16000000000003</v>
      </c>
      <c r="W491" s="169">
        <v>-57.8</v>
      </c>
      <c r="X491" s="181">
        <v>-241.83519999999999</v>
      </c>
      <c r="Y491" s="169">
        <v>-54.64</v>
      </c>
      <c r="Z491" s="181">
        <v>-228.61376000000001</v>
      </c>
      <c r="AA491" s="181">
        <v>188.7</v>
      </c>
      <c r="AB491" s="177">
        <v>18.303599999999999</v>
      </c>
      <c r="AC491" s="180">
        <v>3816.44</v>
      </c>
      <c r="AD491" s="180">
        <v>-46.13</v>
      </c>
      <c r="AE491" s="169">
        <v>441</v>
      </c>
      <c r="AF491" s="169">
        <v>284</v>
      </c>
      <c r="AG491" s="175">
        <v>55.335999999999999</v>
      </c>
      <c r="AH491" s="180">
        <v>-6869.5</v>
      </c>
      <c r="AI491" s="175">
        <v>-5.1150000000000002</v>
      </c>
      <c r="AJ491" s="175">
        <v>1.05</v>
      </c>
      <c r="AK491" s="169">
        <v>9717</v>
      </c>
      <c r="AL491" s="181">
        <v>40655.928</v>
      </c>
      <c r="AM491" s="190" t="s">
        <v>139</v>
      </c>
      <c r="AN491" s="191">
        <f ca="1">IFERROR(IF($AM491="HSC",OFFSET(INDEX(CpDataCoefficients!$A$1:$A$5025,MATCH($A491,CpDataCoefficients!$A$1:$A$5025,0)),1,CpDataCoefficients!$F$39+AN$3),OFFSET(INDEX(CpDataCoefficients!$A$1:$A$5025,MATCH($A491,CpDataCoefficients!$A$1:$A$5025,0)),0,CpDataCoefficients!$F$39+AN$3)),0)</f>
        <v>100</v>
      </c>
      <c r="AO491" s="191">
        <f ca="1">IFERROR(IF($AM491="HSC",OFFSET(INDEX(CpDataCoefficients!$A$1:$A$5025,MATCH($A491,CpDataCoefficients!$A$1:$A$5025,0)),1,CpDataCoefficients!$F$39+AO$3),OFFSET(INDEX(CpDataCoefficients!$A$1:$A$5025,MATCH($A491,CpDataCoefficients!$A$1:$A$5025,0)),0,CpDataCoefficients!$F$39+AO$3)),0)</f>
        <v>500</v>
      </c>
      <c r="AP491" s="191">
        <f ca="1">IFERROR(IF($AM491="HSC",OFFSET(INDEX(CpDataCoefficients!$A$1:$A$5025,MATCH($A491,CpDataCoefficients!$A$1:$A$5025,0)),1,CpDataCoefficients!$F$39+AP$3),OFFSET(INDEX(CpDataCoefficients!$A$1:$A$5025,MATCH($A491,CpDataCoefficients!$A$1:$A$5025,0)),0,CpDataCoefficients!$F$39+AP$3)),0)</f>
        <v>35.34390859162734</v>
      </c>
      <c r="AQ491" s="191">
        <f ca="1">IFERROR(IF($AM491="HSC",OFFSET(INDEX(CpDataCoefficients!$A$1:$A$5025,MATCH($A491,CpDataCoefficients!$A$1:$A$5025,0)),1,CpDataCoefficients!$F$39+AQ$3),OFFSET(INDEX(CpDataCoefficients!$A$1:$A$5025,MATCH($A491,CpDataCoefficients!$A$1:$A$5025,0)),0,CpDataCoefficients!$F$39+AQ$3)),0)</f>
        <v>-17.712314209372767</v>
      </c>
      <c r="AR491" s="191">
        <f ca="1">IFERROR(IF($AM491="HSC",OFFSET(INDEX(CpDataCoefficients!$A$1:$A$5025,MATCH($A491,CpDataCoefficients!$A$1:$A$5025,0)),1,CpDataCoefficients!$F$39+AR$3),OFFSET(INDEX(CpDataCoefficients!$A$1:$A$5025,MATCH($A491,CpDataCoefficients!$A$1:$A$5025,0)),0,CpDataCoefficients!$F$39+AR$3)),0)</f>
        <v>48.745110648138478</v>
      </c>
      <c r="AS491" s="191">
        <f ca="1">IFERROR(IF($AM491="HSC",OFFSET(INDEX(CpDataCoefficients!$A$1:$A$5025,MATCH($A491,CpDataCoefficients!$A$1:$A$5025,0)),1,CpDataCoefficients!$F$39+AS$3),OFFSET(INDEX(CpDataCoefficients!$A$1:$A$5025,MATCH($A491,CpDataCoefficients!$A$1:$A$5025,0)),0,CpDataCoefficients!$F$39+AS$3)),0)</f>
        <v>-27.349395567497279</v>
      </c>
      <c r="AT491" s="191">
        <f ca="1">IFERROR(IF($AM491="HSC",OFFSET(INDEX(CpDataCoefficients!$A$1:$A$5025,MATCH($A491,CpDataCoefficients!$A$1:$A$5025,0)),1,CpDataCoefficients!$F$39+AT$3),OFFSET(INDEX(CpDataCoefficients!$A$1:$A$5025,MATCH($A491,CpDataCoefficients!$A$1:$A$5025,0)),0,CpDataCoefficients!$F$39+AT$3)),0)</f>
        <v>-7.3377936271565745E-3</v>
      </c>
      <c r="AU491" s="191">
        <f ca="1">IFERROR(IF($AM491="HSC",OFFSET(INDEX(CpDataCoefficients!$A$1:$A$5025,MATCH($A491,CpDataCoefficients!$A$1:$A$5025,0)),1,CpDataCoefficients!$F$39+AU$3),OFFSET(INDEX(CpDataCoefficients!$A$1:$A$5025,MATCH($A491,CpDataCoefficients!$A$1:$A$5025,0)),0,CpDataCoefficients!$F$39+AU$3)),0)</f>
        <v>-17671.358644096017</v>
      </c>
      <c r="AV491" s="191">
        <f ca="1">IFERROR(IF($AM491="HSC",OFFSET(INDEX(CpDataCoefficients!$A$1:$A$5025,MATCH($A491,CpDataCoefficients!$A$1:$A$5025,0)),1,CpDataCoefficients!$F$39+AV$3),OFFSET(INDEX(CpDataCoefficients!$A$1:$A$5025,MATCH($A491,CpDataCoefficients!$A$1:$A$5025,0)),0,CpDataCoefficients!$F$39+AV$3)),0)</f>
        <v>28.386431425315394</v>
      </c>
      <c r="AW491" s="191">
        <f ca="1">IFERROR(IF($AM491="HSC",OFFSET(INDEX(CpDataCoefficients!$A$1:$A$5025,MATCH($A491,CpDataCoefficients!$A$1:$A$5025,0)),1,CpDataCoefficients!$F$39+AW$3),OFFSET(INDEX(CpDataCoefficients!$A$1:$A$5025,MATCH($A491,CpDataCoefficients!$A$1:$A$5025,0)),0,CpDataCoefficients!$F$39+AW$3)),0)</f>
        <v>0</v>
      </c>
      <c r="AX491" s="191">
        <f ca="1">IFERROR(IF($AM491="HSC",OFFSET(INDEX(CpDataCoefficients!$A$1:$A$5025,MATCH($A491,CpDataCoefficients!$A$1:$A$5025,0)),1,CpDataCoefficients!$F$39+AX$3),OFFSET(INDEX(CpDataCoefficients!$A$1:$A$5025,MATCH($A491,CpDataCoefficients!$A$1:$A$5025,0)),0,CpDataCoefficients!$F$39+AX$3)),0)</f>
        <v>500</v>
      </c>
      <c r="AY491" s="191">
        <f ca="1">IFERROR(IF($AM491="HSC",OFFSET(INDEX(CpDataCoefficients!$A$1:$A$5025,MATCH($A491,CpDataCoefficients!$A$1:$A$5025,0)),1,CpDataCoefficients!$F$39+AY$3),OFFSET(INDEX(CpDataCoefficients!$A$1:$A$5025,MATCH($A491,CpDataCoefficients!$A$1:$A$5025,0)),0,CpDataCoefficients!$F$39+AY$3)),0)</f>
        <v>2000</v>
      </c>
      <c r="AZ491" s="191">
        <f ca="1">IFERROR(IF($AM491="HSC",OFFSET(INDEX(CpDataCoefficients!$A$1:$A$5025,MATCH($A491,CpDataCoefficients!$A$1:$A$5025,0)),1,CpDataCoefficients!$F$39+AZ$3),OFFSET(INDEX(CpDataCoefficients!$A$1:$A$5025,MATCH($A491,CpDataCoefficients!$A$1:$A$5025,0)),0,CpDataCoefficients!$F$39+AZ$3)),0)</f>
        <v>25.900002386128655</v>
      </c>
      <c r="BA491" s="191">
        <f ca="1">IFERROR(IF($AM491="HSC",OFFSET(INDEX(CpDataCoefficients!$A$1:$A$5025,MATCH($A491,CpDataCoefficients!$A$1:$A$5025,0)),1,CpDataCoefficients!$F$39+BA$3),OFFSET(INDEX(CpDataCoefficients!$A$1:$A$5025,MATCH($A491,CpDataCoefficients!$A$1:$A$5025,0)),0,CpDataCoefficients!$F$39+BA$3)),0)</f>
        <v>15.789505816773799</v>
      </c>
      <c r="BB491" s="191">
        <f ca="1">IFERROR(IF($AM491="HSC",OFFSET(INDEX(CpDataCoefficients!$A$1:$A$5025,MATCH($A491,CpDataCoefficients!$A$1:$A$5025,0)),1,CpDataCoefficients!$F$39+BB$3),OFFSET(INDEX(CpDataCoefficients!$A$1:$A$5025,MATCH($A491,CpDataCoefficients!$A$1:$A$5025,0)),0,CpDataCoefficients!$F$39+BB$3)),0)</f>
        <v>5.3222394197035811E-2</v>
      </c>
      <c r="BC491" s="191">
        <f ca="1">IFERROR(IF($AM491="HSC",OFFSET(INDEX(CpDataCoefficients!$A$1:$A$5025,MATCH($A491,CpDataCoefficients!$A$1:$A$5025,0)),1,CpDataCoefficients!$F$39+BC$3),OFFSET(INDEX(CpDataCoefficients!$A$1:$A$5025,MATCH($A491,CpDataCoefficients!$A$1:$A$5025,0)),0,CpDataCoefficients!$F$39+BC$3)),0)</f>
        <v>-0.82942536744025719</v>
      </c>
      <c r="BD491" s="191">
        <f ca="1">IFERROR(IF($AM491="HSC",OFFSET(INDEX(CpDataCoefficients!$A$1:$A$5025,MATCH($A491,CpDataCoefficients!$A$1:$A$5025,0)),1,CpDataCoefficients!$F$39+BD$3),OFFSET(INDEX(CpDataCoefficients!$A$1:$A$5025,MATCH($A491,CpDataCoefficients!$A$1:$A$5025,0)),0,CpDataCoefficients!$F$39+BD$3)),0)</f>
        <v>0.38531336257106791</v>
      </c>
      <c r="BE491" s="191">
        <f ca="1">IFERROR(IF($AM491="HSC",OFFSET(INDEX(CpDataCoefficients!$A$1:$A$5025,MATCH($A491,CpDataCoefficients!$A$1:$A$5025,0)),1,CpDataCoefficients!$F$39+BE$3),OFFSET(INDEX(CpDataCoefficients!$A$1:$A$5025,MATCH($A491,CpDataCoefficients!$A$1:$A$5025,0)),0,CpDataCoefficients!$F$39+BE$3)),0)</f>
        <v>-17668.424662041267</v>
      </c>
      <c r="BF491" s="191">
        <f ca="1">IFERROR(IF($AM491="HSC",OFFSET(INDEX(CpDataCoefficients!$A$1:$A$5025,MATCH($A491,CpDataCoefficients!$A$1:$A$5025,0)),1,CpDataCoefficients!$F$39+BF$3),OFFSET(INDEX(CpDataCoefficients!$A$1:$A$5025,MATCH($A491,CpDataCoefficients!$A$1:$A$5025,0)),0,CpDataCoefficients!$F$39+BF$3)),0)</f>
        <v>10.856294038231551</v>
      </c>
      <c r="BG491" s="191">
        <f ca="1">IFERROR(IF($AM491="HSC",OFFSET(INDEX(CpDataCoefficients!$A$1:$A$5025,MATCH($A491,CpDataCoefficients!$A$1:$A$5025,0)),1,CpDataCoefficients!$F$39+BG$3),OFFSET(INDEX(CpDataCoefficients!$A$1:$A$5025,MATCH($A491,CpDataCoefficients!$A$1:$A$5025,0)),0,CpDataCoefficients!$F$39+BG$3)),0)</f>
        <v>0</v>
      </c>
      <c r="BH491" s="191">
        <f ca="1">IFERROR(IF($AM491="HSC",OFFSET(INDEX(CpDataCoefficients!$A$1:$A$5025,MATCH($A491,CpDataCoefficients!$A$1:$A$5025,0)),1,CpDataCoefficients!$F$39+BH$3),OFFSET(INDEX(CpDataCoefficients!$A$1:$A$5025,MATCH($A491,CpDataCoefficients!$A$1:$A$5025,0)),0,CpDataCoefficients!$F$39+BH$3)),0)</f>
        <v>2000</v>
      </c>
      <c r="BI491" s="191">
        <f ca="1">IFERROR(IF($AM491="HSC",OFFSET(INDEX(CpDataCoefficients!$A$1:$A$5025,MATCH($A491,CpDataCoefficients!$A$1:$A$5025,0)),1,CpDataCoefficients!$F$39+BI$3),OFFSET(INDEX(CpDataCoefficients!$A$1:$A$5025,MATCH($A491,CpDataCoefficients!$A$1:$A$5025,0)),0,CpDataCoefficients!$F$39+BI$3)),0)</f>
        <v>4000</v>
      </c>
      <c r="BJ491" s="191">
        <f ca="1">IFERROR(IF($AM491="HSC",OFFSET(INDEX(CpDataCoefficients!$A$1:$A$5025,MATCH($A491,CpDataCoefficients!$A$1:$A$5025,0)),1,CpDataCoefficients!$F$39+BJ$3),OFFSET(INDEX(CpDataCoefficients!$A$1:$A$5025,MATCH($A491,CpDataCoefficients!$A$1:$A$5025,0)),0,CpDataCoefficients!$F$39+BJ$3)),0)</f>
        <v>41.28893862747622</v>
      </c>
      <c r="BK491" s="191">
        <f ca="1">IFERROR(IF($AM491="HSC",OFFSET(INDEX(CpDataCoefficients!$A$1:$A$5025,MATCH($A491,CpDataCoefficients!$A$1:$A$5025,0)),1,CpDataCoefficients!$F$39+BK$3),OFFSET(INDEX(CpDataCoefficients!$A$1:$A$5025,MATCH($A491,CpDataCoefficients!$A$1:$A$5025,0)),0,CpDataCoefficients!$F$39+BK$3)),0)</f>
        <v>9.4126640874091621</v>
      </c>
      <c r="BL491" s="191">
        <f ca="1">IFERROR(IF($AM491="HSC",OFFSET(INDEX(CpDataCoefficients!$A$1:$A$5025,MATCH($A491,CpDataCoefficients!$A$1:$A$5025,0)),1,CpDataCoefficients!$F$39+BL$3),OFFSET(INDEX(CpDataCoefficients!$A$1:$A$5025,MATCH($A491,CpDataCoefficients!$A$1:$A$5025,0)),0,CpDataCoefficients!$F$39+BL$3)),0)</f>
        <v>-1.772490846955473</v>
      </c>
      <c r="BM491" s="191">
        <f ca="1">IFERROR(IF($AM491="HSC",OFFSET(INDEX(CpDataCoefficients!$A$1:$A$5025,MATCH($A491,CpDataCoefficients!$A$1:$A$5025,0)),1,CpDataCoefficients!$F$39+BM$3),OFFSET(INDEX(CpDataCoefficients!$A$1:$A$5025,MATCH($A491,CpDataCoefficients!$A$1:$A$5025,0)),0,CpDataCoefficients!$F$39+BM$3)),0)</f>
        <v>0.12766970313708254</v>
      </c>
      <c r="BN491" s="191">
        <f ca="1">IFERROR(IF($AM491="HSC",OFFSET(INDEX(CpDataCoefficients!$A$1:$A$5025,MATCH($A491,CpDataCoefficients!$A$1:$A$5025,0)),1,CpDataCoefficients!$F$39+BN$3),OFFSET(INDEX(CpDataCoefficients!$A$1:$A$5025,MATCH($A491,CpDataCoefficients!$A$1:$A$5025,0)),0,CpDataCoefficients!$F$39+BN$3)),0)</f>
        <v>-11.462756551511262</v>
      </c>
      <c r="BO491" s="191">
        <f ca="1">IFERROR(IF($AM491="HSC",OFFSET(INDEX(CpDataCoefficients!$A$1:$A$5025,MATCH($A491,CpDataCoefficients!$A$1:$A$5025,0)),1,CpDataCoefficients!$F$39+BO$3),OFFSET(INDEX(CpDataCoefficients!$A$1:$A$5025,MATCH($A491,CpDataCoefficients!$A$1:$A$5025,0)),0,CpDataCoefficients!$F$39+BO$3)),0)</f>
        <v>-17691.33269766151</v>
      </c>
      <c r="BP491" s="191">
        <f ca="1">IFERROR(IF($AM491="HSC",OFFSET(INDEX(CpDataCoefficients!$A$1:$A$5025,MATCH($A491,CpDataCoefficients!$A$1:$A$5025,0)),1,CpDataCoefficients!$F$39+BP$3),OFFSET(INDEX(CpDataCoefficients!$A$1:$A$5025,MATCH($A491,CpDataCoefficients!$A$1:$A$5025,0)),0,CpDataCoefficients!$F$39+BP$3)),0)</f>
        <v>12.561343950959156</v>
      </c>
      <c r="BQ491" s="191">
        <f ca="1">IFERROR(IF($AM491="HSC",OFFSET(INDEX(CpDataCoefficients!$A$1:$A$5025,MATCH($A491,CpDataCoefficients!$A$1:$A$5025,0)),1,CpDataCoefficients!$F$39+BQ$3),OFFSET(INDEX(CpDataCoefficients!$A$1:$A$5025,MATCH($A491,CpDataCoefficients!$A$1:$A$5025,0)),0,CpDataCoefficients!$F$39+BQ$3)),0)</f>
        <v>0</v>
      </c>
      <c r="BR491" s="191">
        <f ca="1">IFERROR(IF($AM491="HSC",OFFSET(INDEX(CpDataCoefficients!$A$1:$A$5025,MATCH($A491,CpDataCoefficients!$A$1:$A$5025,0)),1,CpDataCoefficients!$F$39+BR$3),OFFSET(INDEX(CpDataCoefficients!$A$1:$A$5025,MATCH($A491,CpDataCoefficients!$A$1:$A$5025,0)),0,CpDataCoefficients!$F$39+BR$3)),0)</f>
        <v>4000</v>
      </c>
      <c r="BS491" s="191">
        <f ca="1">IFERROR(IF($AM491="HSC",OFFSET(INDEX(CpDataCoefficients!$A$1:$A$5025,MATCH($A491,CpDataCoefficients!$A$1:$A$5025,0)),1,CpDataCoefficients!$F$39+BS$3),OFFSET(INDEX(CpDataCoefficients!$A$1:$A$5025,MATCH($A491,CpDataCoefficients!$A$1:$A$5025,0)),0,CpDataCoefficients!$F$39+BS$3)),0)</f>
        <v>6000</v>
      </c>
      <c r="BT491" s="191">
        <f ca="1">IFERROR(IF($AM491="HSC",OFFSET(INDEX(CpDataCoefficients!$A$1:$A$5025,MATCH($A491,CpDataCoefficients!$A$1:$A$5025,0)),1,CpDataCoefficients!$F$39+BT$3),OFFSET(INDEX(CpDataCoefficients!$A$1:$A$5025,MATCH($A491,CpDataCoefficients!$A$1:$A$5025,0)),0,CpDataCoefficients!$F$39+BT$3)),0)</f>
        <v>105.32433630259605</v>
      </c>
      <c r="BU491" s="191">
        <f ca="1">IFERROR(IF($AM491="HSC",OFFSET(INDEX(CpDataCoefficients!$A$1:$A$5025,MATCH($A491,CpDataCoefficients!$A$1:$A$5025,0)),1,CpDataCoefficients!$F$39+BU$3),OFFSET(INDEX(CpDataCoefficients!$A$1:$A$5025,MATCH($A491,CpDataCoefficients!$A$1:$A$5025,0)),0,CpDataCoefficients!$F$39+BU$3)),0)</f>
        <v>-17.404326434425016</v>
      </c>
      <c r="BV491" s="191">
        <f ca="1">IFERROR(IF($AM491="HSC",OFFSET(INDEX(CpDataCoefficients!$A$1:$A$5025,MATCH($A491,CpDataCoefficients!$A$1:$A$5025,0)),1,CpDataCoefficients!$F$39+BV$3),OFFSET(INDEX(CpDataCoefficients!$A$1:$A$5025,MATCH($A491,CpDataCoefficients!$A$1:$A$5025,0)),0,CpDataCoefficients!$F$39+BV$3)),0)</f>
        <v>2.486497639365886</v>
      </c>
      <c r="BW491" s="191">
        <f ca="1">IFERROR(IF($AM491="HSC",OFFSET(INDEX(CpDataCoefficients!$A$1:$A$5025,MATCH($A491,CpDataCoefficients!$A$1:$A$5025,0)),1,CpDataCoefficients!$F$39+BW$3),OFFSET(INDEX(CpDataCoefficients!$A$1:$A$5025,MATCH($A491,CpDataCoefficients!$A$1:$A$5025,0)),0,CpDataCoefficients!$F$39+BW$3)),0)</f>
        <v>-0.11771860979485105</v>
      </c>
      <c r="BX491" s="191">
        <f ca="1">IFERROR(IF($AM491="HSC",OFFSET(INDEX(CpDataCoefficients!$A$1:$A$5025,MATCH($A491,CpDataCoefficients!$A$1:$A$5025,0)),1,CpDataCoefficients!$F$39+BX$3),OFFSET(INDEX(CpDataCoefficients!$A$1:$A$5025,MATCH($A491,CpDataCoefficients!$A$1:$A$5025,0)),0,CpDataCoefficients!$F$39+BX$3)),0)</f>
        <v>-158.85206091254312</v>
      </c>
      <c r="BY491" s="191">
        <f ca="1">IFERROR(IF($AM491="HSC",OFFSET(INDEX(CpDataCoefficients!$A$1:$A$5025,MATCH($A491,CpDataCoefficients!$A$1:$A$5025,0)),1,CpDataCoefficients!$F$39+BY$3),OFFSET(INDEX(CpDataCoefficients!$A$1:$A$5025,MATCH($A491,CpDataCoefficients!$A$1:$A$5025,0)),0,CpDataCoefficients!$F$39+BY$3)),0)</f>
        <v>-17844.939259291452</v>
      </c>
      <c r="BZ491" s="191">
        <f ca="1">IFERROR(IF($AM491="HSC",OFFSET(INDEX(CpDataCoefficients!$A$1:$A$5025,MATCH($A491,CpDataCoefficients!$A$1:$A$5025,0)),1,CpDataCoefficients!$F$39+BZ$3),OFFSET(INDEX(CpDataCoefficients!$A$1:$A$5025,MATCH($A491,CpDataCoefficients!$A$1:$A$5025,0)),0,CpDataCoefficients!$F$39+BZ$3)),0)</f>
        <v>-2.3854776467643859</v>
      </c>
      <c r="CA491" s="191">
        <f ca="1">IFERROR(IF($AM491="HSC",OFFSET(INDEX(CpDataCoefficients!$A$1:$A$5025,MATCH($A491,CpDataCoefficients!$A$1:$A$5025,0)),1,CpDataCoefficients!$F$39+CA$3),OFFSET(INDEX(CpDataCoefficients!$A$1:$A$5025,MATCH($A491,CpDataCoefficients!$A$1:$A$5025,0)),0,CpDataCoefficients!$F$39+CA$3)),0)</f>
        <v>0</v>
      </c>
      <c r="CB491" s="191">
        <f ca="1">IFERROR(IF($AM491="HSC",OFFSET(INDEX(CpDataCoefficients!$A$1:$A$5025,MATCH($A491,CpDataCoefficients!$A$1:$A$5025,0)),1,CpDataCoefficients!$F$39+CB$3),OFFSET(INDEX(CpDataCoefficients!$A$1:$A$5025,MATCH($A491,CpDataCoefficients!$A$1:$A$5025,0)),0,CpDataCoefficients!$F$39+CB$3)),0)</f>
        <v>0</v>
      </c>
      <c r="CC491" s="191">
        <f ca="1">IFERROR(IF($AM491="HSC",OFFSET(INDEX(CpDataCoefficients!$A$1:$A$5025,MATCH($A491,CpDataCoefficients!$A$1:$A$5025,0)),1,CpDataCoefficients!$F$39+CC$3),OFFSET(INDEX(CpDataCoefficients!$A$1:$A$5025,MATCH($A491,CpDataCoefficients!$A$1:$A$5025,0)),0,CpDataCoefficients!$F$39+CC$3)),0)</f>
        <v>0</v>
      </c>
      <c r="CD491" s="191">
        <f ca="1">IFERROR(IF($AM491="HSC",OFFSET(INDEX(CpDataCoefficients!$A$1:$A$5025,MATCH($A491,CpDataCoefficients!$A$1:$A$5025,0)),1,CpDataCoefficients!$F$39+CD$3),OFFSET(INDEX(CpDataCoefficients!$A$1:$A$5025,MATCH($A491,CpDataCoefficients!$A$1:$A$5025,0)),0,CpDataCoefficients!$F$39+CD$3)),0)</f>
        <v>0</v>
      </c>
      <c r="CE491" s="191">
        <f ca="1">IFERROR(IF($AM491="HSC",OFFSET(INDEX(CpDataCoefficients!$A$1:$A$5025,MATCH($A491,CpDataCoefficients!$A$1:$A$5025,0)),1,CpDataCoefficients!$F$39+CE$3),OFFSET(INDEX(CpDataCoefficients!$A$1:$A$5025,MATCH($A491,CpDataCoefficients!$A$1:$A$5025,0)),0,CpDataCoefficients!$F$39+CE$3)),0)</f>
        <v>0</v>
      </c>
      <c r="CF491" s="191">
        <f ca="1">IFERROR(IF($AM491="HSC",OFFSET(INDEX(CpDataCoefficients!$A$1:$A$5025,MATCH($A491,CpDataCoefficients!$A$1:$A$5025,0)),1,CpDataCoefficients!$F$39+CF$3),OFFSET(INDEX(CpDataCoefficients!$A$1:$A$5025,MATCH($A491,CpDataCoefficients!$A$1:$A$5025,0)),0,CpDataCoefficients!$F$39+CF$3)),0)</f>
        <v>0</v>
      </c>
      <c r="CG491" s="191">
        <f ca="1">IFERROR(IF($AM491="HSC",OFFSET(INDEX(CpDataCoefficients!$A$1:$A$5025,MATCH($A491,CpDataCoefficients!$A$1:$A$5025,0)),1,CpDataCoefficients!$F$39+CG$3),OFFSET(INDEX(CpDataCoefficients!$A$1:$A$5025,MATCH($A491,CpDataCoefficients!$A$1:$A$5025,0)),0,CpDataCoefficients!$F$39+CG$3)),0)</f>
        <v>0</v>
      </c>
      <c r="CH491" s="191">
        <f ca="1">IFERROR(IF($AM491="HSC",OFFSET(INDEX(CpDataCoefficients!$A$1:$A$5025,MATCH($A491,CpDataCoefficients!$A$1:$A$5025,0)),1,CpDataCoefficients!$F$39+CH$3),OFFSET(INDEX(CpDataCoefficients!$A$1:$A$5025,MATCH($A491,CpDataCoefficients!$A$1:$A$5025,0)),0,CpDataCoefficients!$F$39+CH$3)),0)</f>
        <v>0</v>
      </c>
      <c r="CI491" s="191">
        <f ca="1">IFERROR(IF($AM491="HSC",OFFSET(INDEX(CpDataCoefficients!$A$1:$A$5025,MATCH($A491,CpDataCoefficients!$A$1:$A$5025,0)),1,CpDataCoefficients!$F$39+CI$3),OFFSET(INDEX(CpDataCoefficients!$A$1:$A$5025,MATCH($A491,CpDataCoefficients!$A$1:$A$5025,0)),0,CpDataCoefficients!$F$39+CI$3)),0)</f>
        <v>0</v>
      </c>
      <c r="CJ491" s="191">
        <f ca="1">IFERROR(IF($AM491="HSC",OFFSET(INDEX(CpDataCoefficients!$A$1:$A$5025,MATCH($A491,CpDataCoefficients!$A$1:$A$5025,0)),1,CpDataCoefficients!$F$39+CJ$3),OFFSET(INDEX(CpDataCoefficients!$A$1:$A$5025,MATCH($A491,CpDataCoefficients!$A$1:$A$5025,0)),0,CpDataCoefficients!$F$39+CJ$3)),0)</f>
        <v>0</v>
      </c>
      <c r="CK491" s="191">
        <f ca="1">IFERROR(IF($AM491="HSC",OFFSET(INDEX(CpDataCoefficients!$A$1:$A$5025,MATCH($A491,CpDataCoefficients!$A$1:$A$5025,0)),1,CpDataCoefficients!$F$39+CK$3),OFFSET(INDEX(CpDataCoefficients!$A$1:$A$5025,MATCH($A491,CpDataCoefficients!$A$1:$A$5025,0)),0,CpDataCoefficients!$F$39+CK$3)),0)</f>
        <v>0</v>
      </c>
      <c r="CL491" s="191">
        <f ca="1">IFERROR(IF($AM491="HSC",OFFSET(INDEX(CpDataCoefficients!$A$1:$A$5025,MATCH($A491,CpDataCoefficients!$A$1:$A$5025,0)),1,CpDataCoefficients!$F$39+CL$3),OFFSET(INDEX(CpDataCoefficients!$A$1:$A$5025,MATCH($A491,CpDataCoefficients!$A$1:$A$5025,0)),0,CpDataCoefficients!$F$39+CL$3)),0)</f>
        <v>0</v>
      </c>
      <c r="CM491" s="191">
        <f ca="1">IFERROR(IF($AM491="HSC",OFFSET(INDEX(CpDataCoefficients!$A$1:$A$5025,MATCH($A491,CpDataCoefficients!$A$1:$A$5025,0)),1,CpDataCoefficients!$F$39+CM$3),OFFSET(INDEX(CpDataCoefficients!$A$1:$A$5025,MATCH($A491,CpDataCoefficients!$A$1:$A$5025,0)),0,CpDataCoefficients!$F$39+CM$3)),0)</f>
        <v>0</v>
      </c>
      <c r="CN491" s="191">
        <f ca="1">IFERROR(IF($AM491="HSC",OFFSET(INDEX(CpDataCoefficients!$A$1:$A$5025,MATCH($A491,CpDataCoefficients!$A$1:$A$5025,0)),1,CpDataCoefficients!$F$39+CN$3),OFFSET(INDEX(CpDataCoefficients!$A$1:$A$5025,MATCH($A491,CpDataCoefficients!$A$1:$A$5025,0)),0,CpDataCoefficients!$F$39+CN$3)),0)</f>
        <v>0</v>
      </c>
      <c r="CO491" s="191">
        <f ca="1">IFERROR(IF($AM491="HSC",OFFSET(INDEX(CpDataCoefficients!$A$1:$A$5025,MATCH($A491,CpDataCoefficients!$A$1:$A$5025,0)),1,CpDataCoefficients!$F$39+CO$3),OFFSET(INDEX(CpDataCoefficients!$A$1:$A$5025,MATCH($A491,CpDataCoefficients!$A$1:$A$5025,0)),0,CpDataCoefficients!$F$39+CO$3)),0)</f>
        <v>0</v>
      </c>
      <c r="CP491" s="191">
        <f ca="1">IFERROR(IF($AM491="HSC",OFFSET(INDEX(CpDataCoefficients!$A$1:$A$5025,MATCH($A491,CpDataCoefficients!$A$1:$A$5025,0)),1,CpDataCoefficients!$F$39+CP$3),OFFSET(INDEX(CpDataCoefficients!$A$1:$A$5025,MATCH($A491,CpDataCoefficients!$A$1:$A$5025,0)),0,CpDataCoefficients!$F$39+CP$3)),0)</f>
        <v>0</v>
      </c>
      <c r="CQ491" s="191">
        <f ca="1">IFERROR(IF($AM491="HSC",OFFSET(INDEX(CpDataCoefficients!$A$1:$A$5025,MATCH($A491,CpDataCoefficients!$A$1:$A$5025,0)),1,CpDataCoefficients!$F$39+CQ$3),OFFSET(INDEX(CpDataCoefficients!$A$1:$A$5025,MATCH($A491,CpDataCoefficients!$A$1:$A$5025,0)),0,CpDataCoefficients!$F$39+CQ$3)),0)</f>
        <v>0</v>
      </c>
      <c r="CR491" s="191">
        <f ca="1">IFERROR(IF($AM491="HSC",OFFSET(INDEX(CpDataCoefficients!$A$1:$A$5025,MATCH($A491,CpDataCoefficients!$A$1:$A$5025,0)),1,CpDataCoefficients!$F$39+CR$3),OFFSET(INDEX(CpDataCoefficients!$A$1:$A$5025,MATCH($A491,CpDataCoefficients!$A$1:$A$5025,0)),0,CpDataCoefficients!$F$39+CR$3)),0)</f>
        <v>0</v>
      </c>
      <c r="CS491" s="191">
        <f ca="1">IFERROR(IF($AM491="HSC",OFFSET(INDEX(CpDataCoefficients!$A$1:$A$5025,MATCH($A491,CpDataCoefficients!$A$1:$A$5025,0)),1,CpDataCoefficients!$F$39+CS$3),OFFSET(INDEX(CpDataCoefficients!$A$1:$A$5025,MATCH($A491,CpDataCoefficients!$A$1:$A$5025,0)),0,CpDataCoefficients!$F$39+CS$3)),0)</f>
        <v>0</v>
      </c>
      <c r="CT491" s="191">
        <f ca="1">IFERROR(IF($AM491="HSC",OFFSET(INDEX(CpDataCoefficients!$A$1:$A$5025,MATCH($A491,CpDataCoefficients!$A$1:$A$5025,0)),1,CpDataCoefficients!$F$39+CT$3),OFFSET(INDEX(CpDataCoefficients!$A$1:$A$5025,MATCH($A491,CpDataCoefficients!$A$1:$A$5025,0)),0,CpDataCoefficients!$F$39+CT$3)),0)</f>
        <v>0</v>
      </c>
      <c r="CU491" s="192">
        <f ca="1">IFERROR(IF($AM491="HSC",OFFSET(INDEX(CpDataCoefficients!$A$1:$A$5025,MATCH($A491,CpDataCoefficients!$A$1:$A$5025,0)),1,CpDataCoefficients!$F$39+CU$3),OFFSET(INDEX(CpDataCoefficients!$A$1:$A$5025,MATCH($A491,CpDataCoefficients!$A$1:$A$5025,0)),0,CpDataCoefficients!$F$39+CU$3)),0)</f>
        <v>0</v>
      </c>
      <c r="CV491" s="193"/>
      <c r="CW491" s="193"/>
      <c r="CX491" s="193"/>
      <c r="CY491" s="193"/>
      <c r="CZ491" s="193"/>
      <c r="DA491" s="193"/>
      <c r="DB491" s="193"/>
      <c r="DC491" s="193"/>
      <c r="DD491" s="193"/>
      <c r="DE491" s="193"/>
      <c r="DF491" s="193"/>
      <c r="DG491" s="193"/>
      <c r="DH491" s="193"/>
      <c r="DI491" s="193"/>
      <c r="DJ491" s="193"/>
      <c r="DK491" s="193">
        <v>1</v>
      </c>
      <c r="DL491" s="193"/>
      <c r="DM491" s="193"/>
      <c r="DN491" s="193"/>
      <c r="DO491" s="193"/>
      <c r="DP491" s="193"/>
      <c r="DQ491" s="193"/>
      <c r="DR491" s="193"/>
      <c r="DS491" s="193"/>
      <c r="DT491" s="193"/>
      <c r="DU491" s="193"/>
      <c r="DV491" s="193"/>
      <c r="DW491" s="193"/>
      <c r="DX491" s="193"/>
      <c r="DY491" s="193"/>
      <c r="DZ491" s="193"/>
    </row>
    <row r="492" spans="1:130" ht="15.75" x14ac:dyDescent="0.25">
      <c r="A492" s="166" t="s">
        <v>435</v>
      </c>
      <c r="B492" s="166" t="s">
        <v>1095</v>
      </c>
      <c r="C492" s="175">
        <f ca="1">C273+0.5*C414</f>
        <v>18.015499999999999</v>
      </c>
      <c r="D492" s="176"/>
      <c r="E492" s="176"/>
      <c r="F492" s="176"/>
      <c r="G492" s="176"/>
      <c r="H492" s="176"/>
      <c r="I492" s="176"/>
      <c r="J492" s="175"/>
      <c r="K492" s="175"/>
      <c r="L492" s="175"/>
      <c r="M492" s="176"/>
      <c r="N492" s="176"/>
      <c r="O492" s="177"/>
      <c r="P492" s="178"/>
      <c r="Q492" s="178"/>
      <c r="R492" s="178"/>
      <c r="S492" s="175"/>
      <c r="T492" s="179"/>
      <c r="U492" s="180"/>
      <c r="V492" s="180"/>
      <c r="W492" s="169"/>
      <c r="X492" s="181"/>
      <c r="Y492" s="169"/>
      <c r="Z492" s="181"/>
      <c r="AA492" s="181">
        <v>69.900000000000006</v>
      </c>
      <c r="AB492" s="177"/>
      <c r="AC492" s="180"/>
      <c r="AD492" s="180"/>
      <c r="AE492" s="169"/>
      <c r="AF492" s="169"/>
      <c r="AG492" s="175"/>
      <c r="AH492" s="180"/>
      <c r="AI492" s="175"/>
      <c r="AJ492" s="175"/>
      <c r="AK492" s="169"/>
      <c r="AL492" s="181"/>
      <c r="AM492" s="190" t="s">
        <v>139</v>
      </c>
      <c r="AN492" s="191">
        <f ca="1">IFERROR(IF($AM492="HSC",OFFSET(INDEX(CpDataCoefficients!$A$1:$A$5025,MATCH($A492,CpDataCoefficients!$A$1:$A$5025,0)),1,CpDataCoefficients!$F$39+AN$3),OFFSET(INDEX(CpDataCoefficients!$A$1:$A$5025,MATCH($A492,CpDataCoefficients!$A$1:$A$5025,0)),0,CpDataCoefficients!$F$39+AN$3)),0)</f>
        <v>277.14999999999998</v>
      </c>
      <c r="AO492" s="191">
        <f ca="1">IFERROR(IF($AM492="HSC",OFFSET(INDEX(CpDataCoefficients!$A$1:$A$5025,MATCH($A492,CpDataCoefficients!$A$1:$A$5025,0)),1,CpDataCoefficients!$F$39+AO$3),OFFSET(INDEX(CpDataCoefficients!$A$1:$A$5025,MATCH($A492,CpDataCoefficients!$A$1:$A$5025,0)),0,CpDataCoefficients!$F$39+AO$3)),0)</f>
        <v>333.15</v>
      </c>
      <c r="AP492" s="191">
        <f ca="1">IFERROR(IF($AM492="HSC",OFFSET(INDEX(CpDataCoefficients!$A$1:$A$5025,MATCH($A492,CpDataCoefficients!$A$1:$A$5025,0)),1,CpDataCoefficients!$F$39+AP$3),OFFSET(INDEX(CpDataCoefficients!$A$1:$A$5025,MATCH($A492,CpDataCoefficients!$A$1:$A$5025,0)),0,CpDataCoefficients!$F$39+AP$3)),0)</f>
        <v>-1429.1653818879752</v>
      </c>
      <c r="AQ492" s="191">
        <f ca="1">IFERROR(IF($AM492="HSC",OFFSET(INDEX(CpDataCoefficients!$A$1:$A$5025,MATCH($A492,CpDataCoefficients!$A$1:$A$5025,0)),1,CpDataCoefficients!$F$39+AQ$3),OFFSET(INDEX(CpDataCoefficients!$A$1:$A$5025,MATCH($A492,CpDataCoefficients!$A$1:$A$5025,0)),0,CpDataCoefficients!$F$39+AQ$3)),0)</f>
        <v>9127.2976534385089</v>
      </c>
      <c r="AR492" s="191">
        <f ca="1">IFERROR(IF($AM492="HSC",OFFSET(INDEX(CpDataCoefficients!$A$1:$A$5025,MATCH($A492,CpDataCoefficients!$A$1:$A$5025,0)),1,CpDataCoefficients!$F$39+AR$3),OFFSET(INDEX(CpDataCoefficients!$A$1:$A$5025,MATCH($A492,CpDataCoefficients!$A$1:$A$5025,0)),0,CpDataCoefficients!$F$39+AR$3)),0)</f>
        <v>-20780.013717156657</v>
      </c>
      <c r="AS492" s="191">
        <f ca="1">IFERROR(IF($AM492="HSC",OFFSET(INDEX(CpDataCoefficients!$A$1:$A$5025,MATCH($A492,CpDataCoefficients!$A$1:$A$5025,0)),1,CpDataCoefficients!$F$39+AS$3),OFFSET(INDEX(CpDataCoefficients!$A$1:$A$5025,MATCH($A492,CpDataCoefficients!$A$1:$A$5025,0)),0,CpDataCoefficients!$F$39+AS$3)),0)</f>
        <v>16844.703878165299</v>
      </c>
      <c r="AT492" s="191">
        <f ca="1">IFERROR(IF($AM492="HSC",OFFSET(INDEX(CpDataCoefficients!$A$1:$A$5025,MATCH($A492,CpDataCoefficients!$A$1:$A$5025,0)),1,CpDataCoefficients!$F$39+AT$3),OFFSET(INDEX(CpDataCoefficients!$A$1:$A$5025,MATCH($A492,CpDataCoefficients!$A$1:$A$5025,0)),0,CpDataCoefficients!$F$39+AT$3)),0)</f>
        <v>16.348815284314089</v>
      </c>
      <c r="AU492" s="191">
        <f ca="1">IFERROR(IF($AM492="HSC",OFFSET(INDEX(CpDataCoefficients!$A$1:$A$5025,MATCH($A492,CpDataCoefficients!$A$1:$A$5025,0)),1,CpDataCoefficients!$F$39+AU$3),OFFSET(INDEX(CpDataCoefficients!$A$1:$A$5025,MATCH($A492,CpDataCoefficients!$A$1:$A$5025,0)),0,CpDataCoefficients!$F$39+AU$3)),0)</f>
        <v>476206.40071820223</v>
      </c>
      <c r="AV492" s="191">
        <f ca="1">IFERROR(IF($AM492="HSC",OFFSET(INDEX(CpDataCoefficients!$A$1:$A$5025,MATCH($A492,CpDataCoefficients!$A$1:$A$5025,0)),1,CpDataCoefficients!$F$39+AV$3),OFFSET(INDEX(CpDataCoefficients!$A$1:$A$5025,MATCH($A492,CpDataCoefficients!$A$1:$A$5025,0)),0,CpDataCoefficients!$F$39+AV$3)),0)</f>
        <v>-3592.4341562645936</v>
      </c>
      <c r="AW492" s="191">
        <f ca="1">IFERROR(IF($AM492="HSC",OFFSET(INDEX(CpDataCoefficients!$A$1:$A$5025,MATCH($A492,CpDataCoefficients!$A$1:$A$5025,0)),1,CpDataCoefficients!$F$39+AW$3),OFFSET(INDEX(CpDataCoefficients!$A$1:$A$5025,MATCH($A492,CpDataCoefficients!$A$1:$A$5025,0)),0,CpDataCoefficients!$F$39+AW$3)),0)</f>
        <v>333.15</v>
      </c>
      <c r="AX492" s="191">
        <f ca="1">IFERROR(IF($AM492="HSC",OFFSET(INDEX(CpDataCoefficients!$A$1:$A$5025,MATCH($A492,CpDataCoefficients!$A$1:$A$5025,0)),1,CpDataCoefficients!$F$39+AX$3),OFFSET(INDEX(CpDataCoefficients!$A$1:$A$5025,MATCH($A492,CpDataCoefficients!$A$1:$A$5025,0)),0,CpDataCoefficients!$F$39+AX$3)),0)</f>
        <v>333.15</v>
      </c>
      <c r="AY492" s="191">
        <f ca="1">IFERROR(IF($AM492="HSC",OFFSET(INDEX(CpDataCoefficients!$A$1:$A$5025,MATCH($A492,CpDataCoefficients!$A$1:$A$5025,0)),1,CpDataCoefficients!$F$39+AY$3),OFFSET(INDEX(CpDataCoefficients!$A$1:$A$5025,MATCH($A492,CpDataCoefficients!$A$1:$A$5025,0)),0,CpDataCoefficients!$F$39+AY$3)),0)</f>
        <v>403.15</v>
      </c>
      <c r="AZ492" s="191">
        <f ca="1">IFERROR(IF($AM492="HSC",OFFSET(INDEX(CpDataCoefficients!$A$1:$A$5025,MATCH($A492,CpDataCoefficients!$A$1:$A$5025,0)),1,CpDataCoefficients!$F$39+AZ$3),OFFSET(INDEX(CpDataCoefficients!$A$1:$A$5025,MATCH($A492,CpDataCoefficients!$A$1:$A$5025,0)),0,CpDataCoefficients!$F$39+AZ$3)),0)</f>
        <v>-1251.9625966617646</v>
      </c>
      <c r="BA492" s="191">
        <f ca="1">IFERROR(IF($AM492="HSC",OFFSET(INDEX(CpDataCoefficients!$A$1:$A$5025,MATCH($A492,CpDataCoefficients!$A$1:$A$5025,0)),1,CpDataCoefficients!$F$39+BA$3),OFFSET(INDEX(CpDataCoefficients!$A$1:$A$5025,MATCH($A492,CpDataCoefficients!$A$1:$A$5025,0)),0,CpDataCoefficients!$F$39+BA$3)),0)</f>
        <v>7400.6622952922507</v>
      </c>
      <c r="BB492" s="191">
        <f ca="1">IFERROR(IF($AM492="HSC",OFFSET(INDEX(CpDataCoefficients!$A$1:$A$5025,MATCH($A492,CpDataCoefficients!$A$1:$A$5025,0)),1,CpDataCoefficients!$F$39+BB$3),OFFSET(INDEX(CpDataCoefficients!$A$1:$A$5025,MATCH($A492,CpDataCoefficients!$A$1:$A$5025,0)),0,CpDataCoefficients!$F$39+BB$3)),0)</f>
        <v>-15542.795280632836</v>
      </c>
      <c r="BC492" s="191">
        <f ca="1">IFERROR(IF($AM492="HSC",OFFSET(INDEX(CpDataCoefficients!$A$1:$A$5025,MATCH($A492,CpDataCoefficients!$A$1:$A$5025,0)),1,CpDataCoefficients!$F$39+BC$3),OFFSET(INDEX(CpDataCoefficients!$A$1:$A$5025,MATCH($A492,CpDataCoefficients!$A$1:$A$5025,0)),0,CpDataCoefficients!$F$39+BC$3)),0)</f>
        <v>11687.369686064661</v>
      </c>
      <c r="BD492" s="191">
        <f ca="1">IFERROR(IF($AM492="HSC",OFFSET(INDEX(CpDataCoefficients!$A$1:$A$5025,MATCH($A492,CpDataCoefficients!$A$1:$A$5025,0)),1,CpDataCoefficients!$F$39+BD$3),OFFSET(INDEX(CpDataCoefficients!$A$1:$A$5025,MATCH($A492,CpDataCoefficients!$A$1:$A$5025,0)),0,CpDataCoefficients!$F$39+BD$3)),0)</f>
        <v>17.176335966821227</v>
      </c>
      <c r="BE492" s="191">
        <f ca="1">IFERROR(IF($AM492="HSC",OFFSET(INDEX(CpDataCoefficients!$A$1:$A$5025,MATCH($A492,CpDataCoefficients!$A$1:$A$5025,0)),1,CpDataCoefficients!$F$39+BE$3),OFFSET(INDEX(CpDataCoefficients!$A$1:$A$5025,MATCH($A492,CpDataCoefficients!$A$1:$A$5025,0)),0,CpDataCoefficients!$F$39+BE$3)),0)</f>
        <v>475863.85055323452</v>
      </c>
      <c r="BF492" s="191">
        <f ca="1">IFERROR(IF($AM492="HSC",OFFSET(INDEX(CpDataCoefficients!$A$1:$A$5025,MATCH($A492,CpDataCoefficients!$A$1:$A$5025,0)),1,CpDataCoefficients!$F$39+BF$3),OFFSET(INDEX(CpDataCoefficients!$A$1:$A$5025,MATCH($A492,CpDataCoefficients!$A$1:$A$5025,0)),0,CpDataCoefficients!$F$39+BF$3)),0)</f>
        <v>-3045.7738203636354</v>
      </c>
      <c r="BG492" s="191">
        <f ca="1">IFERROR(IF($AM492="HSC",OFFSET(INDEX(CpDataCoefficients!$A$1:$A$5025,MATCH($A492,CpDataCoefficients!$A$1:$A$5025,0)),1,CpDataCoefficients!$F$39+BG$3),OFFSET(INDEX(CpDataCoefficients!$A$1:$A$5025,MATCH($A492,CpDataCoefficients!$A$1:$A$5025,0)),0,CpDataCoefficients!$F$39+BG$3)),0)</f>
        <v>0</v>
      </c>
      <c r="BH492" s="191">
        <f ca="1">IFERROR(IF($AM492="HSC",OFFSET(INDEX(CpDataCoefficients!$A$1:$A$5025,MATCH($A492,CpDataCoefficients!$A$1:$A$5025,0)),1,CpDataCoefficients!$F$39+BH$3),OFFSET(INDEX(CpDataCoefficients!$A$1:$A$5025,MATCH($A492,CpDataCoefficients!$A$1:$A$5025,0)),0,CpDataCoefficients!$F$39+BH$3)),0)</f>
        <v>403.15</v>
      </c>
      <c r="BI492" s="191">
        <f ca="1">IFERROR(IF($AM492="HSC",OFFSET(INDEX(CpDataCoefficients!$A$1:$A$5025,MATCH($A492,CpDataCoefficients!$A$1:$A$5025,0)),1,CpDataCoefficients!$F$39+BI$3),OFFSET(INDEX(CpDataCoefficients!$A$1:$A$5025,MATCH($A492,CpDataCoefficients!$A$1:$A$5025,0)),0,CpDataCoefficients!$F$39+BI$3)),0)</f>
        <v>458.15</v>
      </c>
      <c r="BJ492" s="191">
        <f ca="1">IFERROR(IF($AM492="HSC",OFFSET(INDEX(CpDataCoefficients!$A$1:$A$5025,MATCH($A492,CpDataCoefficients!$A$1:$A$5025,0)),1,CpDataCoefficients!$F$39+BJ$3),OFFSET(INDEX(CpDataCoefficients!$A$1:$A$5025,MATCH($A492,CpDataCoefficients!$A$1:$A$5025,0)),0,CpDataCoefficients!$F$39+BJ$3)),0)</f>
        <v>-76594.919977174344</v>
      </c>
      <c r="BK492" s="191">
        <f ca="1">IFERROR(IF($AM492="HSC",OFFSET(INDEX(CpDataCoefficients!$A$1:$A$5025,MATCH($A492,CpDataCoefficients!$A$1:$A$5025,0)),1,CpDataCoefficients!$F$39+BK$3),OFFSET(INDEX(CpDataCoefficients!$A$1:$A$5025,MATCH($A492,CpDataCoefficients!$A$1:$A$5025,0)),0,CpDataCoefficients!$F$39+BK$3)),0)</f>
        <v>358615.87161110499</v>
      </c>
      <c r="BL492" s="191">
        <f ca="1">IFERROR(IF($AM492="HSC",OFFSET(INDEX(CpDataCoefficients!$A$1:$A$5025,MATCH($A492,CpDataCoefficients!$A$1:$A$5025,0)),1,CpDataCoefficients!$F$39+BL$3),OFFSET(INDEX(CpDataCoefficients!$A$1:$A$5025,MATCH($A492,CpDataCoefficients!$A$1:$A$5025,0)),0,CpDataCoefficients!$F$39+BL$3)),0)</f>
        <v>-628762.02700426604</v>
      </c>
      <c r="BM492" s="191">
        <f ca="1">IFERROR(IF($AM492="HSC",OFFSET(INDEX(CpDataCoefficients!$A$1:$A$5025,MATCH($A492,CpDataCoefficients!$A$1:$A$5025,0)),1,CpDataCoefficients!$F$39+BM$3),OFFSET(INDEX(CpDataCoefficients!$A$1:$A$5025,MATCH($A492,CpDataCoefficients!$A$1:$A$5025,0)),0,CpDataCoefficients!$F$39+BM$3)),0)</f>
        <v>391879.63793603086</v>
      </c>
      <c r="BN492" s="191">
        <f ca="1">IFERROR(IF($AM492="HSC",OFFSET(INDEX(CpDataCoefficients!$A$1:$A$5025,MATCH($A492,CpDataCoefficients!$A$1:$A$5025,0)),1,CpDataCoefficients!$F$39+BN$3),OFFSET(INDEX(CpDataCoefficients!$A$1:$A$5025,MATCH($A492,CpDataCoefficients!$A$1:$A$5025,0)),0,CpDataCoefficients!$F$39+BN$3)),0)</f>
        <v>1399.5494804994537</v>
      </c>
      <c r="BO492" s="191">
        <f ca="1">IFERROR(IF($AM492="HSC",OFFSET(INDEX(CpDataCoefficients!$A$1:$A$5025,MATCH($A492,CpDataCoefficients!$A$1:$A$5025,0)),1,CpDataCoefficients!$F$39+BO$3),OFFSET(INDEX(CpDataCoefficients!$A$1:$A$5025,MATCH($A492,CpDataCoefficients!$A$1:$A$5025,0)),0,CpDataCoefficients!$F$39+BO$3)),0)</f>
        <v>492008.52907800599</v>
      </c>
      <c r="BP492" s="191">
        <f ca="1">IFERROR(IF($AM492="HSC",OFFSET(INDEX(CpDataCoefficients!$A$1:$A$5025,MATCH($A492,CpDataCoefficients!$A$1:$A$5025,0)),1,CpDataCoefficients!$F$39+BP$3),OFFSET(INDEX(CpDataCoefficients!$A$1:$A$5025,MATCH($A492,CpDataCoefficients!$A$1:$A$5025,0)),0,CpDataCoefficients!$F$39+BP$3)),0)</f>
        <v>-167301.22563777622</v>
      </c>
      <c r="BQ492" s="191">
        <f ca="1">IFERROR(IF($AM492="HSC",OFFSET(INDEX(CpDataCoefficients!$A$1:$A$5025,MATCH($A492,CpDataCoefficients!$A$1:$A$5025,0)),1,CpDataCoefficients!$F$39+BQ$3),OFFSET(INDEX(CpDataCoefficients!$A$1:$A$5025,MATCH($A492,CpDataCoefficients!$A$1:$A$5025,0)),0,CpDataCoefficients!$F$39+BQ$3)),0)</f>
        <v>0</v>
      </c>
      <c r="BR492" s="191">
        <f ca="1">IFERROR(IF($AM492="HSC",OFFSET(INDEX(CpDataCoefficients!$A$1:$A$5025,MATCH($A492,CpDataCoefficients!$A$1:$A$5025,0)),1,CpDataCoefficients!$F$39+BR$3),OFFSET(INDEX(CpDataCoefficients!$A$1:$A$5025,MATCH($A492,CpDataCoefficients!$A$1:$A$5025,0)),0,CpDataCoefficients!$F$39+BR$3)),0)</f>
        <v>458.15</v>
      </c>
      <c r="BS492" s="191">
        <f ca="1">IFERROR(IF($AM492="HSC",OFFSET(INDEX(CpDataCoefficients!$A$1:$A$5025,MATCH($A492,CpDataCoefficients!$A$1:$A$5025,0)),1,CpDataCoefficients!$F$39+BS$3),OFFSET(INDEX(CpDataCoefficients!$A$1:$A$5025,MATCH($A492,CpDataCoefficients!$A$1:$A$5025,0)),0,CpDataCoefficients!$F$39+BS$3)),0)</f>
        <v>623.15</v>
      </c>
      <c r="BT492" s="191">
        <f ca="1">IFERROR(IF($AM492="HSC",OFFSET(INDEX(CpDataCoefficients!$A$1:$A$5025,MATCH($A492,CpDataCoefficients!$A$1:$A$5025,0)),1,CpDataCoefficients!$F$39+BT$3),OFFSET(INDEX(CpDataCoefficients!$A$1:$A$5025,MATCH($A492,CpDataCoefficients!$A$1:$A$5025,0)),0,CpDataCoefficients!$F$39+BT$3)),0)</f>
        <v>-118311.34114298546</v>
      </c>
      <c r="BU492" s="191">
        <f ca="1">IFERROR(IF($AM492="HSC",OFFSET(INDEX(CpDataCoefficients!$A$1:$A$5025,MATCH($A492,CpDataCoefficients!$A$1:$A$5025,0)),1,CpDataCoefficients!$F$39+BU$3),OFFSET(INDEX(CpDataCoefficients!$A$1:$A$5025,MATCH($A492,CpDataCoefficients!$A$1:$A$5025,0)),0,CpDataCoefficients!$F$39+BU$3)),0)</f>
        <v>460985.18379593</v>
      </c>
      <c r="BV492" s="191">
        <f ca="1">IFERROR(IF($AM492="HSC",OFFSET(INDEX(CpDataCoefficients!$A$1:$A$5025,MATCH($A492,CpDataCoefficients!$A$1:$A$5025,0)),1,CpDataCoefficients!$F$39+BV$3),OFFSET(INDEX(CpDataCoefficients!$A$1:$A$5025,MATCH($A492,CpDataCoefficients!$A$1:$A$5025,0)),0,CpDataCoefficients!$F$39+BV$3)),0)</f>
        <v>-672115.53723970545</v>
      </c>
      <c r="BW492" s="191">
        <f ca="1">IFERROR(IF($AM492="HSC",OFFSET(INDEX(CpDataCoefficients!$A$1:$A$5025,MATCH($A492,CpDataCoefficients!$A$1:$A$5025,0)),1,CpDataCoefficients!$F$39+BW$3),OFFSET(INDEX(CpDataCoefficients!$A$1:$A$5025,MATCH($A492,CpDataCoefficients!$A$1:$A$5025,0)),0,CpDataCoefficients!$F$39+BW$3)),0)</f>
        <v>348063.30244678439</v>
      </c>
      <c r="BX492" s="191">
        <f ca="1">IFERROR(IF($AM492="HSC",OFFSET(INDEX(CpDataCoefficients!$A$1:$A$5025,MATCH($A492,CpDataCoefficients!$A$1:$A$5025,0)),1,CpDataCoefficients!$F$39+BX$3),OFFSET(INDEX(CpDataCoefficients!$A$1:$A$5025,MATCH($A492,CpDataCoefficients!$A$1:$A$5025,0)),0,CpDataCoefficients!$F$39+BX$3)),0)</f>
        <v>3106.1428013079958</v>
      </c>
      <c r="BY492" s="191">
        <f ca="1">IFERROR(IF($AM492="HSC",OFFSET(INDEX(CpDataCoefficients!$A$1:$A$5025,MATCH($A492,CpDataCoefficients!$A$1:$A$5025,0)),1,CpDataCoefficients!$F$39+BY$3),OFFSET(INDEX(CpDataCoefficients!$A$1:$A$5025,MATCH($A492,CpDataCoefficients!$A$1:$A$5025,0)),0,CpDataCoefficients!$F$39+BY$3)),0)</f>
        <v>505974.47939994227</v>
      </c>
      <c r="BZ492" s="191">
        <f ca="1">IFERROR(IF($AM492="HSC",OFFSET(INDEX(CpDataCoefficients!$A$1:$A$5025,MATCH($A492,CpDataCoefficients!$A$1:$A$5025,0)),1,CpDataCoefficients!$F$39+BZ$3),OFFSET(INDEX(CpDataCoefficients!$A$1:$A$5025,MATCH($A492,CpDataCoefficients!$A$1:$A$5025,0)),0,CpDataCoefficients!$F$39+BZ$3)),0)</f>
        <v>-236744.07927770464</v>
      </c>
      <c r="CA492" s="191">
        <f ca="1">IFERROR(IF($AM492="HSC",OFFSET(INDEX(CpDataCoefficients!$A$1:$A$5025,MATCH($A492,CpDataCoefficients!$A$1:$A$5025,0)),1,CpDataCoefficients!$F$39+CA$3),OFFSET(INDEX(CpDataCoefficients!$A$1:$A$5025,MATCH($A492,CpDataCoefficients!$A$1:$A$5025,0)),0,CpDataCoefficients!$F$39+CA$3)),0)</f>
        <v>0</v>
      </c>
      <c r="CB492" s="191">
        <f ca="1">IFERROR(IF($AM492="HSC",OFFSET(INDEX(CpDataCoefficients!$A$1:$A$5025,MATCH($A492,CpDataCoefficients!$A$1:$A$5025,0)),1,CpDataCoefficients!$F$39+CB$3),OFFSET(INDEX(CpDataCoefficients!$A$1:$A$5025,MATCH($A492,CpDataCoefficients!$A$1:$A$5025,0)),0,CpDataCoefficients!$F$39+CB$3)),0)</f>
        <v>0</v>
      </c>
      <c r="CC492" s="191">
        <f ca="1">IFERROR(IF($AM492="HSC",OFFSET(INDEX(CpDataCoefficients!$A$1:$A$5025,MATCH($A492,CpDataCoefficients!$A$1:$A$5025,0)),1,CpDataCoefficients!$F$39+CC$3),OFFSET(INDEX(CpDataCoefficients!$A$1:$A$5025,MATCH($A492,CpDataCoefficients!$A$1:$A$5025,0)),0,CpDataCoefficients!$F$39+CC$3)),0)</f>
        <v>0</v>
      </c>
      <c r="CD492" s="191">
        <f ca="1">IFERROR(IF($AM492="HSC",OFFSET(INDEX(CpDataCoefficients!$A$1:$A$5025,MATCH($A492,CpDataCoefficients!$A$1:$A$5025,0)),1,CpDataCoefficients!$F$39+CD$3),OFFSET(INDEX(CpDataCoefficients!$A$1:$A$5025,MATCH($A492,CpDataCoefficients!$A$1:$A$5025,0)),0,CpDataCoefficients!$F$39+CD$3)),0)</f>
        <v>0</v>
      </c>
      <c r="CE492" s="191">
        <f ca="1">IFERROR(IF($AM492="HSC",OFFSET(INDEX(CpDataCoefficients!$A$1:$A$5025,MATCH($A492,CpDataCoefficients!$A$1:$A$5025,0)),1,CpDataCoefficients!$F$39+CE$3),OFFSET(INDEX(CpDataCoefficients!$A$1:$A$5025,MATCH($A492,CpDataCoefficients!$A$1:$A$5025,0)),0,CpDataCoefficients!$F$39+CE$3)),0)</f>
        <v>0</v>
      </c>
      <c r="CF492" s="191">
        <f ca="1">IFERROR(IF($AM492="HSC",OFFSET(INDEX(CpDataCoefficients!$A$1:$A$5025,MATCH($A492,CpDataCoefficients!$A$1:$A$5025,0)),1,CpDataCoefficients!$F$39+CF$3),OFFSET(INDEX(CpDataCoefficients!$A$1:$A$5025,MATCH($A492,CpDataCoefficients!$A$1:$A$5025,0)),0,CpDataCoefficients!$F$39+CF$3)),0)</f>
        <v>0</v>
      </c>
      <c r="CG492" s="191">
        <f ca="1">IFERROR(IF($AM492="HSC",OFFSET(INDEX(CpDataCoefficients!$A$1:$A$5025,MATCH($A492,CpDataCoefficients!$A$1:$A$5025,0)),1,CpDataCoefficients!$F$39+CG$3),OFFSET(INDEX(CpDataCoefficients!$A$1:$A$5025,MATCH($A492,CpDataCoefficients!$A$1:$A$5025,0)),0,CpDataCoefficients!$F$39+CG$3)),0)</f>
        <v>0</v>
      </c>
      <c r="CH492" s="191">
        <f ca="1">IFERROR(IF($AM492="HSC",OFFSET(INDEX(CpDataCoefficients!$A$1:$A$5025,MATCH($A492,CpDataCoefficients!$A$1:$A$5025,0)),1,CpDataCoefficients!$F$39+CH$3),OFFSET(INDEX(CpDataCoefficients!$A$1:$A$5025,MATCH($A492,CpDataCoefficients!$A$1:$A$5025,0)),0,CpDataCoefficients!$F$39+CH$3)),0)</f>
        <v>0</v>
      </c>
      <c r="CI492" s="191">
        <f ca="1">IFERROR(IF($AM492="HSC",OFFSET(INDEX(CpDataCoefficients!$A$1:$A$5025,MATCH($A492,CpDataCoefficients!$A$1:$A$5025,0)),1,CpDataCoefficients!$F$39+CI$3),OFFSET(INDEX(CpDataCoefficients!$A$1:$A$5025,MATCH($A492,CpDataCoefficients!$A$1:$A$5025,0)),0,CpDataCoefficients!$F$39+CI$3)),0)</f>
        <v>0</v>
      </c>
      <c r="CJ492" s="191">
        <f ca="1">IFERROR(IF($AM492="HSC",OFFSET(INDEX(CpDataCoefficients!$A$1:$A$5025,MATCH($A492,CpDataCoefficients!$A$1:$A$5025,0)),1,CpDataCoefficients!$F$39+CJ$3),OFFSET(INDEX(CpDataCoefficients!$A$1:$A$5025,MATCH($A492,CpDataCoefficients!$A$1:$A$5025,0)),0,CpDataCoefficients!$F$39+CJ$3)),0)</f>
        <v>0</v>
      </c>
      <c r="CK492" s="191">
        <f ca="1">IFERROR(IF($AM492="HSC",OFFSET(INDEX(CpDataCoefficients!$A$1:$A$5025,MATCH($A492,CpDataCoefficients!$A$1:$A$5025,0)),1,CpDataCoefficients!$F$39+CK$3),OFFSET(INDEX(CpDataCoefficients!$A$1:$A$5025,MATCH($A492,CpDataCoefficients!$A$1:$A$5025,0)),0,CpDataCoefficients!$F$39+CK$3)),0)</f>
        <v>0</v>
      </c>
      <c r="CL492" s="191">
        <f ca="1">IFERROR(IF($AM492="HSC",OFFSET(INDEX(CpDataCoefficients!$A$1:$A$5025,MATCH($A492,CpDataCoefficients!$A$1:$A$5025,0)),1,CpDataCoefficients!$F$39+CL$3),OFFSET(INDEX(CpDataCoefficients!$A$1:$A$5025,MATCH($A492,CpDataCoefficients!$A$1:$A$5025,0)),0,CpDataCoefficients!$F$39+CL$3)),0)</f>
        <v>0</v>
      </c>
      <c r="CM492" s="191">
        <f ca="1">IFERROR(IF($AM492="HSC",OFFSET(INDEX(CpDataCoefficients!$A$1:$A$5025,MATCH($A492,CpDataCoefficients!$A$1:$A$5025,0)),1,CpDataCoefficients!$F$39+CM$3),OFFSET(INDEX(CpDataCoefficients!$A$1:$A$5025,MATCH($A492,CpDataCoefficients!$A$1:$A$5025,0)),0,CpDataCoefficients!$F$39+CM$3)),0)</f>
        <v>0</v>
      </c>
      <c r="CN492" s="191">
        <f ca="1">IFERROR(IF($AM492="HSC",OFFSET(INDEX(CpDataCoefficients!$A$1:$A$5025,MATCH($A492,CpDataCoefficients!$A$1:$A$5025,0)),1,CpDataCoefficients!$F$39+CN$3),OFFSET(INDEX(CpDataCoefficients!$A$1:$A$5025,MATCH($A492,CpDataCoefficients!$A$1:$A$5025,0)),0,CpDataCoefficients!$F$39+CN$3)),0)</f>
        <v>0</v>
      </c>
      <c r="CO492" s="191">
        <f ca="1">IFERROR(IF($AM492="HSC",OFFSET(INDEX(CpDataCoefficients!$A$1:$A$5025,MATCH($A492,CpDataCoefficients!$A$1:$A$5025,0)),1,CpDataCoefficients!$F$39+CO$3),OFFSET(INDEX(CpDataCoefficients!$A$1:$A$5025,MATCH($A492,CpDataCoefficients!$A$1:$A$5025,0)),0,CpDataCoefficients!$F$39+CO$3)),0)</f>
        <v>0</v>
      </c>
      <c r="CP492" s="191">
        <f ca="1">IFERROR(IF($AM492="HSC",OFFSET(INDEX(CpDataCoefficients!$A$1:$A$5025,MATCH($A492,CpDataCoefficients!$A$1:$A$5025,0)),1,CpDataCoefficients!$F$39+CP$3),OFFSET(INDEX(CpDataCoefficients!$A$1:$A$5025,MATCH($A492,CpDataCoefficients!$A$1:$A$5025,0)),0,CpDataCoefficients!$F$39+CP$3)),0)</f>
        <v>0</v>
      </c>
      <c r="CQ492" s="191">
        <f ca="1">IFERROR(IF($AM492="HSC",OFFSET(INDEX(CpDataCoefficients!$A$1:$A$5025,MATCH($A492,CpDataCoefficients!$A$1:$A$5025,0)),1,CpDataCoefficients!$F$39+CQ$3),OFFSET(INDEX(CpDataCoefficients!$A$1:$A$5025,MATCH($A492,CpDataCoefficients!$A$1:$A$5025,0)),0,CpDataCoefficients!$F$39+CQ$3)),0)</f>
        <v>0</v>
      </c>
      <c r="CR492" s="191">
        <f ca="1">IFERROR(IF($AM492="HSC",OFFSET(INDEX(CpDataCoefficients!$A$1:$A$5025,MATCH($A492,CpDataCoefficients!$A$1:$A$5025,0)),1,CpDataCoefficients!$F$39+CR$3),OFFSET(INDEX(CpDataCoefficients!$A$1:$A$5025,MATCH($A492,CpDataCoefficients!$A$1:$A$5025,0)),0,CpDataCoefficients!$F$39+CR$3)),0)</f>
        <v>0</v>
      </c>
      <c r="CS492" s="191">
        <f ca="1">IFERROR(IF($AM492="HSC",OFFSET(INDEX(CpDataCoefficients!$A$1:$A$5025,MATCH($A492,CpDataCoefficients!$A$1:$A$5025,0)),1,CpDataCoefficients!$F$39+CS$3),OFFSET(INDEX(CpDataCoefficients!$A$1:$A$5025,MATCH($A492,CpDataCoefficients!$A$1:$A$5025,0)),0,CpDataCoefficients!$F$39+CS$3)),0)</f>
        <v>0</v>
      </c>
      <c r="CT492" s="191">
        <f ca="1">IFERROR(IF($AM492="HSC",OFFSET(INDEX(CpDataCoefficients!$A$1:$A$5025,MATCH($A492,CpDataCoefficients!$A$1:$A$5025,0)),1,CpDataCoefficients!$F$39+CT$3),OFFSET(INDEX(CpDataCoefficients!$A$1:$A$5025,MATCH($A492,CpDataCoefficients!$A$1:$A$5025,0)),0,CpDataCoefficients!$F$39+CT$3)),0)</f>
        <v>0</v>
      </c>
      <c r="CU492" s="192">
        <f ca="1">IFERROR(IF($AM492="HSC",OFFSET(INDEX(CpDataCoefficients!$A$1:$A$5025,MATCH($A492,CpDataCoefficients!$A$1:$A$5025,0)),1,CpDataCoefficients!$F$39+CU$3),OFFSET(INDEX(CpDataCoefficients!$A$1:$A$5025,MATCH($A492,CpDataCoefficients!$A$1:$A$5025,0)),0,CpDataCoefficients!$F$39+CU$3)),0)</f>
        <v>0</v>
      </c>
      <c r="CV492" s="193"/>
      <c r="CW492" s="193"/>
      <c r="CX492" s="193"/>
      <c r="CY492" s="193"/>
      <c r="CZ492" s="193"/>
      <c r="DA492" s="193"/>
      <c r="DB492" s="193"/>
      <c r="DC492" s="193"/>
      <c r="DD492" s="193"/>
      <c r="DE492" s="193"/>
      <c r="DF492" s="193"/>
      <c r="DG492" s="193"/>
      <c r="DH492" s="193"/>
      <c r="DI492" s="193"/>
      <c r="DJ492" s="193"/>
      <c r="DK492" s="193"/>
      <c r="DL492" s="193"/>
      <c r="DM492" s="193"/>
      <c r="DN492" s="193"/>
      <c r="DO492" s="193"/>
      <c r="DP492" s="193"/>
      <c r="DQ492" s="193"/>
      <c r="DR492" s="193"/>
      <c r="DS492" s="193"/>
      <c r="DT492" s="193"/>
      <c r="DU492" s="193"/>
      <c r="DV492" s="193"/>
      <c r="DW492" s="193"/>
      <c r="DX492" s="193"/>
      <c r="DY492" s="193"/>
      <c r="DZ492" s="193"/>
    </row>
    <row r="493" spans="1:130" ht="15.75" x14ac:dyDescent="0.25">
      <c r="A493" s="166"/>
      <c r="B493" s="166" t="s">
        <v>1096</v>
      </c>
      <c r="C493" s="175">
        <v>131.30000000000001</v>
      </c>
      <c r="D493" s="176">
        <v>161.30000000000001</v>
      </c>
      <c r="E493" s="176">
        <v>165</v>
      </c>
      <c r="F493" s="176">
        <v>289.7</v>
      </c>
      <c r="G493" s="176">
        <v>57.6</v>
      </c>
      <c r="H493" s="176">
        <v>58.363199983205988</v>
      </c>
      <c r="I493" s="176">
        <v>118</v>
      </c>
      <c r="J493" s="175">
        <v>0.28599999999999998</v>
      </c>
      <c r="K493" s="175">
        <v>2E-3</v>
      </c>
      <c r="L493" s="175">
        <v>3.06</v>
      </c>
      <c r="M493" s="176">
        <v>165</v>
      </c>
      <c r="N493" s="176">
        <v>0</v>
      </c>
      <c r="O493" s="177">
        <v>0</v>
      </c>
      <c r="P493" s="178">
        <v>0</v>
      </c>
      <c r="Q493" s="178">
        <v>0</v>
      </c>
      <c r="R493" s="178">
        <v>0</v>
      </c>
      <c r="S493" s="175" t="e">
        <f t="shared" ca="1" si="8"/>
        <v>#DIV/0!</v>
      </c>
      <c r="T493" s="179">
        <v>25</v>
      </c>
      <c r="U493" s="180">
        <v>0</v>
      </c>
      <c r="V493" s="180">
        <v>0</v>
      </c>
      <c r="W493" s="169">
        <v>0</v>
      </c>
      <c r="X493" s="181">
        <v>0</v>
      </c>
      <c r="Y493" s="169">
        <v>0</v>
      </c>
      <c r="Z493" s="181">
        <v>0</v>
      </c>
      <c r="AA493" s="181"/>
      <c r="AB493" s="177">
        <v>15.2958</v>
      </c>
      <c r="AC493" s="180">
        <v>1303.92</v>
      </c>
      <c r="AD493" s="180">
        <v>-14.5</v>
      </c>
      <c r="AE493" s="169">
        <v>178</v>
      </c>
      <c r="AF493" s="169">
        <v>158</v>
      </c>
      <c r="AG493" s="175">
        <v>31.428999999999998</v>
      </c>
      <c r="AH493" s="180">
        <v>-1951.76</v>
      </c>
      <c r="AI493" s="175">
        <v>-2.544</v>
      </c>
      <c r="AJ493" s="175">
        <v>0.80400000000000005</v>
      </c>
      <c r="AK493" s="169">
        <v>3108</v>
      </c>
      <c r="AL493" s="181">
        <v>13003.872000000001</v>
      </c>
      <c r="AM493" s="169"/>
      <c r="AN493" s="170"/>
      <c r="AO493" s="170"/>
      <c r="AP493" s="170"/>
      <c r="AQ493" s="170"/>
      <c r="AR493" s="170"/>
      <c r="AS493" s="170"/>
      <c r="AT493" s="170"/>
      <c r="AU493" s="170"/>
      <c r="AV493" s="170"/>
      <c r="AW493" s="170"/>
      <c r="AX493" s="170"/>
      <c r="AY493" s="170"/>
      <c r="AZ493" s="170"/>
      <c r="BA493" s="170"/>
      <c r="BB493" s="170"/>
      <c r="BC493" s="170"/>
      <c r="BD493" s="170"/>
      <c r="BE493" s="170"/>
      <c r="BF493" s="170"/>
      <c r="BG493" s="170"/>
      <c r="BH493" s="170"/>
      <c r="BI493" s="170"/>
      <c r="BJ493" s="170"/>
      <c r="BK493" s="170"/>
      <c r="BL493" s="170"/>
      <c r="BM493" s="170"/>
      <c r="BN493" s="170"/>
      <c r="BO493" s="170"/>
      <c r="BP493" s="170"/>
      <c r="BQ493" s="170"/>
      <c r="BR493" s="170"/>
      <c r="BS493" s="170"/>
      <c r="BT493" s="170"/>
      <c r="BU493" s="170"/>
      <c r="BV493" s="170"/>
      <c r="BW493" s="170"/>
      <c r="BX493" s="170"/>
      <c r="BY493" s="169"/>
      <c r="BZ493" s="169"/>
      <c r="CA493" s="169"/>
      <c r="CB493" s="169"/>
      <c r="CC493" s="169"/>
      <c r="CD493" s="169"/>
      <c r="CE493" s="169"/>
      <c r="CF493" s="169"/>
      <c r="CG493" s="169"/>
      <c r="CH493" s="169"/>
      <c r="CI493" s="169"/>
      <c r="CJ493" s="169"/>
      <c r="CK493" s="169"/>
      <c r="CL493" s="169"/>
      <c r="CM493" s="169"/>
      <c r="CN493" s="169"/>
      <c r="CO493" s="169"/>
      <c r="CP493" s="169"/>
      <c r="CQ493" s="169"/>
      <c r="CR493" s="169"/>
      <c r="CS493" s="171"/>
      <c r="CT493" s="171"/>
      <c r="CU493" s="169"/>
    </row>
    <row r="494" spans="1:130" ht="15.75" x14ac:dyDescent="0.25">
      <c r="A494" s="166" t="s">
        <v>143</v>
      </c>
      <c r="B494" s="166" t="s">
        <v>1097</v>
      </c>
      <c r="C494" s="169">
        <v>12.0107</v>
      </c>
      <c r="D494" s="196">
        <v>1</v>
      </c>
      <c r="E494" s="196">
        <v>1</v>
      </c>
      <c r="F494" s="196">
        <v>1</v>
      </c>
      <c r="G494" s="196">
        <v>1</v>
      </c>
      <c r="H494" s="169">
        <v>1</v>
      </c>
      <c r="I494" s="196">
        <v>1</v>
      </c>
      <c r="J494" s="172">
        <v>1</v>
      </c>
      <c r="K494" s="172">
        <v>1</v>
      </c>
      <c r="L494" s="172">
        <v>1</v>
      </c>
      <c r="M494" s="196">
        <v>1</v>
      </c>
      <c r="N494" s="196">
        <v>1</v>
      </c>
      <c r="O494" s="197">
        <v>1</v>
      </c>
      <c r="P494" s="169"/>
      <c r="Q494" s="169"/>
      <c r="R494" s="169"/>
      <c r="S494" s="172"/>
      <c r="T494" s="173"/>
      <c r="U494" s="169"/>
      <c r="V494" s="169"/>
      <c r="W494" s="169"/>
      <c r="X494" s="169"/>
      <c r="Y494" s="169"/>
      <c r="Z494" s="169"/>
      <c r="AA494" s="181">
        <v>5.74</v>
      </c>
      <c r="AB494" s="169"/>
      <c r="AC494" s="169"/>
      <c r="AD494" s="169"/>
      <c r="AE494" s="169"/>
      <c r="AF494" s="169"/>
      <c r="AG494" s="169"/>
      <c r="AH494" s="169"/>
      <c r="AI494" s="169"/>
      <c r="AJ494" s="169"/>
      <c r="AK494" s="169"/>
      <c r="AL494" s="169"/>
      <c r="AM494" s="190" t="s">
        <v>139</v>
      </c>
      <c r="AN494" s="191">
        <f ca="1">IFERROR(IF($AM494="HSC",OFFSET(INDEX(CpDataCoefficients!$A$1:$A$5025,MATCH($A494,CpDataCoefficients!$A$1:$A$5025,0)),1,CpDataCoefficients!$F$39+AN$3),OFFSET(INDEX(CpDataCoefficients!$A$1:$A$5025,MATCH($A494,CpDataCoefficients!$A$1:$A$5025,0)),0,CpDataCoefficients!$F$39+AN$3)),0)</f>
        <v>298.14999999999998</v>
      </c>
      <c r="AO494" s="191">
        <f ca="1">IFERROR(IF($AM494="HSC",OFFSET(INDEX(CpDataCoefficients!$A$1:$A$5025,MATCH($A494,CpDataCoefficients!$A$1:$A$5025,0)),1,CpDataCoefficients!$F$39+AO$3),OFFSET(INDEX(CpDataCoefficients!$A$1:$A$5025,MATCH($A494,CpDataCoefficients!$A$1:$A$5025,0)),0,CpDataCoefficients!$F$39+AO$3)),0)</f>
        <v>660</v>
      </c>
      <c r="AP494" s="191">
        <f ca="1">IFERROR(IF($AM494="HSC",OFFSET(INDEX(CpDataCoefficients!$A$1:$A$5025,MATCH($A494,CpDataCoefficients!$A$1:$A$5025,0)),1,CpDataCoefficients!$F$39+AP$3),OFFSET(INDEX(CpDataCoefficients!$A$1:$A$5025,MATCH($A494,CpDataCoefficients!$A$1:$A$5025,0)),0,CpDataCoefficients!$F$39+AP$3)),0)</f>
        <v>-7.9857728219276378</v>
      </c>
      <c r="AQ494" s="191">
        <f ca="1">IFERROR(IF($AM494="HSC",OFFSET(INDEX(CpDataCoefficients!$A$1:$A$5025,MATCH($A494,CpDataCoefficients!$A$1:$A$5025,0)),1,CpDataCoefficients!$F$39+AQ$3),OFFSET(INDEX(CpDataCoefficients!$A$1:$A$5025,MATCH($A494,CpDataCoefficients!$A$1:$A$5025,0)),0,CpDataCoefficients!$F$39+AQ$3)),0)</f>
        <v>69.098566321046263</v>
      </c>
      <c r="AR494" s="191">
        <f ca="1">IFERROR(IF($AM494="HSC",OFFSET(INDEX(CpDataCoefficients!$A$1:$A$5025,MATCH($A494,CpDataCoefficients!$A$1:$A$5025,0)),1,CpDataCoefficients!$F$39+AR$3),OFFSET(INDEX(CpDataCoefficients!$A$1:$A$5025,MATCH($A494,CpDataCoefficients!$A$1:$A$5025,0)),0,CpDataCoefficients!$F$39+AR$3)),0)</f>
        <v>-58.161985957372387</v>
      </c>
      <c r="AS494" s="191">
        <f ca="1">IFERROR(IF($AM494="HSC",OFFSET(INDEX(CpDataCoefficients!$A$1:$A$5025,MATCH($A494,CpDataCoefficients!$A$1:$A$5025,0)),1,CpDataCoefficients!$F$39+AS$3),OFFSET(INDEX(CpDataCoefficients!$A$1:$A$5025,MATCH($A494,CpDataCoefficients!$A$1:$A$5025,0)),0,CpDataCoefficients!$F$39+AS$3)),0)</f>
        <v>19.153256726548619</v>
      </c>
      <c r="AT494" s="191">
        <f ca="1">IFERROR(IF($AM494="HSC",OFFSET(INDEX(CpDataCoefficients!$A$1:$A$5025,MATCH($A494,CpDataCoefficients!$A$1:$A$5025,0)),1,CpDataCoefficients!$F$39+AT$3),OFFSET(INDEX(CpDataCoefficients!$A$1:$A$5025,MATCH($A494,CpDataCoefficients!$A$1:$A$5025,0)),0,CpDataCoefficients!$F$39+AT$3)),0)</f>
        <v>4.9172515940065289E-2</v>
      </c>
      <c r="AU494" s="191">
        <f ca="1">IFERROR(IF($AM494="HSC",OFFSET(INDEX(CpDataCoefficients!$A$1:$A$5025,MATCH($A494,CpDataCoefficients!$A$1:$A$5025,0)),1,CpDataCoefficients!$F$39+AU$3),OFFSET(INDEX(CpDataCoefficients!$A$1:$A$5025,MATCH($A494,CpDataCoefficients!$A$1:$A$5025,0)),0,CpDataCoefficients!$F$39+AU$3)),0)</f>
        <v>5260.3001080029981</v>
      </c>
      <c r="AV494" s="191">
        <f ca="1">IFERROR(IF($AM494="HSC",OFFSET(INDEX(CpDataCoefficients!$A$1:$A$5025,MATCH($A494,CpDataCoefficients!$A$1:$A$5025,0)),1,CpDataCoefficients!$F$39+AV$3),OFFSET(INDEX(CpDataCoefficients!$A$1:$A$5025,MATCH($A494,CpDataCoefficients!$A$1:$A$5025,0)),0,CpDataCoefficients!$F$39+AV$3)),0)</f>
        <v>-38.03463778663248</v>
      </c>
      <c r="AW494" s="191">
        <f ca="1">IFERROR(IF($AM494="HSC",OFFSET(INDEX(CpDataCoefficients!$A$1:$A$5025,MATCH($A494,CpDataCoefficients!$A$1:$A$5025,0)),1,CpDataCoefficients!$F$39+AW$3),OFFSET(INDEX(CpDataCoefficients!$A$1:$A$5025,MATCH($A494,CpDataCoefficients!$A$1:$A$5025,0)),0,CpDataCoefficients!$F$39+AW$3)),0)</f>
        <v>0</v>
      </c>
      <c r="AX494" s="191">
        <f ca="1">IFERROR(IF($AM494="HSC",OFFSET(INDEX(CpDataCoefficients!$A$1:$A$5025,MATCH($A494,CpDataCoefficients!$A$1:$A$5025,0)),1,CpDataCoefficients!$F$39+AX$3),OFFSET(INDEX(CpDataCoefficients!$A$1:$A$5025,MATCH($A494,CpDataCoefficients!$A$1:$A$5025,0)),0,CpDataCoefficients!$F$39+AX$3)),0)</f>
        <v>660</v>
      </c>
      <c r="AY494" s="191">
        <f ca="1">IFERROR(IF($AM494="HSC",OFFSET(INDEX(CpDataCoefficients!$A$1:$A$5025,MATCH($A494,CpDataCoefficients!$A$1:$A$5025,0)),1,CpDataCoefficients!$F$39+AY$3),OFFSET(INDEX(CpDataCoefficients!$A$1:$A$5025,MATCH($A494,CpDataCoefficients!$A$1:$A$5025,0)),0,CpDataCoefficients!$F$39+AY$3)),0)</f>
        <v>1160</v>
      </c>
      <c r="AZ494" s="191">
        <f ca="1">IFERROR(IF($AM494="HSC",OFFSET(INDEX(CpDataCoefficients!$A$1:$A$5025,MATCH($A494,CpDataCoefficients!$A$1:$A$5025,0)),1,CpDataCoefficients!$F$39+AZ$3),OFFSET(INDEX(CpDataCoefficients!$A$1:$A$5025,MATCH($A494,CpDataCoefficients!$A$1:$A$5025,0)),0,CpDataCoefficients!$F$39+AZ$3)),0)</f>
        <v>-5.6930718000062539</v>
      </c>
      <c r="BA494" s="191">
        <f ca="1">IFERROR(IF($AM494="HSC",OFFSET(INDEX(CpDataCoefficients!$A$1:$A$5025,MATCH($A494,CpDataCoefficients!$A$1:$A$5025,0)),1,CpDataCoefficients!$F$39+BA$3),OFFSET(INDEX(CpDataCoefficients!$A$1:$A$5025,MATCH($A494,CpDataCoefficients!$A$1:$A$5025,0)),0,CpDataCoefficients!$F$39+BA$3)),0)</f>
        <v>59.49139924001318</v>
      </c>
      <c r="BB494" s="191">
        <f ca="1">IFERROR(IF($AM494="HSC",OFFSET(INDEX(CpDataCoefficients!$A$1:$A$5025,MATCH($A494,CpDataCoefficients!$A$1:$A$5025,0)),1,CpDataCoefficients!$F$39+BB$3),OFFSET(INDEX(CpDataCoefficients!$A$1:$A$5025,MATCH($A494,CpDataCoefficients!$A$1:$A$5025,0)),0,CpDataCoefficients!$F$39+BB$3)),0)</f>
        <v>-43.350219510010326</v>
      </c>
      <c r="BC494" s="191">
        <f ca="1">IFERROR(IF($AM494="HSC",OFFSET(INDEX(CpDataCoefficients!$A$1:$A$5025,MATCH($A494,CpDataCoefficients!$A$1:$A$5025,0)),1,CpDataCoefficients!$F$39+BC$3),OFFSET(INDEX(CpDataCoefficients!$A$1:$A$5025,MATCH($A494,CpDataCoefficients!$A$1:$A$5025,0)),0,CpDataCoefficients!$F$39+BC$3)),0)</f>
        <v>11.178118276002841</v>
      </c>
      <c r="BD494" s="191">
        <f ca="1">IFERROR(IF($AM494="HSC",OFFSET(INDEX(CpDataCoefficients!$A$1:$A$5025,MATCH($A494,CpDataCoefficients!$A$1:$A$5025,0)),1,CpDataCoefficients!$F$39+BD$3),OFFSET(INDEX(CpDataCoefficients!$A$1:$A$5025,MATCH($A494,CpDataCoefficients!$A$1:$A$5025,0)),0,CpDataCoefficients!$F$39+BD$3)),0)</f>
        <v>5.4249070473084559E-13</v>
      </c>
      <c r="BE494" s="191">
        <f ca="1">IFERROR(IF($AM494="HSC",OFFSET(INDEX(CpDataCoefficients!$A$1:$A$5025,MATCH($A494,CpDataCoefficients!$A$1:$A$5025,0)),1,CpDataCoefficients!$F$39+BE$3),OFFSET(INDEX(CpDataCoefficients!$A$1:$A$5025,MATCH($A494,CpDataCoefficients!$A$1:$A$5025,0)),0,CpDataCoefficients!$F$39+BE$3)),0)</f>
        <v>5259.7637366712224</v>
      </c>
      <c r="BF494" s="191">
        <f ca="1">IFERROR(IF($AM494="HSC",OFFSET(INDEX(CpDataCoefficients!$A$1:$A$5025,MATCH($A494,CpDataCoefficients!$A$1:$A$5025,0)),1,CpDataCoefficients!$F$39+BF$3),OFFSET(INDEX(CpDataCoefficients!$A$1:$A$5025,MATCH($A494,CpDataCoefficients!$A$1:$A$5025,0)),0,CpDataCoefficients!$F$39+BF$3)),0)</f>
        <v>-33.259426376238963</v>
      </c>
      <c r="BG494" s="191">
        <f ca="1">IFERROR(IF($AM494="HSC",OFFSET(INDEX(CpDataCoefficients!$A$1:$A$5025,MATCH($A494,CpDataCoefficients!$A$1:$A$5025,0)),1,CpDataCoefficients!$F$39+BG$3),OFFSET(INDEX(CpDataCoefficients!$A$1:$A$5025,MATCH($A494,CpDataCoefficients!$A$1:$A$5025,0)),0,CpDataCoefficients!$F$39+BG$3)),0)</f>
        <v>0</v>
      </c>
      <c r="BH494" s="191">
        <f ca="1">IFERROR(IF($AM494="HSC",OFFSET(INDEX(CpDataCoefficients!$A$1:$A$5025,MATCH($A494,CpDataCoefficients!$A$1:$A$5025,0)),1,CpDataCoefficients!$F$39+BH$3),OFFSET(INDEX(CpDataCoefficients!$A$1:$A$5025,MATCH($A494,CpDataCoefficients!$A$1:$A$5025,0)),0,CpDataCoefficients!$F$39+BH$3)),0)</f>
        <v>1160</v>
      </c>
      <c r="BI494" s="191">
        <f ca="1">IFERROR(IF($AM494="HSC",OFFSET(INDEX(CpDataCoefficients!$A$1:$A$5025,MATCH($A494,CpDataCoefficients!$A$1:$A$5025,0)),1,CpDataCoefficients!$F$39+BI$3),OFFSET(INDEX(CpDataCoefficients!$A$1:$A$5025,MATCH($A494,CpDataCoefficients!$A$1:$A$5025,0)),0,CpDataCoefficients!$F$39+BI$3)),0)</f>
        <v>1640</v>
      </c>
      <c r="BJ494" s="191">
        <f ca="1">IFERROR(IF($AM494="HSC",OFFSET(INDEX(CpDataCoefficients!$A$1:$A$5025,MATCH($A494,CpDataCoefficients!$A$1:$A$5025,0)),1,CpDataCoefficients!$F$39+BJ$3),OFFSET(INDEX(CpDataCoefficients!$A$1:$A$5025,MATCH($A494,CpDataCoefficients!$A$1:$A$5025,0)),0,CpDataCoefficients!$F$39+BJ$3)),0)</f>
        <v>356.92889746930427</v>
      </c>
      <c r="BK494" s="191">
        <f ca="1">IFERROR(IF($AM494="HSC",OFFSET(INDEX(CpDataCoefficients!$A$1:$A$5025,MATCH($A494,CpDataCoefficients!$A$1:$A$5025,0)),1,CpDataCoefficients!$F$39+BK$3),OFFSET(INDEX(CpDataCoefficients!$A$1:$A$5025,MATCH($A494,CpDataCoefficients!$A$1:$A$5025,0)),0,CpDataCoefficients!$F$39+BK$3)),0)</f>
        <v>-489.56979492301508</v>
      </c>
      <c r="BL494" s="191">
        <f ca="1">IFERROR(IF($AM494="HSC",OFFSET(INDEX(CpDataCoefficients!$A$1:$A$5025,MATCH($A494,CpDataCoefficients!$A$1:$A$5025,0)),1,CpDataCoefficients!$F$39+BL$3),OFFSET(INDEX(CpDataCoefficients!$A$1:$A$5025,MATCH($A494,CpDataCoefficients!$A$1:$A$5025,0)),0,CpDataCoefficients!$F$39+BL$3)),0)</f>
        <v>267.48946658526035</v>
      </c>
      <c r="BM494" s="191">
        <f ca="1">IFERROR(IF($AM494="HSC",OFFSET(INDEX(CpDataCoefficients!$A$1:$A$5025,MATCH($A494,CpDataCoefficients!$A$1:$A$5025,0)),1,CpDataCoefficients!$F$39+BM$3),OFFSET(INDEX(CpDataCoefficients!$A$1:$A$5025,MATCH($A494,CpDataCoefficients!$A$1:$A$5025,0)),0,CpDataCoefficients!$F$39+BM$3)),0)</f>
        <v>-51.204943322230761</v>
      </c>
      <c r="BN494" s="191">
        <f ca="1">IFERROR(IF($AM494="HSC",OFFSET(INDEX(CpDataCoefficients!$A$1:$A$5025,MATCH($A494,CpDataCoefficients!$A$1:$A$5025,0)),1,CpDataCoefficients!$F$39+BN$3),OFFSET(INDEX(CpDataCoefficients!$A$1:$A$5025,MATCH($A494,CpDataCoefficients!$A$1:$A$5025,0)),0,CpDataCoefficients!$F$39+BN$3)),0)</f>
        <v>-62.718009211310019</v>
      </c>
      <c r="BO494" s="191">
        <f ca="1">IFERROR(IF($AM494="HSC",OFFSET(INDEX(CpDataCoefficients!$A$1:$A$5025,MATCH($A494,CpDataCoefficients!$A$1:$A$5025,0)),1,CpDataCoefficients!$F$39+BO$3),OFFSET(INDEX(CpDataCoefficients!$A$1:$A$5025,MATCH($A494,CpDataCoefficients!$A$1:$A$5025,0)),0,CpDataCoefficients!$F$39+BO$3)),0)</f>
        <v>5020.9722068909241</v>
      </c>
      <c r="BP494" s="191">
        <f ca="1">IFERROR(IF($AM494="HSC",OFFSET(INDEX(CpDataCoefficients!$A$1:$A$5025,MATCH($A494,CpDataCoefficients!$A$1:$A$5025,0)),1,CpDataCoefficients!$F$39+BP$3),OFFSET(INDEX(CpDataCoefficients!$A$1:$A$5025,MATCH($A494,CpDataCoefficients!$A$1:$A$5025,0)),0,CpDataCoefficients!$F$39+BP$3)),0)</f>
        <v>349.85123844030312</v>
      </c>
      <c r="BQ494" s="191">
        <f ca="1">IFERROR(IF($AM494="HSC",OFFSET(INDEX(CpDataCoefficients!$A$1:$A$5025,MATCH($A494,CpDataCoefficients!$A$1:$A$5025,0)),1,CpDataCoefficients!$F$39+BQ$3),OFFSET(INDEX(CpDataCoefficients!$A$1:$A$5025,MATCH($A494,CpDataCoefficients!$A$1:$A$5025,0)),0,CpDataCoefficients!$F$39+BQ$3)),0)</f>
        <v>0</v>
      </c>
      <c r="BR494" s="191">
        <f ca="1">IFERROR(IF($AM494="HSC",OFFSET(INDEX(CpDataCoefficients!$A$1:$A$5025,MATCH($A494,CpDataCoefficients!$A$1:$A$5025,0)),1,CpDataCoefficients!$F$39+BR$3),OFFSET(INDEX(CpDataCoefficients!$A$1:$A$5025,MATCH($A494,CpDataCoefficients!$A$1:$A$5025,0)),0,CpDataCoefficients!$F$39+BR$3)),0)</f>
        <v>1640</v>
      </c>
      <c r="BS494" s="191">
        <f ca="1">IFERROR(IF($AM494="HSC",OFFSET(INDEX(CpDataCoefficients!$A$1:$A$5025,MATCH($A494,CpDataCoefficients!$A$1:$A$5025,0)),1,CpDataCoefficients!$F$39+BS$3),OFFSET(INDEX(CpDataCoefficients!$A$1:$A$5025,MATCH($A494,CpDataCoefficients!$A$1:$A$5025,0)),0,CpDataCoefficients!$F$39+BS$3)),0)</f>
        <v>2100</v>
      </c>
      <c r="BT494" s="191">
        <f ca="1">IFERROR(IF($AM494="HSC",OFFSET(INDEX(CpDataCoefficients!$A$1:$A$5025,MATCH($A494,CpDataCoefficients!$A$1:$A$5025,0)),1,CpDataCoefficients!$F$39+BT$3),OFFSET(INDEX(CpDataCoefficients!$A$1:$A$5025,MATCH($A494,CpDataCoefficients!$A$1:$A$5025,0)),0,CpDataCoefficients!$F$39+BT$3)),0)</f>
        <v>14.501719180050102</v>
      </c>
      <c r="BU494" s="191">
        <f ca="1">IFERROR(IF($AM494="HSC",OFFSET(INDEX(CpDataCoefficients!$A$1:$A$5025,MATCH($A494,CpDataCoefficients!$A$1:$A$5025,0)),1,CpDataCoefficients!$F$39+BU$3),OFFSET(INDEX(CpDataCoefficients!$A$1:$A$5025,MATCH($A494,CpDataCoefficients!$A$1:$A$5025,0)),0,CpDataCoefficients!$F$39+BU$3)),0)</f>
        <v>8.2585573199465063</v>
      </c>
      <c r="BV494" s="191">
        <f ca="1">IFERROR(IF($AM494="HSC",OFFSET(INDEX(CpDataCoefficients!$A$1:$A$5025,MATCH($A494,CpDataCoefficients!$A$1:$A$5025,0)),1,CpDataCoefficients!$F$39+BV$3),OFFSET(INDEX(CpDataCoefficients!$A$1:$A$5025,MATCH($A494,CpDataCoefficients!$A$1:$A$5025,0)),0,CpDataCoefficients!$F$39+BV$3)),0)</f>
        <v>-1.3932411999786651</v>
      </c>
      <c r="BW494" s="191">
        <f ca="1">IFERROR(IF($AM494="HSC",OFFSET(INDEX(CpDataCoefficients!$A$1:$A$5025,MATCH($A494,CpDataCoefficients!$A$1:$A$5025,0)),1,CpDataCoefficients!$F$39+BW$3),OFFSET(INDEX(CpDataCoefficients!$A$1:$A$5025,MATCH($A494,CpDataCoefficients!$A$1:$A$5025,0)),0,CpDataCoefficients!$F$39+BW$3)),0)</f>
        <v>-3.013673430062143E-12</v>
      </c>
      <c r="BX494" s="191">
        <f ca="1">IFERROR(IF($AM494="HSC",OFFSET(INDEX(CpDataCoefficients!$A$1:$A$5025,MATCH($A494,CpDataCoefficients!$A$1:$A$5025,0)),1,CpDataCoefficients!$F$39+BX$3),OFFSET(INDEX(CpDataCoefficients!$A$1:$A$5025,MATCH($A494,CpDataCoefficients!$A$1:$A$5025,0)),0,CpDataCoefficients!$F$39+BX$3)),0)</f>
        <v>-1.7377626055407933E-11</v>
      </c>
      <c r="BY494" s="191">
        <f ca="1">IFERROR(IF($AM494="HSC",OFFSET(INDEX(CpDataCoefficients!$A$1:$A$5025,MATCH($A494,CpDataCoefficients!$A$1:$A$5025,0)),1,CpDataCoefficients!$F$39+BY$3),OFFSET(INDEX(CpDataCoefficients!$A$1:$A$5025,MATCH($A494,CpDataCoefficients!$A$1:$A$5025,0)),0,CpDataCoefficients!$F$39+BY$3)),0)</f>
        <v>5254.0546122199385</v>
      </c>
      <c r="BZ494" s="191">
        <f ca="1">IFERROR(IF($AM494="HSC",OFFSET(INDEX(CpDataCoefficients!$A$1:$A$5025,MATCH($A494,CpDataCoefficients!$A$1:$A$5025,0)),1,CpDataCoefficients!$F$39+BZ$3),OFFSET(INDEX(CpDataCoefficients!$A$1:$A$5025,MATCH($A494,CpDataCoefficients!$A$1:$A$5025,0)),0,CpDataCoefficients!$F$39+BZ$3)),0)</f>
        <v>0.77562148441869638</v>
      </c>
      <c r="CA494" s="191">
        <f ca="1">IFERROR(IF($AM494="HSC",OFFSET(INDEX(CpDataCoefficients!$A$1:$A$5025,MATCH($A494,CpDataCoefficients!$A$1:$A$5025,0)),1,CpDataCoefficients!$F$39+CA$3),OFFSET(INDEX(CpDataCoefficients!$A$1:$A$5025,MATCH($A494,CpDataCoefficients!$A$1:$A$5025,0)),0,CpDataCoefficients!$F$39+CA$3)),0)</f>
        <v>0</v>
      </c>
      <c r="CB494" s="191">
        <f ca="1">IFERROR(IF($AM494="HSC",OFFSET(INDEX(CpDataCoefficients!$A$1:$A$5025,MATCH($A494,CpDataCoefficients!$A$1:$A$5025,0)),1,CpDataCoefficients!$F$39+CB$3),OFFSET(INDEX(CpDataCoefficients!$A$1:$A$5025,MATCH($A494,CpDataCoefficients!$A$1:$A$5025,0)),0,CpDataCoefficients!$F$39+CB$3)),0)</f>
        <v>2100</v>
      </c>
      <c r="CC494" s="191">
        <f ca="1">IFERROR(IF($AM494="HSC",OFFSET(INDEX(CpDataCoefficients!$A$1:$A$5025,MATCH($A494,CpDataCoefficients!$A$1:$A$5025,0)),1,CpDataCoefficients!$F$39+CC$3),OFFSET(INDEX(CpDataCoefficients!$A$1:$A$5025,MATCH($A494,CpDataCoefficients!$A$1:$A$5025,0)),0,CpDataCoefficients!$F$39+CC$3)),0)</f>
        <v>2500</v>
      </c>
      <c r="CD494" s="191">
        <f ca="1">IFERROR(IF($AM494="HSC",OFFSET(INDEX(CpDataCoefficients!$A$1:$A$5025,MATCH($A494,CpDataCoefficients!$A$1:$A$5025,0)),1,CpDataCoefficients!$F$39+CD$3),OFFSET(INDEX(CpDataCoefficients!$A$1:$A$5025,MATCH($A494,CpDataCoefficients!$A$1:$A$5025,0)),0,CpDataCoefficients!$F$39+CD$3)),0)</f>
        <v>14.50171917986137</v>
      </c>
      <c r="CE494" s="191">
        <f ca="1">IFERROR(IF($AM494="HSC",OFFSET(INDEX(CpDataCoefficients!$A$1:$A$5025,MATCH($A494,CpDataCoefficients!$A$1:$A$5025,0)),1,CpDataCoefficients!$F$39+CE$3),OFFSET(INDEX(CpDataCoefficients!$A$1:$A$5025,MATCH($A494,CpDataCoefficients!$A$1:$A$5025,0)),0,CpDataCoefficients!$F$39+CE$3)),0)</f>
        <v>8.2585573201195359</v>
      </c>
      <c r="CF494" s="191">
        <f ca="1">IFERROR(IF($AM494="HSC",OFFSET(INDEX(CpDataCoefficients!$A$1:$A$5025,MATCH($A494,CpDataCoefficients!$A$1:$A$5025,0)),1,CpDataCoefficients!$F$39+CF$3),OFFSET(INDEX(CpDataCoefficients!$A$1:$A$5025,MATCH($A494,CpDataCoefficients!$A$1:$A$5025,0)),0,CpDataCoefficients!$F$39+CF$3)),0)</f>
        <v>-1.3932412000386141</v>
      </c>
      <c r="CG494" s="191">
        <f ca="1">IFERROR(IF($AM494="HSC",OFFSET(INDEX(CpDataCoefficients!$A$1:$A$5025,MATCH($A494,CpDataCoefficients!$A$1:$A$5025,0)),1,CpDataCoefficients!$F$39+CG$3),OFFSET(INDEX(CpDataCoefficients!$A$1:$A$5025,MATCH($A494,CpDataCoefficients!$A$1:$A$5025,0)),0,CpDataCoefficients!$F$39+CG$3)),0)</f>
        <v>4.430844804885971E-12</v>
      </c>
      <c r="CH494" s="191">
        <f ca="1">IFERROR(IF($AM494="HSC",OFFSET(INDEX(CpDataCoefficients!$A$1:$A$5025,MATCH($A494,CpDataCoefficients!$A$1:$A$5025,0)),1,CpDataCoefficients!$F$39+CH$3),OFFSET(INDEX(CpDataCoefficients!$A$1:$A$5025,MATCH($A494,CpDataCoefficients!$A$1:$A$5025,0)),0,CpDataCoefficients!$F$39+CH$3)),0)</f>
        <v>7.4324215964838128E-11</v>
      </c>
      <c r="CI494" s="191">
        <f ca="1">IFERROR(IF($AM494="HSC",OFFSET(INDEX(CpDataCoefficients!$A$1:$A$5025,MATCH($A494,CpDataCoefficients!$A$1:$A$5025,0)),1,CpDataCoefficients!$F$39+CI$3),OFFSET(INDEX(CpDataCoefficients!$A$1:$A$5025,MATCH($A494,CpDataCoefficients!$A$1:$A$5025,0)),0,CpDataCoefficients!$F$39+CI$3)),0)</f>
        <v>0</v>
      </c>
      <c r="CJ494" s="191">
        <f ca="1">IFERROR(IF($AM494="HSC",OFFSET(INDEX(CpDataCoefficients!$A$1:$A$5025,MATCH($A494,CpDataCoefficients!$A$1:$A$5025,0)),1,CpDataCoefficients!$F$39+CJ$3),OFFSET(INDEX(CpDataCoefficients!$A$1:$A$5025,MATCH($A494,CpDataCoefficients!$A$1:$A$5025,0)),0,CpDataCoefficients!$F$39+CJ$3)),0)</f>
        <v>0</v>
      </c>
      <c r="CK494" s="191">
        <f ca="1">IFERROR(IF($AM494="HSC",OFFSET(INDEX(CpDataCoefficients!$A$1:$A$5025,MATCH($A494,CpDataCoefficients!$A$1:$A$5025,0)),1,CpDataCoefficients!$F$39+CK$3),OFFSET(INDEX(CpDataCoefficients!$A$1:$A$5025,MATCH($A494,CpDataCoefficients!$A$1:$A$5025,0)),0,CpDataCoefficients!$F$39+CK$3)),0)</f>
        <v>0</v>
      </c>
      <c r="CL494" s="191">
        <f ca="1">IFERROR(IF($AM494="HSC",OFFSET(INDEX(CpDataCoefficients!$A$1:$A$5025,MATCH($A494,CpDataCoefficients!$A$1:$A$5025,0)),1,CpDataCoefficients!$F$39+CL$3),OFFSET(INDEX(CpDataCoefficients!$A$1:$A$5025,MATCH($A494,CpDataCoefficients!$A$1:$A$5025,0)),0,CpDataCoefficients!$F$39+CL$3)),0)</f>
        <v>2100</v>
      </c>
      <c r="CM494" s="191">
        <f ca="1">IFERROR(IF($AM494="HSC",OFFSET(INDEX(CpDataCoefficients!$A$1:$A$5025,MATCH($A494,CpDataCoefficients!$A$1:$A$5025,0)),1,CpDataCoefficients!$F$39+CM$3),OFFSET(INDEX(CpDataCoefficients!$A$1:$A$5025,MATCH($A494,CpDataCoefficients!$A$1:$A$5025,0)),0,CpDataCoefficients!$F$39+CM$3)),0)</f>
        <v>3020</v>
      </c>
      <c r="CN494" s="191">
        <f ca="1">IFERROR(IF($AM494="HSC",OFFSET(INDEX(CpDataCoefficients!$A$1:$A$5025,MATCH($A494,CpDataCoefficients!$A$1:$A$5025,0)),1,CpDataCoefficients!$F$39+CN$3),OFFSET(INDEX(CpDataCoefficients!$A$1:$A$5025,MATCH($A494,CpDataCoefficients!$A$1:$A$5025,0)),0,CpDataCoefficients!$F$39+CN$3)),0)</f>
        <v>14.501719180106749</v>
      </c>
      <c r="CO494" s="191" t="str">
        <f ca="1">IFERROR(IF($AM494="HSC",OFFSET(INDEX(CpDataCoefficients!$A$1:$A$5025,MATCH($A494,CpDataCoefficients!$A$1:$A$5025,0)),1,CpDataCoefficients!$F$39+CO$3),OFFSET(INDEX(CpDataCoefficients!$A$1:$A$5025,MATCH($A494,CpDataCoefficients!$A$1:$A$5025,0)),0,CpDataCoefficients!$F$39+CO$3)),0)</f>
        <v>M1</v>
      </c>
      <c r="CP494" s="191">
        <f ca="1">IFERROR(IF($AM494="HSC",OFFSET(INDEX(CpDataCoefficients!$A$1:$A$5025,MATCH($A494,CpDataCoefficients!$A$1:$A$5025,0)),1,CpDataCoefficients!$F$39+CP$3),OFFSET(INDEX(CpDataCoefficients!$A$1:$A$5025,MATCH($A494,CpDataCoefficients!$A$1:$A$5025,0)),0,CpDataCoefficients!$F$39+CP$3)),0)</f>
        <v>-1.3932411999788952</v>
      </c>
      <c r="CQ494" s="191">
        <f ca="1">IFERROR(IF($AM494="HSC",OFFSET(INDEX(CpDataCoefficients!$A$1:$A$5025,MATCH($A494,CpDataCoefficients!$A$1:$A$5025,0)),1,CpDataCoefficients!$F$39+CQ$3),OFFSET(INDEX(CpDataCoefficients!$A$1:$A$5025,MATCH($A494,CpDataCoefficients!$A$1:$A$5025,0)),0,CpDataCoefficients!$F$39+CQ$3)),0)</f>
        <v>-2.0408913426956464E-12</v>
      </c>
      <c r="CR494" s="191">
        <f ca="1">IFERROR(IF($AM494="HSC",OFFSET(INDEX(CpDataCoefficients!$A$1:$A$5025,MATCH($A494,CpDataCoefficients!$A$1:$A$5025,0)),1,CpDataCoefficients!$F$39+CR$3),OFFSET(INDEX(CpDataCoefficients!$A$1:$A$5025,MATCH($A494,CpDataCoefficients!$A$1:$A$5025,0)),0,CpDataCoefficients!$F$39+CR$3)),0)</f>
        <v>-8.0740862450538982E-11</v>
      </c>
      <c r="CS494" s="191">
        <f ca="1">IFERROR(IF($AM494="HSC",OFFSET(INDEX(CpDataCoefficients!$A$1:$A$5025,MATCH($A494,CpDataCoefficients!$A$1:$A$5025,0)),1,CpDataCoefficients!$F$39+CS$3),OFFSET(INDEX(CpDataCoefficients!$A$1:$A$5025,MATCH($A494,CpDataCoefficients!$A$1:$A$5025,0)),0,CpDataCoefficients!$F$39+CS$3)),0)</f>
        <v>0</v>
      </c>
      <c r="CT494" s="191">
        <f ca="1">IFERROR(IF($AM494="HSC",OFFSET(INDEX(CpDataCoefficients!$A$1:$A$5025,MATCH($A494,CpDataCoefficients!$A$1:$A$5025,0)),1,CpDataCoefficients!$F$39+CT$3),OFFSET(INDEX(CpDataCoefficients!$A$1:$A$5025,MATCH($A494,CpDataCoefficients!$A$1:$A$5025,0)),0,CpDataCoefficients!$F$39+CT$3)),0)</f>
        <v>0</v>
      </c>
      <c r="CU494" s="192">
        <f ca="1">IFERROR(IF($AM494="HSC",OFFSET(INDEX(CpDataCoefficients!$A$1:$A$5025,MATCH($A494,CpDataCoefficients!$A$1:$A$5025,0)),1,CpDataCoefficients!$F$39+CU$3),OFFSET(INDEX(CpDataCoefficients!$A$1:$A$5025,MATCH($A494,CpDataCoefficients!$A$1:$A$5025,0)),0,CpDataCoefficients!$F$39+CU$3)),0)</f>
        <v>0</v>
      </c>
      <c r="CV494" s="193"/>
      <c r="CW494" s="193"/>
      <c r="CX494" s="193"/>
      <c r="CY494" s="193"/>
      <c r="CZ494" s="193"/>
      <c r="DA494" s="193"/>
      <c r="DB494" s="193"/>
      <c r="DC494" s="193"/>
      <c r="DD494" s="193"/>
      <c r="DE494" s="193"/>
      <c r="DF494" s="193"/>
      <c r="DG494" s="193"/>
      <c r="DH494" s="193"/>
      <c r="DI494" s="193"/>
      <c r="DJ494" s="193"/>
      <c r="DK494" s="193"/>
      <c r="DL494" s="193"/>
      <c r="DM494" s="193"/>
      <c r="DN494" s="193"/>
      <c r="DO494" s="193"/>
      <c r="DP494" s="193"/>
      <c r="DQ494" s="193"/>
      <c r="DR494" s="193"/>
      <c r="DS494" s="193"/>
      <c r="DT494" s="193"/>
      <c r="DU494" s="193"/>
      <c r="DV494" s="193"/>
      <c r="DW494" s="193"/>
      <c r="DX494" s="193"/>
      <c r="DY494" s="193"/>
      <c r="DZ494" s="193"/>
    </row>
    <row r="495" spans="1:130" ht="15.75" x14ac:dyDescent="0.25">
      <c r="A495" s="166" t="s">
        <v>1098</v>
      </c>
      <c r="B495" s="198" t="s">
        <v>1099</v>
      </c>
      <c r="C495" s="199"/>
      <c r="D495" s="199"/>
      <c r="E495" s="199"/>
      <c r="F495" s="199"/>
      <c r="G495" s="199"/>
      <c r="H495" s="199"/>
      <c r="I495" s="199"/>
      <c r="J495" s="199"/>
      <c r="K495" s="199"/>
      <c r="L495" s="199"/>
      <c r="M495" s="199"/>
      <c r="N495" s="199"/>
      <c r="O495" s="199"/>
      <c r="P495" s="199"/>
      <c r="Q495" s="199"/>
      <c r="R495" s="199"/>
      <c r="S495" s="199"/>
      <c r="T495" s="199"/>
      <c r="U495" s="199"/>
      <c r="V495" s="199"/>
      <c r="W495" s="199"/>
      <c r="X495" s="199">
        <v>276.98</v>
      </c>
      <c r="Y495" s="199"/>
      <c r="Z495" s="199"/>
      <c r="AA495" s="199">
        <v>167.82900000000001</v>
      </c>
      <c r="AB495" s="199"/>
      <c r="AC495" s="199"/>
      <c r="AD495" s="199"/>
      <c r="AE495" s="199"/>
      <c r="AF495" s="200"/>
      <c r="AG495" s="199"/>
      <c r="AH495" s="199"/>
      <c r="AI495" s="199"/>
      <c r="AJ495" s="199"/>
      <c r="AK495" s="199"/>
      <c r="AL495" s="199"/>
      <c r="AM495" s="199"/>
      <c r="AN495" s="199"/>
      <c r="AO495" s="199"/>
      <c r="AP495" s="199"/>
      <c r="AQ495" s="199"/>
      <c r="AR495" s="199"/>
      <c r="AS495" s="199"/>
      <c r="AT495" s="199"/>
      <c r="AU495" s="199"/>
      <c r="AV495" s="199"/>
      <c r="AW495" s="199"/>
      <c r="AX495" s="199"/>
      <c r="AY495" s="199"/>
      <c r="AZ495" s="199"/>
      <c r="BA495" s="199"/>
      <c r="BB495" s="199"/>
      <c r="BC495" s="199"/>
      <c r="BD495" s="199"/>
      <c r="BE495" s="199"/>
      <c r="BF495" s="199"/>
      <c r="BG495" s="199"/>
      <c r="BH495" s="199"/>
      <c r="BI495" s="199"/>
      <c r="BJ495" s="199"/>
      <c r="BK495" s="199"/>
      <c r="BL495" s="199"/>
      <c r="BM495" s="199"/>
      <c r="BN495" s="199"/>
      <c r="BO495" s="199"/>
      <c r="BP495" s="199"/>
      <c r="BQ495" s="199"/>
      <c r="BR495" s="199"/>
      <c r="BS495" s="199"/>
      <c r="BT495" s="199"/>
      <c r="BU495" s="199"/>
      <c r="BV495" s="199"/>
      <c r="BW495" s="199"/>
      <c r="BX495" s="199"/>
      <c r="BY495" s="199"/>
      <c r="BZ495" s="199"/>
      <c r="CA495" s="199"/>
      <c r="CB495" s="199"/>
      <c r="CC495" s="199"/>
      <c r="CD495" s="199"/>
      <c r="CE495" s="199"/>
      <c r="CF495" s="199"/>
      <c r="CG495" s="199"/>
      <c r="CH495" s="199"/>
      <c r="CI495" s="199"/>
      <c r="CJ495" s="199"/>
      <c r="CK495" s="199"/>
      <c r="CL495" s="199"/>
      <c r="CM495" s="199"/>
      <c r="CN495" s="199"/>
      <c r="CO495" s="199"/>
      <c r="CP495" s="199"/>
      <c r="CQ495" s="199"/>
      <c r="CR495" s="199"/>
      <c r="CS495" s="200"/>
      <c r="CT495" s="200"/>
      <c r="CU495" s="199"/>
    </row>
    <row r="496" spans="1:130" ht="15.75" x14ac:dyDescent="0.25">
      <c r="A496" s="166"/>
      <c r="B496" s="201"/>
      <c r="C496" s="202"/>
      <c r="D496" s="201"/>
      <c r="E496" s="201"/>
      <c r="F496" s="201"/>
      <c r="G496" s="201"/>
      <c r="H496" s="201"/>
      <c r="I496" s="201"/>
      <c r="J496" s="201"/>
      <c r="K496" s="201"/>
      <c r="L496" s="201"/>
      <c r="M496" s="201"/>
      <c r="N496" s="201"/>
      <c r="O496" s="201"/>
      <c r="P496" s="201"/>
      <c r="Q496" s="203"/>
      <c r="R496" s="203"/>
      <c r="S496" s="201"/>
      <c r="T496" s="201"/>
      <c r="U496" s="201"/>
      <c r="V496" s="201"/>
      <c r="W496" s="203"/>
      <c r="X496" s="201"/>
      <c r="Y496" s="201"/>
      <c r="Z496" s="201"/>
      <c r="AA496" s="201"/>
      <c r="AB496" s="201"/>
      <c r="AC496" s="203"/>
      <c r="AD496" s="203"/>
      <c r="AE496" s="203"/>
      <c r="AF496" s="201"/>
      <c r="AG496" s="201"/>
      <c r="AH496" s="201"/>
      <c r="AI496" s="203"/>
      <c r="AJ496" s="203"/>
      <c r="AK496" s="203"/>
      <c r="AL496" s="203"/>
      <c r="AM496" s="204"/>
      <c r="AN496" s="201"/>
      <c r="AO496" s="201"/>
      <c r="AP496" s="201"/>
      <c r="AQ496" s="201"/>
      <c r="AR496" s="201"/>
      <c r="AS496" s="201"/>
      <c r="AT496" s="201"/>
      <c r="AU496" s="201"/>
      <c r="AV496" s="201"/>
      <c r="AW496" s="201"/>
      <c r="AX496" s="205"/>
      <c r="AY496" s="201"/>
      <c r="AZ496" s="201"/>
      <c r="BA496" s="201"/>
      <c r="BB496" s="201"/>
      <c r="BC496" s="201"/>
      <c r="BD496" s="201"/>
      <c r="BE496" s="203"/>
      <c r="BF496" s="203"/>
      <c r="BG496" s="201"/>
      <c r="BH496" s="203"/>
      <c r="BI496" s="201"/>
      <c r="BJ496" s="201"/>
      <c r="BK496" s="201"/>
      <c r="BL496" s="201"/>
      <c r="BM496" s="201"/>
      <c r="BN496" s="201"/>
      <c r="BO496" s="203"/>
      <c r="BP496" s="203"/>
      <c r="BQ496" s="201"/>
      <c r="BR496" s="203"/>
      <c r="BS496" s="201"/>
      <c r="BT496" s="201"/>
      <c r="BU496" s="201"/>
      <c r="BV496" s="201"/>
      <c r="BW496" s="201"/>
      <c r="BX496" s="201"/>
      <c r="BY496" s="203"/>
      <c r="BZ496" s="203"/>
      <c r="CA496" s="201"/>
      <c r="CB496" s="203"/>
      <c r="CC496" s="201"/>
      <c r="CD496" s="201"/>
      <c r="CE496" s="201"/>
      <c r="CF496" s="201"/>
      <c r="CG496" s="201"/>
      <c r="CH496" s="201"/>
      <c r="CI496" s="203"/>
      <c r="CJ496" s="203"/>
      <c r="CK496" s="201"/>
      <c r="CL496" s="203"/>
      <c r="CM496" s="201"/>
      <c r="CN496" s="201"/>
      <c r="CO496" s="201"/>
      <c r="CP496" s="201"/>
      <c r="CQ496" s="201"/>
      <c r="CR496" s="201"/>
      <c r="CS496" s="203"/>
      <c r="CT496" s="203"/>
      <c r="CU496" s="201"/>
    </row>
    <row r="497" spans="1:99" ht="15.75" x14ac:dyDescent="0.25">
      <c r="A497" s="166"/>
      <c r="B497" s="201"/>
      <c r="C497" s="202"/>
      <c r="D497" s="201"/>
      <c r="E497" s="201"/>
      <c r="F497" s="201"/>
      <c r="G497" s="201"/>
      <c r="H497" s="201"/>
      <c r="I497" s="201"/>
      <c r="J497" s="201"/>
      <c r="K497" s="201"/>
      <c r="L497" s="201"/>
      <c r="M497" s="201"/>
      <c r="N497" s="201"/>
      <c r="O497" s="201"/>
      <c r="P497" s="201"/>
      <c r="Q497" s="203"/>
      <c r="R497" s="203"/>
      <c r="S497" s="201"/>
      <c r="T497" s="201"/>
      <c r="U497" s="201"/>
      <c r="V497" s="201"/>
      <c r="W497" s="203"/>
      <c r="X497" s="201"/>
      <c r="Y497" s="201"/>
      <c r="Z497" s="201"/>
      <c r="AA497" s="201"/>
      <c r="AB497" s="201"/>
      <c r="AC497" s="203"/>
      <c r="AD497" s="203"/>
      <c r="AE497" s="203"/>
      <c r="AF497" s="201"/>
      <c r="AG497" s="201"/>
      <c r="AH497" s="201"/>
      <c r="AI497" s="203"/>
      <c r="AJ497" s="203"/>
      <c r="AK497" s="203"/>
      <c r="AL497" s="203"/>
      <c r="AM497" s="204"/>
      <c r="AN497" s="201"/>
      <c r="AO497" s="201"/>
      <c r="AP497" s="201"/>
      <c r="AQ497" s="201"/>
      <c r="AR497" s="201"/>
      <c r="AS497" s="201"/>
      <c r="AT497" s="201"/>
      <c r="AU497" s="201"/>
      <c r="AV497" s="201"/>
      <c r="AW497" s="201"/>
      <c r="AX497" s="206"/>
      <c r="AY497" s="201"/>
      <c r="AZ497" s="201"/>
      <c r="BA497" s="201"/>
      <c r="BB497" s="201"/>
      <c r="BC497" s="201"/>
      <c r="BD497" s="201"/>
      <c r="BE497" s="201"/>
      <c r="BF497" s="201"/>
      <c r="BG497" s="201"/>
      <c r="BH497" s="203"/>
      <c r="BI497" s="201"/>
      <c r="BJ497" s="201"/>
      <c r="BK497" s="201"/>
      <c r="BL497" s="201"/>
      <c r="BM497" s="201"/>
      <c r="BN497" s="201"/>
      <c r="BO497" s="201"/>
      <c r="BP497" s="201"/>
      <c r="BQ497" s="201"/>
      <c r="BR497" s="203"/>
      <c r="BS497" s="201"/>
      <c r="BT497" s="201"/>
      <c r="BU497" s="201"/>
      <c r="BV497" s="201"/>
      <c r="BW497" s="201"/>
      <c r="BX497" s="201"/>
      <c r="BY497" s="201"/>
      <c r="BZ497" s="201"/>
      <c r="CA497" s="201"/>
      <c r="CB497" s="203"/>
      <c r="CC497" s="201"/>
      <c r="CD497" s="201"/>
      <c r="CE497" s="201"/>
      <c r="CF497" s="201"/>
      <c r="CG497" s="201"/>
      <c r="CH497" s="201"/>
      <c r="CI497" s="201"/>
      <c r="CJ497" s="201"/>
      <c r="CK497" s="201"/>
      <c r="CL497" s="203"/>
      <c r="CM497" s="201"/>
      <c r="CN497" s="201"/>
      <c r="CO497" s="201"/>
      <c r="CP497" s="201"/>
      <c r="CQ497" s="201"/>
      <c r="CR497" s="201"/>
      <c r="CS497" s="203"/>
      <c r="CT497" s="201"/>
      <c r="CU497" s="201"/>
    </row>
    <row r="498" spans="1:99" ht="15.75" x14ac:dyDescent="0.25">
      <c r="A498" s="166"/>
      <c r="B498" s="201"/>
      <c r="C498" s="202"/>
      <c r="D498" s="201"/>
      <c r="E498" s="201"/>
      <c r="F498" s="201"/>
      <c r="G498" s="201"/>
      <c r="H498" s="201"/>
      <c r="I498" s="201"/>
      <c r="J498" s="201"/>
      <c r="K498" s="201"/>
      <c r="L498" s="201"/>
      <c r="M498" s="201"/>
      <c r="N498" s="201"/>
      <c r="O498" s="201"/>
      <c r="P498" s="201"/>
      <c r="Q498" s="203"/>
      <c r="R498" s="203"/>
      <c r="S498" s="201"/>
      <c r="T498" s="201"/>
      <c r="U498" s="201"/>
      <c r="V498" s="201"/>
      <c r="W498" s="203"/>
      <c r="X498" s="201"/>
      <c r="Y498" s="201"/>
      <c r="Z498" s="201"/>
      <c r="AA498" s="201"/>
      <c r="AB498" s="201"/>
      <c r="AC498" s="203"/>
      <c r="AD498" s="203"/>
      <c r="AE498" s="203"/>
      <c r="AF498" s="201"/>
      <c r="AG498" s="201"/>
      <c r="AH498" s="201"/>
      <c r="AI498" s="203"/>
      <c r="AJ498" s="203"/>
      <c r="AK498" s="203"/>
      <c r="AL498" s="203"/>
      <c r="AM498" s="204"/>
      <c r="AN498" s="201"/>
      <c r="AO498" s="201"/>
      <c r="AP498" s="201"/>
      <c r="AQ498" s="201"/>
      <c r="AR498" s="201"/>
      <c r="AS498" s="201"/>
      <c r="AT498" s="201"/>
      <c r="AU498" s="201"/>
      <c r="AV498" s="201"/>
      <c r="AW498" s="201"/>
      <c r="AX498" s="206"/>
      <c r="AY498" s="201"/>
      <c r="AZ498" s="201"/>
      <c r="BA498" s="201"/>
      <c r="BB498" s="201"/>
      <c r="BC498" s="201"/>
      <c r="BD498" s="201"/>
      <c r="BE498" s="201"/>
      <c r="BF498" s="201"/>
      <c r="BG498" s="201"/>
      <c r="BH498" s="203"/>
      <c r="BI498" s="201"/>
      <c r="BJ498" s="201"/>
      <c r="BK498" s="201"/>
      <c r="BL498" s="201"/>
      <c r="BM498" s="201"/>
      <c r="BN498" s="201"/>
      <c r="BO498" s="201"/>
      <c r="BP498" s="201"/>
      <c r="BQ498" s="201"/>
      <c r="BR498" s="203"/>
      <c r="BS498" s="201"/>
      <c r="BT498" s="201"/>
      <c r="BU498" s="201"/>
      <c r="BV498" s="201"/>
      <c r="BW498" s="201"/>
      <c r="BX498" s="201"/>
      <c r="BY498" s="201"/>
      <c r="BZ498" s="201"/>
      <c r="CA498" s="201"/>
      <c r="CB498" s="203"/>
      <c r="CC498" s="201"/>
      <c r="CD498" s="201"/>
      <c r="CE498" s="201"/>
      <c r="CF498" s="201"/>
      <c r="CG498" s="201"/>
      <c r="CH498" s="201"/>
      <c r="CI498" s="201"/>
      <c r="CJ498" s="201"/>
      <c r="CK498" s="201"/>
      <c r="CL498" s="203"/>
      <c r="CM498" s="201"/>
      <c r="CN498" s="201"/>
      <c r="CO498" s="201"/>
      <c r="CP498" s="201"/>
      <c r="CQ498" s="201"/>
      <c r="CR498" s="201"/>
      <c r="CS498" s="203"/>
      <c r="CT498" s="201"/>
      <c r="CU498" s="201"/>
    </row>
    <row r="499" spans="1:99" x14ac:dyDescent="0.25">
      <c r="A499" s="207" t="s">
        <v>1100</v>
      </c>
      <c r="B499" s="208"/>
      <c r="C499" s="209"/>
      <c r="D499" s="208"/>
      <c r="E499" s="210"/>
      <c r="F499" s="208"/>
      <c r="G499" s="208"/>
      <c r="H499" s="208"/>
      <c r="I499" s="208"/>
      <c r="J499" s="208"/>
      <c r="K499" s="208"/>
      <c r="L499" s="208"/>
      <c r="M499" s="208"/>
      <c r="N499" s="208"/>
      <c r="O499" s="208"/>
      <c r="P499" s="208"/>
      <c r="Q499" s="211"/>
      <c r="R499" s="211"/>
      <c r="S499" s="208"/>
      <c r="T499" s="208"/>
      <c r="U499" s="208"/>
      <c r="V499" s="208"/>
      <c r="W499" s="211"/>
      <c r="X499" s="208"/>
      <c r="Y499" s="208"/>
      <c r="Z499" s="208"/>
      <c r="AA499" s="208"/>
      <c r="AB499" s="208"/>
      <c r="AC499" s="211"/>
      <c r="AD499" s="211"/>
      <c r="AE499" s="211"/>
      <c r="AF499" s="208"/>
      <c r="AG499" s="208"/>
      <c r="AH499" s="208"/>
      <c r="AI499" s="211"/>
      <c r="AJ499" s="211"/>
      <c r="AK499" s="212"/>
      <c r="AL499" s="213" t="s">
        <v>1101</v>
      </c>
      <c r="AM499" s="190" t="s">
        <v>139</v>
      </c>
      <c r="AN499" s="191">
        <f ca="1">IFERROR(IF($AM499="HSC",OFFSET(INDEX(CpDataCoefficients!$A$1:$A$5025,MATCH($A499,CpDataCoefficients!$A$1:$A$5025,0)),1,CpDataCoefficients!$F$39+AN$3),OFFSET(INDEX(CpDataCoefficients!$A$1:$A$5025,MATCH($A499,CpDataCoefficients!$A$1:$A$5025,0)),0,CpDataCoefficients!$F$39+AN$3)),0)</f>
        <v>0</v>
      </c>
      <c r="AO499" s="191">
        <f ca="1">IFERROR(IF($AM499="HSC",OFFSET(INDEX(CpDataCoefficients!$A$1:$A$5025,MATCH($A499,CpDataCoefficients!$A$1:$A$5025,0)),1,CpDataCoefficients!$F$39+AO$3),OFFSET(INDEX(CpDataCoefficients!$A$1:$A$5025,MATCH($A499,CpDataCoefficients!$A$1:$A$5025,0)),0,CpDataCoefficients!$F$39+AO$3)),0)</f>
        <v>0</v>
      </c>
      <c r="AP499" s="191">
        <f ca="1">IFERROR(IF($AM499="HSC",OFFSET(INDEX(CpDataCoefficients!$A$1:$A$5025,MATCH($A499,CpDataCoefficients!$A$1:$A$5025,0)),1,CpDataCoefficients!$F$39+AP$3),OFFSET(INDEX(CpDataCoefficients!$A$1:$A$5025,MATCH($A499,CpDataCoefficients!$A$1:$A$5025,0)),0,CpDataCoefficients!$F$39+AP$3)),0)</f>
        <v>0</v>
      </c>
      <c r="AQ499" s="191">
        <f ca="1">IFERROR(IF($AM499="HSC",OFFSET(INDEX(CpDataCoefficients!$A$1:$A$5025,MATCH($A499,CpDataCoefficients!$A$1:$A$5025,0)),1,CpDataCoefficients!$F$39+AQ$3),OFFSET(INDEX(CpDataCoefficients!$A$1:$A$5025,MATCH($A499,CpDataCoefficients!$A$1:$A$5025,0)),0,CpDataCoefficients!$F$39+AQ$3)),0)</f>
        <v>0</v>
      </c>
      <c r="AR499" s="191">
        <f ca="1">IFERROR(IF($AM499="HSC",OFFSET(INDEX(CpDataCoefficients!$A$1:$A$5025,MATCH($A499,CpDataCoefficients!$A$1:$A$5025,0)),1,CpDataCoefficients!$F$39+AR$3),OFFSET(INDEX(CpDataCoefficients!$A$1:$A$5025,MATCH($A499,CpDataCoefficients!$A$1:$A$5025,0)),0,CpDataCoefficients!$F$39+AR$3)),0)</f>
        <v>0</v>
      </c>
      <c r="AS499" s="191">
        <f ca="1">IFERROR(IF($AM499="HSC",OFFSET(INDEX(CpDataCoefficients!$A$1:$A$5025,MATCH($A499,CpDataCoefficients!$A$1:$A$5025,0)),1,CpDataCoefficients!$F$39+AS$3),OFFSET(INDEX(CpDataCoefficients!$A$1:$A$5025,MATCH($A499,CpDataCoefficients!$A$1:$A$5025,0)),0,CpDataCoefficients!$F$39+AS$3)),0)</f>
        <v>0</v>
      </c>
      <c r="AT499" s="191">
        <f ca="1">IFERROR(IF($AM499="HSC",OFFSET(INDEX(CpDataCoefficients!$A$1:$A$5025,MATCH($A499,CpDataCoefficients!$A$1:$A$5025,0)),1,CpDataCoefficients!$F$39+AT$3),OFFSET(INDEX(CpDataCoefficients!$A$1:$A$5025,MATCH($A499,CpDataCoefficients!$A$1:$A$5025,0)),0,CpDataCoefficients!$F$39+AT$3)),0)</f>
        <v>0</v>
      </c>
      <c r="AU499" s="191">
        <f ca="1">IFERROR(IF($AM499="HSC",OFFSET(INDEX(CpDataCoefficients!$A$1:$A$5025,MATCH($A499,CpDataCoefficients!$A$1:$A$5025,0)),1,CpDataCoefficients!$F$39+AU$3),OFFSET(INDEX(CpDataCoefficients!$A$1:$A$5025,MATCH($A499,CpDataCoefficients!$A$1:$A$5025,0)),0,CpDataCoefficients!$F$39+AU$3)),0)</f>
        <v>0</v>
      </c>
      <c r="AV499" s="191">
        <f ca="1">IFERROR(IF($AM499="HSC",OFFSET(INDEX(CpDataCoefficients!$A$1:$A$5025,MATCH($A499,CpDataCoefficients!$A$1:$A$5025,0)),1,CpDataCoefficients!$F$39+AV$3),OFFSET(INDEX(CpDataCoefficients!$A$1:$A$5025,MATCH($A499,CpDataCoefficients!$A$1:$A$5025,0)),0,CpDataCoefficients!$F$39+AV$3)),0)</f>
        <v>0</v>
      </c>
      <c r="AW499" s="191">
        <f ca="1">IFERROR(IF($AM499="HSC",OFFSET(INDEX(CpDataCoefficients!$A$1:$A$5025,MATCH($A499,CpDataCoefficients!$A$1:$A$5025,0)),1,CpDataCoefficients!$F$39+AW$3),OFFSET(INDEX(CpDataCoefficients!$A$1:$A$5025,MATCH($A499,CpDataCoefficients!$A$1:$A$5025,0)),0,CpDataCoefficients!$F$39+AW$3)),0)</f>
        <v>0</v>
      </c>
      <c r="AX499" s="191">
        <f ca="1">IFERROR(IF($AM499="HSC",OFFSET(INDEX(CpDataCoefficients!$A$1:$A$5025,MATCH($A499,CpDataCoefficients!$A$1:$A$5025,0)),1,CpDataCoefficients!$F$39+AX$3),OFFSET(INDEX(CpDataCoefficients!$A$1:$A$5025,MATCH($A499,CpDataCoefficients!$A$1:$A$5025,0)),0,CpDataCoefficients!$F$39+AX$3)),0)</f>
        <v>0</v>
      </c>
      <c r="AY499" s="191">
        <f ca="1">IFERROR(IF($AM499="HSC",OFFSET(INDEX(CpDataCoefficients!$A$1:$A$5025,MATCH($A499,CpDataCoefficients!$A$1:$A$5025,0)),1,CpDataCoefficients!$F$39+AY$3),OFFSET(INDEX(CpDataCoefficients!$A$1:$A$5025,MATCH($A499,CpDataCoefficients!$A$1:$A$5025,0)),0,CpDataCoefficients!$F$39+AY$3)),0)</f>
        <v>0</v>
      </c>
      <c r="AZ499" s="191">
        <f ca="1">IFERROR(IF($AM499="HSC",OFFSET(INDEX(CpDataCoefficients!$A$1:$A$5025,MATCH($A499,CpDataCoefficients!$A$1:$A$5025,0)),1,CpDataCoefficients!$F$39+AZ$3),OFFSET(INDEX(CpDataCoefficients!$A$1:$A$5025,MATCH($A499,CpDataCoefficients!$A$1:$A$5025,0)),0,CpDataCoefficients!$F$39+AZ$3)),0)</f>
        <v>0</v>
      </c>
      <c r="BA499" s="191">
        <f ca="1">IFERROR(IF($AM499="HSC",OFFSET(INDEX(CpDataCoefficients!$A$1:$A$5025,MATCH($A499,CpDataCoefficients!$A$1:$A$5025,0)),1,CpDataCoefficients!$F$39+BA$3),OFFSET(INDEX(CpDataCoefficients!$A$1:$A$5025,MATCH($A499,CpDataCoefficients!$A$1:$A$5025,0)),0,CpDataCoefficients!$F$39+BA$3)),0)</f>
        <v>0</v>
      </c>
      <c r="BB499" s="191">
        <f ca="1">IFERROR(IF($AM499="HSC",OFFSET(INDEX(CpDataCoefficients!$A$1:$A$5025,MATCH($A499,CpDataCoefficients!$A$1:$A$5025,0)),1,CpDataCoefficients!$F$39+BB$3),OFFSET(INDEX(CpDataCoefficients!$A$1:$A$5025,MATCH($A499,CpDataCoefficients!$A$1:$A$5025,0)),0,CpDataCoefficients!$F$39+BB$3)),0)</f>
        <v>0</v>
      </c>
      <c r="BC499" s="191">
        <f ca="1">IFERROR(IF($AM499="HSC",OFFSET(INDEX(CpDataCoefficients!$A$1:$A$5025,MATCH($A499,CpDataCoefficients!$A$1:$A$5025,0)),1,CpDataCoefficients!$F$39+BC$3),OFFSET(INDEX(CpDataCoefficients!$A$1:$A$5025,MATCH($A499,CpDataCoefficients!$A$1:$A$5025,0)),0,CpDataCoefficients!$F$39+BC$3)),0)</f>
        <v>0</v>
      </c>
      <c r="BD499" s="191">
        <f ca="1">IFERROR(IF($AM499="HSC",OFFSET(INDEX(CpDataCoefficients!$A$1:$A$5025,MATCH($A499,CpDataCoefficients!$A$1:$A$5025,0)),1,CpDataCoefficients!$F$39+BD$3),OFFSET(INDEX(CpDataCoefficients!$A$1:$A$5025,MATCH($A499,CpDataCoefficients!$A$1:$A$5025,0)),0,CpDataCoefficients!$F$39+BD$3)),0)</f>
        <v>0</v>
      </c>
      <c r="BE499" s="191">
        <f ca="1">IFERROR(IF($AM499="HSC",OFFSET(INDEX(CpDataCoefficients!$A$1:$A$5025,MATCH($A499,CpDataCoefficients!$A$1:$A$5025,0)),1,CpDataCoefficients!$F$39+BE$3),OFFSET(INDEX(CpDataCoefficients!$A$1:$A$5025,MATCH($A499,CpDataCoefficients!$A$1:$A$5025,0)),0,CpDataCoefficients!$F$39+BE$3)),0)</f>
        <v>0</v>
      </c>
      <c r="BF499" s="191">
        <f ca="1">IFERROR(IF($AM499="HSC",OFFSET(INDEX(CpDataCoefficients!$A$1:$A$5025,MATCH($A499,CpDataCoefficients!$A$1:$A$5025,0)),1,CpDataCoefficients!$F$39+BF$3),OFFSET(INDEX(CpDataCoefficients!$A$1:$A$5025,MATCH($A499,CpDataCoefficients!$A$1:$A$5025,0)),0,CpDataCoefficients!$F$39+BF$3)),0)</f>
        <v>0</v>
      </c>
      <c r="BG499" s="191">
        <f ca="1">IFERROR(IF($AM499="HSC",OFFSET(INDEX(CpDataCoefficients!$A$1:$A$5025,MATCH($A499,CpDataCoefficients!$A$1:$A$5025,0)),1,CpDataCoefficients!$F$39+BG$3),OFFSET(INDEX(CpDataCoefficients!$A$1:$A$5025,MATCH($A499,CpDataCoefficients!$A$1:$A$5025,0)),0,CpDataCoefficients!$F$39+BG$3)),0)</f>
        <v>0</v>
      </c>
      <c r="BH499" s="191">
        <f ca="1">IFERROR(IF($AM499="HSC",OFFSET(INDEX(CpDataCoefficients!$A$1:$A$5025,MATCH($A499,CpDataCoefficients!$A$1:$A$5025,0)),1,CpDataCoefficients!$F$39+BH$3),OFFSET(INDEX(CpDataCoefficients!$A$1:$A$5025,MATCH($A499,CpDataCoefficients!$A$1:$A$5025,0)),0,CpDataCoefficients!$F$39+BH$3)),0)</f>
        <v>0</v>
      </c>
      <c r="BI499" s="191">
        <f ca="1">IFERROR(IF($AM499="HSC",OFFSET(INDEX(CpDataCoefficients!$A$1:$A$5025,MATCH($A499,CpDataCoefficients!$A$1:$A$5025,0)),1,CpDataCoefficients!$F$39+BI$3),OFFSET(INDEX(CpDataCoefficients!$A$1:$A$5025,MATCH($A499,CpDataCoefficients!$A$1:$A$5025,0)),0,CpDataCoefficients!$F$39+BI$3)),0)</f>
        <v>0</v>
      </c>
      <c r="BJ499" s="191">
        <f ca="1">IFERROR(IF($AM499="HSC",OFFSET(INDEX(CpDataCoefficients!$A$1:$A$5025,MATCH($A499,CpDataCoefficients!$A$1:$A$5025,0)),1,CpDataCoefficients!$F$39+BJ$3),OFFSET(INDEX(CpDataCoefficients!$A$1:$A$5025,MATCH($A499,CpDataCoefficients!$A$1:$A$5025,0)),0,CpDataCoefficients!$F$39+BJ$3)),0)</f>
        <v>0</v>
      </c>
      <c r="BK499" s="191">
        <f ca="1">IFERROR(IF($AM499="HSC",OFFSET(INDEX(CpDataCoefficients!$A$1:$A$5025,MATCH($A499,CpDataCoefficients!$A$1:$A$5025,0)),1,CpDataCoefficients!$F$39+BK$3),OFFSET(INDEX(CpDataCoefficients!$A$1:$A$5025,MATCH($A499,CpDataCoefficients!$A$1:$A$5025,0)),0,CpDataCoefficients!$F$39+BK$3)),0)</f>
        <v>0</v>
      </c>
      <c r="BL499" s="191">
        <f ca="1">IFERROR(IF($AM499="HSC",OFFSET(INDEX(CpDataCoefficients!$A$1:$A$5025,MATCH($A499,CpDataCoefficients!$A$1:$A$5025,0)),1,CpDataCoefficients!$F$39+BL$3),OFFSET(INDEX(CpDataCoefficients!$A$1:$A$5025,MATCH($A499,CpDataCoefficients!$A$1:$A$5025,0)),0,CpDataCoefficients!$F$39+BL$3)),0)</f>
        <v>0</v>
      </c>
      <c r="BM499" s="191">
        <f ca="1">IFERROR(IF($AM499="HSC",OFFSET(INDEX(CpDataCoefficients!$A$1:$A$5025,MATCH($A499,CpDataCoefficients!$A$1:$A$5025,0)),1,CpDataCoefficients!$F$39+BM$3),OFFSET(INDEX(CpDataCoefficients!$A$1:$A$5025,MATCH($A499,CpDataCoefficients!$A$1:$A$5025,0)),0,CpDataCoefficients!$F$39+BM$3)),0)</f>
        <v>0</v>
      </c>
      <c r="BN499" s="191">
        <f ca="1">IFERROR(IF($AM499="HSC",OFFSET(INDEX(CpDataCoefficients!$A$1:$A$5025,MATCH($A499,CpDataCoefficients!$A$1:$A$5025,0)),1,CpDataCoefficients!$F$39+BN$3),OFFSET(INDEX(CpDataCoefficients!$A$1:$A$5025,MATCH($A499,CpDataCoefficients!$A$1:$A$5025,0)),0,CpDataCoefficients!$F$39+BN$3)),0)</f>
        <v>0</v>
      </c>
      <c r="BO499" s="191">
        <f ca="1">IFERROR(IF($AM499="HSC",OFFSET(INDEX(CpDataCoefficients!$A$1:$A$5025,MATCH($A499,CpDataCoefficients!$A$1:$A$5025,0)),1,CpDataCoefficients!$F$39+BO$3),OFFSET(INDEX(CpDataCoefficients!$A$1:$A$5025,MATCH($A499,CpDataCoefficients!$A$1:$A$5025,0)),0,CpDataCoefficients!$F$39+BO$3)),0)</f>
        <v>0</v>
      </c>
      <c r="BP499" s="191">
        <f ca="1">IFERROR(IF($AM499="HSC",OFFSET(INDEX(CpDataCoefficients!$A$1:$A$5025,MATCH($A499,CpDataCoefficients!$A$1:$A$5025,0)),1,CpDataCoefficients!$F$39+BP$3),OFFSET(INDEX(CpDataCoefficients!$A$1:$A$5025,MATCH($A499,CpDataCoefficients!$A$1:$A$5025,0)),0,CpDataCoefficients!$F$39+BP$3)),0)</f>
        <v>0</v>
      </c>
      <c r="BQ499" s="191">
        <f ca="1">IFERROR(IF($AM499="HSC",OFFSET(INDEX(CpDataCoefficients!$A$1:$A$5025,MATCH($A499,CpDataCoefficients!$A$1:$A$5025,0)),1,CpDataCoefficients!$F$39+BQ$3),OFFSET(INDEX(CpDataCoefficients!$A$1:$A$5025,MATCH($A499,CpDataCoefficients!$A$1:$A$5025,0)),0,CpDataCoefficients!$F$39+BQ$3)),0)</f>
        <v>0</v>
      </c>
      <c r="BR499" s="191">
        <f ca="1">IFERROR(IF($AM499="HSC",OFFSET(INDEX(CpDataCoefficients!$A$1:$A$5025,MATCH($A499,CpDataCoefficients!$A$1:$A$5025,0)),1,CpDataCoefficients!$F$39+BR$3),OFFSET(INDEX(CpDataCoefficients!$A$1:$A$5025,MATCH($A499,CpDataCoefficients!$A$1:$A$5025,0)),0,CpDataCoefficients!$F$39+BR$3)),0)</f>
        <v>0</v>
      </c>
      <c r="BS499" s="191">
        <f ca="1">IFERROR(IF($AM499="HSC",OFFSET(INDEX(CpDataCoefficients!$A$1:$A$5025,MATCH($A499,CpDataCoefficients!$A$1:$A$5025,0)),1,CpDataCoefficients!$F$39+BS$3),OFFSET(INDEX(CpDataCoefficients!$A$1:$A$5025,MATCH($A499,CpDataCoefficients!$A$1:$A$5025,0)),0,CpDataCoefficients!$F$39+BS$3)),0)</f>
        <v>0</v>
      </c>
      <c r="BT499" s="191">
        <f ca="1">IFERROR(IF($AM499="HSC",OFFSET(INDEX(CpDataCoefficients!$A$1:$A$5025,MATCH($A499,CpDataCoefficients!$A$1:$A$5025,0)),1,CpDataCoefficients!$F$39+BT$3),OFFSET(INDEX(CpDataCoefficients!$A$1:$A$5025,MATCH($A499,CpDataCoefficients!$A$1:$A$5025,0)),0,CpDataCoefficients!$F$39+BT$3)),0)</f>
        <v>0</v>
      </c>
      <c r="BU499" s="191">
        <f ca="1">IFERROR(IF($AM499="HSC",OFFSET(INDEX(CpDataCoefficients!$A$1:$A$5025,MATCH($A499,CpDataCoefficients!$A$1:$A$5025,0)),1,CpDataCoefficients!$F$39+BU$3),OFFSET(INDEX(CpDataCoefficients!$A$1:$A$5025,MATCH($A499,CpDataCoefficients!$A$1:$A$5025,0)),0,CpDataCoefficients!$F$39+BU$3)),0)</f>
        <v>0</v>
      </c>
      <c r="BV499" s="191">
        <f ca="1">IFERROR(IF($AM499="HSC",OFFSET(INDEX(CpDataCoefficients!$A$1:$A$5025,MATCH($A499,CpDataCoefficients!$A$1:$A$5025,0)),1,CpDataCoefficients!$F$39+BV$3),OFFSET(INDEX(CpDataCoefficients!$A$1:$A$5025,MATCH($A499,CpDataCoefficients!$A$1:$A$5025,0)),0,CpDataCoefficients!$F$39+BV$3)),0)</f>
        <v>0</v>
      </c>
      <c r="BW499" s="191">
        <f ca="1">IFERROR(IF($AM499="HSC",OFFSET(INDEX(CpDataCoefficients!$A$1:$A$5025,MATCH($A499,CpDataCoefficients!$A$1:$A$5025,0)),1,CpDataCoefficients!$F$39+BW$3),OFFSET(INDEX(CpDataCoefficients!$A$1:$A$5025,MATCH($A499,CpDataCoefficients!$A$1:$A$5025,0)),0,CpDataCoefficients!$F$39+BW$3)),0)</f>
        <v>0</v>
      </c>
      <c r="BX499" s="191">
        <f ca="1">IFERROR(IF($AM499="HSC",OFFSET(INDEX(CpDataCoefficients!$A$1:$A$5025,MATCH($A499,CpDataCoefficients!$A$1:$A$5025,0)),1,CpDataCoefficients!$F$39+BX$3),OFFSET(INDEX(CpDataCoefficients!$A$1:$A$5025,MATCH($A499,CpDataCoefficients!$A$1:$A$5025,0)),0,CpDataCoefficients!$F$39+BX$3)),0)</f>
        <v>0</v>
      </c>
      <c r="BY499" s="191">
        <f ca="1">IFERROR(IF($AM499="HSC",OFFSET(INDEX(CpDataCoefficients!$A$1:$A$5025,MATCH($A499,CpDataCoefficients!$A$1:$A$5025,0)),1,CpDataCoefficients!$F$39+BY$3),OFFSET(INDEX(CpDataCoefficients!$A$1:$A$5025,MATCH($A499,CpDataCoefficients!$A$1:$A$5025,0)),0,CpDataCoefficients!$F$39+BY$3)),0)</f>
        <v>0</v>
      </c>
      <c r="BZ499" s="191">
        <f ca="1">IFERROR(IF($AM499="HSC",OFFSET(INDEX(CpDataCoefficients!$A$1:$A$5025,MATCH($A499,CpDataCoefficients!$A$1:$A$5025,0)),1,CpDataCoefficients!$F$39+BZ$3),OFFSET(INDEX(CpDataCoefficients!$A$1:$A$5025,MATCH($A499,CpDataCoefficients!$A$1:$A$5025,0)),0,CpDataCoefficients!$F$39+BZ$3)),0)</f>
        <v>0</v>
      </c>
      <c r="CA499" s="191">
        <f ca="1">IFERROR(IF($AM499="HSC",OFFSET(INDEX(CpDataCoefficients!$A$1:$A$5025,MATCH($A499,CpDataCoefficients!$A$1:$A$5025,0)),1,CpDataCoefficients!$F$39+CA$3),OFFSET(INDEX(CpDataCoefficients!$A$1:$A$5025,MATCH($A499,CpDataCoefficients!$A$1:$A$5025,0)),0,CpDataCoefficients!$F$39+CA$3)),0)</f>
        <v>0</v>
      </c>
      <c r="CB499" s="191">
        <f ca="1">IFERROR(IF($AM499="HSC",OFFSET(INDEX(CpDataCoefficients!$A$1:$A$5025,MATCH($A499,CpDataCoefficients!$A$1:$A$5025,0)),1,CpDataCoefficients!$F$39+CB$3),OFFSET(INDEX(CpDataCoefficients!$A$1:$A$5025,MATCH($A499,CpDataCoefficients!$A$1:$A$5025,0)),0,CpDataCoefficients!$F$39+CB$3)),0)</f>
        <v>0</v>
      </c>
      <c r="CC499" s="191">
        <f ca="1">IFERROR(IF($AM499="HSC",OFFSET(INDEX(CpDataCoefficients!$A$1:$A$5025,MATCH($A499,CpDataCoefficients!$A$1:$A$5025,0)),1,CpDataCoefficients!$F$39+CC$3),OFFSET(INDEX(CpDataCoefficients!$A$1:$A$5025,MATCH($A499,CpDataCoefficients!$A$1:$A$5025,0)),0,CpDataCoefficients!$F$39+CC$3)),0)</f>
        <v>0</v>
      </c>
      <c r="CD499" s="191">
        <f ca="1">IFERROR(IF($AM499="HSC",OFFSET(INDEX(CpDataCoefficients!$A$1:$A$5025,MATCH($A499,CpDataCoefficients!$A$1:$A$5025,0)),1,CpDataCoefficients!$F$39+CD$3),OFFSET(INDEX(CpDataCoefficients!$A$1:$A$5025,MATCH($A499,CpDataCoefficients!$A$1:$A$5025,0)),0,CpDataCoefficients!$F$39+CD$3)),0)</f>
        <v>0</v>
      </c>
      <c r="CE499" s="191">
        <f ca="1">IFERROR(IF($AM499="HSC",OFFSET(INDEX(CpDataCoefficients!$A$1:$A$5025,MATCH($A499,CpDataCoefficients!$A$1:$A$5025,0)),1,CpDataCoefficients!$F$39+CE$3),OFFSET(INDEX(CpDataCoefficients!$A$1:$A$5025,MATCH($A499,CpDataCoefficients!$A$1:$A$5025,0)),0,CpDataCoefficients!$F$39+CE$3)),0)</f>
        <v>0</v>
      </c>
      <c r="CF499" s="191">
        <f ca="1">IFERROR(IF($AM499="HSC",OFFSET(INDEX(CpDataCoefficients!$A$1:$A$5025,MATCH($A499,CpDataCoefficients!$A$1:$A$5025,0)),1,CpDataCoefficients!$F$39+CF$3),OFFSET(INDEX(CpDataCoefficients!$A$1:$A$5025,MATCH($A499,CpDataCoefficients!$A$1:$A$5025,0)),0,CpDataCoefficients!$F$39+CF$3)),0)</f>
        <v>0</v>
      </c>
      <c r="CG499" s="191">
        <f ca="1">IFERROR(IF($AM499="HSC",OFFSET(INDEX(CpDataCoefficients!$A$1:$A$5025,MATCH($A499,CpDataCoefficients!$A$1:$A$5025,0)),1,CpDataCoefficients!$F$39+CG$3),OFFSET(INDEX(CpDataCoefficients!$A$1:$A$5025,MATCH($A499,CpDataCoefficients!$A$1:$A$5025,0)),0,CpDataCoefficients!$F$39+CG$3)),0)</f>
        <v>0</v>
      </c>
      <c r="CH499" s="191">
        <f ca="1">IFERROR(IF($AM499="HSC",OFFSET(INDEX(CpDataCoefficients!$A$1:$A$5025,MATCH($A499,CpDataCoefficients!$A$1:$A$5025,0)),1,CpDataCoefficients!$F$39+CH$3),OFFSET(INDEX(CpDataCoefficients!$A$1:$A$5025,MATCH($A499,CpDataCoefficients!$A$1:$A$5025,0)),0,CpDataCoefficients!$F$39+CH$3)),0)</f>
        <v>0</v>
      </c>
      <c r="CI499" s="191">
        <f ca="1">IFERROR(IF($AM499="HSC",OFFSET(INDEX(CpDataCoefficients!$A$1:$A$5025,MATCH($A499,CpDataCoefficients!$A$1:$A$5025,0)),1,CpDataCoefficients!$F$39+CI$3),OFFSET(INDEX(CpDataCoefficients!$A$1:$A$5025,MATCH($A499,CpDataCoefficients!$A$1:$A$5025,0)),0,CpDataCoefficients!$F$39+CI$3)),0)</f>
        <v>0</v>
      </c>
      <c r="CJ499" s="191">
        <f ca="1">IFERROR(IF($AM499="HSC",OFFSET(INDEX(CpDataCoefficients!$A$1:$A$5025,MATCH($A499,CpDataCoefficients!$A$1:$A$5025,0)),1,CpDataCoefficients!$F$39+CJ$3),OFFSET(INDEX(CpDataCoefficients!$A$1:$A$5025,MATCH($A499,CpDataCoefficients!$A$1:$A$5025,0)),0,CpDataCoefficients!$F$39+CJ$3)),0)</f>
        <v>0</v>
      </c>
      <c r="CK499" s="191">
        <f ca="1">IFERROR(IF($AM499="HSC",OFFSET(INDEX(CpDataCoefficients!$A$1:$A$5025,MATCH($A499,CpDataCoefficients!$A$1:$A$5025,0)),1,CpDataCoefficients!$F$39+CK$3),OFFSET(INDEX(CpDataCoefficients!$A$1:$A$5025,MATCH($A499,CpDataCoefficients!$A$1:$A$5025,0)),0,CpDataCoefficients!$F$39+CK$3)),0)</f>
        <v>0</v>
      </c>
      <c r="CL499" s="191">
        <f ca="1">IFERROR(IF($AM499="HSC",OFFSET(INDEX(CpDataCoefficients!$A$1:$A$5025,MATCH($A499,CpDataCoefficients!$A$1:$A$5025,0)),1,CpDataCoefficients!$F$39+CL$3),OFFSET(INDEX(CpDataCoefficients!$A$1:$A$5025,MATCH($A499,CpDataCoefficients!$A$1:$A$5025,0)),0,CpDataCoefficients!$F$39+CL$3)),0)</f>
        <v>0</v>
      </c>
      <c r="CM499" s="191">
        <f ca="1">IFERROR(IF($AM499="HSC",OFFSET(INDEX(CpDataCoefficients!$A$1:$A$5025,MATCH($A499,CpDataCoefficients!$A$1:$A$5025,0)),1,CpDataCoefficients!$F$39+CM$3),OFFSET(INDEX(CpDataCoefficients!$A$1:$A$5025,MATCH($A499,CpDataCoefficients!$A$1:$A$5025,0)),0,CpDataCoefficients!$F$39+CM$3)),0)</f>
        <v>0</v>
      </c>
      <c r="CN499" s="191">
        <f ca="1">IFERROR(IF($AM499="HSC",OFFSET(INDEX(CpDataCoefficients!$A$1:$A$5025,MATCH($A499,CpDataCoefficients!$A$1:$A$5025,0)),1,CpDataCoefficients!$F$39+CN$3),OFFSET(INDEX(CpDataCoefficients!$A$1:$A$5025,MATCH($A499,CpDataCoefficients!$A$1:$A$5025,0)),0,CpDataCoefficients!$F$39+CN$3)),0)</f>
        <v>0</v>
      </c>
      <c r="CO499" s="191">
        <f ca="1">IFERROR(IF($AM499="HSC",OFFSET(INDEX(CpDataCoefficients!$A$1:$A$5025,MATCH($A499,CpDataCoefficients!$A$1:$A$5025,0)),1,CpDataCoefficients!$F$39+CO$3),OFFSET(INDEX(CpDataCoefficients!$A$1:$A$5025,MATCH($A499,CpDataCoefficients!$A$1:$A$5025,0)),0,CpDataCoefficients!$F$39+CO$3)),0)</f>
        <v>0</v>
      </c>
      <c r="CP499" s="191">
        <f ca="1">IFERROR(IF($AM499="HSC",OFFSET(INDEX(CpDataCoefficients!$A$1:$A$5025,MATCH($A499,CpDataCoefficients!$A$1:$A$5025,0)),1,CpDataCoefficients!$F$39+CP$3),OFFSET(INDEX(CpDataCoefficients!$A$1:$A$5025,MATCH($A499,CpDataCoefficients!$A$1:$A$5025,0)),0,CpDataCoefficients!$F$39+CP$3)),0)</f>
        <v>0</v>
      </c>
      <c r="CQ499" s="191">
        <f ca="1">IFERROR(IF($AM499="HSC",OFFSET(INDEX(CpDataCoefficients!$A$1:$A$5025,MATCH($A499,CpDataCoefficients!$A$1:$A$5025,0)),1,CpDataCoefficients!$F$39+CQ$3),OFFSET(INDEX(CpDataCoefficients!$A$1:$A$5025,MATCH($A499,CpDataCoefficients!$A$1:$A$5025,0)),0,CpDataCoefficients!$F$39+CQ$3)),0)</f>
        <v>0</v>
      </c>
      <c r="CR499" s="191">
        <f ca="1">IFERROR(IF($AM499="HSC",OFFSET(INDEX(CpDataCoefficients!$A$1:$A$5025,MATCH($A499,CpDataCoefficients!$A$1:$A$5025,0)),1,CpDataCoefficients!$F$39+CR$3),OFFSET(INDEX(CpDataCoefficients!$A$1:$A$5025,MATCH($A499,CpDataCoefficients!$A$1:$A$5025,0)),0,CpDataCoefficients!$F$39+CR$3)),0)</f>
        <v>0</v>
      </c>
      <c r="CS499" s="191">
        <f ca="1">IFERROR(IF($AM499="HSC",OFFSET(INDEX(CpDataCoefficients!$A$1:$A$5025,MATCH($A499,CpDataCoefficients!$A$1:$A$5025,0)),1,CpDataCoefficients!$F$39+CS$3),OFFSET(INDEX(CpDataCoefficients!$A$1:$A$5025,MATCH($A499,CpDataCoefficients!$A$1:$A$5025,0)),0,CpDataCoefficients!$F$39+CS$3)),0)</f>
        <v>0</v>
      </c>
      <c r="CT499" s="191">
        <f ca="1">IFERROR(IF($AM499="HSC",OFFSET(INDEX(CpDataCoefficients!$A$1:$A$5025,MATCH($A499,CpDataCoefficients!$A$1:$A$5025,0)),1,CpDataCoefficients!$F$39+CT$3),OFFSET(INDEX(CpDataCoefficients!$A$1:$A$5025,MATCH($A499,CpDataCoefficients!$A$1:$A$5025,0)),0,CpDataCoefficients!$F$39+CT$3)),0)</f>
        <v>0</v>
      </c>
      <c r="CU499" s="192">
        <f ca="1">IFERROR(IF($AM499="HSC",OFFSET(INDEX(CpDataCoefficients!$A$1:$A$5025,MATCH($A499,CpDataCoefficients!$A$1:$A$5025,0)),1,CpDataCoefficients!$F$39+CU$3),OFFSET(INDEX(CpDataCoefficients!$A$1:$A$5025,MATCH($A499,CpDataCoefficients!$A$1:$A$5025,0)),0,CpDataCoefficients!$F$39+CU$3)),0)</f>
        <v>0</v>
      </c>
    </row>
    <row r="500" spans="1:99" ht="15.75" x14ac:dyDescent="0.25">
      <c r="A500" s="166"/>
      <c r="B500" s="201"/>
      <c r="C500" s="202"/>
      <c r="D500" s="201"/>
      <c r="E500" s="214"/>
      <c r="F500" s="201"/>
      <c r="G500" s="201"/>
      <c r="H500" s="201"/>
      <c r="I500" s="201"/>
      <c r="J500" s="201"/>
      <c r="K500" s="201"/>
      <c r="L500" s="201"/>
      <c r="M500" s="201"/>
      <c r="N500" s="201"/>
      <c r="O500" s="201"/>
      <c r="P500" s="201"/>
      <c r="Q500" s="203"/>
      <c r="R500" s="203"/>
      <c r="S500" s="201"/>
      <c r="T500" s="201"/>
      <c r="U500" s="201"/>
      <c r="V500" s="201"/>
      <c r="W500" s="203"/>
      <c r="X500" s="201"/>
      <c r="Y500" s="201"/>
      <c r="Z500" s="201"/>
      <c r="AA500" s="201"/>
      <c r="AB500" s="201"/>
      <c r="AC500" s="203"/>
      <c r="AD500" s="203"/>
      <c r="AE500" s="203"/>
      <c r="AF500" s="201"/>
      <c r="AG500" s="201"/>
      <c r="AH500" s="201"/>
      <c r="AI500" s="203"/>
      <c r="AJ500" s="203"/>
      <c r="AK500" s="203"/>
      <c r="AL500" s="203"/>
      <c r="AM500" s="204"/>
      <c r="AN500" s="201"/>
      <c r="AO500" s="201"/>
      <c r="AP500" s="201"/>
      <c r="AQ500" s="201"/>
      <c r="AR500" s="201"/>
      <c r="AS500" s="201"/>
      <c r="AT500" s="201"/>
      <c r="AU500" s="201"/>
      <c r="AV500" s="201"/>
      <c r="AW500" s="201"/>
      <c r="AX500" s="194"/>
      <c r="AY500" s="194"/>
      <c r="AZ500" s="194"/>
      <c r="BA500" s="194"/>
      <c r="BB500" s="194"/>
      <c r="BC500" s="194"/>
      <c r="BD500" s="194"/>
      <c r="BE500" s="194"/>
      <c r="BF500" s="194"/>
      <c r="BG500" s="194"/>
      <c r="BH500" s="194"/>
      <c r="BI500" s="194"/>
      <c r="BJ500" s="194"/>
      <c r="BK500" s="194"/>
      <c r="BL500" s="194"/>
      <c r="BM500" s="194"/>
      <c r="BN500" s="194"/>
      <c r="BO500" s="194"/>
      <c r="BP500" s="194"/>
      <c r="BQ500" s="194"/>
      <c r="BR500" s="194"/>
      <c r="BS500" s="194"/>
      <c r="BT500" s="194"/>
      <c r="BU500" s="194"/>
      <c r="BV500" s="194"/>
      <c r="BW500" s="194"/>
      <c r="BX500" s="194"/>
      <c r="BY500" s="194"/>
      <c r="BZ500" s="194"/>
      <c r="CA500" s="194"/>
      <c r="CB500" s="194"/>
      <c r="CC500" s="194"/>
      <c r="CD500" s="194"/>
      <c r="CE500" s="194"/>
      <c r="CF500" s="194"/>
      <c r="CG500" s="194"/>
      <c r="CH500" s="194"/>
      <c r="CI500" s="194"/>
      <c r="CJ500" s="194"/>
      <c r="CK500" s="194"/>
      <c r="CL500" s="194"/>
      <c r="CM500" s="194"/>
      <c r="CN500" s="194"/>
      <c r="CO500" s="194"/>
      <c r="CP500" s="194"/>
      <c r="CQ500" s="194"/>
      <c r="CR500" s="194"/>
      <c r="CS500" s="194"/>
      <c r="CT500" s="194"/>
      <c r="CU500" s="194"/>
    </row>
    <row r="501" spans="1:99" ht="15.75" x14ac:dyDescent="0.25">
      <c r="A501" s="166"/>
      <c r="B501" s="201"/>
      <c r="C501" s="202"/>
      <c r="D501" s="201"/>
      <c r="E501" s="201"/>
      <c r="F501" s="201"/>
      <c r="G501" s="201"/>
      <c r="H501" s="201"/>
      <c r="I501" s="201"/>
      <c r="J501" s="201"/>
      <c r="K501" s="201"/>
      <c r="L501" s="201"/>
      <c r="M501" s="201"/>
      <c r="N501" s="201"/>
      <c r="O501" s="201"/>
      <c r="P501" s="201"/>
      <c r="Q501" s="203"/>
      <c r="R501" s="203"/>
      <c r="S501" s="201"/>
      <c r="T501" s="201"/>
      <c r="U501" s="201"/>
      <c r="V501" s="201"/>
      <c r="W501" s="203"/>
      <c r="X501" s="201"/>
      <c r="Y501" s="201"/>
      <c r="Z501" s="201"/>
      <c r="AA501" s="201"/>
      <c r="AB501" s="201"/>
      <c r="AC501" s="203"/>
      <c r="AD501" s="203"/>
      <c r="AE501" s="203"/>
      <c r="AF501" s="201"/>
      <c r="AG501" s="201"/>
      <c r="AH501" s="201"/>
      <c r="AI501" s="203"/>
      <c r="AJ501" s="203"/>
      <c r="AK501" s="203"/>
      <c r="AL501" s="203"/>
      <c r="AM501" s="204"/>
      <c r="AN501" s="201"/>
      <c r="AO501" s="201"/>
      <c r="AP501" s="201"/>
      <c r="AQ501" s="201"/>
      <c r="AR501" s="201"/>
      <c r="AS501" s="201"/>
      <c r="AT501" s="201"/>
      <c r="AU501" s="201"/>
      <c r="AV501" s="201"/>
      <c r="AW501" s="201"/>
      <c r="AX501" s="215"/>
      <c r="AY501" s="216"/>
      <c r="AZ501" s="216"/>
      <c r="BA501" s="216"/>
      <c r="BB501" s="216"/>
      <c r="BC501" s="216"/>
      <c r="BD501" s="216"/>
      <c r="BE501" s="216"/>
      <c r="BF501" s="216"/>
      <c r="BG501" s="216"/>
      <c r="BH501" s="214"/>
      <c r="BI501" s="216"/>
      <c r="BJ501" s="216"/>
      <c r="BK501" s="216"/>
      <c r="BL501" s="216"/>
      <c r="BM501" s="216"/>
      <c r="BN501" s="216"/>
      <c r="BO501" s="216"/>
      <c r="BP501" s="216"/>
      <c r="BQ501" s="216"/>
      <c r="BR501" s="214"/>
      <c r="BS501" s="216"/>
      <c r="BT501" s="216"/>
      <c r="BU501" s="216"/>
      <c r="BV501" s="216"/>
      <c r="BW501" s="216"/>
      <c r="BX501" s="216"/>
      <c r="BY501" s="216"/>
      <c r="BZ501" s="216"/>
      <c r="CA501" s="216"/>
      <c r="CB501" s="214"/>
      <c r="CC501" s="216"/>
      <c r="CD501" s="216"/>
      <c r="CE501" s="216"/>
      <c r="CF501" s="216"/>
      <c r="CG501" s="216"/>
      <c r="CH501" s="216"/>
      <c r="CI501" s="216"/>
      <c r="CJ501" s="216"/>
      <c r="CK501" s="216"/>
      <c r="CL501" s="214"/>
      <c r="CM501" s="216"/>
      <c r="CN501" s="216"/>
      <c r="CO501" s="216"/>
      <c r="CP501" s="216"/>
      <c r="CQ501" s="216"/>
      <c r="CR501" s="216"/>
      <c r="CS501" s="214"/>
      <c r="CT501" s="216"/>
      <c r="CU501" s="216"/>
    </row>
    <row r="502" spans="1:99" ht="15.75" x14ac:dyDescent="0.25">
      <c r="A502" s="166"/>
      <c r="B502" s="201"/>
      <c r="C502" s="202"/>
      <c r="D502" s="201"/>
      <c r="E502" s="201"/>
      <c r="F502" s="201"/>
      <c r="G502" s="201"/>
      <c r="H502" s="201"/>
      <c r="I502" s="201"/>
      <c r="J502" s="201"/>
      <c r="K502" s="201"/>
      <c r="L502" s="201"/>
      <c r="M502" s="201"/>
      <c r="N502" s="201"/>
      <c r="O502" s="201"/>
      <c r="P502" s="201"/>
      <c r="Q502" s="203"/>
      <c r="R502" s="203"/>
      <c r="S502" s="201"/>
      <c r="T502" s="201"/>
      <c r="U502" s="201"/>
      <c r="V502" s="201"/>
      <c r="W502" s="203"/>
      <c r="X502" s="201"/>
      <c r="Y502" s="201"/>
      <c r="Z502" s="201"/>
      <c r="AA502" s="201"/>
      <c r="AB502" s="201"/>
      <c r="AC502" s="203"/>
      <c r="AD502" s="203"/>
      <c r="AE502" s="203"/>
      <c r="AF502" s="201"/>
      <c r="AG502" s="201"/>
      <c r="AH502" s="201"/>
      <c r="AI502" s="203"/>
      <c r="AJ502" s="203"/>
      <c r="AK502" s="203"/>
      <c r="AL502" s="203"/>
      <c r="AM502" s="204"/>
      <c r="AN502" s="201"/>
      <c r="AO502" s="201"/>
      <c r="AP502" s="201"/>
      <c r="AQ502" s="201"/>
      <c r="AR502" s="201"/>
      <c r="AS502" s="201"/>
      <c r="AT502" s="201"/>
      <c r="AU502" s="201"/>
      <c r="AV502" s="201"/>
      <c r="AW502" s="201"/>
      <c r="AX502" s="215"/>
      <c r="AY502" s="216"/>
      <c r="AZ502" s="216"/>
      <c r="BA502" s="216"/>
      <c r="BB502" s="216"/>
      <c r="BC502" s="216"/>
      <c r="BD502" s="216"/>
      <c r="BE502" s="216"/>
      <c r="BF502" s="216"/>
      <c r="BG502" s="216"/>
      <c r="BH502" s="214"/>
      <c r="BI502" s="216"/>
      <c r="BJ502" s="216"/>
      <c r="BK502" s="216"/>
      <c r="BL502" s="216"/>
      <c r="BM502" s="216"/>
      <c r="BN502" s="216"/>
      <c r="BO502" s="216"/>
      <c r="BP502" s="216"/>
      <c r="BQ502" s="216"/>
      <c r="BR502" s="214"/>
      <c r="BS502" s="216"/>
      <c r="BT502" s="216"/>
      <c r="BU502" s="216"/>
      <c r="BV502" s="216"/>
      <c r="BW502" s="216"/>
      <c r="BX502" s="216"/>
      <c r="BY502" s="216"/>
      <c r="BZ502" s="216"/>
      <c r="CA502" s="216"/>
      <c r="CB502" s="214"/>
      <c r="CC502" s="216"/>
      <c r="CD502" s="216"/>
      <c r="CE502" s="216"/>
      <c r="CF502" s="216"/>
      <c r="CG502" s="216"/>
      <c r="CH502" s="216"/>
      <c r="CI502" s="216"/>
      <c r="CJ502" s="216"/>
      <c r="CK502" s="216"/>
      <c r="CL502" s="214"/>
      <c r="CM502" s="216"/>
      <c r="CN502" s="216"/>
      <c r="CO502" s="216"/>
      <c r="CP502" s="216"/>
      <c r="CQ502" s="216"/>
      <c r="CR502" s="216"/>
      <c r="CS502" s="214"/>
      <c r="CT502" s="216"/>
      <c r="CU502" s="216"/>
    </row>
    <row r="503" spans="1:99" ht="15.75" x14ac:dyDescent="0.25">
      <c r="A503" s="166"/>
      <c r="B503" s="201"/>
      <c r="C503" s="202"/>
      <c r="D503" s="201"/>
      <c r="E503" s="201"/>
      <c r="F503" s="201"/>
      <c r="G503" s="201"/>
      <c r="H503" s="201"/>
      <c r="I503" s="201"/>
      <c r="J503" s="201"/>
      <c r="K503" s="201"/>
      <c r="L503" s="201"/>
      <c r="M503" s="201"/>
      <c r="N503" s="201"/>
      <c r="O503" s="201"/>
      <c r="P503" s="201"/>
      <c r="Q503" s="203"/>
      <c r="R503" s="203"/>
      <c r="S503" s="201"/>
      <c r="T503" s="201"/>
      <c r="U503" s="201"/>
      <c r="V503" s="201"/>
      <c r="W503" s="203"/>
      <c r="X503" s="201"/>
      <c r="Y503" s="201"/>
      <c r="Z503" s="201"/>
      <c r="AA503" s="201"/>
      <c r="AB503" s="201"/>
      <c r="AC503" s="203"/>
      <c r="AD503" s="203"/>
      <c r="AE503" s="203"/>
      <c r="AF503" s="201"/>
      <c r="AG503" s="201"/>
      <c r="AH503" s="201"/>
      <c r="AI503" s="203"/>
      <c r="AJ503" s="203"/>
      <c r="AK503" s="203"/>
      <c r="AL503" s="203"/>
      <c r="AM503" s="204"/>
      <c r="AN503" s="201"/>
      <c r="AO503" s="201"/>
      <c r="AP503" s="201"/>
      <c r="AQ503" s="201"/>
      <c r="AR503" s="201"/>
      <c r="AS503" s="201"/>
      <c r="AT503" s="201"/>
      <c r="AU503" s="201"/>
      <c r="AV503" s="201"/>
      <c r="AW503" s="201"/>
      <c r="AX503" s="215"/>
      <c r="AY503" s="216"/>
      <c r="AZ503" s="216"/>
      <c r="BA503" s="216"/>
      <c r="BB503" s="216"/>
      <c r="BC503" s="216"/>
      <c r="BD503" s="216"/>
      <c r="BE503" s="216"/>
      <c r="BF503" s="216"/>
      <c r="BG503" s="216"/>
      <c r="BH503" s="214"/>
      <c r="BI503" s="216"/>
      <c r="BJ503" s="216"/>
      <c r="BK503" s="216"/>
      <c r="BL503" s="216"/>
      <c r="BM503" s="216"/>
      <c r="BN503" s="216"/>
      <c r="BO503" s="216"/>
      <c r="BP503" s="216"/>
      <c r="BQ503" s="216"/>
      <c r="BR503" s="214"/>
      <c r="BS503" s="216"/>
      <c r="BT503" s="216"/>
      <c r="BU503" s="216"/>
      <c r="BV503" s="216"/>
      <c r="BW503" s="216"/>
      <c r="BX503" s="216"/>
      <c r="BY503" s="216"/>
      <c r="BZ503" s="216"/>
      <c r="CA503" s="216"/>
      <c r="CB503" s="214"/>
      <c r="CC503" s="216"/>
      <c r="CD503" s="216"/>
      <c r="CE503" s="216"/>
      <c r="CF503" s="216"/>
      <c r="CG503" s="216"/>
      <c r="CH503" s="216"/>
      <c r="CI503" s="216"/>
      <c r="CJ503" s="216"/>
      <c r="CK503" s="216"/>
      <c r="CL503" s="214"/>
      <c r="CM503" s="216"/>
      <c r="CN503" s="216"/>
      <c r="CO503" s="216"/>
      <c r="CP503" s="216"/>
      <c r="CQ503" s="216"/>
      <c r="CR503" s="216"/>
      <c r="CS503" s="214"/>
      <c r="CT503" s="216"/>
      <c r="CU503" s="216"/>
    </row>
    <row r="504" spans="1:99" ht="15.75" x14ac:dyDescent="0.25">
      <c r="A504" s="166"/>
      <c r="B504" s="201"/>
      <c r="C504" s="202"/>
      <c r="D504" s="201"/>
      <c r="E504" s="201"/>
      <c r="F504" s="201"/>
      <c r="G504" s="201"/>
      <c r="H504" s="201"/>
      <c r="I504" s="201"/>
      <c r="J504" s="201"/>
      <c r="K504" s="201"/>
      <c r="L504" s="201"/>
      <c r="M504" s="201"/>
      <c r="N504" s="201"/>
      <c r="O504" s="201"/>
      <c r="P504" s="201"/>
      <c r="Q504" s="203"/>
      <c r="R504" s="203"/>
      <c r="S504" s="201"/>
      <c r="T504" s="201"/>
      <c r="U504" s="201"/>
      <c r="V504" s="201"/>
      <c r="W504" s="203"/>
      <c r="X504" s="201"/>
      <c r="Y504" s="201"/>
      <c r="Z504" s="201"/>
      <c r="AA504" s="201"/>
      <c r="AB504" s="201"/>
      <c r="AC504" s="203"/>
      <c r="AD504" s="203"/>
      <c r="AE504" s="203"/>
      <c r="AF504" s="201"/>
      <c r="AG504" s="201"/>
      <c r="AH504" s="201"/>
      <c r="AI504" s="203"/>
      <c r="AJ504" s="203"/>
      <c r="AK504" s="203"/>
      <c r="AL504" s="203"/>
      <c r="AM504" s="204"/>
      <c r="AN504" s="201"/>
      <c r="AO504" s="201"/>
      <c r="AP504" s="201"/>
      <c r="AQ504" s="201"/>
      <c r="AR504" s="201"/>
      <c r="AS504" s="201"/>
      <c r="AT504" s="201"/>
      <c r="AU504" s="201"/>
      <c r="AV504" s="201"/>
      <c r="AW504" s="201"/>
      <c r="AX504" s="194"/>
      <c r="AY504" s="216"/>
      <c r="AZ504" s="216"/>
      <c r="BA504" s="216"/>
      <c r="BB504" s="216"/>
      <c r="BC504" s="216"/>
      <c r="BD504" s="216"/>
      <c r="BE504" s="214"/>
      <c r="BF504" s="214"/>
      <c r="BG504" s="216"/>
      <c r="BH504" s="214"/>
      <c r="BI504" s="216"/>
      <c r="BJ504" s="216"/>
      <c r="BK504" s="216"/>
      <c r="BL504" s="216"/>
      <c r="BM504" s="216"/>
      <c r="BN504" s="216"/>
      <c r="BO504" s="214"/>
      <c r="BP504" s="214"/>
      <c r="BQ504" s="216"/>
      <c r="BR504" s="214"/>
      <c r="BS504" s="216"/>
      <c r="BT504" s="216"/>
      <c r="BU504" s="216"/>
      <c r="BV504" s="216"/>
      <c r="BW504" s="216"/>
      <c r="BX504" s="216"/>
      <c r="BY504" s="214"/>
      <c r="BZ504" s="214"/>
      <c r="CA504" s="216"/>
      <c r="CB504" s="214"/>
      <c r="CC504" s="216"/>
      <c r="CD504" s="216"/>
      <c r="CE504" s="216"/>
      <c r="CF504" s="216"/>
      <c r="CG504" s="216"/>
      <c r="CH504" s="216"/>
      <c r="CI504" s="214"/>
      <c r="CJ504" s="214"/>
      <c r="CK504" s="216"/>
      <c r="CL504" s="214"/>
      <c r="CM504" s="216"/>
      <c r="CN504" s="216"/>
      <c r="CO504" s="216"/>
      <c r="CP504" s="216"/>
      <c r="CQ504" s="216"/>
      <c r="CR504" s="216"/>
      <c r="CS504" s="214"/>
      <c r="CT504" s="214"/>
      <c r="CU504" s="216"/>
    </row>
    <row r="505" spans="1:99" ht="15.75" x14ac:dyDescent="0.25">
      <c r="A505" s="166"/>
      <c r="B505" s="201"/>
      <c r="C505" s="202"/>
      <c r="D505" s="201"/>
      <c r="E505" s="201"/>
      <c r="F505" s="201"/>
      <c r="G505" s="201"/>
      <c r="H505" s="201"/>
      <c r="I505" s="201"/>
      <c r="J505" s="201"/>
      <c r="K505" s="201"/>
      <c r="L505" s="201"/>
      <c r="M505" s="201"/>
      <c r="N505" s="201"/>
      <c r="O505" s="201"/>
      <c r="P505" s="201"/>
      <c r="Q505" s="203"/>
      <c r="R505" s="203"/>
      <c r="S505" s="201"/>
      <c r="T505" s="201"/>
      <c r="U505" s="201"/>
      <c r="V505" s="201"/>
      <c r="W505" s="203"/>
      <c r="X505" s="201"/>
      <c r="Y505" s="201"/>
      <c r="Z505" s="201"/>
      <c r="AA505" s="201"/>
      <c r="AB505" s="201"/>
      <c r="AC505" s="203"/>
      <c r="AD505" s="203"/>
      <c r="AE505" s="203"/>
      <c r="AF505" s="201"/>
      <c r="AG505" s="201"/>
      <c r="AH505" s="201"/>
      <c r="AI505" s="203"/>
      <c r="AJ505" s="203"/>
      <c r="AK505" s="203"/>
      <c r="AL505" s="203"/>
      <c r="AM505" s="204"/>
      <c r="AN505" s="201"/>
      <c r="AO505" s="201"/>
      <c r="AP505" s="201"/>
      <c r="AQ505" s="201"/>
      <c r="AR505" s="201"/>
      <c r="AS505" s="201"/>
      <c r="AT505" s="201"/>
      <c r="AU505" s="201"/>
      <c r="AV505" s="201"/>
      <c r="AW505" s="201"/>
      <c r="AX505" s="215"/>
      <c r="AY505" s="216"/>
      <c r="AZ505" s="216"/>
      <c r="BA505" s="216"/>
      <c r="BB505" s="216"/>
      <c r="BC505" s="216"/>
      <c r="BD505" s="216"/>
      <c r="BE505" s="216"/>
      <c r="BF505" s="216"/>
      <c r="BG505" s="216"/>
      <c r="BH505" s="214"/>
      <c r="BI505" s="216"/>
      <c r="BJ505" s="216"/>
      <c r="BK505" s="216"/>
      <c r="BL505" s="216"/>
      <c r="BM505" s="216"/>
      <c r="BN505" s="216"/>
      <c r="BO505" s="216"/>
      <c r="BP505" s="216"/>
      <c r="BQ505" s="216"/>
      <c r="BR505" s="214"/>
      <c r="BS505" s="216"/>
      <c r="BT505" s="216"/>
      <c r="BU505" s="216"/>
      <c r="BV505" s="216"/>
      <c r="BW505" s="216"/>
      <c r="BX505" s="216"/>
      <c r="BY505" s="216"/>
      <c r="BZ505" s="216"/>
      <c r="CA505" s="216"/>
      <c r="CB505" s="214"/>
      <c r="CC505" s="216"/>
      <c r="CD505" s="216"/>
      <c r="CE505" s="216"/>
      <c r="CF505" s="216"/>
      <c r="CG505" s="216"/>
      <c r="CH505" s="216"/>
      <c r="CI505" s="216"/>
      <c r="CJ505" s="216"/>
      <c r="CK505" s="216"/>
      <c r="CL505" s="214"/>
      <c r="CM505" s="216"/>
      <c r="CN505" s="216"/>
      <c r="CO505" s="216"/>
      <c r="CP505" s="216"/>
      <c r="CQ505" s="216"/>
      <c r="CR505" s="216"/>
      <c r="CS505" s="214"/>
      <c r="CT505" s="216"/>
      <c r="CU505" s="216"/>
    </row>
    <row r="506" spans="1:99" ht="15.75" x14ac:dyDescent="0.25">
      <c r="A506" s="166"/>
      <c r="B506" s="201"/>
      <c r="C506" s="202"/>
      <c r="D506" s="201"/>
      <c r="E506" s="201"/>
      <c r="F506" s="201"/>
      <c r="G506" s="201"/>
      <c r="H506" s="201"/>
      <c r="I506" s="201"/>
      <c r="J506" s="201"/>
      <c r="K506" s="201"/>
      <c r="L506" s="201"/>
      <c r="M506" s="201"/>
      <c r="N506" s="201"/>
      <c r="O506" s="201"/>
      <c r="P506" s="201"/>
      <c r="Q506" s="203"/>
      <c r="R506" s="203"/>
      <c r="S506" s="201"/>
      <c r="T506" s="201"/>
      <c r="U506" s="201"/>
      <c r="V506" s="201"/>
      <c r="W506" s="203"/>
      <c r="X506" s="201"/>
      <c r="Y506" s="201"/>
      <c r="Z506" s="201"/>
      <c r="AA506" s="201"/>
      <c r="AB506" s="201"/>
      <c r="AC506" s="203"/>
      <c r="AD506" s="203"/>
      <c r="AE506" s="203"/>
      <c r="AF506" s="201"/>
      <c r="AG506" s="201"/>
      <c r="AH506" s="201"/>
      <c r="AI506" s="203"/>
      <c r="AJ506" s="203"/>
      <c r="AK506" s="203"/>
      <c r="AL506" s="203"/>
      <c r="AM506" s="204"/>
      <c r="AN506" s="201"/>
      <c r="AO506" s="201"/>
      <c r="AP506" s="201"/>
      <c r="AQ506" s="201"/>
      <c r="AR506" s="201"/>
      <c r="AS506" s="201"/>
      <c r="AT506" s="201"/>
      <c r="AU506" s="201"/>
      <c r="AV506" s="201"/>
      <c r="AW506" s="201"/>
      <c r="AX506" s="215"/>
      <c r="AY506" s="216"/>
      <c r="AZ506" s="216"/>
      <c r="BA506" s="216"/>
      <c r="BB506" s="216"/>
      <c r="BC506" s="216"/>
      <c r="BD506" s="216"/>
      <c r="BE506" s="216"/>
      <c r="BF506" s="216"/>
      <c r="BG506" s="216"/>
      <c r="BH506" s="214"/>
      <c r="BI506" s="216"/>
      <c r="BJ506" s="216"/>
      <c r="BK506" s="216"/>
      <c r="BL506" s="216"/>
      <c r="BM506" s="216"/>
      <c r="BN506" s="216"/>
      <c r="BO506" s="216"/>
      <c r="BP506" s="216"/>
      <c r="BQ506" s="216"/>
      <c r="BR506" s="214"/>
      <c r="BS506" s="216"/>
      <c r="BT506" s="216"/>
      <c r="BU506" s="216"/>
      <c r="BV506" s="216"/>
      <c r="BW506" s="216"/>
      <c r="BX506" s="216"/>
      <c r="BY506" s="216"/>
      <c r="BZ506" s="216"/>
      <c r="CA506" s="216"/>
      <c r="CB506" s="214"/>
      <c r="CC506" s="216"/>
      <c r="CD506" s="216"/>
      <c r="CE506" s="216"/>
      <c r="CF506" s="216"/>
      <c r="CG506" s="216"/>
      <c r="CH506" s="216"/>
      <c r="CI506" s="216"/>
      <c r="CJ506" s="216"/>
      <c r="CK506" s="216"/>
      <c r="CL506" s="214"/>
      <c r="CM506" s="216"/>
      <c r="CN506" s="216"/>
      <c r="CO506" s="216"/>
      <c r="CP506" s="216"/>
      <c r="CQ506" s="216"/>
      <c r="CR506" s="216"/>
      <c r="CS506" s="214"/>
      <c r="CT506" s="216"/>
      <c r="CU506" s="216"/>
    </row>
    <row r="507" spans="1:99" ht="15.75" x14ac:dyDescent="0.25">
      <c r="A507" s="166"/>
      <c r="B507" s="201"/>
      <c r="C507" s="202"/>
      <c r="D507" s="201"/>
      <c r="E507" s="201"/>
      <c r="F507" s="201"/>
      <c r="G507" s="201"/>
      <c r="H507" s="201"/>
      <c r="I507" s="201"/>
      <c r="J507" s="201"/>
      <c r="K507" s="201"/>
      <c r="L507" s="201"/>
      <c r="M507" s="201"/>
      <c r="N507" s="201"/>
      <c r="O507" s="201"/>
      <c r="P507" s="201"/>
      <c r="Q507" s="203"/>
      <c r="R507" s="203"/>
      <c r="S507" s="201"/>
      <c r="T507" s="201"/>
      <c r="U507" s="201"/>
      <c r="V507" s="201"/>
      <c r="W507" s="203"/>
      <c r="X507" s="201"/>
      <c r="Y507" s="201"/>
      <c r="Z507" s="201"/>
      <c r="AA507" s="201"/>
      <c r="AB507" s="201"/>
      <c r="AC507" s="203"/>
      <c r="AD507" s="203"/>
      <c r="AE507" s="203"/>
      <c r="AF507" s="201"/>
      <c r="AG507" s="201"/>
      <c r="AH507" s="201"/>
      <c r="AI507" s="203"/>
      <c r="AJ507" s="203"/>
      <c r="AK507" s="203"/>
      <c r="AL507" s="203"/>
      <c r="AM507" s="204"/>
      <c r="AN507" s="201"/>
      <c r="AO507" s="201"/>
      <c r="AP507" s="201"/>
      <c r="AQ507" s="201"/>
      <c r="AR507" s="201"/>
      <c r="AS507" s="201"/>
      <c r="AT507" s="201"/>
      <c r="AU507" s="201"/>
      <c r="AV507" s="201"/>
      <c r="AW507" s="201"/>
      <c r="AX507" s="215"/>
      <c r="AY507" s="216"/>
      <c r="AZ507" s="216"/>
      <c r="BA507" s="216"/>
      <c r="BB507" s="216"/>
      <c r="BC507" s="216"/>
      <c r="BD507" s="216"/>
      <c r="BE507" s="216"/>
      <c r="BF507" s="216"/>
      <c r="BG507" s="216"/>
      <c r="BH507" s="214"/>
      <c r="BI507" s="216"/>
      <c r="BJ507" s="216"/>
      <c r="BK507" s="216"/>
      <c r="BL507" s="216"/>
      <c r="BM507" s="216"/>
      <c r="BN507" s="216"/>
      <c r="BO507" s="216"/>
      <c r="BP507" s="216"/>
      <c r="BQ507" s="216"/>
      <c r="BR507" s="214"/>
      <c r="BS507" s="216"/>
      <c r="BT507" s="216"/>
      <c r="BU507" s="216"/>
      <c r="BV507" s="216"/>
      <c r="BW507" s="216"/>
      <c r="BX507" s="216"/>
      <c r="BY507" s="216"/>
      <c r="BZ507" s="216"/>
      <c r="CA507" s="216"/>
      <c r="CB507" s="214"/>
      <c r="CC507" s="216"/>
      <c r="CD507" s="216"/>
      <c r="CE507" s="216"/>
      <c r="CF507" s="216"/>
      <c r="CG507" s="216"/>
      <c r="CH507" s="216"/>
      <c r="CI507" s="216"/>
      <c r="CJ507" s="216"/>
      <c r="CK507" s="216"/>
      <c r="CL507" s="214"/>
      <c r="CM507" s="216"/>
      <c r="CN507" s="216"/>
      <c r="CO507" s="216"/>
      <c r="CP507" s="216"/>
      <c r="CQ507" s="216"/>
      <c r="CR507" s="216"/>
      <c r="CS507" s="214"/>
      <c r="CT507" s="216"/>
      <c r="CU507" s="216"/>
    </row>
    <row r="508" spans="1:99" ht="15.75" x14ac:dyDescent="0.25">
      <c r="A508" s="166"/>
      <c r="B508" s="201"/>
      <c r="C508" s="202"/>
      <c r="D508" s="201"/>
      <c r="E508" s="201"/>
      <c r="F508" s="201"/>
      <c r="G508" s="201"/>
      <c r="H508" s="201"/>
      <c r="I508" s="201"/>
      <c r="J508" s="201"/>
      <c r="K508" s="201"/>
      <c r="L508" s="201"/>
      <c r="M508" s="201"/>
      <c r="N508" s="201"/>
      <c r="O508" s="201"/>
      <c r="P508" s="201"/>
      <c r="Q508" s="203"/>
      <c r="R508" s="203"/>
      <c r="S508" s="201"/>
      <c r="T508" s="201"/>
      <c r="U508" s="201"/>
      <c r="V508" s="201"/>
      <c r="W508" s="203"/>
      <c r="X508" s="201"/>
      <c r="Y508" s="201"/>
      <c r="Z508" s="201"/>
      <c r="AA508" s="201"/>
      <c r="AB508" s="201"/>
      <c r="AC508" s="203"/>
      <c r="AD508" s="203"/>
      <c r="AE508" s="203"/>
      <c r="AF508" s="201"/>
      <c r="AG508" s="201"/>
      <c r="AH508" s="201"/>
      <c r="AI508" s="203"/>
      <c r="AJ508" s="203"/>
      <c r="AK508" s="203"/>
      <c r="AL508" s="203"/>
      <c r="AM508" s="204"/>
      <c r="AN508" s="201"/>
      <c r="AO508" s="201"/>
      <c r="AP508" s="201"/>
      <c r="AQ508" s="201"/>
      <c r="AR508" s="201"/>
      <c r="AS508" s="201"/>
      <c r="AT508" s="201"/>
      <c r="AU508" s="201"/>
      <c r="AV508" s="201"/>
      <c r="AW508" s="201"/>
      <c r="AX508" s="215"/>
      <c r="AY508" s="216"/>
      <c r="AZ508" s="216"/>
      <c r="BA508" s="216"/>
      <c r="BB508" s="216"/>
      <c r="BC508" s="216"/>
      <c r="BD508" s="216"/>
      <c r="BE508" s="216"/>
      <c r="BF508" s="216"/>
      <c r="BG508" s="216"/>
      <c r="BH508" s="214"/>
      <c r="BI508" s="216"/>
      <c r="BJ508" s="216"/>
      <c r="BK508" s="216"/>
      <c r="BL508" s="216"/>
      <c r="BM508" s="216"/>
      <c r="BN508" s="216"/>
      <c r="BO508" s="216"/>
      <c r="BP508" s="216"/>
      <c r="BQ508" s="216"/>
      <c r="BR508" s="214"/>
      <c r="BS508" s="216"/>
      <c r="BT508" s="216"/>
      <c r="BU508" s="216"/>
      <c r="BV508" s="216"/>
      <c r="BW508" s="216"/>
      <c r="BX508" s="216"/>
      <c r="BY508" s="216"/>
      <c r="BZ508" s="216"/>
      <c r="CA508" s="216"/>
      <c r="CB508" s="214"/>
      <c r="CC508" s="216"/>
      <c r="CD508" s="216"/>
      <c r="CE508" s="216"/>
      <c r="CF508" s="216"/>
      <c r="CG508" s="216"/>
      <c r="CH508" s="216"/>
      <c r="CI508" s="216"/>
      <c r="CJ508" s="216"/>
      <c r="CK508" s="216"/>
      <c r="CL508" s="214"/>
      <c r="CM508" s="216"/>
      <c r="CN508" s="216"/>
      <c r="CO508" s="216"/>
      <c r="CP508" s="216"/>
      <c r="CQ508" s="216"/>
      <c r="CR508" s="216"/>
      <c r="CS508" s="214"/>
      <c r="CT508" s="216"/>
      <c r="CU508" s="216"/>
    </row>
    <row r="509" spans="1:99" ht="15.75" x14ac:dyDescent="0.25">
      <c r="A509" s="166"/>
      <c r="B509" s="201"/>
      <c r="C509" s="202"/>
      <c r="D509" s="201"/>
      <c r="E509" s="201"/>
      <c r="F509" s="201"/>
      <c r="G509" s="201"/>
      <c r="H509" s="201"/>
      <c r="I509" s="201"/>
      <c r="J509" s="201"/>
      <c r="K509" s="201"/>
      <c r="L509" s="201"/>
      <c r="M509" s="201"/>
      <c r="N509" s="201"/>
      <c r="O509" s="201"/>
      <c r="P509" s="201"/>
      <c r="Q509" s="203"/>
      <c r="R509" s="203"/>
      <c r="S509" s="201"/>
      <c r="T509" s="201"/>
      <c r="U509" s="201"/>
      <c r="V509" s="201"/>
      <c r="W509" s="203"/>
      <c r="X509" s="201"/>
      <c r="Y509" s="201"/>
      <c r="Z509" s="201"/>
      <c r="AA509" s="201"/>
      <c r="AB509" s="201"/>
      <c r="AC509" s="203"/>
      <c r="AD509" s="203"/>
      <c r="AE509" s="203"/>
      <c r="AF509" s="201"/>
      <c r="AG509" s="201"/>
      <c r="AH509" s="201"/>
      <c r="AI509" s="203"/>
      <c r="AJ509" s="203"/>
      <c r="AK509" s="203"/>
      <c r="AL509" s="203"/>
      <c r="AM509" s="204"/>
      <c r="AN509" s="201"/>
      <c r="AO509" s="201"/>
      <c r="AP509" s="201"/>
      <c r="AQ509" s="201"/>
      <c r="AR509" s="201"/>
      <c r="AS509" s="201"/>
      <c r="AT509" s="201"/>
      <c r="AU509" s="201"/>
      <c r="AV509" s="201"/>
      <c r="AW509" s="201"/>
      <c r="AX509" s="215"/>
      <c r="AY509" s="216"/>
      <c r="AZ509" s="216"/>
      <c r="BA509" s="216"/>
      <c r="BB509" s="216"/>
      <c r="BC509" s="216"/>
      <c r="BD509" s="216"/>
      <c r="BE509" s="216"/>
      <c r="BF509" s="216"/>
      <c r="BG509" s="216"/>
      <c r="BH509" s="214"/>
      <c r="BI509" s="216"/>
      <c r="BJ509" s="216"/>
      <c r="BK509" s="216"/>
      <c r="BL509" s="216"/>
      <c r="BM509" s="216"/>
      <c r="BN509" s="216"/>
      <c r="BO509" s="216"/>
      <c r="BP509" s="216"/>
      <c r="BQ509" s="216"/>
      <c r="BR509" s="214"/>
      <c r="BS509" s="216"/>
      <c r="BT509" s="216"/>
      <c r="BU509" s="216"/>
      <c r="BV509" s="216"/>
      <c r="BW509" s="216"/>
      <c r="BX509" s="216"/>
      <c r="BY509" s="216"/>
      <c r="BZ509" s="216"/>
      <c r="CA509" s="216"/>
      <c r="CB509" s="214"/>
      <c r="CC509" s="216"/>
      <c r="CD509" s="216"/>
      <c r="CE509" s="216"/>
      <c r="CF509" s="216"/>
      <c r="CG509" s="216"/>
      <c r="CH509" s="216"/>
      <c r="CI509" s="216"/>
      <c r="CJ509" s="216"/>
      <c r="CK509" s="216"/>
      <c r="CL509" s="214"/>
      <c r="CM509" s="216"/>
      <c r="CN509" s="216"/>
      <c r="CO509" s="216"/>
      <c r="CP509" s="216"/>
      <c r="CQ509" s="216"/>
      <c r="CR509" s="216"/>
      <c r="CS509" s="214"/>
      <c r="CT509" s="216"/>
      <c r="CU509" s="216"/>
    </row>
    <row r="510" spans="1:99" ht="15.75" x14ac:dyDescent="0.25">
      <c r="A510" s="166"/>
      <c r="B510" s="201"/>
      <c r="C510" s="202"/>
      <c r="D510" s="201"/>
      <c r="E510" s="201"/>
      <c r="F510" s="201"/>
      <c r="G510" s="201"/>
      <c r="H510" s="201"/>
      <c r="I510" s="201"/>
      <c r="J510" s="201"/>
      <c r="K510" s="201"/>
      <c r="L510" s="201"/>
      <c r="M510" s="201"/>
      <c r="N510" s="201"/>
      <c r="O510" s="201"/>
      <c r="P510" s="201"/>
      <c r="Q510" s="203"/>
      <c r="R510" s="203"/>
      <c r="S510" s="201"/>
      <c r="T510" s="201"/>
      <c r="U510" s="201"/>
      <c r="V510" s="201"/>
      <c r="W510" s="203"/>
      <c r="X510" s="201"/>
      <c r="Y510" s="201"/>
      <c r="Z510" s="201"/>
      <c r="AA510" s="201"/>
      <c r="AB510" s="201"/>
      <c r="AC510" s="203"/>
      <c r="AD510" s="203"/>
      <c r="AE510" s="203"/>
      <c r="AF510" s="201"/>
      <c r="AG510" s="201"/>
      <c r="AH510" s="201"/>
      <c r="AI510" s="203"/>
      <c r="AJ510" s="203"/>
      <c r="AK510" s="203"/>
      <c r="AL510" s="203"/>
      <c r="AM510" s="204"/>
      <c r="AN510" s="201"/>
      <c r="AO510" s="201"/>
      <c r="AP510" s="201"/>
      <c r="AQ510" s="201"/>
      <c r="AR510" s="201"/>
      <c r="AS510" s="201"/>
      <c r="AT510" s="201"/>
      <c r="AU510" s="201"/>
      <c r="AV510" s="201"/>
      <c r="AW510" s="201"/>
      <c r="AX510" s="215"/>
      <c r="AY510" s="216"/>
      <c r="AZ510" s="216"/>
      <c r="BA510" s="216"/>
      <c r="BB510" s="216"/>
      <c r="BC510" s="216"/>
      <c r="BD510" s="216"/>
      <c r="BE510" s="216"/>
      <c r="BF510" s="216"/>
      <c r="BG510" s="216"/>
      <c r="BH510" s="214"/>
      <c r="BI510" s="216"/>
      <c r="BJ510" s="216"/>
      <c r="BK510" s="216"/>
      <c r="BL510" s="216"/>
      <c r="BM510" s="216"/>
      <c r="BN510" s="216"/>
      <c r="BO510" s="216"/>
      <c r="BP510" s="216"/>
      <c r="BQ510" s="216"/>
      <c r="BR510" s="214"/>
      <c r="BS510" s="216"/>
      <c r="BT510" s="216"/>
      <c r="BU510" s="216"/>
      <c r="BV510" s="216"/>
      <c r="BW510" s="216"/>
      <c r="BX510" s="216"/>
      <c r="BY510" s="216"/>
      <c r="BZ510" s="216"/>
      <c r="CA510" s="216"/>
      <c r="CB510" s="214"/>
      <c r="CC510" s="216"/>
      <c r="CD510" s="216"/>
      <c r="CE510" s="216"/>
      <c r="CF510" s="216"/>
      <c r="CG510" s="216"/>
      <c r="CH510" s="216"/>
      <c r="CI510" s="216"/>
      <c r="CJ510" s="216"/>
      <c r="CK510" s="216"/>
      <c r="CL510" s="214"/>
      <c r="CM510" s="216"/>
      <c r="CN510" s="216"/>
      <c r="CO510" s="216"/>
      <c r="CP510" s="216"/>
      <c r="CQ510" s="216"/>
      <c r="CR510" s="216"/>
      <c r="CS510" s="214"/>
      <c r="CT510" s="216"/>
      <c r="CU510" s="216"/>
    </row>
    <row r="511" spans="1:99" ht="15.75" x14ac:dyDescent="0.25">
      <c r="A511" s="166"/>
      <c r="B511" s="201"/>
      <c r="C511" s="202"/>
      <c r="D511" s="201"/>
      <c r="E511" s="201"/>
      <c r="F511" s="201"/>
      <c r="G511" s="201"/>
      <c r="H511" s="201"/>
      <c r="I511" s="201"/>
      <c r="J511" s="201"/>
      <c r="K511" s="201"/>
      <c r="L511" s="201"/>
      <c r="M511" s="201"/>
      <c r="N511" s="201"/>
      <c r="O511" s="201"/>
      <c r="P511" s="201"/>
      <c r="Q511" s="203"/>
      <c r="R511" s="203"/>
      <c r="S511" s="201"/>
      <c r="T511" s="201"/>
      <c r="U511" s="201"/>
      <c r="V511" s="201"/>
      <c r="W511" s="203"/>
      <c r="X511" s="201"/>
      <c r="Y511" s="201"/>
      <c r="Z511" s="201"/>
      <c r="AA511" s="201"/>
      <c r="AB511" s="201"/>
      <c r="AC511" s="203"/>
      <c r="AD511" s="203"/>
      <c r="AE511" s="203"/>
      <c r="AF511" s="201"/>
      <c r="AG511" s="201"/>
      <c r="AH511" s="201"/>
      <c r="AI511" s="203"/>
      <c r="AJ511" s="203"/>
      <c r="AK511" s="203"/>
      <c r="AL511" s="203"/>
      <c r="AM511" s="204"/>
      <c r="AN511" s="201"/>
      <c r="AO511" s="201"/>
      <c r="AP511" s="201"/>
      <c r="AQ511" s="201"/>
      <c r="AR511" s="201"/>
      <c r="AS511" s="201"/>
      <c r="AT511" s="201"/>
      <c r="AU511" s="201"/>
      <c r="AV511" s="201"/>
      <c r="AW511" s="201"/>
      <c r="AX511" s="215"/>
      <c r="AY511" s="216"/>
      <c r="AZ511" s="216"/>
      <c r="BA511" s="216"/>
      <c r="BB511" s="216"/>
      <c r="BC511" s="216"/>
      <c r="BD511" s="216"/>
      <c r="BE511" s="216"/>
      <c r="BF511" s="216"/>
      <c r="BG511" s="216"/>
      <c r="BH511" s="214"/>
      <c r="BI511" s="216"/>
      <c r="BJ511" s="216"/>
      <c r="BK511" s="216"/>
      <c r="BL511" s="216"/>
      <c r="BM511" s="216"/>
      <c r="BN511" s="216"/>
      <c r="BO511" s="216"/>
      <c r="BP511" s="216"/>
      <c r="BQ511" s="216"/>
      <c r="BR511" s="214"/>
      <c r="BS511" s="216"/>
      <c r="BT511" s="216"/>
      <c r="BU511" s="216"/>
      <c r="BV511" s="216"/>
      <c r="BW511" s="216"/>
      <c r="BX511" s="216"/>
      <c r="BY511" s="216"/>
      <c r="BZ511" s="216"/>
      <c r="CA511" s="216"/>
      <c r="CB511" s="214"/>
      <c r="CC511" s="216"/>
      <c r="CD511" s="216"/>
      <c r="CE511" s="216"/>
      <c r="CF511" s="216"/>
      <c r="CG511" s="216"/>
      <c r="CH511" s="216"/>
      <c r="CI511" s="216"/>
      <c r="CJ511" s="216"/>
      <c r="CK511" s="216"/>
      <c r="CL511" s="214"/>
      <c r="CM511" s="216"/>
      <c r="CN511" s="216"/>
      <c r="CO511" s="216"/>
      <c r="CP511" s="216"/>
      <c r="CQ511" s="216"/>
      <c r="CR511" s="216"/>
      <c r="CS511" s="214"/>
      <c r="CT511" s="216"/>
      <c r="CU511" s="216"/>
    </row>
    <row r="512" spans="1:99" ht="15.75" x14ac:dyDescent="0.25">
      <c r="A512" s="166"/>
      <c r="B512" s="201"/>
      <c r="C512" s="202"/>
      <c r="D512" s="201"/>
      <c r="E512" s="201"/>
      <c r="F512" s="201"/>
      <c r="G512" s="201"/>
      <c r="H512" s="201"/>
      <c r="I512" s="201"/>
      <c r="J512" s="201"/>
      <c r="K512" s="201"/>
      <c r="L512" s="201"/>
      <c r="M512" s="201"/>
      <c r="N512" s="201"/>
      <c r="O512" s="201"/>
      <c r="P512" s="201"/>
      <c r="Q512" s="203"/>
      <c r="R512" s="203"/>
      <c r="S512" s="201"/>
      <c r="T512" s="201"/>
      <c r="U512" s="201"/>
      <c r="V512" s="201"/>
      <c r="W512" s="203"/>
      <c r="X512" s="201"/>
      <c r="Y512" s="201"/>
      <c r="Z512" s="201"/>
      <c r="AA512" s="201"/>
      <c r="AB512" s="201"/>
      <c r="AC512" s="203"/>
      <c r="AD512" s="203"/>
      <c r="AE512" s="203"/>
      <c r="AF512" s="201"/>
      <c r="AG512" s="201"/>
      <c r="AH512" s="201"/>
      <c r="AI512" s="203"/>
      <c r="AJ512" s="203"/>
      <c r="AK512" s="203"/>
      <c r="AL512" s="203"/>
      <c r="AM512" s="204"/>
      <c r="AN512" s="201"/>
      <c r="AO512" s="201"/>
      <c r="AP512" s="201"/>
      <c r="AQ512" s="201"/>
      <c r="AR512" s="201"/>
      <c r="AS512" s="201"/>
      <c r="AT512" s="201"/>
      <c r="AU512" s="201"/>
      <c r="AV512" s="201"/>
      <c r="AW512" s="201"/>
      <c r="AX512" s="215"/>
      <c r="AY512" s="216"/>
      <c r="AZ512" s="216"/>
      <c r="BA512" s="216"/>
      <c r="BB512" s="216"/>
      <c r="BC512" s="216"/>
      <c r="BD512" s="216"/>
      <c r="BE512" s="216"/>
      <c r="BF512" s="216"/>
      <c r="BG512" s="216"/>
      <c r="BH512" s="214"/>
      <c r="BI512" s="216"/>
      <c r="BJ512" s="216"/>
      <c r="BK512" s="216"/>
      <c r="BL512" s="216"/>
      <c r="BM512" s="216"/>
      <c r="BN512" s="216"/>
      <c r="BO512" s="216"/>
      <c r="BP512" s="216"/>
      <c r="BQ512" s="216"/>
      <c r="BR512" s="214"/>
      <c r="BS512" s="216"/>
      <c r="BT512" s="216"/>
      <c r="BU512" s="216"/>
      <c r="BV512" s="216"/>
      <c r="BW512" s="216"/>
      <c r="BX512" s="216"/>
      <c r="BY512" s="216"/>
      <c r="BZ512" s="216"/>
      <c r="CA512" s="216"/>
      <c r="CB512" s="214"/>
      <c r="CC512" s="216"/>
      <c r="CD512" s="216"/>
      <c r="CE512" s="216"/>
      <c r="CF512" s="216"/>
      <c r="CG512" s="216"/>
      <c r="CH512" s="216"/>
      <c r="CI512" s="216"/>
      <c r="CJ512" s="216"/>
      <c r="CK512" s="216"/>
      <c r="CL512" s="214"/>
      <c r="CM512" s="216"/>
      <c r="CN512" s="216"/>
      <c r="CO512" s="216"/>
      <c r="CP512" s="216"/>
      <c r="CQ512" s="216"/>
      <c r="CR512" s="216"/>
      <c r="CS512" s="214"/>
      <c r="CT512" s="216"/>
      <c r="CU512" s="216"/>
    </row>
    <row r="513" spans="1:99" ht="15.75" x14ac:dyDescent="0.25">
      <c r="A513" s="166"/>
      <c r="B513" s="201"/>
      <c r="C513" s="202"/>
      <c r="D513" s="201"/>
      <c r="E513" s="214"/>
      <c r="F513" s="201"/>
      <c r="G513" s="201"/>
      <c r="H513" s="201"/>
      <c r="I513" s="201"/>
      <c r="J513" s="201"/>
      <c r="K513" s="201"/>
      <c r="L513" s="201"/>
      <c r="M513" s="201"/>
      <c r="N513" s="201"/>
      <c r="O513" s="201"/>
      <c r="P513" s="201"/>
      <c r="Q513" s="203"/>
      <c r="R513" s="203"/>
      <c r="S513" s="201"/>
      <c r="T513" s="201"/>
      <c r="U513" s="201"/>
      <c r="V513" s="201"/>
      <c r="W513" s="203"/>
      <c r="X513" s="201"/>
      <c r="Y513" s="201"/>
      <c r="Z513" s="201"/>
      <c r="AA513" s="201"/>
      <c r="AB513" s="201"/>
      <c r="AC513" s="203"/>
      <c r="AD513" s="203"/>
      <c r="AE513" s="203"/>
      <c r="AF513" s="201"/>
      <c r="AG513" s="201"/>
      <c r="AH513" s="201"/>
      <c r="AI513" s="203"/>
      <c r="AJ513" s="203"/>
      <c r="AK513" s="203"/>
      <c r="AL513" s="203"/>
      <c r="AM513" s="204"/>
      <c r="AN513" s="201"/>
      <c r="AO513" s="201"/>
      <c r="AP513" s="201"/>
      <c r="AQ513" s="201"/>
      <c r="AR513" s="201"/>
      <c r="AS513" s="201"/>
      <c r="AT513" s="201"/>
      <c r="AU513" s="201"/>
      <c r="AV513" s="201"/>
      <c r="AW513" s="201"/>
      <c r="AX513" s="194"/>
      <c r="AY513" s="216"/>
      <c r="AZ513" s="216"/>
      <c r="BA513" s="216"/>
      <c r="BB513" s="216"/>
      <c r="BC513" s="216"/>
      <c r="BD513" s="216"/>
      <c r="BE513" s="214"/>
      <c r="BF513" s="214"/>
      <c r="BG513" s="216"/>
      <c r="BH513" s="214"/>
      <c r="BI513" s="216"/>
      <c r="BJ513" s="216"/>
      <c r="BK513" s="216"/>
      <c r="BL513" s="216"/>
      <c r="BM513" s="216"/>
      <c r="BN513" s="216"/>
      <c r="BO513" s="214"/>
      <c r="BP513" s="214"/>
      <c r="BQ513" s="216"/>
      <c r="BR513" s="214"/>
      <c r="BS513" s="216"/>
      <c r="BT513" s="216"/>
      <c r="BU513" s="216"/>
      <c r="BV513" s="216"/>
      <c r="BW513" s="216"/>
      <c r="BX513" s="216"/>
      <c r="BY513" s="214"/>
      <c r="BZ513" s="214"/>
      <c r="CA513" s="216"/>
      <c r="CB513" s="214"/>
      <c r="CC513" s="216"/>
      <c r="CD513" s="216"/>
      <c r="CE513" s="216"/>
      <c r="CF513" s="216"/>
      <c r="CG513" s="216"/>
      <c r="CH513" s="216"/>
      <c r="CI513" s="214"/>
      <c r="CJ513" s="214"/>
      <c r="CK513" s="216"/>
      <c r="CL513" s="214"/>
      <c r="CM513" s="216"/>
      <c r="CN513" s="216"/>
      <c r="CO513" s="216"/>
      <c r="CP513" s="216"/>
      <c r="CQ513" s="216"/>
      <c r="CR513" s="216"/>
      <c r="CS513" s="214"/>
      <c r="CT513" s="214"/>
      <c r="CU513" s="216"/>
    </row>
    <row r="514" spans="1:99" ht="15.75" x14ac:dyDescent="0.25">
      <c r="A514" s="166"/>
      <c r="B514" s="201"/>
      <c r="C514" s="202"/>
      <c r="D514" s="201"/>
      <c r="E514" s="201"/>
      <c r="F514" s="201"/>
      <c r="G514" s="201"/>
      <c r="H514" s="201"/>
      <c r="I514" s="201"/>
      <c r="J514" s="201"/>
      <c r="K514" s="201"/>
      <c r="L514" s="201"/>
      <c r="M514" s="201"/>
      <c r="N514" s="201"/>
      <c r="O514" s="201"/>
      <c r="P514" s="201"/>
      <c r="Q514" s="203"/>
      <c r="R514" s="203"/>
      <c r="S514" s="201"/>
      <c r="T514" s="201"/>
      <c r="U514" s="201"/>
      <c r="V514" s="201"/>
      <c r="W514" s="203"/>
      <c r="X514" s="201"/>
      <c r="Y514" s="201"/>
      <c r="Z514" s="201"/>
      <c r="AA514" s="201"/>
      <c r="AB514" s="201"/>
      <c r="AC514" s="203"/>
      <c r="AD514" s="203"/>
      <c r="AE514" s="203"/>
      <c r="AF514" s="201"/>
      <c r="AG514" s="201"/>
      <c r="AH514" s="201"/>
      <c r="AI514" s="203"/>
      <c r="AJ514" s="203"/>
      <c r="AK514" s="203"/>
      <c r="AL514" s="203"/>
      <c r="AM514" s="204"/>
      <c r="AN514" s="201"/>
      <c r="AO514" s="201"/>
      <c r="AP514" s="201"/>
      <c r="AQ514" s="201"/>
      <c r="AR514" s="201"/>
      <c r="AS514" s="201"/>
      <c r="AT514" s="201"/>
      <c r="AU514" s="201"/>
      <c r="AV514" s="201"/>
      <c r="AW514" s="201"/>
      <c r="AX514" s="215"/>
      <c r="AY514" s="216"/>
      <c r="AZ514" s="216"/>
      <c r="BA514" s="216"/>
      <c r="BB514" s="216"/>
      <c r="BC514" s="216"/>
      <c r="BD514" s="216"/>
      <c r="BE514" s="216"/>
      <c r="BF514" s="216"/>
      <c r="BG514" s="216"/>
      <c r="BH514" s="214"/>
      <c r="BI514" s="216"/>
      <c r="BJ514" s="216"/>
      <c r="BK514" s="216"/>
      <c r="BL514" s="216"/>
      <c r="BM514" s="216"/>
      <c r="BN514" s="216"/>
      <c r="BO514" s="216"/>
      <c r="BP514" s="216"/>
      <c r="BQ514" s="216"/>
      <c r="BR514" s="214"/>
      <c r="BS514" s="216"/>
      <c r="BT514" s="216"/>
      <c r="BU514" s="216"/>
      <c r="BV514" s="216"/>
      <c r="BW514" s="216"/>
      <c r="BX514" s="216"/>
      <c r="BY514" s="216"/>
      <c r="BZ514" s="216"/>
      <c r="CA514" s="216"/>
      <c r="CB514" s="214"/>
      <c r="CC514" s="216"/>
      <c r="CD514" s="216"/>
      <c r="CE514" s="216"/>
      <c r="CF514" s="216"/>
      <c r="CG514" s="216"/>
      <c r="CH514" s="216"/>
      <c r="CI514" s="216"/>
      <c r="CJ514" s="216"/>
      <c r="CK514" s="216"/>
      <c r="CL514" s="214"/>
      <c r="CM514" s="216"/>
      <c r="CN514" s="216"/>
      <c r="CO514" s="216"/>
      <c r="CP514" s="216"/>
      <c r="CQ514" s="216"/>
      <c r="CR514" s="216"/>
      <c r="CS514" s="214"/>
      <c r="CT514" s="216"/>
      <c r="CU514" s="216"/>
    </row>
    <row r="515" spans="1:99" ht="15.75" x14ac:dyDescent="0.25">
      <c r="A515" s="166"/>
      <c r="B515" s="201"/>
      <c r="C515" s="202"/>
      <c r="D515" s="201"/>
      <c r="E515" s="214"/>
      <c r="F515" s="201"/>
      <c r="G515" s="201"/>
      <c r="H515" s="201"/>
      <c r="I515" s="201"/>
      <c r="J515" s="201"/>
      <c r="K515" s="201"/>
      <c r="L515" s="201"/>
      <c r="M515" s="201"/>
      <c r="N515" s="201"/>
      <c r="O515" s="201"/>
      <c r="P515" s="201"/>
      <c r="Q515" s="203"/>
      <c r="R515" s="203"/>
      <c r="S515" s="201"/>
      <c r="T515" s="201"/>
      <c r="U515" s="201"/>
      <c r="V515" s="201"/>
      <c r="W515" s="203"/>
      <c r="X515" s="201"/>
      <c r="Y515" s="201"/>
      <c r="Z515" s="201"/>
      <c r="AA515" s="201"/>
      <c r="AB515" s="201"/>
      <c r="AC515" s="203"/>
      <c r="AD515" s="203"/>
      <c r="AE515" s="203"/>
      <c r="AF515" s="201"/>
      <c r="AG515" s="201"/>
      <c r="AH515" s="201"/>
      <c r="AI515" s="203"/>
      <c r="AJ515" s="203"/>
      <c r="AK515" s="203"/>
      <c r="AL515" s="203"/>
      <c r="AM515" s="204"/>
      <c r="AN515" s="201"/>
      <c r="AO515" s="201"/>
      <c r="AP515" s="201"/>
      <c r="AQ515" s="201"/>
      <c r="AR515" s="201"/>
      <c r="AS515" s="201"/>
      <c r="AT515" s="201"/>
      <c r="AU515" s="201"/>
      <c r="AV515" s="201"/>
      <c r="AW515" s="201"/>
      <c r="AX515" s="194"/>
      <c r="AY515" s="216"/>
      <c r="AZ515" s="216"/>
      <c r="BA515" s="216"/>
      <c r="BB515" s="216"/>
      <c r="BC515" s="216"/>
      <c r="BD515" s="216"/>
      <c r="BE515" s="214"/>
      <c r="BF515" s="214"/>
      <c r="BG515" s="216"/>
      <c r="BH515" s="214"/>
      <c r="BI515" s="216"/>
      <c r="BJ515" s="216"/>
      <c r="BK515" s="216"/>
      <c r="BL515" s="216"/>
      <c r="BM515" s="216"/>
      <c r="BN515" s="216"/>
      <c r="BO515" s="214"/>
      <c r="BP515" s="214"/>
      <c r="BQ515" s="216"/>
      <c r="BR515" s="214"/>
      <c r="BS515" s="216"/>
      <c r="BT515" s="216"/>
      <c r="BU515" s="216"/>
      <c r="BV515" s="216"/>
      <c r="BW515" s="216"/>
      <c r="BX515" s="216"/>
      <c r="BY515" s="214"/>
      <c r="BZ515" s="214"/>
      <c r="CA515" s="216"/>
      <c r="CB515" s="214"/>
      <c r="CC515" s="216"/>
      <c r="CD515" s="216"/>
      <c r="CE515" s="216"/>
      <c r="CF515" s="216"/>
      <c r="CG515" s="216"/>
      <c r="CH515" s="216"/>
      <c r="CI515" s="214"/>
      <c r="CJ515" s="214"/>
      <c r="CK515" s="216"/>
      <c r="CL515" s="214"/>
      <c r="CM515" s="216"/>
      <c r="CN515" s="216"/>
      <c r="CO515" s="216"/>
      <c r="CP515" s="216"/>
      <c r="CQ515" s="216"/>
      <c r="CR515" s="216"/>
      <c r="CS515" s="214"/>
      <c r="CT515" s="214"/>
      <c r="CU515" s="216"/>
    </row>
    <row r="516" spans="1:99" ht="15.75" x14ac:dyDescent="0.25">
      <c r="A516" s="166"/>
      <c r="B516" s="201"/>
      <c r="C516" s="202"/>
      <c r="D516" s="201"/>
      <c r="E516" s="214"/>
      <c r="F516" s="201"/>
      <c r="G516" s="201"/>
      <c r="H516" s="201"/>
      <c r="I516" s="201"/>
      <c r="J516" s="201"/>
      <c r="K516" s="201"/>
      <c r="L516" s="201"/>
      <c r="M516" s="201"/>
      <c r="N516" s="201"/>
      <c r="O516" s="201"/>
      <c r="P516" s="201"/>
      <c r="Q516" s="203"/>
      <c r="R516" s="203"/>
      <c r="S516" s="201"/>
      <c r="T516" s="201"/>
      <c r="U516" s="201"/>
      <c r="V516" s="201"/>
      <c r="W516" s="203"/>
      <c r="X516" s="201"/>
      <c r="Y516" s="201"/>
      <c r="Z516" s="201"/>
      <c r="AA516" s="201"/>
      <c r="AB516" s="201"/>
      <c r="AC516" s="203"/>
      <c r="AD516" s="203"/>
      <c r="AE516" s="203"/>
      <c r="AF516" s="201"/>
      <c r="AG516" s="201"/>
      <c r="AH516" s="201"/>
      <c r="AI516" s="203"/>
      <c r="AJ516" s="203"/>
      <c r="AK516" s="203"/>
      <c r="AL516" s="203"/>
      <c r="AM516" s="204"/>
      <c r="AN516" s="201"/>
      <c r="AO516" s="201"/>
      <c r="AP516" s="201"/>
      <c r="AQ516" s="201"/>
      <c r="AR516" s="201"/>
      <c r="AS516" s="201"/>
      <c r="AT516" s="201"/>
      <c r="AU516" s="201"/>
      <c r="AV516" s="201"/>
      <c r="AW516" s="201"/>
      <c r="AX516" s="194"/>
      <c r="AY516" s="216"/>
      <c r="AZ516" s="216"/>
      <c r="BA516" s="216"/>
      <c r="BB516" s="216"/>
      <c r="BC516" s="216"/>
      <c r="BD516" s="216"/>
      <c r="BE516" s="214"/>
      <c r="BF516" s="214"/>
      <c r="BG516" s="216"/>
      <c r="BH516" s="214"/>
      <c r="BI516" s="216"/>
      <c r="BJ516" s="216"/>
      <c r="BK516" s="216"/>
      <c r="BL516" s="216"/>
      <c r="BM516" s="216"/>
      <c r="BN516" s="216"/>
      <c r="BO516" s="214"/>
      <c r="BP516" s="214"/>
      <c r="BQ516" s="216"/>
      <c r="BR516" s="214"/>
      <c r="BS516" s="216"/>
      <c r="BT516" s="216"/>
      <c r="BU516" s="216"/>
      <c r="BV516" s="216"/>
      <c r="BW516" s="216"/>
      <c r="BX516" s="216"/>
      <c r="BY516" s="214"/>
      <c r="BZ516" s="214"/>
      <c r="CA516" s="216"/>
      <c r="CB516" s="214"/>
      <c r="CC516" s="216"/>
      <c r="CD516" s="216"/>
      <c r="CE516" s="216"/>
      <c r="CF516" s="216"/>
      <c r="CG516" s="216"/>
      <c r="CH516" s="216"/>
      <c r="CI516" s="214"/>
      <c r="CJ516" s="214"/>
      <c r="CK516" s="216"/>
      <c r="CL516" s="214"/>
      <c r="CM516" s="216"/>
      <c r="CN516" s="216"/>
      <c r="CO516" s="216"/>
      <c r="CP516" s="216"/>
      <c r="CQ516" s="216"/>
      <c r="CR516" s="216"/>
      <c r="CS516" s="214"/>
      <c r="CT516" s="214"/>
      <c r="CU516" s="216"/>
    </row>
    <row r="517" spans="1:99" ht="15.75" x14ac:dyDescent="0.25">
      <c r="A517" s="166"/>
      <c r="B517" s="201"/>
      <c r="C517" s="202"/>
      <c r="D517" s="201"/>
      <c r="E517" s="214"/>
      <c r="F517" s="201"/>
      <c r="G517" s="201"/>
      <c r="H517" s="201"/>
      <c r="I517" s="201"/>
      <c r="J517" s="201"/>
      <c r="K517" s="201"/>
      <c r="L517" s="201"/>
      <c r="M517" s="201"/>
      <c r="N517" s="201"/>
      <c r="O517" s="201"/>
      <c r="P517" s="201"/>
      <c r="Q517" s="203"/>
      <c r="R517" s="203"/>
      <c r="S517" s="201"/>
      <c r="T517" s="201"/>
      <c r="U517" s="201"/>
      <c r="V517" s="201"/>
      <c r="W517" s="203"/>
      <c r="X517" s="201"/>
      <c r="Y517" s="201"/>
      <c r="Z517" s="201"/>
      <c r="AA517" s="201"/>
      <c r="AB517" s="201"/>
      <c r="AC517" s="203"/>
      <c r="AD517" s="203"/>
      <c r="AE517" s="203"/>
      <c r="AF517" s="201"/>
      <c r="AG517" s="201"/>
      <c r="AH517" s="201"/>
      <c r="AI517" s="203"/>
      <c r="AJ517" s="203"/>
      <c r="AK517" s="203"/>
      <c r="AL517" s="203"/>
      <c r="AM517" s="204"/>
      <c r="AN517" s="201"/>
      <c r="AO517" s="201"/>
      <c r="AP517" s="201"/>
      <c r="AQ517" s="201"/>
      <c r="AR517" s="201"/>
      <c r="AS517" s="201"/>
      <c r="AT517" s="201"/>
      <c r="AU517" s="201"/>
      <c r="AV517" s="201"/>
      <c r="AW517" s="201"/>
      <c r="AX517" s="194"/>
      <c r="AY517" s="216"/>
      <c r="AZ517" s="216"/>
      <c r="BA517" s="216"/>
      <c r="BB517" s="216"/>
      <c r="BC517" s="216"/>
      <c r="BD517" s="216"/>
      <c r="BE517" s="214"/>
      <c r="BF517" s="214"/>
      <c r="BG517" s="216"/>
      <c r="BH517" s="214"/>
      <c r="BI517" s="216"/>
      <c r="BJ517" s="216"/>
      <c r="BK517" s="216"/>
      <c r="BL517" s="216"/>
      <c r="BM517" s="216"/>
      <c r="BN517" s="216"/>
      <c r="BO517" s="214"/>
      <c r="BP517" s="214"/>
      <c r="BQ517" s="216"/>
      <c r="BR517" s="214"/>
      <c r="BS517" s="216"/>
      <c r="BT517" s="216"/>
      <c r="BU517" s="216"/>
      <c r="BV517" s="216"/>
      <c r="BW517" s="216"/>
      <c r="BX517" s="216"/>
      <c r="BY517" s="214"/>
      <c r="BZ517" s="214"/>
      <c r="CA517" s="216"/>
      <c r="CB517" s="214"/>
      <c r="CC517" s="216"/>
      <c r="CD517" s="216"/>
      <c r="CE517" s="216"/>
      <c r="CF517" s="216"/>
      <c r="CG517" s="216"/>
      <c r="CH517" s="216"/>
      <c r="CI517" s="214"/>
      <c r="CJ517" s="214"/>
      <c r="CK517" s="216"/>
      <c r="CL517" s="214"/>
      <c r="CM517" s="216"/>
      <c r="CN517" s="216"/>
      <c r="CO517" s="216"/>
      <c r="CP517" s="216"/>
      <c r="CQ517" s="216"/>
      <c r="CR517" s="216"/>
      <c r="CS517" s="214"/>
      <c r="CT517" s="214"/>
      <c r="CU517" s="216"/>
    </row>
    <row r="518" spans="1:99" ht="15.75" x14ac:dyDescent="0.25">
      <c r="A518" s="166"/>
      <c r="B518" s="201"/>
      <c r="C518" s="202"/>
      <c r="D518" s="201"/>
      <c r="E518" s="214"/>
      <c r="F518" s="201"/>
      <c r="G518" s="201"/>
      <c r="H518" s="201"/>
      <c r="I518" s="201"/>
      <c r="J518" s="201"/>
      <c r="K518" s="201"/>
      <c r="L518" s="201"/>
      <c r="M518" s="201"/>
      <c r="N518" s="201"/>
      <c r="O518" s="201"/>
      <c r="P518" s="201"/>
      <c r="Q518" s="203"/>
      <c r="R518" s="203"/>
      <c r="S518" s="201"/>
      <c r="T518" s="201"/>
      <c r="U518" s="201"/>
      <c r="V518" s="201"/>
      <c r="W518" s="203"/>
      <c r="X518" s="201"/>
      <c r="Y518" s="201"/>
      <c r="Z518" s="201"/>
      <c r="AA518" s="201"/>
      <c r="AB518" s="201"/>
      <c r="AC518" s="203"/>
      <c r="AD518" s="203"/>
      <c r="AE518" s="203"/>
      <c r="AF518" s="201"/>
      <c r="AG518" s="201"/>
      <c r="AH518" s="201"/>
      <c r="AI518" s="203"/>
      <c r="AJ518" s="203"/>
      <c r="AK518" s="203"/>
      <c r="AL518" s="203"/>
      <c r="AM518" s="204"/>
      <c r="AN518" s="201"/>
      <c r="AO518" s="201"/>
      <c r="AP518" s="201"/>
      <c r="AQ518" s="201"/>
      <c r="AR518" s="201"/>
      <c r="AS518" s="201"/>
      <c r="AT518" s="201"/>
      <c r="AU518" s="201"/>
      <c r="AV518" s="201"/>
      <c r="AW518" s="201"/>
      <c r="AX518" s="194"/>
      <c r="AY518" s="216"/>
      <c r="AZ518" s="216"/>
      <c r="BA518" s="216"/>
      <c r="BB518" s="216"/>
      <c r="BC518" s="216"/>
      <c r="BD518" s="216"/>
      <c r="BE518" s="214"/>
      <c r="BF518" s="214"/>
      <c r="BG518" s="216"/>
      <c r="BH518" s="214"/>
      <c r="BI518" s="216"/>
      <c r="BJ518" s="216"/>
      <c r="BK518" s="216"/>
      <c r="BL518" s="216"/>
      <c r="BM518" s="216"/>
      <c r="BN518" s="216"/>
      <c r="BO518" s="214"/>
      <c r="BP518" s="214"/>
      <c r="BQ518" s="216"/>
      <c r="BR518" s="214"/>
      <c r="BS518" s="216"/>
      <c r="BT518" s="216"/>
      <c r="BU518" s="216"/>
      <c r="BV518" s="216"/>
      <c r="BW518" s="216"/>
      <c r="BX518" s="216"/>
      <c r="BY518" s="214"/>
      <c r="BZ518" s="214"/>
      <c r="CA518" s="216"/>
      <c r="CB518" s="214"/>
      <c r="CC518" s="216"/>
      <c r="CD518" s="216"/>
      <c r="CE518" s="216"/>
      <c r="CF518" s="216"/>
      <c r="CG518" s="216"/>
      <c r="CH518" s="216"/>
      <c r="CI518" s="214"/>
      <c r="CJ518" s="214"/>
      <c r="CK518" s="216"/>
      <c r="CL518" s="214"/>
      <c r="CM518" s="216"/>
      <c r="CN518" s="216"/>
      <c r="CO518" s="216"/>
      <c r="CP518" s="216"/>
      <c r="CQ518" s="216"/>
      <c r="CR518" s="216"/>
      <c r="CS518" s="214"/>
      <c r="CT518" s="214"/>
      <c r="CU518" s="216"/>
    </row>
    <row r="519" spans="1:99" ht="15.75" x14ac:dyDescent="0.25">
      <c r="A519" s="166"/>
      <c r="B519" s="201"/>
      <c r="C519" s="202"/>
      <c r="D519" s="201"/>
      <c r="E519" s="201"/>
      <c r="F519" s="201"/>
      <c r="G519" s="201"/>
      <c r="H519" s="201"/>
      <c r="I519" s="201"/>
      <c r="J519" s="201"/>
      <c r="K519" s="201"/>
      <c r="L519" s="201"/>
      <c r="M519" s="201"/>
      <c r="N519" s="201"/>
      <c r="O519" s="201"/>
      <c r="P519" s="201"/>
      <c r="Q519" s="203"/>
      <c r="R519" s="203"/>
      <c r="S519" s="201"/>
      <c r="T519" s="201"/>
      <c r="U519" s="201"/>
      <c r="V519" s="201"/>
      <c r="W519" s="203"/>
      <c r="X519" s="201"/>
      <c r="Y519" s="201"/>
      <c r="Z519" s="201"/>
      <c r="AA519" s="201"/>
      <c r="AB519" s="201"/>
      <c r="AC519" s="203"/>
      <c r="AD519" s="203"/>
      <c r="AE519" s="203"/>
      <c r="AF519" s="201"/>
      <c r="AG519" s="201"/>
      <c r="AH519" s="201"/>
      <c r="AI519" s="203"/>
      <c r="AJ519" s="203"/>
      <c r="AK519" s="203"/>
      <c r="AL519" s="203"/>
      <c r="AM519" s="204"/>
      <c r="AN519" s="201"/>
      <c r="AO519" s="201"/>
      <c r="AP519" s="201"/>
      <c r="AQ519" s="201"/>
      <c r="AR519" s="201"/>
      <c r="AS519" s="201"/>
      <c r="AT519" s="201"/>
      <c r="AU519" s="201"/>
      <c r="AV519" s="201"/>
      <c r="AW519" s="201"/>
      <c r="AX519" s="215"/>
      <c r="AY519" s="216"/>
      <c r="AZ519" s="216"/>
      <c r="BA519" s="216"/>
      <c r="BB519" s="216"/>
      <c r="BC519" s="216"/>
      <c r="BD519" s="216"/>
      <c r="BE519" s="216"/>
      <c r="BF519" s="216"/>
      <c r="BG519" s="216"/>
      <c r="BH519" s="214"/>
      <c r="BI519" s="216"/>
      <c r="BJ519" s="216"/>
      <c r="BK519" s="216"/>
      <c r="BL519" s="216"/>
      <c r="BM519" s="216"/>
      <c r="BN519" s="216"/>
      <c r="BO519" s="216"/>
      <c r="BP519" s="216"/>
      <c r="BQ519" s="216"/>
      <c r="BR519" s="214"/>
      <c r="BS519" s="216"/>
      <c r="BT519" s="216"/>
      <c r="BU519" s="216"/>
      <c r="BV519" s="216"/>
      <c r="BW519" s="216"/>
      <c r="BX519" s="216"/>
      <c r="BY519" s="216"/>
      <c r="BZ519" s="216"/>
      <c r="CA519" s="216"/>
      <c r="CB519" s="214"/>
      <c r="CC519" s="216"/>
      <c r="CD519" s="216"/>
      <c r="CE519" s="216"/>
      <c r="CF519" s="216"/>
      <c r="CG519" s="216"/>
      <c r="CH519" s="216"/>
      <c r="CI519" s="216"/>
      <c r="CJ519" s="216"/>
      <c r="CK519" s="216"/>
      <c r="CL519" s="214"/>
      <c r="CM519" s="216"/>
      <c r="CN519" s="216"/>
      <c r="CO519" s="216"/>
      <c r="CP519" s="216"/>
      <c r="CQ519" s="216"/>
      <c r="CR519" s="216"/>
      <c r="CS519" s="214"/>
      <c r="CT519" s="216"/>
      <c r="CU519" s="216"/>
    </row>
    <row r="520" spans="1:99" ht="15.75" x14ac:dyDescent="0.25">
      <c r="A520" s="166"/>
      <c r="B520" s="201"/>
      <c r="C520" s="202"/>
      <c r="D520" s="201"/>
      <c r="E520" s="201"/>
      <c r="F520" s="201"/>
      <c r="G520" s="201"/>
      <c r="H520" s="201"/>
      <c r="I520" s="201"/>
      <c r="J520" s="201"/>
      <c r="K520" s="201"/>
      <c r="L520" s="201"/>
      <c r="M520" s="201"/>
      <c r="N520" s="201"/>
      <c r="O520" s="201"/>
      <c r="P520" s="201"/>
      <c r="Q520" s="203"/>
      <c r="R520" s="203"/>
      <c r="S520" s="201"/>
      <c r="T520" s="201"/>
      <c r="U520" s="201"/>
      <c r="V520" s="201"/>
      <c r="W520" s="203"/>
      <c r="X520" s="201"/>
      <c r="Y520" s="201"/>
      <c r="Z520" s="201"/>
      <c r="AA520" s="201"/>
      <c r="AB520" s="201"/>
      <c r="AC520" s="203"/>
      <c r="AD520" s="203"/>
      <c r="AE520" s="203"/>
      <c r="AF520" s="201"/>
      <c r="AG520" s="201"/>
      <c r="AH520" s="201"/>
      <c r="AI520" s="203"/>
      <c r="AJ520" s="203"/>
      <c r="AK520" s="203"/>
      <c r="AL520" s="203"/>
      <c r="AM520" s="204"/>
      <c r="AN520" s="201"/>
      <c r="AO520" s="201"/>
      <c r="AP520" s="201"/>
      <c r="AQ520" s="201"/>
      <c r="AR520" s="201"/>
      <c r="AS520" s="201"/>
      <c r="AT520" s="201"/>
      <c r="AU520" s="201"/>
      <c r="AV520" s="201"/>
      <c r="AW520" s="201"/>
      <c r="AX520" s="194"/>
      <c r="AY520" s="216"/>
      <c r="AZ520" s="216"/>
      <c r="BA520" s="216"/>
      <c r="BB520" s="216"/>
      <c r="BC520" s="216"/>
      <c r="BD520" s="216"/>
      <c r="BE520" s="214"/>
      <c r="BF520" s="214"/>
      <c r="BG520" s="216"/>
      <c r="BH520" s="214"/>
      <c r="BI520" s="216"/>
      <c r="BJ520" s="216"/>
      <c r="BK520" s="216"/>
      <c r="BL520" s="216"/>
      <c r="BM520" s="216"/>
      <c r="BN520" s="216"/>
      <c r="BO520" s="214"/>
      <c r="BP520" s="214"/>
      <c r="BQ520" s="216"/>
      <c r="BR520" s="214"/>
      <c r="BS520" s="216"/>
      <c r="BT520" s="216"/>
      <c r="BU520" s="216"/>
      <c r="BV520" s="216"/>
      <c r="BW520" s="216"/>
      <c r="BX520" s="216"/>
      <c r="BY520" s="214"/>
      <c r="BZ520" s="214"/>
      <c r="CA520" s="216"/>
      <c r="CB520" s="214"/>
      <c r="CC520" s="216"/>
      <c r="CD520" s="216"/>
      <c r="CE520" s="216"/>
      <c r="CF520" s="216"/>
      <c r="CG520" s="216"/>
      <c r="CH520" s="216"/>
      <c r="CI520" s="214"/>
      <c r="CJ520" s="214"/>
      <c r="CK520" s="216"/>
      <c r="CL520" s="214"/>
      <c r="CM520" s="216"/>
      <c r="CN520" s="216"/>
      <c r="CO520" s="216"/>
      <c r="CP520" s="216"/>
      <c r="CQ520" s="216"/>
      <c r="CR520" s="216"/>
      <c r="CS520" s="214"/>
      <c r="CT520" s="214"/>
      <c r="CU520" s="216"/>
    </row>
    <row r="521" spans="1:99" ht="15.75" x14ac:dyDescent="0.25">
      <c r="A521" s="166"/>
      <c r="B521" s="201"/>
      <c r="C521" s="202"/>
      <c r="D521" s="201"/>
      <c r="E521" s="201"/>
      <c r="F521" s="201"/>
      <c r="G521" s="201"/>
      <c r="H521" s="201"/>
      <c r="I521" s="201"/>
      <c r="J521" s="201"/>
      <c r="K521" s="201"/>
      <c r="L521" s="201"/>
      <c r="M521" s="201"/>
      <c r="N521" s="201"/>
      <c r="O521" s="201"/>
      <c r="P521" s="201"/>
      <c r="Q521" s="203"/>
      <c r="R521" s="203"/>
      <c r="S521" s="201"/>
      <c r="T521" s="201"/>
      <c r="U521" s="201"/>
      <c r="V521" s="201"/>
      <c r="W521" s="203"/>
      <c r="X521" s="201"/>
      <c r="Y521" s="201"/>
      <c r="Z521" s="201"/>
      <c r="AA521" s="201"/>
      <c r="AB521" s="201"/>
      <c r="AC521" s="203"/>
      <c r="AD521" s="203"/>
      <c r="AE521" s="203"/>
      <c r="AF521" s="201"/>
      <c r="AG521" s="201"/>
      <c r="AH521" s="201"/>
      <c r="AI521" s="203"/>
      <c r="AJ521" s="203"/>
      <c r="AK521" s="203"/>
      <c r="AL521" s="203"/>
      <c r="AM521" s="204"/>
      <c r="AN521" s="201"/>
      <c r="AO521" s="201"/>
      <c r="AP521" s="201"/>
      <c r="AQ521" s="201"/>
      <c r="AR521" s="201"/>
      <c r="AS521" s="201"/>
      <c r="AT521" s="201"/>
      <c r="AU521" s="201"/>
      <c r="AV521" s="201"/>
      <c r="AW521" s="201"/>
      <c r="AX521" s="215"/>
      <c r="AY521" s="216"/>
      <c r="AZ521" s="216"/>
      <c r="BA521" s="216"/>
      <c r="BB521" s="216"/>
      <c r="BC521" s="216"/>
      <c r="BD521" s="216"/>
      <c r="BE521" s="216"/>
      <c r="BF521" s="216"/>
      <c r="BG521" s="216"/>
      <c r="BH521" s="214"/>
      <c r="BI521" s="216"/>
      <c r="BJ521" s="216"/>
      <c r="BK521" s="216"/>
      <c r="BL521" s="216"/>
      <c r="BM521" s="216"/>
      <c r="BN521" s="216"/>
      <c r="BO521" s="216"/>
      <c r="BP521" s="216"/>
      <c r="BQ521" s="216"/>
      <c r="BR521" s="214"/>
      <c r="BS521" s="216"/>
      <c r="BT521" s="216"/>
      <c r="BU521" s="216"/>
      <c r="BV521" s="216"/>
      <c r="BW521" s="216"/>
      <c r="BX521" s="216"/>
      <c r="BY521" s="216"/>
      <c r="BZ521" s="216"/>
      <c r="CA521" s="216"/>
      <c r="CB521" s="214"/>
      <c r="CC521" s="216"/>
      <c r="CD521" s="216"/>
      <c r="CE521" s="216"/>
      <c r="CF521" s="216"/>
      <c r="CG521" s="216"/>
      <c r="CH521" s="216"/>
      <c r="CI521" s="216"/>
      <c r="CJ521" s="216"/>
      <c r="CK521" s="216"/>
      <c r="CL521" s="214"/>
      <c r="CM521" s="216"/>
      <c r="CN521" s="216"/>
      <c r="CO521" s="216"/>
      <c r="CP521" s="216"/>
      <c r="CQ521" s="216"/>
      <c r="CR521" s="216"/>
      <c r="CS521" s="214"/>
      <c r="CT521" s="216"/>
      <c r="CU521" s="216"/>
    </row>
    <row r="522" spans="1:99" ht="15.75" x14ac:dyDescent="0.25">
      <c r="A522" s="166"/>
      <c r="B522" s="201"/>
      <c r="C522" s="202"/>
      <c r="D522" s="201"/>
      <c r="E522" s="201"/>
      <c r="F522" s="201"/>
      <c r="G522" s="201"/>
      <c r="H522" s="201"/>
      <c r="I522" s="201"/>
      <c r="J522" s="201"/>
      <c r="K522" s="201"/>
      <c r="L522" s="201"/>
      <c r="M522" s="201"/>
      <c r="N522" s="201"/>
      <c r="O522" s="201"/>
      <c r="P522" s="201"/>
      <c r="Q522" s="203"/>
      <c r="R522" s="203"/>
      <c r="S522" s="201"/>
      <c r="T522" s="201"/>
      <c r="U522" s="201"/>
      <c r="V522" s="201"/>
      <c r="W522" s="203"/>
      <c r="X522" s="201"/>
      <c r="Y522" s="201"/>
      <c r="Z522" s="201"/>
      <c r="AA522" s="201"/>
      <c r="AB522" s="201"/>
      <c r="AC522" s="203"/>
      <c r="AD522" s="203"/>
      <c r="AE522" s="203"/>
      <c r="AF522" s="201"/>
      <c r="AG522" s="201"/>
      <c r="AH522" s="201"/>
      <c r="AI522" s="203"/>
      <c r="AJ522" s="203"/>
      <c r="AK522" s="203"/>
      <c r="AL522" s="203"/>
      <c r="AM522" s="204"/>
      <c r="AN522" s="201"/>
      <c r="AO522" s="201"/>
      <c r="AP522" s="201"/>
      <c r="AQ522" s="201"/>
      <c r="AR522" s="201"/>
      <c r="AS522" s="201"/>
      <c r="AT522" s="201"/>
      <c r="AU522" s="201"/>
      <c r="AV522" s="201"/>
      <c r="AW522" s="201"/>
      <c r="AX522" s="215"/>
      <c r="AY522" s="216"/>
      <c r="AZ522" s="216"/>
      <c r="BA522" s="216"/>
      <c r="BB522" s="216"/>
      <c r="BC522" s="216"/>
      <c r="BD522" s="216"/>
      <c r="BE522" s="216"/>
      <c r="BF522" s="216"/>
      <c r="BG522" s="216"/>
      <c r="BH522" s="214"/>
      <c r="BI522" s="216"/>
      <c r="BJ522" s="216"/>
      <c r="BK522" s="216"/>
      <c r="BL522" s="216"/>
      <c r="BM522" s="216"/>
      <c r="BN522" s="216"/>
      <c r="BO522" s="216"/>
      <c r="BP522" s="216"/>
      <c r="BQ522" s="216"/>
      <c r="BR522" s="214"/>
      <c r="BS522" s="216"/>
      <c r="BT522" s="216"/>
      <c r="BU522" s="216"/>
      <c r="BV522" s="216"/>
      <c r="BW522" s="216"/>
      <c r="BX522" s="216"/>
      <c r="BY522" s="216"/>
      <c r="BZ522" s="216"/>
      <c r="CA522" s="216"/>
      <c r="CB522" s="214"/>
      <c r="CC522" s="216"/>
      <c r="CD522" s="216"/>
      <c r="CE522" s="216"/>
      <c r="CF522" s="216"/>
      <c r="CG522" s="216"/>
      <c r="CH522" s="216"/>
      <c r="CI522" s="216"/>
      <c r="CJ522" s="216"/>
      <c r="CK522" s="216"/>
      <c r="CL522" s="214"/>
      <c r="CM522" s="216"/>
      <c r="CN522" s="216"/>
      <c r="CO522" s="216"/>
      <c r="CP522" s="216"/>
      <c r="CQ522" s="216"/>
      <c r="CR522" s="216"/>
      <c r="CS522" s="214"/>
      <c r="CT522" s="216"/>
      <c r="CU522" s="216"/>
    </row>
    <row r="523" spans="1:99" ht="15.75" x14ac:dyDescent="0.25">
      <c r="A523" s="166"/>
      <c r="B523" s="201"/>
      <c r="C523" s="202"/>
      <c r="D523" s="201"/>
      <c r="E523" s="201"/>
      <c r="F523" s="201"/>
      <c r="G523" s="201"/>
      <c r="H523" s="201"/>
      <c r="I523" s="201"/>
      <c r="J523" s="201"/>
      <c r="K523" s="201"/>
      <c r="L523" s="217"/>
      <c r="M523" s="201"/>
      <c r="N523" s="201"/>
      <c r="O523" s="201"/>
      <c r="P523" s="201"/>
      <c r="Q523" s="203"/>
      <c r="R523" s="203"/>
      <c r="S523" s="201"/>
      <c r="T523" s="201"/>
      <c r="U523" s="201"/>
      <c r="V523" s="201"/>
      <c r="W523" s="203"/>
      <c r="X523" s="201"/>
      <c r="Y523" s="201"/>
      <c r="Z523" s="201"/>
      <c r="AA523" s="201"/>
      <c r="AB523" s="201"/>
      <c r="AC523" s="203"/>
      <c r="AD523" s="203"/>
      <c r="AE523" s="203"/>
      <c r="AF523" s="201"/>
      <c r="AG523" s="201"/>
      <c r="AH523" s="201"/>
      <c r="AI523" s="203"/>
      <c r="AJ523" s="203"/>
      <c r="AK523" s="203"/>
      <c r="AL523" s="203"/>
      <c r="AM523" s="204"/>
      <c r="AN523" s="201"/>
      <c r="AO523" s="201"/>
      <c r="AP523" s="201"/>
      <c r="AQ523" s="201"/>
      <c r="AR523" s="201"/>
      <c r="AS523" s="201"/>
      <c r="AT523" s="201"/>
      <c r="AU523" s="201"/>
      <c r="AV523" s="201"/>
      <c r="AW523" s="201"/>
      <c r="AX523" s="194"/>
      <c r="AY523" s="216"/>
      <c r="AZ523" s="216"/>
      <c r="BA523" s="216"/>
      <c r="BB523" s="216"/>
      <c r="BC523" s="216"/>
      <c r="BD523" s="216"/>
      <c r="BE523" s="214"/>
      <c r="BF523" s="214"/>
      <c r="BG523" s="216"/>
      <c r="BH523" s="214"/>
      <c r="BI523" s="216"/>
      <c r="BJ523" s="216"/>
      <c r="BK523" s="216"/>
      <c r="BL523" s="216"/>
      <c r="BM523" s="216"/>
      <c r="BN523" s="216"/>
      <c r="BO523" s="214"/>
      <c r="BP523" s="214"/>
      <c r="BQ523" s="216"/>
      <c r="BR523" s="214"/>
      <c r="BS523" s="216"/>
      <c r="BT523" s="216"/>
      <c r="BU523" s="216"/>
      <c r="BV523" s="216"/>
      <c r="BW523" s="216"/>
      <c r="BX523" s="216"/>
      <c r="BY523" s="214"/>
      <c r="BZ523" s="214"/>
      <c r="CA523" s="216"/>
      <c r="CB523" s="214"/>
      <c r="CC523" s="216"/>
      <c r="CD523" s="216"/>
      <c r="CE523" s="216"/>
      <c r="CF523" s="216"/>
      <c r="CG523" s="216"/>
      <c r="CH523" s="216"/>
      <c r="CI523" s="214"/>
      <c r="CJ523" s="214"/>
      <c r="CK523" s="216"/>
      <c r="CL523" s="214"/>
      <c r="CM523" s="216"/>
      <c r="CN523" s="216"/>
      <c r="CO523" s="216"/>
      <c r="CP523" s="216"/>
      <c r="CQ523" s="216"/>
      <c r="CR523" s="216"/>
      <c r="CS523" s="214"/>
      <c r="CT523" s="214"/>
      <c r="CU523" s="216"/>
    </row>
    <row r="524" spans="1:99" ht="15.75" x14ac:dyDescent="0.25">
      <c r="A524" s="166"/>
      <c r="B524" s="201"/>
      <c r="C524" s="202"/>
      <c r="D524" s="201"/>
      <c r="E524" s="201"/>
      <c r="F524" s="201"/>
      <c r="G524" s="201"/>
      <c r="H524" s="201"/>
      <c r="I524" s="201"/>
      <c r="J524" s="201"/>
      <c r="K524" s="201"/>
      <c r="L524" s="201"/>
      <c r="M524" s="201"/>
      <c r="N524" s="201"/>
      <c r="O524" s="201"/>
      <c r="P524" s="201"/>
      <c r="Q524" s="203"/>
      <c r="R524" s="203"/>
      <c r="S524" s="201"/>
      <c r="T524" s="201"/>
      <c r="U524" s="201"/>
      <c r="V524" s="201"/>
      <c r="W524" s="203"/>
      <c r="X524" s="201"/>
      <c r="Y524" s="201"/>
      <c r="Z524" s="201"/>
      <c r="AA524" s="201"/>
      <c r="AB524" s="201"/>
      <c r="AC524" s="203"/>
      <c r="AD524" s="203"/>
      <c r="AE524" s="203"/>
      <c r="AF524" s="201"/>
      <c r="AG524" s="201"/>
      <c r="AH524" s="201"/>
      <c r="AI524" s="203"/>
      <c r="AJ524" s="203"/>
      <c r="AK524" s="203"/>
      <c r="AL524" s="203"/>
      <c r="AM524" s="204"/>
      <c r="AN524" s="201"/>
      <c r="AO524" s="201"/>
      <c r="AP524" s="201"/>
      <c r="AQ524" s="201"/>
      <c r="AR524" s="201"/>
      <c r="AS524" s="201"/>
      <c r="AT524" s="201"/>
      <c r="AU524" s="201"/>
      <c r="AV524" s="201"/>
      <c r="AW524" s="201"/>
      <c r="AX524" s="215"/>
      <c r="AY524" s="216"/>
      <c r="AZ524" s="216"/>
      <c r="BA524" s="216"/>
      <c r="BB524" s="216"/>
      <c r="BC524" s="216"/>
      <c r="BD524" s="216"/>
      <c r="BE524" s="216"/>
      <c r="BF524" s="216"/>
      <c r="BG524" s="216"/>
      <c r="BH524" s="214"/>
      <c r="BI524" s="216"/>
      <c r="BJ524" s="216"/>
      <c r="BK524" s="216"/>
      <c r="BL524" s="216"/>
      <c r="BM524" s="216"/>
      <c r="BN524" s="216"/>
      <c r="BO524" s="216"/>
      <c r="BP524" s="216"/>
      <c r="BQ524" s="216"/>
      <c r="BR524" s="214"/>
      <c r="BS524" s="216"/>
      <c r="BT524" s="216"/>
      <c r="BU524" s="216"/>
      <c r="BV524" s="216"/>
      <c r="BW524" s="216"/>
      <c r="BX524" s="216"/>
      <c r="BY524" s="216"/>
      <c r="BZ524" s="216"/>
      <c r="CA524" s="216"/>
      <c r="CB524" s="214"/>
      <c r="CC524" s="216"/>
      <c r="CD524" s="216"/>
      <c r="CE524" s="216"/>
      <c r="CF524" s="216"/>
      <c r="CG524" s="216"/>
      <c r="CH524" s="216"/>
      <c r="CI524" s="216"/>
      <c r="CJ524" s="216"/>
      <c r="CK524" s="216"/>
      <c r="CL524" s="214"/>
      <c r="CM524" s="216"/>
      <c r="CN524" s="216"/>
      <c r="CO524" s="216"/>
      <c r="CP524" s="216"/>
      <c r="CQ524" s="216"/>
      <c r="CR524" s="216"/>
      <c r="CS524" s="214"/>
      <c r="CT524" s="216"/>
      <c r="CU524" s="216"/>
    </row>
    <row r="525" spans="1:99" ht="15.75" x14ac:dyDescent="0.25">
      <c r="A525" s="166"/>
      <c r="B525" s="201"/>
      <c r="C525" s="202"/>
      <c r="D525" s="201"/>
      <c r="E525" s="201"/>
      <c r="F525" s="201"/>
      <c r="G525" s="201"/>
      <c r="H525" s="201"/>
      <c r="I525" s="201"/>
      <c r="J525" s="201"/>
      <c r="K525" s="201"/>
      <c r="L525" s="201"/>
      <c r="M525" s="201"/>
      <c r="N525" s="201"/>
      <c r="O525" s="201"/>
      <c r="P525" s="201"/>
      <c r="Q525" s="203"/>
      <c r="R525" s="203"/>
      <c r="S525" s="201"/>
      <c r="T525" s="201"/>
      <c r="U525" s="201"/>
      <c r="V525" s="201"/>
      <c r="W525" s="203"/>
      <c r="X525" s="201"/>
      <c r="Y525" s="201"/>
      <c r="Z525" s="201"/>
      <c r="AA525" s="201"/>
      <c r="AB525" s="201"/>
      <c r="AC525" s="203"/>
      <c r="AD525" s="203"/>
      <c r="AE525" s="203"/>
      <c r="AF525" s="201"/>
      <c r="AG525" s="201"/>
      <c r="AH525" s="201"/>
      <c r="AI525" s="203"/>
      <c r="AJ525" s="203"/>
      <c r="AK525" s="203"/>
      <c r="AL525" s="203"/>
      <c r="AM525" s="204"/>
      <c r="AN525" s="201"/>
      <c r="AO525" s="201"/>
      <c r="AP525" s="201"/>
      <c r="AQ525" s="201"/>
      <c r="AR525" s="201"/>
      <c r="AS525" s="201"/>
      <c r="AT525" s="201"/>
      <c r="AU525" s="201"/>
      <c r="AV525" s="201"/>
      <c r="AW525" s="201"/>
      <c r="AX525" s="215"/>
      <c r="AY525" s="216"/>
      <c r="AZ525" s="216"/>
      <c r="BA525" s="216"/>
      <c r="BB525" s="216"/>
      <c r="BC525" s="216"/>
      <c r="BD525" s="216"/>
      <c r="BE525" s="216"/>
      <c r="BF525" s="216"/>
      <c r="BG525" s="216"/>
      <c r="BH525" s="214"/>
      <c r="BI525" s="216"/>
      <c r="BJ525" s="216"/>
      <c r="BK525" s="216"/>
      <c r="BL525" s="216"/>
      <c r="BM525" s="216"/>
      <c r="BN525" s="216"/>
      <c r="BO525" s="216"/>
      <c r="BP525" s="216"/>
      <c r="BQ525" s="216"/>
      <c r="BR525" s="214"/>
      <c r="BS525" s="216"/>
      <c r="BT525" s="216"/>
      <c r="BU525" s="216"/>
      <c r="BV525" s="216"/>
      <c r="BW525" s="216"/>
      <c r="BX525" s="216"/>
      <c r="BY525" s="216"/>
      <c r="BZ525" s="216"/>
      <c r="CA525" s="216"/>
      <c r="CB525" s="214"/>
      <c r="CC525" s="216"/>
      <c r="CD525" s="216"/>
      <c r="CE525" s="216"/>
      <c r="CF525" s="216"/>
      <c r="CG525" s="216"/>
      <c r="CH525" s="216"/>
      <c r="CI525" s="216"/>
      <c r="CJ525" s="216"/>
      <c r="CK525" s="216"/>
      <c r="CL525" s="214"/>
      <c r="CM525" s="216"/>
      <c r="CN525" s="216"/>
      <c r="CO525" s="216"/>
      <c r="CP525" s="216"/>
      <c r="CQ525" s="216"/>
      <c r="CR525" s="216"/>
      <c r="CS525" s="214"/>
      <c r="CT525" s="216"/>
      <c r="CU525" s="216"/>
    </row>
    <row r="526" spans="1:99" ht="15.75" x14ac:dyDescent="0.25">
      <c r="A526" s="166"/>
      <c r="B526" s="201"/>
      <c r="C526" s="202"/>
      <c r="D526" s="201"/>
      <c r="E526" s="201"/>
      <c r="F526" s="201"/>
      <c r="G526" s="201"/>
      <c r="H526" s="201"/>
      <c r="I526" s="201"/>
      <c r="J526" s="201"/>
      <c r="K526" s="201"/>
      <c r="L526" s="201"/>
      <c r="M526" s="201"/>
      <c r="N526" s="201"/>
      <c r="O526" s="201"/>
      <c r="P526" s="201"/>
      <c r="Q526" s="203"/>
      <c r="R526" s="203"/>
      <c r="S526" s="201"/>
      <c r="T526" s="201"/>
      <c r="U526" s="201"/>
      <c r="V526" s="201"/>
      <c r="W526" s="203"/>
      <c r="X526" s="201"/>
      <c r="Y526" s="201"/>
      <c r="Z526" s="201"/>
      <c r="AA526" s="201"/>
      <c r="AB526" s="201"/>
      <c r="AC526" s="203"/>
      <c r="AD526" s="203"/>
      <c r="AE526" s="203"/>
      <c r="AF526" s="201"/>
      <c r="AG526" s="201"/>
      <c r="AH526" s="201"/>
      <c r="AI526" s="203"/>
      <c r="AJ526" s="203"/>
      <c r="AK526" s="203"/>
      <c r="AL526" s="203"/>
      <c r="AM526" s="204"/>
      <c r="AN526" s="201"/>
      <c r="AO526" s="201"/>
      <c r="AP526" s="201"/>
      <c r="AQ526" s="201"/>
      <c r="AR526" s="201"/>
      <c r="AS526" s="201"/>
      <c r="AT526" s="201"/>
      <c r="AU526" s="201"/>
      <c r="AV526" s="201"/>
      <c r="AW526" s="201"/>
      <c r="AX526" s="215"/>
      <c r="AY526" s="216"/>
      <c r="AZ526" s="216"/>
      <c r="BA526" s="216"/>
      <c r="BB526" s="216"/>
      <c r="BC526" s="216"/>
      <c r="BD526" s="216"/>
      <c r="BE526" s="216"/>
      <c r="BF526" s="216"/>
      <c r="BG526" s="216"/>
      <c r="BH526" s="214"/>
      <c r="BI526" s="216"/>
      <c r="BJ526" s="216"/>
      <c r="BK526" s="216"/>
      <c r="BL526" s="216"/>
      <c r="BM526" s="216"/>
      <c r="BN526" s="216"/>
      <c r="BO526" s="216"/>
      <c r="BP526" s="216"/>
      <c r="BQ526" s="216"/>
      <c r="BR526" s="214"/>
      <c r="BS526" s="216"/>
      <c r="BT526" s="216"/>
      <c r="BU526" s="216"/>
      <c r="BV526" s="216"/>
      <c r="BW526" s="216"/>
      <c r="BX526" s="216"/>
      <c r="BY526" s="216"/>
      <c r="BZ526" s="216"/>
      <c r="CA526" s="216"/>
      <c r="CB526" s="214"/>
      <c r="CC526" s="216"/>
      <c r="CD526" s="216"/>
      <c r="CE526" s="216"/>
      <c r="CF526" s="216"/>
      <c r="CG526" s="216"/>
      <c r="CH526" s="216"/>
      <c r="CI526" s="216"/>
      <c r="CJ526" s="216"/>
      <c r="CK526" s="216"/>
      <c r="CL526" s="214"/>
      <c r="CM526" s="216"/>
      <c r="CN526" s="216"/>
      <c r="CO526" s="216"/>
      <c r="CP526" s="216"/>
      <c r="CQ526" s="216"/>
      <c r="CR526" s="216"/>
      <c r="CS526" s="214"/>
      <c r="CT526" s="216"/>
      <c r="CU526" s="216"/>
    </row>
    <row r="527" spans="1:99" ht="15.75" x14ac:dyDescent="0.25">
      <c r="A527" s="166"/>
      <c r="B527" s="201"/>
      <c r="C527" s="202"/>
      <c r="D527" s="201"/>
      <c r="E527" s="214"/>
      <c r="F527" s="201"/>
      <c r="G527" s="201"/>
      <c r="H527" s="201"/>
      <c r="I527" s="201"/>
      <c r="J527" s="201"/>
      <c r="K527" s="201"/>
      <c r="L527" s="201"/>
      <c r="M527" s="201"/>
      <c r="N527" s="201"/>
      <c r="O527" s="201"/>
      <c r="P527" s="201"/>
      <c r="Q527" s="203"/>
      <c r="R527" s="203"/>
      <c r="S527" s="201"/>
      <c r="T527" s="201"/>
      <c r="U527" s="201"/>
      <c r="V527" s="201"/>
      <c r="W527" s="203"/>
      <c r="X527" s="201"/>
      <c r="Y527" s="201"/>
      <c r="Z527" s="201"/>
      <c r="AA527" s="201"/>
      <c r="AB527" s="201"/>
      <c r="AC527" s="203"/>
      <c r="AD527" s="203"/>
      <c r="AE527" s="203"/>
      <c r="AF527" s="201"/>
      <c r="AG527" s="201"/>
      <c r="AH527" s="201"/>
      <c r="AI527" s="203"/>
      <c r="AJ527" s="203"/>
      <c r="AK527" s="203"/>
      <c r="AL527" s="203"/>
      <c r="AM527" s="204"/>
      <c r="AN527" s="201"/>
      <c r="AO527" s="201"/>
      <c r="AP527" s="201"/>
      <c r="AQ527" s="201"/>
      <c r="AR527" s="201"/>
      <c r="AS527" s="201"/>
      <c r="AT527" s="201"/>
      <c r="AU527" s="201"/>
      <c r="AV527" s="201"/>
      <c r="AW527" s="201"/>
      <c r="AX527" s="194"/>
      <c r="AY527" s="194"/>
      <c r="AZ527" s="194"/>
      <c r="BA527" s="194"/>
      <c r="BB527" s="194"/>
      <c r="BC527" s="194"/>
      <c r="BD527" s="194"/>
      <c r="BE527" s="194"/>
      <c r="BF527" s="194"/>
      <c r="BG527" s="194"/>
      <c r="BH527" s="194"/>
      <c r="BI527" s="194"/>
      <c r="BJ527" s="194"/>
      <c r="BK527" s="194"/>
      <c r="BL527" s="194"/>
      <c r="BM527" s="194"/>
      <c r="BN527" s="194"/>
      <c r="BO527" s="194"/>
      <c r="BP527" s="194"/>
      <c r="BQ527" s="194"/>
      <c r="BR527" s="194"/>
      <c r="BS527" s="194"/>
      <c r="BT527" s="194"/>
      <c r="BU527" s="194"/>
      <c r="BV527" s="194"/>
      <c r="BW527" s="194"/>
      <c r="BX527" s="194"/>
      <c r="BY527" s="194"/>
      <c r="BZ527" s="194"/>
      <c r="CA527" s="194"/>
      <c r="CB527" s="194"/>
      <c r="CC527" s="194"/>
      <c r="CD527" s="194"/>
      <c r="CE527" s="194"/>
      <c r="CF527" s="194"/>
      <c r="CG527" s="194"/>
      <c r="CH527" s="194"/>
      <c r="CI527" s="194"/>
      <c r="CJ527" s="194"/>
      <c r="CK527" s="194"/>
      <c r="CL527" s="214"/>
      <c r="CM527" s="216"/>
      <c r="CN527" s="216"/>
      <c r="CO527" s="216"/>
      <c r="CP527" s="216"/>
      <c r="CQ527" s="216"/>
      <c r="CR527" s="216"/>
      <c r="CS527" s="214"/>
      <c r="CT527" s="214"/>
      <c r="CU527" s="216"/>
    </row>
    <row r="528" spans="1:99" ht="15.75" x14ac:dyDescent="0.25">
      <c r="A528" s="166"/>
      <c r="B528" s="201"/>
      <c r="C528" s="202"/>
      <c r="D528" s="201"/>
      <c r="E528" s="214"/>
      <c r="F528" s="201"/>
      <c r="G528" s="201"/>
      <c r="H528" s="201"/>
      <c r="I528" s="201"/>
      <c r="J528" s="201"/>
      <c r="K528" s="201"/>
      <c r="L528" s="201"/>
      <c r="M528" s="201"/>
      <c r="N528" s="201"/>
      <c r="O528" s="201"/>
      <c r="P528" s="201"/>
      <c r="Q528" s="203"/>
      <c r="R528" s="203"/>
      <c r="S528" s="201"/>
      <c r="T528" s="201"/>
      <c r="U528" s="201"/>
      <c r="V528" s="201"/>
      <c r="W528" s="203"/>
      <c r="X528" s="201"/>
      <c r="Y528" s="201"/>
      <c r="Z528" s="201"/>
      <c r="AA528" s="201"/>
      <c r="AB528" s="201"/>
      <c r="AC528" s="203"/>
      <c r="AD528" s="203"/>
      <c r="AE528" s="203"/>
      <c r="AF528" s="201"/>
      <c r="AG528" s="201"/>
      <c r="AH528" s="201"/>
      <c r="AI528" s="203"/>
      <c r="AJ528" s="203"/>
      <c r="AK528" s="203"/>
      <c r="AL528" s="203"/>
      <c r="AM528" s="204"/>
      <c r="AN528" s="201"/>
      <c r="AO528" s="201"/>
      <c r="AP528" s="201"/>
      <c r="AQ528" s="201"/>
      <c r="AR528" s="201"/>
      <c r="AS528" s="201"/>
      <c r="AT528" s="201"/>
      <c r="AU528" s="201"/>
      <c r="AV528" s="201"/>
      <c r="AW528" s="201"/>
      <c r="AX528" s="194"/>
      <c r="AY528" s="194"/>
      <c r="AZ528" s="194"/>
      <c r="BA528" s="194"/>
      <c r="BB528" s="194"/>
      <c r="BC528" s="194"/>
      <c r="BD528" s="194"/>
      <c r="BE528" s="194"/>
      <c r="BF528" s="194"/>
      <c r="BG528" s="194"/>
      <c r="BH528" s="194"/>
      <c r="BI528" s="194"/>
      <c r="BJ528" s="194"/>
      <c r="BK528" s="194"/>
      <c r="BL528" s="194"/>
      <c r="BM528" s="194"/>
      <c r="BN528" s="194"/>
      <c r="BO528" s="194"/>
      <c r="BP528" s="194"/>
      <c r="BQ528" s="194"/>
      <c r="BR528" s="194"/>
      <c r="BS528" s="194"/>
      <c r="BT528" s="194"/>
      <c r="BU528" s="194"/>
      <c r="BV528" s="194"/>
      <c r="BW528" s="194"/>
      <c r="BX528" s="194"/>
      <c r="BY528" s="194"/>
      <c r="BZ528" s="194"/>
      <c r="CA528" s="194"/>
      <c r="CB528" s="194"/>
      <c r="CC528" s="194"/>
      <c r="CD528" s="194"/>
      <c r="CE528" s="194"/>
      <c r="CF528" s="194"/>
      <c r="CG528" s="194"/>
      <c r="CH528" s="194"/>
      <c r="CI528" s="194"/>
      <c r="CJ528" s="194"/>
      <c r="CK528" s="194"/>
      <c r="CL528" s="194"/>
      <c r="CM528" s="194"/>
      <c r="CN528" s="194"/>
      <c r="CO528" s="194"/>
      <c r="CP528" s="194"/>
      <c r="CQ528" s="194"/>
      <c r="CR528" s="194"/>
      <c r="CS528" s="194"/>
      <c r="CT528" s="194"/>
      <c r="CU528" s="194"/>
    </row>
    <row r="529" spans="1:99" ht="15.75" x14ac:dyDescent="0.25">
      <c r="A529" s="166"/>
      <c r="B529" s="218"/>
      <c r="C529" s="202"/>
      <c r="D529" s="201"/>
      <c r="E529" s="201"/>
      <c r="F529" s="201"/>
      <c r="G529" s="201"/>
      <c r="H529" s="201"/>
      <c r="I529" s="201"/>
      <c r="J529" s="201"/>
      <c r="K529" s="201"/>
      <c r="L529" s="201"/>
      <c r="M529" s="201"/>
      <c r="N529" s="201"/>
      <c r="O529" s="201"/>
      <c r="P529" s="201"/>
      <c r="Q529" s="203"/>
      <c r="R529" s="203"/>
      <c r="S529" s="201"/>
      <c r="T529" s="201"/>
      <c r="U529" s="201"/>
      <c r="V529" s="201"/>
      <c r="W529" s="203"/>
      <c r="X529" s="201"/>
      <c r="Y529" s="201"/>
      <c r="Z529" s="201"/>
      <c r="AA529" s="201"/>
      <c r="AB529" s="201"/>
      <c r="AC529" s="203"/>
      <c r="AD529" s="203"/>
      <c r="AE529" s="203"/>
      <c r="AF529" s="201"/>
      <c r="AG529" s="201"/>
      <c r="AH529" s="201"/>
      <c r="AI529" s="203"/>
      <c r="AJ529" s="203"/>
      <c r="AK529" s="203"/>
      <c r="AL529" s="203"/>
      <c r="AM529" s="204"/>
      <c r="AN529" s="201"/>
      <c r="AO529" s="201"/>
      <c r="AP529" s="201"/>
      <c r="AQ529" s="201"/>
      <c r="AR529" s="201"/>
      <c r="AS529" s="201"/>
      <c r="AT529" s="201"/>
      <c r="AU529" s="201"/>
      <c r="AV529" s="201"/>
      <c r="AW529" s="201"/>
      <c r="AX529" s="206"/>
      <c r="AY529" s="201"/>
      <c r="AZ529" s="201"/>
      <c r="BA529" s="201"/>
      <c r="BB529" s="201"/>
      <c r="BC529" s="201"/>
      <c r="BD529" s="201"/>
      <c r="BE529" s="201"/>
      <c r="BF529" s="201"/>
      <c r="BG529" s="201"/>
      <c r="BH529" s="203"/>
      <c r="BI529" s="201"/>
      <c r="BJ529" s="201"/>
      <c r="BK529" s="201"/>
      <c r="BL529" s="201"/>
      <c r="BM529" s="201"/>
      <c r="BN529" s="201"/>
      <c r="BO529" s="201"/>
      <c r="BP529" s="201"/>
      <c r="BQ529" s="201"/>
      <c r="BR529" s="203"/>
      <c r="BS529" s="201"/>
      <c r="BT529" s="201"/>
      <c r="BU529" s="201"/>
      <c r="BV529" s="201"/>
      <c r="BW529" s="201"/>
      <c r="BX529" s="201"/>
      <c r="BY529" s="201"/>
      <c r="BZ529" s="201"/>
      <c r="CA529" s="201"/>
      <c r="CB529" s="203"/>
      <c r="CC529" s="201"/>
      <c r="CD529" s="201"/>
      <c r="CE529" s="201"/>
      <c r="CF529" s="201"/>
      <c r="CG529" s="201"/>
      <c r="CH529" s="201"/>
      <c r="CI529" s="201"/>
      <c r="CJ529" s="201"/>
      <c r="CK529" s="201"/>
      <c r="CL529" s="203"/>
      <c r="CM529" s="201"/>
      <c r="CN529" s="201"/>
      <c r="CO529" s="201"/>
      <c r="CP529" s="201"/>
      <c r="CQ529" s="201"/>
      <c r="CR529" s="201"/>
      <c r="CS529" s="203"/>
      <c r="CT529" s="201"/>
      <c r="CU529" s="201"/>
    </row>
    <row r="530" spans="1:99" ht="15.75" x14ac:dyDescent="0.25">
      <c r="A530" s="166"/>
      <c r="B530" s="201"/>
      <c r="C530" s="202"/>
      <c r="D530" s="201"/>
      <c r="E530" s="201"/>
      <c r="F530" s="201"/>
      <c r="G530" s="201"/>
      <c r="H530" s="201"/>
      <c r="I530" s="201"/>
      <c r="J530" s="201"/>
      <c r="K530" s="201"/>
      <c r="L530" s="201"/>
      <c r="M530" s="201"/>
      <c r="N530" s="201"/>
      <c r="O530" s="201"/>
      <c r="P530" s="201"/>
      <c r="Q530" s="203"/>
      <c r="R530" s="203"/>
      <c r="S530" s="201"/>
      <c r="T530" s="201"/>
      <c r="U530" s="201"/>
      <c r="V530" s="201"/>
      <c r="W530" s="203"/>
      <c r="X530" s="201"/>
      <c r="Y530" s="201"/>
      <c r="Z530" s="201"/>
      <c r="AA530" s="201"/>
      <c r="AB530" s="201"/>
      <c r="AC530" s="203"/>
      <c r="AD530" s="203"/>
      <c r="AE530" s="203"/>
      <c r="AF530" s="201"/>
      <c r="AG530" s="201"/>
      <c r="AH530" s="201"/>
      <c r="AI530" s="203"/>
      <c r="AJ530" s="203"/>
      <c r="AK530" s="203"/>
      <c r="AL530" s="203"/>
      <c r="AM530" s="204"/>
      <c r="AN530" s="201"/>
      <c r="AO530" s="201"/>
      <c r="AP530" s="201"/>
      <c r="AQ530" s="201"/>
      <c r="AR530" s="201"/>
      <c r="AS530" s="201"/>
      <c r="AT530" s="201"/>
      <c r="AU530" s="201"/>
      <c r="AV530" s="201"/>
      <c r="AW530" s="201"/>
      <c r="AX530" s="205"/>
      <c r="AY530" s="201"/>
      <c r="AZ530" s="201"/>
      <c r="BA530" s="201"/>
      <c r="BB530" s="201"/>
      <c r="BC530" s="201"/>
      <c r="BD530" s="201"/>
      <c r="BE530" s="203"/>
      <c r="BF530" s="203"/>
      <c r="BG530" s="201"/>
      <c r="BH530" s="203"/>
      <c r="BI530" s="201"/>
      <c r="BJ530" s="201"/>
      <c r="BK530" s="201"/>
      <c r="BL530" s="201"/>
      <c r="BM530" s="201"/>
      <c r="BN530" s="201"/>
      <c r="BO530" s="203"/>
      <c r="BP530" s="203"/>
      <c r="BQ530" s="201"/>
      <c r="BR530" s="203"/>
      <c r="BS530" s="201"/>
      <c r="BT530" s="201"/>
      <c r="BU530" s="201"/>
      <c r="BV530" s="201"/>
      <c r="BW530" s="201"/>
      <c r="BX530" s="201"/>
      <c r="BY530" s="203"/>
      <c r="BZ530" s="203"/>
      <c r="CA530" s="201"/>
      <c r="CB530" s="203"/>
      <c r="CC530" s="201"/>
      <c r="CD530" s="201"/>
      <c r="CE530" s="201"/>
      <c r="CF530" s="201"/>
      <c r="CG530" s="201"/>
      <c r="CH530" s="201"/>
      <c r="CI530" s="203"/>
      <c r="CJ530" s="203"/>
      <c r="CK530" s="201"/>
      <c r="CL530" s="203"/>
      <c r="CM530" s="201"/>
      <c r="CN530" s="201"/>
      <c r="CO530" s="201"/>
      <c r="CP530" s="201"/>
      <c r="CQ530" s="201"/>
      <c r="CR530" s="201"/>
      <c r="CS530" s="203"/>
      <c r="CT530" s="203"/>
      <c r="CU530" s="201"/>
    </row>
    <row r="531" spans="1:99" ht="15.75" x14ac:dyDescent="0.25">
      <c r="A531" s="166"/>
      <c r="B531" s="201"/>
      <c r="C531" s="202"/>
      <c r="D531" s="201"/>
      <c r="E531" s="201"/>
      <c r="F531" s="201"/>
      <c r="G531" s="201"/>
      <c r="H531" s="201"/>
      <c r="I531" s="201"/>
      <c r="J531" s="201"/>
      <c r="K531" s="201"/>
      <c r="L531" s="217"/>
      <c r="M531" s="201"/>
      <c r="N531" s="201"/>
      <c r="O531" s="201"/>
      <c r="P531" s="201"/>
      <c r="Q531" s="203"/>
      <c r="R531" s="203"/>
      <c r="S531" s="201"/>
      <c r="T531" s="201"/>
      <c r="U531" s="201"/>
      <c r="V531" s="201"/>
      <c r="W531" s="203"/>
      <c r="X531" s="201"/>
      <c r="Y531" s="201"/>
      <c r="Z531" s="201"/>
      <c r="AA531" s="201"/>
      <c r="AB531" s="201"/>
      <c r="AC531" s="203"/>
      <c r="AD531" s="203"/>
      <c r="AE531" s="203"/>
      <c r="AF531" s="201"/>
      <c r="AG531" s="201"/>
      <c r="AH531" s="201"/>
      <c r="AI531" s="203"/>
      <c r="AJ531" s="203"/>
      <c r="AK531" s="203"/>
      <c r="AL531" s="203"/>
      <c r="AM531" s="204"/>
      <c r="AN531" s="201"/>
      <c r="AO531" s="201"/>
      <c r="AP531" s="201"/>
      <c r="AQ531" s="201"/>
      <c r="AR531" s="201"/>
      <c r="AS531" s="201"/>
      <c r="AT531" s="201"/>
      <c r="AU531" s="201"/>
      <c r="AV531" s="201"/>
      <c r="AW531" s="201"/>
      <c r="AX531" s="205"/>
      <c r="AY531" s="201"/>
      <c r="AZ531" s="201"/>
      <c r="BA531" s="201"/>
      <c r="BB531" s="201"/>
      <c r="BC531" s="201"/>
      <c r="BD531" s="201"/>
      <c r="BE531" s="203"/>
      <c r="BF531" s="203"/>
      <c r="BG531" s="201"/>
      <c r="BH531" s="203"/>
      <c r="BI531" s="201"/>
      <c r="BJ531" s="201"/>
      <c r="BK531" s="201"/>
      <c r="BL531" s="201"/>
      <c r="BM531" s="201"/>
      <c r="BN531" s="201"/>
      <c r="BO531" s="203"/>
      <c r="BP531" s="203"/>
      <c r="BQ531" s="201"/>
      <c r="BR531" s="203"/>
      <c r="BS531" s="201"/>
      <c r="BT531" s="201"/>
      <c r="BU531" s="201"/>
      <c r="BV531" s="201"/>
      <c r="BW531" s="201"/>
      <c r="BX531" s="201"/>
      <c r="BY531" s="203"/>
      <c r="BZ531" s="203"/>
      <c r="CA531" s="201"/>
      <c r="CB531" s="203"/>
      <c r="CC531" s="201"/>
      <c r="CD531" s="201"/>
      <c r="CE531" s="201"/>
      <c r="CF531" s="201"/>
      <c r="CG531" s="201"/>
      <c r="CH531" s="201"/>
      <c r="CI531" s="203"/>
      <c r="CJ531" s="203"/>
      <c r="CK531" s="201"/>
      <c r="CL531" s="203"/>
      <c r="CM531" s="201"/>
      <c r="CN531" s="201"/>
      <c r="CO531" s="201"/>
      <c r="CP531" s="201"/>
      <c r="CQ531" s="201"/>
      <c r="CR531" s="201"/>
      <c r="CS531" s="203"/>
      <c r="CT531" s="203"/>
      <c r="CU531" s="201"/>
    </row>
    <row r="532" spans="1:99" ht="15.75" x14ac:dyDescent="0.25">
      <c r="A532" s="166"/>
      <c r="B532" s="201"/>
      <c r="C532" s="202"/>
      <c r="D532" s="201"/>
      <c r="E532" s="201"/>
      <c r="F532" s="201"/>
      <c r="G532" s="201"/>
      <c r="H532" s="201"/>
      <c r="I532" s="201"/>
      <c r="J532" s="201"/>
      <c r="K532" s="201"/>
      <c r="L532" s="201"/>
      <c r="M532" s="201"/>
      <c r="N532" s="201"/>
      <c r="O532" s="201"/>
      <c r="P532" s="201"/>
      <c r="Q532" s="203"/>
      <c r="R532" s="203"/>
      <c r="S532" s="201"/>
      <c r="T532" s="201"/>
      <c r="U532" s="201"/>
      <c r="V532" s="201"/>
      <c r="W532" s="203"/>
      <c r="X532" s="201"/>
      <c r="Y532" s="201"/>
      <c r="Z532" s="201"/>
      <c r="AA532" s="201"/>
      <c r="AB532" s="201"/>
      <c r="AC532" s="203"/>
      <c r="AD532" s="203"/>
      <c r="AE532" s="203"/>
      <c r="AF532" s="201"/>
      <c r="AG532" s="201"/>
      <c r="AH532" s="201"/>
      <c r="AI532" s="203"/>
      <c r="AJ532" s="203"/>
      <c r="AK532" s="203"/>
      <c r="AL532" s="203"/>
      <c r="AM532" s="204"/>
      <c r="AN532" s="201"/>
      <c r="AO532" s="201"/>
      <c r="AP532" s="201"/>
      <c r="AQ532" s="201"/>
      <c r="AR532" s="201"/>
      <c r="AS532" s="201"/>
      <c r="AT532" s="201"/>
      <c r="AU532" s="201"/>
      <c r="AV532" s="201"/>
      <c r="AW532" s="201"/>
      <c r="AX532" s="206"/>
      <c r="AY532" s="201"/>
      <c r="AZ532" s="201"/>
      <c r="BA532" s="201"/>
      <c r="BB532" s="201"/>
      <c r="BC532" s="201"/>
      <c r="BD532" s="201"/>
      <c r="BE532" s="201"/>
      <c r="BF532" s="201"/>
      <c r="BG532" s="201"/>
      <c r="BH532" s="203"/>
      <c r="BI532" s="201"/>
      <c r="BJ532" s="201"/>
      <c r="BK532" s="201"/>
      <c r="BL532" s="201"/>
      <c r="BM532" s="201"/>
      <c r="BN532" s="201"/>
      <c r="BO532" s="201"/>
      <c r="BP532" s="201"/>
      <c r="BQ532" s="201"/>
      <c r="BR532" s="203"/>
      <c r="BS532" s="201"/>
      <c r="BT532" s="201"/>
      <c r="BU532" s="201"/>
      <c r="BV532" s="201"/>
      <c r="BW532" s="201"/>
      <c r="BX532" s="201"/>
      <c r="BY532" s="201"/>
      <c r="BZ532" s="201"/>
      <c r="CA532" s="201"/>
      <c r="CB532" s="203"/>
      <c r="CC532" s="201"/>
      <c r="CD532" s="201"/>
      <c r="CE532" s="201"/>
      <c r="CF532" s="201"/>
      <c r="CG532" s="201"/>
      <c r="CH532" s="201"/>
      <c r="CI532" s="201"/>
      <c r="CJ532" s="201"/>
      <c r="CK532" s="201"/>
      <c r="CL532" s="203"/>
      <c r="CM532" s="201"/>
      <c r="CN532" s="201"/>
      <c r="CO532" s="201"/>
      <c r="CP532" s="201"/>
      <c r="CQ532" s="201"/>
      <c r="CR532" s="201"/>
      <c r="CS532" s="203"/>
      <c r="CT532" s="201"/>
      <c r="CU532" s="201"/>
    </row>
    <row r="533" spans="1:99" ht="15.75" x14ac:dyDescent="0.25">
      <c r="A533" s="166"/>
      <c r="B533" s="201"/>
      <c r="C533" s="202"/>
      <c r="D533" s="201"/>
      <c r="E533" s="201"/>
      <c r="F533" s="201"/>
      <c r="G533" s="201"/>
      <c r="H533" s="201"/>
      <c r="I533" s="201"/>
      <c r="J533" s="201"/>
      <c r="K533" s="201"/>
      <c r="L533" s="217"/>
      <c r="M533" s="201"/>
      <c r="N533" s="201"/>
      <c r="O533" s="201"/>
      <c r="P533" s="201"/>
      <c r="Q533" s="203"/>
      <c r="R533" s="203"/>
      <c r="S533" s="201"/>
      <c r="T533" s="201"/>
      <c r="U533" s="201"/>
      <c r="V533" s="201"/>
      <c r="W533" s="203"/>
      <c r="X533" s="201"/>
      <c r="Y533" s="201"/>
      <c r="Z533" s="201"/>
      <c r="AA533" s="201"/>
      <c r="AB533" s="201"/>
      <c r="AC533" s="203"/>
      <c r="AD533" s="203"/>
      <c r="AE533" s="203"/>
      <c r="AF533" s="201"/>
      <c r="AG533" s="201"/>
      <c r="AH533" s="201"/>
      <c r="AI533" s="203"/>
      <c r="AJ533" s="203"/>
      <c r="AK533" s="203"/>
      <c r="AL533" s="203"/>
      <c r="AM533" s="204"/>
      <c r="AN533" s="201"/>
      <c r="AO533" s="219"/>
      <c r="AP533" s="201"/>
      <c r="AQ533" s="201"/>
      <c r="AR533" s="201"/>
      <c r="AS533" s="201"/>
      <c r="AT533" s="201"/>
      <c r="AU533" s="201"/>
      <c r="AV533" s="201"/>
      <c r="AW533" s="201"/>
      <c r="AX533" s="205"/>
      <c r="AY533" s="201"/>
      <c r="AZ533" s="201"/>
      <c r="BA533" s="201"/>
      <c r="BB533" s="201"/>
      <c r="BC533" s="201"/>
      <c r="BD533" s="201"/>
      <c r="BE533" s="203"/>
      <c r="BF533" s="203"/>
      <c r="BG533" s="201"/>
      <c r="BH533" s="203"/>
      <c r="BI533" s="201"/>
      <c r="BJ533" s="201"/>
      <c r="BK533" s="201"/>
      <c r="BL533" s="201"/>
      <c r="BM533" s="201"/>
      <c r="BN533" s="201"/>
      <c r="BO533" s="203"/>
      <c r="BP533" s="203"/>
      <c r="BQ533" s="201"/>
      <c r="BR533" s="203"/>
      <c r="BS533" s="201"/>
      <c r="BT533" s="201"/>
      <c r="BU533" s="201"/>
      <c r="BV533" s="201"/>
      <c r="BW533" s="201"/>
      <c r="BX533" s="201"/>
      <c r="BY533" s="203"/>
      <c r="BZ533" s="203"/>
      <c r="CA533" s="201"/>
      <c r="CB533" s="203"/>
      <c r="CC533" s="201"/>
      <c r="CD533" s="201"/>
      <c r="CE533" s="201"/>
      <c r="CF533" s="201"/>
      <c r="CG533" s="201"/>
      <c r="CH533" s="201"/>
      <c r="CI533" s="203"/>
      <c r="CJ533" s="203"/>
      <c r="CK533" s="201"/>
      <c r="CL533" s="203"/>
      <c r="CM533" s="201"/>
      <c r="CN533" s="201"/>
      <c r="CO533" s="201"/>
      <c r="CP533" s="201"/>
      <c r="CQ533" s="201"/>
      <c r="CR533" s="201"/>
      <c r="CS533" s="203"/>
      <c r="CT533" s="203"/>
      <c r="CU533" s="201"/>
    </row>
    <row r="534" spans="1:99" ht="15.75" x14ac:dyDescent="0.25">
      <c r="A534" s="166"/>
      <c r="B534" s="201"/>
      <c r="C534" s="202"/>
      <c r="D534" s="201"/>
      <c r="E534" s="201"/>
      <c r="F534" s="201"/>
      <c r="G534" s="201"/>
      <c r="H534" s="201"/>
      <c r="I534" s="201"/>
      <c r="J534" s="201"/>
      <c r="K534" s="201"/>
      <c r="L534" s="201"/>
      <c r="M534" s="201"/>
      <c r="N534" s="201"/>
      <c r="O534" s="201"/>
      <c r="P534" s="201"/>
      <c r="Q534" s="203"/>
      <c r="R534" s="203"/>
      <c r="S534" s="201"/>
      <c r="T534" s="201"/>
      <c r="U534" s="201"/>
      <c r="V534" s="201"/>
      <c r="W534" s="203"/>
      <c r="X534" s="201"/>
      <c r="Y534" s="201"/>
      <c r="Z534" s="201"/>
      <c r="AA534" s="201"/>
      <c r="AB534" s="201"/>
      <c r="AC534" s="203"/>
      <c r="AD534" s="203"/>
      <c r="AE534" s="203"/>
      <c r="AF534" s="201"/>
      <c r="AG534" s="201"/>
      <c r="AH534" s="201"/>
      <c r="AI534" s="203"/>
      <c r="AJ534" s="203"/>
      <c r="AK534" s="203"/>
      <c r="AL534" s="203"/>
      <c r="AM534" s="204"/>
      <c r="AN534" s="201"/>
      <c r="AO534" s="201"/>
      <c r="AP534" s="201"/>
      <c r="AQ534" s="201"/>
      <c r="AR534" s="201"/>
      <c r="AS534" s="201"/>
      <c r="AT534" s="201"/>
      <c r="AU534" s="201"/>
      <c r="AV534" s="201"/>
      <c r="AW534" s="201"/>
      <c r="AX534" s="206"/>
      <c r="AY534" s="201"/>
      <c r="AZ534" s="201"/>
      <c r="BA534" s="201"/>
      <c r="BB534" s="201"/>
      <c r="BC534" s="201"/>
      <c r="BD534" s="201"/>
      <c r="BE534" s="201"/>
      <c r="BF534" s="201"/>
      <c r="BG534" s="201"/>
      <c r="BH534" s="203"/>
      <c r="BI534" s="201"/>
      <c r="BJ534" s="201"/>
      <c r="BK534" s="201"/>
      <c r="BL534" s="201"/>
      <c r="BM534" s="201"/>
      <c r="BN534" s="201"/>
      <c r="BO534" s="201"/>
      <c r="BP534" s="201"/>
      <c r="BQ534" s="201"/>
      <c r="BR534" s="203"/>
      <c r="BS534" s="201"/>
      <c r="BT534" s="201"/>
      <c r="BU534" s="201"/>
      <c r="BV534" s="201"/>
      <c r="BW534" s="201"/>
      <c r="BX534" s="201"/>
      <c r="BY534" s="201"/>
      <c r="BZ534" s="201"/>
      <c r="CA534" s="201"/>
      <c r="CB534" s="203"/>
      <c r="CC534" s="201"/>
      <c r="CD534" s="201"/>
      <c r="CE534" s="201"/>
      <c r="CF534" s="201"/>
      <c r="CG534" s="201"/>
      <c r="CH534" s="201"/>
      <c r="CI534" s="201"/>
      <c r="CJ534" s="201"/>
      <c r="CK534" s="201"/>
      <c r="CL534" s="203"/>
      <c r="CM534" s="201"/>
      <c r="CN534" s="201"/>
      <c r="CO534" s="201"/>
      <c r="CP534" s="201"/>
      <c r="CQ534" s="201"/>
      <c r="CR534" s="201"/>
      <c r="CS534" s="203"/>
      <c r="CT534" s="201"/>
      <c r="CU534" s="201"/>
    </row>
    <row r="535" spans="1:99" ht="15.75" x14ac:dyDescent="0.25">
      <c r="A535" s="166"/>
      <c r="B535" s="201"/>
      <c r="C535" s="202"/>
      <c r="D535" s="201"/>
      <c r="E535" s="201"/>
      <c r="F535" s="201"/>
      <c r="G535" s="201"/>
      <c r="H535" s="201"/>
      <c r="I535" s="201"/>
      <c r="J535" s="201"/>
      <c r="K535" s="201"/>
      <c r="L535" s="201"/>
      <c r="M535" s="201"/>
      <c r="N535" s="201"/>
      <c r="O535" s="201"/>
      <c r="P535" s="201"/>
      <c r="Q535" s="203"/>
      <c r="R535" s="203"/>
      <c r="S535" s="201"/>
      <c r="T535" s="201"/>
      <c r="U535" s="201"/>
      <c r="V535" s="201"/>
      <c r="W535" s="203"/>
      <c r="X535" s="201"/>
      <c r="Y535" s="201"/>
      <c r="Z535" s="201"/>
      <c r="AA535" s="201"/>
      <c r="AB535" s="201"/>
      <c r="AC535" s="203"/>
      <c r="AD535" s="203"/>
      <c r="AE535" s="203"/>
      <c r="AF535" s="201"/>
      <c r="AG535" s="201"/>
      <c r="AH535" s="201"/>
      <c r="AI535" s="203"/>
      <c r="AJ535" s="203"/>
      <c r="AK535" s="203"/>
      <c r="AL535" s="203"/>
      <c r="AM535" s="204"/>
      <c r="AN535" s="201"/>
      <c r="AO535" s="220"/>
      <c r="AP535" s="201"/>
      <c r="AQ535" s="201"/>
      <c r="AR535" s="201"/>
      <c r="AS535" s="201"/>
      <c r="AT535" s="201"/>
      <c r="AU535" s="201"/>
      <c r="AV535" s="201"/>
      <c r="AW535" s="201"/>
      <c r="AX535" s="205"/>
      <c r="AY535" s="201"/>
      <c r="AZ535" s="201"/>
      <c r="BA535" s="201"/>
      <c r="BB535" s="201"/>
      <c r="BC535" s="201"/>
      <c r="BD535" s="201"/>
      <c r="BE535" s="203"/>
      <c r="BF535" s="203"/>
      <c r="BG535" s="201"/>
      <c r="BH535" s="203"/>
      <c r="BI535" s="201"/>
      <c r="BJ535" s="201"/>
      <c r="BK535" s="201"/>
      <c r="BL535" s="201"/>
      <c r="BM535" s="201"/>
      <c r="BN535" s="201"/>
      <c r="BO535" s="203"/>
      <c r="BP535" s="203"/>
      <c r="BQ535" s="201"/>
      <c r="BR535" s="203"/>
      <c r="BS535" s="201"/>
      <c r="BT535" s="201"/>
      <c r="BU535" s="201"/>
      <c r="BV535" s="201"/>
      <c r="BW535" s="201"/>
      <c r="BX535" s="201"/>
      <c r="BY535" s="203"/>
      <c r="BZ535" s="203"/>
      <c r="CA535" s="201"/>
      <c r="CB535" s="203"/>
      <c r="CC535" s="201"/>
      <c r="CD535" s="201"/>
      <c r="CE535" s="201"/>
      <c r="CF535" s="201"/>
      <c r="CG535" s="201"/>
      <c r="CH535" s="201"/>
      <c r="CI535" s="203"/>
      <c r="CJ535" s="203"/>
      <c r="CK535" s="201"/>
      <c r="CL535" s="203"/>
      <c r="CM535" s="201"/>
      <c r="CN535" s="201"/>
      <c r="CO535" s="201"/>
      <c r="CP535" s="201"/>
      <c r="CQ535" s="201"/>
      <c r="CR535" s="201"/>
      <c r="CS535" s="203"/>
      <c r="CT535" s="203"/>
      <c r="CU535" s="201"/>
    </row>
    <row r="536" spans="1:99" ht="15.75" x14ac:dyDescent="0.25">
      <c r="A536" s="166"/>
      <c r="B536" s="201"/>
      <c r="C536" s="202"/>
      <c r="D536" s="201"/>
      <c r="E536" s="201"/>
      <c r="F536" s="201"/>
      <c r="G536" s="201"/>
      <c r="H536" s="201"/>
      <c r="I536" s="201"/>
      <c r="J536" s="201"/>
      <c r="K536" s="201"/>
      <c r="L536" s="201"/>
      <c r="M536" s="201"/>
      <c r="N536" s="201"/>
      <c r="O536" s="201"/>
      <c r="P536" s="201"/>
      <c r="Q536" s="203"/>
      <c r="R536" s="203"/>
      <c r="S536" s="201"/>
      <c r="T536" s="201"/>
      <c r="U536" s="201"/>
      <c r="V536" s="201"/>
      <c r="W536" s="203"/>
      <c r="X536" s="201"/>
      <c r="Y536" s="201"/>
      <c r="Z536" s="201"/>
      <c r="AA536" s="201"/>
      <c r="AB536" s="201"/>
      <c r="AC536" s="203"/>
      <c r="AD536" s="203"/>
      <c r="AE536" s="203"/>
      <c r="AF536" s="201"/>
      <c r="AG536" s="201"/>
      <c r="AH536" s="201"/>
      <c r="AI536" s="203"/>
      <c r="AJ536" s="203"/>
      <c r="AK536" s="203"/>
      <c r="AL536" s="203"/>
      <c r="AM536" s="204"/>
      <c r="AN536" s="201"/>
      <c r="AO536" s="201"/>
      <c r="AP536" s="201"/>
      <c r="AQ536" s="201"/>
      <c r="AR536" s="201"/>
      <c r="AS536" s="201"/>
      <c r="AT536" s="201"/>
      <c r="AU536" s="201"/>
      <c r="AV536" s="201"/>
      <c r="AW536" s="201"/>
      <c r="AX536" s="205"/>
      <c r="AY536" s="201"/>
      <c r="AZ536" s="201"/>
      <c r="BA536" s="201"/>
      <c r="BB536" s="201"/>
      <c r="BC536" s="201"/>
      <c r="BD536" s="201"/>
      <c r="BE536" s="203"/>
      <c r="BF536" s="203"/>
      <c r="BG536" s="201"/>
      <c r="BH536" s="203"/>
      <c r="BI536" s="201"/>
      <c r="BJ536" s="201"/>
      <c r="BK536" s="201"/>
      <c r="BL536" s="201"/>
      <c r="BM536" s="201"/>
      <c r="BN536" s="201"/>
      <c r="BO536" s="203"/>
      <c r="BP536" s="203"/>
      <c r="BQ536" s="201"/>
      <c r="BR536" s="203"/>
      <c r="BS536" s="201"/>
      <c r="BT536" s="201"/>
      <c r="BU536" s="201"/>
      <c r="BV536" s="201"/>
      <c r="BW536" s="201"/>
      <c r="BX536" s="201"/>
      <c r="BY536" s="203"/>
      <c r="BZ536" s="203"/>
      <c r="CA536" s="201"/>
      <c r="CB536" s="203"/>
      <c r="CC536" s="201"/>
      <c r="CD536" s="201"/>
      <c r="CE536" s="201"/>
      <c r="CF536" s="201"/>
      <c r="CG536" s="201"/>
      <c r="CH536" s="201"/>
      <c r="CI536" s="203"/>
      <c r="CJ536" s="203"/>
      <c r="CK536" s="201"/>
      <c r="CL536" s="203"/>
      <c r="CM536" s="201"/>
      <c r="CN536" s="201"/>
      <c r="CO536" s="201"/>
      <c r="CP536" s="201"/>
      <c r="CQ536" s="201"/>
      <c r="CR536" s="201"/>
      <c r="CS536" s="203"/>
      <c r="CT536" s="203"/>
      <c r="CU536" s="201"/>
    </row>
    <row r="537" spans="1:99" ht="15.75" x14ac:dyDescent="0.25">
      <c r="A537" s="166"/>
      <c r="B537" s="201"/>
      <c r="C537" s="202"/>
      <c r="D537" s="201"/>
      <c r="E537" s="201"/>
      <c r="F537" s="201"/>
      <c r="G537" s="201"/>
      <c r="H537" s="201"/>
      <c r="I537" s="201"/>
      <c r="J537" s="201"/>
      <c r="K537" s="201"/>
      <c r="L537" s="201"/>
      <c r="M537" s="201"/>
      <c r="N537" s="201"/>
      <c r="O537" s="201"/>
      <c r="P537" s="201"/>
      <c r="Q537" s="203"/>
      <c r="R537" s="203"/>
      <c r="S537" s="201"/>
      <c r="T537" s="201"/>
      <c r="U537" s="201"/>
      <c r="V537" s="201"/>
      <c r="W537" s="203"/>
      <c r="X537" s="201"/>
      <c r="Y537" s="201"/>
      <c r="Z537" s="201"/>
      <c r="AA537" s="201"/>
      <c r="AB537" s="201"/>
      <c r="AC537" s="203"/>
      <c r="AD537" s="203"/>
      <c r="AE537" s="203"/>
      <c r="AF537" s="201"/>
      <c r="AG537" s="201"/>
      <c r="AH537" s="201"/>
      <c r="AI537" s="203"/>
      <c r="AJ537" s="203"/>
      <c r="AK537" s="203"/>
      <c r="AL537" s="203"/>
      <c r="AM537" s="204"/>
      <c r="AN537" s="201"/>
      <c r="AO537" s="201"/>
      <c r="AP537" s="201"/>
      <c r="AQ537" s="201"/>
      <c r="AR537" s="201"/>
      <c r="AS537" s="201"/>
      <c r="AT537" s="201"/>
      <c r="AU537" s="201"/>
      <c r="AV537" s="201"/>
      <c r="AW537" s="201"/>
      <c r="AX537" s="206"/>
      <c r="AY537" s="201"/>
      <c r="AZ537" s="201"/>
      <c r="BA537" s="201"/>
      <c r="BB537" s="201"/>
      <c r="BC537" s="201"/>
      <c r="BD537" s="201"/>
      <c r="BE537" s="201"/>
      <c r="BF537" s="201"/>
      <c r="BG537" s="201"/>
      <c r="BH537" s="203"/>
      <c r="BI537" s="201"/>
      <c r="BJ537" s="201"/>
      <c r="BK537" s="201"/>
      <c r="BL537" s="201"/>
      <c r="BM537" s="201"/>
      <c r="BN537" s="201"/>
      <c r="BO537" s="201"/>
      <c r="BP537" s="201"/>
      <c r="BQ537" s="201"/>
      <c r="BR537" s="203"/>
      <c r="BS537" s="201"/>
      <c r="BT537" s="201"/>
      <c r="BU537" s="201"/>
      <c r="BV537" s="201"/>
      <c r="BW537" s="201"/>
      <c r="BX537" s="201"/>
      <c r="BY537" s="201"/>
      <c r="BZ537" s="201"/>
      <c r="CA537" s="201"/>
      <c r="CB537" s="203"/>
      <c r="CC537" s="201"/>
      <c r="CD537" s="201"/>
      <c r="CE537" s="201"/>
      <c r="CF537" s="201"/>
      <c r="CG537" s="201"/>
      <c r="CH537" s="201"/>
      <c r="CI537" s="201"/>
      <c r="CJ537" s="201"/>
      <c r="CK537" s="201"/>
      <c r="CL537" s="203"/>
      <c r="CM537" s="201"/>
      <c r="CN537" s="201"/>
      <c r="CO537" s="201"/>
      <c r="CP537" s="201"/>
      <c r="CQ537" s="201"/>
      <c r="CR537" s="201"/>
      <c r="CS537" s="203"/>
      <c r="CT537" s="201"/>
      <c r="CU537" s="201"/>
    </row>
    <row r="538" spans="1:99" ht="15.75" x14ac:dyDescent="0.25">
      <c r="A538" s="166"/>
      <c r="B538" s="201"/>
      <c r="C538" s="202"/>
      <c r="D538" s="201"/>
      <c r="E538" s="214"/>
      <c r="F538" s="201"/>
      <c r="G538" s="201"/>
      <c r="H538" s="201"/>
      <c r="I538" s="201"/>
      <c r="J538" s="201"/>
      <c r="K538" s="201"/>
      <c r="L538" s="201"/>
      <c r="M538" s="201"/>
      <c r="N538" s="201"/>
      <c r="O538" s="201"/>
      <c r="P538" s="201"/>
      <c r="Q538" s="203"/>
      <c r="R538" s="203"/>
      <c r="S538" s="201"/>
      <c r="T538" s="201"/>
      <c r="U538" s="201"/>
      <c r="V538" s="201"/>
      <c r="W538" s="203"/>
      <c r="X538" s="201"/>
      <c r="Y538" s="201"/>
      <c r="Z538" s="201"/>
      <c r="AA538" s="201"/>
      <c r="AB538" s="201"/>
      <c r="AC538" s="203"/>
      <c r="AD538" s="203"/>
      <c r="AE538" s="203"/>
      <c r="AF538" s="201"/>
      <c r="AG538" s="201"/>
      <c r="AH538" s="201"/>
      <c r="AI538" s="203"/>
      <c r="AJ538" s="203"/>
      <c r="AK538" s="203"/>
      <c r="AL538" s="203"/>
      <c r="AM538" s="204"/>
      <c r="AN538" s="201"/>
      <c r="AO538" s="201"/>
      <c r="AP538" s="201"/>
      <c r="AQ538" s="201"/>
      <c r="AR538" s="201"/>
      <c r="AS538" s="201"/>
      <c r="AT538" s="201"/>
      <c r="AU538" s="201"/>
      <c r="AV538" s="201"/>
      <c r="AW538" s="201"/>
      <c r="AX538" s="205"/>
      <c r="AY538" s="201"/>
      <c r="AZ538" s="201"/>
      <c r="BA538" s="201"/>
      <c r="BB538" s="201"/>
      <c r="BC538" s="201"/>
      <c r="BD538" s="201"/>
      <c r="BE538" s="203"/>
      <c r="BF538" s="203"/>
      <c r="BG538" s="201"/>
      <c r="BH538" s="203"/>
      <c r="BI538" s="201"/>
      <c r="BJ538" s="201"/>
      <c r="BK538" s="201"/>
      <c r="BL538" s="201"/>
      <c r="BM538" s="201"/>
      <c r="BN538" s="201"/>
      <c r="BO538" s="203"/>
      <c r="BP538" s="203"/>
      <c r="BQ538" s="201"/>
      <c r="BR538" s="203"/>
      <c r="BS538" s="201"/>
      <c r="BT538" s="201"/>
      <c r="BU538" s="201"/>
      <c r="BV538" s="201"/>
      <c r="BW538" s="201"/>
      <c r="BX538" s="201"/>
      <c r="BY538" s="203"/>
      <c r="BZ538" s="203"/>
      <c r="CA538" s="201"/>
      <c r="CB538" s="203"/>
      <c r="CC538" s="201"/>
      <c r="CD538" s="201"/>
      <c r="CE538" s="201"/>
      <c r="CF538" s="201"/>
      <c r="CG538" s="201"/>
      <c r="CH538" s="201"/>
      <c r="CI538" s="203"/>
      <c r="CJ538" s="203"/>
      <c r="CK538" s="201"/>
      <c r="CL538" s="203"/>
      <c r="CM538" s="201"/>
      <c r="CN538" s="201"/>
      <c r="CO538" s="201"/>
      <c r="CP538" s="201"/>
      <c r="CQ538" s="201"/>
      <c r="CR538" s="201"/>
      <c r="CS538" s="203"/>
      <c r="CT538" s="203"/>
      <c r="CU538" s="201"/>
    </row>
    <row r="539" spans="1:99" ht="15.75" x14ac:dyDescent="0.25">
      <c r="A539" s="166"/>
      <c r="B539" s="201"/>
      <c r="C539" s="202"/>
      <c r="D539" s="201"/>
      <c r="E539" s="214"/>
      <c r="F539" s="201"/>
      <c r="G539" s="201"/>
      <c r="H539" s="201"/>
      <c r="I539" s="201"/>
      <c r="J539" s="201"/>
      <c r="K539" s="201"/>
      <c r="L539" s="201"/>
      <c r="M539" s="201"/>
      <c r="N539" s="201"/>
      <c r="O539" s="201"/>
      <c r="P539" s="201"/>
      <c r="Q539" s="203"/>
      <c r="R539" s="203"/>
      <c r="S539" s="201"/>
      <c r="T539" s="201"/>
      <c r="U539" s="201"/>
      <c r="V539" s="201"/>
      <c r="W539" s="203"/>
      <c r="X539" s="201"/>
      <c r="Y539" s="201"/>
      <c r="Z539" s="201"/>
      <c r="AA539" s="201"/>
      <c r="AB539" s="201"/>
      <c r="AC539" s="203"/>
      <c r="AD539" s="203"/>
      <c r="AE539" s="203"/>
      <c r="AF539" s="201"/>
      <c r="AG539" s="201"/>
      <c r="AH539" s="201"/>
      <c r="AI539" s="203"/>
      <c r="AJ539" s="203"/>
      <c r="AK539" s="203"/>
      <c r="AL539" s="203"/>
      <c r="AM539" s="204"/>
      <c r="AN539" s="201"/>
      <c r="AO539" s="201"/>
      <c r="AP539" s="201"/>
      <c r="AQ539" s="201"/>
      <c r="AR539" s="201"/>
      <c r="AS539" s="201"/>
      <c r="AT539" s="201"/>
      <c r="AU539" s="201"/>
      <c r="AV539" s="201"/>
      <c r="AW539" s="201"/>
      <c r="AX539" s="205"/>
      <c r="AY539" s="201"/>
      <c r="AZ539" s="201"/>
      <c r="BA539" s="201"/>
      <c r="BB539" s="201"/>
      <c r="BC539" s="201"/>
      <c r="BD539" s="201"/>
      <c r="BE539" s="203"/>
      <c r="BF539" s="203"/>
      <c r="BG539" s="201"/>
      <c r="BH539" s="203"/>
      <c r="BI539" s="201"/>
      <c r="BJ539" s="201"/>
      <c r="BK539" s="201"/>
      <c r="BL539" s="201"/>
      <c r="BM539" s="201"/>
      <c r="BN539" s="201"/>
      <c r="BO539" s="203"/>
      <c r="BP539" s="203"/>
      <c r="BQ539" s="201"/>
      <c r="BR539" s="203"/>
      <c r="BS539" s="201"/>
      <c r="BT539" s="201"/>
      <c r="BU539" s="201"/>
      <c r="BV539" s="201"/>
      <c r="BW539" s="201"/>
      <c r="BX539" s="201"/>
      <c r="BY539" s="203"/>
      <c r="BZ539" s="203"/>
      <c r="CA539" s="201"/>
      <c r="CB539" s="203"/>
      <c r="CC539" s="201"/>
      <c r="CD539" s="201"/>
      <c r="CE539" s="201"/>
      <c r="CF539" s="201"/>
      <c r="CG539" s="201"/>
      <c r="CH539" s="201"/>
      <c r="CI539" s="203"/>
      <c r="CJ539" s="203"/>
      <c r="CK539" s="201"/>
      <c r="CL539" s="203"/>
      <c r="CM539" s="201"/>
      <c r="CN539" s="201"/>
      <c r="CO539" s="201"/>
      <c r="CP539" s="201"/>
      <c r="CQ539" s="201"/>
      <c r="CR539" s="201"/>
      <c r="CS539" s="203"/>
      <c r="CT539" s="203"/>
      <c r="CU539" s="201"/>
    </row>
    <row r="540" spans="1:99" ht="15.75" x14ac:dyDescent="0.25">
      <c r="A540" s="166"/>
      <c r="B540" s="201"/>
      <c r="C540" s="202"/>
      <c r="D540" s="201"/>
      <c r="E540" s="214"/>
      <c r="F540" s="201"/>
      <c r="G540" s="201"/>
      <c r="H540" s="201"/>
      <c r="I540" s="201"/>
      <c r="J540" s="201"/>
      <c r="K540" s="201"/>
      <c r="L540" s="201"/>
      <c r="M540" s="201"/>
      <c r="N540" s="201"/>
      <c r="O540" s="201"/>
      <c r="P540" s="201"/>
      <c r="Q540" s="203"/>
      <c r="R540" s="203"/>
      <c r="S540" s="201"/>
      <c r="T540" s="201"/>
      <c r="U540" s="201"/>
      <c r="V540" s="201"/>
      <c r="W540" s="203"/>
      <c r="X540" s="201"/>
      <c r="Y540" s="201"/>
      <c r="Z540" s="201"/>
      <c r="AA540" s="201"/>
      <c r="AB540" s="201"/>
      <c r="AC540" s="203"/>
      <c r="AD540" s="203"/>
      <c r="AE540" s="203"/>
      <c r="AF540" s="201"/>
      <c r="AG540" s="201"/>
      <c r="AH540" s="201"/>
      <c r="AI540" s="203"/>
      <c r="AJ540" s="203"/>
      <c r="AK540" s="203"/>
      <c r="AL540" s="203"/>
      <c r="AM540" s="204"/>
      <c r="AN540" s="201"/>
      <c r="AO540" s="201"/>
      <c r="AP540" s="201"/>
      <c r="AQ540" s="201"/>
      <c r="AR540" s="201"/>
      <c r="AS540" s="201"/>
      <c r="AT540" s="201"/>
      <c r="AU540" s="201"/>
      <c r="AV540" s="201"/>
      <c r="AW540" s="201"/>
      <c r="AX540" s="205"/>
      <c r="AY540" s="201"/>
      <c r="AZ540" s="201"/>
      <c r="BA540" s="201"/>
      <c r="BB540" s="201"/>
      <c r="BC540" s="201"/>
      <c r="BD540" s="201"/>
      <c r="BE540" s="203"/>
      <c r="BF540" s="203"/>
      <c r="BG540" s="201"/>
      <c r="BH540" s="203"/>
      <c r="BI540" s="201"/>
      <c r="BJ540" s="201"/>
      <c r="BK540" s="201"/>
      <c r="BL540" s="201"/>
      <c r="BM540" s="201"/>
      <c r="BN540" s="201"/>
      <c r="BO540" s="203"/>
      <c r="BP540" s="203"/>
      <c r="BQ540" s="201"/>
      <c r="BR540" s="203"/>
      <c r="BS540" s="201"/>
      <c r="BT540" s="201"/>
      <c r="BU540" s="201"/>
      <c r="BV540" s="201"/>
      <c r="BW540" s="201"/>
      <c r="BX540" s="201"/>
      <c r="BY540" s="203"/>
      <c r="BZ540" s="203"/>
      <c r="CA540" s="201"/>
      <c r="CB540" s="203"/>
      <c r="CC540" s="201"/>
      <c r="CD540" s="201"/>
      <c r="CE540" s="201"/>
      <c r="CF540" s="201"/>
      <c r="CG540" s="201"/>
      <c r="CH540" s="201"/>
      <c r="CI540" s="203"/>
      <c r="CJ540" s="203"/>
      <c r="CK540" s="201"/>
      <c r="CL540" s="203"/>
      <c r="CM540" s="201"/>
      <c r="CN540" s="201"/>
      <c r="CO540" s="201"/>
      <c r="CP540" s="201"/>
      <c r="CQ540" s="201"/>
      <c r="CR540" s="201"/>
      <c r="CS540" s="203"/>
      <c r="CT540" s="203"/>
      <c r="CU540" s="201"/>
    </row>
    <row r="541" spans="1:99" ht="15.75" x14ac:dyDescent="0.25">
      <c r="A541" s="166"/>
      <c r="B541" s="201"/>
      <c r="C541" s="202"/>
      <c r="D541" s="201"/>
      <c r="E541" s="201"/>
      <c r="F541" s="201"/>
      <c r="G541" s="201"/>
      <c r="H541" s="201"/>
      <c r="I541" s="201"/>
      <c r="J541" s="201"/>
      <c r="K541" s="201"/>
      <c r="L541" s="201"/>
      <c r="M541" s="201"/>
      <c r="N541" s="201"/>
      <c r="O541" s="201"/>
      <c r="P541" s="201"/>
      <c r="Q541" s="203"/>
      <c r="R541" s="203"/>
      <c r="S541" s="201"/>
      <c r="T541" s="201"/>
      <c r="U541" s="201"/>
      <c r="V541" s="201"/>
      <c r="W541" s="203"/>
      <c r="X541" s="201"/>
      <c r="Y541" s="201"/>
      <c r="Z541" s="201"/>
      <c r="AA541" s="201"/>
      <c r="AB541" s="201"/>
      <c r="AC541" s="203"/>
      <c r="AD541" s="203"/>
      <c r="AE541" s="203"/>
      <c r="AF541" s="201"/>
      <c r="AG541" s="201"/>
      <c r="AH541" s="201"/>
      <c r="AI541" s="203"/>
      <c r="AJ541" s="203"/>
      <c r="AK541" s="203"/>
      <c r="AL541" s="203"/>
      <c r="AM541" s="204"/>
      <c r="AN541" s="201"/>
      <c r="AO541" s="201"/>
      <c r="AP541" s="201"/>
      <c r="AQ541" s="201"/>
      <c r="AR541" s="201"/>
      <c r="AS541" s="201"/>
      <c r="AT541" s="201"/>
      <c r="AU541" s="201"/>
      <c r="AV541" s="201"/>
      <c r="AW541" s="201"/>
      <c r="AX541" s="206"/>
      <c r="AY541" s="201"/>
      <c r="AZ541" s="201"/>
      <c r="BA541" s="201"/>
      <c r="BB541" s="201"/>
      <c r="BC541" s="201"/>
      <c r="BD541" s="201"/>
      <c r="BE541" s="201"/>
      <c r="BF541" s="201"/>
      <c r="BG541" s="201"/>
      <c r="BH541" s="203"/>
      <c r="BI541" s="201"/>
      <c r="BJ541" s="201"/>
      <c r="BK541" s="201"/>
      <c r="BL541" s="201"/>
      <c r="BM541" s="201"/>
      <c r="BN541" s="201"/>
      <c r="BO541" s="201"/>
      <c r="BP541" s="201"/>
      <c r="BQ541" s="201"/>
      <c r="BR541" s="203"/>
      <c r="BS541" s="201"/>
      <c r="BT541" s="201"/>
      <c r="BU541" s="201"/>
      <c r="BV541" s="201"/>
      <c r="BW541" s="201"/>
      <c r="BX541" s="201"/>
      <c r="BY541" s="201"/>
      <c r="BZ541" s="201"/>
      <c r="CA541" s="201"/>
      <c r="CB541" s="203"/>
      <c r="CC541" s="201"/>
      <c r="CD541" s="201"/>
      <c r="CE541" s="201"/>
      <c r="CF541" s="201"/>
      <c r="CG541" s="201"/>
      <c r="CH541" s="201"/>
      <c r="CI541" s="201"/>
      <c r="CJ541" s="201"/>
      <c r="CK541" s="201"/>
      <c r="CL541" s="203"/>
      <c r="CM541" s="201"/>
      <c r="CN541" s="201"/>
      <c r="CO541" s="201"/>
      <c r="CP541" s="201"/>
      <c r="CQ541" s="201"/>
      <c r="CR541" s="201"/>
      <c r="CS541" s="203"/>
      <c r="CT541" s="201"/>
      <c r="CU541" s="201"/>
    </row>
    <row r="542" spans="1:99" x14ac:dyDescent="0.25">
      <c r="A542" s="221"/>
      <c r="B542" s="201"/>
      <c r="C542" s="202"/>
      <c r="D542" s="201"/>
      <c r="E542" s="201"/>
      <c r="F542" s="201"/>
      <c r="G542" s="201"/>
      <c r="H542" s="201"/>
      <c r="I542" s="201"/>
      <c r="J542" s="201"/>
      <c r="K542" s="201"/>
      <c r="L542" s="201"/>
      <c r="M542" s="201"/>
      <c r="N542" s="201"/>
      <c r="O542" s="201"/>
      <c r="P542" s="201"/>
      <c r="Q542" s="203"/>
      <c r="R542" s="203"/>
      <c r="S542" s="201"/>
      <c r="T542" s="201"/>
      <c r="U542" s="201"/>
      <c r="V542" s="201"/>
      <c r="W542" s="203"/>
      <c r="X542" s="201"/>
      <c r="Y542" s="201"/>
      <c r="Z542" s="201"/>
      <c r="AA542" s="201"/>
      <c r="AB542" s="201"/>
      <c r="AC542" s="203"/>
      <c r="AD542" s="203"/>
      <c r="AE542" s="203"/>
      <c r="AF542" s="201"/>
      <c r="AG542" s="201"/>
      <c r="AH542" s="201"/>
      <c r="AI542" s="203"/>
      <c r="AJ542" s="203"/>
      <c r="AK542" s="203"/>
      <c r="AL542" s="203"/>
      <c r="AM542" s="204"/>
      <c r="AN542" s="201"/>
      <c r="AO542" s="201"/>
      <c r="AP542" s="201"/>
      <c r="AQ542" s="201"/>
      <c r="AR542" s="201"/>
      <c r="AS542" s="201"/>
      <c r="AT542" s="201"/>
      <c r="AU542" s="201"/>
      <c r="AV542" s="201"/>
      <c r="AW542" s="201"/>
      <c r="AX542" s="206"/>
      <c r="AY542" s="201"/>
      <c r="AZ542" s="201"/>
      <c r="BA542" s="201"/>
      <c r="BB542" s="201"/>
      <c r="BC542" s="201"/>
      <c r="BD542" s="201"/>
      <c r="BE542" s="201"/>
      <c r="BF542" s="201"/>
      <c r="BG542" s="201"/>
      <c r="BH542" s="203"/>
      <c r="BI542" s="201"/>
      <c r="BJ542" s="201"/>
      <c r="BK542" s="201"/>
      <c r="BL542" s="201"/>
      <c r="BM542" s="201"/>
      <c r="BN542" s="201"/>
      <c r="BO542" s="201"/>
      <c r="BP542" s="201"/>
      <c r="BQ542" s="201"/>
      <c r="BR542" s="203"/>
      <c r="BS542" s="201"/>
      <c r="BT542" s="201"/>
      <c r="BU542" s="201"/>
      <c r="BV542" s="201"/>
      <c r="BW542" s="201"/>
      <c r="BX542" s="201"/>
      <c r="BY542" s="201"/>
      <c r="BZ542" s="201"/>
      <c r="CA542" s="201"/>
      <c r="CB542" s="203"/>
      <c r="CC542" s="201"/>
      <c r="CD542" s="201"/>
      <c r="CE542" s="201"/>
      <c r="CF542" s="201"/>
      <c r="CG542" s="201"/>
      <c r="CH542" s="201"/>
      <c r="CI542" s="201"/>
      <c r="CJ542" s="201"/>
      <c r="CK542" s="201"/>
      <c r="CL542" s="203"/>
      <c r="CM542" s="201"/>
      <c r="CN542" s="201"/>
      <c r="CO542" s="201"/>
      <c r="CP542" s="201"/>
      <c r="CQ542" s="201"/>
      <c r="CR542" s="201"/>
      <c r="CS542" s="203"/>
      <c r="CT542" s="201"/>
      <c r="CU542" s="201"/>
    </row>
    <row r="543" spans="1:99" x14ac:dyDescent="0.25">
      <c r="A543" s="221"/>
      <c r="B543" s="201"/>
      <c r="C543" s="202"/>
      <c r="D543" s="201"/>
      <c r="E543" s="201"/>
      <c r="F543" s="201"/>
      <c r="G543" s="201"/>
      <c r="H543" s="201"/>
      <c r="I543" s="201"/>
      <c r="J543" s="201"/>
      <c r="K543" s="201"/>
      <c r="L543" s="201"/>
      <c r="M543" s="201"/>
      <c r="N543" s="201"/>
      <c r="O543" s="201"/>
      <c r="P543" s="201"/>
      <c r="Q543" s="203"/>
      <c r="R543" s="203"/>
      <c r="S543" s="201"/>
      <c r="T543" s="201"/>
      <c r="U543" s="201"/>
      <c r="V543" s="201"/>
      <c r="W543" s="203"/>
      <c r="X543" s="201"/>
      <c r="Y543" s="201"/>
      <c r="Z543" s="201"/>
      <c r="AA543" s="201"/>
      <c r="AB543" s="201"/>
      <c r="AC543" s="203"/>
      <c r="AD543" s="203"/>
      <c r="AE543" s="203"/>
      <c r="AF543" s="201"/>
      <c r="AG543" s="201"/>
      <c r="AH543" s="201"/>
      <c r="AI543" s="203"/>
      <c r="AJ543" s="203"/>
      <c r="AK543" s="203"/>
      <c r="AL543" s="203"/>
      <c r="AM543" s="204"/>
      <c r="AN543" s="201"/>
      <c r="AO543" s="201"/>
      <c r="AP543" s="201"/>
      <c r="AQ543" s="201"/>
      <c r="AR543" s="201"/>
      <c r="AS543" s="201"/>
      <c r="AT543" s="201"/>
      <c r="AU543" s="201"/>
      <c r="AV543" s="201"/>
      <c r="AW543" s="201"/>
      <c r="AX543" s="206"/>
      <c r="AY543" s="201"/>
      <c r="AZ543" s="201"/>
      <c r="BA543" s="201"/>
      <c r="BB543" s="201"/>
      <c r="BC543" s="201"/>
      <c r="BD543" s="201"/>
      <c r="BE543" s="201"/>
      <c r="BF543" s="201"/>
      <c r="BG543" s="201"/>
      <c r="BH543" s="203"/>
      <c r="BI543" s="201"/>
      <c r="BJ543" s="201"/>
      <c r="BK543" s="201"/>
      <c r="BL543" s="201"/>
      <c r="BM543" s="201"/>
      <c r="BN543" s="201"/>
      <c r="BO543" s="201"/>
      <c r="BP543" s="201"/>
      <c r="BQ543" s="201"/>
      <c r="BR543" s="203"/>
      <c r="BS543" s="201"/>
      <c r="BT543" s="201"/>
      <c r="BU543" s="201"/>
      <c r="BV543" s="201"/>
      <c r="BW543" s="201"/>
      <c r="BX543" s="201"/>
      <c r="BY543" s="201"/>
      <c r="BZ543" s="201"/>
      <c r="CA543" s="201"/>
      <c r="CB543" s="203"/>
      <c r="CC543" s="201"/>
      <c r="CD543" s="201"/>
      <c r="CE543" s="201"/>
      <c r="CF543" s="201"/>
      <c r="CG543" s="201"/>
      <c r="CH543" s="201"/>
      <c r="CI543" s="201"/>
      <c r="CJ543" s="201"/>
      <c r="CK543" s="201"/>
      <c r="CL543" s="203"/>
      <c r="CM543" s="201"/>
      <c r="CN543" s="201"/>
      <c r="CO543" s="201"/>
      <c r="CP543" s="201"/>
      <c r="CQ543" s="201"/>
      <c r="CR543" s="201"/>
      <c r="CS543" s="203"/>
      <c r="CT543" s="201"/>
      <c r="CU543" s="201"/>
    </row>
    <row r="544" spans="1:99" x14ac:dyDescent="0.25">
      <c r="A544" s="221"/>
      <c r="B544" s="201"/>
      <c r="C544" s="202"/>
      <c r="D544" s="201"/>
      <c r="E544" s="201"/>
      <c r="F544" s="201"/>
      <c r="G544" s="201"/>
      <c r="H544" s="201"/>
      <c r="I544" s="201"/>
      <c r="J544" s="201"/>
      <c r="K544" s="201"/>
      <c r="L544" s="201"/>
      <c r="M544" s="201"/>
      <c r="N544" s="201"/>
      <c r="O544" s="201"/>
      <c r="P544" s="201"/>
      <c r="Q544" s="203"/>
      <c r="R544" s="203"/>
      <c r="S544" s="201"/>
      <c r="T544" s="201"/>
      <c r="U544" s="201"/>
      <c r="V544" s="201"/>
      <c r="W544" s="203"/>
      <c r="X544" s="201"/>
      <c r="Y544" s="201"/>
      <c r="Z544" s="201"/>
      <c r="AA544" s="201"/>
      <c r="AB544" s="201"/>
      <c r="AC544" s="203"/>
      <c r="AD544" s="203"/>
      <c r="AE544" s="203"/>
      <c r="AF544" s="201"/>
      <c r="AG544" s="201"/>
      <c r="AH544" s="201"/>
      <c r="AI544" s="203"/>
      <c r="AJ544" s="203"/>
      <c r="AK544" s="203"/>
      <c r="AL544" s="203"/>
      <c r="AM544" s="204"/>
      <c r="AN544" s="201"/>
      <c r="AO544" s="201"/>
      <c r="AP544" s="201"/>
      <c r="AQ544" s="201"/>
      <c r="AR544" s="201"/>
      <c r="AS544" s="201"/>
      <c r="AT544" s="201"/>
      <c r="AU544" s="201"/>
      <c r="AV544" s="201"/>
      <c r="AW544" s="201"/>
      <c r="AX544" s="206"/>
      <c r="AY544" s="201"/>
      <c r="AZ544" s="201"/>
      <c r="BA544" s="201"/>
      <c r="BB544" s="201"/>
      <c r="BC544" s="201"/>
      <c r="BD544" s="201"/>
      <c r="BE544" s="201"/>
      <c r="BF544" s="201"/>
      <c r="BG544" s="201"/>
      <c r="BH544" s="203"/>
      <c r="BI544" s="201"/>
      <c r="BJ544" s="201"/>
      <c r="BK544" s="201"/>
      <c r="BL544" s="201"/>
      <c r="BM544" s="201"/>
      <c r="BN544" s="201"/>
      <c r="BO544" s="201"/>
      <c r="BP544" s="201"/>
      <c r="BQ544" s="201"/>
      <c r="BR544" s="203"/>
      <c r="BS544" s="201"/>
      <c r="BT544" s="201"/>
      <c r="BU544" s="201"/>
      <c r="BV544" s="201"/>
      <c r="BW544" s="201"/>
      <c r="BX544" s="201"/>
      <c r="BY544" s="201"/>
      <c r="BZ544" s="201"/>
      <c r="CA544" s="201"/>
      <c r="CB544" s="203"/>
      <c r="CC544" s="201"/>
      <c r="CD544" s="201"/>
      <c r="CE544" s="201"/>
      <c r="CF544" s="201"/>
      <c r="CG544" s="201"/>
      <c r="CH544" s="201"/>
      <c r="CI544" s="201"/>
      <c r="CJ544" s="201"/>
      <c r="CK544" s="201"/>
      <c r="CL544" s="203"/>
      <c r="CM544" s="201"/>
      <c r="CN544" s="201"/>
      <c r="CO544" s="201"/>
      <c r="CP544" s="201"/>
      <c r="CQ544" s="201"/>
      <c r="CR544" s="201"/>
      <c r="CS544" s="203"/>
      <c r="CT544" s="201"/>
      <c r="CU544" s="201"/>
    </row>
    <row r="545" spans="1:99" x14ac:dyDescent="0.25">
      <c r="A545" s="221"/>
      <c r="B545" s="201"/>
      <c r="C545" s="202"/>
      <c r="D545" s="201"/>
      <c r="E545" s="201"/>
      <c r="F545" s="201"/>
      <c r="G545" s="201"/>
      <c r="H545" s="201"/>
      <c r="I545" s="201"/>
      <c r="J545" s="201"/>
      <c r="K545" s="201"/>
      <c r="L545" s="201"/>
      <c r="M545" s="201"/>
      <c r="N545" s="201"/>
      <c r="O545" s="201"/>
      <c r="P545" s="201"/>
      <c r="Q545" s="203"/>
      <c r="R545" s="203"/>
      <c r="S545" s="201"/>
      <c r="T545" s="201"/>
      <c r="U545" s="201"/>
      <c r="V545" s="201"/>
      <c r="W545" s="203"/>
      <c r="X545" s="201"/>
      <c r="Y545" s="201"/>
      <c r="Z545" s="201"/>
      <c r="AA545" s="201"/>
      <c r="AB545" s="201"/>
      <c r="AC545" s="203"/>
      <c r="AD545" s="203"/>
      <c r="AE545" s="203"/>
      <c r="AF545" s="201"/>
      <c r="AG545" s="201"/>
      <c r="AH545" s="201"/>
      <c r="AI545" s="203"/>
      <c r="AJ545" s="203"/>
      <c r="AK545" s="203"/>
      <c r="AL545" s="203"/>
      <c r="AM545" s="204"/>
      <c r="AN545" s="201"/>
      <c r="AO545" s="201"/>
      <c r="AP545" s="201"/>
      <c r="AQ545" s="201"/>
      <c r="AR545" s="201"/>
      <c r="AS545" s="201"/>
      <c r="AT545" s="201"/>
      <c r="AU545" s="201"/>
      <c r="AV545" s="201"/>
      <c r="AW545" s="201"/>
      <c r="AX545" s="206"/>
      <c r="AY545" s="201"/>
      <c r="AZ545" s="201"/>
      <c r="BA545" s="201"/>
      <c r="BB545" s="201"/>
      <c r="BC545" s="201"/>
      <c r="BD545" s="201"/>
      <c r="BE545" s="201"/>
      <c r="BF545" s="201"/>
      <c r="BG545" s="201"/>
      <c r="BH545" s="203"/>
      <c r="BI545" s="201"/>
      <c r="BJ545" s="201"/>
      <c r="BK545" s="201"/>
      <c r="BL545" s="201"/>
      <c r="BM545" s="201"/>
      <c r="BN545" s="201"/>
      <c r="BO545" s="201"/>
      <c r="BP545" s="201"/>
      <c r="BQ545" s="201"/>
      <c r="BR545" s="203"/>
      <c r="BS545" s="201"/>
      <c r="BT545" s="201"/>
      <c r="BU545" s="201"/>
      <c r="BV545" s="201"/>
      <c r="BW545" s="201"/>
      <c r="BX545" s="201"/>
      <c r="BY545" s="201"/>
      <c r="BZ545" s="201"/>
      <c r="CA545" s="201"/>
      <c r="CB545" s="203"/>
      <c r="CC545" s="201"/>
      <c r="CD545" s="201"/>
      <c r="CE545" s="201"/>
      <c r="CF545" s="201"/>
      <c r="CG545" s="201"/>
      <c r="CH545" s="201"/>
      <c r="CI545" s="201"/>
      <c r="CJ545" s="201"/>
      <c r="CK545" s="201"/>
      <c r="CL545" s="203"/>
      <c r="CM545" s="201"/>
      <c r="CN545" s="201"/>
      <c r="CO545" s="201"/>
      <c r="CP545" s="201"/>
      <c r="CQ545" s="201"/>
      <c r="CR545" s="201"/>
      <c r="CS545" s="203"/>
      <c r="CT545" s="201"/>
      <c r="CU545" s="201"/>
    </row>
    <row r="546" spans="1:99" x14ac:dyDescent="0.25">
      <c r="A546" s="202"/>
      <c r="B546" s="201"/>
      <c r="C546" s="202"/>
      <c r="D546" s="201"/>
      <c r="E546" s="214"/>
      <c r="F546" s="201"/>
      <c r="G546" s="201"/>
      <c r="H546" s="201"/>
      <c r="I546" s="201"/>
      <c r="J546" s="201"/>
      <c r="K546" s="201"/>
      <c r="L546" s="201"/>
      <c r="M546" s="201"/>
      <c r="N546" s="201"/>
      <c r="O546" s="201"/>
      <c r="P546" s="201"/>
      <c r="Q546" s="203"/>
      <c r="R546" s="203"/>
      <c r="S546" s="201"/>
      <c r="T546" s="201"/>
      <c r="U546" s="201"/>
      <c r="V546" s="201"/>
      <c r="W546" s="203"/>
      <c r="X546" s="201"/>
      <c r="Y546" s="201"/>
      <c r="Z546" s="201"/>
      <c r="AA546" s="201"/>
      <c r="AB546" s="201"/>
      <c r="AC546" s="203"/>
      <c r="AD546" s="203"/>
      <c r="AE546" s="203"/>
      <c r="AF546" s="201"/>
      <c r="AG546" s="201"/>
      <c r="AH546" s="201"/>
      <c r="AI546" s="203"/>
      <c r="AJ546" s="203"/>
      <c r="AK546" s="203"/>
      <c r="AL546" s="203"/>
      <c r="AM546" s="204"/>
      <c r="AN546" s="201"/>
      <c r="AO546" s="201"/>
      <c r="AP546" s="201"/>
      <c r="AQ546" s="201"/>
      <c r="AR546" s="201"/>
      <c r="AS546" s="201"/>
      <c r="AT546" s="201"/>
      <c r="AU546" s="201"/>
      <c r="AV546" s="201"/>
      <c r="AW546" s="201"/>
      <c r="AX546" s="194"/>
      <c r="AY546" s="194"/>
      <c r="AZ546" s="194"/>
      <c r="BA546" s="194"/>
      <c r="BB546" s="194"/>
      <c r="BC546" s="194"/>
      <c r="BD546" s="194"/>
      <c r="BE546" s="194"/>
      <c r="BF546" s="194"/>
      <c r="BG546" s="194"/>
      <c r="BH546" s="194"/>
      <c r="BI546" s="194"/>
      <c r="BJ546" s="194"/>
      <c r="BK546" s="194"/>
      <c r="BL546" s="194"/>
      <c r="BM546" s="194"/>
      <c r="BN546" s="194"/>
      <c r="BO546" s="194"/>
      <c r="BP546" s="194"/>
      <c r="BQ546" s="194"/>
      <c r="BR546" s="194"/>
      <c r="BS546" s="194"/>
      <c r="BT546" s="194"/>
      <c r="BU546" s="194"/>
      <c r="BV546" s="194"/>
      <c r="BW546" s="194"/>
      <c r="BX546" s="194"/>
      <c r="BY546" s="194"/>
      <c r="BZ546" s="194"/>
      <c r="CA546" s="194"/>
      <c r="CB546" s="194"/>
      <c r="CC546" s="194"/>
      <c r="CD546" s="194"/>
      <c r="CE546" s="194"/>
      <c r="CF546" s="194"/>
      <c r="CG546" s="194"/>
      <c r="CH546" s="194"/>
      <c r="CI546" s="194"/>
      <c r="CJ546" s="194"/>
      <c r="CK546" s="194"/>
      <c r="CL546" s="214"/>
      <c r="CM546" s="216"/>
      <c r="CN546" s="216"/>
      <c r="CO546" s="216"/>
      <c r="CP546" s="216"/>
      <c r="CQ546" s="216"/>
      <c r="CR546" s="216"/>
      <c r="CS546" s="214"/>
      <c r="CT546" s="214"/>
      <c r="CU546" s="216"/>
    </row>
    <row r="547" spans="1:99" x14ac:dyDescent="0.25">
      <c r="A547" s="218"/>
      <c r="B547" s="201"/>
      <c r="C547" s="202"/>
      <c r="D547" s="201"/>
      <c r="E547" s="214"/>
      <c r="F547" s="201"/>
      <c r="G547" s="201"/>
      <c r="H547" s="201"/>
      <c r="I547" s="201"/>
      <c r="J547" s="201"/>
      <c r="K547" s="201"/>
      <c r="L547" s="201"/>
      <c r="M547" s="201"/>
      <c r="N547" s="201"/>
      <c r="O547" s="201"/>
      <c r="P547" s="201"/>
      <c r="Q547" s="203"/>
      <c r="R547" s="203"/>
      <c r="S547" s="201"/>
      <c r="T547" s="201"/>
      <c r="U547" s="201"/>
      <c r="V547" s="201"/>
      <c r="W547" s="203"/>
      <c r="X547" s="201"/>
      <c r="Y547" s="201"/>
      <c r="Z547" s="201"/>
      <c r="AA547" s="201"/>
      <c r="AB547" s="201"/>
      <c r="AC547" s="203"/>
      <c r="AD547" s="203"/>
      <c r="AE547" s="203"/>
      <c r="AF547" s="201"/>
      <c r="AG547" s="201"/>
      <c r="AH547" s="201"/>
      <c r="AI547" s="203"/>
      <c r="AJ547" s="203"/>
      <c r="AK547" s="203"/>
      <c r="AL547" s="203"/>
      <c r="AM547" s="204"/>
      <c r="AN547" s="201"/>
      <c r="AO547" s="201"/>
      <c r="AP547" s="201"/>
      <c r="AQ547" s="201"/>
      <c r="AR547" s="201"/>
      <c r="AS547" s="201"/>
      <c r="AT547" s="201"/>
      <c r="AU547" s="201"/>
      <c r="AV547" s="201"/>
      <c r="AW547" s="201"/>
      <c r="AX547" s="194"/>
      <c r="AY547" s="194"/>
      <c r="AZ547" s="194"/>
      <c r="BA547" s="194"/>
      <c r="BB547" s="194"/>
      <c r="BC547" s="194"/>
      <c r="BD547" s="194"/>
      <c r="BE547" s="194"/>
      <c r="BF547" s="194"/>
      <c r="BG547" s="194"/>
      <c r="BH547" s="194"/>
      <c r="BI547" s="194"/>
      <c r="BJ547" s="194"/>
      <c r="BK547" s="194"/>
      <c r="BL547" s="194"/>
      <c r="BM547" s="194"/>
      <c r="BN547" s="194"/>
      <c r="BO547" s="194"/>
      <c r="BP547" s="194"/>
      <c r="BQ547" s="194"/>
      <c r="BR547" s="194"/>
      <c r="BS547" s="194"/>
      <c r="BT547" s="194"/>
      <c r="BU547" s="194"/>
      <c r="BV547" s="194"/>
      <c r="BW547" s="194"/>
      <c r="BX547" s="194"/>
      <c r="BY547" s="194"/>
      <c r="BZ547" s="194"/>
      <c r="CA547" s="194"/>
      <c r="CB547" s="194"/>
      <c r="CC547" s="194"/>
      <c r="CD547" s="194"/>
      <c r="CE547" s="194"/>
      <c r="CF547" s="194"/>
      <c r="CG547" s="194"/>
      <c r="CH547" s="194"/>
      <c r="CI547" s="194"/>
      <c r="CJ547" s="194"/>
      <c r="CK547" s="194"/>
      <c r="CL547" s="194"/>
      <c r="CM547" s="194"/>
      <c r="CN547" s="194"/>
      <c r="CO547" s="194"/>
      <c r="CP547" s="194"/>
      <c r="CQ547" s="194"/>
      <c r="CR547" s="194"/>
      <c r="CS547" s="194"/>
      <c r="CT547" s="194"/>
      <c r="CU547" s="194"/>
    </row>
    <row r="548" spans="1:99" x14ac:dyDescent="0.25">
      <c r="A548" s="201"/>
      <c r="B548" s="201"/>
      <c r="C548" s="202"/>
      <c r="D548" s="201"/>
      <c r="E548" s="201"/>
      <c r="F548" s="201"/>
      <c r="G548" s="201"/>
      <c r="H548" s="201"/>
      <c r="I548" s="201"/>
      <c r="J548" s="201"/>
      <c r="K548" s="201"/>
      <c r="L548" s="201"/>
      <c r="M548" s="201"/>
      <c r="N548" s="201"/>
      <c r="O548" s="201"/>
      <c r="P548" s="201"/>
      <c r="Q548" s="203"/>
      <c r="R548" s="203"/>
      <c r="S548" s="201"/>
      <c r="T548" s="201"/>
      <c r="U548" s="201"/>
      <c r="V548" s="201"/>
      <c r="W548" s="203"/>
      <c r="X548" s="201"/>
      <c r="Y548" s="201"/>
      <c r="Z548" s="201"/>
      <c r="AA548" s="201"/>
      <c r="AB548" s="201"/>
      <c r="AC548" s="203"/>
      <c r="AD548" s="203"/>
      <c r="AE548" s="203"/>
      <c r="AF548" s="201"/>
      <c r="AG548" s="201"/>
      <c r="AH548" s="201"/>
      <c r="AI548" s="203"/>
      <c r="AJ548" s="203"/>
      <c r="AK548" s="203"/>
      <c r="AL548" s="203"/>
      <c r="AM548" s="204"/>
      <c r="AN548" s="201"/>
      <c r="AO548" s="201"/>
      <c r="AP548" s="201"/>
      <c r="AQ548" s="201"/>
      <c r="AR548" s="201"/>
      <c r="AS548" s="201"/>
      <c r="AT548" s="201"/>
      <c r="AU548" s="201"/>
      <c r="AV548" s="201"/>
      <c r="AW548" s="201"/>
      <c r="AX548" s="194"/>
      <c r="AY548" s="216"/>
      <c r="AZ548" s="216"/>
      <c r="BA548" s="216"/>
      <c r="BB548" s="216"/>
      <c r="BC548" s="216"/>
      <c r="BD548" s="216"/>
      <c r="BE548" s="214"/>
      <c r="BF548" s="214"/>
      <c r="BG548" s="216"/>
      <c r="BH548" s="214"/>
      <c r="BI548" s="216"/>
      <c r="BJ548" s="216"/>
      <c r="BK548" s="216"/>
      <c r="BL548" s="216"/>
      <c r="BM548" s="216"/>
      <c r="BN548" s="216"/>
      <c r="BO548" s="214"/>
      <c r="BP548" s="214"/>
      <c r="BQ548" s="216"/>
      <c r="BR548" s="214"/>
      <c r="BS548" s="216"/>
      <c r="BT548" s="216"/>
      <c r="BU548" s="216"/>
      <c r="BV548" s="216"/>
      <c r="BW548" s="216"/>
      <c r="BX548" s="216"/>
      <c r="BY548" s="214"/>
      <c r="BZ548" s="214"/>
      <c r="CA548" s="216"/>
      <c r="CB548" s="214"/>
      <c r="CC548" s="216"/>
      <c r="CD548" s="216"/>
      <c r="CE548" s="216"/>
      <c r="CF548" s="216"/>
      <c r="CG548" s="216"/>
      <c r="CH548" s="216"/>
      <c r="CI548" s="214"/>
      <c r="CJ548" s="214"/>
      <c r="CK548" s="216"/>
      <c r="CL548" s="214"/>
      <c r="CM548" s="216"/>
      <c r="CN548" s="216"/>
      <c r="CO548" s="216"/>
      <c r="CP548" s="216"/>
      <c r="CQ548" s="216"/>
      <c r="CR548" s="216"/>
      <c r="CS548" s="214"/>
      <c r="CT548" s="214"/>
      <c r="CU548" s="216"/>
    </row>
    <row r="549" spans="1:99" x14ac:dyDescent="0.25">
      <c r="A549" s="221"/>
      <c r="B549" s="201"/>
      <c r="C549" s="202"/>
      <c r="D549" s="201"/>
      <c r="E549" s="201"/>
      <c r="F549" s="201"/>
      <c r="G549" s="201"/>
      <c r="H549" s="201"/>
      <c r="I549" s="201"/>
      <c r="J549" s="201"/>
      <c r="K549" s="201"/>
      <c r="L549" s="201"/>
      <c r="M549" s="201"/>
      <c r="N549" s="201"/>
      <c r="O549" s="201"/>
      <c r="P549" s="201"/>
      <c r="Q549" s="203"/>
      <c r="R549" s="203"/>
      <c r="S549" s="201"/>
      <c r="T549" s="201"/>
      <c r="U549" s="201"/>
      <c r="V549" s="201"/>
      <c r="W549" s="203"/>
      <c r="X549" s="201"/>
      <c r="Y549" s="201"/>
      <c r="Z549" s="201"/>
      <c r="AA549" s="201"/>
      <c r="AB549" s="201"/>
      <c r="AC549" s="203"/>
      <c r="AD549" s="203"/>
      <c r="AE549" s="203"/>
      <c r="AF549" s="201"/>
      <c r="AG549" s="201"/>
      <c r="AH549" s="201"/>
      <c r="AI549" s="203"/>
      <c r="AJ549" s="203"/>
      <c r="AK549" s="203"/>
      <c r="AL549" s="203"/>
      <c r="AM549" s="204"/>
      <c r="AN549" s="201"/>
      <c r="AO549" s="201"/>
      <c r="AP549" s="201"/>
      <c r="AQ549" s="201"/>
      <c r="AR549" s="201"/>
      <c r="AS549" s="201"/>
      <c r="AT549" s="201"/>
      <c r="AU549" s="201"/>
      <c r="AV549" s="201"/>
      <c r="AW549" s="201"/>
      <c r="AX549" s="215"/>
      <c r="AY549" s="216"/>
      <c r="AZ549" s="216"/>
      <c r="BA549" s="216"/>
      <c r="BB549" s="216"/>
      <c r="BC549" s="216"/>
      <c r="BD549" s="216"/>
      <c r="BE549" s="216"/>
      <c r="BF549" s="216"/>
      <c r="BG549" s="216"/>
      <c r="BH549" s="214"/>
      <c r="BI549" s="216"/>
      <c r="BJ549" s="216"/>
      <c r="BK549" s="216"/>
      <c r="BL549" s="216"/>
      <c r="BM549" s="216"/>
      <c r="BN549" s="216"/>
      <c r="BO549" s="216"/>
      <c r="BP549" s="216"/>
      <c r="BQ549" s="216"/>
      <c r="BR549" s="214"/>
      <c r="BS549" s="216"/>
      <c r="BT549" s="216"/>
      <c r="BU549" s="216"/>
      <c r="BV549" s="216"/>
      <c r="BW549" s="216"/>
      <c r="BX549" s="216"/>
      <c r="BY549" s="216"/>
      <c r="BZ549" s="216"/>
      <c r="CA549" s="216"/>
      <c r="CB549" s="214"/>
      <c r="CC549" s="216"/>
      <c r="CD549" s="216"/>
      <c r="CE549" s="216"/>
      <c r="CF549" s="216"/>
      <c r="CG549" s="216"/>
      <c r="CH549" s="216"/>
      <c r="CI549" s="216"/>
      <c r="CJ549" s="216"/>
      <c r="CK549" s="216"/>
      <c r="CL549" s="214"/>
      <c r="CM549" s="216"/>
      <c r="CN549" s="216"/>
      <c r="CO549" s="216"/>
      <c r="CP549" s="216"/>
      <c r="CQ549" s="216"/>
      <c r="CR549" s="216"/>
      <c r="CS549" s="214"/>
      <c r="CT549" s="216"/>
      <c r="CU549" s="216"/>
    </row>
    <row r="550" spans="1:99" x14ac:dyDescent="0.25">
      <c r="A550" s="201"/>
      <c r="B550" s="201"/>
      <c r="C550" s="202"/>
      <c r="D550" s="201"/>
      <c r="E550" s="201"/>
      <c r="F550" s="201"/>
      <c r="G550" s="201"/>
      <c r="H550" s="201"/>
      <c r="I550" s="201"/>
      <c r="J550" s="201"/>
      <c r="K550" s="201"/>
      <c r="L550" s="217"/>
      <c r="M550" s="201"/>
      <c r="N550" s="201"/>
      <c r="O550" s="201"/>
      <c r="P550" s="201"/>
      <c r="Q550" s="203"/>
      <c r="R550" s="203"/>
      <c r="S550" s="201"/>
      <c r="T550" s="201"/>
      <c r="U550" s="201"/>
      <c r="V550" s="201"/>
      <c r="W550" s="203"/>
      <c r="X550" s="201"/>
      <c r="Y550" s="201"/>
      <c r="Z550" s="201"/>
      <c r="AA550" s="201"/>
      <c r="AB550" s="201"/>
      <c r="AC550" s="203"/>
      <c r="AD550" s="203"/>
      <c r="AE550" s="203"/>
      <c r="AF550" s="201"/>
      <c r="AG550" s="201"/>
      <c r="AH550" s="201"/>
      <c r="AI550" s="203"/>
      <c r="AJ550" s="203"/>
      <c r="AK550" s="203"/>
      <c r="AL550" s="203"/>
      <c r="AM550" s="204"/>
      <c r="AN550" s="201"/>
      <c r="AO550" s="201"/>
      <c r="AP550" s="201"/>
      <c r="AQ550" s="201"/>
      <c r="AR550" s="201"/>
      <c r="AS550" s="201"/>
      <c r="AT550" s="201"/>
      <c r="AU550" s="201"/>
      <c r="AV550" s="201"/>
      <c r="AW550" s="201"/>
      <c r="AX550" s="194"/>
      <c r="AY550" s="216"/>
      <c r="AZ550" s="216"/>
      <c r="BA550" s="216"/>
      <c r="BB550" s="216"/>
      <c r="BC550" s="216"/>
      <c r="BD550" s="216"/>
      <c r="BE550" s="214"/>
      <c r="BF550" s="214"/>
      <c r="BG550" s="216"/>
      <c r="BH550" s="214"/>
      <c r="BI550" s="216"/>
      <c r="BJ550" s="216"/>
      <c r="BK550" s="216"/>
      <c r="BL550" s="216"/>
      <c r="BM550" s="216"/>
      <c r="BN550" s="216"/>
      <c r="BO550" s="214"/>
      <c r="BP550" s="214"/>
      <c r="BQ550" s="216"/>
      <c r="BR550" s="214"/>
      <c r="BS550" s="216"/>
      <c r="BT550" s="216"/>
      <c r="BU550" s="216"/>
      <c r="BV550" s="216"/>
      <c r="BW550" s="216"/>
      <c r="BX550" s="216"/>
      <c r="BY550" s="214"/>
      <c r="BZ550" s="214"/>
      <c r="CA550" s="216"/>
      <c r="CB550" s="214"/>
      <c r="CC550" s="216"/>
      <c r="CD550" s="216"/>
      <c r="CE550" s="216"/>
      <c r="CF550" s="216"/>
      <c r="CG550" s="216"/>
      <c r="CH550" s="216"/>
      <c r="CI550" s="214"/>
      <c r="CJ550" s="214"/>
      <c r="CK550" s="216"/>
      <c r="CL550" s="214"/>
      <c r="CM550" s="216"/>
      <c r="CN550" s="216"/>
      <c r="CO550" s="216"/>
      <c r="CP550" s="216"/>
      <c r="CQ550" s="216"/>
      <c r="CR550" s="216"/>
      <c r="CS550" s="214"/>
      <c r="CT550" s="214"/>
      <c r="CU550" s="216"/>
    </row>
    <row r="551" spans="1:99" x14ac:dyDescent="0.25">
      <c r="A551" s="221"/>
      <c r="B551" s="201"/>
      <c r="C551" s="202"/>
      <c r="D551" s="201"/>
      <c r="E551" s="201"/>
      <c r="F551" s="201"/>
      <c r="G551" s="201"/>
      <c r="H551" s="201"/>
      <c r="I551" s="201"/>
      <c r="J551" s="201"/>
      <c r="K551" s="201"/>
      <c r="L551" s="201"/>
      <c r="M551" s="201"/>
      <c r="N551" s="201"/>
      <c r="O551" s="201"/>
      <c r="P551" s="201"/>
      <c r="Q551" s="203"/>
      <c r="R551" s="203"/>
      <c r="S551" s="201"/>
      <c r="T551" s="201"/>
      <c r="U551" s="201"/>
      <c r="V551" s="201"/>
      <c r="W551" s="203"/>
      <c r="X551" s="201"/>
      <c r="Y551" s="201"/>
      <c r="Z551" s="201"/>
      <c r="AA551" s="201"/>
      <c r="AB551" s="201"/>
      <c r="AC551" s="203"/>
      <c r="AD551" s="203"/>
      <c r="AE551" s="203"/>
      <c r="AF551" s="201"/>
      <c r="AG551" s="201"/>
      <c r="AH551" s="201"/>
      <c r="AI551" s="203"/>
      <c r="AJ551" s="203"/>
      <c r="AK551" s="203"/>
      <c r="AL551" s="203"/>
      <c r="AM551" s="204"/>
      <c r="AN551" s="201"/>
      <c r="AO551" s="201"/>
      <c r="AP551" s="201"/>
      <c r="AQ551" s="201"/>
      <c r="AR551" s="201"/>
      <c r="AS551" s="201"/>
      <c r="AT551" s="201"/>
      <c r="AU551" s="201"/>
      <c r="AV551" s="201"/>
      <c r="AW551" s="201"/>
      <c r="AX551" s="215"/>
      <c r="AY551" s="216"/>
      <c r="AZ551" s="216"/>
      <c r="BA551" s="216"/>
      <c r="BB551" s="216"/>
      <c r="BC551" s="216"/>
      <c r="BD551" s="216"/>
      <c r="BE551" s="216"/>
      <c r="BF551" s="216"/>
      <c r="BG551" s="216"/>
      <c r="BH551" s="214"/>
      <c r="BI551" s="216"/>
      <c r="BJ551" s="216"/>
      <c r="BK551" s="216"/>
      <c r="BL551" s="216"/>
      <c r="BM551" s="216"/>
      <c r="BN551" s="216"/>
      <c r="BO551" s="216"/>
      <c r="BP551" s="216"/>
      <c r="BQ551" s="216"/>
      <c r="BR551" s="214"/>
      <c r="BS551" s="216"/>
      <c r="BT551" s="216"/>
      <c r="BU551" s="216"/>
      <c r="BV551" s="216"/>
      <c r="BW551" s="216"/>
      <c r="BX551" s="216"/>
      <c r="BY551" s="216"/>
      <c r="BZ551" s="216"/>
      <c r="CA551" s="216"/>
      <c r="CB551" s="214"/>
      <c r="CC551" s="216"/>
      <c r="CD551" s="216"/>
      <c r="CE551" s="216"/>
      <c r="CF551" s="216"/>
      <c r="CG551" s="216"/>
      <c r="CH551" s="216"/>
      <c r="CI551" s="216"/>
      <c r="CJ551" s="216"/>
      <c r="CK551" s="216"/>
      <c r="CL551" s="214"/>
      <c r="CM551" s="216"/>
      <c r="CN551" s="216"/>
      <c r="CO551" s="216"/>
      <c r="CP551" s="216"/>
      <c r="CQ551" s="216"/>
      <c r="CR551" s="216"/>
      <c r="CS551" s="214"/>
      <c r="CT551" s="216"/>
      <c r="CU551" s="216"/>
    </row>
    <row r="552" spans="1:99" x14ac:dyDescent="0.25">
      <c r="A552" s="201"/>
      <c r="B552" s="201"/>
      <c r="C552" s="202"/>
      <c r="D552" s="201"/>
      <c r="E552" s="214"/>
      <c r="F552" s="201"/>
      <c r="G552" s="201"/>
      <c r="H552" s="201"/>
      <c r="I552" s="201"/>
      <c r="J552" s="201"/>
      <c r="K552" s="201"/>
      <c r="L552" s="201"/>
      <c r="M552" s="201"/>
      <c r="N552" s="201"/>
      <c r="O552" s="201"/>
      <c r="P552" s="201"/>
      <c r="Q552" s="203"/>
      <c r="R552" s="203"/>
      <c r="S552" s="201"/>
      <c r="T552" s="201"/>
      <c r="U552" s="201"/>
      <c r="V552" s="201"/>
      <c r="W552" s="203"/>
      <c r="X552" s="201"/>
      <c r="Y552" s="201"/>
      <c r="Z552" s="201"/>
      <c r="AA552" s="201"/>
      <c r="AB552" s="201"/>
      <c r="AC552" s="203"/>
      <c r="AD552" s="203"/>
      <c r="AE552" s="203"/>
      <c r="AF552" s="201"/>
      <c r="AG552" s="201"/>
      <c r="AH552" s="201"/>
      <c r="AI552" s="203"/>
      <c r="AJ552" s="203"/>
      <c r="AK552" s="203"/>
      <c r="AL552" s="203"/>
      <c r="AM552" s="204"/>
      <c r="AN552" s="201"/>
      <c r="AO552" s="201"/>
      <c r="AP552" s="201"/>
      <c r="AQ552" s="201"/>
      <c r="AR552" s="201"/>
      <c r="AS552" s="201"/>
      <c r="AT552" s="201"/>
      <c r="AU552" s="201"/>
      <c r="AV552" s="201"/>
      <c r="AW552" s="201"/>
      <c r="AX552" s="194"/>
      <c r="AY552" s="216"/>
      <c r="AZ552" s="216"/>
      <c r="BA552" s="216"/>
      <c r="BB552" s="216"/>
      <c r="BC552" s="216"/>
      <c r="BD552" s="216"/>
      <c r="BE552" s="214"/>
      <c r="BF552" s="214"/>
      <c r="BG552" s="216"/>
      <c r="BH552" s="214"/>
      <c r="BI552" s="216"/>
      <c r="BJ552" s="216"/>
      <c r="BK552" s="216"/>
      <c r="BL552" s="216"/>
      <c r="BM552" s="216"/>
      <c r="BN552" s="216"/>
      <c r="BO552" s="214"/>
      <c r="BP552" s="214"/>
      <c r="BQ552" s="216"/>
      <c r="BR552" s="214"/>
      <c r="BS552" s="216"/>
      <c r="BT552" s="216"/>
      <c r="BU552" s="216"/>
      <c r="BV552" s="216"/>
      <c r="BW552" s="216"/>
      <c r="BX552" s="216"/>
      <c r="BY552" s="214"/>
      <c r="BZ552" s="214"/>
      <c r="CA552" s="216"/>
      <c r="CB552" s="214"/>
      <c r="CC552" s="216"/>
      <c r="CD552" s="216"/>
      <c r="CE552" s="216"/>
      <c r="CF552" s="216"/>
      <c r="CG552" s="216"/>
      <c r="CH552" s="216"/>
      <c r="CI552" s="214"/>
      <c r="CJ552" s="214"/>
      <c r="CK552" s="216"/>
      <c r="CL552" s="214"/>
      <c r="CM552" s="216"/>
      <c r="CN552" s="216"/>
      <c r="CO552" s="216"/>
      <c r="CP552" s="216"/>
      <c r="CQ552" s="216"/>
      <c r="CR552" s="216"/>
      <c r="CS552" s="214"/>
      <c r="CT552" s="214"/>
      <c r="CU552" s="216"/>
    </row>
    <row r="553" spans="1:99" x14ac:dyDescent="0.25">
      <c r="A553" s="221"/>
      <c r="B553" s="201"/>
      <c r="C553" s="202"/>
      <c r="D553" s="201"/>
      <c r="E553" s="201"/>
      <c r="F553" s="201"/>
      <c r="G553" s="201"/>
      <c r="H553" s="201"/>
      <c r="I553" s="201"/>
      <c r="J553" s="201"/>
      <c r="K553" s="201"/>
      <c r="L553" s="201"/>
      <c r="M553" s="201"/>
      <c r="N553" s="201"/>
      <c r="O553" s="201"/>
      <c r="P553" s="201"/>
      <c r="Q553" s="203"/>
      <c r="R553" s="203"/>
      <c r="S553" s="201"/>
      <c r="T553" s="201"/>
      <c r="U553" s="201"/>
      <c r="V553" s="201"/>
      <c r="W553" s="203"/>
      <c r="X553" s="201"/>
      <c r="Y553" s="201"/>
      <c r="Z553" s="201"/>
      <c r="AA553" s="201"/>
      <c r="AB553" s="201"/>
      <c r="AC553" s="203"/>
      <c r="AD553" s="203"/>
      <c r="AE553" s="203"/>
      <c r="AF553" s="201"/>
      <c r="AG553" s="201"/>
      <c r="AH553" s="201"/>
      <c r="AI553" s="203"/>
      <c r="AJ553" s="203"/>
      <c r="AK553" s="203"/>
      <c r="AL553" s="203"/>
      <c r="AM553" s="204"/>
      <c r="AN553" s="201"/>
      <c r="AO553" s="201"/>
      <c r="AP553" s="201"/>
      <c r="AQ553" s="201"/>
      <c r="AR553" s="201"/>
      <c r="AS553" s="201"/>
      <c r="AT553" s="201"/>
      <c r="AU553" s="201"/>
      <c r="AV553" s="201"/>
      <c r="AW553" s="201"/>
      <c r="AX553" s="215"/>
      <c r="AY553" s="216"/>
      <c r="AZ553" s="216"/>
      <c r="BA553" s="216"/>
      <c r="BB553" s="216"/>
      <c r="BC553" s="216"/>
      <c r="BD553" s="216"/>
      <c r="BE553" s="216"/>
      <c r="BF553" s="216"/>
      <c r="BG553" s="216"/>
      <c r="BH553" s="214"/>
      <c r="BI553" s="216"/>
      <c r="BJ553" s="216"/>
      <c r="BK553" s="216"/>
      <c r="BL553" s="216"/>
      <c r="BM553" s="216"/>
      <c r="BN553" s="216"/>
      <c r="BO553" s="216"/>
      <c r="BP553" s="216"/>
      <c r="BQ553" s="216"/>
      <c r="BR553" s="214"/>
      <c r="BS553" s="216"/>
      <c r="BT553" s="216"/>
      <c r="BU553" s="216"/>
      <c r="BV553" s="216"/>
      <c r="BW553" s="216"/>
      <c r="BX553" s="216"/>
      <c r="BY553" s="216"/>
      <c r="BZ553" s="216"/>
      <c r="CA553" s="216"/>
      <c r="CB553" s="214"/>
      <c r="CC553" s="216"/>
      <c r="CD553" s="216"/>
      <c r="CE553" s="216"/>
      <c r="CF553" s="216"/>
      <c r="CG553" s="216"/>
      <c r="CH553" s="216"/>
      <c r="CI553" s="216"/>
      <c r="CJ553" s="216"/>
      <c r="CK553" s="216"/>
      <c r="CL553" s="214"/>
      <c r="CM553" s="216"/>
      <c r="CN553" s="216"/>
      <c r="CO553" s="216"/>
      <c r="CP553" s="216"/>
      <c r="CQ553" s="216"/>
      <c r="CR553" s="216"/>
      <c r="CS553" s="214"/>
      <c r="CT553" s="216"/>
      <c r="CU553" s="216"/>
    </row>
    <row r="554" spans="1:99" x14ac:dyDescent="0.25">
      <c r="A554" s="221"/>
      <c r="B554" s="201"/>
      <c r="C554" s="202"/>
      <c r="D554" s="201"/>
      <c r="E554" s="201"/>
      <c r="F554" s="201"/>
      <c r="G554" s="201"/>
      <c r="H554" s="201"/>
      <c r="I554" s="201"/>
      <c r="J554" s="201"/>
      <c r="K554" s="201"/>
      <c r="L554" s="201"/>
      <c r="M554" s="201"/>
      <c r="N554" s="201"/>
      <c r="O554" s="201"/>
      <c r="P554" s="201"/>
      <c r="Q554" s="203"/>
      <c r="R554" s="203"/>
      <c r="S554" s="201"/>
      <c r="T554" s="201"/>
      <c r="U554" s="201"/>
      <c r="V554" s="201"/>
      <c r="W554" s="203"/>
      <c r="X554" s="201"/>
      <c r="Y554" s="201"/>
      <c r="Z554" s="201"/>
      <c r="AA554" s="201"/>
      <c r="AB554" s="201"/>
      <c r="AC554" s="203"/>
      <c r="AD554" s="203"/>
      <c r="AE554" s="203"/>
      <c r="AF554" s="201"/>
      <c r="AG554" s="201"/>
      <c r="AH554" s="201"/>
      <c r="AI554" s="203"/>
      <c r="AJ554" s="203"/>
      <c r="AK554" s="203"/>
      <c r="AL554" s="203"/>
      <c r="AM554" s="204"/>
      <c r="AN554" s="201"/>
      <c r="AO554" s="201"/>
      <c r="AP554" s="201"/>
      <c r="AQ554" s="201"/>
      <c r="AR554" s="201"/>
      <c r="AS554" s="201"/>
      <c r="AT554" s="201"/>
      <c r="AU554" s="201"/>
      <c r="AV554" s="201"/>
      <c r="AW554" s="201"/>
      <c r="AX554" s="215"/>
      <c r="AY554" s="216"/>
      <c r="AZ554" s="216"/>
      <c r="BA554" s="216"/>
      <c r="BB554" s="216"/>
      <c r="BC554" s="216"/>
      <c r="BD554" s="216"/>
      <c r="BE554" s="216"/>
      <c r="BF554" s="216"/>
      <c r="BG554" s="216"/>
      <c r="BH554" s="214"/>
      <c r="BI554" s="216"/>
      <c r="BJ554" s="216"/>
      <c r="BK554" s="216"/>
      <c r="BL554" s="216"/>
      <c r="BM554" s="216"/>
      <c r="BN554" s="216"/>
      <c r="BO554" s="216"/>
      <c r="BP554" s="216"/>
      <c r="BQ554" s="216"/>
      <c r="BR554" s="214"/>
      <c r="BS554" s="216"/>
      <c r="BT554" s="216"/>
      <c r="BU554" s="216"/>
      <c r="BV554" s="216"/>
      <c r="BW554" s="216"/>
      <c r="BX554" s="216"/>
      <c r="BY554" s="216"/>
      <c r="BZ554" s="216"/>
      <c r="CA554" s="216"/>
      <c r="CB554" s="214"/>
      <c r="CC554" s="216"/>
      <c r="CD554" s="216"/>
      <c r="CE554" s="216"/>
      <c r="CF554" s="216"/>
      <c r="CG554" s="216"/>
      <c r="CH554" s="216"/>
      <c r="CI554" s="216"/>
      <c r="CJ554" s="216"/>
      <c r="CK554" s="216"/>
      <c r="CL554" s="214"/>
      <c r="CM554" s="216"/>
      <c r="CN554" s="216"/>
      <c r="CO554" s="216"/>
      <c r="CP554" s="216"/>
      <c r="CQ554" s="216"/>
      <c r="CR554" s="216"/>
      <c r="CS554" s="214"/>
      <c r="CT554" s="216"/>
      <c r="CU554" s="216"/>
    </row>
    <row r="555" spans="1:99" x14ac:dyDescent="0.25">
      <c r="A555" s="221"/>
      <c r="B555" s="201"/>
      <c r="C555" s="202"/>
      <c r="D555" s="201"/>
      <c r="E555" s="201"/>
      <c r="F555" s="201"/>
      <c r="G555" s="201"/>
      <c r="H555" s="201"/>
      <c r="I555" s="201"/>
      <c r="J555" s="201"/>
      <c r="K555" s="201"/>
      <c r="L555" s="201"/>
      <c r="M555" s="201"/>
      <c r="N555" s="201"/>
      <c r="O555" s="201"/>
      <c r="P555" s="201"/>
      <c r="Q555" s="203"/>
      <c r="R555" s="203"/>
      <c r="S555" s="201"/>
      <c r="T555" s="201"/>
      <c r="U555" s="201"/>
      <c r="V555" s="201"/>
      <c r="W555" s="203"/>
      <c r="X555" s="201"/>
      <c r="Y555" s="201"/>
      <c r="Z555" s="201"/>
      <c r="AA555" s="201"/>
      <c r="AB555" s="201"/>
      <c r="AC555" s="203"/>
      <c r="AD555" s="203"/>
      <c r="AE555" s="203"/>
      <c r="AF555" s="201"/>
      <c r="AG555" s="201"/>
      <c r="AH555" s="201"/>
      <c r="AI555" s="203"/>
      <c r="AJ555" s="203"/>
      <c r="AK555" s="203"/>
      <c r="AL555" s="203"/>
      <c r="AM555" s="204"/>
      <c r="AN555" s="201"/>
      <c r="AO555" s="201"/>
      <c r="AP555" s="201"/>
      <c r="AQ555" s="201"/>
      <c r="AR555" s="201"/>
      <c r="AS555" s="201"/>
      <c r="AT555" s="201"/>
      <c r="AU555" s="201"/>
      <c r="AV555" s="201"/>
      <c r="AW555" s="201"/>
      <c r="AX555" s="215"/>
      <c r="AY555" s="216"/>
      <c r="AZ555" s="216"/>
      <c r="BA555" s="216"/>
      <c r="BB555" s="216"/>
      <c r="BC555" s="216"/>
      <c r="BD555" s="216"/>
      <c r="BE555" s="216"/>
      <c r="BF555" s="216"/>
      <c r="BG555" s="216"/>
      <c r="BH555" s="214"/>
      <c r="BI555" s="216"/>
      <c r="BJ555" s="216"/>
      <c r="BK555" s="216"/>
      <c r="BL555" s="216"/>
      <c r="BM555" s="216"/>
      <c r="BN555" s="216"/>
      <c r="BO555" s="216"/>
      <c r="BP555" s="216"/>
      <c r="BQ555" s="216"/>
      <c r="BR555" s="214"/>
      <c r="BS555" s="216"/>
      <c r="BT555" s="216"/>
      <c r="BU555" s="216"/>
      <c r="BV555" s="216"/>
      <c r="BW555" s="216"/>
      <c r="BX555" s="216"/>
      <c r="BY555" s="216"/>
      <c r="BZ555" s="216"/>
      <c r="CA555" s="216"/>
      <c r="CB555" s="214"/>
      <c r="CC555" s="216"/>
      <c r="CD555" s="216"/>
      <c r="CE555" s="216"/>
      <c r="CF555" s="216"/>
      <c r="CG555" s="216"/>
      <c r="CH555" s="216"/>
      <c r="CI555" s="216"/>
      <c r="CJ555" s="216"/>
      <c r="CK555" s="216"/>
      <c r="CL555" s="214"/>
      <c r="CM555" s="216"/>
      <c r="CN555" s="216"/>
      <c r="CO555" s="216"/>
      <c r="CP555" s="216"/>
      <c r="CQ555" s="216"/>
      <c r="CR555" s="216"/>
      <c r="CS555" s="214"/>
      <c r="CT555" s="216"/>
      <c r="CU555" s="216"/>
    </row>
    <row r="556" spans="1:99" x14ac:dyDescent="0.25">
      <c r="A556" s="221"/>
      <c r="B556" s="201"/>
      <c r="C556" s="202"/>
      <c r="D556" s="201"/>
      <c r="E556" s="201"/>
      <c r="F556" s="201"/>
      <c r="G556" s="201"/>
      <c r="H556" s="201"/>
      <c r="I556" s="201"/>
      <c r="J556" s="201"/>
      <c r="K556" s="201"/>
      <c r="L556" s="201"/>
      <c r="M556" s="201"/>
      <c r="N556" s="201"/>
      <c r="O556" s="201"/>
      <c r="P556" s="201"/>
      <c r="Q556" s="203"/>
      <c r="R556" s="203"/>
      <c r="S556" s="201"/>
      <c r="T556" s="201"/>
      <c r="U556" s="201"/>
      <c r="V556" s="201"/>
      <c r="W556" s="203"/>
      <c r="X556" s="201"/>
      <c r="Y556" s="201"/>
      <c r="Z556" s="201"/>
      <c r="AA556" s="201"/>
      <c r="AB556" s="201"/>
      <c r="AC556" s="203"/>
      <c r="AD556" s="203"/>
      <c r="AE556" s="203"/>
      <c r="AF556" s="201"/>
      <c r="AG556" s="201"/>
      <c r="AH556" s="201"/>
      <c r="AI556" s="203"/>
      <c r="AJ556" s="203"/>
      <c r="AK556" s="203"/>
      <c r="AL556" s="203"/>
      <c r="AM556" s="204"/>
      <c r="AN556" s="201"/>
      <c r="AO556" s="201"/>
      <c r="AP556" s="201"/>
      <c r="AQ556" s="201"/>
      <c r="AR556" s="201"/>
      <c r="AS556" s="201"/>
      <c r="AT556" s="201"/>
      <c r="AU556" s="201"/>
      <c r="AV556" s="201"/>
      <c r="AW556" s="201"/>
      <c r="AX556" s="215"/>
      <c r="AY556" s="216"/>
      <c r="AZ556" s="216"/>
      <c r="BA556" s="216"/>
      <c r="BB556" s="216"/>
      <c r="BC556" s="216"/>
      <c r="BD556" s="216"/>
      <c r="BE556" s="216"/>
      <c r="BF556" s="216"/>
      <c r="BG556" s="216"/>
      <c r="BH556" s="214"/>
      <c r="BI556" s="216"/>
      <c r="BJ556" s="216"/>
      <c r="BK556" s="216"/>
      <c r="BL556" s="216"/>
      <c r="BM556" s="216"/>
      <c r="BN556" s="216"/>
      <c r="BO556" s="216"/>
      <c r="BP556" s="216"/>
      <c r="BQ556" s="216"/>
      <c r="BR556" s="214"/>
      <c r="BS556" s="216"/>
      <c r="BT556" s="216"/>
      <c r="BU556" s="216"/>
      <c r="BV556" s="216"/>
      <c r="BW556" s="216"/>
      <c r="BX556" s="216"/>
      <c r="BY556" s="216"/>
      <c r="BZ556" s="216"/>
      <c r="CA556" s="216"/>
      <c r="CB556" s="214"/>
      <c r="CC556" s="216"/>
      <c r="CD556" s="216"/>
      <c r="CE556" s="216"/>
      <c r="CF556" s="216"/>
      <c r="CG556" s="216"/>
      <c r="CH556" s="216"/>
      <c r="CI556" s="216"/>
      <c r="CJ556" s="216"/>
      <c r="CK556" s="216"/>
      <c r="CL556" s="214"/>
      <c r="CM556" s="216"/>
      <c r="CN556" s="216"/>
      <c r="CO556" s="216"/>
      <c r="CP556" s="216"/>
      <c r="CQ556" s="216"/>
      <c r="CR556" s="216"/>
      <c r="CS556" s="214"/>
      <c r="CT556" s="216"/>
      <c r="CU556" s="216"/>
    </row>
    <row r="557" spans="1:99" x14ac:dyDescent="0.25">
      <c r="A557" s="201"/>
      <c r="B557" s="201"/>
      <c r="C557" s="202"/>
      <c r="D557" s="201"/>
      <c r="E557" s="201"/>
      <c r="F557" s="201"/>
      <c r="G557" s="201"/>
      <c r="H557" s="201"/>
      <c r="I557" s="201"/>
      <c r="J557" s="201"/>
      <c r="K557" s="201"/>
      <c r="L557" s="201"/>
      <c r="M557" s="201"/>
      <c r="N557" s="201"/>
      <c r="O557" s="201"/>
      <c r="P557" s="201"/>
      <c r="Q557" s="203"/>
      <c r="R557" s="203"/>
      <c r="S557" s="201"/>
      <c r="T557" s="201"/>
      <c r="U557" s="201"/>
      <c r="V557" s="201"/>
      <c r="W557" s="203"/>
      <c r="X557" s="201"/>
      <c r="Y557" s="201"/>
      <c r="Z557" s="201"/>
      <c r="AA557" s="201"/>
      <c r="AB557" s="201"/>
      <c r="AC557" s="203"/>
      <c r="AD557" s="203"/>
      <c r="AE557" s="203"/>
      <c r="AF557" s="201"/>
      <c r="AG557" s="201"/>
      <c r="AH557" s="201"/>
      <c r="AI557" s="203"/>
      <c r="AJ557" s="203"/>
      <c r="AK557" s="203"/>
      <c r="AL557" s="203"/>
      <c r="AM557" s="204"/>
      <c r="AN557" s="201"/>
      <c r="AO557" s="201"/>
      <c r="AP557" s="201"/>
      <c r="AQ557" s="201"/>
      <c r="AR557" s="201"/>
      <c r="AS557" s="201"/>
      <c r="AT557" s="201"/>
      <c r="AU557" s="201"/>
      <c r="AV557" s="201"/>
      <c r="AW557" s="201"/>
      <c r="AX557" s="194"/>
      <c r="AY557" s="216"/>
      <c r="AZ557" s="216"/>
      <c r="BA557" s="216"/>
      <c r="BB557" s="216"/>
      <c r="BC557" s="216"/>
      <c r="BD557" s="216"/>
      <c r="BE557" s="214"/>
      <c r="BF557" s="214"/>
      <c r="BG557" s="216"/>
      <c r="BH557" s="214"/>
      <c r="BI557" s="216"/>
      <c r="BJ557" s="216"/>
      <c r="BK557" s="216"/>
      <c r="BL557" s="216"/>
      <c r="BM557" s="216"/>
      <c r="BN557" s="216"/>
      <c r="BO557" s="214"/>
      <c r="BP557" s="214"/>
      <c r="BQ557" s="216"/>
      <c r="BR557" s="214"/>
      <c r="BS557" s="216"/>
      <c r="BT557" s="216"/>
      <c r="BU557" s="216"/>
      <c r="BV557" s="216"/>
      <c r="BW557" s="216"/>
      <c r="BX557" s="216"/>
      <c r="BY557" s="214"/>
      <c r="BZ557" s="214"/>
      <c r="CA557" s="216"/>
      <c r="CB557" s="214"/>
      <c r="CC557" s="216"/>
      <c r="CD557" s="216"/>
      <c r="CE557" s="216"/>
      <c r="CF557" s="216"/>
      <c r="CG557" s="216"/>
      <c r="CH557" s="216"/>
      <c r="CI557" s="214"/>
      <c r="CJ557" s="214"/>
      <c r="CK557" s="216"/>
      <c r="CL557" s="214"/>
      <c r="CM557" s="216"/>
      <c r="CN557" s="216"/>
      <c r="CO557" s="216"/>
      <c r="CP557" s="216"/>
      <c r="CQ557" s="216"/>
      <c r="CR557" s="216"/>
      <c r="CS557" s="214"/>
      <c r="CT557" s="214"/>
      <c r="CU557" s="216"/>
    </row>
    <row r="558" spans="1:99" x14ac:dyDescent="0.25">
      <c r="A558" s="218"/>
      <c r="B558" s="201"/>
      <c r="C558" s="202"/>
      <c r="D558" s="201"/>
      <c r="E558" s="214"/>
      <c r="F558" s="201"/>
      <c r="G558" s="201"/>
      <c r="H558" s="201"/>
      <c r="I558" s="201"/>
      <c r="J558" s="201"/>
      <c r="K558" s="201"/>
      <c r="L558" s="201"/>
      <c r="M558" s="201"/>
      <c r="N558" s="201"/>
      <c r="O558" s="201"/>
      <c r="P558" s="201"/>
      <c r="Q558" s="203"/>
      <c r="R558" s="203"/>
      <c r="S558" s="201"/>
      <c r="T558" s="201"/>
      <c r="U558" s="201"/>
      <c r="V558" s="201"/>
      <c r="W558" s="203"/>
      <c r="X558" s="201"/>
      <c r="Y558" s="201"/>
      <c r="Z558" s="201"/>
      <c r="AA558" s="201"/>
      <c r="AB558" s="201"/>
      <c r="AC558" s="203"/>
      <c r="AD558" s="203"/>
      <c r="AE558" s="203"/>
      <c r="AF558" s="201"/>
      <c r="AG558" s="201"/>
      <c r="AH558" s="201"/>
      <c r="AI558" s="203"/>
      <c r="AJ558" s="203"/>
      <c r="AK558" s="203"/>
      <c r="AL558" s="203"/>
      <c r="AM558" s="204"/>
      <c r="AN558" s="201"/>
      <c r="AO558" s="201"/>
      <c r="AP558" s="201"/>
      <c r="AQ558" s="201"/>
      <c r="AR558" s="201"/>
      <c r="AS558" s="201"/>
      <c r="AT558" s="201"/>
      <c r="AU558" s="201"/>
      <c r="AV558" s="201"/>
      <c r="AW558" s="201"/>
      <c r="AX558" s="194"/>
      <c r="AY558" s="194"/>
      <c r="AZ558" s="194"/>
      <c r="BA558" s="194"/>
      <c r="BB558" s="194"/>
      <c r="BC558" s="194"/>
      <c r="BD558" s="194"/>
      <c r="BE558" s="194"/>
      <c r="BF558" s="194"/>
      <c r="BG558" s="194"/>
      <c r="BH558" s="194"/>
      <c r="BI558" s="194"/>
      <c r="BJ558" s="194"/>
      <c r="BK558" s="194"/>
      <c r="BL558" s="194"/>
      <c r="BM558" s="194"/>
      <c r="BN558" s="194"/>
      <c r="BO558" s="194"/>
      <c r="BP558" s="194"/>
      <c r="BQ558" s="194"/>
      <c r="BR558" s="194"/>
      <c r="BS558" s="194"/>
      <c r="BT558" s="194"/>
      <c r="BU558" s="194"/>
      <c r="BV558" s="194"/>
      <c r="BW558" s="194"/>
      <c r="BX558" s="194"/>
      <c r="BY558" s="194"/>
      <c r="BZ558" s="194"/>
      <c r="CA558" s="194"/>
      <c r="CB558" s="194"/>
      <c r="CC558" s="194"/>
      <c r="CD558" s="194"/>
      <c r="CE558" s="194"/>
      <c r="CF558" s="194"/>
      <c r="CG558" s="194"/>
      <c r="CH558" s="194"/>
      <c r="CI558" s="194"/>
      <c r="CJ558" s="194"/>
      <c r="CK558" s="194"/>
      <c r="CL558" s="214"/>
      <c r="CM558" s="216"/>
      <c r="CN558" s="216"/>
      <c r="CO558" s="216"/>
      <c r="CP558" s="216"/>
      <c r="CQ558" s="216"/>
      <c r="CR558" s="216"/>
      <c r="CS558" s="214"/>
      <c r="CT558" s="214"/>
      <c r="CU558" s="216"/>
    </row>
    <row r="559" spans="1:99" x14ac:dyDescent="0.25">
      <c r="A559" s="218"/>
      <c r="B559" s="201"/>
      <c r="C559" s="202"/>
      <c r="D559" s="201"/>
      <c r="E559" s="214"/>
      <c r="F559" s="201"/>
      <c r="G559" s="201"/>
      <c r="H559" s="201"/>
      <c r="I559" s="201"/>
      <c r="J559" s="201"/>
      <c r="K559" s="201"/>
      <c r="L559" s="201"/>
      <c r="M559" s="201"/>
      <c r="N559" s="201"/>
      <c r="O559" s="201"/>
      <c r="P559" s="201"/>
      <c r="Q559" s="201"/>
      <c r="R559" s="203"/>
      <c r="S559" s="201"/>
      <c r="T559" s="201"/>
      <c r="U559" s="201"/>
      <c r="V559" s="201"/>
      <c r="W559" s="203"/>
      <c r="X559" s="201"/>
      <c r="Y559" s="201"/>
      <c r="Z559" s="201"/>
      <c r="AA559" s="201"/>
      <c r="AB559" s="201"/>
      <c r="AC559" s="203"/>
      <c r="AD559" s="203"/>
      <c r="AE559" s="203"/>
      <c r="AF559" s="201"/>
      <c r="AG559" s="201"/>
      <c r="AH559" s="201"/>
      <c r="AI559" s="203"/>
      <c r="AJ559" s="203"/>
      <c r="AK559" s="203"/>
      <c r="AL559" s="203"/>
      <c r="AM559" s="204"/>
      <c r="AN559" s="201"/>
      <c r="AO559" s="201"/>
      <c r="AP559" s="201"/>
      <c r="AQ559" s="201"/>
      <c r="AR559" s="201"/>
      <c r="AS559" s="201"/>
      <c r="AT559" s="201"/>
      <c r="AU559" s="201"/>
      <c r="AV559" s="201"/>
      <c r="AW559" s="201"/>
      <c r="AX559" s="194"/>
      <c r="AY559" s="194"/>
      <c r="AZ559" s="194"/>
      <c r="BA559" s="194"/>
      <c r="BB559" s="194"/>
      <c r="BC559" s="194"/>
      <c r="BD559" s="194"/>
      <c r="BE559" s="194"/>
      <c r="BF559" s="194"/>
      <c r="BG559" s="194"/>
      <c r="BH559" s="194"/>
      <c r="BI559" s="194"/>
      <c r="BJ559" s="194"/>
      <c r="BK559" s="194"/>
      <c r="BL559" s="194"/>
      <c r="BM559" s="194"/>
      <c r="BN559" s="194"/>
      <c r="BO559" s="194"/>
      <c r="BP559" s="194"/>
      <c r="BQ559" s="194"/>
      <c r="BR559" s="194"/>
      <c r="BS559" s="194"/>
      <c r="BT559" s="194"/>
      <c r="BU559" s="194"/>
      <c r="BV559" s="194"/>
      <c r="BW559" s="194"/>
      <c r="BX559" s="194"/>
      <c r="BY559" s="194"/>
      <c r="BZ559" s="194"/>
      <c r="CA559" s="194"/>
      <c r="CB559" s="194"/>
      <c r="CC559" s="194"/>
      <c r="CD559" s="194"/>
      <c r="CE559" s="194"/>
      <c r="CF559" s="194"/>
      <c r="CG559" s="194"/>
      <c r="CH559" s="194"/>
      <c r="CI559" s="194"/>
      <c r="CJ559" s="194"/>
      <c r="CK559" s="194"/>
      <c r="CL559" s="194"/>
      <c r="CM559" s="194"/>
      <c r="CN559" s="194"/>
      <c r="CO559" s="194"/>
      <c r="CP559" s="194"/>
      <c r="CQ559" s="194"/>
      <c r="CR559" s="194"/>
      <c r="CS559" s="194"/>
      <c r="CT559" s="194"/>
      <c r="CU559" s="194"/>
    </row>
    <row r="560" spans="1:99" x14ac:dyDescent="0.25">
      <c r="A560" s="221"/>
      <c r="B560" s="201"/>
      <c r="C560" s="202"/>
      <c r="D560" s="201"/>
      <c r="E560" s="201"/>
      <c r="F560" s="201"/>
      <c r="G560" s="201"/>
      <c r="H560" s="201"/>
      <c r="I560" s="201"/>
      <c r="J560" s="201"/>
      <c r="K560" s="201"/>
      <c r="L560" s="201"/>
      <c r="M560" s="201"/>
      <c r="N560" s="201"/>
      <c r="O560" s="201"/>
      <c r="P560" s="201"/>
      <c r="Q560" s="203"/>
      <c r="R560" s="203"/>
      <c r="S560" s="201"/>
      <c r="T560" s="201"/>
      <c r="U560" s="201"/>
      <c r="V560" s="201"/>
      <c r="W560" s="203"/>
      <c r="X560" s="201"/>
      <c r="Y560" s="201"/>
      <c r="Z560" s="201"/>
      <c r="AA560" s="201"/>
      <c r="AB560" s="201"/>
      <c r="AC560" s="203"/>
      <c r="AD560" s="203"/>
      <c r="AE560" s="203"/>
      <c r="AF560" s="201"/>
      <c r="AG560" s="201"/>
      <c r="AH560" s="201"/>
      <c r="AI560" s="203"/>
      <c r="AJ560" s="203"/>
      <c r="AK560" s="203"/>
      <c r="AL560" s="203"/>
      <c r="AM560" s="204"/>
      <c r="AN560" s="201"/>
      <c r="AO560" s="222"/>
      <c r="AP560" s="201"/>
      <c r="AQ560" s="201"/>
      <c r="AR560" s="201"/>
      <c r="AS560" s="201"/>
      <c r="AT560" s="201"/>
      <c r="AU560" s="201"/>
      <c r="AV560" s="201"/>
      <c r="AW560" s="201"/>
      <c r="AX560" s="215"/>
      <c r="AY560" s="216"/>
      <c r="AZ560" s="216"/>
      <c r="BA560" s="216"/>
      <c r="BB560" s="216"/>
      <c r="BC560" s="216"/>
      <c r="BD560" s="216"/>
      <c r="BE560" s="216"/>
      <c r="BF560" s="216"/>
      <c r="BG560" s="216"/>
      <c r="BH560" s="214"/>
      <c r="BI560" s="216"/>
      <c r="BJ560" s="216"/>
      <c r="BK560" s="216"/>
      <c r="BL560" s="216"/>
      <c r="BM560" s="216"/>
      <c r="BN560" s="216"/>
      <c r="BO560" s="216"/>
      <c r="BP560" s="216"/>
      <c r="BQ560" s="216"/>
      <c r="BR560" s="214"/>
      <c r="BS560" s="216"/>
      <c r="BT560" s="216"/>
      <c r="BU560" s="216"/>
      <c r="BV560" s="216"/>
      <c r="BW560" s="216"/>
      <c r="BX560" s="216"/>
      <c r="BY560" s="216"/>
      <c r="BZ560" s="216"/>
      <c r="CA560" s="216"/>
      <c r="CB560" s="214"/>
      <c r="CC560" s="216"/>
      <c r="CD560" s="216"/>
      <c r="CE560" s="216"/>
      <c r="CF560" s="216"/>
      <c r="CG560" s="216"/>
      <c r="CH560" s="216"/>
      <c r="CI560" s="216"/>
      <c r="CJ560" s="216"/>
      <c r="CK560" s="216"/>
      <c r="CL560" s="214"/>
      <c r="CM560" s="216"/>
      <c r="CN560" s="216"/>
      <c r="CO560" s="216"/>
      <c r="CP560" s="216"/>
      <c r="CQ560" s="216"/>
      <c r="CR560" s="216"/>
      <c r="CS560" s="214"/>
      <c r="CT560" s="216"/>
      <c r="CU560" s="216"/>
    </row>
    <row r="561" spans="1:99" x14ac:dyDescent="0.25">
      <c r="A561" s="221"/>
      <c r="B561" s="201"/>
      <c r="C561" s="202"/>
      <c r="D561" s="201"/>
      <c r="E561" s="201"/>
      <c r="F561" s="201"/>
      <c r="G561" s="201"/>
      <c r="H561" s="201"/>
      <c r="I561" s="201"/>
      <c r="J561" s="201"/>
      <c r="K561" s="201"/>
      <c r="L561" s="201"/>
      <c r="M561" s="201"/>
      <c r="N561" s="201"/>
      <c r="O561" s="201"/>
      <c r="P561" s="201"/>
      <c r="Q561" s="203"/>
      <c r="R561" s="203"/>
      <c r="S561" s="201"/>
      <c r="T561" s="201"/>
      <c r="U561" s="201"/>
      <c r="V561" s="201"/>
      <c r="W561" s="203"/>
      <c r="X561" s="201"/>
      <c r="Y561" s="201"/>
      <c r="Z561" s="201"/>
      <c r="AA561" s="201"/>
      <c r="AB561" s="201"/>
      <c r="AC561" s="203"/>
      <c r="AD561" s="203"/>
      <c r="AE561" s="203"/>
      <c r="AF561" s="201"/>
      <c r="AG561" s="201"/>
      <c r="AH561" s="201"/>
      <c r="AI561" s="203"/>
      <c r="AJ561" s="203"/>
      <c r="AK561" s="203"/>
      <c r="AL561" s="203"/>
      <c r="AM561" s="204"/>
      <c r="AN561" s="201"/>
      <c r="AO561" s="222"/>
      <c r="AP561" s="201"/>
      <c r="AQ561" s="201"/>
      <c r="AR561" s="201"/>
      <c r="AS561" s="201"/>
      <c r="AT561" s="201"/>
      <c r="AU561" s="201"/>
      <c r="AV561" s="201"/>
      <c r="AW561" s="201"/>
      <c r="AX561" s="215"/>
      <c r="AY561" s="216"/>
      <c r="AZ561" s="216"/>
      <c r="BA561" s="216"/>
      <c r="BB561" s="216"/>
      <c r="BC561" s="216"/>
      <c r="BD561" s="216"/>
      <c r="BE561" s="216"/>
      <c r="BF561" s="216"/>
      <c r="BG561" s="216"/>
      <c r="BH561" s="214"/>
      <c r="BI561" s="216"/>
      <c r="BJ561" s="216"/>
      <c r="BK561" s="216"/>
      <c r="BL561" s="216"/>
      <c r="BM561" s="216"/>
      <c r="BN561" s="216"/>
      <c r="BO561" s="216"/>
      <c r="BP561" s="216"/>
      <c r="BQ561" s="216"/>
      <c r="BR561" s="214"/>
      <c r="BS561" s="216"/>
      <c r="BT561" s="216"/>
      <c r="BU561" s="216"/>
      <c r="BV561" s="216"/>
      <c r="BW561" s="216"/>
      <c r="BX561" s="216"/>
      <c r="BY561" s="216"/>
      <c r="BZ561" s="216"/>
      <c r="CA561" s="216"/>
      <c r="CB561" s="214"/>
      <c r="CC561" s="216"/>
      <c r="CD561" s="216"/>
      <c r="CE561" s="216"/>
      <c r="CF561" s="216"/>
      <c r="CG561" s="216"/>
      <c r="CH561" s="216"/>
      <c r="CI561" s="216"/>
      <c r="CJ561" s="216"/>
      <c r="CK561" s="216"/>
      <c r="CL561" s="214"/>
      <c r="CM561" s="216"/>
      <c r="CN561" s="216"/>
      <c r="CO561" s="216"/>
      <c r="CP561" s="216"/>
      <c r="CQ561" s="216"/>
      <c r="CR561" s="216"/>
      <c r="CS561" s="214"/>
      <c r="CT561" s="216"/>
      <c r="CU561" s="216"/>
    </row>
    <row r="562" spans="1:99" x14ac:dyDescent="0.25">
      <c r="A562" s="221"/>
      <c r="B562" s="201"/>
      <c r="C562" s="202"/>
      <c r="D562" s="201"/>
      <c r="E562" s="201"/>
      <c r="F562" s="201"/>
      <c r="G562" s="201"/>
      <c r="H562" s="201"/>
      <c r="I562" s="201"/>
      <c r="J562" s="201"/>
      <c r="K562" s="201"/>
      <c r="L562" s="201"/>
      <c r="M562" s="201"/>
      <c r="N562" s="201"/>
      <c r="O562" s="201"/>
      <c r="P562" s="201"/>
      <c r="Q562" s="203"/>
      <c r="R562" s="203"/>
      <c r="S562" s="201"/>
      <c r="T562" s="201"/>
      <c r="U562" s="201"/>
      <c r="V562" s="201"/>
      <c r="W562" s="203"/>
      <c r="X562" s="201"/>
      <c r="Y562" s="201"/>
      <c r="Z562" s="201"/>
      <c r="AA562" s="201"/>
      <c r="AB562" s="201"/>
      <c r="AC562" s="203"/>
      <c r="AD562" s="203"/>
      <c r="AE562" s="203"/>
      <c r="AF562" s="201"/>
      <c r="AG562" s="201"/>
      <c r="AH562" s="201"/>
      <c r="AI562" s="203"/>
      <c r="AJ562" s="203"/>
      <c r="AK562" s="203"/>
      <c r="AL562" s="203"/>
      <c r="AM562" s="204"/>
      <c r="AN562" s="201"/>
      <c r="AO562" s="216"/>
      <c r="AP562" s="201"/>
      <c r="AQ562" s="201"/>
      <c r="AR562" s="201"/>
      <c r="AS562" s="201"/>
      <c r="AT562" s="201"/>
      <c r="AU562" s="201"/>
      <c r="AV562" s="201"/>
      <c r="AW562" s="201"/>
      <c r="AX562" s="215"/>
      <c r="AY562" s="216"/>
      <c r="AZ562" s="216"/>
      <c r="BA562" s="216"/>
      <c r="BB562" s="216"/>
      <c r="BC562" s="216"/>
      <c r="BD562" s="216"/>
      <c r="BE562" s="216"/>
      <c r="BF562" s="216"/>
      <c r="BG562" s="216"/>
      <c r="BH562" s="214"/>
      <c r="BI562" s="216"/>
      <c r="BJ562" s="216"/>
      <c r="BK562" s="216"/>
      <c r="BL562" s="216"/>
      <c r="BM562" s="216"/>
      <c r="BN562" s="216"/>
      <c r="BO562" s="216"/>
      <c r="BP562" s="216"/>
      <c r="BQ562" s="216"/>
      <c r="BR562" s="214"/>
      <c r="BS562" s="216"/>
      <c r="BT562" s="216"/>
      <c r="BU562" s="216"/>
      <c r="BV562" s="216"/>
      <c r="BW562" s="216"/>
      <c r="BX562" s="216"/>
      <c r="BY562" s="216"/>
      <c r="BZ562" s="216"/>
      <c r="CA562" s="216"/>
      <c r="CB562" s="214"/>
      <c r="CC562" s="216"/>
      <c r="CD562" s="216"/>
      <c r="CE562" s="216"/>
      <c r="CF562" s="216"/>
      <c r="CG562" s="216"/>
      <c r="CH562" s="216"/>
      <c r="CI562" s="216"/>
      <c r="CJ562" s="216"/>
      <c r="CK562" s="216"/>
      <c r="CL562" s="214"/>
      <c r="CM562" s="216"/>
      <c r="CN562" s="216"/>
      <c r="CO562" s="216"/>
      <c r="CP562" s="216"/>
      <c r="CQ562" s="216"/>
      <c r="CR562" s="216"/>
      <c r="CS562" s="214"/>
      <c r="CT562" s="216"/>
      <c r="CU562" s="216"/>
    </row>
    <row r="563" spans="1:99" x14ac:dyDescent="0.25">
      <c r="A563" s="221"/>
      <c r="B563" s="201"/>
      <c r="C563" s="202"/>
      <c r="D563" s="201"/>
      <c r="E563" s="201"/>
      <c r="F563" s="201"/>
      <c r="G563" s="201"/>
      <c r="H563" s="201"/>
      <c r="I563" s="201"/>
      <c r="J563" s="201"/>
      <c r="K563" s="201"/>
      <c r="L563" s="201"/>
      <c r="M563" s="201"/>
      <c r="N563" s="201"/>
      <c r="O563" s="201"/>
      <c r="P563" s="201"/>
      <c r="Q563" s="203"/>
      <c r="R563" s="203"/>
      <c r="S563" s="201"/>
      <c r="T563" s="201"/>
      <c r="U563" s="201"/>
      <c r="V563" s="201"/>
      <c r="W563" s="203"/>
      <c r="X563" s="201"/>
      <c r="Y563" s="201"/>
      <c r="Z563" s="201"/>
      <c r="AA563" s="201"/>
      <c r="AB563" s="201"/>
      <c r="AC563" s="203"/>
      <c r="AD563" s="203"/>
      <c r="AE563" s="203"/>
      <c r="AF563" s="201"/>
      <c r="AG563" s="201"/>
      <c r="AH563" s="201"/>
      <c r="AI563" s="203"/>
      <c r="AJ563" s="203"/>
      <c r="AK563" s="203"/>
      <c r="AL563" s="203"/>
      <c r="AM563" s="204"/>
      <c r="AN563" s="201"/>
      <c r="AO563" s="201"/>
      <c r="AP563" s="201"/>
      <c r="AQ563" s="201"/>
      <c r="AR563" s="201"/>
      <c r="AS563" s="201"/>
      <c r="AT563" s="201"/>
      <c r="AU563" s="201"/>
      <c r="AV563" s="201"/>
      <c r="AW563" s="201"/>
      <c r="AX563" s="215"/>
      <c r="AY563" s="216"/>
      <c r="AZ563" s="216"/>
      <c r="BA563" s="216"/>
      <c r="BB563" s="216"/>
      <c r="BC563" s="216"/>
      <c r="BD563" s="216"/>
      <c r="BE563" s="216"/>
      <c r="BF563" s="216"/>
      <c r="BG563" s="216"/>
      <c r="BH563" s="214"/>
      <c r="BI563" s="216"/>
      <c r="BJ563" s="216"/>
      <c r="BK563" s="216"/>
      <c r="BL563" s="216"/>
      <c r="BM563" s="216"/>
      <c r="BN563" s="216"/>
      <c r="BO563" s="216"/>
      <c r="BP563" s="216"/>
      <c r="BQ563" s="216"/>
      <c r="BR563" s="214"/>
      <c r="BS563" s="216"/>
      <c r="BT563" s="216"/>
      <c r="BU563" s="216"/>
      <c r="BV563" s="216"/>
      <c r="BW563" s="216"/>
      <c r="BX563" s="216"/>
      <c r="BY563" s="216"/>
      <c r="BZ563" s="216"/>
      <c r="CA563" s="216"/>
      <c r="CB563" s="214"/>
      <c r="CC563" s="216"/>
      <c r="CD563" s="216"/>
      <c r="CE563" s="216"/>
      <c r="CF563" s="216"/>
      <c r="CG563" s="216"/>
      <c r="CH563" s="216"/>
      <c r="CI563" s="216"/>
      <c r="CJ563" s="216"/>
      <c r="CK563" s="216"/>
      <c r="CL563" s="214"/>
      <c r="CM563" s="216"/>
      <c r="CN563" s="216"/>
      <c r="CO563" s="216"/>
      <c r="CP563" s="216"/>
      <c r="CQ563" s="216"/>
      <c r="CR563" s="216"/>
      <c r="CS563" s="214"/>
      <c r="CT563" s="216"/>
      <c r="CU563" s="216"/>
    </row>
    <row r="564" spans="1:99" x14ac:dyDescent="0.25">
      <c r="A564" s="221"/>
      <c r="B564" s="201"/>
      <c r="C564" s="202"/>
      <c r="D564" s="201"/>
      <c r="E564" s="201"/>
      <c r="F564" s="201"/>
      <c r="G564" s="201"/>
      <c r="H564" s="201"/>
      <c r="I564" s="201"/>
      <c r="J564" s="201"/>
      <c r="K564" s="201"/>
      <c r="L564" s="201"/>
      <c r="M564" s="201"/>
      <c r="N564" s="201"/>
      <c r="O564" s="201"/>
      <c r="P564" s="201"/>
      <c r="Q564" s="203"/>
      <c r="R564" s="203"/>
      <c r="S564" s="201"/>
      <c r="T564" s="201"/>
      <c r="U564" s="201"/>
      <c r="V564" s="201"/>
      <c r="W564" s="203"/>
      <c r="X564" s="201"/>
      <c r="Y564" s="201"/>
      <c r="Z564" s="201"/>
      <c r="AA564" s="201"/>
      <c r="AB564" s="201"/>
      <c r="AC564" s="203"/>
      <c r="AD564" s="203"/>
      <c r="AE564" s="203"/>
      <c r="AF564" s="201"/>
      <c r="AG564" s="201"/>
      <c r="AH564" s="201"/>
      <c r="AI564" s="203"/>
      <c r="AJ564" s="203"/>
      <c r="AK564" s="203"/>
      <c r="AL564" s="203"/>
      <c r="AM564" s="204"/>
      <c r="AN564" s="201"/>
      <c r="AO564" s="201"/>
      <c r="AP564" s="201"/>
      <c r="AQ564" s="201"/>
      <c r="AR564" s="201"/>
      <c r="AS564" s="201"/>
      <c r="AT564" s="201"/>
      <c r="AU564" s="201"/>
      <c r="AV564" s="201"/>
      <c r="AW564" s="201"/>
      <c r="AX564" s="215"/>
      <c r="AY564" s="216"/>
      <c r="AZ564" s="216"/>
      <c r="BA564" s="216"/>
      <c r="BB564" s="216"/>
      <c r="BC564" s="216"/>
      <c r="BD564" s="216"/>
      <c r="BE564" s="216"/>
      <c r="BF564" s="216"/>
      <c r="BG564" s="216"/>
      <c r="BH564" s="214"/>
      <c r="BI564" s="216"/>
      <c r="BJ564" s="216"/>
      <c r="BK564" s="216"/>
      <c r="BL564" s="216"/>
      <c r="BM564" s="216"/>
      <c r="BN564" s="216"/>
      <c r="BO564" s="216"/>
      <c r="BP564" s="216"/>
      <c r="BQ564" s="216"/>
      <c r="BR564" s="214"/>
      <c r="BS564" s="216"/>
      <c r="BT564" s="216"/>
      <c r="BU564" s="216"/>
      <c r="BV564" s="216"/>
      <c r="BW564" s="216"/>
      <c r="BX564" s="216"/>
      <c r="BY564" s="216"/>
      <c r="BZ564" s="216"/>
      <c r="CA564" s="216"/>
      <c r="CB564" s="214"/>
      <c r="CC564" s="216"/>
      <c r="CD564" s="216"/>
      <c r="CE564" s="216"/>
      <c r="CF564" s="216"/>
      <c r="CG564" s="216"/>
      <c r="CH564" s="216"/>
      <c r="CI564" s="216"/>
      <c r="CJ564" s="216"/>
      <c r="CK564" s="216"/>
      <c r="CL564" s="214"/>
      <c r="CM564" s="216"/>
      <c r="CN564" s="216"/>
      <c r="CO564" s="216"/>
      <c r="CP564" s="216"/>
      <c r="CQ564" s="216"/>
      <c r="CR564" s="216"/>
      <c r="CS564" s="214"/>
      <c r="CT564" s="216"/>
      <c r="CU564" s="216"/>
    </row>
    <row r="565" spans="1:99" x14ac:dyDescent="0.25">
      <c r="A565" s="221"/>
      <c r="B565" s="201"/>
      <c r="C565" s="202"/>
      <c r="D565" s="201"/>
      <c r="E565" s="201"/>
      <c r="F565" s="201"/>
      <c r="G565" s="201"/>
      <c r="H565" s="201"/>
      <c r="I565" s="201"/>
      <c r="J565" s="201"/>
      <c r="K565" s="201"/>
      <c r="L565" s="201"/>
      <c r="M565" s="201"/>
      <c r="N565" s="201"/>
      <c r="O565" s="201"/>
      <c r="P565" s="201"/>
      <c r="Q565" s="203"/>
      <c r="R565" s="203"/>
      <c r="S565" s="201"/>
      <c r="T565" s="201"/>
      <c r="U565" s="201"/>
      <c r="V565" s="201"/>
      <c r="W565" s="203"/>
      <c r="X565" s="201"/>
      <c r="Y565" s="201"/>
      <c r="Z565" s="201"/>
      <c r="AA565" s="201"/>
      <c r="AB565" s="201"/>
      <c r="AC565" s="203"/>
      <c r="AD565" s="203"/>
      <c r="AE565" s="203"/>
      <c r="AF565" s="201"/>
      <c r="AG565" s="201"/>
      <c r="AH565" s="201"/>
      <c r="AI565" s="203"/>
      <c r="AJ565" s="203"/>
      <c r="AK565" s="203"/>
      <c r="AL565" s="203"/>
      <c r="AM565" s="204"/>
      <c r="AN565" s="201"/>
      <c r="AO565" s="201"/>
      <c r="AP565" s="201"/>
      <c r="AQ565" s="201"/>
      <c r="AR565" s="201"/>
      <c r="AS565" s="201"/>
      <c r="AT565" s="201"/>
      <c r="AU565" s="201"/>
      <c r="AV565" s="201"/>
      <c r="AW565" s="201"/>
      <c r="AX565" s="215"/>
      <c r="AY565" s="216"/>
      <c r="AZ565" s="216"/>
      <c r="BA565" s="216"/>
      <c r="BB565" s="216"/>
      <c r="BC565" s="216"/>
      <c r="BD565" s="216"/>
      <c r="BE565" s="216"/>
      <c r="BF565" s="216"/>
      <c r="BG565" s="216"/>
      <c r="BH565" s="214"/>
      <c r="BI565" s="216"/>
      <c r="BJ565" s="216"/>
      <c r="BK565" s="216"/>
      <c r="BL565" s="216"/>
      <c r="BM565" s="216"/>
      <c r="BN565" s="216"/>
      <c r="BO565" s="216"/>
      <c r="BP565" s="216"/>
      <c r="BQ565" s="216"/>
      <c r="BR565" s="214"/>
      <c r="BS565" s="216"/>
      <c r="BT565" s="216"/>
      <c r="BU565" s="216"/>
      <c r="BV565" s="216"/>
      <c r="BW565" s="216"/>
      <c r="BX565" s="216"/>
      <c r="BY565" s="216"/>
      <c r="BZ565" s="216"/>
      <c r="CA565" s="216"/>
      <c r="CB565" s="214"/>
      <c r="CC565" s="216"/>
      <c r="CD565" s="216"/>
      <c r="CE565" s="216"/>
      <c r="CF565" s="216"/>
      <c r="CG565" s="216"/>
      <c r="CH565" s="216"/>
      <c r="CI565" s="216"/>
      <c r="CJ565" s="216"/>
      <c r="CK565" s="216"/>
      <c r="CL565" s="214"/>
      <c r="CM565" s="216"/>
      <c r="CN565" s="216"/>
      <c r="CO565" s="216"/>
      <c r="CP565" s="216"/>
      <c r="CQ565" s="216"/>
      <c r="CR565" s="216"/>
      <c r="CS565" s="214"/>
      <c r="CT565" s="216"/>
      <c r="CU565" s="216"/>
    </row>
    <row r="566" spans="1:99" x14ac:dyDescent="0.25">
      <c r="A566" s="221"/>
      <c r="B566" s="201"/>
      <c r="C566" s="202"/>
      <c r="D566" s="201"/>
      <c r="E566" s="201"/>
      <c r="F566" s="201"/>
      <c r="G566" s="201"/>
      <c r="H566" s="201"/>
      <c r="I566" s="201"/>
      <c r="J566" s="201"/>
      <c r="K566" s="201"/>
      <c r="L566" s="201"/>
      <c r="M566" s="201"/>
      <c r="N566" s="201"/>
      <c r="O566" s="201"/>
      <c r="P566" s="201"/>
      <c r="Q566" s="203"/>
      <c r="R566" s="203"/>
      <c r="S566" s="201"/>
      <c r="T566" s="201"/>
      <c r="U566" s="201"/>
      <c r="V566" s="201"/>
      <c r="W566" s="203"/>
      <c r="X566" s="201"/>
      <c r="Y566" s="201"/>
      <c r="Z566" s="201"/>
      <c r="AA566" s="201"/>
      <c r="AB566" s="201"/>
      <c r="AC566" s="203"/>
      <c r="AD566" s="203"/>
      <c r="AE566" s="203"/>
      <c r="AF566" s="201"/>
      <c r="AG566" s="201"/>
      <c r="AH566" s="201"/>
      <c r="AI566" s="203"/>
      <c r="AJ566" s="203"/>
      <c r="AK566" s="203"/>
      <c r="AL566" s="203"/>
      <c r="AM566" s="204"/>
      <c r="AN566" s="201"/>
      <c r="AO566" s="201"/>
      <c r="AP566" s="201"/>
      <c r="AQ566" s="201"/>
      <c r="AR566" s="201"/>
      <c r="AS566" s="201"/>
      <c r="AT566" s="201"/>
      <c r="AU566" s="201"/>
      <c r="AV566" s="201"/>
      <c r="AW566" s="201"/>
      <c r="AX566" s="215"/>
      <c r="AY566" s="216"/>
      <c r="AZ566" s="216"/>
      <c r="BA566" s="216"/>
      <c r="BB566" s="216"/>
      <c r="BC566" s="216"/>
      <c r="BD566" s="216"/>
      <c r="BE566" s="216"/>
      <c r="BF566" s="216"/>
      <c r="BG566" s="216"/>
      <c r="BH566" s="214"/>
      <c r="BI566" s="216"/>
      <c r="BJ566" s="216"/>
      <c r="BK566" s="216"/>
      <c r="BL566" s="216"/>
      <c r="BM566" s="216"/>
      <c r="BN566" s="216"/>
      <c r="BO566" s="216"/>
      <c r="BP566" s="216"/>
      <c r="BQ566" s="216"/>
      <c r="BR566" s="214"/>
      <c r="BS566" s="216"/>
      <c r="BT566" s="216"/>
      <c r="BU566" s="216"/>
      <c r="BV566" s="216"/>
      <c r="BW566" s="216"/>
      <c r="BX566" s="216"/>
      <c r="BY566" s="216"/>
      <c r="BZ566" s="216"/>
      <c r="CA566" s="216"/>
      <c r="CB566" s="214"/>
      <c r="CC566" s="216"/>
      <c r="CD566" s="216"/>
      <c r="CE566" s="216"/>
      <c r="CF566" s="216"/>
      <c r="CG566" s="216"/>
      <c r="CH566" s="216"/>
      <c r="CI566" s="216"/>
      <c r="CJ566" s="216"/>
      <c r="CK566" s="216"/>
      <c r="CL566" s="214"/>
      <c r="CM566" s="216"/>
      <c r="CN566" s="216"/>
      <c r="CO566" s="216"/>
      <c r="CP566" s="216"/>
      <c r="CQ566" s="216"/>
      <c r="CR566" s="216"/>
      <c r="CS566" s="214"/>
      <c r="CT566" s="216"/>
      <c r="CU566" s="216"/>
    </row>
    <row r="567" spans="1:99" x14ac:dyDescent="0.25">
      <c r="A567" s="218"/>
      <c r="B567" s="201"/>
      <c r="C567" s="202"/>
      <c r="D567" s="201"/>
      <c r="E567" s="214"/>
      <c r="F567" s="201"/>
      <c r="G567" s="201"/>
      <c r="H567" s="201"/>
      <c r="I567" s="201"/>
      <c r="J567" s="201"/>
      <c r="K567" s="201"/>
      <c r="L567" s="201"/>
      <c r="M567" s="201"/>
      <c r="N567" s="201"/>
      <c r="O567" s="201"/>
      <c r="P567" s="201"/>
      <c r="Q567" s="203"/>
      <c r="R567" s="203"/>
      <c r="S567" s="201"/>
      <c r="T567" s="201"/>
      <c r="U567" s="201"/>
      <c r="V567" s="201"/>
      <c r="W567" s="203"/>
      <c r="X567" s="201"/>
      <c r="Y567" s="201"/>
      <c r="Z567" s="201"/>
      <c r="AA567" s="201"/>
      <c r="AB567" s="201"/>
      <c r="AC567" s="203"/>
      <c r="AD567" s="203"/>
      <c r="AE567" s="203"/>
      <c r="AF567" s="201"/>
      <c r="AG567" s="201"/>
      <c r="AH567" s="201"/>
      <c r="AI567" s="203"/>
      <c r="AJ567" s="203"/>
      <c r="AK567" s="203"/>
      <c r="AL567" s="203"/>
      <c r="AM567" s="204"/>
      <c r="AN567" s="201"/>
      <c r="AO567" s="201"/>
      <c r="AP567" s="201"/>
      <c r="AQ567" s="201"/>
      <c r="AR567" s="201"/>
      <c r="AS567" s="201"/>
      <c r="AT567" s="201"/>
      <c r="AU567" s="201"/>
      <c r="AV567" s="201"/>
      <c r="AW567" s="201"/>
      <c r="AX567" s="194"/>
      <c r="AY567" s="194"/>
      <c r="AZ567" s="194"/>
      <c r="BA567" s="194"/>
      <c r="BB567" s="194"/>
      <c r="BC567" s="194"/>
      <c r="BD567" s="194"/>
      <c r="BE567" s="194"/>
      <c r="BF567" s="194"/>
      <c r="BG567" s="194"/>
      <c r="BH567" s="194"/>
      <c r="BI567" s="194"/>
      <c r="BJ567" s="194"/>
      <c r="BK567" s="194"/>
      <c r="BL567" s="194"/>
      <c r="BM567" s="194"/>
      <c r="BN567" s="194"/>
      <c r="BO567" s="194"/>
      <c r="BP567" s="194"/>
      <c r="BQ567" s="194"/>
      <c r="BR567" s="194"/>
      <c r="BS567" s="194"/>
      <c r="BT567" s="194"/>
      <c r="BU567" s="194"/>
      <c r="BV567" s="194"/>
      <c r="BW567" s="194"/>
      <c r="BX567" s="194"/>
      <c r="BY567" s="194"/>
      <c r="BZ567" s="194"/>
      <c r="CA567" s="194"/>
      <c r="CB567" s="194"/>
      <c r="CC567" s="194"/>
      <c r="CD567" s="194"/>
      <c r="CE567" s="194"/>
      <c r="CF567" s="194"/>
      <c r="CG567" s="194"/>
      <c r="CH567" s="194"/>
      <c r="CI567" s="194"/>
      <c r="CJ567" s="194"/>
      <c r="CK567" s="194"/>
      <c r="CL567" s="214"/>
      <c r="CM567" s="216"/>
      <c r="CN567" s="216"/>
      <c r="CO567" s="216"/>
      <c r="CP567" s="216"/>
      <c r="CQ567" s="216"/>
      <c r="CR567" s="216"/>
      <c r="CS567" s="214"/>
      <c r="CT567" s="214"/>
      <c r="CU567" s="216"/>
    </row>
    <row r="568" spans="1:99" x14ac:dyDescent="0.25">
      <c r="A568" s="218"/>
      <c r="B568" s="201"/>
      <c r="C568" s="202"/>
      <c r="D568" s="201"/>
      <c r="E568" s="214"/>
      <c r="F568" s="201"/>
      <c r="G568" s="201"/>
      <c r="H568" s="201"/>
      <c r="I568" s="201"/>
      <c r="J568" s="201"/>
      <c r="K568" s="201"/>
      <c r="L568" s="201"/>
      <c r="M568" s="201"/>
      <c r="N568" s="201"/>
      <c r="O568" s="201"/>
      <c r="P568" s="201"/>
      <c r="Q568" s="203"/>
      <c r="R568" s="203"/>
      <c r="S568" s="201"/>
      <c r="T568" s="201"/>
      <c r="U568" s="201"/>
      <c r="V568" s="201"/>
      <c r="W568" s="203"/>
      <c r="X568" s="201"/>
      <c r="Y568" s="201"/>
      <c r="Z568" s="201"/>
      <c r="AA568" s="201"/>
      <c r="AB568" s="201"/>
      <c r="AC568" s="203"/>
      <c r="AD568" s="203"/>
      <c r="AE568" s="203"/>
      <c r="AF568" s="201"/>
      <c r="AG568" s="201"/>
      <c r="AH568" s="201"/>
      <c r="AI568" s="203"/>
      <c r="AJ568" s="203"/>
      <c r="AK568" s="203"/>
      <c r="AL568" s="203"/>
      <c r="AM568" s="204"/>
      <c r="AN568" s="201"/>
      <c r="AO568" s="201"/>
      <c r="AP568" s="201"/>
      <c r="AQ568" s="201"/>
      <c r="AR568" s="201"/>
      <c r="AS568" s="201"/>
      <c r="AT568" s="201"/>
      <c r="AU568" s="201"/>
      <c r="AV568" s="201"/>
      <c r="AW568" s="201"/>
      <c r="AX568" s="194"/>
      <c r="AY568" s="194"/>
      <c r="AZ568" s="194"/>
      <c r="BA568" s="194"/>
      <c r="BB568" s="194"/>
      <c r="BC568" s="194"/>
      <c r="BD568" s="194"/>
      <c r="BE568" s="194"/>
      <c r="BF568" s="194"/>
      <c r="BG568" s="194"/>
      <c r="BH568" s="194"/>
      <c r="BI568" s="194"/>
      <c r="BJ568" s="194"/>
      <c r="BK568" s="194"/>
      <c r="BL568" s="194"/>
      <c r="BM568" s="194"/>
      <c r="BN568" s="194"/>
      <c r="BO568" s="194"/>
      <c r="BP568" s="194"/>
      <c r="BQ568" s="194"/>
      <c r="BR568" s="194"/>
      <c r="BS568" s="194"/>
      <c r="BT568" s="194"/>
      <c r="BU568" s="194"/>
      <c r="BV568" s="194"/>
      <c r="BW568" s="194"/>
      <c r="BX568" s="194"/>
      <c r="BY568" s="194"/>
      <c r="BZ568" s="194"/>
      <c r="CA568" s="194"/>
      <c r="CB568" s="194"/>
      <c r="CC568" s="194"/>
      <c r="CD568" s="194"/>
      <c r="CE568" s="194"/>
      <c r="CF568" s="194"/>
      <c r="CG568" s="194"/>
      <c r="CH568" s="194"/>
      <c r="CI568" s="194"/>
      <c r="CJ568" s="194"/>
      <c r="CK568" s="194"/>
      <c r="CL568" s="194"/>
      <c r="CM568" s="194"/>
      <c r="CN568" s="194"/>
      <c r="CO568" s="194"/>
      <c r="CP568" s="194"/>
      <c r="CQ568" s="194"/>
      <c r="CR568" s="194"/>
      <c r="CS568" s="194"/>
      <c r="CT568" s="194"/>
      <c r="CU568" s="194"/>
    </row>
    <row r="569" spans="1:99" x14ac:dyDescent="0.25">
      <c r="A569" s="201"/>
      <c r="B569" s="201"/>
      <c r="C569" s="202"/>
      <c r="D569" s="201"/>
      <c r="E569" s="214"/>
      <c r="F569" s="201"/>
      <c r="G569" s="201"/>
      <c r="H569" s="201"/>
      <c r="I569" s="201"/>
      <c r="J569" s="201"/>
      <c r="K569" s="201"/>
      <c r="L569" s="201"/>
      <c r="M569" s="201"/>
      <c r="N569" s="201"/>
      <c r="O569" s="201"/>
      <c r="P569" s="201"/>
      <c r="Q569" s="203"/>
      <c r="R569" s="203"/>
      <c r="S569" s="201"/>
      <c r="T569" s="201"/>
      <c r="U569" s="201"/>
      <c r="V569" s="201"/>
      <c r="W569" s="203"/>
      <c r="X569" s="201"/>
      <c r="Y569" s="201"/>
      <c r="Z569" s="201"/>
      <c r="AA569" s="201"/>
      <c r="AB569" s="201"/>
      <c r="AC569" s="203"/>
      <c r="AD569" s="203"/>
      <c r="AE569" s="203"/>
      <c r="AF569" s="201"/>
      <c r="AG569" s="201"/>
      <c r="AH569" s="201"/>
      <c r="AI569" s="203"/>
      <c r="AJ569" s="203"/>
      <c r="AK569" s="203"/>
      <c r="AL569" s="203"/>
      <c r="AM569" s="204"/>
      <c r="AN569" s="201"/>
      <c r="AO569" s="201"/>
      <c r="AP569" s="201"/>
      <c r="AQ569" s="201"/>
      <c r="AR569" s="201"/>
      <c r="AS569" s="201"/>
      <c r="AT569" s="201"/>
      <c r="AU569" s="201"/>
      <c r="AV569" s="201"/>
      <c r="AW569" s="201"/>
      <c r="AX569" s="194"/>
      <c r="AY569" s="216"/>
      <c r="AZ569" s="216"/>
      <c r="BA569" s="216"/>
      <c r="BB569" s="216"/>
      <c r="BC569" s="216"/>
      <c r="BD569" s="216"/>
      <c r="BE569" s="214"/>
      <c r="BF569" s="214"/>
      <c r="BG569" s="216"/>
      <c r="BH569" s="214"/>
      <c r="BI569" s="216"/>
      <c r="BJ569" s="216"/>
      <c r="BK569" s="216"/>
      <c r="BL569" s="216"/>
      <c r="BM569" s="216"/>
      <c r="BN569" s="216"/>
      <c r="BO569" s="214"/>
      <c r="BP569" s="214"/>
      <c r="BQ569" s="216"/>
      <c r="BR569" s="214"/>
      <c r="BS569" s="216"/>
      <c r="BT569" s="216"/>
      <c r="BU569" s="216"/>
      <c r="BV569" s="216"/>
      <c r="BW569" s="216"/>
      <c r="BX569" s="216"/>
      <c r="BY569" s="214"/>
      <c r="BZ569" s="214"/>
      <c r="CA569" s="216"/>
      <c r="CB569" s="214"/>
      <c r="CC569" s="216"/>
      <c r="CD569" s="216"/>
      <c r="CE569" s="216"/>
      <c r="CF569" s="216"/>
      <c r="CG569" s="216"/>
      <c r="CH569" s="216"/>
      <c r="CI569" s="214"/>
      <c r="CJ569" s="214"/>
      <c r="CK569" s="216"/>
      <c r="CL569" s="214"/>
      <c r="CM569" s="216"/>
      <c r="CN569" s="216"/>
      <c r="CO569" s="216"/>
      <c r="CP569" s="216"/>
      <c r="CQ569" s="216"/>
      <c r="CR569" s="216"/>
      <c r="CS569" s="214"/>
      <c r="CT569" s="214"/>
      <c r="CU569" s="216"/>
    </row>
    <row r="570" spans="1:99" x14ac:dyDescent="0.25">
      <c r="A570" s="201"/>
      <c r="B570" s="201"/>
      <c r="C570" s="202"/>
      <c r="D570" s="201"/>
      <c r="E570" s="201"/>
      <c r="F570" s="201"/>
      <c r="G570" s="201"/>
      <c r="H570" s="201"/>
      <c r="I570" s="201"/>
      <c r="J570" s="201"/>
      <c r="K570" s="201"/>
      <c r="L570" s="201"/>
      <c r="M570" s="201"/>
      <c r="N570" s="201"/>
      <c r="O570" s="201"/>
      <c r="P570" s="201"/>
      <c r="Q570" s="203"/>
      <c r="R570" s="203"/>
      <c r="S570" s="201"/>
      <c r="T570" s="201"/>
      <c r="U570" s="201"/>
      <c r="V570" s="201"/>
      <c r="W570" s="203"/>
      <c r="X570" s="201"/>
      <c r="Y570" s="201"/>
      <c r="Z570" s="201"/>
      <c r="AA570" s="201"/>
      <c r="AB570" s="201"/>
      <c r="AC570" s="203"/>
      <c r="AD570" s="203"/>
      <c r="AE570" s="203"/>
      <c r="AF570" s="201"/>
      <c r="AG570" s="201"/>
      <c r="AH570" s="201"/>
      <c r="AI570" s="203"/>
      <c r="AJ570" s="203"/>
      <c r="AK570" s="203"/>
      <c r="AL570" s="203"/>
      <c r="AM570" s="204"/>
      <c r="AN570" s="201"/>
      <c r="AO570" s="201"/>
      <c r="AP570" s="201"/>
      <c r="AQ570" s="201"/>
      <c r="AR570" s="201"/>
      <c r="AS570" s="201"/>
      <c r="AT570" s="201"/>
      <c r="AU570" s="201"/>
      <c r="AV570" s="201"/>
      <c r="AW570" s="201"/>
      <c r="AX570" s="194"/>
      <c r="AY570" s="216"/>
      <c r="AZ570" s="216"/>
      <c r="BA570" s="216"/>
      <c r="BB570" s="216"/>
      <c r="BC570" s="216"/>
      <c r="BD570" s="216"/>
      <c r="BE570" s="214"/>
      <c r="BF570" s="214"/>
      <c r="BG570" s="216"/>
      <c r="BH570" s="214"/>
      <c r="BI570" s="216"/>
      <c r="BJ570" s="216"/>
      <c r="BK570" s="216"/>
      <c r="BL570" s="216"/>
      <c r="BM570" s="216"/>
      <c r="BN570" s="216"/>
      <c r="BO570" s="214"/>
      <c r="BP570" s="214"/>
      <c r="BQ570" s="216"/>
      <c r="BR570" s="214"/>
      <c r="BS570" s="216"/>
      <c r="BT570" s="216"/>
      <c r="BU570" s="216"/>
      <c r="BV570" s="216"/>
      <c r="BW570" s="216"/>
      <c r="BX570" s="216"/>
      <c r="BY570" s="214"/>
      <c r="BZ570" s="214"/>
      <c r="CA570" s="216"/>
      <c r="CB570" s="214"/>
      <c r="CC570" s="216"/>
      <c r="CD570" s="216"/>
      <c r="CE570" s="216"/>
      <c r="CF570" s="216"/>
      <c r="CG570" s="216"/>
      <c r="CH570" s="216"/>
      <c r="CI570" s="214"/>
      <c r="CJ570" s="214"/>
      <c r="CK570" s="216"/>
      <c r="CL570" s="214"/>
      <c r="CM570" s="216"/>
      <c r="CN570" s="216"/>
      <c r="CO570" s="216"/>
      <c r="CP570" s="216"/>
      <c r="CQ570" s="216"/>
      <c r="CR570" s="216"/>
      <c r="CS570" s="214"/>
      <c r="CT570" s="214"/>
      <c r="CU570" s="216"/>
    </row>
    <row r="571" spans="1:99" x14ac:dyDescent="0.25">
      <c r="A571" s="221"/>
      <c r="B571" s="201"/>
      <c r="C571" s="202"/>
      <c r="D571" s="201"/>
      <c r="E571" s="201"/>
      <c r="F571" s="201"/>
      <c r="G571" s="201"/>
      <c r="H571" s="201"/>
      <c r="I571" s="201"/>
      <c r="J571" s="201"/>
      <c r="K571" s="201"/>
      <c r="L571" s="201"/>
      <c r="M571" s="201"/>
      <c r="N571" s="201"/>
      <c r="O571" s="201"/>
      <c r="P571" s="201"/>
      <c r="Q571" s="203"/>
      <c r="R571" s="203"/>
      <c r="S571" s="201"/>
      <c r="T571" s="201"/>
      <c r="U571" s="201"/>
      <c r="V571" s="201"/>
      <c r="W571" s="203"/>
      <c r="X571" s="201"/>
      <c r="Y571" s="201"/>
      <c r="Z571" s="201"/>
      <c r="AA571" s="201"/>
      <c r="AB571" s="201"/>
      <c r="AC571" s="203"/>
      <c r="AD571" s="203"/>
      <c r="AE571" s="203"/>
      <c r="AF571" s="201"/>
      <c r="AG571" s="201"/>
      <c r="AH571" s="201"/>
      <c r="AI571" s="203"/>
      <c r="AJ571" s="203"/>
      <c r="AK571" s="203"/>
      <c r="AL571" s="203"/>
      <c r="AM571" s="204"/>
      <c r="AN571" s="201"/>
      <c r="AO571" s="201"/>
      <c r="AP571" s="201"/>
      <c r="AQ571" s="201"/>
      <c r="AR571" s="201"/>
      <c r="AS571" s="201"/>
      <c r="AT571" s="201"/>
      <c r="AU571" s="201"/>
      <c r="AV571" s="201"/>
      <c r="AW571" s="201"/>
      <c r="AX571" s="215"/>
      <c r="AY571" s="216"/>
      <c r="AZ571" s="216"/>
      <c r="BA571" s="216"/>
      <c r="BB571" s="216"/>
      <c r="BC571" s="216"/>
      <c r="BD571" s="216"/>
      <c r="BE571" s="216"/>
      <c r="BF571" s="216"/>
      <c r="BG571" s="216"/>
      <c r="BH571" s="214"/>
      <c r="BI571" s="216"/>
      <c r="BJ571" s="216"/>
      <c r="BK571" s="216"/>
      <c r="BL571" s="216"/>
      <c r="BM571" s="216"/>
      <c r="BN571" s="216"/>
      <c r="BO571" s="216"/>
      <c r="BP571" s="216"/>
      <c r="BQ571" s="216"/>
      <c r="BR571" s="214"/>
      <c r="BS571" s="216"/>
      <c r="BT571" s="216"/>
      <c r="BU571" s="216"/>
      <c r="BV571" s="216"/>
      <c r="BW571" s="216"/>
      <c r="BX571" s="216"/>
      <c r="BY571" s="216"/>
      <c r="BZ571" s="216"/>
      <c r="CA571" s="216"/>
      <c r="CB571" s="214"/>
      <c r="CC571" s="216"/>
      <c r="CD571" s="216"/>
      <c r="CE571" s="216"/>
      <c r="CF571" s="216"/>
      <c r="CG571" s="216"/>
      <c r="CH571" s="216"/>
      <c r="CI571" s="216"/>
      <c r="CJ571" s="216"/>
      <c r="CK571" s="216"/>
      <c r="CL571" s="214"/>
      <c r="CM571" s="216"/>
      <c r="CN571" s="216"/>
      <c r="CO571" s="216"/>
      <c r="CP571" s="216"/>
      <c r="CQ571" s="216"/>
      <c r="CR571" s="216"/>
      <c r="CS571" s="214"/>
      <c r="CT571" s="216"/>
      <c r="CU571" s="216"/>
    </row>
    <row r="572" spans="1:99" x14ac:dyDescent="0.25">
      <c r="A572" s="221"/>
      <c r="B572" s="201"/>
      <c r="C572" s="202"/>
      <c r="D572" s="201"/>
      <c r="E572" s="201"/>
      <c r="F572" s="201"/>
      <c r="G572" s="201"/>
      <c r="H572" s="201"/>
      <c r="I572" s="201"/>
      <c r="J572" s="201"/>
      <c r="K572" s="201"/>
      <c r="L572" s="201"/>
      <c r="M572" s="201"/>
      <c r="N572" s="201"/>
      <c r="O572" s="201"/>
      <c r="P572" s="201"/>
      <c r="Q572" s="203"/>
      <c r="R572" s="203"/>
      <c r="S572" s="201"/>
      <c r="T572" s="201"/>
      <c r="U572" s="201"/>
      <c r="V572" s="201"/>
      <c r="W572" s="203"/>
      <c r="X572" s="201"/>
      <c r="Y572" s="201"/>
      <c r="Z572" s="201"/>
      <c r="AA572" s="201"/>
      <c r="AB572" s="201"/>
      <c r="AC572" s="203"/>
      <c r="AD572" s="203"/>
      <c r="AE572" s="203"/>
      <c r="AF572" s="201"/>
      <c r="AG572" s="201"/>
      <c r="AH572" s="201"/>
      <c r="AI572" s="203"/>
      <c r="AJ572" s="203"/>
      <c r="AK572" s="203"/>
      <c r="AL572" s="203"/>
      <c r="AM572" s="204"/>
      <c r="AN572" s="201"/>
      <c r="AO572" s="201"/>
      <c r="AP572" s="201"/>
      <c r="AQ572" s="201"/>
      <c r="AR572" s="201"/>
      <c r="AS572" s="201"/>
      <c r="AT572" s="201"/>
      <c r="AU572" s="201"/>
      <c r="AV572" s="201"/>
      <c r="AW572" s="201"/>
      <c r="AX572" s="215"/>
      <c r="AY572" s="216"/>
      <c r="AZ572" s="216"/>
      <c r="BA572" s="216"/>
      <c r="BB572" s="216"/>
      <c r="BC572" s="216"/>
      <c r="BD572" s="216"/>
      <c r="BE572" s="216"/>
      <c r="BF572" s="216"/>
      <c r="BG572" s="216"/>
      <c r="BH572" s="214"/>
      <c r="BI572" s="216"/>
      <c r="BJ572" s="216"/>
      <c r="BK572" s="216"/>
      <c r="BL572" s="216"/>
      <c r="BM572" s="216"/>
      <c r="BN572" s="216"/>
      <c r="BO572" s="216"/>
      <c r="BP572" s="216"/>
      <c r="BQ572" s="216"/>
      <c r="BR572" s="214"/>
      <c r="BS572" s="216"/>
      <c r="BT572" s="216"/>
      <c r="BU572" s="216"/>
      <c r="BV572" s="216"/>
      <c r="BW572" s="216"/>
      <c r="BX572" s="216"/>
      <c r="BY572" s="216"/>
      <c r="BZ572" s="216"/>
      <c r="CA572" s="216"/>
      <c r="CB572" s="214"/>
      <c r="CC572" s="216"/>
      <c r="CD572" s="216"/>
      <c r="CE572" s="216"/>
      <c r="CF572" s="216"/>
      <c r="CG572" s="216"/>
      <c r="CH572" s="216"/>
      <c r="CI572" s="216"/>
      <c r="CJ572" s="216"/>
      <c r="CK572" s="216"/>
      <c r="CL572" s="214"/>
      <c r="CM572" s="216"/>
      <c r="CN572" s="216"/>
      <c r="CO572" s="216"/>
      <c r="CP572" s="216"/>
      <c r="CQ572" s="216"/>
      <c r="CR572" s="216"/>
      <c r="CS572" s="214"/>
      <c r="CT572" s="216"/>
      <c r="CU572" s="216"/>
    </row>
    <row r="573" spans="1:99" x14ac:dyDescent="0.25">
      <c r="A573" s="223"/>
      <c r="B573" s="201"/>
      <c r="C573" s="202"/>
      <c r="D573" s="201"/>
      <c r="E573" s="214"/>
      <c r="F573" s="201"/>
      <c r="G573" s="201"/>
      <c r="H573" s="201"/>
      <c r="I573" s="201"/>
      <c r="J573" s="201"/>
      <c r="K573" s="201"/>
      <c r="L573" s="201"/>
      <c r="M573" s="201"/>
      <c r="N573" s="201"/>
      <c r="O573" s="201"/>
      <c r="P573" s="201"/>
      <c r="Q573" s="203"/>
      <c r="R573" s="203"/>
      <c r="S573" s="201"/>
      <c r="T573" s="201"/>
      <c r="U573" s="201"/>
      <c r="V573" s="201"/>
      <c r="W573" s="203"/>
      <c r="X573" s="201"/>
      <c r="Y573" s="201"/>
      <c r="Z573" s="201"/>
      <c r="AA573" s="201"/>
      <c r="AB573" s="201"/>
      <c r="AC573" s="203"/>
      <c r="AD573" s="203"/>
      <c r="AE573" s="203"/>
      <c r="AF573" s="201"/>
      <c r="AG573" s="201"/>
      <c r="AH573" s="201"/>
      <c r="AI573" s="203"/>
      <c r="AJ573" s="203"/>
      <c r="AK573" s="203"/>
      <c r="AL573" s="203"/>
      <c r="AM573" s="204"/>
      <c r="AN573" s="201"/>
      <c r="AO573" s="201"/>
      <c r="AP573" s="201"/>
      <c r="AQ573" s="201"/>
      <c r="AR573" s="201"/>
      <c r="AS573" s="201"/>
      <c r="AT573" s="201"/>
      <c r="AU573" s="201"/>
      <c r="AV573" s="201"/>
      <c r="AW573" s="201"/>
      <c r="AX573" s="194"/>
      <c r="AY573" s="194"/>
      <c r="AZ573" s="194"/>
      <c r="BA573" s="194"/>
      <c r="BB573" s="194"/>
      <c r="BC573" s="194"/>
      <c r="BD573" s="194"/>
      <c r="BE573" s="194"/>
      <c r="BF573" s="194"/>
      <c r="BG573" s="194"/>
      <c r="BH573" s="194"/>
      <c r="BI573" s="194"/>
      <c r="BJ573" s="194"/>
      <c r="BK573" s="194"/>
      <c r="BL573" s="194"/>
      <c r="BM573" s="194"/>
      <c r="BN573" s="194"/>
      <c r="BO573" s="194"/>
      <c r="BP573" s="194"/>
      <c r="BQ573" s="194"/>
      <c r="BR573" s="194"/>
      <c r="BS573" s="194"/>
      <c r="BT573" s="194"/>
      <c r="BU573" s="194"/>
      <c r="BV573" s="194"/>
      <c r="BW573" s="194"/>
      <c r="BX573" s="194"/>
      <c r="BY573" s="194"/>
      <c r="BZ573" s="194"/>
      <c r="CA573" s="194"/>
      <c r="CB573" s="194"/>
      <c r="CC573" s="194"/>
      <c r="CD573" s="194"/>
      <c r="CE573" s="194"/>
      <c r="CF573" s="194"/>
      <c r="CG573" s="194"/>
      <c r="CH573" s="194"/>
      <c r="CI573" s="194"/>
      <c r="CJ573" s="194"/>
      <c r="CK573" s="194"/>
      <c r="CL573" s="214"/>
      <c r="CM573" s="216"/>
      <c r="CN573" s="216"/>
      <c r="CO573" s="216"/>
      <c r="CP573" s="216"/>
      <c r="CQ573" s="216"/>
      <c r="CR573" s="216"/>
      <c r="CS573" s="214"/>
      <c r="CT573" s="214"/>
      <c r="CU573" s="216"/>
    </row>
    <row r="574" spans="1:99" x14ac:dyDescent="0.25">
      <c r="A574" s="223"/>
      <c r="B574" s="201"/>
      <c r="C574" s="202"/>
      <c r="D574" s="201"/>
      <c r="E574" s="214"/>
      <c r="F574" s="201"/>
      <c r="G574" s="201"/>
      <c r="H574" s="201"/>
      <c r="I574" s="201"/>
      <c r="J574" s="201"/>
      <c r="K574" s="201"/>
      <c r="L574" s="201"/>
      <c r="M574" s="201"/>
      <c r="N574" s="201"/>
      <c r="O574" s="201"/>
      <c r="P574" s="201"/>
      <c r="Q574" s="203"/>
      <c r="R574" s="203"/>
      <c r="S574" s="201"/>
      <c r="T574" s="201"/>
      <c r="U574" s="201"/>
      <c r="V574" s="201"/>
      <c r="W574" s="203"/>
      <c r="X574" s="201"/>
      <c r="Y574" s="201"/>
      <c r="Z574" s="201"/>
      <c r="AA574" s="201"/>
      <c r="AB574" s="201"/>
      <c r="AC574" s="203"/>
      <c r="AD574" s="203"/>
      <c r="AE574" s="203"/>
      <c r="AF574" s="201"/>
      <c r="AG574" s="201"/>
      <c r="AH574" s="201"/>
      <c r="AI574" s="203"/>
      <c r="AJ574" s="203"/>
      <c r="AK574" s="203"/>
      <c r="AL574" s="203"/>
      <c r="AM574" s="204"/>
      <c r="AN574" s="201"/>
      <c r="AO574" s="201"/>
      <c r="AP574" s="201"/>
      <c r="AQ574" s="201"/>
      <c r="AR574" s="201"/>
      <c r="AS574" s="201"/>
      <c r="AT574" s="201"/>
      <c r="AU574" s="201"/>
      <c r="AV574" s="201"/>
      <c r="AW574" s="201"/>
      <c r="AX574" s="194"/>
      <c r="AY574" s="194"/>
      <c r="AZ574" s="194"/>
      <c r="BA574" s="194"/>
      <c r="BB574" s="194"/>
      <c r="BC574" s="194"/>
      <c r="BD574" s="194"/>
      <c r="BE574" s="194"/>
      <c r="BF574" s="194"/>
      <c r="BG574" s="194"/>
      <c r="BH574" s="194"/>
      <c r="BI574" s="194"/>
      <c r="BJ574" s="194"/>
      <c r="BK574" s="194"/>
      <c r="BL574" s="194"/>
      <c r="BM574" s="194"/>
      <c r="BN574" s="194"/>
      <c r="BO574" s="194"/>
      <c r="BP574" s="194"/>
      <c r="BQ574" s="194"/>
      <c r="BR574" s="194"/>
      <c r="BS574" s="194"/>
      <c r="BT574" s="194"/>
      <c r="BU574" s="194"/>
      <c r="BV574" s="194"/>
      <c r="BW574" s="194"/>
      <c r="BX574" s="194"/>
      <c r="BY574" s="194"/>
      <c r="BZ574" s="194"/>
      <c r="CA574" s="194"/>
      <c r="CB574" s="194"/>
      <c r="CC574" s="194"/>
      <c r="CD574" s="194"/>
      <c r="CE574" s="194"/>
      <c r="CF574" s="194"/>
      <c r="CG574" s="194"/>
      <c r="CH574" s="194"/>
      <c r="CI574" s="194"/>
      <c r="CJ574" s="194"/>
      <c r="CK574" s="194"/>
      <c r="CL574" s="194"/>
      <c r="CM574" s="194"/>
      <c r="CN574" s="194"/>
      <c r="CO574" s="194"/>
      <c r="CP574" s="194"/>
      <c r="CQ574" s="194"/>
      <c r="CR574" s="194"/>
      <c r="CS574" s="194"/>
      <c r="CT574" s="194"/>
      <c r="CU574" s="194"/>
    </row>
    <row r="575" spans="1:99" x14ac:dyDescent="0.25">
      <c r="A575" s="221"/>
      <c r="B575" s="201"/>
      <c r="C575" s="202"/>
      <c r="D575" s="201"/>
      <c r="E575" s="201"/>
      <c r="F575" s="201"/>
      <c r="G575" s="201"/>
      <c r="H575" s="201"/>
      <c r="I575" s="201"/>
      <c r="J575" s="201"/>
      <c r="K575" s="201"/>
      <c r="L575" s="201"/>
      <c r="M575" s="201"/>
      <c r="N575" s="201"/>
      <c r="O575" s="201"/>
      <c r="P575" s="201"/>
      <c r="Q575" s="203"/>
      <c r="R575" s="203"/>
      <c r="S575" s="201"/>
      <c r="T575" s="201"/>
      <c r="U575" s="201"/>
      <c r="V575" s="201"/>
      <c r="W575" s="203"/>
      <c r="X575" s="201"/>
      <c r="Y575" s="201"/>
      <c r="Z575" s="201"/>
      <c r="AA575" s="201"/>
      <c r="AB575" s="201"/>
      <c r="AC575" s="203"/>
      <c r="AD575" s="203"/>
      <c r="AE575" s="203"/>
      <c r="AF575" s="201"/>
      <c r="AG575" s="201"/>
      <c r="AH575" s="201"/>
      <c r="AI575" s="203"/>
      <c r="AJ575" s="203"/>
      <c r="AK575" s="203"/>
      <c r="AL575" s="203"/>
      <c r="AM575" s="204"/>
      <c r="AN575" s="201"/>
      <c r="AO575" s="216"/>
      <c r="AP575" s="201"/>
      <c r="AQ575" s="201"/>
      <c r="AR575" s="201"/>
      <c r="AS575" s="201"/>
      <c r="AT575" s="201"/>
      <c r="AU575" s="201"/>
      <c r="AV575" s="201"/>
      <c r="AW575" s="201"/>
      <c r="AX575" s="206"/>
      <c r="AY575" s="201"/>
      <c r="AZ575" s="201"/>
      <c r="BA575" s="201"/>
      <c r="BB575" s="201"/>
      <c r="BC575" s="201"/>
      <c r="BD575" s="201"/>
      <c r="BE575" s="201"/>
      <c r="BF575" s="201"/>
      <c r="BG575" s="201"/>
      <c r="BH575" s="203"/>
      <c r="BI575" s="201"/>
      <c r="BJ575" s="201"/>
      <c r="BK575" s="201"/>
      <c r="BL575" s="201"/>
      <c r="BM575" s="201"/>
      <c r="BN575" s="201"/>
      <c r="BO575" s="201"/>
      <c r="BP575" s="201"/>
      <c r="BQ575" s="201"/>
      <c r="BR575" s="203"/>
      <c r="BS575" s="201"/>
      <c r="BT575" s="201"/>
      <c r="BU575" s="201"/>
      <c r="BV575" s="201"/>
      <c r="BW575" s="201"/>
      <c r="BX575" s="201"/>
      <c r="BY575" s="201"/>
      <c r="BZ575" s="201"/>
      <c r="CA575" s="201"/>
      <c r="CB575" s="203"/>
      <c r="CC575" s="201"/>
      <c r="CD575" s="201"/>
      <c r="CE575" s="201"/>
      <c r="CF575" s="201"/>
      <c r="CG575" s="201"/>
      <c r="CH575" s="201"/>
      <c r="CI575" s="201"/>
      <c r="CJ575" s="201"/>
      <c r="CK575" s="201"/>
      <c r="CL575" s="203"/>
      <c r="CM575" s="201"/>
      <c r="CN575" s="201"/>
      <c r="CO575" s="201"/>
      <c r="CP575" s="201"/>
      <c r="CQ575" s="201"/>
      <c r="CR575" s="201"/>
      <c r="CS575" s="203"/>
      <c r="CT575" s="201"/>
      <c r="CU575" s="201"/>
    </row>
    <row r="576" spans="1:99" x14ac:dyDescent="0.25">
      <c r="A576" s="201"/>
      <c r="B576" s="201"/>
      <c r="C576" s="202"/>
      <c r="D576" s="201"/>
      <c r="E576" s="201"/>
      <c r="F576" s="201"/>
      <c r="G576" s="201"/>
      <c r="H576" s="201"/>
      <c r="I576" s="201"/>
      <c r="J576" s="201"/>
      <c r="K576" s="201"/>
      <c r="L576" s="217"/>
      <c r="M576" s="201"/>
      <c r="N576" s="201"/>
      <c r="O576" s="201"/>
      <c r="P576" s="201"/>
      <c r="Q576" s="203"/>
      <c r="R576" s="203"/>
      <c r="S576" s="201"/>
      <c r="T576" s="201"/>
      <c r="U576" s="201"/>
      <c r="V576" s="201"/>
      <c r="W576" s="203"/>
      <c r="X576" s="201"/>
      <c r="Y576" s="201"/>
      <c r="Z576" s="201"/>
      <c r="AA576" s="201"/>
      <c r="AB576" s="201"/>
      <c r="AC576" s="203"/>
      <c r="AD576" s="203"/>
      <c r="AE576" s="203"/>
      <c r="AF576" s="201"/>
      <c r="AG576" s="201"/>
      <c r="AH576" s="201"/>
      <c r="AI576" s="203"/>
      <c r="AJ576" s="203"/>
      <c r="AK576" s="203"/>
      <c r="AL576" s="203"/>
      <c r="AM576" s="204"/>
      <c r="AN576" s="201"/>
      <c r="AO576" s="216"/>
      <c r="AP576" s="201"/>
      <c r="AQ576" s="201"/>
      <c r="AR576" s="201"/>
      <c r="AS576" s="201"/>
      <c r="AT576" s="201"/>
      <c r="AU576" s="201"/>
      <c r="AV576" s="201"/>
      <c r="AW576" s="201"/>
      <c r="AX576" s="205"/>
      <c r="AY576" s="201"/>
      <c r="AZ576" s="201"/>
      <c r="BA576" s="201"/>
      <c r="BB576" s="201"/>
      <c r="BC576" s="201"/>
      <c r="BD576" s="201"/>
      <c r="BE576" s="203"/>
      <c r="BF576" s="203"/>
      <c r="BG576" s="201"/>
      <c r="BH576" s="203"/>
      <c r="BI576" s="201"/>
      <c r="BJ576" s="201"/>
      <c r="BK576" s="201"/>
      <c r="BL576" s="201"/>
      <c r="BM576" s="201"/>
      <c r="BN576" s="201"/>
      <c r="BO576" s="203"/>
      <c r="BP576" s="203"/>
      <c r="BQ576" s="201"/>
      <c r="BR576" s="203"/>
      <c r="BS576" s="201"/>
      <c r="BT576" s="201"/>
      <c r="BU576" s="201"/>
      <c r="BV576" s="201"/>
      <c r="BW576" s="201"/>
      <c r="BX576" s="201"/>
      <c r="BY576" s="203"/>
      <c r="BZ576" s="203"/>
      <c r="CA576" s="201"/>
      <c r="CB576" s="203"/>
      <c r="CC576" s="201"/>
      <c r="CD576" s="201"/>
      <c r="CE576" s="201"/>
      <c r="CF576" s="201"/>
      <c r="CG576" s="201"/>
      <c r="CH576" s="201"/>
      <c r="CI576" s="203"/>
      <c r="CJ576" s="203"/>
      <c r="CK576" s="201"/>
      <c r="CL576" s="203"/>
      <c r="CM576" s="201"/>
      <c r="CN576" s="201"/>
      <c r="CO576" s="201"/>
      <c r="CP576" s="201"/>
      <c r="CQ576" s="201"/>
      <c r="CR576" s="201"/>
      <c r="CS576" s="203"/>
      <c r="CT576" s="203"/>
      <c r="CU576" s="201"/>
    </row>
    <row r="577" spans="1:99" x14ac:dyDescent="0.25">
      <c r="A577" s="201"/>
      <c r="B577" s="201"/>
      <c r="C577" s="202"/>
      <c r="D577" s="201"/>
      <c r="E577" s="201"/>
      <c r="F577" s="201"/>
      <c r="G577" s="201"/>
      <c r="H577" s="201"/>
      <c r="I577" s="201"/>
      <c r="J577" s="201"/>
      <c r="K577" s="201"/>
      <c r="L577" s="217"/>
      <c r="M577" s="201"/>
      <c r="N577" s="201"/>
      <c r="O577" s="201"/>
      <c r="P577" s="201"/>
      <c r="Q577" s="203"/>
      <c r="R577" s="203"/>
      <c r="S577" s="201"/>
      <c r="T577" s="201"/>
      <c r="U577" s="201"/>
      <c r="V577" s="201"/>
      <c r="W577" s="203"/>
      <c r="X577" s="201"/>
      <c r="Y577" s="201"/>
      <c r="Z577" s="201"/>
      <c r="AA577" s="201"/>
      <c r="AB577" s="201"/>
      <c r="AC577" s="203"/>
      <c r="AD577" s="203"/>
      <c r="AE577" s="203"/>
      <c r="AF577" s="201"/>
      <c r="AG577" s="201"/>
      <c r="AH577" s="201"/>
      <c r="AI577" s="203"/>
      <c r="AJ577" s="203"/>
      <c r="AK577" s="203"/>
      <c r="AL577" s="203"/>
      <c r="AM577" s="204"/>
      <c r="AN577" s="201"/>
      <c r="AO577" s="201"/>
      <c r="AP577" s="201"/>
      <c r="AQ577" s="201"/>
      <c r="AR577" s="201"/>
      <c r="AS577" s="201"/>
      <c r="AT577" s="201"/>
      <c r="AU577" s="201"/>
      <c r="AV577" s="201"/>
      <c r="AW577" s="201"/>
      <c r="AX577" s="205"/>
      <c r="AY577" s="201"/>
      <c r="AZ577" s="201"/>
      <c r="BA577" s="201"/>
      <c r="BB577" s="201"/>
      <c r="BC577" s="201"/>
      <c r="BD577" s="201"/>
      <c r="BE577" s="203"/>
      <c r="BF577" s="203"/>
      <c r="BG577" s="201"/>
      <c r="BH577" s="203"/>
      <c r="BI577" s="201"/>
      <c r="BJ577" s="201"/>
      <c r="BK577" s="201"/>
      <c r="BL577" s="201"/>
      <c r="BM577" s="201"/>
      <c r="BN577" s="201"/>
      <c r="BO577" s="203"/>
      <c r="BP577" s="203"/>
      <c r="BQ577" s="201"/>
      <c r="BR577" s="203"/>
      <c r="BS577" s="201"/>
      <c r="BT577" s="201"/>
      <c r="BU577" s="201"/>
      <c r="BV577" s="201"/>
      <c r="BW577" s="201"/>
      <c r="BX577" s="201"/>
      <c r="BY577" s="203"/>
      <c r="BZ577" s="203"/>
      <c r="CA577" s="201"/>
      <c r="CB577" s="203"/>
      <c r="CC577" s="201"/>
      <c r="CD577" s="201"/>
      <c r="CE577" s="201"/>
      <c r="CF577" s="201"/>
      <c r="CG577" s="201"/>
      <c r="CH577" s="201"/>
      <c r="CI577" s="203"/>
      <c r="CJ577" s="203"/>
      <c r="CK577" s="201"/>
      <c r="CL577" s="203"/>
      <c r="CM577" s="201"/>
      <c r="CN577" s="201"/>
      <c r="CO577" s="201"/>
      <c r="CP577" s="201"/>
      <c r="CQ577" s="201"/>
      <c r="CR577" s="201"/>
      <c r="CS577" s="203"/>
      <c r="CT577" s="203"/>
      <c r="CU577" s="201"/>
    </row>
    <row r="578" spans="1:99" x14ac:dyDescent="0.25">
      <c r="A578" s="221"/>
      <c r="B578" s="201"/>
      <c r="C578" s="202"/>
      <c r="D578" s="201"/>
      <c r="E578" s="201"/>
      <c r="F578" s="201"/>
      <c r="G578" s="201"/>
      <c r="H578" s="201"/>
      <c r="I578" s="201"/>
      <c r="J578" s="201"/>
      <c r="K578" s="201"/>
      <c r="L578" s="201"/>
      <c r="M578" s="201"/>
      <c r="N578" s="201"/>
      <c r="O578" s="201"/>
      <c r="P578" s="201"/>
      <c r="Q578" s="203"/>
      <c r="R578" s="203"/>
      <c r="S578" s="201"/>
      <c r="T578" s="201"/>
      <c r="U578" s="201"/>
      <c r="V578" s="201"/>
      <c r="W578" s="203"/>
      <c r="X578" s="201"/>
      <c r="Y578" s="201"/>
      <c r="Z578" s="201"/>
      <c r="AA578" s="201"/>
      <c r="AB578" s="201"/>
      <c r="AC578" s="203"/>
      <c r="AD578" s="203"/>
      <c r="AE578" s="203"/>
      <c r="AF578" s="201"/>
      <c r="AG578" s="201"/>
      <c r="AH578" s="201"/>
      <c r="AI578" s="203"/>
      <c r="AJ578" s="203"/>
      <c r="AK578" s="203"/>
      <c r="AL578" s="203"/>
      <c r="AM578" s="204"/>
      <c r="AN578" s="201"/>
      <c r="AO578" s="201"/>
      <c r="AP578" s="201"/>
      <c r="AQ578" s="201"/>
      <c r="AR578" s="201"/>
      <c r="AS578" s="201"/>
      <c r="AT578" s="201"/>
      <c r="AU578" s="201"/>
      <c r="AV578" s="201"/>
      <c r="AW578" s="201"/>
      <c r="AX578" s="206"/>
      <c r="AY578" s="201"/>
      <c r="AZ578" s="201"/>
      <c r="BA578" s="201"/>
      <c r="BB578" s="201"/>
      <c r="BC578" s="201"/>
      <c r="BD578" s="201"/>
      <c r="BE578" s="201"/>
      <c r="BF578" s="201"/>
      <c r="BG578" s="201"/>
      <c r="BH578" s="203"/>
      <c r="BI578" s="201"/>
      <c r="BJ578" s="201"/>
      <c r="BK578" s="201"/>
      <c r="BL578" s="201"/>
      <c r="BM578" s="201"/>
      <c r="BN578" s="201"/>
      <c r="BO578" s="201"/>
      <c r="BP578" s="201"/>
      <c r="BQ578" s="201"/>
      <c r="BR578" s="203"/>
      <c r="BS578" s="201"/>
      <c r="BT578" s="201"/>
      <c r="BU578" s="201"/>
      <c r="BV578" s="201"/>
      <c r="BW578" s="201"/>
      <c r="BX578" s="201"/>
      <c r="BY578" s="201"/>
      <c r="BZ578" s="201"/>
      <c r="CA578" s="201"/>
      <c r="CB578" s="203"/>
      <c r="CC578" s="201"/>
      <c r="CD578" s="201"/>
      <c r="CE578" s="201"/>
      <c r="CF578" s="201"/>
      <c r="CG578" s="201"/>
      <c r="CH578" s="201"/>
      <c r="CI578" s="201"/>
      <c r="CJ578" s="201"/>
      <c r="CK578" s="201"/>
      <c r="CL578" s="203"/>
      <c r="CM578" s="201"/>
      <c r="CN578" s="201"/>
      <c r="CO578" s="201"/>
      <c r="CP578" s="201"/>
      <c r="CQ578" s="201"/>
      <c r="CR578" s="201"/>
      <c r="CS578" s="203"/>
      <c r="CT578" s="201"/>
      <c r="CU578" s="201"/>
    </row>
    <row r="579" spans="1:99" x14ac:dyDescent="0.25">
      <c r="A579" s="221"/>
      <c r="B579" s="201"/>
      <c r="C579" s="202"/>
      <c r="D579" s="201"/>
      <c r="E579" s="201"/>
      <c r="F579" s="201"/>
      <c r="G579" s="201"/>
      <c r="H579" s="201"/>
      <c r="I579" s="201"/>
      <c r="J579" s="201"/>
      <c r="K579" s="201"/>
      <c r="L579" s="201"/>
      <c r="M579" s="201"/>
      <c r="N579" s="201"/>
      <c r="O579" s="201"/>
      <c r="P579" s="201"/>
      <c r="Q579" s="203"/>
      <c r="R579" s="203"/>
      <c r="S579" s="201"/>
      <c r="T579" s="201"/>
      <c r="U579" s="201"/>
      <c r="V579" s="201"/>
      <c r="W579" s="203"/>
      <c r="X579" s="201"/>
      <c r="Y579" s="201"/>
      <c r="Z579" s="201"/>
      <c r="AA579" s="201"/>
      <c r="AB579" s="201"/>
      <c r="AC579" s="203"/>
      <c r="AD579" s="203"/>
      <c r="AE579" s="203"/>
      <c r="AF579" s="201"/>
      <c r="AG579" s="201"/>
      <c r="AH579" s="201"/>
      <c r="AI579" s="203"/>
      <c r="AJ579" s="203"/>
      <c r="AK579" s="203"/>
      <c r="AL579" s="203"/>
      <c r="AM579" s="204"/>
      <c r="AN579" s="201"/>
      <c r="AO579" s="201"/>
      <c r="AP579" s="201"/>
      <c r="AQ579" s="201"/>
      <c r="AR579" s="201"/>
      <c r="AS579" s="201"/>
      <c r="AT579" s="201"/>
      <c r="AU579" s="201"/>
      <c r="AV579" s="201"/>
      <c r="AW579" s="201"/>
      <c r="AX579" s="206"/>
      <c r="AY579" s="201"/>
      <c r="AZ579" s="201"/>
      <c r="BA579" s="201"/>
      <c r="BB579" s="201"/>
      <c r="BC579" s="201"/>
      <c r="BD579" s="201"/>
      <c r="BE579" s="201"/>
      <c r="BF579" s="201"/>
      <c r="BG579" s="201"/>
      <c r="BH579" s="203"/>
      <c r="BI579" s="201"/>
      <c r="BJ579" s="201"/>
      <c r="BK579" s="201"/>
      <c r="BL579" s="201"/>
      <c r="BM579" s="201"/>
      <c r="BN579" s="201"/>
      <c r="BO579" s="201"/>
      <c r="BP579" s="201"/>
      <c r="BQ579" s="201"/>
      <c r="BR579" s="203"/>
      <c r="BS579" s="201"/>
      <c r="BT579" s="201"/>
      <c r="BU579" s="201"/>
      <c r="BV579" s="201"/>
      <c r="BW579" s="201"/>
      <c r="BX579" s="201"/>
      <c r="BY579" s="201"/>
      <c r="BZ579" s="201"/>
      <c r="CA579" s="201"/>
      <c r="CB579" s="203"/>
      <c r="CC579" s="201"/>
      <c r="CD579" s="201"/>
      <c r="CE579" s="201"/>
      <c r="CF579" s="201"/>
      <c r="CG579" s="201"/>
      <c r="CH579" s="201"/>
      <c r="CI579" s="201"/>
      <c r="CJ579" s="201"/>
      <c r="CK579" s="201"/>
      <c r="CL579" s="203"/>
      <c r="CM579" s="201"/>
      <c r="CN579" s="201"/>
      <c r="CO579" s="201"/>
      <c r="CP579" s="201"/>
      <c r="CQ579" s="201"/>
      <c r="CR579" s="201"/>
      <c r="CS579" s="203"/>
      <c r="CT579" s="201"/>
      <c r="CU579" s="201"/>
    </row>
    <row r="580" spans="1:99" x14ac:dyDescent="0.25">
      <c r="A580" s="223"/>
      <c r="B580" s="201"/>
      <c r="C580" s="202"/>
      <c r="D580" s="201"/>
      <c r="E580" s="214"/>
      <c r="F580" s="201"/>
      <c r="G580" s="201"/>
      <c r="H580" s="201"/>
      <c r="I580" s="201"/>
      <c r="J580" s="201"/>
      <c r="K580" s="201"/>
      <c r="L580" s="201"/>
      <c r="M580" s="201"/>
      <c r="N580" s="201"/>
      <c r="O580" s="201"/>
      <c r="P580" s="201"/>
      <c r="Q580" s="203"/>
      <c r="R580" s="203"/>
      <c r="S580" s="201"/>
      <c r="T580" s="201"/>
      <c r="U580" s="201"/>
      <c r="V580" s="201"/>
      <c r="W580" s="203"/>
      <c r="X580" s="201"/>
      <c r="Y580" s="201"/>
      <c r="Z580" s="201"/>
      <c r="AA580" s="201"/>
      <c r="AB580" s="201"/>
      <c r="AC580" s="203"/>
      <c r="AD580" s="203"/>
      <c r="AE580" s="203"/>
      <c r="AF580" s="201"/>
      <c r="AG580" s="201"/>
      <c r="AH580" s="201"/>
      <c r="AI580" s="203"/>
      <c r="AJ580" s="203"/>
      <c r="AK580" s="203"/>
      <c r="AL580" s="203"/>
      <c r="AM580" s="204"/>
      <c r="AN580" s="201"/>
      <c r="AO580" s="201"/>
      <c r="AP580" s="201"/>
      <c r="AQ580" s="201"/>
      <c r="AR580" s="201"/>
      <c r="AS580" s="201"/>
      <c r="AT580" s="201"/>
      <c r="AU580" s="201"/>
      <c r="AV580" s="201"/>
      <c r="AW580" s="201"/>
      <c r="AX580" s="205"/>
      <c r="AY580" s="201"/>
      <c r="AZ580" s="201"/>
      <c r="BA580" s="201"/>
      <c r="BB580" s="201"/>
      <c r="BC580" s="201"/>
      <c r="BD580" s="201"/>
      <c r="BE580" s="203"/>
      <c r="BF580" s="203"/>
      <c r="BG580" s="201"/>
      <c r="BH580" s="203"/>
      <c r="BI580" s="201"/>
      <c r="BJ580" s="201"/>
      <c r="BK580" s="201"/>
      <c r="BL580" s="201"/>
      <c r="BM580" s="201"/>
      <c r="BN580" s="201"/>
      <c r="BO580" s="203"/>
      <c r="BP580" s="203"/>
      <c r="BQ580" s="201"/>
      <c r="BR580" s="203"/>
      <c r="BS580" s="201"/>
      <c r="BT580" s="201"/>
      <c r="BU580" s="201"/>
      <c r="BV580" s="201"/>
      <c r="BW580" s="201"/>
      <c r="BX580" s="201"/>
      <c r="BY580" s="203"/>
      <c r="BZ580" s="203"/>
      <c r="CA580" s="201"/>
      <c r="CB580" s="203"/>
      <c r="CC580" s="201"/>
      <c r="CD580" s="201"/>
      <c r="CE580" s="201"/>
      <c r="CF580" s="201"/>
      <c r="CG580" s="201"/>
      <c r="CH580" s="201"/>
      <c r="CI580" s="203"/>
      <c r="CJ580" s="203"/>
      <c r="CK580" s="201"/>
      <c r="CL580" s="203"/>
      <c r="CM580" s="201"/>
      <c r="CN580" s="201"/>
      <c r="CO580" s="201"/>
      <c r="CP580" s="201"/>
      <c r="CQ580" s="201"/>
      <c r="CR580" s="201"/>
      <c r="CS580" s="203"/>
      <c r="CT580" s="203"/>
      <c r="CU580" s="201"/>
    </row>
    <row r="581" spans="1:99" x14ac:dyDescent="0.25">
      <c r="A581" s="223"/>
      <c r="B581" s="201"/>
      <c r="C581" s="202"/>
      <c r="D581" s="201"/>
      <c r="E581" s="214"/>
      <c r="F581" s="201"/>
      <c r="G581" s="201"/>
      <c r="H581" s="201"/>
      <c r="I581" s="201"/>
      <c r="J581" s="201"/>
      <c r="K581" s="201"/>
      <c r="L581" s="201"/>
      <c r="M581" s="201"/>
      <c r="N581" s="201"/>
      <c r="O581" s="201"/>
      <c r="P581" s="201"/>
      <c r="Q581" s="203"/>
      <c r="R581" s="203"/>
      <c r="S581" s="201"/>
      <c r="T581" s="201"/>
      <c r="U581" s="201"/>
      <c r="V581" s="201"/>
      <c r="W581" s="203"/>
      <c r="X581" s="201"/>
      <c r="Y581" s="201"/>
      <c r="Z581" s="201"/>
      <c r="AA581" s="201"/>
      <c r="AB581" s="201"/>
      <c r="AC581" s="203"/>
      <c r="AD581" s="203"/>
      <c r="AE581" s="203"/>
      <c r="AF581" s="201"/>
      <c r="AG581" s="201"/>
      <c r="AH581" s="201"/>
      <c r="AI581" s="203"/>
      <c r="AJ581" s="203"/>
      <c r="AK581" s="203"/>
      <c r="AL581" s="203"/>
      <c r="AM581" s="204"/>
      <c r="AN581" s="201"/>
      <c r="AO581" s="201"/>
      <c r="AP581" s="201"/>
      <c r="AQ581" s="201"/>
      <c r="AR581" s="201"/>
      <c r="AS581" s="201"/>
      <c r="AT581" s="201"/>
      <c r="AU581" s="201"/>
      <c r="AV581" s="201"/>
      <c r="AW581" s="201"/>
      <c r="AX581" s="205"/>
      <c r="AY581" s="201"/>
      <c r="AZ581" s="201"/>
      <c r="BA581" s="201"/>
      <c r="BB581" s="201"/>
      <c r="BC581" s="201"/>
      <c r="BD581" s="201"/>
      <c r="BE581" s="203"/>
      <c r="BF581" s="203"/>
      <c r="BG581" s="201"/>
      <c r="BH581" s="203"/>
      <c r="BI581" s="201"/>
      <c r="BJ581" s="201"/>
      <c r="BK581" s="201"/>
      <c r="BL581" s="201"/>
      <c r="BM581" s="201"/>
      <c r="BN581" s="201"/>
      <c r="BO581" s="203"/>
      <c r="BP581" s="203"/>
      <c r="BQ581" s="201"/>
      <c r="BR581" s="203"/>
      <c r="BS581" s="201"/>
      <c r="BT581" s="201"/>
      <c r="BU581" s="201"/>
      <c r="BV581" s="201"/>
      <c r="BW581" s="201"/>
      <c r="BX581" s="201"/>
      <c r="BY581" s="203"/>
      <c r="BZ581" s="203"/>
      <c r="CA581" s="201"/>
      <c r="CB581" s="203"/>
      <c r="CC581" s="201"/>
      <c r="CD581" s="201"/>
      <c r="CE581" s="201"/>
      <c r="CF581" s="201"/>
      <c r="CG581" s="201"/>
      <c r="CH581" s="201"/>
      <c r="CI581" s="203"/>
      <c r="CJ581" s="203"/>
      <c r="CK581" s="201"/>
      <c r="CL581" s="203"/>
      <c r="CM581" s="201"/>
      <c r="CN581" s="201"/>
      <c r="CO581" s="201"/>
      <c r="CP581" s="201"/>
      <c r="CQ581" s="201"/>
      <c r="CR581" s="201"/>
      <c r="CS581" s="203"/>
      <c r="CT581" s="203"/>
      <c r="CU581" s="201"/>
    </row>
    <row r="582" spans="1:99" x14ac:dyDescent="0.25">
      <c r="A582" s="221"/>
      <c r="B582" s="201"/>
      <c r="C582" s="202"/>
      <c r="D582" s="201"/>
      <c r="E582" s="201"/>
      <c r="F582" s="201"/>
      <c r="G582" s="201"/>
      <c r="H582" s="201"/>
      <c r="I582" s="201"/>
      <c r="J582" s="201"/>
      <c r="K582" s="201"/>
      <c r="L582" s="201"/>
      <c r="M582" s="201"/>
      <c r="N582" s="201"/>
      <c r="O582" s="201"/>
      <c r="P582" s="201"/>
      <c r="Q582" s="203"/>
      <c r="R582" s="203"/>
      <c r="S582" s="201"/>
      <c r="T582" s="201"/>
      <c r="U582" s="201"/>
      <c r="V582" s="201"/>
      <c r="W582" s="203"/>
      <c r="X582" s="201"/>
      <c r="Y582" s="201"/>
      <c r="Z582" s="201"/>
      <c r="AA582" s="201"/>
      <c r="AB582" s="201"/>
      <c r="AC582" s="203"/>
      <c r="AD582" s="203"/>
      <c r="AE582" s="203"/>
      <c r="AF582" s="201"/>
      <c r="AG582" s="201"/>
      <c r="AH582" s="201"/>
      <c r="AI582" s="203"/>
      <c r="AJ582" s="203"/>
      <c r="AK582" s="203"/>
      <c r="AL582" s="203"/>
      <c r="AM582" s="204"/>
      <c r="AN582" s="201"/>
      <c r="AO582" s="201"/>
      <c r="AP582" s="201"/>
      <c r="AQ582" s="201"/>
      <c r="AR582" s="201"/>
      <c r="AS582" s="201"/>
      <c r="AT582" s="201"/>
      <c r="AU582" s="201"/>
      <c r="AV582" s="201"/>
      <c r="AW582" s="201"/>
      <c r="AX582" s="206"/>
      <c r="AY582" s="201"/>
      <c r="AZ582" s="201"/>
      <c r="BA582" s="201"/>
      <c r="BB582" s="201"/>
      <c r="BC582" s="201"/>
      <c r="BD582" s="201"/>
      <c r="BE582" s="201"/>
      <c r="BF582" s="201"/>
      <c r="BG582" s="201"/>
      <c r="BH582" s="203"/>
      <c r="BI582" s="201"/>
      <c r="BJ582" s="201"/>
      <c r="BK582" s="201"/>
      <c r="BL582" s="201"/>
      <c r="BM582" s="201"/>
      <c r="BN582" s="201"/>
      <c r="BO582" s="201"/>
      <c r="BP582" s="201"/>
      <c r="BQ582" s="201"/>
      <c r="BR582" s="203"/>
      <c r="BS582" s="201"/>
      <c r="BT582" s="201"/>
      <c r="BU582" s="201"/>
      <c r="BV582" s="201"/>
      <c r="BW582" s="201"/>
      <c r="BX582" s="201"/>
      <c r="BY582" s="201"/>
      <c r="BZ582" s="201"/>
      <c r="CA582" s="201"/>
      <c r="CB582" s="203"/>
      <c r="CC582" s="201"/>
      <c r="CD582" s="201"/>
      <c r="CE582" s="201"/>
      <c r="CF582" s="201"/>
      <c r="CG582" s="201"/>
      <c r="CH582" s="201"/>
      <c r="CI582" s="201"/>
      <c r="CJ582" s="201"/>
      <c r="CK582" s="201"/>
      <c r="CL582" s="203"/>
      <c r="CM582" s="201"/>
      <c r="CN582" s="201"/>
      <c r="CO582" s="201"/>
      <c r="CP582" s="201"/>
      <c r="CQ582" s="201"/>
      <c r="CR582" s="201"/>
      <c r="CS582" s="203"/>
      <c r="CT582" s="201"/>
      <c r="CU582" s="201"/>
    </row>
    <row r="583" spans="1:99" x14ac:dyDescent="0.25">
      <c r="A583" s="221"/>
      <c r="B583" s="201"/>
      <c r="C583" s="202"/>
      <c r="D583" s="201"/>
      <c r="E583" s="201"/>
      <c r="F583" s="201"/>
      <c r="G583" s="201"/>
      <c r="H583" s="201"/>
      <c r="I583" s="201"/>
      <c r="J583" s="201"/>
      <c r="K583" s="201"/>
      <c r="L583" s="201"/>
      <c r="M583" s="201"/>
      <c r="N583" s="201"/>
      <c r="O583" s="201"/>
      <c r="P583" s="201"/>
      <c r="Q583" s="203"/>
      <c r="R583" s="203"/>
      <c r="S583" s="201"/>
      <c r="T583" s="201"/>
      <c r="U583" s="201"/>
      <c r="V583" s="201"/>
      <c r="W583" s="203"/>
      <c r="X583" s="201"/>
      <c r="Y583" s="201"/>
      <c r="Z583" s="201"/>
      <c r="AA583" s="201"/>
      <c r="AB583" s="201"/>
      <c r="AC583" s="203"/>
      <c r="AD583" s="203"/>
      <c r="AE583" s="203"/>
      <c r="AF583" s="201"/>
      <c r="AG583" s="201"/>
      <c r="AH583" s="201"/>
      <c r="AI583" s="203"/>
      <c r="AJ583" s="203"/>
      <c r="AK583" s="203"/>
      <c r="AL583" s="203"/>
      <c r="AM583" s="204"/>
      <c r="AN583" s="201"/>
      <c r="AO583" s="201"/>
      <c r="AP583" s="201"/>
      <c r="AQ583" s="201"/>
      <c r="AR583" s="201"/>
      <c r="AS583" s="201"/>
      <c r="AT583" s="201"/>
      <c r="AU583" s="201"/>
      <c r="AV583" s="201"/>
      <c r="AW583" s="201"/>
      <c r="AX583" s="206"/>
      <c r="AY583" s="201"/>
      <c r="AZ583" s="201"/>
      <c r="BA583" s="201"/>
      <c r="BB583" s="201"/>
      <c r="BC583" s="201"/>
      <c r="BD583" s="201"/>
      <c r="BE583" s="201"/>
      <c r="BF583" s="201"/>
      <c r="BG583" s="201"/>
      <c r="BH583" s="203"/>
      <c r="BI583" s="201"/>
      <c r="BJ583" s="201"/>
      <c r="BK583" s="201"/>
      <c r="BL583" s="201"/>
      <c r="BM583" s="201"/>
      <c r="BN583" s="201"/>
      <c r="BO583" s="201"/>
      <c r="BP583" s="201"/>
      <c r="BQ583" s="201"/>
      <c r="BR583" s="203"/>
      <c r="BS583" s="201"/>
      <c r="BT583" s="201"/>
      <c r="BU583" s="201"/>
      <c r="BV583" s="201"/>
      <c r="BW583" s="201"/>
      <c r="BX583" s="201"/>
      <c r="BY583" s="201"/>
      <c r="BZ583" s="201"/>
      <c r="CA583" s="201"/>
      <c r="CB583" s="203"/>
      <c r="CC583" s="201"/>
      <c r="CD583" s="201"/>
      <c r="CE583" s="201"/>
      <c r="CF583" s="201"/>
      <c r="CG583" s="201"/>
      <c r="CH583" s="201"/>
      <c r="CI583" s="201"/>
      <c r="CJ583" s="201"/>
      <c r="CK583" s="201"/>
      <c r="CL583" s="203"/>
      <c r="CM583" s="201"/>
      <c r="CN583" s="201"/>
      <c r="CO583" s="201"/>
      <c r="CP583" s="201"/>
      <c r="CQ583" s="201"/>
      <c r="CR583" s="201"/>
      <c r="CS583" s="203"/>
      <c r="CT583" s="201"/>
      <c r="CU583" s="201"/>
    </row>
    <row r="584" spans="1:99" x14ac:dyDescent="0.25">
      <c r="A584" s="221"/>
      <c r="B584" s="201"/>
      <c r="C584" s="202"/>
      <c r="D584" s="201"/>
      <c r="E584" s="201"/>
      <c r="F584" s="201"/>
      <c r="G584" s="201"/>
      <c r="H584" s="201"/>
      <c r="I584" s="201"/>
      <c r="J584" s="201"/>
      <c r="K584" s="201"/>
      <c r="L584" s="201"/>
      <c r="M584" s="201"/>
      <c r="N584" s="201"/>
      <c r="O584" s="201"/>
      <c r="P584" s="201"/>
      <c r="Q584" s="203"/>
      <c r="R584" s="203"/>
      <c r="S584" s="201"/>
      <c r="T584" s="201"/>
      <c r="U584" s="201"/>
      <c r="V584" s="201"/>
      <c r="W584" s="203"/>
      <c r="X584" s="201"/>
      <c r="Y584" s="201"/>
      <c r="Z584" s="201"/>
      <c r="AA584" s="201"/>
      <c r="AB584" s="201"/>
      <c r="AC584" s="203"/>
      <c r="AD584" s="203"/>
      <c r="AE584" s="203"/>
      <c r="AF584" s="201"/>
      <c r="AG584" s="201"/>
      <c r="AH584" s="201"/>
      <c r="AI584" s="203"/>
      <c r="AJ584" s="203"/>
      <c r="AK584" s="203"/>
      <c r="AL584" s="203"/>
      <c r="AM584" s="204"/>
      <c r="AN584" s="201"/>
      <c r="AO584" s="201"/>
      <c r="AP584" s="201"/>
      <c r="AQ584" s="201"/>
      <c r="AR584" s="201"/>
      <c r="AS584" s="201"/>
      <c r="AT584" s="201"/>
      <c r="AU584" s="201"/>
      <c r="AV584" s="201"/>
      <c r="AW584" s="201"/>
      <c r="AX584" s="206"/>
      <c r="AY584" s="201"/>
      <c r="AZ584" s="201"/>
      <c r="BA584" s="201"/>
      <c r="BB584" s="201"/>
      <c r="BC584" s="201"/>
      <c r="BD584" s="201"/>
      <c r="BE584" s="201"/>
      <c r="BF584" s="201"/>
      <c r="BG584" s="201"/>
      <c r="BH584" s="203"/>
      <c r="BI584" s="201"/>
      <c r="BJ584" s="201"/>
      <c r="BK584" s="201"/>
      <c r="BL584" s="201"/>
      <c r="BM584" s="201"/>
      <c r="BN584" s="201"/>
      <c r="BO584" s="201"/>
      <c r="BP584" s="201"/>
      <c r="BQ584" s="201"/>
      <c r="BR584" s="203"/>
      <c r="BS584" s="201"/>
      <c r="BT584" s="201"/>
      <c r="BU584" s="201"/>
      <c r="BV584" s="201"/>
      <c r="BW584" s="201"/>
      <c r="BX584" s="201"/>
      <c r="BY584" s="201"/>
      <c r="BZ584" s="201"/>
      <c r="CA584" s="201"/>
      <c r="CB584" s="203"/>
      <c r="CC584" s="201"/>
      <c r="CD584" s="201"/>
      <c r="CE584" s="201"/>
      <c r="CF584" s="201"/>
      <c r="CG584" s="201"/>
      <c r="CH584" s="201"/>
      <c r="CI584" s="201"/>
      <c r="CJ584" s="201"/>
      <c r="CK584" s="201"/>
      <c r="CL584" s="203"/>
      <c r="CM584" s="201"/>
      <c r="CN584" s="201"/>
      <c r="CO584" s="201"/>
      <c r="CP584" s="201"/>
      <c r="CQ584" s="201"/>
      <c r="CR584" s="201"/>
      <c r="CS584" s="203"/>
      <c r="CT584" s="201"/>
      <c r="CU584" s="201"/>
    </row>
    <row r="585" spans="1:99" x14ac:dyDescent="0.25">
      <c r="A585" s="201"/>
      <c r="B585" s="201"/>
      <c r="C585" s="202"/>
      <c r="D585" s="201"/>
      <c r="E585" s="201"/>
      <c r="F585" s="201"/>
      <c r="G585" s="201"/>
      <c r="H585" s="201"/>
      <c r="I585" s="201"/>
      <c r="J585" s="201"/>
      <c r="K585" s="201"/>
      <c r="L585" s="201"/>
      <c r="M585" s="201"/>
      <c r="N585" s="201"/>
      <c r="O585" s="201"/>
      <c r="P585" s="201"/>
      <c r="Q585" s="203"/>
      <c r="R585" s="203"/>
      <c r="S585" s="201"/>
      <c r="T585" s="201"/>
      <c r="U585" s="201"/>
      <c r="V585" s="201"/>
      <c r="W585" s="203"/>
      <c r="X585" s="201"/>
      <c r="Y585" s="201"/>
      <c r="Z585" s="201"/>
      <c r="AA585" s="201"/>
      <c r="AB585" s="201"/>
      <c r="AC585" s="203"/>
      <c r="AD585" s="203"/>
      <c r="AE585" s="203"/>
      <c r="AF585" s="201"/>
      <c r="AG585" s="201"/>
      <c r="AH585" s="201"/>
      <c r="AI585" s="203"/>
      <c r="AJ585" s="203"/>
      <c r="AK585" s="203"/>
      <c r="AL585" s="203"/>
      <c r="AM585" s="204"/>
      <c r="AN585" s="201"/>
      <c r="AO585" s="201"/>
      <c r="AP585" s="206"/>
      <c r="AQ585" s="206"/>
      <c r="AR585" s="206"/>
      <c r="AS585" s="201"/>
      <c r="AT585" s="201"/>
      <c r="AU585" s="201"/>
      <c r="AV585" s="201"/>
      <c r="AW585" s="201"/>
      <c r="AX585" s="205"/>
      <c r="AY585" s="201"/>
      <c r="AZ585" s="201"/>
      <c r="BA585" s="201"/>
      <c r="BB585" s="201"/>
      <c r="BC585" s="201"/>
      <c r="BD585" s="201"/>
      <c r="BE585" s="203"/>
      <c r="BF585" s="203"/>
      <c r="BG585" s="201"/>
      <c r="BH585" s="203"/>
      <c r="BI585" s="201"/>
      <c r="BJ585" s="201"/>
      <c r="BK585" s="201"/>
      <c r="BL585" s="201"/>
      <c r="BM585" s="201"/>
      <c r="BN585" s="201"/>
      <c r="BO585" s="203"/>
      <c r="BP585" s="203"/>
      <c r="BQ585" s="201"/>
      <c r="BR585" s="203"/>
      <c r="BS585" s="201"/>
      <c r="BT585" s="201"/>
      <c r="BU585" s="201"/>
      <c r="BV585" s="201"/>
      <c r="BW585" s="201"/>
      <c r="BX585" s="201"/>
      <c r="BY585" s="203"/>
      <c r="BZ585" s="203"/>
      <c r="CA585" s="201"/>
      <c r="CB585" s="203"/>
      <c r="CC585" s="201"/>
      <c r="CD585" s="201"/>
      <c r="CE585" s="201"/>
      <c r="CF585" s="201"/>
      <c r="CG585" s="201"/>
      <c r="CH585" s="201"/>
      <c r="CI585" s="203"/>
      <c r="CJ585" s="203"/>
      <c r="CK585" s="201"/>
      <c r="CL585" s="203"/>
      <c r="CM585" s="201"/>
      <c r="CN585" s="201"/>
      <c r="CO585" s="201"/>
      <c r="CP585" s="201"/>
      <c r="CQ585" s="201"/>
      <c r="CR585" s="201"/>
      <c r="CS585" s="203"/>
      <c r="CT585" s="203"/>
      <c r="CU585" s="201"/>
    </row>
    <row r="586" spans="1:99" x14ac:dyDescent="0.25">
      <c r="A586" s="221"/>
      <c r="B586" s="201"/>
      <c r="C586" s="202"/>
      <c r="D586" s="201"/>
      <c r="E586" s="201"/>
      <c r="F586" s="201"/>
      <c r="G586" s="201"/>
      <c r="H586" s="201"/>
      <c r="I586" s="201"/>
      <c r="J586" s="201"/>
      <c r="K586" s="201"/>
      <c r="L586" s="201"/>
      <c r="M586" s="201"/>
      <c r="N586" s="201"/>
      <c r="O586" s="201"/>
      <c r="P586" s="201"/>
      <c r="Q586" s="203"/>
      <c r="R586" s="203"/>
      <c r="S586" s="201"/>
      <c r="T586" s="201"/>
      <c r="U586" s="201"/>
      <c r="V586" s="201"/>
      <c r="W586" s="203"/>
      <c r="X586" s="201"/>
      <c r="Y586" s="201"/>
      <c r="Z586" s="201"/>
      <c r="AA586" s="201"/>
      <c r="AB586" s="201"/>
      <c r="AC586" s="203"/>
      <c r="AD586" s="203"/>
      <c r="AE586" s="203"/>
      <c r="AF586" s="201"/>
      <c r="AG586" s="201"/>
      <c r="AH586" s="201"/>
      <c r="AI586" s="203"/>
      <c r="AJ586" s="203"/>
      <c r="AK586" s="203"/>
      <c r="AL586" s="203"/>
      <c r="AM586" s="204"/>
      <c r="AN586" s="201"/>
      <c r="AO586" s="201"/>
      <c r="AP586" s="201"/>
      <c r="AQ586" s="201"/>
      <c r="AR586" s="201"/>
      <c r="AS586" s="201"/>
      <c r="AT586" s="201"/>
      <c r="AU586" s="201"/>
      <c r="AV586" s="201"/>
      <c r="AW586" s="201"/>
      <c r="AX586" s="206"/>
      <c r="AY586" s="201"/>
      <c r="AZ586" s="201"/>
      <c r="BA586" s="201"/>
      <c r="BB586" s="201"/>
      <c r="BC586" s="201"/>
      <c r="BD586" s="201"/>
      <c r="BE586" s="201"/>
      <c r="BF586" s="201"/>
      <c r="BG586" s="201"/>
      <c r="BH586" s="203"/>
      <c r="BI586" s="201"/>
      <c r="BJ586" s="201"/>
      <c r="BK586" s="201"/>
      <c r="BL586" s="201"/>
      <c r="BM586" s="201"/>
      <c r="BN586" s="201"/>
      <c r="BO586" s="201"/>
      <c r="BP586" s="201"/>
      <c r="BQ586" s="201"/>
      <c r="BR586" s="203"/>
      <c r="BS586" s="201"/>
      <c r="BT586" s="201"/>
      <c r="BU586" s="201"/>
      <c r="BV586" s="201"/>
      <c r="BW586" s="201"/>
      <c r="BX586" s="201"/>
      <c r="BY586" s="201"/>
      <c r="BZ586" s="201"/>
      <c r="CA586" s="201"/>
      <c r="CB586" s="203"/>
      <c r="CC586" s="201"/>
      <c r="CD586" s="201"/>
      <c r="CE586" s="201"/>
      <c r="CF586" s="201"/>
      <c r="CG586" s="201"/>
      <c r="CH586" s="201"/>
      <c r="CI586" s="201"/>
      <c r="CJ586" s="201"/>
      <c r="CK586" s="201"/>
      <c r="CL586" s="203"/>
      <c r="CM586" s="201"/>
      <c r="CN586" s="201"/>
      <c r="CO586" s="201"/>
      <c r="CP586" s="201"/>
      <c r="CQ586" s="201"/>
      <c r="CR586" s="201"/>
      <c r="CS586" s="203"/>
      <c r="CT586" s="201"/>
      <c r="CU586" s="201"/>
    </row>
    <row r="587" spans="1:99" x14ac:dyDescent="0.25">
      <c r="A587" s="201"/>
      <c r="B587" s="201"/>
      <c r="C587" s="202"/>
      <c r="D587" s="201"/>
      <c r="E587" s="214"/>
      <c r="F587" s="201"/>
      <c r="G587" s="201"/>
      <c r="H587" s="201"/>
      <c r="I587" s="201"/>
      <c r="J587" s="201"/>
      <c r="K587" s="201"/>
      <c r="L587" s="201"/>
      <c r="M587" s="201"/>
      <c r="N587" s="201"/>
      <c r="O587" s="201"/>
      <c r="P587" s="201"/>
      <c r="Q587" s="203"/>
      <c r="R587" s="203"/>
      <c r="S587" s="201"/>
      <c r="T587" s="201"/>
      <c r="U587" s="201"/>
      <c r="V587" s="201"/>
      <c r="W587" s="203"/>
      <c r="X587" s="201"/>
      <c r="Y587" s="201"/>
      <c r="Z587" s="201"/>
      <c r="AA587" s="201"/>
      <c r="AB587" s="201"/>
      <c r="AC587" s="203"/>
      <c r="AD587" s="203"/>
      <c r="AE587" s="203"/>
      <c r="AF587" s="201"/>
      <c r="AG587" s="201"/>
      <c r="AH587" s="201"/>
      <c r="AI587" s="203"/>
      <c r="AJ587" s="203"/>
      <c r="AK587" s="203"/>
      <c r="AL587" s="203"/>
      <c r="AM587" s="204"/>
      <c r="AN587" s="201"/>
      <c r="AO587" s="201"/>
      <c r="AP587" s="201"/>
      <c r="AQ587" s="201"/>
      <c r="AR587" s="201"/>
      <c r="AS587" s="201"/>
      <c r="AT587" s="201"/>
      <c r="AU587" s="201"/>
      <c r="AV587" s="201"/>
      <c r="AW587" s="201"/>
      <c r="AX587" s="205"/>
      <c r="AY587" s="201"/>
      <c r="AZ587" s="201"/>
      <c r="BA587" s="201"/>
      <c r="BB587" s="201"/>
      <c r="BC587" s="201"/>
      <c r="BD587" s="201"/>
      <c r="BE587" s="203"/>
      <c r="BF587" s="203"/>
      <c r="BG587" s="201"/>
      <c r="BH587" s="203"/>
      <c r="BI587" s="201"/>
      <c r="BJ587" s="201"/>
      <c r="BK587" s="201"/>
      <c r="BL587" s="201"/>
      <c r="BM587" s="201"/>
      <c r="BN587" s="201"/>
      <c r="BO587" s="203"/>
      <c r="BP587" s="203"/>
      <c r="BQ587" s="201"/>
      <c r="BR587" s="203"/>
      <c r="BS587" s="201"/>
      <c r="BT587" s="201"/>
      <c r="BU587" s="201"/>
      <c r="BV587" s="201"/>
      <c r="BW587" s="201"/>
      <c r="BX587" s="201"/>
      <c r="BY587" s="203"/>
      <c r="BZ587" s="203"/>
      <c r="CA587" s="201"/>
      <c r="CB587" s="203"/>
      <c r="CC587" s="201"/>
      <c r="CD587" s="201"/>
      <c r="CE587" s="201"/>
      <c r="CF587" s="201"/>
      <c r="CG587" s="201"/>
      <c r="CH587" s="201"/>
      <c r="CI587" s="203"/>
      <c r="CJ587" s="203"/>
      <c r="CK587" s="201"/>
      <c r="CL587" s="203"/>
      <c r="CM587" s="201"/>
      <c r="CN587" s="201"/>
      <c r="CO587" s="201"/>
      <c r="CP587" s="201"/>
      <c r="CQ587" s="201"/>
      <c r="CR587" s="201"/>
      <c r="CS587" s="203"/>
      <c r="CT587" s="203"/>
      <c r="CU587" s="201"/>
    </row>
    <row r="588" spans="1:99" x14ac:dyDescent="0.25">
      <c r="A588" s="201"/>
      <c r="B588" s="201"/>
      <c r="C588" s="202"/>
      <c r="D588" s="201"/>
      <c r="E588" s="214"/>
      <c r="F588" s="201"/>
      <c r="G588" s="201"/>
      <c r="H588" s="201"/>
      <c r="I588" s="201"/>
      <c r="J588" s="201"/>
      <c r="K588" s="201"/>
      <c r="L588" s="201"/>
      <c r="M588" s="201"/>
      <c r="N588" s="201"/>
      <c r="O588" s="201"/>
      <c r="P588" s="201"/>
      <c r="Q588" s="203"/>
      <c r="R588" s="203"/>
      <c r="S588" s="201"/>
      <c r="T588" s="201"/>
      <c r="U588" s="201"/>
      <c r="V588" s="201"/>
      <c r="W588" s="203"/>
      <c r="X588" s="201"/>
      <c r="Y588" s="201"/>
      <c r="Z588" s="201"/>
      <c r="AA588" s="201"/>
      <c r="AB588" s="201"/>
      <c r="AC588" s="203"/>
      <c r="AD588" s="203"/>
      <c r="AE588" s="203"/>
      <c r="AF588" s="201"/>
      <c r="AG588" s="201"/>
      <c r="AH588" s="201"/>
      <c r="AI588" s="203"/>
      <c r="AJ588" s="203"/>
      <c r="AK588" s="203"/>
      <c r="AL588" s="203"/>
      <c r="AM588" s="204"/>
      <c r="AN588" s="201"/>
      <c r="AO588" s="201"/>
      <c r="AP588" s="201"/>
      <c r="AQ588" s="201"/>
      <c r="AR588" s="201"/>
      <c r="AS588" s="201"/>
      <c r="AT588" s="201"/>
      <c r="AU588" s="201"/>
      <c r="AV588" s="201"/>
      <c r="AW588" s="201"/>
      <c r="AX588" s="205"/>
      <c r="AY588" s="201"/>
      <c r="AZ588" s="201"/>
      <c r="BA588" s="201"/>
      <c r="BB588" s="201"/>
      <c r="BC588" s="201"/>
      <c r="BD588" s="201"/>
      <c r="BE588" s="203"/>
      <c r="BF588" s="203"/>
      <c r="BG588" s="201"/>
      <c r="BH588" s="203"/>
      <c r="BI588" s="201"/>
      <c r="BJ588" s="201"/>
      <c r="BK588" s="201"/>
      <c r="BL588" s="201"/>
      <c r="BM588" s="201"/>
      <c r="BN588" s="201"/>
      <c r="BO588" s="203"/>
      <c r="BP588" s="203"/>
      <c r="BQ588" s="201"/>
      <c r="BR588" s="203"/>
      <c r="BS588" s="201"/>
      <c r="BT588" s="201"/>
      <c r="BU588" s="201"/>
      <c r="BV588" s="201"/>
      <c r="BW588" s="201"/>
      <c r="BX588" s="201"/>
      <c r="BY588" s="203"/>
      <c r="BZ588" s="203"/>
      <c r="CA588" s="201"/>
      <c r="CB588" s="203"/>
      <c r="CC588" s="201"/>
      <c r="CD588" s="201"/>
      <c r="CE588" s="201"/>
      <c r="CF588" s="201"/>
      <c r="CG588" s="201"/>
      <c r="CH588" s="201"/>
      <c r="CI588" s="203"/>
      <c r="CJ588" s="203"/>
      <c r="CK588" s="201"/>
      <c r="CL588" s="203"/>
      <c r="CM588" s="201"/>
      <c r="CN588" s="201"/>
      <c r="CO588" s="201"/>
      <c r="CP588" s="201"/>
      <c r="CQ588" s="201"/>
      <c r="CR588" s="201"/>
      <c r="CS588" s="203"/>
      <c r="CT588" s="203"/>
      <c r="CU588" s="201"/>
    </row>
    <row r="589" spans="1:99" x14ac:dyDescent="0.25">
      <c r="A589" s="221"/>
      <c r="B589" s="201"/>
      <c r="C589" s="202"/>
      <c r="D589" s="201"/>
      <c r="E589" s="201"/>
      <c r="F589" s="201"/>
      <c r="G589" s="201"/>
      <c r="H589" s="201"/>
      <c r="I589" s="201"/>
      <c r="J589" s="201"/>
      <c r="K589" s="201"/>
      <c r="L589" s="201"/>
      <c r="M589" s="201"/>
      <c r="N589" s="201"/>
      <c r="O589" s="201"/>
      <c r="P589" s="201"/>
      <c r="Q589" s="203"/>
      <c r="R589" s="203"/>
      <c r="S589" s="201"/>
      <c r="T589" s="201"/>
      <c r="U589" s="201"/>
      <c r="V589" s="201"/>
      <c r="W589" s="203"/>
      <c r="X589" s="201"/>
      <c r="Y589" s="201"/>
      <c r="Z589" s="201"/>
      <c r="AA589" s="201"/>
      <c r="AB589" s="201"/>
      <c r="AC589" s="203"/>
      <c r="AD589" s="203"/>
      <c r="AE589" s="203"/>
      <c r="AF589" s="201"/>
      <c r="AG589" s="201"/>
      <c r="AH589" s="201"/>
      <c r="AI589" s="203"/>
      <c r="AJ589" s="203"/>
      <c r="AK589" s="203"/>
      <c r="AL589" s="203"/>
      <c r="AM589" s="204"/>
      <c r="AN589" s="201"/>
      <c r="AO589" s="201"/>
      <c r="AP589" s="201"/>
      <c r="AQ589" s="201"/>
      <c r="AR589" s="201"/>
      <c r="AS589" s="201"/>
      <c r="AT589" s="201"/>
      <c r="AU589" s="201"/>
      <c r="AV589" s="201"/>
      <c r="AW589" s="201"/>
      <c r="AX589" s="206"/>
      <c r="AY589" s="201"/>
      <c r="AZ589" s="201"/>
      <c r="BA589" s="201"/>
      <c r="BB589" s="201"/>
      <c r="BC589" s="201"/>
      <c r="BD589" s="201"/>
      <c r="BE589" s="201"/>
      <c r="BF589" s="201"/>
      <c r="BG589" s="201"/>
      <c r="BH589" s="203"/>
      <c r="BI589" s="201"/>
      <c r="BJ589" s="201"/>
      <c r="BK589" s="201"/>
      <c r="BL589" s="201"/>
      <c r="BM589" s="201"/>
      <c r="BN589" s="201"/>
      <c r="BO589" s="201"/>
      <c r="BP589" s="201"/>
      <c r="BQ589" s="201"/>
      <c r="BR589" s="203"/>
      <c r="BS589" s="201"/>
      <c r="BT589" s="201"/>
      <c r="BU589" s="201"/>
      <c r="BV589" s="201"/>
      <c r="BW589" s="201"/>
      <c r="BX589" s="201"/>
      <c r="BY589" s="201"/>
      <c r="BZ589" s="201"/>
      <c r="CA589" s="201"/>
      <c r="CB589" s="203"/>
      <c r="CC589" s="201"/>
      <c r="CD589" s="201"/>
      <c r="CE589" s="201"/>
      <c r="CF589" s="201"/>
      <c r="CG589" s="201"/>
      <c r="CH589" s="201"/>
      <c r="CI589" s="201"/>
      <c r="CJ589" s="201"/>
      <c r="CK589" s="201"/>
      <c r="CL589" s="203"/>
      <c r="CM589" s="201"/>
      <c r="CN589" s="201"/>
      <c r="CO589" s="201"/>
      <c r="CP589" s="201"/>
      <c r="CQ589" s="201"/>
      <c r="CR589" s="201"/>
      <c r="CS589" s="203"/>
      <c r="CT589" s="201"/>
      <c r="CU589" s="201"/>
    </row>
    <row r="590" spans="1:99" x14ac:dyDescent="0.25">
      <c r="A590" s="221"/>
      <c r="B590" s="201"/>
      <c r="C590" s="202"/>
      <c r="D590" s="201"/>
      <c r="E590" s="201"/>
      <c r="F590" s="201"/>
      <c r="G590" s="201"/>
      <c r="H590" s="201"/>
      <c r="I590" s="201"/>
      <c r="J590" s="201"/>
      <c r="K590" s="201"/>
      <c r="L590" s="201"/>
      <c r="M590" s="201"/>
      <c r="N590" s="201"/>
      <c r="O590" s="201"/>
      <c r="P590" s="201"/>
      <c r="Q590" s="203"/>
      <c r="R590" s="203"/>
      <c r="S590" s="201"/>
      <c r="T590" s="201"/>
      <c r="U590" s="201"/>
      <c r="V590" s="201"/>
      <c r="W590" s="203"/>
      <c r="X590" s="201"/>
      <c r="Y590" s="201"/>
      <c r="Z590" s="201"/>
      <c r="AA590" s="201"/>
      <c r="AB590" s="201"/>
      <c r="AC590" s="203"/>
      <c r="AD590" s="203"/>
      <c r="AE590" s="203"/>
      <c r="AF590" s="201"/>
      <c r="AG590" s="201"/>
      <c r="AH590" s="201"/>
      <c r="AI590" s="203"/>
      <c r="AJ590" s="203"/>
      <c r="AK590" s="203"/>
      <c r="AL590" s="203"/>
      <c r="AM590" s="204"/>
      <c r="AN590" s="201"/>
      <c r="AO590" s="201"/>
      <c r="AP590" s="201"/>
      <c r="AQ590" s="201"/>
      <c r="AR590" s="201"/>
      <c r="AS590" s="201"/>
      <c r="AT590" s="201"/>
      <c r="AU590" s="201"/>
      <c r="AV590" s="201"/>
      <c r="AW590" s="201"/>
      <c r="AX590" s="206"/>
      <c r="AY590" s="201"/>
      <c r="AZ590" s="201"/>
      <c r="BA590" s="201"/>
      <c r="BB590" s="201"/>
      <c r="BC590" s="201"/>
      <c r="BD590" s="201"/>
      <c r="BE590" s="201"/>
      <c r="BF590" s="201"/>
      <c r="BG590" s="201"/>
      <c r="BH590" s="203"/>
      <c r="BI590" s="201"/>
      <c r="BJ590" s="201"/>
      <c r="BK590" s="201"/>
      <c r="BL590" s="201"/>
      <c r="BM590" s="201"/>
      <c r="BN590" s="201"/>
      <c r="BO590" s="201"/>
      <c r="BP590" s="201"/>
      <c r="BQ590" s="201"/>
      <c r="BR590" s="203"/>
      <c r="BS590" s="201"/>
      <c r="BT590" s="201"/>
      <c r="BU590" s="201"/>
      <c r="BV590" s="201"/>
      <c r="BW590" s="201"/>
      <c r="BX590" s="201"/>
      <c r="BY590" s="201"/>
      <c r="BZ590" s="201"/>
      <c r="CA590" s="201"/>
      <c r="CB590" s="203"/>
      <c r="CC590" s="201"/>
      <c r="CD590" s="201"/>
      <c r="CE590" s="201"/>
      <c r="CF590" s="201"/>
      <c r="CG590" s="201"/>
      <c r="CH590" s="201"/>
      <c r="CI590" s="201"/>
      <c r="CJ590" s="201"/>
      <c r="CK590" s="201"/>
      <c r="CL590" s="203"/>
      <c r="CM590" s="201"/>
      <c r="CN590" s="201"/>
      <c r="CO590" s="201"/>
      <c r="CP590" s="201"/>
      <c r="CQ590" s="201"/>
      <c r="CR590" s="201"/>
      <c r="CS590" s="203"/>
      <c r="CT590" s="201"/>
      <c r="CU590" s="201"/>
    </row>
    <row r="591" spans="1:99" x14ac:dyDescent="0.25">
      <c r="A591" s="221"/>
      <c r="B591" s="201"/>
      <c r="C591" s="202"/>
      <c r="D591" s="201"/>
      <c r="E591" s="201"/>
      <c r="F591" s="201"/>
      <c r="G591" s="201"/>
      <c r="H591" s="201"/>
      <c r="I591" s="201"/>
      <c r="J591" s="201"/>
      <c r="K591" s="201"/>
      <c r="L591" s="201"/>
      <c r="M591" s="201"/>
      <c r="N591" s="201"/>
      <c r="O591" s="201"/>
      <c r="P591" s="201"/>
      <c r="Q591" s="203"/>
      <c r="R591" s="203"/>
      <c r="S591" s="201"/>
      <c r="T591" s="201"/>
      <c r="U591" s="201"/>
      <c r="V591" s="201"/>
      <c r="W591" s="203"/>
      <c r="X591" s="201"/>
      <c r="Y591" s="201"/>
      <c r="Z591" s="201"/>
      <c r="AA591" s="201"/>
      <c r="AB591" s="201"/>
      <c r="AC591" s="203"/>
      <c r="AD591" s="203"/>
      <c r="AE591" s="203"/>
      <c r="AF591" s="201"/>
      <c r="AG591" s="201"/>
      <c r="AH591" s="201"/>
      <c r="AI591" s="203"/>
      <c r="AJ591" s="203"/>
      <c r="AK591" s="203"/>
      <c r="AL591" s="203"/>
      <c r="AM591" s="204"/>
      <c r="AN591" s="201"/>
      <c r="AO591" s="201"/>
      <c r="AP591" s="201"/>
      <c r="AQ591" s="201"/>
      <c r="AR591" s="201"/>
      <c r="AS591" s="201"/>
      <c r="AT591" s="201"/>
      <c r="AU591" s="201"/>
      <c r="AV591" s="201"/>
      <c r="AW591" s="201"/>
      <c r="AX591" s="206"/>
      <c r="AY591" s="201"/>
      <c r="AZ591" s="201"/>
      <c r="BA591" s="201"/>
      <c r="BB591" s="201"/>
      <c r="BC591" s="201"/>
      <c r="BD591" s="201"/>
      <c r="BE591" s="201"/>
      <c r="BF591" s="201"/>
      <c r="BG591" s="201"/>
      <c r="BH591" s="203"/>
      <c r="BI591" s="201"/>
      <c r="BJ591" s="201"/>
      <c r="BK591" s="201"/>
      <c r="BL591" s="201"/>
      <c r="BM591" s="201"/>
      <c r="BN591" s="201"/>
      <c r="BO591" s="201"/>
      <c r="BP591" s="201"/>
      <c r="BQ591" s="201"/>
      <c r="BR591" s="203"/>
      <c r="BS591" s="201"/>
      <c r="BT591" s="201"/>
      <c r="BU591" s="201"/>
      <c r="BV591" s="201"/>
      <c r="BW591" s="201"/>
      <c r="BX591" s="201"/>
      <c r="BY591" s="201"/>
      <c r="BZ591" s="201"/>
      <c r="CA591" s="201"/>
      <c r="CB591" s="203"/>
      <c r="CC591" s="201"/>
      <c r="CD591" s="201"/>
      <c r="CE591" s="201"/>
      <c r="CF591" s="201"/>
      <c r="CG591" s="201"/>
      <c r="CH591" s="201"/>
      <c r="CI591" s="201"/>
      <c r="CJ591" s="201"/>
      <c r="CK591" s="201"/>
      <c r="CL591" s="203"/>
      <c r="CM591" s="201"/>
      <c r="CN591" s="201"/>
      <c r="CO591" s="201"/>
      <c r="CP591" s="201"/>
      <c r="CQ591" s="201"/>
      <c r="CR591" s="201"/>
      <c r="CS591" s="203"/>
      <c r="CT591" s="201"/>
      <c r="CU591" s="201"/>
    </row>
    <row r="592" spans="1:99" x14ac:dyDescent="0.25">
      <c r="A592" s="223"/>
      <c r="B592" s="201"/>
      <c r="C592" s="202"/>
      <c r="D592" s="201"/>
      <c r="E592" s="214"/>
      <c r="F592" s="201"/>
      <c r="G592" s="201"/>
      <c r="H592" s="201"/>
      <c r="I592" s="201"/>
      <c r="J592" s="201"/>
      <c r="K592" s="201"/>
      <c r="L592" s="201"/>
      <c r="M592" s="201"/>
      <c r="N592" s="201"/>
      <c r="O592" s="201"/>
      <c r="P592" s="201"/>
      <c r="Q592" s="203"/>
      <c r="R592" s="203"/>
      <c r="S592" s="201"/>
      <c r="T592" s="201"/>
      <c r="U592" s="201"/>
      <c r="V592" s="201"/>
      <c r="W592" s="203"/>
      <c r="X592" s="201"/>
      <c r="Y592" s="201"/>
      <c r="Z592" s="201"/>
      <c r="AA592" s="201"/>
      <c r="AB592" s="201"/>
      <c r="AC592" s="203"/>
      <c r="AD592" s="203"/>
      <c r="AE592" s="203"/>
      <c r="AF592" s="201"/>
      <c r="AG592" s="201"/>
      <c r="AH592" s="201"/>
      <c r="AI592" s="203"/>
      <c r="AJ592" s="203"/>
      <c r="AK592" s="203"/>
      <c r="AL592" s="203"/>
      <c r="AM592" s="204"/>
      <c r="AN592" s="201"/>
      <c r="AO592" s="201"/>
      <c r="AP592" s="201"/>
      <c r="AQ592" s="201"/>
      <c r="AR592" s="201"/>
      <c r="AS592" s="201"/>
      <c r="AT592" s="201"/>
      <c r="AU592" s="201"/>
      <c r="AV592" s="201"/>
      <c r="AW592" s="201"/>
      <c r="AX592" s="205"/>
      <c r="AY592" s="201"/>
      <c r="AZ592" s="201"/>
      <c r="BA592" s="201"/>
      <c r="BB592" s="201"/>
      <c r="BC592" s="201"/>
      <c r="BD592" s="201"/>
      <c r="BE592" s="203"/>
      <c r="BF592" s="203"/>
      <c r="BG592" s="201"/>
      <c r="BH592" s="203"/>
      <c r="BI592" s="201"/>
      <c r="BJ592" s="201"/>
      <c r="BK592" s="201"/>
      <c r="BL592" s="201"/>
      <c r="BM592" s="201"/>
      <c r="BN592" s="201"/>
      <c r="BO592" s="203"/>
      <c r="BP592" s="203"/>
      <c r="BQ592" s="201"/>
      <c r="BR592" s="203"/>
      <c r="BS592" s="201"/>
      <c r="BT592" s="201"/>
      <c r="BU592" s="201"/>
      <c r="BV592" s="201"/>
      <c r="BW592" s="201"/>
      <c r="BX592" s="201"/>
      <c r="BY592" s="203"/>
      <c r="BZ592" s="203"/>
      <c r="CA592" s="201"/>
      <c r="CB592" s="203"/>
      <c r="CC592" s="201"/>
      <c r="CD592" s="201"/>
      <c r="CE592" s="201"/>
      <c r="CF592" s="201"/>
      <c r="CG592" s="201"/>
      <c r="CH592" s="201"/>
      <c r="CI592" s="203"/>
      <c r="CJ592" s="203"/>
      <c r="CK592" s="201"/>
      <c r="CL592" s="203"/>
      <c r="CM592" s="201"/>
      <c r="CN592" s="201"/>
      <c r="CO592" s="201"/>
      <c r="CP592" s="201"/>
      <c r="CQ592" s="201"/>
      <c r="CR592" s="201"/>
      <c r="CS592" s="203"/>
      <c r="CT592" s="203"/>
      <c r="CU592" s="201"/>
    </row>
    <row r="593" spans="1:99" x14ac:dyDescent="0.25">
      <c r="A593" s="201"/>
      <c r="B593" s="201"/>
      <c r="C593" s="202"/>
      <c r="D593" s="201"/>
      <c r="E593" s="214"/>
      <c r="F593" s="201"/>
      <c r="G593" s="201"/>
      <c r="H593" s="201"/>
      <c r="I593" s="201"/>
      <c r="J593" s="201"/>
      <c r="K593" s="201"/>
      <c r="L593" s="201"/>
      <c r="M593" s="201"/>
      <c r="N593" s="201"/>
      <c r="O593" s="201"/>
      <c r="P593" s="201"/>
      <c r="Q593" s="203"/>
      <c r="R593" s="203"/>
      <c r="S593" s="201"/>
      <c r="T593" s="201"/>
      <c r="U593" s="201"/>
      <c r="V593" s="201"/>
      <c r="W593" s="203"/>
      <c r="X593" s="201"/>
      <c r="Y593" s="201"/>
      <c r="Z593" s="201"/>
      <c r="AA593" s="201"/>
      <c r="AB593" s="201"/>
      <c r="AC593" s="203"/>
      <c r="AD593" s="203"/>
      <c r="AE593" s="203"/>
      <c r="AF593" s="201"/>
      <c r="AG593" s="201"/>
      <c r="AH593" s="201"/>
      <c r="AI593" s="203"/>
      <c r="AJ593" s="203"/>
      <c r="AK593" s="203"/>
      <c r="AL593" s="203"/>
      <c r="AM593" s="204"/>
      <c r="AN593" s="201"/>
      <c r="AO593" s="201"/>
      <c r="AP593" s="201"/>
      <c r="AQ593" s="201"/>
      <c r="AR593" s="201"/>
      <c r="AS593" s="201"/>
      <c r="AT593" s="201"/>
      <c r="AU593" s="201"/>
      <c r="AV593" s="201"/>
      <c r="AW593" s="201"/>
      <c r="AX593" s="205"/>
      <c r="AY593" s="201"/>
      <c r="AZ593" s="201"/>
      <c r="BA593" s="201"/>
      <c r="BB593" s="201"/>
      <c r="BC593" s="201"/>
      <c r="BD593" s="201"/>
      <c r="BE593" s="203"/>
      <c r="BF593" s="203"/>
      <c r="BG593" s="201"/>
      <c r="BH593" s="203"/>
      <c r="BI593" s="201"/>
      <c r="BJ593" s="201"/>
      <c r="BK593" s="201"/>
      <c r="BL593" s="201"/>
      <c r="BM593" s="201"/>
      <c r="BN593" s="201"/>
      <c r="BO593" s="203"/>
      <c r="BP593" s="203"/>
      <c r="BQ593" s="201"/>
      <c r="BR593" s="203"/>
      <c r="BS593" s="201"/>
      <c r="BT593" s="201"/>
      <c r="BU593" s="201"/>
      <c r="BV593" s="201"/>
      <c r="BW593" s="201"/>
      <c r="BX593" s="201"/>
      <c r="BY593" s="203"/>
      <c r="BZ593" s="203"/>
      <c r="CA593" s="201"/>
      <c r="CB593" s="203"/>
      <c r="CC593" s="201"/>
      <c r="CD593" s="201"/>
      <c r="CE593" s="201"/>
      <c r="CF593" s="201"/>
      <c r="CG593" s="201"/>
      <c r="CH593" s="201"/>
      <c r="CI593" s="203"/>
      <c r="CJ593" s="203"/>
      <c r="CK593" s="201"/>
      <c r="CL593" s="203"/>
      <c r="CM593" s="201"/>
      <c r="CN593" s="201"/>
      <c r="CO593" s="201"/>
      <c r="CP593" s="201"/>
      <c r="CQ593" s="201"/>
      <c r="CR593" s="201"/>
      <c r="CS593" s="203"/>
      <c r="CT593" s="203"/>
      <c r="CU593" s="201"/>
    </row>
    <row r="594" spans="1:99" x14ac:dyDescent="0.25">
      <c r="A594" s="221"/>
      <c r="B594" s="201"/>
      <c r="C594" s="202"/>
      <c r="D594" s="201"/>
      <c r="E594" s="201"/>
      <c r="F594" s="201"/>
      <c r="G594" s="201"/>
      <c r="H594" s="201"/>
      <c r="I594" s="201"/>
      <c r="J594" s="201"/>
      <c r="K594" s="201"/>
      <c r="L594" s="201"/>
      <c r="M594" s="201"/>
      <c r="N594" s="201"/>
      <c r="O594" s="201"/>
      <c r="P594" s="201"/>
      <c r="Q594" s="203"/>
      <c r="R594" s="203"/>
      <c r="S594" s="201"/>
      <c r="T594" s="201"/>
      <c r="U594" s="201"/>
      <c r="V594" s="201"/>
      <c r="W594" s="203"/>
      <c r="X594" s="201"/>
      <c r="Y594" s="201"/>
      <c r="Z594" s="201"/>
      <c r="AA594" s="201"/>
      <c r="AB594" s="201"/>
      <c r="AC594" s="203"/>
      <c r="AD594" s="203"/>
      <c r="AE594" s="203"/>
      <c r="AF594" s="201"/>
      <c r="AG594" s="201"/>
      <c r="AH594" s="201"/>
      <c r="AI594" s="203"/>
      <c r="AJ594" s="203"/>
      <c r="AK594" s="203"/>
      <c r="AL594" s="203"/>
      <c r="AM594" s="204"/>
      <c r="AN594" s="201"/>
      <c r="AO594" s="201"/>
      <c r="AP594" s="201"/>
      <c r="AQ594" s="201"/>
      <c r="AR594" s="201"/>
      <c r="AS594" s="201"/>
      <c r="AT594" s="201"/>
      <c r="AU594" s="201"/>
      <c r="AV594" s="201"/>
      <c r="AW594" s="201"/>
      <c r="AX594" s="206"/>
      <c r="AY594" s="201"/>
      <c r="AZ594" s="201"/>
      <c r="BA594" s="201"/>
      <c r="BB594" s="201"/>
      <c r="BC594" s="201"/>
      <c r="BD594" s="201"/>
      <c r="BE594" s="201"/>
      <c r="BF594" s="201"/>
      <c r="BG594" s="201"/>
      <c r="BH594" s="203"/>
      <c r="BI594" s="201"/>
      <c r="BJ594" s="201"/>
      <c r="BK594" s="201"/>
      <c r="BL594" s="201"/>
      <c r="BM594" s="201"/>
      <c r="BN594" s="201"/>
      <c r="BO594" s="201"/>
      <c r="BP594" s="201"/>
      <c r="BQ594" s="201"/>
      <c r="BR594" s="203"/>
      <c r="BS594" s="201"/>
      <c r="BT594" s="201"/>
      <c r="BU594" s="201"/>
      <c r="BV594" s="201"/>
      <c r="BW594" s="201"/>
      <c r="BX594" s="201"/>
      <c r="BY594" s="201"/>
      <c r="BZ594" s="201"/>
      <c r="CA594" s="201"/>
      <c r="CB594" s="203"/>
      <c r="CC594" s="201"/>
      <c r="CD594" s="201"/>
      <c r="CE594" s="201"/>
      <c r="CF594" s="201"/>
      <c r="CG594" s="201"/>
      <c r="CH594" s="201"/>
      <c r="CI594" s="201"/>
      <c r="CJ594" s="201"/>
      <c r="CK594" s="201"/>
      <c r="CL594" s="203"/>
      <c r="CM594" s="201"/>
      <c r="CN594" s="201"/>
      <c r="CO594" s="201"/>
      <c r="CP594" s="201"/>
      <c r="CQ594" s="201"/>
      <c r="CR594" s="201"/>
      <c r="CS594" s="203"/>
      <c r="CT594" s="201"/>
      <c r="CU594" s="201"/>
    </row>
    <row r="595" spans="1:99" x14ac:dyDescent="0.25">
      <c r="A595" s="221"/>
      <c r="B595" s="201"/>
      <c r="C595" s="202"/>
      <c r="D595" s="201"/>
      <c r="E595" s="201"/>
      <c r="F595" s="201"/>
      <c r="G595" s="201"/>
      <c r="H595" s="201"/>
      <c r="I595" s="201"/>
      <c r="J595" s="201"/>
      <c r="K595" s="201"/>
      <c r="L595" s="201"/>
      <c r="M595" s="201"/>
      <c r="N595" s="201"/>
      <c r="O595" s="201"/>
      <c r="P595" s="201"/>
      <c r="Q595" s="203"/>
      <c r="R595" s="203"/>
      <c r="S595" s="201"/>
      <c r="T595" s="201"/>
      <c r="U595" s="201"/>
      <c r="V595" s="201"/>
      <c r="W595" s="203"/>
      <c r="X595" s="201"/>
      <c r="Y595" s="201"/>
      <c r="Z595" s="201"/>
      <c r="AA595" s="201"/>
      <c r="AB595" s="201"/>
      <c r="AC595" s="203"/>
      <c r="AD595" s="203"/>
      <c r="AE595" s="203"/>
      <c r="AF595" s="201"/>
      <c r="AG595" s="201"/>
      <c r="AH595" s="201"/>
      <c r="AI595" s="203"/>
      <c r="AJ595" s="203"/>
      <c r="AK595" s="203"/>
      <c r="AL595" s="203"/>
      <c r="AM595" s="204"/>
      <c r="AN595" s="201"/>
      <c r="AO595" s="201"/>
      <c r="AP595" s="201"/>
      <c r="AQ595" s="201"/>
      <c r="AR595" s="201"/>
      <c r="AS595" s="201"/>
      <c r="AT595" s="201"/>
      <c r="AU595" s="201"/>
      <c r="AV595" s="201"/>
      <c r="AW595" s="201"/>
      <c r="AX595" s="206"/>
      <c r="AY595" s="201"/>
      <c r="AZ595" s="201"/>
      <c r="BA595" s="201"/>
      <c r="BB595" s="201"/>
      <c r="BC595" s="201"/>
      <c r="BD595" s="201"/>
      <c r="BE595" s="201"/>
      <c r="BF595" s="201"/>
      <c r="BG595" s="201"/>
      <c r="BH595" s="203"/>
      <c r="BI595" s="201"/>
      <c r="BJ595" s="201"/>
      <c r="BK595" s="201"/>
      <c r="BL595" s="201"/>
      <c r="BM595" s="201"/>
      <c r="BN595" s="201"/>
      <c r="BO595" s="201"/>
      <c r="BP595" s="201"/>
      <c r="BQ595" s="201"/>
      <c r="BR595" s="203"/>
      <c r="BS595" s="201"/>
      <c r="BT595" s="201"/>
      <c r="BU595" s="201"/>
      <c r="BV595" s="201"/>
      <c r="BW595" s="201"/>
      <c r="BX595" s="201"/>
      <c r="BY595" s="201"/>
      <c r="BZ595" s="201"/>
      <c r="CA595" s="201"/>
      <c r="CB595" s="203"/>
      <c r="CC595" s="201"/>
      <c r="CD595" s="201"/>
      <c r="CE595" s="201"/>
      <c r="CF595" s="201"/>
      <c r="CG595" s="201"/>
      <c r="CH595" s="201"/>
      <c r="CI595" s="201"/>
      <c r="CJ595" s="201"/>
      <c r="CK595" s="201"/>
      <c r="CL595" s="203"/>
      <c r="CM595" s="201"/>
      <c r="CN595" s="201"/>
      <c r="CO595" s="201"/>
      <c r="CP595" s="201"/>
      <c r="CQ595" s="201"/>
      <c r="CR595" s="201"/>
      <c r="CS595" s="203"/>
      <c r="CT595" s="201"/>
      <c r="CU595" s="201"/>
    </row>
    <row r="596" spans="1:99" x14ac:dyDescent="0.25">
      <c r="A596" s="201"/>
      <c r="B596" s="201"/>
      <c r="C596" s="202"/>
      <c r="D596" s="201"/>
      <c r="E596" s="214"/>
      <c r="F596" s="201"/>
      <c r="G596" s="201"/>
      <c r="H596" s="201"/>
      <c r="I596" s="201"/>
      <c r="J596" s="201"/>
      <c r="K596" s="201"/>
      <c r="L596" s="201"/>
      <c r="M596" s="201"/>
      <c r="N596" s="201"/>
      <c r="O596" s="201"/>
      <c r="P596" s="201"/>
      <c r="Q596" s="203"/>
      <c r="R596" s="203"/>
      <c r="S596" s="201"/>
      <c r="T596" s="201"/>
      <c r="U596" s="201"/>
      <c r="V596" s="201"/>
      <c r="W596" s="203"/>
      <c r="X596" s="201"/>
      <c r="Y596" s="201"/>
      <c r="Z596" s="201"/>
      <c r="AA596" s="201"/>
      <c r="AB596" s="201"/>
      <c r="AC596" s="203"/>
      <c r="AD596" s="203"/>
      <c r="AE596" s="203"/>
      <c r="AF596" s="201"/>
      <c r="AG596" s="201"/>
      <c r="AH596" s="201"/>
      <c r="AI596" s="203"/>
      <c r="AJ596" s="203"/>
      <c r="AK596" s="203"/>
      <c r="AL596" s="203"/>
      <c r="AM596" s="204"/>
      <c r="AN596" s="201"/>
      <c r="AO596" s="201"/>
      <c r="AP596" s="201"/>
      <c r="AQ596" s="201"/>
      <c r="AR596" s="201"/>
      <c r="AS596" s="201"/>
      <c r="AT596" s="201"/>
      <c r="AU596" s="201"/>
      <c r="AV596" s="201"/>
      <c r="AW596" s="201"/>
      <c r="AX596" s="205"/>
      <c r="AY596" s="201"/>
      <c r="AZ596" s="201"/>
      <c r="BA596" s="201"/>
      <c r="BB596" s="201"/>
      <c r="BC596" s="201"/>
      <c r="BD596" s="201"/>
      <c r="BE596" s="203"/>
      <c r="BF596" s="203"/>
      <c r="BG596" s="201"/>
      <c r="BH596" s="203"/>
      <c r="BI596" s="201"/>
      <c r="BJ596" s="201"/>
      <c r="BK596" s="201"/>
      <c r="BL596" s="201"/>
      <c r="BM596" s="201"/>
      <c r="BN596" s="201"/>
      <c r="BO596" s="203"/>
      <c r="BP596" s="203"/>
      <c r="BQ596" s="201"/>
      <c r="BR596" s="203"/>
      <c r="BS596" s="201"/>
      <c r="BT596" s="201"/>
      <c r="BU596" s="201"/>
      <c r="BV596" s="201"/>
      <c r="BW596" s="201"/>
      <c r="BX596" s="201"/>
      <c r="BY596" s="203"/>
      <c r="BZ596" s="203"/>
      <c r="CA596" s="201"/>
      <c r="CB596" s="203"/>
      <c r="CC596" s="201"/>
      <c r="CD596" s="201"/>
      <c r="CE596" s="201"/>
      <c r="CF596" s="201"/>
      <c r="CG596" s="201"/>
      <c r="CH596" s="201"/>
      <c r="CI596" s="203"/>
      <c r="CJ596" s="203"/>
      <c r="CK596" s="201"/>
      <c r="CL596" s="203"/>
      <c r="CM596" s="201"/>
      <c r="CN596" s="201"/>
      <c r="CO596" s="201"/>
      <c r="CP596" s="201"/>
      <c r="CQ596" s="201"/>
      <c r="CR596" s="201"/>
      <c r="CS596" s="203"/>
      <c r="CT596" s="203"/>
      <c r="CU596" s="201"/>
    </row>
    <row r="597" spans="1:99" x14ac:dyDescent="0.25">
      <c r="A597" s="201"/>
      <c r="B597" s="201"/>
      <c r="C597" s="202"/>
      <c r="D597" s="201"/>
      <c r="E597" s="214"/>
      <c r="F597" s="201"/>
      <c r="G597" s="201"/>
      <c r="H597" s="201"/>
      <c r="I597" s="201"/>
      <c r="J597" s="201"/>
      <c r="K597" s="201"/>
      <c r="L597" s="201"/>
      <c r="M597" s="201"/>
      <c r="N597" s="201"/>
      <c r="O597" s="201"/>
      <c r="P597" s="201"/>
      <c r="Q597" s="203"/>
      <c r="R597" s="203"/>
      <c r="S597" s="201"/>
      <c r="T597" s="201"/>
      <c r="U597" s="201"/>
      <c r="V597" s="201"/>
      <c r="W597" s="203"/>
      <c r="X597" s="201"/>
      <c r="Y597" s="201"/>
      <c r="Z597" s="201"/>
      <c r="AA597" s="201"/>
      <c r="AB597" s="201"/>
      <c r="AC597" s="203"/>
      <c r="AD597" s="203"/>
      <c r="AE597" s="203"/>
      <c r="AF597" s="201"/>
      <c r="AG597" s="201"/>
      <c r="AH597" s="201"/>
      <c r="AI597" s="203"/>
      <c r="AJ597" s="203"/>
      <c r="AK597" s="203"/>
      <c r="AL597" s="203"/>
      <c r="AM597" s="204"/>
      <c r="AN597" s="201"/>
      <c r="AO597" s="201"/>
      <c r="AP597" s="201"/>
      <c r="AQ597" s="201"/>
      <c r="AR597" s="201"/>
      <c r="AS597" s="201"/>
      <c r="AT597" s="201"/>
      <c r="AU597" s="201"/>
      <c r="AV597" s="201"/>
      <c r="AW597" s="201"/>
      <c r="AX597" s="205"/>
      <c r="AY597" s="201"/>
      <c r="AZ597" s="201"/>
      <c r="BA597" s="201"/>
      <c r="BB597" s="201"/>
      <c r="BC597" s="201"/>
      <c r="BD597" s="201"/>
      <c r="BE597" s="203"/>
      <c r="BF597" s="203"/>
      <c r="BG597" s="201"/>
      <c r="BH597" s="203"/>
      <c r="BI597" s="201"/>
      <c r="BJ597" s="201"/>
      <c r="BK597" s="201"/>
      <c r="BL597" s="201"/>
      <c r="BM597" s="201"/>
      <c r="BN597" s="201"/>
      <c r="BO597" s="203"/>
      <c r="BP597" s="203"/>
      <c r="BQ597" s="201"/>
      <c r="BR597" s="203"/>
      <c r="BS597" s="201"/>
      <c r="BT597" s="201"/>
      <c r="BU597" s="201"/>
      <c r="BV597" s="201"/>
      <c r="BW597" s="201"/>
      <c r="BX597" s="201"/>
      <c r="BY597" s="203"/>
      <c r="BZ597" s="203"/>
      <c r="CA597" s="201"/>
      <c r="CB597" s="203"/>
      <c r="CC597" s="201"/>
      <c r="CD597" s="201"/>
      <c r="CE597" s="201"/>
      <c r="CF597" s="201"/>
      <c r="CG597" s="201"/>
      <c r="CH597" s="201"/>
      <c r="CI597" s="203"/>
      <c r="CJ597" s="203"/>
      <c r="CK597" s="201"/>
      <c r="CL597" s="203"/>
      <c r="CM597" s="201"/>
      <c r="CN597" s="201"/>
      <c r="CO597" s="201"/>
      <c r="CP597" s="201"/>
      <c r="CQ597" s="201"/>
      <c r="CR597" s="201"/>
      <c r="CS597" s="203"/>
      <c r="CT597" s="203"/>
      <c r="CU597" s="201"/>
    </row>
    <row r="598" spans="1:99" x14ac:dyDescent="0.25">
      <c r="A598" s="221"/>
      <c r="B598" s="201"/>
      <c r="C598" s="202"/>
      <c r="D598" s="201"/>
      <c r="E598" s="201"/>
      <c r="F598" s="201"/>
      <c r="G598" s="201"/>
      <c r="H598" s="201"/>
      <c r="I598" s="201"/>
      <c r="J598" s="201"/>
      <c r="K598" s="201"/>
      <c r="L598" s="201"/>
      <c r="M598" s="201"/>
      <c r="N598" s="201"/>
      <c r="O598" s="201"/>
      <c r="P598" s="201"/>
      <c r="Q598" s="203"/>
      <c r="R598" s="203"/>
      <c r="S598" s="201"/>
      <c r="T598" s="201"/>
      <c r="U598" s="201"/>
      <c r="V598" s="201"/>
      <c r="W598" s="203"/>
      <c r="X598" s="201"/>
      <c r="Y598" s="201"/>
      <c r="Z598" s="201"/>
      <c r="AA598" s="201"/>
      <c r="AB598" s="201"/>
      <c r="AC598" s="203"/>
      <c r="AD598" s="203"/>
      <c r="AE598" s="203"/>
      <c r="AF598" s="201"/>
      <c r="AG598" s="201"/>
      <c r="AH598" s="201"/>
      <c r="AI598" s="203"/>
      <c r="AJ598" s="203"/>
      <c r="AK598" s="203"/>
      <c r="AL598" s="203"/>
      <c r="AM598" s="204"/>
      <c r="AN598" s="201"/>
      <c r="AO598" s="201"/>
      <c r="AP598" s="201"/>
      <c r="AQ598" s="201"/>
      <c r="AR598" s="201"/>
      <c r="AS598" s="201"/>
      <c r="AT598" s="201"/>
      <c r="AU598" s="201"/>
      <c r="AV598" s="201"/>
      <c r="AW598" s="201"/>
      <c r="AX598" s="206"/>
      <c r="AY598" s="201"/>
      <c r="AZ598" s="201"/>
      <c r="BA598" s="201"/>
      <c r="BB598" s="201"/>
      <c r="BC598" s="201"/>
      <c r="BD598" s="201"/>
      <c r="BE598" s="201"/>
      <c r="BF598" s="201"/>
      <c r="BG598" s="201"/>
      <c r="BH598" s="203"/>
      <c r="BI598" s="201"/>
      <c r="BJ598" s="201"/>
      <c r="BK598" s="201"/>
      <c r="BL598" s="201"/>
      <c r="BM598" s="201"/>
      <c r="BN598" s="201"/>
      <c r="BO598" s="201"/>
      <c r="BP598" s="201"/>
      <c r="BQ598" s="201"/>
      <c r="BR598" s="203"/>
      <c r="BS598" s="201"/>
      <c r="BT598" s="201"/>
      <c r="BU598" s="201"/>
      <c r="BV598" s="201"/>
      <c r="BW598" s="201"/>
      <c r="BX598" s="201"/>
      <c r="BY598" s="201"/>
      <c r="BZ598" s="201"/>
      <c r="CA598" s="201"/>
      <c r="CB598" s="203"/>
      <c r="CC598" s="201"/>
      <c r="CD598" s="201"/>
      <c r="CE598" s="201"/>
      <c r="CF598" s="201"/>
      <c r="CG598" s="201"/>
      <c r="CH598" s="201"/>
      <c r="CI598" s="201"/>
      <c r="CJ598" s="201"/>
      <c r="CK598" s="201"/>
      <c r="CL598" s="203"/>
      <c r="CM598" s="201"/>
      <c r="CN598" s="201"/>
      <c r="CO598" s="201"/>
      <c r="CP598" s="201"/>
      <c r="CQ598" s="201"/>
      <c r="CR598" s="201"/>
      <c r="CS598" s="203"/>
      <c r="CT598" s="201"/>
      <c r="CU598" s="201"/>
    </row>
    <row r="599" spans="1:99" x14ac:dyDescent="0.25">
      <c r="A599" s="221"/>
      <c r="B599" s="201"/>
      <c r="C599" s="202"/>
      <c r="D599" s="201"/>
      <c r="E599" s="201"/>
      <c r="F599" s="201"/>
      <c r="G599" s="201"/>
      <c r="H599" s="201"/>
      <c r="I599" s="201"/>
      <c r="J599" s="201"/>
      <c r="K599" s="201"/>
      <c r="L599" s="201"/>
      <c r="M599" s="201"/>
      <c r="N599" s="201"/>
      <c r="O599" s="201"/>
      <c r="P599" s="201"/>
      <c r="Q599" s="203"/>
      <c r="R599" s="203"/>
      <c r="S599" s="201"/>
      <c r="T599" s="201"/>
      <c r="U599" s="201"/>
      <c r="V599" s="201"/>
      <c r="W599" s="203"/>
      <c r="X599" s="201"/>
      <c r="Y599" s="201"/>
      <c r="Z599" s="201"/>
      <c r="AA599" s="201"/>
      <c r="AB599" s="201"/>
      <c r="AC599" s="203"/>
      <c r="AD599" s="203"/>
      <c r="AE599" s="203"/>
      <c r="AF599" s="201"/>
      <c r="AG599" s="201"/>
      <c r="AH599" s="201"/>
      <c r="AI599" s="203"/>
      <c r="AJ599" s="203"/>
      <c r="AK599" s="203"/>
      <c r="AL599" s="203"/>
      <c r="AM599" s="204"/>
      <c r="AN599" s="201"/>
      <c r="AO599" s="201"/>
      <c r="AP599" s="201"/>
      <c r="AQ599" s="201"/>
      <c r="AR599" s="201"/>
      <c r="AS599" s="201"/>
      <c r="AT599" s="201"/>
      <c r="AU599" s="201"/>
      <c r="AV599" s="201"/>
      <c r="AW599" s="201"/>
      <c r="AX599" s="206"/>
      <c r="AY599" s="201"/>
      <c r="AZ599" s="201"/>
      <c r="BA599" s="201"/>
      <c r="BB599" s="201"/>
      <c r="BC599" s="201"/>
      <c r="BD599" s="201"/>
      <c r="BE599" s="201"/>
      <c r="BF599" s="201"/>
      <c r="BG599" s="201"/>
      <c r="BH599" s="203"/>
      <c r="BI599" s="201"/>
      <c r="BJ599" s="201"/>
      <c r="BK599" s="201"/>
      <c r="BL599" s="201"/>
      <c r="BM599" s="201"/>
      <c r="BN599" s="201"/>
      <c r="BO599" s="201"/>
      <c r="BP599" s="201"/>
      <c r="BQ599" s="201"/>
      <c r="BR599" s="203"/>
      <c r="BS599" s="201"/>
      <c r="BT599" s="201"/>
      <c r="BU599" s="201"/>
      <c r="BV599" s="201"/>
      <c r="BW599" s="201"/>
      <c r="BX599" s="201"/>
      <c r="BY599" s="201"/>
      <c r="BZ599" s="201"/>
      <c r="CA599" s="201"/>
      <c r="CB599" s="203"/>
      <c r="CC599" s="201"/>
      <c r="CD599" s="201"/>
      <c r="CE599" s="201"/>
      <c r="CF599" s="201"/>
      <c r="CG599" s="201"/>
      <c r="CH599" s="201"/>
      <c r="CI599" s="201"/>
      <c r="CJ599" s="201"/>
      <c r="CK599" s="201"/>
      <c r="CL599" s="203"/>
      <c r="CM599" s="201"/>
      <c r="CN599" s="201"/>
      <c r="CO599" s="201"/>
      <c r="CP599" s="201"/>
      <c r="CQ599" s="201"/>
      <c r="CR599" s="201"/>
      <c r="CS599" s="203"/>
      <c r="CT599" s="201"/>
      <c r="CU599" s="201"/>
    </row>
    <row r="600" spans="1:99" x14ac:dyDescent="0.25">
      <c r="A600" s="221"/>
      <c r="B600" s="201"/>
      <c r="C600" s="202"/>
      <c r="D600" s="201"/>
      <c r="E600" s="201"/>
      <c r="F600" s="201"/>
      <c r="G600" s="201"/>
      <c r="H600" s="201"/>
      <c r="I600" s="201"/>
      <c r="J600" s="201"/>
      <c r="K600" s="201"/>
      <c r="L600" s="201"/>
      <c r="M600" s="201"/>
      <c r="N600" s="201"/>
      <c r="O600" s="201"/>
      <c r="P600" s="201"/>
      <c r="Q600" s="203"/>
      <c r="R600" s="203"/>
      <c r="S600" s="201"/>
      <c r="T600" s="201"/>
      <c r="U600" s="201"/>
      <c r="V600" s="201"/>
      <c r="W600" s="203"/>
      <c r="X600" s="201"/>
      <c r="Y600" s="201"/>
      <c r="Z600" s="201"/>
      <c r="AA600" s="201"/>
      <c r="AB600" s="201"/>
      <c r="AC600" s="203"/>
      <c r="AD600" s="203"/>
      <c r="AE600" s="203"/>
      <c r="AF600" s="201"/>
      <c r="AG600" s="201"/>
      <c r="AH600" s="201"/>
      <c r="AI600" s="203"/>
      <c r="AJ600" s="203"/>
      <c r="AK600" s="203"/>
      <c r="AL600" s="203"/>
      <c r="AM600" s="204"/>
      <c r="AN600" s="201"/>
      <c r="AO600" s="201"/>
      <c r="AP600" s="201"/>
      <c r="AQ600" s="201"/>
      <c r="AR600" s="201"/>
      <c r="AS600" s="201"/>
      <c r="AT600" s="201"/>
      <c r="AU600" s="201"/>
      <c r="AV600" s="201"/>
      <c r="AW600" s="201"/>
      <c r="AX600" s="206"/>
      <c r="AY600" s="201"/>
      <c r="AZ600" s="201"/>
      <c r="BA600" s="201"/>
      <c r="BB600" s="201"/>
      <c r="BC600" s="201"/>
      <c r="BD600" s="201"/>
      <c r="BE600" s="201"/>
      <c r="BF600" s="201"/>
      <c r="BG600" s="201"/>
      <c r="BH600" s="203"/>
      <c r="BI600" s="201"/>
      <c r="BJ600" s="201"/>
      <c r="BK600" s="201"/>
      <c r="BL600" s="201"/>
      <c r="BM600" s="201"/>
      <c r="BN600" s="201"/>
      <c r="BO600" s="201"/>
      <c r="BP600" s="201"/>
      <c r="BQ600" s="201"/>
      <c r="BR600" s="203"/>
      <c r="BS600" s="201"/>
      <c r="BT600" s="201"/>
      <c r="BU600" s="201"/>
      <c r="BV600" s="201"/>
      <c r="BW600" s="201"/>
      <c r="BX600" s="201"/>
      <c r="BY600" s="201"/>
      <c r="BZ600" s="201"/>
      <c r="CA600" s="201"/>
      <c r="CB600" s="203"/>
      <c r="CC600" s="201"/>
      <c r="CD600" s="201"/>
      <c r="CE600" s="201"/>
      <c r="CF600" s="201"/>
      <c r="CG600" s="201"/>
      <c r="CH600" s="201"/>
      <c r="CI600" s="201"/>
      <c r="CJ600" s="201"/>
      <c r="CK600" s="201"/>
      <c r="CL600" s="203"/>
      <c r="CM600" s="201"/>
      <c r="CN600" s="201"/>
      <c r="CO600" s="201"/>
      <c r="CP600" s="201"/>
      <c r="CQ600" s="201"/>
      <c r="CR600" s="201"/>
      <c r="CS600" s="203"/>
      <c r="CT600" s="201"/>
      <c r="CU600" s="201"/>
    </row>
    <row r="601" spans="1:99" x14ac:dyDescent="0.25">
      <c r="A601" s="223"/>
      <c r="B601" s="201"/>
      <c r="C601" s="202"/>
      <c r="D601" s="201"/>
      <c r="E601" s="214"/>
      <c r="F601" s="201"/>
      <c r="G601" s="201"/>
      <c r="H601" s="201"/>
      <c r="I601" s="201"/>
      <c r="J601" s="201"/>
      <c r="K601" s="201"/>
      <c r="L601" s="201"/>
      <c r="M601" s="201"/>
      <c r="N601" s="201"/>
      <c r="O601" s="201"/>
      <c r="P601" s="201"/>
      <c r="Q601" s="203"/>
      <c r="R601" s="203"/>
      <c r="S601" s="201"/>
      <c r="T601" s="201"/>
      <c r="U601" s="201"/>
      <c r="V601" s="201"/>
      <c r="W601" s="203"/>
      <c r="X601" s="201"/>
      <c r="Y601" s="201"/>
      <c r="Z601" s="201"/>
      <c r="AA601" s="201"/>
      <c r="AB601" s="201"/>
      <c r="AC601" s="203"/>
      <c r="AD601" s="203"/>
      <c r="AE601" s="203"/>
      <c r="AF601" s="201"/>
      <c r="AG601" s="201"/>
      <c r="AH601" s="201"/>
      <c r="AI601" s="203"/>
      <c r="AJ601" s="203"/>
      <c r="AK601" s="203"/>
      <c r="AL601" s="203"/>
      <c r="AM601" s="204"/>
      <c r="AN601" s="201"/>
      <c r="AO601" s="201"/>
      <c r="AP601" s="201"/>
      <c r="AQ601" s="201"/>
      <c r="AR601" s="201"/>
      <c r="AS601" s="201"/>
      <c r="AT601" s="201"/>
      <c r="AU601" s="201"/>
      <c r="AV601" s="201"/>
      <c r="AW601" s="201"/>
      <c r="AX601" s="205"/>
      <c r="AY601" s="201"/>
      <c r="AZ601" s="201"/>
      <c r="BA601" s="201"/>
      <c r="BB601" s="201"/>
      <c r="BC601" s="201"/>
      <c r="BD601" s="201"/>
      <c r="BE601" s="203"/>
      <c r="BF601" s="203"/>
      <c r="BG601" s="201"/>
      <c r="BH601" s="203"/>
      <c r="BI601" s="201"/>
      <c r="BJ601" s="201"/>
      <c r="BK601" s="201"/>
      <c r="BL601" s="201"/>
      <c r="BM601" s="201"/>
      <c r="BN601" s="201"/>
      <c r="BO601" s="203"/>
      <c r="BP601" s="203"/>
      <c r="BQ601" s="201"/>
      <c r="BR601" s="203"/>
      <c r="BS601" s="201"/>
      <c r="BT601" s="201"/>
      <c r="BU601" s="201"/>
      <c r="BV601" s="201"/>
      <c r="BW601" s="201"/>
      <c r="BX601" s="201"/>
      <c r="BY601" s="203"/>
      <c r="BZ601" s="203"/>
      <c r="CA601" s="201"/>
      <c r="CB601" s="203"/>
      <c r="CC601" s="201"/>
      <c r="CD601" s="201"/>
      <c r="CE601" s="201"/>
      <c r="CF601" s="201"/>
      <c r="CG601" s="201"/>
      <c r="CH601" s="201"/>
      <c r="CI601" s="203"/>
      <c r="CJ601" s="203"/>
      <c r="CK601" s="201"/>
      <c r="CL601" s="203"/>
      <c r="CM601" s="201"/>
      <c r="CN601" s="201"/>
      <c r="CO601" s="201"/>
      <c r="CP601" s="201"/>
      <c r="CQ601" s="201"/>
      <c r="CR601" s="201"/>
      <c r="CS601" s="203"/>
      <c r="CT601" s="203"/>
      <c r="CU601" s="201"/>
    </row>
    <row r="602" spans="1:99" x14ac:dyDescent="0.25">
      <c r="A602" s="223"/>
      <c r="B602" s="201"/>
      <c r="C602" s="202"/>
      <c r="D602" s="201"/>
      <c r="E602" s="214"/>
      <c r="F602" s="201"/>
      <c r="G602" s="201"/>
      <c r="H602" s="201"/>
      <c r="I602" s="201"/>
      <c r="J602" s="201"/>
      <c r="K602" s="201"/>
      <c r="L602" s="201"/>
      <c r="M602" s="201"/>
      <c r="N602" s="201"/>
      <c r="O602" s="201"/>
      <c r="P602" s="201"/>
      <c r="Q602" s="203"/>
      <c r="R602" s="203"/>
      <c r="S602" s="201"/>
      <c r="T602" s="201"/>
      <c r="U602" s="201"/>
      <c r="V602" s="201"/>
      <c r="W602" s="203"/>
      <c r="X602" s="201"/>
      <c r="Y602" s="201"/>
      <c r="Z602" s="201"/>
      <c r="AA602" s="201"/>
      <c r="AB602" s="201"/>
      <c r="AC602" s="203"/>
      <c r="AD602" s="203"/>
      <c r="AE602" s="203"/>
      <c r="AF602" s="201"/>
      <c r="AG602" s="201"/>
      <c r="AH602" s="201"/>
      <c r="AI602" s="203"/>
      <c r="AJ602" s="203"/>
      <c r="AK602" s="203"/>
      <c r="AL602" s="203"/>
      <c r="AM602" s="204"/>
      <c r="AN602" s="201"/>
      <c r="AO602" s="201"/>
      <c r="AP602" s="201"/>
      <c r="AQ602" s="201"/>
      <c r="AR602" s="201"/>
      <c r="AS602" s="201"/>
      <c r="AT602" s="201"/>
      <c r="AU602" s="201"/>
      <c r="AV602" s="201"/>
      <c r="AW602" s="201"/>
      <c r="AX602" s="205"/>
      <c r="AY602" s="201"/>
      <c r="AZ602" s="201"/>
      <c r="BA602" s="201"/>
      <c r="BB602" s="201"/>
      <c r="BC602" s="201"/>
      <c r="BD602" s="201"/>
      <c r="BE602" s="203"/>
      <c r="BF602" s="203"/>
      <c r="BG602" s="201"/>
      <c r="BH602" s="203"/>
      <c r="BI602" s="201"/>
      <c r="BJ602" s="201"/>
      <c r="BK602" s="201"/>
      <c r="BL602" s="201"/>
      <c r="BM602" s="201"/>
      <c r="BN602" s="201"/>
      <c r="BO602" s="203"/>
      <c r="BP602" s="203"/>
      <c r="BQ602" s="201"/>
      <c r="BR602" s="203"/>
      <c r="BS602" s="201"/>
      <c r="BT602" s="201"/>
      <c r="BU602" s="201"/>
      <c r="BV602" s="201"/>
      <c r="BW602" s="201"/>
      <c r="BX602" s="201"/>
      <c r="BY602" s="203"/>
      <c r="BZ602" s="203"/>
      <c r="CA602" s="201"/>
      <c r="CB602" s="203"/>
      <c r="CC602" s="201"/>
      <c r="CD602" s="201"/>
      <c r="CE602" s="201"/>
      <c r="CF602" s="201"/>
      <c r="CG602" s="201"/>
      <c r="CH602" s="201"/>
      <c r="CI602" s="203"/>
      <c r="CJ602" s="203"/>
      <c r="CK602" s="201"/>
      <c r="CL602" s="203"/>
      <c r="CM602" s="201"/>
      <c r="CN602" s="201"/>
      <c r="CO602" s="201"/>
      <c r="CP602" s="201"/>
      <c r="CQ602" s="201"/>
      <c r="CR602" s="201"/>
      <c r="CS602" s="203"/>
      <c r="CT602" s="203"/>
      <c r="CU602" s="201"/>
    </row>
    <row r="603" spans="1:99" x14ac:dyDescent="0.25">
      <c r="A603" s="221"/>
      <c r="B603" s="201"/>
      <c r="C603" s="202"/>
      <c r="D603" s="201"/>
      <c r="E603" s="201"/>
      <c r="F603" s="201"/>
      <c r="G603" s="201"/>
      <c r="H603" s="201"/>
      <c r="I603" s="201"/>
      <c r="J603" s="201"/>
      <c r="K603" s="201"/>
      <c r="L603" s="201"/>
      <c r="M603" s="201"/>
      <c r="N603" s="201"/>
      <c r="O603" s="201"/>
      <c r="P603" s="201"/>
      <c r="Q603" s="203"/>
      <c r="R603" s="203"/>
      <c r="S603" s="201"/>
      <c r="T603" s="201"/>
      <c r="U603" s="201"/>
      <c r="V603" s="201"/>
      <c r="W603" s="203"/>
      <c r="X603" s="201"/>
      <c r="Y603" s="201"/>
      <c r="Z603" s="201"/>
      <c r="AA603" s="201"/>
      <c r="AB603" s="201"/>
      <c r="AC603" s="203"/>
      <c r="AD603" s="203"/>
      <c r="AE603" s="203"/>
      <c r="AF603" s="201"/>
      <c r="AG603" s="201"/>
      <c r="AH603" s="201"/>
      <c r="AI603" s="203"/>
      <c r="AJ603" s="203"/>
      <c r="AK603" s="203"/>
      <c r="AL603" s="203"/>
      <c r="AM603" s="204"/>
      <c r="AN603" s="201"/>
      <c r="AO603" s="201"/>
      <c r="AP603" s="201"/>
      <c r="AQ603" s="201"/>
      <c r="AR603" s="201"/>
      <c r="AS603" s="201"/>
      <c r="AT603" s="201"/>
      <c r="AU603" s="201"/>
      <c r="AV603" s="201"/>
      <c r="AW603" s="201"/>
      <c r="AX603" s="206"/>
      <c r="AY603" s="201"/>
      <c r="AZ603" s="201"/>
      <c r="BA603" s="201"/>
      <c r="BB603" s="201"/>
      <c r="BC603" s="201"/>
      <c r="BD603" s="201"/>
      <c r="BE603" s="201"/>
      <c r="BF603" s="201"/>
      <c r="BG603" s="201"/>
      <c r="BH603" s="203"/>
      <c r="BI603" s="201"/>
      <c r="BJ603" s="201"/>
      <c r="BK603" s="201"/>
      <c r="BL603" s="201"/>
      <c r="BM603" s="201"/>
      <c r="BN603" s="201"/>
      <c r="BO603" s="201"/>
      <c r="BP603" s="201"/>
      <c r="BQ603" s="201"/>
      <c r="BR603" s="203"/>
      <c r="BS603" s="201"/>
      <c r="BT603" s="201"/>
      <c r="BU603" s="201"/>
      <c r="BV603" s="201"/>
      <c r="BW603" s="201"/>
      <c r="BX603" s="201"/>
      <c r="BY603" s="201"/>
      <c r="BZ603" s="201"/>
      <c r="CA603" s="201"/>
      <c r="CB603" s="203"/>
      <c r="CC603" s="201"/>
      <c r="CD603" s="201"/>
      <c r="CE603" s="201"/>
      <c r="CF603" s="201"/>
      <c r="CG603" s="201"/>
      <c r="CH603" s="201"/>
      <c r="CI603" s="201"/>
      <c r="CJ603" s="201"/>
      <c r="CK603" s="201"/>
      <c r="CL603" s="203"/>
      <c r="CM603" s="201"/>
      <c r="CN603" s="201"/>
      <c r="CO603" s="201"/>
      <c r="CP603" s="201"/>
      <c r="CQ603" s="201"/>
      <c r="CR603" s="201"/>
      <c r="CS603" s="203"/>
      <c r="CT603" s="201"/>
      <c r="CU603" s="201"/>
    </row>
    <row r="604" spans="1:99" x14ac:dyDescent="0.25">
      <c r="A604" s="201"/>
      <c r="B604" s="201"/>
      <c r="C604" s="202"/>
      <c r="D604" s="201"/>
      <c r="E604" s="214"/>
      <c r="F604" s="201"/>
      <c r="G604" s="201"/>
      <c r="H604" s="201"/>
      <c r="I604" s="201"/>
      <c r="J604" s="201"/>
      <c r="K604" s="201"/>
      <c r="L604" s="201"/>
      <c r="M604" s="201"/>
      <c r="N604" s="201"/>
      <c r="O604" s="201"/>
      <c r="P604" s="201"/>
      <c r="Q604" s="201"/>
      <c r="R604" s="203"/>
      <c r="S604" s="201"/>
      <c r="T604" s="201"/>
      <c r="U604" s="201"/>
      <c r="V604" s="201"/>
      <c r="W604" s="203"/>
      <c r="X604" s="201"/>
      <c r="Y604" s="201"/>
      <c r="Z604" s="201"/>
      <c r="AA604" s="201"/>
      <c r="AB604" s="201"/>
      <c r="AC604" s="203"/>
      <c r="AD604" s="203"/>
      <c r="AE604" s="203"/>
      <c r="AF604" s="201"/>
      <c r="AG604" s="201"/>
      <c r="AH604" s="201"/>
      <c r="AI604" s="203"/>
      <c r="AJ604" s="203"/>
      <c r="AK604" s="203"/>
      <c r="AL604" s="203"/>
      <c r="AM604" s="204"/>
      <c r="AN604" s="201"/>
      <c r="AO604" s="201"/>
      <c r="AP604" s="201"/>
      <c r="AQ604" s="201"/>
      <c r="AR604" s="201"/>
      <c r="AS604" s="201"/>
      <c r="AT604" s="201"/>
      <c r="AU604" s="201"/>
      <c r="AV604" s="201"/>
      <c r="AW604" s="201"/>
      <c r="AX604" s="205"/>
      <c r="AY604" s="201"/>
      <c r="AZ604" s="201"/>
      <c r="BA604" s="201"/>
      <c r="BB604" s="201"/>
      <c r="BC604" s="201"/>
      <c r="BD604" s="201"/>
      <c r="BE604" s="203"/>
      <c r="BF604" s="203"/>
      <c r="BG604" s="201"/>
      <c r="BH604" s="203"/>
      <c r="BI604" s="201"/>
      <c r="BJ604" s="201"/>
      <c r="BK604" s="201"/>
      <c r="BL604" s="201"/>
      <c r="BM604" s="201"/>
      <c r="BN604" s="201"/>
      <c r="BO604" s="203"/>
      <c r="BP604" s="203"/>
      <c r="BQ604" s="201"/>
      <c r="BR604" s="203"/>
      <c r="BS604" s="201"/>
      <c r="BT604" s="201"/>
      <c r="BU604" s="201"/>
      <c r="BV604" s="201"/>
      <c r="BW604" s="201"/>
      <c r="BX604" s="201"/>
      <c r="BY604" s="203"/>
      <c r="BZ604" s="203"/>
      <c r="CA604" s="201"/>
      <c r="CB604" s="203"/>
      <c r="CC604" s="201"/>
      <c r="CD604" s="201"/>
      <c r="CE604" s="201"/>
      <c r="CF604" s="201"/>
      <c r="CG604" s="201"/>
      <c r="CH604" s="201"/>
      <c r="CI604" s="203"/>
      <c r="CJ604" s="203"/>
      <c r="CK604" s="201"/>
      <c r="CL604" s="203"/>
      <c r="CM604" s="201"/>
      <c r="CN604" s="201"/>
      <c r="CO604" s="201"/>
      <c r="CP604" s="201"/>
      <c r="CQ604" s="201"/>
      <c r="CR604" s="201"/>
      <c r="CS604" s="203"/>
      <c r="CT604" s="203"/>
      <c r="CU604" s="201"/>
    </row>
    <row r="605" spans="1:99" x14ac:dyDescent="0.25">
      <c r="A605" s="221"/>
      <c r="B605" s="201"/>
      <c r="C605" s="202"/>
      <c r="D605" s="201"/>
      <c r="E605" s="214"/>
      <c r="F605" s="201"/>
      <c r="G605" s="201"/>
      <c r="H605" s="201"/>
      <c r="I605" s="201"/>
      <c r="J605" s="201"/>
      <c r="K605" s="201"/>
      <c r="L605" s="201"/>
      <c r="M605" s="201"/>
      <c r="N605" s="201"/>
      <c r="O605" s="201"/>
      <c r="P605" s="201"/>
      <c r="Q605" s="203"/>
      <c r="R605" s="203"/>
      <c r="S605" s="201"/>
      <c r="T605" s="201"/>
      <c r="U605" s="201"/>
      <c r="V605" s="201"/>
      <c r="W605" s="203"/>
      <c r="X605" s="201"/>
      <c r="Y605" s="201"/>
      <c r="Z605" s="201"/>
      <c r="AA605" s="201"/>
      <c r="AB605" s="201"/>
      <c r="AC605" s="203"/>
      <c r="AD605" s="203"/>
      <c r="AE605" s="203"/>
      <c r="AF605" s="201"/>
      <c r="AG605" s="201"/>
      <c r="AH605" s="201"/>
      <c r="AI605" s="203"/>
      <c r="AJ605" s="203"/>
      <c r="AK605" s="203"/>
      <c r="AL605" s="203"/>
      <c r="AM605" s="204"/>
      <c r="AN605" s="201"/>
      <c r="AO605" s="201"/>
      <c r="AP605" s="201"/>
      <c r="AQ605" s="201"/>
      <c r="AR605" s="201"/>
      <c r="AS605" s="201"/>
      <c r="AT605" s="201"/>
      <c r="AU605" s="201"/>
      <c r="AV605" s="201"/>
      <c r="AW605" s="201"/>
      <c r="AX605" s="206"/>
      <c r="AY605" s="201"/>
      <c r="AZ605" s="201"/>
      <c r="BA605" s="201"/>
      <c r="BB605" s="201"/>
      <c r="BC605" s="201"/>
      <c r="BD605" s="201"/>
      <c r="BE605" s="201"/>
      <c r="BF605" s="201"/>
      <c r="BG605" s="201"/>
      <c r="BH605" s="203"/>
      <c r="BI605" s="201"/>
      <c r="BJ605" s="201"/>
      <c r="BK605" s="201"/>
      <c r="BL605" s="201"/>
      <c r="BM605" s="201"/>
      <c r="BN605" s="201"/>
      <c r="BO605" s="201"/>
      <c r="BP605" s="201"/>
      <c r="BQ605" s="201"/>
      <c r="BR605" s="203"/>
      <c r="BS605" s="201"/>
      <c r="BT605" s="201"/>
      <c r="BU605" s="201"/>
      <c r="BV605" s="201"/>
      <c r="BW605" s="201"/>
      <c r="BX605" s="201"/>
      <c r="BY605" s="201"/>
      <c r="BZ605" s="201"/>
      <c r="CA605" s="201"/>
      <c r="CB605" s="203"/>
      <c r="CC605" s="201"/>
      <c r="CD605" s="201"/>
      <c r="CE605" s="201"/>
      <c r="CF605" s="201"/>
      <c r="CG605" s="201"/>
      <c r="CH605" s="201"/>
      <c r="CI605" s="201"/>
      <c r="CJ605" s="201"/>
      <c r="CK605" s="201"/>
      <c r="CL605" s="203"/>
      <c r="CM605" s="201"/>
      <c r="CN605" s="201"/>
      <c r="CO605" s="201"/>
      <c r="CP605" s="201"/>
      <c r="CQ605" s="201"/>
      <c r="CR605" s="201"/>
      <c r="CS605" s="203"/>
      <c r="CT605" s="201"/>
      <c r="CU605" s="201"/>
    </row>
    <row r="606" spans="1:99" x14ac:dyDescent="0.25">
      <c r="A606" s="221"/>
      <c r="B606" s="201"/>
      <c r="C606" s="202"/>
      <c r="D606" s="201"/>
      <c r="E606" s="214"/>
      <c r="F606" s="201"/>
      <c r="G606" s="201"/>
      <c r="H606" s="201"/>
      <c r="I606" s="201"/>
      <c r="J606" s="201"/>
      <c r="K606" s="201"/>
      <c r="L606" s="201"/>
      <c r="M606" s="201"/>
      <c r="N606" s="201"/>
      <c r="O606" s="201"/>
      <c r="P606" s="201"/>
      <c r="Q606" s="203"/>
      <c r="R606" s="203"/>
      <c r="S606" s="201"/>
      <c r="T606" s="201"/>
      <c r="U606" s="201"/>
      <c r="V606" s="201"/>
      <c r="W606" s="203"/>
      <c r="X606" s="201"/>
      <c r="Y606" s="201"/>
      <c r="Z606" s="201"/>
      <c r="AA606" s="201"/>
      <c r="AB606" s="201"/>
      <c r="AC606" s="203"/>
      <c r="AD606" s="203"/>
      <c r="AE606" s="203"/>
      <c r="AF606" s="201"/>
      <c r="AG606" s="201"/>
      <c r="AH606" s="201"/>
      <c r="AI606" s="203"/>
      <c r="AJ606" s="203"/>
      <c r="AK606" s="203"/>
      <c r="AL606" s="203"/>
      <c r="AM606" s="204"/>
      <c r="AN606" s="201"/>
      <c r="AO606" s="201"/>
      <c r="AP606" s="201"/>
      <c r="AQ606" s="201"/>
      <c r="AR606" s="201"/>
      <c r="AS606" s="201"/>
      <c r="AT606" s="201"/>
      <c r="AU606" s="201"/>
      <c r="AV606" s="201"/>
      <c r="AW606" s="201"/>
      <c r="AX606" s="206"/>
      <c r="AY606" s="201"/>
      <c r="AZ606" s="201"/>
      <c r="BA606" s="201"/>
      <c r="BB606" s="201"/>
      <c r="BC606" s="201"/>
      <c r="BD606" s="201"/>
      <c r="BE606" s="201"/>
      <c r="BF606" s="201"/>
      <c r="BG606" s="201"/>
      <c r="BH606" s="203"/>
      <c r="BI606" s="201"/>
      <c r="BJ606" s="201"/>
      <c r="BK606" s="201"/>
      <c r="BL606" s="201"/>
      <c r="BM606" s="201"/>
      <c r="BN606" s="201"/>
      <c r="BO606" s="201"/>
      <c r="BP606" s="201"/>
      <c r="BQ606" s="201"/>
      <c r="BR606" s="203"/>
      <c r="BS606" s="201"/>
      <c r="BT606" s="201"/>
      <c r="BU606" s="201"/>
      <c r="BV606" s="201"/>
      <c r="BW606" s="201"/>
      <c r="BX606" s="201"/>
      <c r="BY606" s="201"/>
      <c r="BZ606" s="201"/>
      <c r="CA606" s="201"/>
      <c r="CB606" s="203"/>
      <c r="CC606" s="201"/>
      <c r="CD606" s="201"/>
      <c r="CE606" s="201"/>
      <c r="CF606" s="201"/>
      <c r="CG606" s="201"/>
      <c r="CH606" s="201"/>
      <c r="CI606" s="201"/>
      <c r="CJ606" s="201"/>
      <c r="CK606" s="201"/>
      <c r="CL606" s="203"/>
      <c r="CM606" s="201"/>
      <c r="CN606" s="201"/>
      <c r="CO606" s="201"/>
      <c r="CP606" s="201"/>
      <c r="CQ606" s="201"/>
      <c r="CR606" s="201"/>
      <c r="CS606" s="203"/>
      <c r="CT606" s="201"/>
      <c r="CU606" s="201"/>
    </row>
    <row r="607" spans="1:99" x14ac:dyDescent="0.25">
      <c r="A607" s="201"/>
      <c r="B607" s="201"/>
      <c r="C607" s="202"/>
      <c r="D607" s="201"/>
      <c r="E607" s="214"/>
      <c r="F607" s="201"/>
      <c r="G607" s="201"/>
      <c r="H607" s="201"/>
      <c r="I607" s="201"/>
      <c r="J607" s="201"/>
      <c r="K607" s="201"/>
      <c r="L607" s="201"/>
      <c r="M607" s="201"/>
      <c r="N607" s="201"/>
      <c r="O607" s="201"/>
      <c r="P607" s="201"/>
      <c r="Q607" s="224"/>
      <c r="R607" s="203"/>
      <c r="S607" s="201"/>
      <c r="T607" s="201"/>
      <c r="U607" s="201"/>
      <c r="V607" s="201"/>
      <c r="W607" s="203"/>
      <c r="X607" s="201"/>
      <c r="Y607" s="201"/>
      <c r="Z607" s="201"/>
      <c r="AA607" s="201"/>
      <c r="AB607" s="201"/>
      <c r="AC607" s="203"/>
      <c r="AD607" s="203"/>
      <c r="AE607" s="203"/>
      <c r="AF607" s="201"/>
      <c r="AG607" s="201"/>
      <c r="AH607" s="201"/>
      <c r="AI607" s="203"/>
      <c r="AJ607" s="203"/>
      <c r="AK607" s="203"/>
      <c r="AL607" s="203"/>
      <c r="AM607" s="201"/>
      <c r="AN607" s="201"/>
      <c r="AO607" s="201"/>
      <c r="AP607" s="201"/>
      <c r="AQ607" s="201"/>
      <c r="AR607" s="201"/>
      <c r="AS607" s="201"/>
      <c r="AT607" s="201"/>
      <c r="AU607" s="201"/>
      <c r="AV607" s="201"/>
      <c r="AW607" s="201"/>
      <c r="AX607" s="205"/>
      <c r="AY607" s="201"/>
      <c r="AZ607" s="201"/>
      <c r="BA607" s="201"/>
      <c r="BB607" s="201"/>
      <c r="BC607" s="201"/>
      <c r="BD607" s="201"/>
      <c r="BE607" s="203"/>
      <c r="BF607" s="203"/>
      <c r="BG607" s="201"/>
      <c r="BH607" s="203"/>
      <c r="BI607" s="201"/>
      <c r="BJ607" s="201"/>
      <c r="BK607" s="201"/>
      <c r="BL607" s="201"/>
      <c r="BM607" s="201"/>
      <c r="BN607" s="201"/>
      <c r="BO607" s="203"/>
      <c r="BP607" s="203"/>
      <c r="BQ607" s="201"/>
      <c r="BR607" s="203"/>
      <c r="BS607" s="201"/>
      <c r="BT607" s="201"/>
      <c r="BU607" s="201"/>
      <c r="BV607" s="201"/>
      <c r="BW607" s="201"/>
      <c r="BX607" s="201"/>
      <c r="BY607" s="203"/>
      <c r="BZ607" s="203"/>
      <c r="CA607" s="201"/>
      <c r="CB607" s="203"/>
      <c r="CC607" s="201"/>
      <c r="CD607" s="201"/>
      <c r="CE607" s="201"/>
      <c r="CF607" s="201"/>
      <c r="CG607" s="201"/>
      <c r="CH607" s="201"/>
      <c r="CI607" s="203"/>
      <c r="CJ607" s="203"/>
      <c r="CK607" s="201"/>
      <c r="CL607" s="203"/>
      <c r="CM607" s="201"/>
      <c r="CN607" s="201"/>
      <c r="CO607" s="201"/>
      <c r="CP607" s="201"/>
      <c r="CQ607" s="201"/>
      <c r="CR607" s="201"/>
      <c r="CS607" s="203"/>
      <c r="CT607" s="203"/>
      <c r="CU607" s="201"/>
    </row>
    <row r="608" spans="1:99" x14ac:dyDescent="0.25">
      <c r="A608" s="201"/>
      <c r="B608" s="201"/>
      <c r="C608" s="202"/>
      <c r="D608" s="201"/>
      <c r="E608" s="214"/>
      <c r="F608" s="201"/>
      <c r="G608" s="201"/>
      <c r="H608" s="201"/>
      <c r="I608" s="201"/>
      <c r="J608" s="201"/>
      <c r="K608" s="201"/>
      <c r="L608" s="201"/>
      <c r="M608" s="201"/>
      <c r="N608" s="201"/>
      <c r="O608" s="201"/>
      <c r="P608" s="201"/>
      <c r="Q608" s="224"/>
      <c r="R608" s="203"/>
      <c r="S608" s="201"/>
      <c r="T608" s="201"/>
      <c r="U608" s="201"/>
      <c r="V608" s="201"/>
      <c r="W608" s="203"/>
      <c r="X608" s="201"/>
      <c r="Y608" s="201"/>
      <c r="Z608" s="201"/>
      <c r="AA608" s="201"/>
      <c r="AB608" s="201"/>
      <c r="AC608" s="203"/>
      <c r="AD608" s="203"/>
      <c r="AE608" s="203"/>
      <c r="AF608" s="201"/>
      <c r="AG608" s="201"/>
      <c r="AH608" s="201"/>
      <c r="AI608" s="203"/>
      <c r="AJ608" s="203"/>
      <c r="AK608" s="203"/>
      <c r="AL608" s="203"/>
      <c r="AM608" s="201"/>
      <c r="AN608" s="201"/>
      <c r="AO608" s="201"/>
      <c r="AP608" s="201"/>
      <c r="AQ608" s="201"/>
      <c r="AR608" s="201"/>
      <c r="AS608" s="201"/>
      <c r="AT608" s="201"/>
      <c r="AU608" s="201"/>
      <c r="AV608" s="201"/>
      <c r="AW608" s="201"/>
      <c r="AX608" s="205"/>
      <c r="AY608" s="201"/>
      <c r="AZ608" s="201"/>
      <c r="BA608" s="201"/>
      <c r="BB608" s="201"/>
      <c r="BC608" s="201"/>
      <c r="BD608" s="201"/>
      <c r="BE608" s="203"/>
      <c r="BF608" s="203"/>
      <c r="BG608" s="201"/>
      <c r="BH608" s="203"/>
      <c r="BI608" s="201"/>
      <c r="BJ608" s="201"/>
      <c r="BK608" s="201"/>
      <c r="BL608" s="201"/>
      <c r="BM608" s="201"/>
      <c r="BN608" s="201"/>
      <c r="BO608" s="203"/>
      <c r="BP608" s="203"/>
      <c r="BQ608" s="201"/>
      <c r="BR608" s="203"/>
      <c r="BS608" s="201"/>
      <c r="BT608" s="201"/>
      <c r="BU608" s="201"/>
      <c r="BV608" s="201"/>
      <c r="BW608" s="201"/>
      <c r="BX608" s="201"/>
      <c r="BY608" s="203"/>
      <c r="BZ608" s="203"/>
      <c r="CA608" s="201"/>
      <c r="CB608" s="203"/>
      <c r="CC608" s="201"/>
      <c r="CD608" s="201"/>
      <c r="CE608" s="201"/>
      <c r="CF608" s="201"/>
      <c r="CG608" s="201"/>
      <c r="CH608" s="201"/>
      <c r="CI608" s="203"/>
      <c r="CJ608" s="203"/>
      <c r="CK608" s="201"/>
      <c r="CL608" s="203"/>
      <c r="CM608" s="201"/>
      <c r="CN608" s="201"/>
      <c r="CO608" s="201"/>
      <c r="CP608" s="201"/>
      <c r="CQ608" s="201"/>
      <c r="CR608" s="201"/>
      <c r="CS608" s="203"/>
      <c r="CT608" s="203"/>
      <c r="CU608" s="201"/>
    </row>
    <row r="609" spans="1:99" x14ac:dyDescent="0.25">
      <c r="A609" s="221"/>
      <c r="B609" s="201"/>
      <c r="C609" s="202"/>
      <c r="D609" s="201"/>
      <c r="E609" s="214"/>
      <c r="F609" s="201"/>
      <c r="G609" s="201"/>
      <c r="H609" s="201"/>
      <c r="I609" s="201"/>
      <c r="J609" s="201"/>
      <c r="K609" s="201"/>
      <c r="L609" s="201"/>
      <c r="M609" s="201"/>
      <c r="N609" s="201"/>
      <c r="O609" s="201"/>
      <c r="P609" s="201"/>
      <c r="Q609" s="203"/>
      <c r="R609" s="203"/>
      <c r="S609" s="201"/>
      <c r="T609" s="201"/>
      <c r="U609" s="201"/>
      <c r="V609" s="201"/>
      <c r="W609" s="203"/>
      <c r="X609" s="201"/>
      <c r="Y609" s="201"/>
      <c r="Z609" s="201"/>
      <c r="AA609" s="201"/>
      <c r="AB609" s="201"/>
      <c r="AC609" s="203"/>
      <c r="AD609" s="203"/>
      <c r="AE609" s="203"/>
      <c r="AF609" s="201"/>
      <c r="AG609" s="201"/>
      <c r="AH609" s="201"/>
      <c r="AI609" s="203"/>
      <c r="AJ609" s="203"/>
      <c r="AK609" s="203"/>
      <c r="AL609" s="203"/>
      <c r="AM609" s="204"/>
      <c r="AN609" s="201"/>
      <c r="AO609" s="201"/>
      <c r="AP609" s="201"/>
      <c r="AQ609" s="201"/>
      <c r="AR609" s="201"/>
      <c r="AS609" s="201"/>
      <c r="AT609" s="201"/>
      <c r="AU609" s="201"/>
      <c r="AV609" s="201"/>
      <c r="AW609" s="201"/>
      <c r="AX609" s="206"/>
      <c r="AY609" s="201"/>
      <c r="AZ609" s="201"/>
      <c r="BA609" s="201"/>
      <c r="BB609" s="201"/>
      <c r="BC609" s="201"/>
      <c r="BD609" s="201"/>
      <c r="BE609" s="201"/>
      <c r="BF609" s="201"/>
      <c r="BG609" s="201"/>
      <c r="BH609" s="203"/>
      <c r="BI609" s="201"/>
      <c r="BJ609" s="201"/>
      <c r="BK609" s="201"/>
      <c r="BL609" s="201"/>
      <c r="BM609" s="201"/>
      <c r="BN609" s="201"/>
      <c r="BO609" s="201"/>
      <c r="BP609" s="201"/>
      <c r="BQ609" s="201"/>
      <c r="BR609" s="203"/>
      <c r="BS609" s="201"/>
      <c r="BT609" s="201"/>
      <c r="BU609" s="201"/>
      <c r="BV609" s="201"/>
      <c r="BW609" s="201"/>
      <c r="BX609" s="201"/>
      <c r="BY609" s="201"/>
      <c r="BZ609" s="201"/>
      <c r="CA609" s="201"/>
      <c r="CB609" s="203"/>
      <c r="CC609" s="201"/>
      <c r="CD609" s="201"/>
      <c r="CE609" s="201"/>
      <c r="CF609" s="201"/>
      <c r="CG609" s="201"/>
      <c r="CH609" s="201"/>
      <c r="CI609" s="201"/>
      <c r="CJ609" s="201"/>
      <c r="CK609" s="201"/>
      <c r="CL609" s="203"/>
      <c r="CM609" s="201"/>
      <c r="CN609" s="201"/>
      <c r="CO609" s="201"/>
      <c r="CP609" s="201"/>
      <c r="CQ609" s="201"/>
      <c r="CR609" s="201"/>
      <c r="CS609" s="203"/>
      <c r="CT609" s="201"/>
      <c r="CU609" s="201"/>
    </row>
    <row r="610" spans="1:99" x14ac:dyDescent="0.25">
      <c r="A610" s="201"/>
      <c r="B610" s="201"/>
      <c r="C610" s="202"/>
      <c r="D610" s="201"/>
      <c r="E610" s="214"/>
      <c r="F610" s="201"/>
      <c r="G610" s="201"/>
      <c r="H610" s="201"/>
      <c r="I610" s="201"/>
      <c r="J610" s="201"/>
      <c r="K610" s="201"/>
      <c r="L610" s="201"/>
      <c r="M610" s="201"/>
      <c r="N610" s="201"/>
      <c r="O610" s="201"/>
      <c r="P610" s="201"/>
      <c r="Q610" s="224"/>
      <c r="R610" s="203"/>
      <c r="S610" s="201"/>
      <c r="T610" s="201"/>
      <c r="U610" s="201"/>
      <c r="V610" s="201"/>
      <c r="W610" s="203"/>
      <c r="X610" s="201"/>
      <c r="Y610" s="201"/>
      <c r="Z610" s="201"/>
      <c r="AA610" s="201"/>
      <c r="AB610" s="201"/>
      <c r="AC610" s="203"/>
      <c r="AD610" s="203"/>
      <c r="AE610" s="203"/>
      <c r="AF610" s="201"/>
      <c r="AG610" s="201"/>
      <c r="AH610" s="201"/>
      <c r="AI610" s="203"/>
      <c r="AJ610" s="203"/>
      <c r="AK610" s="203"/>
      <c r="AL610" s="203"/>
      <c r="AM610" s="201"/>
      <c r="AN610" s="201"/>
      <c r="AO610" s="201"/>
      <c r="AP610" s="201"/>
      <c r="AQ610" s="201"/>
      <c r="AR610" s="201"/>
      <c r="AS610" s="201"/>
      <c r="AT610" s="201"/>
      <c r="AU610" s="201"/>
      <c r="AV610" s="201"/>
      <c r="AW610" s="201"/>
      <c r="AX610" s="205"/>
      <c r="AY610" s="201"/>
      <c r="AZ610" s="201"/>
      <c r="BA610" s="201"/>
      <c r="BB610" s="201"/>
      <c r="BC610" s="201"/>
      <c r="BD610" s="201"/>
      <c r="BE610" s="203"/>
      <c r="BF610" s="203"/>
      <c r="BG610" s="201"/>
      <c r="BH610" s="203"/>
      <c r="BI610" s="201"/>
      <c r="BJ610" s="201"/>
      <c r="BK610" s="201"/>
      <c r="BL610" s="201"/>
      <c r="BM610" s="201"/>
      <c r="BN610" s="201"/>
      <c r="BO610" s="203"/>
      <c r="BP610" s="203"/>
      <c r="BQ610" s="201"/>
      <c r="BR610" s="203"/>
      <c r="BS610" s="201"/>
      <c r="BT610" s="201"/>
      <c r="BU610" s="201"/>
      <c r="BV610" s="201"/>
      <c r="BW610" s="201"/>
      <c r="BX610" s="201"/>
      <c r="BY610" s="203"/>
      <c r="BZ610" s="203"/>
      <c r="CA610" s="201"/>
      <c r="CB610" s="203"/>
      <c r="CC610" s="201"/>
      <c r="CD610" s="201"/>
      <c r="CE610" s="201"/>
      <c r="CF610" s="201"/>
      <c r="CG610" s="201"/>
      <c r="CH610" s="201"/>
      <c r="CI610" s="203"/>
      <c r="CJ610" s="203"/>
      <c r="CK610" s="201"/>
      <c r="CL610" s="203"/>
      <c r="CM610" s="201"/>
      <c r="CN610" s="201"/>
      <c r="CO610" s="201"/>
      <c r="CP610" s="201"/>
      <c r="CQ610" s="201"/>
      <c r="CR610" s="201"/>
      <c r="CS610" s="203"/>
      <c r="CT610" s="203"/>
      <c r="CU610" s="201"/>
    </row>
    <row r="611" spans="1:99" x14ac:dyDescent="0.25">
      <c r="A611" s="221"/>
      <c r="B611" s="201"/>
      <c r="C611" s="202"/>
      <c r="D611" s="201"/>
      <c r="E611" s="214"/>
      <c r="F611" s="201"/>
      <c r="G611" s="201"/>
      <c r="H611" s="201"/>
      <c r="I611" s="201"/>
      <c r="J611" s="201"/>
      <c r="K611" s="201"/>
      <c r="L611" s="201"/>
      <c r="M611" s="201"/>
      <c r="N611" s="201"/>
      <c r="O611" s="201"/>
      <c r="P611" s="201"/>
      <c r="Q611" s="203"/>
      <c r="R611" s="203"/>
      <c r="S611" s="201"/>
      <c r="T611" s="201"/>
      <c r="U611" s="201"/>
      <c r="V611" s="201"/>
      <c r="W611" s="203"/>
      <c r="X611" s="201"/>
      <c r="Y611" s="201"/>
      <c r="Z611" s="201"/>
      <c r="AA611" s="201"/>
      <c r="AB611" s="201"/>
      <c r="AC611" s="203"/>
      <c r="AD611" s="203"/>
      <c r="AE611" s="203"/>
      <c r="AF611" s="201"/>
      <c r="AG611" s="201"/>
      <c r="AH611" s="201"/>
      <c r="AI611" s="203"/>
      <c r="AJ611" s="203"/>
      <c r="AK611" s="203"/>
      <c r="AL611" s="203"/>
      <c r="AM611" s="204"/>
      <c r="AN611" s="201"/>
      <c r="AO611" s="201"/>
      <c r="AP611" s="201"/>
      <c r="AQ611" s="201"/>
      <c r="AR611" s="201"/>
      <c r="AS611" s="201"/>
      <c r="AT611" s="201"/>
      <c r="AU611" s="201"/>
      <c r="AV611" s="201"/>
      <c r="AW611" s="201"/>
      <c r="AX611" s="206"/>
      <c r="AY611" s="201"/>
      <c r="AZ611" s="201"/>
      <c r="BA611" s="201"/>
      <c r="BB611" s="201"/>
      <c r="BC611" s="201"/>
      <c r="BD611" s="201"/>
      <c r="BE611" s="201"/>
      <c r="BF611" s="201"/>
      <c r="BG611" s="201"/>
      <c r="BH611" s="203"/>
      <c r="BI611" s="201"/>
      <c r="BJ611" s="201"/>
      <c r="BK611" s="201"/>
      <c r="BL611" s="201"/>
      <c r="BM611" s="201"/>
      <c r="BN611" s="201"/>
      <c r="BO611" s="201"/>
      <c r="BP611" s="201"/>
      <c r="BQ611" s="201"/>
      <c r="BR611" s="203"/>
      <c r="BS611" s="201"/>
      <c r="BT611" s="201"/>
      <c r="BU611" s="201"/>
      <c r="BV611" s="201"/>
      <c r="BW611" s="201"/>
      <c r="BX611" s="201"/>
      <c r="BY611" s="201"/>
      <c r="BZ611" s="201"/>
      <c r="CA611" s="201"/>
      <c r="CB611" s="203"/>
      <c r="CC611" s="201"/>
      <c r="CD611" s="201"/>
      <c r="CE611" s="201"/>
      <c r="CF611" s="201"/>
      <c r="CG611" s="201"/>
      <c r="CH611" s="201"/>
      <c r="CI611" s="201"/>
      <c r="CJ611" s="201"/>
      <c r="CK611" s="201"/>
      <c r="CL611" s="203"/>
      <c r="CM611" s="201"/>
      <c r="CN611" s="201"/>
      <c r="CO611" s="201"/>
      <c r="CP611" s="201"/>
      <c r="CQ611" s="201"/>
      <c r="CR611" s="201"/>
      <c r="CS611" s="203"/>
      <c r="CT611" s="201"/>
      <c r="CU611" s="201"/>
    </row>
    <row r="612" spans="1:99" x14ac:dyDescent="0.25">
      <c r="A612" s="201"/>
      <c r="B612" s="201"/>
      <c r="C612" s="202"/>
      <c r="D612" s="201"/>
      <c r="E612" s="214"/>
      <c r="F612" s="201"/>
      <c r="G612" s="201"/>
      <c r="H612" s="201"/>
      <c r="I612" s="201"/>
      <c r="J612" s="201"/>
      <c r="K612" s="201"/>
      <c r="L612" s="201"/>
      <c r="M612" s="201"/>
      <c r="N612" s="201"/>
      <c r="O612" s="201"/>
      <c r="P612" s="201"/>
      <c r="Q612" s="224"/>
      <c r="R612" s="203"/>
      <c r="S612" s="201"/>
      <c r="T612" s="201"/>
      <c r="U612" s="201"/>
      <c r="V612" s="201"/>
      <c r="W612" s="203"/>
      <c r="X612" s="201"/>
      <c r="Y612" s="201"/>
      <c r="Z612" s="201"/>
      <c r="AA612" s="201"/>
      <c r="AB612" s="201"/>
      <c r="AC612" s="203"/>
      <c r="AD612" s="203"/>
      <c r="AE612" s="203"/>
      <c r="AF612" s="201"/>
      <c r="AG612" s="201"/>
      <c r="AH612" s="201"/>
      <c r="AI612" s="203"/>
      <c r="AJ612" s="203"/>
      <c r="AK612" s="203"/>
      <c r="AL612" s="203"/>
      <c r="AM612" s="201"/>
      <c r="AN612" s="201"/>
      <c r="AO612" s="201"/>
      <c r="AP612" s="201"/>
      <c r="AQ612" s="201"/>
      <c r="AR612" s="201"/>
      <c r="AS612" s="201"/>
      <c r="AT612" s="201"/>
      <c r="AU612" s="201"/>
      <c r="AV612" s="201"/>
      <c r="AW612" s="201"/>
      <c r="AX612" s="205"/>
      <c r="AY612" s="201"/>
      <c r="AZ612" s="201"/>
      <c r="BA612" s="201"/>
      <c r="BB612" s="201"/>
      <c r="BC612" s="201"/>
      <c r="BD612" s="201"/>
      <c r="BE612" s="203"/>
      <c r="BF612" s="203"/>
      <c r="BG612" s="201"/>
      <c r="BH612" s="203"/>
      <c r="BI612" s="201"/>
      <c r="BJ612" s="201"/>
      <c r="BK612" s="201"/>
      <c r="BL612" s="201"/>
      <c r="BM612" s="201"/>
      <c r="BN612" s="201"/>
      <c r="BO612" s="203"/>
      <c r="BP612" s="203"/>
      <c r="BQ612" s="201"/>
      <c r="BR612" s="203"/>
      <c r="BS612" s="201"/>
      <c r="BT612" s="201"/>
      <c r="BU612" s="201"/>
      <c r="BV612" s="201"/>
      <c r="BW612" s="201"/>
      <c r="BX612" s="201"/>
      <c r="BY612" s="203"/>
      <c r="BZ612" s="203"/>
      <c r="CA612" s="201"/>
      <c r="CB612" s="203"/>
      <c r="CC612" s="201"/>
      <c r="CD612" s="201"/>
      <c r="CE612" s="201"/>
      <c r="CF612" s="201"/>
      <c r="CG612" s="201"/>
      <c r="CH612" s="201"/>
      <c r="CI612" s="203"/>
      <c r="CJ612" s="203"/>
      <c r="CK612" s="201"/>
      <c r="CL612" s="203"/>
      <c r="CM612" s="201"/>
      <c r="CN612" s="201"/>
      <c r="CO612" s="201"/>
      <c r="CP612" s="201"/>
      <c r="CQ612" s="201"/>
      <c r="CR612" s="201"/>
      <c r="CS612" s="203"/>
      <c r="CT612" s="203"/>
      <c r="CU612" s="201"/>
    </row>
    <row r="613" spans="1:99" x14ac:dyDescent="0.25">
      <c r="A613" s="201"/>
      <c r="B613" s="201"/>
      <c r="C613" s="202"/>
      <c r="D613" s="201"/>
      <c r="E613" s="214"/>
      <c r="F613" s="201"/>
      <c r="G613" s="201"/>
      <c r="H613" s="201"/>
      <c r="I613" s="201"/>
      <c r="J613" s="201"/>
      <c r="K613" s="201"/>
      <c r="L613" s="201"/>
      <c r="M613" s="201"/>
      <c r="N613" s="201"/>
      <c r="O613" s="201"/>
      <c r="P613" s="201"/>
      <c r="Q613" s="224"/>
      <c r="R613" s="203"/>
      <c r="S613" s="201"/>
      <c r="T613" s="201"/>
      <c r="U613" s="201"/>
      <c r="V613" s="201"/>
      <c r="W613" s="203"/>
      <c r="X613" s="201"/>
      <c r="Y613" s="201"/>
      <c r="Z613" s="201"/>
      <c r="AA613" s="201"/>
      <c r="AB613" s="201"/>
      <c r="AC613" s="203"/>
      <c r="AD613" s="203"/>
      <c r="AE613" s="203"/>
      <c r="AF613" s="201"/>
      <c r="AG613" s="201"/>
      <c r="AH613" s="201"/>
      <c r="AI613" s="203"/>
      <c r="AJ613" s="203"/>
      <c r="AK613" s="203"/>
      <c r="AL613" s="203"/>
      <c r="AM613" s="201"/>
      <c r="AN613" s="201"/>
      <c r="AO613" s="201"/>
      <c r="AP613" s="201"/>
      <c r="AQ613" s="201"/>
      <c r="AR613" s="201"/>
      <c r="AS613" s="201"/>
      <c r="AT613" s="201"/>
      <c r="AU613" s="201"/>
      <c r="AV613" s="201"/>
      <c r="AW613" s="201"/>
      <c r="AX613" s="205"/>
      <c r="AY613" s="201"/>
      <c r="AZ613" s="201"/>
      <c r="BA613" s="201"/>
      <c r="BB613" s="201"/>
      <c r="BC613" s="201"/>
      <c r="BD613" s="201"/>
      <c r="BE613" s="203"/>
      <c r="BF613" s="203"/>
      <c r="BG613" s="201"/>
      <c r="BH613" s="203"/>
      <c r="BI613" s="201"/>
      <c r="BJ613" s="201"/>
      <c r="BK613" s="201"/>
      <c r="BL613" s="201"/>
      <c r="BM613" s="201"/>
      <c r="BN613" s="201"/>
      <c r="BO613" s="203"/>
      <c r="BP613" s="203"/>
      <c r="BQ613" s="201"/>
      <c r="BR613" s="203"/>
      <c r="BS613" s="201"/>
      <c r="BT613" s="201"/>
      <c r="BU613" s="201"/>
      <c r="BV613" s="201"/>
      <c r="BW613" s="201"/>
      <c r="BX613" s="201"/>
      <c r="BY613" s="203"/>
      <c r="BZ613" s="203"/>
      <c r="CA613" s="201"/>
      <c r="CB613" s="203"/>
      <c r="CC613" s="201"/>
      <c r="CD613" s="201"/>
      <c r="CE613" s="201"/>
      <c r="CF613" s="201"/>
      <c r="CG613" s="201"/>
      <c r="CH613" s="201"/>
      <c r="CI613" s="203"/>
      <c r="CJ613" s="203"/>
      <c r="CK613" s="201"/>
      <c r="CL613" s="203"/>
      <c r="CM613" s="201"/>
      <c r="CN613" s="201"/>
      <c r="CO613" s="201"/>
      <c r="CP613" s="201"/>
      <c r="CQ613" s="201"/>
      <c r="CR613" s="201"/>
      <c r="CS613" s="203"/>
      <c r="CT613" s="203"/>
      <c r="CU613" s="201"/>
    </row>
    <row r="614" spans="1:99" x14ac:dyDescent="0.25">
      <c r="A614" s="201"/>
      <c r="B614" s="201"/>
      <c r="C614" s="202"/>
      <c r="D614" s="201"/>
      <c r="E614" s="214"/>
      <c r="F614" s="201"/>
      <c r="G614" s="201"/>
      <c r="H614" s="201"/>
      <c r="I614" s="201"/>
      <c r="J614" s="201"/>
      <c r="K614" s="201"/>
      <c r="L614" s="201"/>
      <c r="M614" s="201"/>
      <c r="N614" s="201"/>
      <c r="O614" s="201"/>
      <c r="P614" s="201"/>
      <c r="Q614" s="224"/>
      <c r="R614" s="203"/>
      <c r="S614" s="201"/>
      <c r="T614" s="201"/>
      <c r="U614" s="201"/>
      <c r="V614" s="201"/>
      <c r="W614" s="203"/>
      <c r="X614" s="201"/>
      <c r="Y614" s="201"/>
      <c r="Z614" s="201"/>
      <c r="AA614" s="201"/>
      <c r="AB614" s="201"/>
      <c r="AC614" s="203"/>
      <c r="AD614" s="203"/>
      <c r="AE614" s="203"/>
      <c r="AF614" s="201"/>
      <c r="AG614" s="201"/>
      <c r="AH614" s="201"/>
      <c r="AI614" s="203"/>
      <c r="AJ614" s="203"/>
      <c r="AK614" s="203"/>
      <c r="AL614" s="203"/>
      <c r="AM614" s="201"/>
      <c r="AN614" s="201"/>
      <c r="AO614" s="201"/>
      <c r="AP614" s="201"/>
      <c r="AQ614" s="201"/>
      <c r="AR614" s="201"/>
      <c r="AS614" s="201"/>
      <c r="AT614" s="201"/>
      <c r="AU614" s="201"/>
      <c r="AV614" s="201"/>
      <c r="AW614" s="201"/>
      <c r="AX614" s="205"/>
      <c r="AY614" s="201"/>
      <c r="AZ614" s="201"/>
      <c r="BA614" s="201"/>
      <c r="BB614" s="201"/>
      <c r="BC614" s="201"/>
      <c r="BD614" s="201"/>
      <c r="BE614" s="203"/>
      <c r="BF614" s="203"/>
      <c r="BG614" s="201"/>
      <c r="BH614" s="203"/>
      <c r="BI614" s="201"/>
      <c r="BJ614" s="201"/>
      <c r="BK614" s="201"/>
      <c r="BL614" s="201"/>
      <c r="BM614" s="201"/>
      <c r="BN614" s="201"/>
      <c r="BO614" s="203"/>
      <c r="BP614" s="203"/>
      <c r="BQ614" s="201"/>
      <c r="BR614" s="203"/>
      <c r="BS614" s="201"/>
      <c r="BT614" s="201"/>
      <c r="BU614" s="201"/>
      <c r="BV614" s="201"/>
      <c r="BW614" s="201"/>
      <c r="BX614" s="201"/>
      <c r="BY614" s="203"/>
      <c r="BZ614" s="203"/>
      <c r="CA614" s="201"/>
      <c r="CB614" s="203"/>
      <c r="CC614" s="201"/>
      <c r="CD614" s="201"/>
      <c r="CE614" s="201"/>
      <c r="CF614" s="201"/>
      <c r="CG614" s="201"/>
      <c r="CH614" s="201"/>
      <c r="CI614" s="203"/>
      <c r="CJ614" s="203"/>
      <c r="CK614" s="201"/>
      <c r="CL614" s="203"/>
      <c r="CM614" s="201"/>
      <c r="CN614" s="201"/>
      <c r="CO614" s="201"/>
      <c r="CP614" s="201"/>
      <c r="CQ614" s="201"/>
      <c r="CR614" s="201"/>
      <c r="CS614" s="203"/>
      <c r="CT614" s="203"/>
      <c r="CU614" s="201"/>
    </row>
    <row r="615" spans="1:99" x14ac:dyDescent="0.25">
      <c r="A615" s="221"/>
      <c r="B615" s="201"/>
      <c r="C615" s="202"/>
      <c r="D615" s="201"/>
      <c r="E615" s="214"/>
      <c r="F615" s="201"/>
      <c r="G615" s="201"/>
      <c r="H615" s="201"/>
      <c r="I615" s="201"/>
      <c r="J615" s="201"/>
      <c r="K615" s="201"/>
      <c r="L615" s="201"/>
      <c r="M615" s="201"/>
      <c r="N615" s="201"/>
      <c r="O615" s="201"/>
      <c r="P615" s="201"/>
      <c r="Q615" s="203"/>
      <c r="R615" s="203"/>
      <c r="S615" s="201"/>
      <c r="T615" s="201"/>
      <c r="U615" s="201"/>
      <c r="V615" s="201"/>
      <c r="W615" s="203"/>
      <c r="X615" s="201"/>
      <c r="Y615" s="201"/>
      <c r="Z615" s="201"/>
      <c r="AA615" s="201"/>
      <c r="AB615" s="201"/>
      <c r="AC615" s="203"/>
      <c r="AD615" s="203"/>
      <c r="AE615" s="203"/>
      <c r="AF615" s="201"/>
      <c r="AG615" s="201"/>
      <c r="AH615" s="201"/>
      <c r="AI615" s="203"/>
      <c r="AJ615" s="203"/>
      <c r="AK615" s="203"/>
      <c r="AL615" s="203"/>
      <c r="AM615" s="204"/>
      <c r="AN615" s="201"/>
      <c r="AO615" s="201"/>
      <c r="AP615" s="201"/>
      <c r="AQ615" s="201"/>
      <c r="AR615" s="201"/>
      <c r="AS615" s="201"/>
      <c r="AT615" s="201"/>
      <c r="AU615" s="201"/>
      <c r="AV615" s="201"/>
      <c r="AW615" s="201"/>
      <c r="AX615" s="206"/>
      <c r="AY615" s="201"/>
      <c r="AZ615" s="201"/>
      <c r="BA615" s="201"/>
      <c r="BB615" s="201"/>
      <c r="BC615" s="201"/>
      <c r="BD615" s="201"/>
      <c r="BE615" s="201"/>
      <c r="BF615" s="201"/>
      <c r="BG615" s="201"/>
      <c r="BH615" s="203"/>
      <c r="BI615" s="201"/>
      <c r="BJ615" s="201"/>
      <c r="BK615" s="201"/>
      <c r="BL615" s="201"/>
      <c r="BM615" s="201"/>
      <c r="BN615" s="201"/>
      <c r="BO615" s="201"/>
      <c r="BP615" s="201"/>
      <c r="BQ615" s="201"/>
      <c r="BR615" s="203"/>
      <c r="BS615" s="201"/>
      <c r="BT615" s="201"/>
      <c r="BU615" s="201"/>
      <c r="BV615" s="201"/>
      <c r="BW615" s="201"/>
      <c r="BX615" s="201"/>
      <c r="BY615" s="201"/>
      <c r="BZ615" s="201"/>
      <c r="CA615" s="201"/>
      <c r="CB615" s="203"/>
      <c r="CC615" s="201"/>
      <c r="CD615" s="201"/>
      <c r="CE615" s="201"/>
      <c r="CF615" s="201"/>
      <c r="CG615" s="201"/>
      <c r="CH615" s="201"/>
      <c r="CI615" s="201"/>
      <c r="CJ615" s="201"/>
      <c r="CK615" s="201"/>
      <c r="CL615" s="203"/>
      <c r="CM615" s="201"/>
      <c r="CN615" s="201"/>
      <c r="CO615" s="201"/>
      <c r="CP615" s="201"/>
      <c r="CQ615" s="201"/>
      <c r="CR615" s="201"/>
      <c r="CS615" s="203"/>
      <c r="CT615" s="201"/>
      <c r="CU615" s="201"/>
    </row>
    <row r="616" spans="1:99" x14ac:dyDescent="0.25">
      <c r="A616" s="201"/>
      <c r="B616" s="201"/>
      <c r="C616" s="202"/>
      <c r="D616" s="201"/>
      <c r="E616" s="214"/>
      <c r="F616" s="201"/>
      <c r="G616" s="201"/>
      <c r="H616" s="201"/>
      <c r="I616" s="201"/>
      <c r="J616" s="201"/>
      <c r="K616" s="201"/>
      <c r="L616" s="201"/>
      <c r="M616" s="201"/>
      <c r="N616" s="201"/>
      <c r="O616" s="201"/>
      <c r="P616" s="201"/>
      <c r="Q616" s="224"/>
      <c r="R616" s="201"/>
      <c r="S616" s="201"/>
      <c r="T616" s="201"/>
      <c r="U616" s="201"/>
      <c r="V616" s="201"/>
      <c r="W616" s="203"/>
      <c r="X616" s="201"/>
      <c r="Y616" s="201"/>
      <c r="Z616" s="201"/>
      <c r="AA616" s="201"/>
      <c r="AB616" s="201"/>
      <c r="AC616" s="203"/>
      <c r="AD616" s="203"/>
      <c r="AE616" s="203"/>
      <c r="AF616" s="201"/>
      <c r="AG616" s="201"/>
      <c r="AH616" s="201"/>
      <c r="AI616" s="203"/>
      <c r="AJ616" s="203"/>
      <c r="AK616" s="203"/>
      <c r="AL616" s="203"/>
      <c r="AM616" s="201"/>
      <c r="AN616" s="201"/>
      <c r="AO616" s="201"/>
      <c r="AP616" s="201"/>
      <c r="AQ616" s="201"/>
      <c r="AR616" s="201"/>
      <c r="AS616" s="201"/>
      <c r="AT616" s="201"/>
      <c r="AU616" s="201"/>
      <c r="AV616" s="201"/>
      <c r="AW616" s="201"/>
      <c r="AX616" s="205"/>
      <c r="AY616" s="201"/>
      <c r="AZ616" s="201"/>
      <c r="BA616" s="201"/>
      <c r="BB616" s="201"/>
      <c r="BC616" s="201"/>
      <c r="BD616" s="201"/>
      <c r="BE616" s="203"/>
      <c r="BF616" s="203"/>
      <c r="BG616" s="201"/>
      <c r="BH616" s="203"/>
      <c r="BI616" s="201"/>
      <c r="BJ616" s="201"/>
      <c r="BK616" s="201"/>
      <c r="BL616" s="201"/>
      <c r="BM616" s="201"/>
      <c r="BN616" s="201"/>
      <c r="BO616" s="203"/>
      <c r="BP616" s="203"/>
      <c r="BQ616" s="201"/>
      <c r="BR616" s="203"/>
      <c r="BS616" s="201"/>
      <c r="BT616" s="201"/>
      <c r="BU616" s="201"/>
      <c r="BV616" s="201"/>
      <c r="BW616" s="201"/>
      <c r="BX616" s="201"/>
      <c r="BY616" s="203"/>
      <c r="BZ616" s="203"/>
      <c r="CA616" s="201"/>
      <c r="CB616" s="203"/>
      <c r="CC616" s="201"/>
      <c r="CD616" s="201"/>
      <c r="CE616" s="201"/>
      <c r="CF616" s="201"/>
      <c r="CG616" s="201"/>
      <c r="CH616" s="201"/>
      <c r="CI616" s="203"/>
      <c r="CJ616" s="203"/>
      <c r="CK616" s="201"/>
      <c r="CL616" s="203"/>
      <c r="CM616" s="201"/>
      <c r="CN616" s="201"/>
      <c r="CO616" s="201"/>
      <c r="CP616" s="201"/>
      <c r="CQ616" s="201"/>
      <c r="CR616" s="201"/>
      <c r="CS616" s="203"/>
      <c r="CT616" s="203"/>
      <c r="CU616" s="201"/>
    </row>
    <row r="617" spans="1:99" x14ac:dyDescent="0.25">
      <c r="A617" s="201"/>
      <c r="B617" s="201"/>
      <c r="C617" s="202"/>
      <c r="D617" s="201"/>
      <c r="E617" s="214"/>
      <c r="F617" s="201"/>
      <c r="G617" s="201"/>
      <c r="H617" s="201"/>
      <c r="I617" s="201"/>
      <c r="J617" s="201"/>
      <c r="K617" s="201"/>
      <c r="L617" s="201"/>
      <c r="M617" s="201"/>
      <c r="N617" s="201"/>
      <c r="O617" s="201"/>
      <c r="P617" s="201"/>
      <c r="Q617" s="224"/>
      <c r="R617" s="201"/>
      <c r="S617" s="201"/>
      <c r="T617" s="201"/>
      <c r="U617" s="201"/>
      <c r="V617" s="201"/>
      <c r="W617" s="203"/>
      <c r="X617" s="201"/>
      <c r="Y617" s="201"/>
      <c r="Z617" s="201"/>
      <c r="AA617" s="201"/>
      <c r="AB617" s="201"/>
      <c r="AC617" s="203"/>
      <c r="AD617" s="203"/>
      <c r="AE617" s="203"/>
      <c r="AF617" s="201"/>
      <c r="AG617" s="201"/>
      <c r="AH617" s="201"/>
      <c r="AI617" s="203"/>
      <c r="AJ617" s="203"/>
      <c r="AK617" s="203"/>
      <c r="AL617" s="203"/>
      <c r="AM617" s="201"/>
      <c r="AN617" s="201"/>
      <c r="AO617" s="201"/>
      <c r="AP617" s="201"/>
      <c r="AQ617" s="201"/>
      <c r="AR617" s="201"/>
      <c r="AS617" s="201"/>
      <c r="AT617" s="201"/>
      <c r="AU617" s="201"/>
      <c r="AV617" s="201"/>
      <c r="AW617" s="201"/>
      <c r="AX617" s="205"/>
      <c r="AY617" s="201"/>
      <c r="AZ617" s="201"/>
      <c r="BA617" s="201"/>
      <c r="BB617" s="201"/>
      <c r="BC617" s="201"/>
      <c r="BD617" s="201"/>
      <c r="BE617" s="203"/>
      <c r="BF617" s="203"/>
      <c r="BG617" s="201"/>
      <c r="BH617" s="203"/>
      <c r="BI617" s="201"/>
      <c r="BJ617" s="201"/>
      <c r="BK617" s="201"/>
      <c r="BL617" s="201"/>
      <c r="BM617" s="201"/>
      <c r="BN617" s="201"/>
      <c r="BO617" s="203"/>
      <c r="BP617" s="203"/>
      <c r="BQ617" s="201"/>
      <c r="BR617" s="203"/>
      <c r="BS617" s="201"/>
      <c r="BT617" s="201"/>
      <c r="BU617" s="201"/>
      <c r="BV617" s="201"/>
      <c r="BW617" s="201"/>
      <c r="BX617" s="201"/>
      <c r="BY617" s="203"/>
      <c r="BZ617" s="203"/>
      <c r="CA617" s="201"/>
      <c r="CB617" s="203"/>
      <c r="CC617" s="201"/>
      <c r="CD617" s="201"/>
      <c r="CE617" s="201"/>
      <c r="CF617" s="201"/>
      <c r="CG617" s="201"/>
      <c r="CH617" s="201"/>
      <c r="CI617" s="203"/>
      <c r="CJ617" s="203"/>
      <c r="CK617" s="201"/>
      <c r="CL617" s="203"/>
      <c r="CM617" s="201"/>
      <c r="CN617" s="201"/>
      <c r="CO617" s="201"/>
      <c r="CP617" s="201"/>
      <c r="CQ617" s="201"/>
      <c r="CR617" s="201"/>
      <c r="CS617" s="203"/>
      <c r="CT617" s="203"/>
      <c r="CU617" s="201"/>
    </row>
    <row r="618" spans="1:99" x14ac:dyDescent="0.25">
      <c r="A618" s="201"/>
      <c r="B618" s="201"/>
      <c r="C618" s="202"/>
      <c r="D618" s="201"/>
      <c r="E618" s="214"/>
      <c r="F618" s="201"/>
      <c r="G618" s="201"/>
      <c r="H618" s="201"/>
      <c r="I618" s="201"/>
      <c r="J618" s="201"/>
      <c r="K618" s="201"/>
      <c r="L618" s="201"/>
      <c r="M618" s="201"/>
      <c r="N618" s="201"/>
      <c r="O618" s="201"/>
      <c r="P618" s="201"/>
      <c r="Q618" s="224"/>
      <c r="R618" s="201"/>
      <c r="S618" s="201"/>
      <c r="T618" s="201"/>
      <c r="U618" s="201"/>
      <c r="V618" s="201"/>
      <c r="W618" s="203"/>
      <c r="X618" s="201"/>
      <c r="Y618" s="201"/>
      <c r="Z618" s="201"/>
      <c r="AA618" s="201"/>
      <c r="AB618" s="201"/>
      <c r="AC618" s="203"/>
      <c r="AD618" s="203"/>
      <c r="AE618" s="203"/>
      <c r="AF618" s="201"/>
      <c r="AG618" s="201"/>
      <c r="AH618" s="201"/>
      <c r="AI618" s="203"/>
      <c r="AJ618" s="203"/>
      <c r="AK618" s="203"/>
      <c r="AL618" s="203"/>
      <c r="AM618" s="201"/>
      <c r="AN618" s="201"/>
      <c r="AO618" s="201"/>
      <c r="AP618" s="201"/>
      <c r="AQ618" s="201"/>
      <c r="AR618" s="201"/>
      <c r="AS618" s="201"/>
      <c r="AT618" s="201"/>
      <c r="AU618" s="201"/>
      <c r="AV618" s="201"/>
      <c r="AW618" s="201"/>
      <c r="AX618" s="205"/>
      <c r="AY618" s="201"/>
      <c r="AZ618" s="201"/>
      <c r="BA618" s="201"/>
      <c r="BB618" s="201"/>
      <c r="BC618" s="201"/>
      <c r="BD618" s="201"/>
      <c r="BE618" s="203"/>
      <c r="BF618" s="203"/>
      <c r="BG618" s="201"/>
      <c r="BH618" s="203"/>
      <c r="BI618" s="201"/>
      <c r="BJ618" s="201"/>
      <c r="BK618" s="201"/>
      <c r="BL618" s="201"/>
      <c r="BM618" s="201"/>
      <c r="BN618" s="201"/>
      <c r="BO618" s="203"/>
      <c r="BP618" s="203"/>
      <c r="BQ618" s="201"/>
      <c r="BR618" s="203"/>
      <c r="BS618" s="201"/>
      <c r="BT618" s="201"/>
      <c r="BU618" s="201"/>
      <c r="BV618" s="201"/>
      <c r="BW618" s="201"/>
      <c r="BX618" s="201"/>
      <c r="BY618" s="203"/>
      <c r="BZ618" s="203"/>
      <c r="CA618" s="201"/>
      <c r="CB618" s="203"/>
      <c r="CC618" s="201"/>
      <c r="CD618" s="201"/>
      <c r="CE618" s="201"/>
      <c r="CF618" s="201"/>
      <c r="CG618" s="201"/>
      <c r="CH618" s="201"/>
      <c r="CI618" s="203"/>
      <c r="CJ618" s="203"/>
      <c r="CK618" s="201"/>
      <c r="CL618" s="203"/>
      <c r="CM618" s="201"/>
      <c r="CN618" s="201"/>
      <c r="CO618" s="201"/>
      <c r="CP618" s="201"/>
      <c r="CQ618" s="201"/>
      <c r="CR618" s="201"/>
      <c r="CS618" s="203"/>
      <c r="CT618" s="203"/>
      <c r="CU618" s="201"/>
    </row>
    <row r="619" spans="1:99" x14ac:dyDescent="0.25">
      <c r="A619" s="201"/>
      <c r="B619" s="201"/>
      <c r="C619" s="202"/>
      <c r="D619" s="201"/>
      <c r="E619" s="214"/>
      <c r="F619" s="201"/>
      <c r="G619" s="201"/>
      <c r="H619" s="201"/>
      <c r="I619" s="201"/>
      <c r="J619" s="201"/>
      <c r="K619" s="201"/>
      <c r="L619" s="201"/>
      <c r="M619" s="201"/>
      <c r="N619" s="201"/>
      <c r="O619" s="201"/>
      <c r="P619" s="201"/>
      <c r="Q619" s="224"/>
      <c r="R619" s="201"/>
      <c r="S619" s="201"/>
      <c r="T619" s="201"/>
      <c r="U619" s="201"/>
      <c r="V619" s="201"/>
      <c r="W619" s="203"/>
      <c r="X619" s="201"/>
      <c r="Y619" s="201"/>
      <c r="Z619" s="201"/>
      <c r="AA619" s="201"/>
      <c r="AB619" s="201"/>
      <c r="AC619" s="203"/>
      <c r="AD619" s="203"/>
      <c r="AE619" s="203"/>
      <c r="AF619" s="201"/>
      <c r="AG619" s="201"/>
      <c r="AH619" s="201"/>
      <c r="AI619" s="203"/>
      <c r="AJ619" s="203"/>
      <c r="AK619" s="203"/>
      <c r="AL619" s="203"/>
      <c r="AM619" s="201"/>
      <c r="AN619" s="201"/>
      <c r="AO619" s="201"/>
      <c r="AP619" s="201"/>
      <c r="AQ619" s="201"/>
      <c r="AR619" s="201"/>
      <c r="AS619" s="201"/>
      <c r="AT619" s="201"/>
      <c r="AU619" s="201"/>
      <c r="AV619" s="201"/>
      <c r="AW619" s="201"/>
      <c r="AX619" s="205"/>
      <c r="AY619" s="201"/>
      <c r="AZ619" s="201"/>
      <c r="BA619" s="201"/>
      <c r="BB619" s="201"/>
      <c r="BC619" s="201"/>
      <c r="BD619" s="201"/>
      <c r="BE619" s="203"/>
      <c r="BF619" s="203"/>
      <c r="BG619" s="201"/>
      <c r="BH619" s="203"/>
      <c r="BI619" s="201"/>
      <c r="BJ619" s="201"/>
      <c r="BK619" s="201"/>
      <c r="BL619" s="201"/>
      <c r="BM619" s="201"/>
      <c r="BN619" s="201"/>
      <c r="BO619" s="203"/>
      <c r="BP619" s="203"/>
      <c r="BQ619" s="201"/>
      <c r="BR619" s="203"/>
      <c r="BS619" s="201"/>
      <c r="BT619" s="201"/>
      <c r="BU619" s="201"/>
      <c r="BV619" s="201"/>
      <c r="BW619" s="201"/>
      <c r="BX619" s="201"/>
      <c r="BY619" s="203"/>
      <c r="BZ619" s="203"/>
      <c r="CA619" s="201"/>
      <c r="CB619" s="203"/>
      <c r="CC619" s="201"/>
      <c r="CD619" s="201"/>
      <c r="CE619" s="201"/>
      <c r="CF619" s="201"/>
      <c r="CG619" s="201"/>
      <c r="CH619" s="201"/>
      <c r="CI619" s="203"/>
      <c r="CJ619" s="203"/>
      <c r="CK619" s="201"/>
      <c r="CL619" s="203"/>
      <c r="CM619" s="201"/>
      <c r="CN619" s="201"/>
      <c r="CO619" s="201"/>
      <c r="CP619" s="201"/>
      <c r="CQ619" s="201"/>
      <c r="CR619" s="201"/>
      <c r="CS619" s="203"/>
      <c r="CT619" s="203"/>
      <c r="CU619" s="201"/>
    </row>
    <row r="620" spans="1:99" x14ac:dyDescent="0.25">
      <c r="A620" s="201"/>
      <c r="B620" s="201"/>
      <c r="C620" s="202"/>
      <c r="D620" s="201"/>
      <c r="E620" s="214"/>
      <c r="F620" s="201"/>
      <c r="G620" s="201"/>
      <c r="H620" s="201"/>
      <c r="I620" s="201"/>
      <c r="J620" s="201"/>
      <c r="K620" s="201"/>
      <c r="L620" s="201"/>
      <c r="M620" s="201"/>
      <c r="N620" s="201"/>
      <c r="O620" s="201"/>
      <c r="P620" s="201"/>
      <c r="Q620" s="224"/>
      <c r="R620" s="201"/>
      <c r="S620" s="201"/>
      <c r="T620" s="201"/>
      <c r="U620" s="201"/>
      <c r="V620" s="201"/>
      <c r="W620" s="203"/>
      <c r="X620" s="201"/>
      <c r="Y620" s="201"/>
      <c r="Z620" s="201"/>
      <c r="AA620" s="201"/>
      <c r="AB620" s="201"/>
      <c r="AC620" s="203"/>
      <c r="AD620" s="203"/>
      <c r="AE620" s="203"/>
      <c r="AF620" s="201"/>
      <c r="AG620" s="201"/>
      <c r="AH620" s="201"/>
      <c r="AI620" s="203"/>
      <c r="AJ620" s="203"/>
      <c r="AK620" s="203"/>
      <c r="AL620" s="203"/>
      <c r="AM620" s="201"/>
      <c r="AN620" s="201"/>
      <c r="AO620" s="201"/>
      <c r="AP620" s="201"/>
      <c r="AQ620" s="201"/>
      <c r="AR620" s="201"/>
      <c r="AS620" s="201"/>
      <c r="AT620" s="201"/>
      <c r="AU620" s="201"/>
      <c r="AV620" s="201"/>
      <c r="AW620" s="201"/>
      <c r="AX620" s="205"/>
      <c r="AY620" s="201"/>
      <c r="AZ620" s="201"/>
      <c r="BA620" s="201"/>
      <c r="BB620" s="201"/>
      <c r="BC620" s="201"/>
      <c r="BD620" s="201"/>
      <c r="BE620" s="203"/>
      <c r="BF620" s="203"/>
      <c r="BG620" s="201"/>
      <c r="BH620" s="203"/>
      <c r="BI620" s="201"/>
      <c r="BJ620" s="201"/>
      <c r="BK620" s="201"/>
      <c r="BL620" s="201"/>
      <c r="BM620" s="201"/>
      <c r="BN620" s="201"/>
      <c r="BO620" s="203"/>
      <c r="BP620" s="203"/>
      <c r="BQ620" s="201"/>
      <c r="BR620" s="203"/>
      <c r="BS620" s="201"/>
      <c r="BT620" s="201"/>
      <c r="BU620" s="201"/>
      <c r="BV620" s="201"/>
      <c r="BW620" s="201"/>
      <c r="BX620" s="201"/>
      <c r="BY620" s="203"/>
      <c r="BZ620" s="203"/>
      <c r="CA620" s="201"/>
      <c r="CB620" s="203"/>
      <c r="CC620" s="201"/>
      <c r="CD620" s="201"/>
      <c r="CE620" s="201"/>
      <c r="CF620" s="201"/>
      <c r="CG620" s="201"/>
      <c r="CH620" s="201"/>
      <c r="CI620" s="203"/>
      <c r="CJ620" s="203"/>
      <c r="CK620" s="201"/>
      <c r="CL620" s="203"/>
      <c r="CM620" s="201"/>
      <c r="CN620" s="201"/>
      <c r="CO620" s="201"/>
      <c r="CP620" s="201"/>
      <c r="CQ620" s="201"/>
      <c r="CR620" s="201"/>
      <c r="CS620" s="203"/>
      <c r="CT620" s="203"/>
      <c r="CU620" s="201"/>
    </row>
    <row r="621" spans="1:99" x14ac:dyDescent="0.25">
      <c r="A621" s="201"/>
      <c r="B621" s="201"/>
      <c r="C621" s="202"/>
      <c r="D621" s="201"/>
      <c r="E621" s="214"/>
      <c r="F621" s="201"/>
      <c r="G621" s="201"/>
      <c r="H621" s="201"/>
      <c r="I621" s="201"/>
      <c r="J621" s="201"/>
      <c r="K621" s="201"/>
      <c r="L621" s="201"/>
      <c r="M621" s="201"/>
      <c r="N621" s="201"/>
      <c r="O621" s="201"/>
      <c r="P621" s="201"/>
      <c r="Q621" s="224"/>
      <c r="R621" s="201"/>
      <c r="S621" s="201"/>
      <c r="T621" s="201"/>
      <c r="U621" s="201"/>
      <c r="V621" s="201"/>
      <c r="W621" s="203"/>
      <c r="X621" s="201"/>
      <c r="Y621" s="201"/>
      <c r="Z621" s="201"/>
      <c r="AA621" s="201"/>
      <c r="AB621" s="201"/>
      <c r="AC621" s="203"/>
      <c r="AD621" s="203"/>
      <c r="AE621" s="203"/>
      <c r="AF621" s="201"/>
      <c r="AG621" s="201"/>
      <c r="AH621" s="201"/>
      <c r="AI621" s="203"/>
      <c r="AJ621" s="203"/>
      <c r="AK621" s="203"/>
      <c r="AL621" s="203"/>
      <c r="AM621" s="201"/>
      <c r="AN621" s="201"/>
      <c r="AO621" s="201"/>
      <c r="AP621" s="201"/>
      <c r="AQ621" s="201"/>
      <c r="AR621" s="201"/>
      <c r="AS621" s="201"/>
      <c r="AT621" s="201"/>
      <c r="AU621" s="201"/>
      <c r="AV621" s="201"/>
      <c r="AW621" s="201"/>
      <c r="AX621" s="205"/>
      <c r="AY621" s="201"/>
      <c r="AZ621" s="201"/>
      <c r="BA621" s="201"/>
      <c r="BB621" s="201"/>
      <c r="BC621" s="201"/>
      <c r="BD621" s="201"/>
      <c r="BE621" s="203"/>
      <c r="BF621" s="203"/>
      <c r="BG621" s="201"/>
      <c r="BH621" s="203"/>
      <c r="BI621" s="201"/>
      <c r="BJ621" s="201"/>
      <c r="BK621" s="201"/>
      <c r="BL621" s="201"/>
      <c r="BM621" s="201"/>
      <c r="BN621" s="201"/>
      <c r="BO621" s="203"/>
      <c r="BP621" s="203"/>
      <c r="BQ621" s="201"/>
      <c r="BR621" s="203"/>
      <c r="BS621" s="201"/>
      <c r="BT621" s="201"/>
      <c r="BU621" s="201"/>
      <c r="BV621" s="201"/>
      <c r="BW621" s="201"/>
      <c r="BX621" s="201"/>
      <c r="BY621" s="203"/>
      <c r="BZ621" s="203"/>
      <c r="CA621" s="201"/>
      <c r="CB621" s="203"/>
      <c r="CC621" s="201"/>
      <c r="CD621" s="201"/>
      <c r="CE621" s="201"/>
      <c r="CF621" s="201"/>
      <c r="CG621" s="201"/>
      <c r="CH621" s="201"/>
      <c r="CI621" s="203"/>
      <c r="CJ621" s="203"/>
      <c r="CK621" s="201"/>
      <c r="CL621" s="203"/>
      <c r="CM621" s="201"/>
      <c r="CN621" s="201"/>
      <c r="CO621" s="201"/>
      <c r="CP621" s="201"/>
      <c r="CQ621" s="201"/>
      <c r="CR621" s="201"/>
      <c r="CS621" s="203"/>
      <c r="CT621" s="203"/>
      <c r="CU621" s="201"/>
    </row>
    <row r="622" spans="1:99" x14ac:dyDescent="0.25">
      <c r="A622" s="201"/>
      <c r="B622" s="201"/>
      <c r="C622" s="202"/>
      <c r="D622" s="201"/>
      <c r="E622" s="214"/>
      <c r="F622" s="201"/>
      <c r="G622" s="201"/>
      <c r="H622" s="201"/>
      <c r="I622" s="201"/>
      <c r="J622" s="201"/>
      <c r="K622" s="201"/>
      <c r="L622" s="201"/>
      <c r="M622" s="201"/>
      <c r="N622" s="201"/>
      <c r="O622" s="201"/>
      <c r="P622" s="201"/>
      <c r="Q622" s="224"/>
      <c r="R622" s="201"/>
      <c r="S622" s="201"/>
      <c r="T622" s="201"/>
      <c r="U622" s="201"/>
      <c r="V622" s="201"/>
      <c r="W622" s="203"/>
      <c r="X622" s="201"/>
      <c r="Y622" s="201"/>
      <c r="Z622" s="201"/>
      <c r="AA622" s="201"/>
      <c r="AB622" s="201"/>
      <c r="AC622" s="203"/>
      <c r="AD622" s="203"/>
      <c r="AE622" s="203"/>
      <c r="AF622" s="201"/>
      <c r="AG622" s="201"/>
      <c r="AH622" s="201"/>
      <c r="AI622" s="203"/>
      <c r="AJ622" s="203"/>
      <c r="AK622" s="203"/>
      <c r="AL622" s="203"/>
      <c r="AM622" s="201"/>
      <c r="AN622" s="201"/>
      <c r="AO622" s="201"/>
      <c r="AP622" s="201"/>
      <c r="AQ622" s="201"/>
      <c r="AR622" s="201"/>
      <c r="AS622" s="201"/>
      <c r="AT622" s="201"/>
      <c r="AU622" s="201"/>
      <c r="AV622" s="201"/>
      <c r="AW622" s="201"/>
      <c r="AX622" s="205"/>
      <c r="AY622" s="201"/>
      <c r="AZ622" s="201"/>
      <c r="BA622" s="201"/>
      <c r="BB622" s="201"/>
      <c r="BC622" s="201"/>
      <c r="BD622" s="201"/>
      <c r="BE622" s="203"/>
      <c r="BF622" s="203"/>
      <c r="BG622" s="201"/>
      <c r="BH622" s="203"/>
      <c r="BI622" s="201"/>
      <c r="BJ622" s="201"/>
      <c r="BK622" s="201"/>
      <c r="BL622" s="201"/>
      <c r="BM622" s="201"/>
      <c r="BN622" s="201"/>
      <c r="BO622" s="203"/>
      <c r="BP622" s="203"/>
      <c r="BQ622" s="201"/>
      <c r="BR622" s="203"/>
      <c r="BS622" s="201"/>
      <c r="BT622" s="201"/>
      <c r="BU622" s="201"/>
      <c r="BV622" s="201"/>
      <c r="BW622" s="201"/>
      <c r="BX622" s="201"/>
      <c r="BY622" s="203"/>
      <c r="BZ622" s="203"/>
      <c r="CA622" s="201"/>
      <c r="CB622" s="203"/>
      <c r="CC622" s="201"/>
      <c r="CD622" s="201"/>
      <c r="CE622" s="201"/>
      <c r="CF622" s="201"/>
      <c r="CG622" s="201"/>
      <c r="CH622" s="201"/>
      <c r="CI622" s="203"/>
      <c r="CJ622" s="203"/>
      <c r="CK622" s="201"/>
      <c r="CL622" s="203"/>
      <c r="CM622" s="201"/>
      <c r="CN622" s="201"/>
      <c r="CO622" s="201"/>
      <c r="CP622" s="201"/>
      <c r="CQ622" s="201"/>
      <c r="CR622" s="201"/>
      <c r="CS622" s="203"/>
      <c r="CT622" s="203"/>
      <c r="CU622" s="201"/>
    </row>
    <row r="623" spans="1:99" x14ac:dyDescent="0.25">
      <c r="A623" s="201"/>
      <c r="B623" s="201"/>
      <c r="C623" s="202"/>
      <c r="D623" s="201"/>
      <c r="E623" s="214"/>
      <c r="F623" s="201"/>
      <c r="G623" s="201"/>
      <c r="H623" s="201"/>
      <c r="I623" s="201"/>
      <c r="J623" s="201"/>
      <c r="K623" s="201"/>
      <c r="L623" s="201"/>
      <c r="M623" s="201"/>
      <c r="N623" s="201"/>
      <c r="O623" s="201"/>
      <c r="P623" s="201"/>
      <c r="Q623" s="224"/>
      <c r="R623" s="201"/>
      <c r="S623" s="201"/>
      <c r="T623" s="201"/>
      <c r="U623" s="201"/>
      <c r="V623" s="201"/>
      <c r="W623" s="203"/>
      <c r="X623" s="201"/>
      <c r="Y623" s="201"/>
      <c r="Z623" s="201"/>
      <c r="AA623" s="201"/>
      <c r="AB623" s="201"/>
      <c r="AC623" s="203"/>
      <c r="AD623" s="203"/>
      <c r="AE623" s="203"/>
      <c r="AF623" s="201"/>
      <c r="AG623" s="201"/>
      <c r="AH623" s="201"/>
      <c r="AI623" s="203"/>
      <c r="AJ623" s="203"/>
      <c r="AK623" s="203"/>
      <c r="AL623" s="203"/>
      <c r="AM623" s="201"/>
      <c r="AN623" s="201"/>
      <c r="AO623" s="201"/>
      <c r="AP623" s="201"/>
      <c r="AQ623" s="201"/>
      <c r="AR623" s="201"/>
      <c r="AS623" s="201"/>
      <c r="AT623" s="201"/>
      <c r="AU623" s="201"/>
      <c r="AV623" s="201"/>
      <c r="AW623" s="201"/>
      <c r="AX623" s="205"/>
      <c r="AY623" s="201"/>
      <c r="AZ623" s="201"/>
      <c r="BA623" s="201"/>
      <c r="BB623" s="201"/>
      <c r="BC623" s="201"/>
      <c r="BD623" s="201"/>
      <c r="BE623" s="203"/>
      <c r="BF623" s="203"/>
      <c r="BG623" s="201"/>
      <c r="BH623" s="203"/>
      <c r="BI623" s="201"/>
      <c r="BJ623" s="201"/>
      <c r="BK623" s="201"/>
      <c r="BL623" s="201"/>
      <c r="BM623" s="201"/>
      <c r="BN623" s="201"/>
      <c r="BO623" s="203"/>
      <c r="BP623" s="203"/>
      <c r="BQ623" s="201"/>
      <c r="BR623" s="203"/>
      <c r="BS623" s="201"/>
      <c r="BT623" s="201"/>
      <c r="BU623" s="201"/>
      <c r="BV623" s="201"/>
      <c r="BW623" s="201"/>
      <c r="BX623" s="201"/>
      <c r="BY623" s="203"/>
      <c r="BZ623" s="203"/>
      <c r="CA623" s="201"/>
      <c r="CB623" s="203"/>
      <c r="CC623" s="201"/>
      <c r="CD623" s="201"/>
      <c r="CE623" s="201"/>
      <c r="CF623" s="201"/>
      <c r="CG623" s="201"/>
      <c r="CH623" s="201"/>
      <c r="CI623" s="203"/>
      <c r="CJ623" s="203"/>
      <c r="CK623" s="201"/>
      <c r="CL623" s="203"/>
      <c r="CM623" s="201"/>
      <c r="CN623" s="201"/>
      <c r="CO623" s="201"/>
      <c r="CP623" s="201"/>
      <c r="CQ623" s="201"/>
      <c r="CR623" s="201"/>
      <c r="CS623" s="203"/>
      <c r="CT623" s="203"/>
      <c r="CU623" s="201"/>
    </row>
    <row r="624" spans="1:99" x14ac:dyDescent="0.25">
      <c r="A624" s="201"/>
      <c r="B624" s="201"/>
      <c r="C624" s="202"/>
      <c r="D624" s="201"/>
      <c r="E624" s="214"/>
      <c r="F624" s="201"/>
      <c r="G624" s="201"/>
      <c r="H624" s="201"/>
      <c r="I624" s="201"/>
      <c r="J624" s="201"/>
      <c r="K624" s="201"/>
      <c r="L624" s="201"/>
      <c r="M624" s="201"/>
      <c r="N624" s="201"/>
      <c r="O624" s="201"/>
      <c r="P624" s="201"/>
      <c r="Q624" s="224"/>
      <c r="R624" s="201"/>
      <c r="S624" s="201"/>
      <c r="T624" s="201"/>
      <c r="U624" s="201"/>
      <c r="V624" s="201"/>
      <c r="W624" s="203"/>
      <c r="X624" s="201"/>
      <c r="Y624" s="201"/>
      <c r="Z624" s="201"/>
      <c r="AA624" s="201"/>
      <c r="AB624" s="201"/>
      <c r="AC624" s="203"/>
      <c r="AD624" s="203"/>
      <c r="AE624" s="203"/>
      <c r="AF624" s="201"/>
      <c r="AG624" s="201"/>
      <c r="AH624" s="201"/>
      <c r="AI624" s="203"/>
      <c r="AJ624" s="203"/>
      <c r="AK624" s="203"/>
      <c r="AL624" s="203"/>
      <c r="AM624" s="201"/>
      <c r="AN624" s="201"/>
      <c r="AO624" s="201"/>
      <c r="AP624" s="201"/>
      <c r="AQ624" s="201"/>
      <c r="AR624" s="201"/>
      <c r="AS624" s="201"/>
      <c r="AT624" s="201"/>
      <c r="AU624" s="201"/>
      <c r="AV624" s="201"/>
      <c r="AW624" s="201"/>
      <c r="AX624" s="205"/>
      <c r="AY624" s="201"/>
      <c r="AZ624" s="201"/>
      <c r="BA624" s="201"/>
      <c r="BB624" s="201"/>
      <c r="BC624" s="201"/>
      <c r="BD624" s="201"/>
      <c r="BE624" s="203"/>
      <c r="BF624" s="203"/>
      <c r="BG624" s="201"/>
      <c r="BH624" s="203"/>
      <c r="BI624" s="201"/>
      <c r="BJ624" s="201"/>
      <c r="BK624" s="201"/>
      <c r="BL624" s="201"/>
      <c r="BM624" s="201"/>
      <c r="BN624" s="201"/>
      <c r="BO624" s="203"/>
      <c r="BP624" s="203"/>
      <c r="BQ624" s="201"/>
      <c r="BR624" s="203"/>
      <c r="BS624" s="201"/>
      <c r="BT624" s="201"/>
      <c r="BU624" s="201"/>
      <c r="BV624" s="201"/>
      <c r="BW624" s="201"/>
      <c r="BX624" s="201"/>
      <c r="BY624" s="203"/>
      <c r="BZ624" s="203"/>
      <c r="CA624" s="201"/>
      <c r="CB624" s="203"/>
      <c r="CC624" s="201"/>
      <c r="CD624" s="201"/>
      <c r="CE624" s="201"/>
      <c r="CF624" s="201"/>
      <c r="CG624" s="201"/>
      <c r="CH624" s="201"/>
      <c r="CI624" s="203"/>
      <c r="CJ624" s="203"/>
      <c r="CK624" s="201"/>
      <c r="CL624" s="203"/>
      <c r="CM624" s="201"/>
      <c r="CN624" s="201"/>
      <c r="CO624" s="201"/>
      <c r="CP624" s="201"/>
      <c r="CQ624" s="201"/>
      <c r="CR624" s="201"/>
      <c r="CS624" s="203"/>
      <c r="CT624" s="203"/>
      <c r="CU624" s="201"/>
    </row>
    <row r="625" spans="1:99" x14ac:dyDescent="0.25">
      <c r="A625" s="201"/>
      <c r="B625" s="201"/>
      <c r="C625" s="202"/>
      <c r="D625" s="201"/>
      <c r="E625" s="214"/>
      <c r="F625" s="201"/>
      <c r="G625" s="201"/>
      <c r="H625" s="201"/>
      <c r="I625" s="201"/>
      <c r="J625" s="201"/>
      <c r="K625" s="201"/>
      <c r="L625" s="201"/>
      <c r="M625" s="201"/>
      <c r="N625" s="201"/>
      <c r="O625" s="201"/>
      <c r="P625" s="201"/>
      <c r="Q625" s="224"/>
      <c r="R625" s="201"/>
      <c r="S625" s="201"/>
      <c r="T625" s="201"/>
      <c r="U625" s="201"/>
      <c r="V625" s="201"/>
      <c r="W625" s="203"/>
      <c r="X625" s="201"/>
      <c r="Y625" s="201"/>
      <c r="Z625" s="201"/>
      <c r="AA625" s="201"/>
      <c r="AB625" s="201"/>
      <c r="AC625" s="203"/>
      <c r="AD625" s="203"/>
      <c r="AE625" s="203"/>
      <c r="AF625" s="201"/>
      <c r="AG625" s="201"/>
      <c r="AH625" s="201"/>
      <c r="AI625" s="203"/>
      <c r="AJ625" s="203"/>
      <c r="AK625" s="203"/>
      <c r="AL625" s="203"/>
      <c r="AM625" s="201"/>
      <c r="AN625" s="201"/>
      <c r="AO625" s="201"/>
      <c r="AP625" s="201"/>
      <c r="AQ625" s="201"/>
      <c r="AR625" s="201"/>
      <c r="AS625" s="201"/>
      <c r="AT625" s="201"/>
      <c r="AU625" s="201"/>
      <c r="AV625" s="201"/>
      <c r="AW625" s="201"/>
      <c r="AX625" s="205"/>
      <c r="AY625" s="201"/>
      <c r="AZ625" s="201"/>
      <c r="BA625" s="201"/>
      <c r="BB625" s="201"/>
      <c r="BC625" s="201"/>
      <c r="BD625" s="201"/>
      <c r="BE625" s="203"/>
      <c r="BF625" s="203"/>
      <c r="BG625" s="201"/>
      <c r="BH625" s="203"/>
      <c r="BI625" s="201"/>
      <c r="BJ625" s="201"/>
      <c r="BK625" s="201"/>
      <c r="BL625" s="201"/>
      <c r="BM625" s="201"/>
      <c r="BN625" s="201"/>
      <c r="BO625" s="203"/>
      <c r="BP625" s="203"/>
      <c r="BQ625" s="201"/>
      <c r="BR625" s="203"/>
      <c r="BS625" s="201"/>
      <c r="BT625" s="201"/>
      <c r="BU625" s="201"/>
      <c r="BV625" s="201"/>
      <c r="BW625" s="201"/>
      <c r="BX625" s="201"/>
      <c r="BY625" s="203"/>
      <c r="BZ625" s="203"/>
      <c r="CA625" s="201"/>
      <c r="CB625" s="203"/>
      <c r="CC625" s="201"/>
      <c r="CD625" s="201"/>
      <c r="CE625" s="201"/>
      <c r="CF625" s="201"/>
      <c r="CG625" s="201"/>
      <c r="CH625" s="201"/>
      <c r="CI625" s="203"/>
      <c r="CJ625" s="203"/>
      <c r="CK625" s="201"/>
      <c r="CL625" s="203"/>
      <c r="CM625" s="201"/>
      <c r="CN625" s="201"/>
      <c r="CO625" s="201"/>
      <c r="CP625" s="201"/>
      <c r="CQ625" s="201"/>
      <c r="CR625" s="201"/>
      <c r="CS625" s="203"/>
      <c r="CT625" s="203"/>
      <c r="CU625" s="201"/>
    </row>
    <row r="626" spans="1:99" x14ac:dyDescent="0.25">
      <c r="A626" s="201"/>
      <c r="B626" s="201"/>
      <c r="C626" s="202"/>
      <c r="D626" s="201"/>
      <c r="E626" s="214"/>
      <c r="F626" s="201"/>
      <c r="G626" s="201"/>
      <c r="H626" s="201"/>
      <c r="I626" s="201"/>
      <c r="J626" s="201"/>
      <c r="K626" s="201"/>
      <c r="L626" s="201"/>
      <c r="M626" s="201"/>
      <c r="N626" s="201"/>
      <c r="O626" s="201"/>
      <c r="P626" s="201"/>
      <c r="Q626" s="224"/>
      <c r="R626" s="201"/>
      <c r="S626" s="201"/>
      <c r="T626" s="201"/>
      <c r="U626" s="201"/>
      <c r="V626" s="201"/>
      <c r="W626" s="203"/>
      <c r="X626" s="201"/>
      <c r="Y626" s="201"/>
      <c r="Z626" s="201"/>
      <c r="AA626" s="201"/>
      <c r="AB626" s="201"/>
      <c r="AC626" s="203"/>
      <c r="AD626" s="203"/>
      <c r="AE626" s="203"/>
      <c r="AF626" s="201"/>
      <c r="AG626" s="201"/>
      <c r="AH626" s="201"/>
      <c r="AI626" s="203"/>
      <c r="AJ626" s="203"/>
      <c r="AK626" s="203"/>
      <c r="AL626" s="203"/>
      <c r="AM626" s="201"/>
      <c r="AN626" s="201"/>
      <c r="AO626" s="201"/>
      <c r="AP626" s="201"/>
      <c r="AQ626" s="201"/>
      <c r="AR626" s="201"/>
      <c r="AS626" s="201"/>
      <c r="AT626" s="201"/>
      <c r="AU626" s="201"/>
      <c r="AV626" s="201"/>
      <c r="AW626" s="201"/>
      <c r="AX626" s="205"/>
      <c r="AY626" s="201"/>
      <c r="AZ626" s="201"/>
      <c r="BA626" s="201"/>
      <c r="BB626" s="201"/>
      <c r="BC626" s="201"/>
      <c r="BD626" s="201"/>
      <c r="BE626" s="203"/>
      <c r="BF626" s="203"/>
      <c r="BG626" s="201"/>
      <c r="BH626" s="203"/>
      <c r="BI626" s="201"/>
      <c r="BJ626" s="201"/>
      <c r="BK626" s="201"/>
      <c r="BL626" s="201"/>
      <c r="BM626" s="201"/>
      <c r="BN626" s="201"/>
      <c r="BO626" s="203"/>
      <c r="BP626" s="203"/>
      <c r="BQ626" s="201"/>
      <c r="BR626" s="203"/>
      <c r="BS626" s="201"/>
      <c r="BT626" s="201"/>
      <c r="BU626" s="201"/>
      <c r="BV626" s="201"/>
      <c r="BW626" s="201"/>
      <c r="BX626" s="201"/>
      <c r="BY626" s="203"/>
      <c r="BZ626" s="203"/>
      <c r="CA626" s="201"/>
      <c r="CB626" s="203"/>
      <c r="CC626" s="201"/>
      <c r="CD626" s="201"/>
      <c r="CE626" s="201"/>
      <c r="CF626" s="201"/>
      <c r="CG626" s="201"/>
      <c r="CH626" s="201"/>
      <c r="CI626" s="203"/>
      <c r="CJ626" s="203"/>
      <c r="CK626" s="201"/>
      <c r="CL626" s="203"/>
      <c r="CM626" s="201"/>
      <c r="CN626" s="201"/>
      <c r="CO626" s="201"/>
      <c r="CP626" s="201"/>
      <c r="CQ626" s="201"/>
      <c r="CR626" s="201"/>
      <c r="CS626" s="203"/>
      <c r="CT626" s="203"/>
      <c r="CU626" s="201"/>
    </row>
    <row r="627" spans="1:99" x14ac:dyDescent="0.25">
      <c r="A627" s="201"/>
      <c r="B627" s="201"/>
      <c r="C627" s="202"/>
      <c r="D627" s="201"/>
      <c r="E627" s="214"/>
      <c r="F627" s="201"/>
      <c r="G627" s="201"/>
      <c r="H627" s="201"/>
      <c r="I627" s="201"/>
      <c r="J627" s="201"/>
      <c r="K627" s="201"/>
      <c r="L627" s="201"/>
      <c r="M627" s="201"/>
      <c r="N627" s="201"/>
      <c r="O627" s="201"/>
      <c r="P627" s="201"/>
      <c r="Q627" s="224"/>
      <c r="R627" s="201"/>
      <c r="S627" s="201"/>
      <c r="T627" s="201"/>
      <c r="U627" s="201"/>
      <c r="V627" s="201"/>
      <c r="W627" s="203"/>
      <c r="X627" s="201"/>
      <c r="Y627" s="201"/>
      <c r="Z627" s="201"/>
      <c r="AA627" s="201"/>
      <c r="AB627" s="201"/>
      <c r="AC627" s="203"/>
      <c r="AD627" s="203"/>
      <c r="AE627" s="203"/>
      <c r="AF627" s="201"/>
      <c r="AG627" s="201"/>
      <c r="AH627" s="201"/>
      <c r="AI627" s="203"/>
      <c r="AJ627" s="203"/>
      <c r="AK627" s="203"/>
      <c r="AL627" s="203"/>
      <c r="AM627" s="201"/>
      <c r="AN627" s="201"/>
      <c r="AO627" s="201"/>
      <c r="AP627" s="201"/>
      <c r="AQ627" s="201"/>
      <c r="AR627" s="201"/>
      <c r="AS627" s="201"/>
      <c r="AT627" s="201"/>
      <c r="AU627" s="201"/>
      <c r="AV627" s="201"/>
      <c r="AW627" s="201"/>
      <c r="AX627" s="205"/>
      <c r="AY627" s="201"/>
      <c r="AZ627" s="201"/>
      <c r="BA627" s="201"/>
      <c r="BB627" s="201"/>
      <c r="BC627" s="201"/>
      <c r="BD627" s="201"/>
      <c r="BE627" s="203"/>
      <c r="BF627" s="203"/>
      <c r="BG627" s="201"/>
      <c r="BH627" s="203"/>
      <c r="BI627" s="201"/>
      <c r="BJ627" s="201"/>
      <c r="BK627" s="201"/>
      <c r="BL627" s="201"/>
      <c r="BM627" s="201"/>
      <c r="BN627" s="201"/>
      <c r="BO627" s="203"/>
      <c r="BP627" s="203"/>
      <c r="BQ627" s="201"/>
      <c r="BR627" s="203"/>
      <c r="BS627" s="201"/>
      <c r="BT627" s="201"/>
      <c r="BU627" s="201"/>
      <c r="BV627" s="201"/>
      <c r="BW627" s="201"/>
      <c r="BX627" s="201"/>
      <c r="BY627" s="203"/>
      <c r="BZ627" s="203"/>
      <c r="CA627" s="201"/>
      <c r="CB627" s="203"/>
      <c r="CC627" s="201"/>
      <c r="CD627" s="201"/>
      <c r="CE627" s="201"/>
      <c r="CF627" s="201"/>
      <c r="CG627" s="201"/>
      <c r="CH627" s="201"/>
      <c r="CI627" s="203"/>
      <c r="CJ627" s="203"/>
      <c r="CK627" s="201"/>
      <c r="CL627" s="203"/>
      <c r="CM627" s="201"/>
      <c r="CN627" s="201"/>
      <c r="CO627" s="201"/>
      <c r="CP627" s="201"/>
      <c r="CQ627" s="201"/>
      <c r="CR627" s="201"/>
      <c r="CS627" s="203"/>
      <c r="CT627" s="203"/>
      <c r="CU627" s="201"/>
    </row>
    <row r="628" spans="1:99" x14ac:dyDescent="0.25">
      <c r="A628" s="201"/>
      <c r="B628" s="201"/>
      <c r="C628" s="202"/>
      <c r="D628" s="201"/>
      <c r="E628" s="214"/>
      <c r="F628" s="201"/>
      <c r="G628" s="201"/>
      <c r="H628" s="201"/>
      <c r="I628" s="201"/>
      <c r="J628" s="201"/>
      <c r="K628" s="201"/>
      <c r="L628" s="201"/>
      <c r="M628" s="201"/>
      <c r="N628" s="201"/>
      <c r="O628" s="201"/>
      <c r="P628" s="201"/>
      <c r="Q628" s="224"/>
      <c r="R628" s="201"/>
      <c r="S628" s="201"/>
      <c r="T628" s="201"/>
      <c r="U628" s="201"/>
      <c r="V628" s="201"/>
      <c r="W628" s="203"/>
      <c r="X628" s="201"/>
      <c r="Y628" s="201"/>
      <c r="Z628" s="201"/>
      <c r="AA628" s="201"/>
      <c r="AB628" s="201"/>
      <c r="AC628" s="203"/>
      <c r="AD628" s="203"/>
      <c r="AE628" s="203"/>
      <c r="AF628" s="201"/>
      <c r="AG628" s="201"/>
      <c r="AH628" s="201"/>
      <c r="AI628" s="203"/>
      <c r="AJ628" s="203"/>
      <c r="AK628" s="203"/>
      <c r="AL628" s="203"/>
      <c r="AM628" s="201"/>
      <c r="AN628" s="201"/>
      <c r="AO628" s="201"/>
      <c r="AP628" s="201"/>
      <c r="AQ628" s="201"/>
      <c r="AR628" s="201"/>
      <c r="AS628" s="201"/>
      <c r="AT628" s="201"/>
      <c r="AU628" s="201"/>
      <c r="AV628" s="201"/>
      <c r="AW628" s="201"/>
      <c r="AX628" s="205"/>
      <c r="AY628" s="201"/>
      <c r="AZ628" s="201"/>
      <c r="BA628" s="201"/>
      <c r="BB628" s="201"/>
      <c r="BC628" s="201"/>
      <c r="BD628" s="201"/>
      <c r="BE628" s="203"/>
      <c r="BF628" s="203"/>
      <c r="BG628" s="201"/>
      <c r="BH628" s="203"/>
      <c r="BI628" s="201"/>
      <c r="BJ628" s="201"/>
      <c r="BK628" s="201"/>
      <c r="BL628" s="201"/>
      <c r="BM628" s="201"/>
      <c r="BN628" s="201"/>
      <c r="BO628" s="203"/>
      <c r="BP628" s="203"/>
      <c r="BQ628" s="201"/>
      <c r="BR628" s="203"/>
      <c r="BS628" s="201"/>
      <c r="BT628" s="201"/>
      <c r="BU628" s="201"/>
      <c r="BV628" s="201"/>
      <c r="BW628" s="201"/>
      <c r="BX628" s="201"/>
      <c r="BY628" s="203"/>
      <c r="BZ628" s="203"/>
      <c r="CA628" s="201"/>
      <c r="CB628" s="203"/>
      <c r="CC628" s="201"/>
      <c r="CD628" s="201"/>
      <c r="CE628" s="201"/>
      <c r="CF628" s="201"/>
      <c r="CG628" s="201"/>
      <c r="CH628" s="201"/>
      <c r="CI628" s="203"/>
      <c r="CJ628" s="203"/>
      <c r="CK628" s="201"/>
      <c r="CL628" s="203"/>
      <c r="CM628" s="201"/>
      <c r="CN628" s="201"/>
      <c r="CO628" s="201"/>
      <c r="CP628" s="201"/>
      <c r="CQ628" s="201"/>
      <c r="CR628" s="201"/>
      <c r="CS628" s="203"/>
      <c r="CT628" s="203"/>
      <c r="CU628" s="201"/>
    </row>
    <row r="629" spans="1:99" x14ac:dyDescent="0.25">
      <c r="A629" s="201"/>
      <c r="B629" s="201"/>
      <c r="C629" s="202"/>
      <c r="D629" s="201"/>
      <c r="E629" s="214"/>
      <c r="F629" s="201"/>
      <c r="G629" s="201"/>
      <c r="H629" s="201"/>
      <c r="I629" s="201"/>
      <c r="J629" s="201"/>
      <c r="K629" s="201"/>
      <c r="L629" s="201"/>
      <c r="M629" s="201"/>
      <c r="N629" s="201"/>
      <c r="O629" s="201"/>
      <c r="P629" s="201"/>
      <c r="Q629" s="224"/>
      <c r="R629" s="201"/>
      <c r="S629" s="201"/>
      <c r="T629" s="201"/>
      <c r="U629" s="201"/>
      <c r="V629" s="201"/>
      <c r="W629" s="203"/>
      <c r="X629" s="201"/>
      <c r="Y629" s="201"/>
      <c r="Z629" s="201"/>
      <c r="AA629" s="201"/>
      <c r="AB629" s="201"/>
      <c r="AC629" s="203"/>
      <c r="AD629" s="203"/>
      <c r="AE629" s="203"/>
      <c r="AF629" s="201"/>
      <c r="AG629" s="201"/>
      <c r="AH629" s="201"/>
      <c r="AI629" s="203"/>
      <c r="AJ629" s="203"/>
      <c r="AK629" s="203"/>
      <c r="AL629" s="203"/>
      <c r="AM629" s="201"/>
      <c r="AN629" s="201"/>
      <c r="AO629" s="201"/>
      <c r="AP629" s="201"/>
      <c r="AQ629" s="201"/>
      <c r="AR629" s="201"/>
      <c r="AS629" s="201"/>
      <c r="AT629" s="201"/>
      <c r="AU629" s="201"/>
      <c r="AV629" s="201"/>
      <c r="AW629" s="201"/>
      <c r="AX629" s="205"/>
      <c r="AY629" s="201"/>
      <c r="AZ629" s="201"/>
      <c r="BA629" s="201"/>
      <c r="BB629" s="201"/>
      <c r="BC629" s="201"/>
      <c r="BD629" s="201"/>
      <c r="BE629" s="203"/>
      <c r="BF629" s="203"/>
      <c r="BG629" s="201"/>
      <c r="BH629" s="203"/>
      <c r="BI629" s="201"/>
      <c r="BJ629" s="201"/>
      <c r="BK629" s="201"/>
      <c r="BL629" s="201"/>
      <c r="BM629" s="201"/>
      <c r="BN629" s="201"/>
      <c r="BO629" s="203"/>
      <c r="BP629" s="203"/>
      <c r="BQ629" s="201"/>
      <c r="BR629" s="203"/>
      <c r="BS629" s="201"/>
      <c r="BT629" s="201"/>
      <c r="BU629" s="201"/>
      <c r="BV629" s="201"/>
      <c r="BW629" s="201"/>
      <c r="BX629" s="201"/>
      <c r="BY629" s="203"/>
      <c r="BZ629" s="203"/>
      <c r="CA629" s="201"/>
      <c r="CB629" s="203"/>
      <c r="CC629" s="201"/>
      <c r="CD629" s="201"/>
      <c r="CE629" s="201"/>
      <c r="CF629" s="201"/>
      <c r="CG629" s="201"/>
      <c r="CH629" s="201"/>
      <c r="CI629" s="203"/>
      <c r="CJ629" s="203"/>
      <c r="CK629" s="201"/>
      <c r="CL629" s="203"/>
      <c r="CM629" s="201"/>
      <c r="CN629" s="201"/>
      <c r="CO629" s="201"/>
      <c r="CP629" s="201"/>
      <c r="CQ629" s="201"/>
      <c r="CR629" s="201"/>
      <c r="CS629" s="203"/>
      <c r="CT629" s="203"/>
      <c r="CU629" s="201"/>
    </row>
    <row r="630" spans="1:99" x14ac:dyDescent="0.25">
      <c r="A630" s="201"/>
      <c r="B630" s="201"/>
      <c r="C630" s="202"/>
      <c r="D630" s="201"/>
      <c r="E630" s="214"/>
      <c r="F630" s="201"/>
      <c r="G630" s="201"/>
      <c r="H630" s="201"/>
      <c r="I630" s="201"/>
      <c r="J630" s="201"/>
      <c r="K630" s="201"/>
      <c r="L630" s="201"/>
      <c r="M630" s="201"/>
      <c r="N630" s="201"/>
      <c r="O630" s="201"/>
      <c r="P630" s="201"/>
      <c r="Q630" s="224"/>
      <c r="R630" s="201"/>
      <c r="S630" s="201"/>
      <c r="T630" s="201"/>
      <c r="U630" s="201"/>
      <c r="V630" s="201"/>
      <c r="W630" s="203"/>
      <c r="X630" s="201"/>
      <c r="Y630" s="201"/>
      <c r="Z630" s="201"/>
      <c r="AA630" s="201"/>
      <c r="AB630" s="201"/>
      <c r="AC630" s="203"/>
      <c r="AD630" s="203"/>
      <c r="AE630" s="203"/>
      <c r="AF630" s="201"/>
      <c r="AG630" s="201"/>
      <c r="AH630" s="201"/>
      <c r="AI630" s="203"/>
      <c r="AJ630" s="203"/>
      <c r="AK630" s="203"/>
      <c r="AL630" s="203"/>
      <c r="AM630" s="201"/>
      <c r="AN630" s="201"/>
      <c r="AO630" s="201"/>
      <c r="AP630" s="201"/>
      <c r="AQ630" s="201"/>
      <c r="AR630" s="201"/>
      <c r="AS630" s="201"/>
      <c r="AT630" s="201"/>
      <c r="AU630" s="201"/>
      <c r="AV630" s="201"/>
      <c r="AW630" s="201"/>
      <c r="AX630" s="205"/>
      <c r="AY630" s="201"/>
      <c r="AZ630" s="201"/>
      <c r="BA630" s="201"/>
      <c r="BB630" s="201"/>
      <c r="BC630" s="201"/>
      <c r="BD630" s="201"/>
      <c r="BE630" s="203"/>
      <c r="BF630" s="203"/>
      <c r="BG630" s="201"/>
      <c r="BH630" s="203"/>
      <c r="BI630" s="201"/>
      <c r="BJ630" s="201"/>
      <c r="BK630" s="201"/>
      <c r="BL630" s="201"/>
      <c r="BM630" s="201"/>
      <c r="BN630" s="201"/>
      <c r="BO630" s="203"/>
      <c r="BP630" s="203"/>
      <c r="BQ630" s="201"/>
      <c r="BR630" s="203"/>
      <c r="BS630" s="201"/>
      <c r="BT630" s="201"/>
      <c r="BU630" s="201"/>
      <c r="BV630" s="201"/>
      <c r="BW630" s="201"/>
      <c r="BX630" s="201"/>
      <c r="BY630" s="203"/>
      <c r="BZ630" s="203"/>
      <c r="CA630" s="201"/>
      <c r="CB630" s="203"/>
      <c r="CC630" s="201"/>
      <c r="CD630" s="201"/>
      <c r="CE630" s="201"/>
      <c r="CF630" s="201"/>
      <c r="CG630" s="201"/>
      <c r="CH630" s="201"/>
      <c r="CI630" s="203"/>
      <c r="CJ630" s="203"/>
      <c r="CK630" s="201"/>
      <c r="CL630" s="203"/>
      <c r="CM630" s="201"/>
      <c r="CN630" s="201"/>
      <c r="CO630" s="201"/>
      <c r="CP630" s="201"/>
      <c r="CQ630" s="201"/>
      <c r="CR630" s="201"/>
      <c r="CS630" s="203"/>
      <c r="CT630" s="203"/>
      <c r="CU630" s="201"/>
    </row>
    <row r="631" spans="1:99" x14ac:dyDescent="0.25">
      <c r="A631" s="201"/>
      <c r="B631" s="201"/>
      <c r="C631" s="202"/>
      <c r="D631" s="201"/>
      <c r="E631" s="214"/>
      <c r="F631" s="201"/>
      <c r="G631" s="201"/>
      <c r="H631" s="201"/>
      <c r="I631" s="201"/>
      <c r="J631" s="201"/>
      <c r="K631" s="201"/>
      <c r="L631" s="201"/>
      <c r="M631" s="201"/>
      <c r="N631" s="201"/>
      <c r="O631" s="201"/>
      <c r="P631" s="201"/>
      <c r="Q631" s="224"/>
      <c r="R631" s="201"/>
      <c r="S631" s="201"/>
      <c r="T631" s="201"/>
      <c r="U631" s="201"/>
      <c r="V631" s="201"/>
      <c r="W631" s="203"/>
      <c r="X631" s="201"/>
      <c r="Y631" s="201"/>
      <c r="Z631" s="201"/>
      <c r="AA631" s="201"/>
      <c r="AB631" s="201"/>
      <c r="AC631" s="203"/>
      <c r="AD631" s="203"/>
      <c r="AE631" s="203"/>
      <c r="AF631" s="201"/>
      <c r="AG631" s="201"/>
      <c r="AH631" s="201"/>
      <c r="AI631" s="203"/>
      <c r="AJ631" s="203"/>
      <c r="AK631" s="203"/>
      <c r="AL631" s="203"/>
      <c r="AM631" s="201"/>
      <c r="AN631" s="201"/>
      <c r="AO631" s="201"/>
      <c r="AP631" s="201"/>
      <c r="AQ631" s="201"/>
      <c r="AR631" s="201"/>
      <c r="AS631" s="201"/>
      <c r="AT631" s="201"/>
      <c r="AU631" s="201"/>
      <c r="AV631" s="201"/>
      <c r="AW631" s="201"/>
      <c r="AX631" s="205"/>
      <c r="AY631" s="201"/>
      <c r="AZ631" s="201"/>
      <c r="BA631" s="201"/>
      <c r="BB631" s="201"/>
      <c r="BC631" s="201"/>
      <c r="BD631" s="201"/>
      <c r="BE631" s="203"/>
      <c r="BF631" s="203"/>
      <c r="BG631" s="201"/>
      <c r="BH631" s="203"/>
      <c r="BI631" s="201"/>
      <c r="BJ631" s="201"/>
      <c r="BK631" s="201"/>
      <c r="BL631" s="201"/>
      <c r="BM631" s="201"/>
      <c r="BN631" s="201"/>
      <c r="BO631" s="203"/>
      <c r="BP631" s="203"/>
      <c r="BQ631" s="201"/>
      <c r="BR631" s="203"/>
      <c r="BS631" s="201"/>
      <c r="BT631" s="201"/>
      <c r="BU631" s="201"/>
      <c r="BV631" s="201"/>
      <c r="BW631" s="201"/>
      <c r="BX631" s="201"/>
      <c r="BY631" s="203"/>
      <c r="BZ631" s="203"/>
      <c r="CA631" s="201"/>
      <c r="CB631" s="203"/>
      <c r="CC631" s="201"/>
      <c r="CD631" s="201"/>
      <c r="CE631" s="201"/>
      <c r="CF631" s="201"/>
      <c r="CG631" s="201"/>
      <c r="CH631" s="201"/>
      <c r="CI631" s="203"/>
      <c r="CJ631" s="203"/>
      <c r="CK631" s="201"/>
      <c r="CL631" s="203"/>
      <c r="CM631" s="201"/>
      <c r="CN631" s="201"/>
      <c r="CO631" s="201"/>
      <c r="CP631" s="201"/>
      <c r="CQ631" s="201"/>
      <c r="CR631" s="201"/>
      <c r="CS631" s="203"/>
      <c r="CT631" s="203"/>
      <c r="CU631" s="201"/>
    </row>
    <row r="632" spans="1:99" x14ac:dyDescent="0.25">
      <c r="A632" s="201"/>
      <c r="B632" s="201"/>
      <c r="C632" s="202"/>
      <c r="D632" s="201"/>
      <c r="E632" s="214"/>
      <c r="F632" s="201"/>
      <c r="G632" s="201"/>
      <c r="H632" s="201"/>
      <c r="I632" s="201"/>
      <c r="J632" s="201"/>
      <c r="K632" s="201"/>
      <c r="L632" s="201"/>
      <c r="M632" s="201"/>
      <c r="N632" s="201"/>
      <c r="O632" s="201"/>
      <c r="P632" s="201"/>
      <c r="Q632" s="224"/>
      <c r="R632" s="201"/>
      <c r="S632" s="201"/>
      <c r="T632" s="201"/>
      <c r="U632" s="201"/>
      <c r="V632" s="201"/>
      <c r="W632" s="203"/>
      <c r="X632" s="201"/>
      <c r="Y632" s="201"/>
      <c r="Z632" s="201"/>
      <c r="AA632" s="201"/>
      <c r="AB632" s="201"/>
      <c r="AC632" s="203"/>
      <c r="AD632" s="203"/>
      <c r="AE632" s="203"/>
      <c r="AF632" s="201"/>
      <c r="AG632" s="201"/>
      <c r="AH632" s="201"/>
      <c r="AI632" s="203"/>
      <c r="AJ632" s="203"/>
      <c r="AK632" s="203"/>
      <c r="AL632" s="203"/>
      <c r="AM632" s="201"/>
      <c r="AN632" s="201"/>
      <c r="AO632" s="201"/>
      <c r="AP632" s="201"/>
      <c r="AQ632" s="201"/>
      <c r="AR632" s="201"/>
      <c r="AS632" s="201"/>
      <c r="AT632" s="201"/>
      <c r="AU632" s="201"/>
      <c r="AV632" s="201"/>
      <c r="AW632" s="201"/>
      <c r="AX632" s="205"/>
      <c r="AY632" s="201"/>
      <c r="AZ632" s="201"/>
      <c r="BA632" s="201"/>
      <c r="BB632" s="201"/>
      <c r="BC632" s="201"/>
      <c r="BD632" s="201"/>
      <c r="BE632" s="203"/>
      <c r="BF632" s="203"/>
      <c r="BG632" s="201"/>
      <c r="BH632" s="203"/>
      <c r="BI632" s="201"/>
      <c r="BJ632" s="201"/>
      <c r="BK632" s="201"/>
      <c r="BL632" s="201"/>
      <c r="BM632" s="201"/>
      <c r="BN632" s="201"/>
      <c r="BO632" s="203"/>
      <c r="BP632" s="203"/>
      <c r="BQ632" s="201"/>
      <c r="BR632" s="203"/>
      <c r="BS632" s="201"/>
      <c r="BT632" s="201"/>
      <c r="BU632" s="201"/>
      <c r="BV632" s="201"/>
      <c r="BW632" s="201"/>
      <c r="BX632" s="201"/>
      <c r="BY632" s="203"/>
      <c r="BZ632" s="203"/>
      <c r="CA632" s="201"/>
      <c r="CB632" s="203"/>
      <c r="CC632" s="201"/>
      <c r="CD632" s="201"/>
      <c r="CE632" s="201"/>
      <c r="CF632" s="201"/>
      <c r="CG632" s="201"/>
      <c r="CH632" s="201"/>
      <c r="CI632" s="203"/>
      <c r="CJ632" s="203"/>
      <c r="CK632" s="201"/>
      <c r="CL632" s="203"/>
      <c r="CM632" s="201"/>
      <c r="CN632" s="201"/>
      <c r="CO632" s="201"/>
      <c r="CP632" s="201"/>
      <c r="CQ632" s="201"/>
      <c r="CR632" s="201"/>
      <c r="CS632" s="203"/>
      <c r="CT632" s="203"/>
      <c r="CU632" s="201"/>
    </row>
    <row r="633" spans="1:99" x14ac:dyDescent="0.25">
      <c r="A633" s="201"/>
      <c r="B633" s="201"/>
      <c r="C633" s="202"/>
      <c r="D633" s="201"/>
      <c r="E633" s="214"/>
      <c r="F633" s="201"/>
      <c r="G633" s="201"/>
      <c r="H633" s="201"/>
      <c r="I633" s="201"/>
      <c r="J633" s="201"/>
      <c r="K633" s="201"/>
      <c r="L633" s="201"/>
      <c r="M633" s="217"/>
      <c r="N633" s="201"/>
      <c r="O633" s="201"/>
      <c r="P633" s="201"/>
      <c r="Q633" s="224"/>
      <c r="R633" s="201"/>
      <c r="S633" s="201"/>
      <c r="T633" s="201"/>
      <c r="U633" s="201"/>
      <c r="V633" s="201"/>
      <c r="W633" s="203"/>
      <c r="X633" s="201"/>
      <c r="Y633" s="201"/>
      <c r="Z633" s="201"/>
      <c r="AA633" s="201"/>
      <c r="AB633" s="201"/>
      <c r="AC633" s="203"/>
      <c r="AD633" s="203"/>
      <c r="AE633" s="203"/>
      <c r="AF633" s="201"/>
      <c r="AG633" s="201"/>
      <c r="AH633" s="201"/>
      <c r="AI633" s="203"/>
      <c r="AJ633" s="203"/>
      <c r="AK633" s="203"/>
      <c r="AL633" s="203"/>
      <c r="AM633" s="201"/>
      <c r="AN633" s="201"/>
      <c r="AO633" s="201"/>
      <c r="AP633" s="201"/>
      <c r="AQ633" s="201"/>
      <c r="AR633" s="201"/>
      <c r="AS633" s="201"/>
      <c r="AT633" s="201"/>
      <c r="AU633" s="201"/>
      <c r="AV633" s="201"/>
      <c r="AW633" s="201"/>
      <c r="AX633" s="205"/>
      <c r="AY633" s="201"/>
      <c r="AZ633" s="201"/>
      <c r="BA633" s="201"/>
      <c r="BB633" s="201"/>
      <c r="BC633" s="201"/>
      <c r="BD633" s="201"/>
      <c r="BE633" s="203"/>
      <c r="BF633" s="203"/>
      <c r="BG633" s="201"/>
      <c r="BH633" s="203"/>
      <c r="BI633" s="201"/>
      <c r="BJ633" s="201"/>
      <c r="BK633" s="201"/>
      <c r="BL633" s="201"/>
      <c r="BM633" s="201"/>
      <c r="BN633" s="201"/>
      <c r="BO633" s="203"/>
      <c r="BP633" s="203"/>
      <c r="BQ633" s="201"/>
      <c r="BR633" s="203"/>
      <c r="BS633" s="201"/>
      <c r="BT633" s="201"/>
      <c r="BU633" s="201"/>
      <c r="BV633" s="201"/>
      <c r="BW633" s="201"/>
      <c r="BX633" s="201"/>
      <c r="BY633" s="203"/>
      <c r="BZ633" s="203"/>
      <c r="CA633" s="201"/>
      <c r="CB633" s="203"/>
      <c r="CC633" s="201"/>
      <c r="CD633" s="201"/>
      <c r="CE633" s="201"/>
      <c r="CF633" s="201"/>
      <c r="CG633" s="201"/>
      <c r="CH633" s="201"/>
      <c r="CI633" s="203"/>
      <c r="CJ633" s="203"/>
      <c r="CK633" s="201"/>
      <c r="CL633" s="203"/>
      <c r="CM633" s="201"/>
      <c r="CN633" s="201"/>
      <c r="CO633" s="201"/>
      <c r="CP633" s="201"/>
      <c r="CQ633" s="201"/>
      <c r="CR633" s="201"/>
      <c r="CS633" s="203"/>
      <c r="CT633" s="203"/>
      <c r="CU633" s="201"/>
    </row>
    <row r="634" spans="1:99" x14ac:dyDescent="0.25">
      <c r="A634" s="201"/>
      <c r="B634" s="201"/>
      <c r="C634" s="202"/>
      <c r="D634" s="201"/>
      <c r="E634" s="214"/>
      <c r="F634" s="201"/>
      <c r="G634" s="201"/>
      <c r="H634" s="201"/>
      <c r="I634" s="201"/>
      <c r="J634" s="201"/>
      <c r="K634" s="201"/>
      <c r="L634" s="201"/>
      <c r="M634" s="201"/>
      <c r="N634" s="201"/>
      <c r="O634" s="201"/>
      <c r="P634" s="201"/>
      <c r="Q634" s="224"/>
      <c r="R634" s="201"/>
      <c r="S634" s="201"/>
      <c r="T634" s="201"/>
      <c r="U634" s="201"/>
      <c r="V634" s="201"/>
      <c r="W634" s="203"/>
      <c r="X634" s="201"/>
      <c r="Y634" s="201"/>
      <c r="Z634" s="201"/>
      <c r="AA634" s="201"/>
      <c r="AB634" s="201"/>
      <c r="AC634" s="203"/>
      <c r="AD634" s="203"/>
      <c r="AE634" s="203"/>
      <c r="AF634" s="201"/>
      <c r="AG634" s="201"/>
      <c r="AH634" s="201"/>
      <c r="AI634" s="203"/>
      <c r="AJ634" s="203"/>
      <c r="AK634" s="203"/>
      <c r="AL634" s="203"/>
      <c r="AM634" s="201"/>
      <c r="AN634" s="201"/>
      <c r="AO634" s="201"/>
      <c r="AP634" s="201"/>
      <c r="AQ634" s="201"/>
      <c r="AR634" s="201"/>
      <c r="AS634" s="201"/>
      <c r="AT634" s="201"/>
      <c r="AU634" s="201"/>
      <c r="AV634" s="201"/>
      <c r="AW634" s="201"/>
      <c r="AX634" s="205"/>
      <c r="AY634" s="201"/>
      <c r="AZ634" s="201"/>
      <c r="BA634" s="201"/>
      <c r="BB634" s="201"/>
      <c r="BC634" s="201"/>
      <c r="BD634" s="201"/>
      <c r="BE634" s="203"/>
      <c r="BF634" s="203"/>
      <c r="BG634" s="201"/>
      <c r="BH634" s="203"/>
      <c r="BI634" s="201"/>
      <c r="BJ634" s="201"/>
      <c r="BK634" s="201"/>
      <c r="BL634" s="201"/>
      <c r="BM634" s="201"/>
      <c r="BN634" s="201"/>
      <c r="BO634" s="203"/>
      <c r="BP634" s="203"/>
      <c r="BQ634" s="201"/>
      <c r="BR634" s="203"/>
      <c r="BS634" s="201"/>
      <c r="BT634" s="201"/>
      <c r="BU634" s="201"/>
      <c r="BV634" s="201"/>
      <c r="BW634" s="201"/>
      <c r="BX634" s="201"/>
      <c r="BY634" s="203"/>
      <c r="BZ634" s="203"/>
      <c r="CA634" s="201"/>
      <c r="CB634" s="203"/>
      <c r="CC634" s="201"/>
      <c r="CD634" s="201"/>
      <c r="CE634" s="201"/>
      <c r="CF634" s="201"/>
      <c r="CG634" s="201"/>
      <c r="CH634" s="201"/>
      <c r="CI634" s="203"/>
      <c r="CJ634" s="203"/>
      <c r="CK634" s="201"/>
      <c r="CL634" s="203"/>
      <c r="CM634" s="201"/>
      <c r="CN634" s="201"/>
      <c r="CO634" s="201"/>
      <c r="CP634" s="201"/>
      <c r="CQ634" s="201"/>
      <c r="CR634" s="201"/>
      <c r="CS634" s="203"/>
      <c r="CT634" s="203"/>
      <c r="CU634" s="201"/>
    </row>
    <row r="635" spans="1:99" x14ac:dyDescent="0.25">
      <c r="A635" s="201"/>
      <c r="B635" s="201"/>
      <c r="C635" s="202"/>
      <c r="D635" s="201"/>
      <c r="E635" s="214"/>
      <c r="F635" s="201"/>
      <c r="G635" s="203"/>
      <c r="H635" s="201"/>
      <c r="I635" s="201"/>
      <c r="J635" s="201"/>
      <c r="K635" s="201"/>
      <c r="L635" s="201"/>
      <c r="M635" s="201"/>
      <c r="N635" s="201"/>
      <c r="O635" s="201"/>
      <c r="P635" s="201"/>
      <c r="Q635" s="224"/>
      <c r="R635" s="201"/>
      <c r="S635" s="201"/>
      <c r="T635" s="201"/>
      <c r="U635" s="201"/>
      <c r="V635" s="201"/>
      <c r="W635" s="203"/>
      <c r="X635" s="201"/>
      <c r="Y635" s="201"/>
      <c r="Z635" s="201"/>
      <c r="AA635" s="201"/>
      <c r="AB635" s="201"/>
      <c r="AC635" s="203"/>
      <c r="AD635" s="203"/>
      <c r="AE635" s="203"/>
      <c r="AF635" s="201"/>
      <c r="AG635" s="201"/>
      <c r="AH635" s="201"/>
      <c r="AI635" s="203"/>
      <c r="AJ635" s="203"/>
      <c r="AK635" s="203"/>
      <c r="AL635" s="203"/>
      <c r="AM635" s="201"/>
      <c r="AN635" s="201"/>
      <c r="AO635" s="201"/>
      <c r="AP635" s="201"/>
      <c r="AQ635" s="201"/>
      <c r="AR635" s="201"/>
      <c r="AS635" s="201"/>
      <c r="AT635" s="201"/>
      <c r="AU635" s="201"/>
      <c r="AV635" s="201"/>
      <c r="AW635" s="201"/>
      <c r="AX635" s="205"/>
      <c r="AY635" s="201"/>
      <c r="AZ635" s="201"/>
      <c r="BA635" s="201"/>
      <c r="BB635" s="201"/>
      <c r="BC635" s="201"/>
      <c r="BD635" s="201"/>
      <c r="BE635" s="203"/>
      <c r="BF635" s="203"/>
      <c r="BG635" s="201"/>
      <c r="BH635" s="203"/>
      <c r="BI635" s="201"/>
      <c r="BJ635" s="201"/>
      <c r="BK635" s="201"/>
      <c r="BL635" s="201"/>
      <c r="BM635" s="201"/>
      <c r="BN635" s="201"/>
      <c r="BO635" s="203"/>
      <c r="BP635" s="203"/>
      <c r="BQ635" s="201"/>
      <c r="BR635" s="203"/>
      <c r="BS635" s="201"/>
      <c r="BT635" s="201"/>
      <c r="BU635" s="201"/>
      <c r="BV635" s="201"/>
      <c r="BW635" s="201"/>
      <c r="BX635" s="201"/>
      <c r="BY635" s="203"/>
      <c r="BZ635" s="203"/>
      <c r="CA635" s="201"/>
      <c r="CB635" s="203"/>
      <c r="CC635" s="201"/>
      <c r="CD635" s="201"/>
      <c r="CE635" s="201"/>
      <c r="CF635" s="201"/>
      <c r="CG635" s="201"/>
      <c r="CH635" s="201"/>
      <c r="CI635" s="203"/>
      <c r="CJ635" s="203"/>
      <c r="CK635" s="201"/>
      <c r="CL635" s="203"/>
      <c r="CM635" s="201"/>
      <c r="CN635" s="201"/>
      <c r="CO635" s="201"/>
      <c r="CP635" s="201"/>
      <c r="CQ635" s="201"/>
      <c r="CR635" s="201"/>
      <c r="CS635" s="203"/>
      <c r="CT635" s="203"/>
      <c r="CU635" s="201"/>
    </row>
    <row r="636" spans="1:99" x14ac:dyDescent="0.25">
      <c r="A636" s="201"/>
      <c r="B636" s="201"/>
      <c r="C636" s="202"/>
      <c r="D636" s="201"/>
      <c r="E636" s="214"/>
      <c r="F636" s="201"/>
      <c r="G636" s="201"/>
      <c r="H636" s="201"/>
      <c r="I636" s="201"/>
      <c r="J636" s="201"/>
      <c r="K636" s="201"/>
      <c r="L636" s="201"/>
      <c r="M636" s="201"/>
      <c r="N636" s="201"/>
      <c r="O636" s="201"/>
      <c r="P636" s="201"/>
      <c r="Q636" s="224"/>
      <c r="R636" s="201"/>
      <c r="S636" s="201"/>
      <c r="T636" s="201"/>
      <c r="U636" s="201"/>
      <c r="V636" s="201"/>
      <c r="W636" s="203"/>
      <c r="X636" s="201"/>
      <c r="Y636" s="201"/>
      <c r="Z636" s="201"/>
      <c r="AA636" s="201"/>
      <c r="AB636" s="201"/>
      <c r="AC636" s="203"/>
      <c r="AD636" s="203"/>
      <c r="AE636" s="203"/>
      <c r="AF636" s="201"/>
      <c r="AG636" s="201"/>
      <c r="AH636" s="201"/>
      <c r="AI636" s="203"/>
      <c r="AJ636" s="203"/>
      <c r="AK636" s="203"/>
      <c r="AL636" s="203"/>
      <c r="AM636" s="201"/>
      <c r="AN636" s="201"/>
      <c r="AO636" s="201"/>
      <c r="AP636" s="201"/>
      <c r="AQ636" s="201"/>
      <c r="AR636" s="201"/>
      <c r="AS636" s="201"/>
      <c r="AT636" s="201"/>
      <c r="AU636" s="201"/>
      <c r="AV636" s="201"/>
      <c r="AW636" s="201"/>
      <c r="AX636" s="205"/>
      <c r="AY636" s="201"/>
      <c r="AZ636" s="201"/>
      <c r="BA636" s="201"/>
      <c r="BB636" s="201"/>
      <c r="BC636" s="201"/>
      <c r="BD636" s="201"/>
      <c r="BE636" s="203"/>
      <c r="BF636" s="203"/>
      <c r="BG636" s="201"/>
      <c r="BH636" s="203"/>
      <c r="BI636" s="201"/>
      <c r="BJ636" s="201"/>
      <c r="BK636" s="201"/>
      <c r="BL636" s="201"/>
      <c r="BM636" s="201"/>
      <c r="BN636" s="201"/>
      <c r="BO636" s="203"/>
      <c r="BP636" s="203"/>
      <c r="BQ636" s="201"/>
      <c r="BR636" s="203"/>
      <c r="BS636" s="201"/>
      <c r="BT636" s="201"/>
      <c r="BU636" s="201"/>
      <c r="BV636" s="201"/>
      <c r="BW636" s="201"/>
      <c r="BX636" s="201"/>
      <c r="BY636" s="203"/>
      <c r="BZ636" s="203"/>
      <c r="CA636" s="201"/>
      <c r="CB636" s="203"/>
      <c r="CC636" s="201"/>
      <c r="CD636" s="201"/>
      <c r="CE636" s="201"/>
      <c r="CF636" s="201"/>
      <c r="CG636" s="201"/>
      <c r="CH636" s="201"/>
      <c r="CI636" s="203"/>
      <c r="CJ636" s="203"/>
      <c r="CK636" s="201"/>
      <c r="CL636" s="203"/>
      <c r="CM636" s="201"/>
      <c r="CN636" s="201"/>
      <c r="CO636" s="201"/>
      <c r="CP636" s="201"/>
      <c r="CQ636" s="201"/>
      <c r="CR636" s="201"/>
      <c r="CS636" s="203"/>
      <c r="CT636" s="203"/>
      <c r="CU636" s="201"/>
    </row>
    <row r="637" spans="1:99" x14ac:dyDescent="0.25">
      <c r="A637" s="201"/>
      <c r="B637" s="201"/>
      <c r="C637" s="202"/>
      <c r="D637" s="201"/>
      <c r="E637" s="214"/>
      <c r="F637" s="201"/>
      <c r="G637" s="201"/>
      <c r="H637" s="201"/>
      <c r="I637" s="201"/>
      <c r="J637" s="201"/>
      <c r="K637" s="201"/>
      <c r="L637" s="201"/>
      <c r="M637" s="201"/>
      <c r="N637" s="201"/>
      <c r="O637" s="201"/>
      <c r="P637" s="201"/>
      <c r="Q637" s="224"/>
      <c r="R637" s="201"/>
      <c r="S637" s="201"/>
      <c r="T637" s="201"/>
      <c r="U637" s="201"/>
      <c r="V637" s="201"/>
      <c r="W637" s="203"/>
      <c r="X637" s="201"/>
      <c r="Y637" s="201"/>
      <c r="Z637" s="201"/>
      <c r="AA637" s="201"/>
      <c r="AB637" s="201"/>
      <c r="AC637" s="203"/>
      <c r="AD637" s="203"/>
      <c r="AE637" s="203"/>
      <c r="AF637" s="201"/>
      <c r="AG637" s="201"/>
      <c r="AH637" s="201"/>
      <c r="AI637" s="203"/>
      <c r="AJ637" s="203"/>
      <c r="AK637" s="203"/>
      <c r="AL637" s="203"/>
      <c r="AM637" s="201"/>
      <c r="AN637" s="201"/>
      <c r="AO637" s="201"/>
      <c r="AP637" s="201"/>
      <c r="AQ637" s="201"/>
      <c r="AR637" s="201"/>
      <c r="AS637" s="201"/>
      <c r="AT637" s="201"/>
      <c r="AU637" s="201"/>
      <c r="AV637" s="201"/>
      <c r="AW637" s="201"/>
      <c r="AX637" s="205"/>
      <c r="AY637" s="201"/>
      <c r="AZ637" s="201"/>
      <c r="BA637" s="201"/>
      <c r="BB637" s="201"/>
      <c r="BC637" s="201"/>
      <c r="BD637" s="201"/>
      <c r="BE637" s="203"/>
      <c r="BF637" s="203"/>
      <c r="BG637" s="201"/>
      <c r="BH637" s="203"/>
      <c r="BI637" s="201"/>
      <c r="BJ637" s="201"/>
      <c r="BK637" s="201"/>
      <c r="BL637" s="201"/>
      <c r="BM637" s="201"/>
      <c r="BN637" s="201"/>
      <c r="BO637" s="203"/>
      <c r="BP637" s="203"/>
      <c r="BQ637" s="201"/>
      <c r="BR637" s="203"/>
      <c r="BS637" s="201"/>
      <c r="BT637" s="201"/>
      <c r="BU637" s="201"/>
      <c r="BV637" s="201"/>
      <c r="BW637" s="201"/>
      <c r="BX637" s="201"/>
      <c r="BY637" s="203"/>
      <c r="BZ637" s="203"/>
      <c r="CA637" s="201"/>
      <c r="CB637" s="203"/>
      <c r="CC637" s="201"/>
      <c r="CD637" s="201"/>
      <c r="CE637" s="201"/>
      <c r="CF637" s="201"/>
      <c r="CG637" s="201"/>
      <c r="CH637" s="201"/>
      <c r="CI637" s="203"/>
      <c r="CJ637" s="203"/>
      <c r="CK637" s="201"/>
      <c r="CL637" s="203"/>
      <c r="CM637" s="201"/>
      <c r="CN637" s="201"/>
      <c r="CO637" s="201"/>
      <c r="CP637" s="201"/>
      <c r="CQ637" s="201"/>
      <c r="CR637" s="201"/>
      <c r="CS637" s="203"/>
      <c r="CT637" s="203"/>
      <c r="CU637" s="201"/>
    </row>
    <row r="638" spans="1:99" x14ac:dyDescent="0.25">
      <c r="A638" s="201"/>
      <c r="B638" s="201"/>
      <c r="C638" s="202"/>
      <c r="D638" s="201"/>
      <c r="E638" s="214"/>
      <c r="F638" s="201"/>
      <c r="G638" s="201"/>
      <c r="H638" s="201"/>
      <c r="I638" s="201"/>
      <c r="J638" s="201"/>
      <c r="K638" s="201"/>
      <c r="L638" s="201"/>
      <c r="M638" s="201"/>
      <c r="N638" s="201"/>
      <c r="O638" s="201"/>
      <c r="P638" s="201"/>
      <c r="Q638" s="224"/>
      <c r="R638" s="201"/>
      <c r="S638" s="201"/>
      <c r="T638" s="201"/>
      <c r="U638" s="201"/>
      <c r="V638" s="201"/>
      <c r="W638" s="203"/>
      <c r="X638" s="201"/>
      <c r="Y638" s="201"/>
      <c r="Z638" s="201"/>
      <c r="AA638" s="201"/>
      <c r="AB638" s="201"/>
      <c r="AC638" s="203"/>
      <c r="AD638" s="203"/>
      <c r="AE638" s="203"/>
      <c r="AF638" s="201"/>
      <c r="AG638" s="201"/>
      <c r="AH638" s="201"/>
      <c r="AI638" s="203"/>
      <c r="AJ638" s="203"/>
      <c r="AK638" s="203"/>
      <c r="AL638" s="203"/>
      <c r="AM638" s="201"/>
      <c r="AN638" s="201"/>
      <c r="AO638" s="201"/>
      <c r="AP638" s="201"/>
      <c r="AQ638" s="201"/>
      <c r="AR638" s="201"/>
      <c r="AS638" s="201"/>
      <c r="AT638" s="201"/>
      <c r="AU638" s="201"/>
      <c r="AV638" s="201"/>
      <c r="AW638" s="201"/>
      <c r="AX638" s="205"/>
      <c r="AY638" s="201"/>
      <c r="AZ638" s="201"/>
      <c r="BA638" s="201"/>
      <c r="BB638" s="201"/>
      <c r="BC638" s="201"/>
      <c r="BD638" s="201"/>
      <c r="BE638" s="203"/>
      <c r="BF638" s="203"/>
      <c r="BG638" s="201"/>
      <c r="BH638" s="203"/>
      <c r="BI638" s="201"/>
      <c r="BJ638" s="201"/>
      <c r="BK638" s="201"/>
      <c r="BL638" s="201"/>
      <c r="BM638" s="201"/>
      <c r="BN638" s="201"/>
      <c r="BO638" s="203"/>
      <c r="BP638" s="203"/>
      <c r="BQ638" s="201"/>
      <c r="BR638" s="203"/>
      <c r="BS638" s="201"/>
      <c r="BT638" s="201"/>
      <c r="BU638" s="201"/>
      <c r="BV638" s="201"/>
      <c r="BW638" s="201"/>
      <c r="BX638" s="201"/>
      <c r="BY638" s="203"/>
      <c r="BZ638" s="203"/>
      <c r="CA638" s="201"/>
      <c r="CB638" s="203"/>
      <c r="CC638" s="201"/>
      <c r="CD638" s="201"/>
      <c r="CE638" s="201"/>
      <c r="CF638" s="201"/>
      <c r="CG638" s="201"/>
      <c r="CH638" s="201"/>
      <c r="CI638" s="203"/>
      <c r="CJ638" s="203"/>
      <c r="CK638" s="201"/>
      <c r="CL638" s="203"/>
      <c r="CM638" s="201"/>
      <c r="CN638" s="201"/>
      <c r="CO638" s="201"/>
      <c r="CP638" s="201"/>
      <c r="CQ638" s="201"/>
      <c r="CR638" s="201"/>
      <c r="CS638" s="203"/>
      <c r="CT638" s="203"/>
      <c r="CU638" s="201"/>
    </row>
    <row r="639" spans="1:99" x14ac:dyDescent="0.25">
      <c r="A639" s="201"/>
      <c r="B639" s="201"/>
      <c r="C639" s="202"/>
      <c r="D639" s="201"/>
      <c r="E639" s="214"/>
      <c r="F639" s="201"/>
      <c r="G639" s="201"/>
      <c r="H639" s="214"/>
      <c r="I639" s="201"/>
      <c r="J639" s="201"/>
      <c r="K639" s="201"/>
      <c r="L639" s="201"/>
      <c r="M639" s="201"/>
      <c r="N639" s="201"/>
      <c r="O639" s="201"/>
      <c r="P639" s="201"/>
      <c r="Q639" s="224"/>
      <c r="R639" s="201"/>
      <c r="S639" s="201"/>
      <c r="T639" s="201"/>
      <c r="U639" s="201"/>
      <c r="V639" s="201"/>
      <c r="W639" s="203"/>
      <c r="X639" s="201"/>
      <c r="Y639" s="201"/>
      <c r="Z639" s="201"/>
      <c r="AA639" s="201"/>
      <c r="AB639" s="201"/>
      <c r="AC639" s="203"/>
      <c r="AD639" s="203"/>
      <c r="AE639" s="203"/>
      <c r="AF639" s="201"/>
      <c r="AG639" s="201"/>
      <c r="AH639" s="201"/>
      <c r="AI639" s="203"/>
      <c r="AJ639" s="203"/>
      <c r="AK639" s="203"/>
      <c r="AL639" s="203"/>
      <c r="AM639" s="201"/>
      <c r="AN639" s="201"/>
      <c r="AO639" s="201"/>
      <c r="AP639" s="201"/>
      <c r="AQ639" s="201"/>
      <c r="AR639" s="201"/>
      <c r="AS639" s="201"/>
      <c r="AT639" s="201"/>
      <c r="AU639" s="201"/>
      <c r="AV639" s="201"/>
      <c r="AW639" s="201"/>
      <c r="AX639" s="205"/>
      <c r="AY639" s="201"/>
      <c r="AZ639" s="201"/>
      <c r="BA639" s="201"/>
      <c r="BB639" s="201"/>
      <c r="BC639" s="201"/>
      <c r="BD639" s="201"/>
      <c r="BE639" s="203"/>
      <c r="BF639" s="203"/>
      <c r="BG639" s="201"/>
      <c r="BH639" s="203"/>
      <c r="BI639" s="201"/>
      <c r="BJ639" s="201"/>
      <c r="BK639" s="201"/>
      <c r="BL639" s="201"/>
      <c r="BM639" s="201"/>
      <c r="BN639" s="201"/>
      <c r="BO639" s="203"/>
      <c r="BP639" s="203"/>
      <c r="BQ639" s="201"/>
      <c r="BR639" s="203"/>
      <c r="BS639" s="201"/>
      <c r="BT639" s="201"/>
      <c r="BU639" s="201"/>
      <c r="BV639" s="201"/>
      <c r="BW639" s="201"/>
      <c r="BX639" s="201"/>
      <c r="BY639" s="203"/>
      <c r="BZ639" s="203"/>
      <c r="CA639" s="201"/>
      <c r="CB639" s="203"/>
      <c r="CC639" s="201"/>
      <c r="CD639" s="201"/>
      <c r="CE639" s="201"/>
      <c r="CF639" s="201"/>
      <c r="CG639" s="201"/>
      <c r="CH639" s="201"/>
      <c r="CI639" s="203"/>
      <c r="CJ639" s="203"/>
      <c r="CK639" s="201"/>
      <c r="CL639" s="203"/>
      <c r="CM639" s="201"/>
      <c r="CN639" s="201"/>
      <c r="CO639" s="201"/>
      <c r="CP639" s="201"/>
      <c r="CQ639" s="201"/>
      <c r="CR639" s="201"/>
      <c r="CS639" s="203"/>
      <c r="CT639" s="203"/>
      <c r="CU639" s="201"/>
    </row>
    <row r="640" spans="1:99" x14ac:dyDescent="0.25">
      <c r="A640" s="201"/>
      <c r="B640" s="201"/>
      <c r="C640" s="202"/>
      <c r="D640" s="201"/>
      <c r="E640" s="214"/>
      <c r="F640" s="201"/>
      <c r="G640" s="201"/>
      <c r="H640" s="203"/>
      <c r="I640" s="201"/>
      <c r="J640" s="201"/>
      <c r="K640" s="201"/>
      <c r="L640" s="201"/>
      <c r="M640" s="201"/>
      <c r="N640" s="201"/>
      <c r="O640" s="201"/>
      <c r="P640" s="201"/>
      <c r="Q640" s="224"/>
      <c r="R640" s="201"/>
      <c r="S640" s="201"/>
      <c r="T640" s="201"/>
      <c r="U640" s="201"/>
      <c r="V640" s="201"/>
      <c r="W640" s="203"/>
      <c r="X640" s="201"/>
      <c r="Y640" s="201"/>
      <c r="Z640" s="201"/>
      <c r="AA640" s="201"/>
      <c r="AB640" s="201"/>
      <c r="AC640" s="203"/>
      <c r="AD640" s="203"/>
      <c r="AE640" s="203"/>
      <c r="AF640" s="201"/>
      <c r="AG640" s="201"/>
      <c r="AH640" s="201"/>
      <c r="AI640" s="203"/>
      <c r="AJ640" s="203"/>
      <c r="AK640" s="203"/>
      <c r="AL640" s="203"/>
      <c r="AM640" s="201"/>
      <c r="AN640" s="201"/>
      <c r="AO640" s="201"/>
      <c r="AP640" s="201"/>
      <c r="AQ640" s="201"/>
      <c r="AR640" s="201"/>
      <c r="AS640" s="201"/>
      <c r="AT640" s="201"/>
      <c r="AU640" s="201"/>
      <c r="AV640" s="201"/>
      <c r="AW640" s="201"/>
      <c r="AX640" s="205"/>
      <c r="AY640" s="201"/>
      <c r="AZ640" s="201"/>
      <c r="BA640" s="201"/>
      <c r="BB640" s="201"/>
      <c r="BC640" s="201"/>
      <c r="BD640" s="201"/>
      <c r="BE640" s="203"/>
      <c r="BF640" s="203"/>
      <c r="BG640" s="201"/>
      <c r="BH640" s="203"/>
      <c r="BI640" s="201"/>
      <c r="BJ640" s="201"/>
      <c r="BK640" s="201"/>
      <c r="BL640" s="201"/>
      <c r="BM640" s="201"/>
      <c r="BN640" s="201"/>
      <c r="BO640" s="203"/>
      <c r="BP640" s="203"/>
      <c r="BQ640" s="201"/>
      <c r="BR640" s="203"/>
      <c r="BS640" s="201"/>
      <c r="BT640" s="201"/>
      <c r="BU640" s="201"/>
      <c r="BV640" s="201"/>
      <c r="BW640" s="201"/>
      <c r="BX640" s="201"/>
      <c r="BY640" s="203"/>
      <c r="BZ640" s="203"/>
      <c r="CA640" s="201"/>
      <c r="CB640" s="203"/>
      <c r="CC640" s="201"/>
      <c r="CD640" s="201"/>
      <c r="CE640" s="201"/>
      <c r="CF640" s="201"/>
      <c r="CG640" s="201"/>
      <c r="CH640" s="201"/>
      <c r="CI640" s="203"/>
      <c r="CJ640" s="203"/>
      <c r="CK640" s="201"/>
      <c r="CL640" s="203"/>
      <c r="CM640" s="201"/>
      <c r="CN640" s="201"/>
      <c r="CO640" s="201"/>
      <c r="CP640" s="201"/>
      <c r="CQ640" s="201"/>
      <c r="CR640" s="201"/>
      <c r="CS640" s="203"/>
      <c r="CT640" s="203"/>
      <c r="CU640" s="201"/>
    </row>
    <row r="641" spans="1:99" x14ac:dyDescent="0.25">
      <c r="A641" s="201"/>
      <c r="B641" s="201"/>
      <c r="C641" s="202"/>
      <c r="D641" s="201"/>
      <c r="E641" s="214"/>
      <c r="F641" s="225"/>
      <c r="G641" s="225"/>
      <c r="H641" s="225"/>
      <c r="I641" s="226"/>
      <c r="J641" s="201"/>
      <c r="K641" s="201"/>
      <c r="L641" s="201"/>
      <c r="M641" s="201"/>
      <c r="N641" s="201"/>
      <c r="O641" s="201"/>
      <c r="P641" s="201"/>
      <c r="Q641" s="224"/>
      <c r="R641" s="201"/>
      <c r="S641" s="201"/>
      <c r="T641" s="201"/>
      <c r="U641" s="201"/>
      <c r="V641" s="201"/>
      <c r="W641" s="203"/>
      <c r="X641" s="201"/>
      <c r="Y641" s="201"/>
      <c r="Z641" s="201"/>
      <c r="AA641" s="201"/>
      <c r="AB641" s="201"/>
      <c r="AC641" s="203"/>
      <c r="AD641" s="203"/>
      <c r="AE641" s="203"/>
      <c r="AF641" s="201"/>
      <c r="AG641" s="201"/>
      <c r="AH641" s="201"/>
      <c r="AI641" s="203"/>
      <c r="AJ641" s="203"/>
      <c r="AK641" s="203"/>
      <c r="AL641" s="203"/>
      <c r="AM641" s="201"/>
      <c r="AN641" s="201"/>
      <c r="AO641" s="201"/>
      <c r="AP641" s="201"/>
      <c r="AQ641" s="201"/>
      <c r="AR641" s="201"/>
      <c r="AS641" s="201"/>
      <c r="AT641" s="201"/>
      <c r="AU641" s="201"/>
      <c r="AV641" s="201"/>
      <c r="AW641" s="201"/>
      <c r="AX641" s="205"/>
      <c r="AY641" s="201"/>
      <c r="AZ641" s="201"/>
      <c r="BA641" s="201"/>
      <c r="BB641" s="201"/>
      <c r="BC641" s="201"/>
      <c r="BD641" s="201"/>
      <c r="BE641" s="203"/>
      <c r="BF641" s="203"/>
      <c r="BG641" s="201"/>
      <c r="BH641" s="203"/>
      <c r="BI641" s="201"/>
      <c r="BJ641" s="201"/>
      <c r="BK641" s="201"/>
      <c r="BL641" s="201"/>
      <c r="BM641" s="201"/>
      <c r="BN641" s="201"/>
      <c r="BO641" s="203"/>
      <c r="BP641" s="203"/>
      <c r="BQ641" s="201"/>
      <c r="BR641" s="203"/>
      <c r="BS641" s="201"/>
      <c r="BT641" s="201"/>
      <c r="BU641" s="201"/>
      <c r="BV641" s="201"/>
      <c r="BW641" s="201"/>
      <c r="BX641" s="201"/>
      <c r="BY641" s="203"/>
      <c r="BZ641" s="203"/>
      <c r="CA641" s="201"/>
      <c r="CB641" s="203"/>
      <c r="CC641" s="201"/>
      <c r="CD641" s="201"/>
      <c r="CE641" s="201"/>
      <c r="CF641" s="201"/>
      <c r="CG641" s="201"/>
      <c r="CH641" s="201"/>
      <c r="CI641" s="203"/>
      <c r="CJ641" s="203"/>
      <c r="CK641" s="201"/>
      <c r="CL641" s="203"/>
      <c r="CM641" s="201"/>
      <c r="CN641" s="201"/>
      <c r="CO641" s="201"/>
      <c r="CP641" s="201"/>
      <c r="CQ641" s="201"/>
      <c r="CR641" s="201"/>
      <c r="CS641" s="203"/>
      <c r="CT641" s="203"/>
      <c r="CU641" s="201"/>
    </row>
    <row r="642" spans="1:99" x14ac:dyDescent="0.25">
      <c r="A642" s="201"/>
      <c r="B642" s="201"/>
      <c r="C642" s="202"/>
      <c r="D642" s="201"/>
      <c r="E642" s="214"/>
      <c r="F642" s="227"/>
      <c r="G642" s="215"/>
      <c r="H642" s="228"/>
      <c r="I642" s="201"/>
      <c r="J642" s="201"/>
      <c r="K642" s="201"/>
      <c r="L642" s="201"/>
      <c r="M642" s="201"/>
      <c r="N642" s="201"/>
      <c r="O642" s="201"/>
      <c r="P642" s="201"/>
      <c r="Q642" s="224"/>
      <c r="R642" s="201"/>
      <c r="S642" s="201"/>
      <c r="T642" s="201"/>
      <c r="U642" s="201"/>
      <c r="V642" s="201"/>
      <c r="W642" s="203"/>
      <c r="X642" s="201"/>
      <c r="Y642" s="201"/>
      <c r="Z642" s="201"/>
      <c r="AA642" s="201"/>
      <c r="AB642" s="201"/>
      <c r="AC642" s="203"/>
      <c r="AD642" s="203"/>
      <c r="AE642" s="203"/>
      <c r="AF642" s="201"/>
      <c r="AG642" s="201"/>
      <c r="AH642" s="201"/>
      <c r="AI642" s="203"/>
      <c r="AJ642" s="203"/>
      <c r="AK642" s="203"/>
      <c r="AL642" s="203"/>
      <c r="AM642" s="201"/>
      <c r="AN642" s="201"/>
      <c r="AO642" s="201"/>
      <c r="AP642" s="201"/>
      <c r="AQ642" s="201"/>
      <c r="AR642" s="201"/>
      <c r="AS642" s="201"/>
      <c r="AT642" s="201"/>
      <c r="AU642" s="201"/>
      <c r="AV642" s="201"/>
      <c r="AW642" s="201"/>
      <c r="AX642" s="205"/>
      <c r="AY642" s="201"/>
      <c r="AZ642" s="201"/>
      <c r="BA642" s="201"/>
      <c r="BB642" s="201"/>
      <c r="BC642" s="201"/>
      <c r="BD642" s="201"/>
      <c r="BE642" s="203"/>
      <c r="BF642" s="203"/>
      <c r="BG642" s="201"/>
      <c r="BH642" s="203"/>
      <c r="BI642" s="201"/>
      <c r="BJ642" s="201"/>
      <c r="BK642" s="201"/>
      <c r="BL642" s="201"/>
      <c r="BM642" s="201"/>
      <c r="BN642" s="201"/>
      <c r="BO642" s="203"/>
      <c r="BP642" s="203"/>
      <c r="BQ642" s="201"/>
      <c r="BR642" s="203"/>
      <c r="BS642" s="201"/>
      <c r="BT642" s="201"/>
      <c r="BU642" s="201"/>
      <c r="BV642" s="201"/>
      <c r="BW642" s="201"/>
      <c r="BX642" s="201"/>
      <c r="BY642" s="203"/>
      <c r="BZ642" s="203"/>
      <c r="CA642" s="201"/>
      <c r="CB642" s="203"/>
      <c r="CC642" s="201"/>
      <c r="CD642" s="201"/>
      <c r="CE642" s="201"/>
      <c r="CF642" s="201"/>
      <c r="CG642" s="201"/>
      <c r="CH642" s="201"/>
      <c r="CI642" s="203"/>
      <c r="CJ642" s="203"/>
      <c r="CK642" s="201"/>
      <c r="CL642" s="203"/>
      <c r="CM642" s="201"/>
      <c r="CN642" s="201"/>
      <c r="CO642" s="201"/>
      <c r="CP642" s="201"/>
      <c r="CQ642" s="201"/>
      <c r="CR642" s="201"/>
      <c r="CS642" s="203"/>
      <c r="CT642" s="203"/>
      <c r="CU642" s="201"/>
    </row>
    <row r="643" spans="1:99" x14ac:dyDescent="0.25">
      <c r="A643" s="201"/>
      <c r="B643" s="201"/>
      <c r="C643" s="202"/>
      <c r="D643" s="201"/>
      <c r="E643" s="214"/>
      <c r="F643" s="227"/>
      <c r="G643" s="215"/>
      <c r="H643" s="206"/>
      <c r="I643" s="201"/>
      <c r="J643" s="201"/>
      <c r="K643" s="201"/>
      <c r="L643" s="201"/>
      <c r="M643" s="201"/>
      <c r="N643" s="201"/>
      <c r="O643" s="201"/>
      <c r="P643" s="201"/>
      <c r="Q643" s="224"/>
      <c r="R643" s="201"/>
      <c r="S643" s="201"/>
      <c r="T643" s="201"/>
      <c r="U643" s="201"/>
      <c r="V643" s="201"/>
      <c r="W643" s="203"/>
      <c r="X643" s="201"/>
      <c r="Y643" s="201"/>
      <c r="Z643" s="201"/>
      <c r="AA643" s="201"/>
      <c r="AB643" s="201"/>
      <c r="AC643" s="203"/>
      <c r="AD643" s="203"/>
      <c r="AE643" s="203"/>
      <c r="AF643" s="201"/>
      <c r="AG643" s="201"/>
      <c r="AH643" s="201"/>
      <c r="AI643" s="203"/>
      <c r="AJ643" s="203"/>
      <c r="AK643" s="203"/>
      <c r="AL643" s="203"/>
      <c r="AM643" s="201"/>
      <c r="AN643" s="201"/>
      <c r="AO643" s="201"/>
      <c r="AP643" s="201"/>
      <c r="AQ643" s="201"/>
      <c r="AR643" s="201"/>
      <c r="AS643" s="201"/>
      <c r="AT643" s="201"/>
      <c r="AU643" s="201"/>
      <c r="AV643" s="201"/>
      <c r="AW643" s="201"/>
      <c r="AX643" s="205"/>
      <c r="AY643" s="201"/>
      <c r="AZ643" s="201"/>
      <c r="BA643" s="201"/>
      <c r="BB643" s="201"/>
      <c r="BC643" s="201"/>
      <c r="BD643" s="201"/>
      <c r="BE643" s="203"/>
      <c r="BF643" s="203"/>
      <c r="BG643" s="201"/>
      <c r="BH643" s="203"/>
      <c r="BI643" s="201"/>
      <c r="BJ643" s="201"/>
      <c r="BK643" s="201"/>
      <c r="BL643" s="201"/>
      <c r="BM643" s="201"/>
      <c r="BN643" s="201"/>
      <c r="BO643" s="203"/>
      <c r="BP643" s="203"/>
      <c r="BQ643" s="201"/>
      <c r="BR643" s="203"/>
      <c r="BS643" s="201"/>
      <c r="BT643" s="201"/>
      <c r="BU643" s="201"/>
      <c r="BV643" s="201"/>
      <c r="BW643" s="201"/>
      <c r="BX643" s="201"/>
      <c r="BY643" s="203"/>
      <c r="BZ643" s="203"/>
      <c r="CA643" s="201"/>
      <c r="CB643" s="203"/>
      <c r="CC643" s="201"/>
      <c r="CD643" s="201"/>
      <c r="CE643" s="201"/>
      <c r="CF643" s="201"/>
      <c r="CG643" s="201"/>
      <c r="CH643" s="201"/>
      <c r="CI643" s="203"/>
      <c r="CJ643" s="203"/>
      <c r="CK643" s="201"/>
      <c r="CL643" s="203"/>
      <c r="CM643" s="201"/>
      <c r="CN643" s="201"/>
      <c r="CO643" s="201"/>
      <c r="CP643" s="201"/>
      <c r="CQ643" s="201"/>
      <c r="CR643" s="201"/>
      <c r="CS643" s="203"/>
      <c r="CT643" s="203"/>
      <c r="CU643" s="201"/>
    </row>
    <row r="644" spans="1:99" x14ac:dyDescent="0.25">
      <c r="A644" s="201"/>
      <c r="B644" s="201"/>
      <c r="C644" s="202"/>
      <c r="D644" s="201"/>
      <c r="E644" s="214"/>
      <c r="F644" s="227"/>
      <c r="G644" s="215"/>
      <c r="H644" s="229"/>
      <c r="I644" s="203"/>
      <c r="J644" s="201"/>
      <c r="K644" s="201"/>
      <c r="L644" s="201"/>
      <c r="M644" s="201"/>
      <c r="N644" s="201"/>
      <c r="O644" s="201"/>
      <c r="P644" s="201"/>
      <c r="Q644" s="224"/>
      <c r="R644" s="201"/>
      <c r="S644" s="201"/>
      <c r="T644" s="201"/>
      <c r="U644" s="201"/>
      <c r="V644" s="201"/>
      <c r="W644" s="203"/>
      <c r="X644" s="201"/>
      <c r="Y644" s="201"/>
      <c r="Z644" s="201"/>
      <c r="AA644" s="201"/>
      <c r="AB644" s="201"/>
      <c r="AC644" s="203"/>
      <c r="AD644" s="203"/>
      <c r="AE644" s="203"/>
      <c r="AF644" s="201"/>
      <c r="AG644" s="201"/>
      <c r="AH644" s="201"/>
      <c r="AI644" s="203"/>
      <c r="AJ644" s="203"/>
      <c r="AK644" s="203"/>
      <c r="AL644" s="203"/>
      <c r="AM644" s="201"/>
      <c r="AN644" s="201"/>
      <c r="AO644" s="201"/>
      <c r="AP644" s="201"/>
      <c r="AQ644" s="201"/>
      <c r="AR644" s="201"/>
      <c r="AS644" s="201"/>
      <c r="AT644" s="201"/>
      <c r="AU644" s="201"/>
      <c r="AV644" s="201"/>
      <c r="AW644" s="201"/>
      <c r="AX644" s="205"/>
      <c r="AY644" s="201"/>
      <c r="AZ644" s="201"/>
      <c r="BA644" s="201"/>
      <c r="BB644" s="201"/>
      <c r="BC644" s="201"/>
      <c r="BD644" s="201"/>
      <c r="BE644" s="203"/>
      <c r="BF644" s="203"/>
      <c r="BG644" s="201"/>
      <c r="BH644" s="203"/>
      <c r="BI644" s="201"/>
      <c r="BJ644" s="201"/>
      <c r="BK644" s="201"/>
      <c r="BL644" s="201"/>
      <c r="BM644" s="201"/>
      <c r="BN644" s="201"/>
      <c r="BO644" s="203"/>
      <c r="BP644" s="203"/>
      <c r="BQ644" s="201"/>
      <c r="BR644" s="203"/>
      <c r="BS644" s="201"/>
      <c r="BT644" s="201"/>
      <c r="BU644" s="201"/>
      <c r="BV644" s="201"/>
      <c r="BW644" s="201"/>
      <c r="BX644" s="201"/>
      <c r="BY644" s="203"/>
      <c r="BZ644" s="203"/>
      <c r="CA644" s="201"/>
      <c r="CB644" s="203"/>
      <c r="CC644" s="201"/>
      <c r="CD644" s="201"/>
      <c r="CE644" s="201"/>
      <c r="CF644" s="201"/>
      <c r="CG644" s="201"/>
      <c r="CH644" s="201"/>
      <c r="CI644" s="203"/>
      <c r="CJ644" s="203"/>
      <c r="CK644" s="201"/>
      <c r="CL644" s="203"/>
      <c r="CM644" s="201"/>
      <c r="CN644" s="201"/>
      <c r="CO644" s="201"/>
      <c r="CP644" s="201"/>
      <c r="CQ644" s="201"/>
      <c r="CR644" s="201"/>
      <c r="CS644" s="203"/>
      <c r="CT644" s="203"/>
      <c r="CU644" s="201"/>
    </row>
    <row r="645" spans="1:99" x14ac:dyDescent="0.25">
      <c r="A645" s="201"/>
      <c r="B645" s="201"/>
      <c r="C645" s="202"/>
      <c r="D645" s="201"/>
      <c r="E645" s="214"/>
      <c r="F645" s="227"/>
      <c r="G645" s="215"/>
      <c r="H645" s="229"/>
      <c r="I645" s="203"/>
      <c r="J645" s="201"/>
      <c r="K645" s="201"/>
      <c r="L645" s="201"/>
      <c r="M645" s="201"/>
      <c r="N645" s="201"/>
      <c r="O645" s="201"/>
      <c r="P645" s="201"/>
      <c r="Q645" s="224"/>
      <c r="R645" s="201"/>
      <c r="S645" s="201"/>
      <c r="T645" s="201"/>
      <c r="U645" s="201"/>
      <c r="V645" s="201"/>
      <c r="W645" s="203"/>
      <c r="X645" s="201"/>
      <c r="Y645" s="201"/>
      <c r="Z645" s="201"/>
      <c r="AA645" s="201"/>
      <c r="AB645" s="201"/>
      <c r="AC645" s="203"/>
      <c r="AD645" s="203"/>
      <c r="AE645" s="203"/>
      <c r="AF645" s="201"/>
      <c r="AG645" s="201"/>
      <c r="AH645" s="201"/>
      <c r="AI645" s="203"/>
      <c r="AJ645" s="203"/>
      <c r="AK645" s="203"/>
      <c r="AL645" s="203"/>
      <c r="AM645" s="201"/>
      <c r="AN645" s="201"/>
      <c r="AO645" s="201"/>
      <c r="AP645" s="201"/>
      <c r="AQ645" s="201"/>
      <c r="AR645" s="201"/>
      <c r="AS645" s="201"/>
      <c r="AT645" s="201"/>
      <c r="AU645" s="201"/>
      <c r="AV645" s="201"/>
      <c r="AW645" s="201"/>
      <c r="AX645" s="205"/>
      <c r="AY645" s="201"/>
      <c r="AZ645" s="201"/>
      <c r="BA645" s="201"/>
      <c r="BB645" s="201"/>
      <c r="BC645" s="201"/>
      <c r="BD645" s="201"/>
      <c r="BE645" s="203"/>
      <c r="BF645" s="203"/>
      <c r="BG645" s="201"/>
      <c r="BH645" s="203"/>
      <c r="BI645" s="201"/>
      <c r="BJ645" s="201"/>
      <c r="BK645" s="201"/>
      <c r="BL645" s="201"/>
      <c r="BM645" s="201"/>
      <c r="BN645" s="201"/>
      <c r="BO645" s="203"/>
      <c r="BP645" s="203"/>
      <c r="BQ645" s="201"/>
      <c r="BR645" s="203"/>
      <c r="BS645" s="201"/>
      <c r="BT645" s="201"/>
      <c r="BU645" s="201"/>
      <c r="BV645" s="201"/>
      <c r="BW645" s="201"/>
      <c r="BX645" s="201"/>
      <c r="BY645" s="203"/>
      <c r="BZ645" s="203"/>
      <c r="CA645" s="201"/>
      <c r="CB645" s="203"/>
      <c r="CC645" s="201"/>
      <c r="CD645" s="201"/>
      <c r="CE645" s="201"/>
      <c r="CF645" s="201"/>
      <c r="CG645" s="201"/>
      <c r="CH645" s="201"/>
      <c r="CI645" s="203"/>
      <c r="CJ645" s="203"/>
      <c r="CK645" s="201"/>
      <c r="CL645" s="203"/>
      <c r="CM645" s="201"/>
      <c r="CN645" s="201"/>
      <c r="CO645" s="201"/>
      <c r="CP645" s="201"/>
      <c r="CQ645" s="201"/>
      <c r="CR645" s="201"/>
      <c r="CS645" s="203"/>
      <c r="CT645" s="203"/>
      <c r="CU645" s="201"/>
    </row>
    <row r="646" spans="1:99" x14ac:dyDescent="0.25">
      <c r="A646" s="201"/>
      <c r="B646" s="201"/>
      <c r="C646" s="202"/>
      <c r="D646" s="201"/>
      <c r="E646" s="214"/>
      <c r="F646" s="227"/>
      <c r="G646" s="215"/>
      <c r="H646" s="206"/>
      <c r="I646" s="201"/>
      <c r="J646" s="201"/>
      <c r="K646" s="201"/>
      <c r="L646" s="201"/>
      <c r="M646" s="201"/>
      <c r="N646" s="201"/>
      <c r="O646" s="201"/>
      <c r="P646" s="201"/>
      <c r="Q646" s="224"/>
      <c r="R646" s="201"/>
      <c r="S646" s="201"/>
      <c r="T646" s="201"/>
      <c r="U646" s="201"/>
      <c r="V646" s="201"/>
      <c r="W646" s="203"/>
      <c r="X646" s="201"/>
      <c r="Y646" s="201"/>
      <c r="Z646" s="201"/>
      <c r="AA646" s="201"/>
      <c r="AB646" s="201"/>
      <c r="AC646" s="203"/>
      <c r="AD646" s="203"/>
      <c r="AE646" s="203"/>
      <c r="AF646" s="201"/>
      <c r="AG646" s="201"/>
      <c r="AH646" s="201"/>
      <c r="AI646" s="203"/>
      <c r="AJ646" s="203"/>
      <c r="AK646" s="203"/>
      <c r="AL646" s="203"/>
      <c r="AM646" s="201"/>
      <c r="AN646" s="201"/>
      <c r="AO646" s="201"/>
      <c r="AP646" s="201"/>
      <c r="AQ646" s="201"/>
      <c r="AR646" s="201"/>
      <c r="AS646" s="201"/>
      <c r="AT646" s="201"/>
      <c r="AU646" s="201"/>
      <c r="AV646" s="201"/>
      <c r="AW646" s="201"/>
      <c r="AX646" s="205"/>
      <c r="AY646" s="201"/>
      <c r="AZ646" s="201"/>
      <c r="BA646" s="201"/>
      <c r="BB646" s="201"/>
      <c r="BC646" s="201"/>
      <c r="BD646" s="201"/>
      <c r="BE646" s="203"/>
      <c r="BF646" s="203"/>
      <c r="BG646" s="201"/>
      <c r="BH646" s="203"/>
      <c r="BI646" s="201"/>
      <c r="BJ646" s="201"/>
      <c r="BK646" s="201"/>
      <c r="BL646" s="201"/>
      <c r="BM646" s="201"/>
      <c r="BN646" s="201"/>
      <c r="BO646" s="203"/>
      <c r="BP646" s="203"/>
      <c r="BQ646" s="201"/>
      <c r="BR646" s="203"/>
      <c r="BS646" s="201"/>
      <c r="BT646" s="201"/>
      <c r="BU646" s="201"/>
      <c r="BV646" s="201"/>
      <c r="BW646" s="201"/>
      <c r="BX646" s="201"/>
      <c r="BY646" s="203"/>
      <c r="BZ646" s="203"/>
      <c r="CA646" s="201"/>
      <c r="CB646" s="203"/>
      <c r="CC646" s="201"/>
      <c r="CD646" s="201"/>
      <c r="CE646" s="201"/>
      <c r="CF646" s="201"/>
      <c r="CG646" s="201"/>
      <c r="CH646" s="201"/>
      <c r="CI646" s="203"/>
      <c r="CJ646" s="203"/>
      <c r="CK646" s="201"/>
      <c r="CL646" s="203"/>
      <c r="CM646" s="201"/>
      <c r="CN646" s="201"/>
      <c r="CO646" s="201"/>
      <c r="CP646" s="201"/>
      <c r="CQ646" s="201"/>
      <c r="CR646" s="201"/>
      <c r="CS646" s="203"/>
      <c r="CT646" s="203"/>
      <c r="CU646" s="201"/>
    </row>
    <row r="647" spans="1:99" x14ac:dyDescent="0.25">
      <c r="A647" s="201"/>
      <c r="B647" s="201"/>
      <c r="C647" s="202"/>
      <c r="D647" s="201"/>
      <c r="E647" s="214"/>
      <c r="F647" s="227"/>
      <c r="G647" s="215"/>
      <c r="H647" s="228"/>
      <c r="I647" s="201"/>
      <c r="J647" s="201"/>
      <c r="K647" s="201"/>
      <c r="L647" s="201"/>
      <c r="M647" s="201"/>
      <c r="N647" s="201"/>
      <c r="O647" s="201"/>
      <c r="P647" s="201"/>
      <c r="Q647" s="224"/>
      <c r="R647" s="201"/>
      <c r="S647" s="201"/>
      <c r="T647" s="201"/>
      <c r="U647" s="201"/>
      <c r="V647" s="201"/>
      <c r="W647" s="203"/>
      <c r="X647" s="201"/>
      <c r="Y647" s="201"/>
      <c r="Z647" s="201"/>
      <c r="AA647" s="201"/>
      <c r="AB647" s="201"/>
      <c r="AC647" s="203"/>
      <c r="AD647" s="203"/>
      <c r="AE647" s="203"/>
      <c r="AF647" s="201"/>
      <c r="AG647" s="201"/>
      <c r="AH647" s="201"/>
      <c r="AI647" s="203"/>
      <c r="AJ647" s="203"/>
      <c r="AK647" s="203"/>
      <c r="AL647" s="203"/>
      <c r="AM647" s="201"/>
      <c r="AN647" s="201"/>
      <c r="AO647" s="201"/>
      <c r="AP647" s="201"/>
      <c r="AQ647" s="201"/>
      <c r="AR647" s="201"/>
      <c r="AS647" s="201"/>
      <c r="AT647" s="201"/>
      <c r="AU647" s="201"/>
      <c r="AV647" s="201"/>
      <c r="AW647" s="201"/>
      <c r="AX647" s="205"/>
      <c r="AY647" s="201"/>
      <c r="AZ647" s="201"/>
      <c r="BA647" s="201"/>
      <c r="BB647" s="201"/>
      <c r="BC647" s="201"/>
      <c r="BD647" s="201"/>
      <c r="BE647" s="203"/>
      <c r="BF647" s="203"/>
      <c r="BG647" s="201"/>
      <c r="BH647" s="203"/>
      <c r="BI647" s="201"/>
      <c r="BJ647" s="201"/>
      <c r="BK647" s="201"/>
      <c r="BL647" s="201"/>
      <c r="BM647" s="201"/>
      <c r="BN647" s="201"/>
      <c r="BO647" s="203"/>
      <c r="BP647" s="203"/>
      <c r="BQ647" s="201"/>
      <c r="BR647" s="203"/>
      <c r="BS647" s="201"/>
      <c r="BT647" s="201"/>
      <c r="BU647" s="201"/>
      <c r="BV647" s="201"/>
      <c r="BW647" s="201"/>
      <c r="BX647" s="201"/>
      <c r="BY647" s="203"/>
      <c r="BZ647" s="203"/>
      <c r="CA647" s="201"/>
      <c r="CB647" s="203"/>
      <c r="CC647" s="201"/>
      <c r="CD647" s="201"/>
      <c r="CE647" s="201"/>
      <c r="CF647" s="201"/>
      <c r="CG647" s="201"/>
      <c r="CH647" s="201"/>
      <c r="CI647" s="203"/>
      <c r="CJ647" s="203"/>
      <c r="CK647" s="201"/>
      <c r="CL647" s="203"/>
      <c r="CM647" s="201"/>
      <c r="CN647" s="201"/>
      <c r="CO647" s="201"/>
      <c r="CP647" s="201"/>
      <c r="CQ647" s="201"/>
      <c r="CR647" s="201"/>
      <c r="CS647" s="203"/>
      <c r="CT647" s="203"/>
      <c r="CU647" s="201"/>
    </row>
    <row r="648" spans="1:99" x14ac:dyDescent="0.25">
      <c r="A648" s="201"/>
      <c r="B648" s="201"/>
      <c r="C648" s="202"/>
      <c r="D648" s="201"/>
      <c r="E648" s="214"/>
      <c r="F648" s="227"/>
      <c r="G648" s="215"/>
      <c r="H648" s="228"/>
      <c r="I648" s="201"/>
      <c r="J648" s="201"/>
      <c r="K648" s="201"/>
      <c r="L648" s="201"/>
      <c r="M648" s="201"/>
      <c r="N648" s="201"/>
      <c r="O648" s="201"/>
      <c r="P648" s="201"/>
      <c r="Q648" s="224"/>
      <c r="R648" s="201"/>
      <c r="S648" s="201"/>
      <c r="T648" s="201"/>
      <c r="U648" s="201"/>
      <c r="V648" s="201"/>
      <c r="W648" s="203"/>
      <c r="X648" s="201"/>
      <c r="Y648" s="201"/>
      <c r="Z648" s="201"/>
      <c r="AA648" s="201"/>
      <c r="AB648" s="201"/>
      <c r="AC648" s="203"/>
      <c r="AD648" s="203"/>
      <c r="AE648" s="203"/>
      <c r="AF648" s="201"/>
      <c r="AG648" s="201"/>
      <c r="AH648" s="201"/>
      <c r="AI648" s="203"/>
      <c r="AJ648" s="203"/>
      <c r="AK648" s="203"/>
      <c r="AL648" s="203"/>
      <c r="AM648" s="201"/>
      <c r="AN648" s="201"/>
      <c r="AO648" s="201"/>
      <c r="AP648" s="201"/>
      <c r="AQ648" s="201"/>
      <c r="AR648" s="201"/>
      <c r="AS648" s="201"/>
      <c r="AT648" s="201"/>
      <c r="AU648" s="201"/>
      <c r="AV648" s="201"/>
      <c r="AW648" s="201"/>
      <c r="AX648" s="205"/>
      <c r="AY648" s="201"/>
      <c r="AZ648" s="201"/>
      <c r="BA648" s="201"/>
      <c r="BB648" s="201"/>
      <c r="BC648" s="201"/>
      <c r="BD648" s="201"/>
      <c r="BE648" s="203"/>
      <c r="BF648" s="203"/>
      <c r="BG648" s="201"/>
      <c r="BH648" s="203"/>
      <c r="BI648" s="201"/>
      <c r="BJ648" s="201"/>
      <c r="BK648" s="201"/>
      <c r="BL648" s="201"/>
      <c r="BM648" s="201"/>
      <c r="BN648" s="201"/>
      <c r="BO648" s="203"/>
      <c r="BP648" s="203"/>
      <c r="BQ648" s="201"/>
      <c r="BR648" s="203"/>
      <c r="BS648" s="201"/>
      <c r="BT648" s="201"/>
      <c r="BU648" s="201"/>
      <c r="BV648" s="201"/>
      <c r="BW648" s="201"/>
      <c r="BX648" s="201"/>
      <c r="BY648" s="203"/>
      <c r="BZ648" s="203"/>
      <c r="CA648" s="201"/>
      <c r="CB648" s="203"/>
      <c r="CC648" s="201"/>
      <c r="CD648" s="201"/>
      <c r="CE648" s="201"/>
      <c r="CF648" s="201"/>
      <c r="CG648" s="201"/>
      <c r="CH648" s="201"/>
      <c r="CI648" s="203"/>
      <c r="CJ648" s="203"/>
      <c r="CK648" s="201"/>
      <c r="CL648" s="203"/>
      <c r="CM648" s="201"/>
      <c r="CN648" s="201"/>
      <c r="CO648" s="201"/>
      <c r="CP648" s="201"/>
      <c r="CQ648" s="201"/>
      <c r="CR648" s="201"/>
      <c r="CS648" s="203"/>
      <c r="CT648" s="203"/>
      <c r="CU648" s="201"/>
    </row>
    <row r="649" spans="1:99" x14ac:dyDescent="0.25">
      <c r="A649" s="201"/>
      <c r="B649" s="201"/>
      <c r="C649" s="202"/>
      <c r="D649" s="201"/>
      <c r="E649" s="214"/>
      <c r="F649" s="227"/>
      <c r="G649" s="215"/>
      <c r="H649" s="206"/>
      <c r="I649" s="201"/>
      <c r="J649" s="201"/>
      <c r="K649" s="201"/>
      <c r="L649" s="201"/>
      <c r="M649" s="201"/>
      <c r="N649" s="201"/>
      <c r="O649" s="201"/>
      <c r="P649" s="201"/>
      <c r="Q649" s="224"/>
      <c r="R649" s="201"/>
      <c r="S649" s="201"/>
      <c r="T649" s="201"/>
      <c r="U649" s="201"/>
      <c r="V649" s="201"/>
      <c r="W649" s="203"/>
      <c r="X649" s="201"/>
      <c r="Y649" s="201"/>
      <c r="Z649" s="201"/>
      <c r="AA649" s="201"/>
      <c r="AB649" s="201"/>
      <c r="AC649" s="203"/>
      <c r="AD649" s="203"/>
      <c r="AE649" s="203"/>
      <c r="AF649" s="201"/>
      <c r="AG649" s="201"/>
      <c r="AH649" s="201"/>
      <c r="AI649" s="203"/>
      <c r="AJ649" s="203"/>
      <c r="AK649" s="203"/>
      <c r="AL649" s="203"/>
      <c r="AM649" s="201"/>
      <c r="AN649" s="201"/>
      <c r="AO649" s="201"/>
      <c r="AP649" s="201"/>
      <c r="AQ649" s="201"/>
      <c r="AR649" s="201"/>
      <c r="AS649" s="201"/>
      <c r="AT649" s="201"/>
      <c r="AU649" s="201"/>
      <c r="AV649" s="201"/>
      <c r="AW649" s="201"/>
      <c r="AX649" s="205"/>
      <c r="AY649" s="201"/>
      <c r="AZ649" s="201"/>
      <c r="BA649" s="201"/>
      <c r="BB649" s="201"/>
      <c r="BC649" s="201"/>
      <c r="BD649" s="201"/>
      <c r="BE649" s="203"/>
      <c r="BF649" s="203"/>
      <c r="BG649" s="201"/>
      <c r="BH649" s="203"/>
      <c r="BI649" s="201"/>
      <c r="BJ649" s="201"/>
      <c r="BK649" s="201"/>
      <c r="BL649" s="201"/>
      <c r="BM649" s="201"/>
      <c r="BN649" s="201"/>
      <c r="BO649" s="203"/>
      <c r="BP649" s="203"/>
      <c r="BQ649" s="201"/>
      <c r="BR649" s="203"/>
      <c r="BS649" s="201"/>
      <c r="BT649" s="201"/>
      <c r="BU649" s="201"/>
      <c r="BV649" s="201"/>
      <c r="BW649" s="201"/>
      <c r="BX649" s="201"/>
      <c r="BY649" s="203"/>
      <c r="BZ649" s="203"/>
      <c r="CA649" s="201"/>
      <c r="CB649" s="203"/>
      <c r="CC649" s="201"/>
      <c r="CD649" s="201"/>
      <c r="CE649" s="201"/>
      <c r="CF649" s="201"/>
      <c r="CG649" s="201"/>
      <c r="CH649" s="201"/>
      <c r="CI649" s="203"/>
      <c r="CJ649" s="203"/>
      <c r="CK649" s="201"/>
      <c r="CL649" s="203"/>
      <c r="CM649" s="201"/>
      <c r="CN649" s="201"/>
      <c r="CO649" s="201"/>
      <c r="CP649" s="201"/>
      <c r="CQ649" s="201"/>
      <c r="CR649" s="201"/>
      <c r="CS649" s="203"/>
      <c r="CT649" s="203"/>
      <c r="CU649" s="201"/>
    </row>
    <row r="650" spans="1:99" x14ac:dyDescent="0.25">
      <c r="A650" s="201"/>
      <c r="B650" s="201"/>
      <c r="C650" s="202"/>
      <c r="D650" s="201"/>
      <c r="E650" s="214"/>
      <c r="F650" s="227"/>
      <c r="G650" s="215"/>
      <c r="H650" s="206"/>
      <c r="I650" s="201"/>
      <c r="J650" s="201"/>
      <c r="K650" s="201"/>
      <c r="L650" s="201"/>
      <c r="M650" s="201"/>
      <c r="N650" s="201"/>
      <c r="O650" s="201"/>
      <c r="P650" s="201"/>
      <c r="Q650" s="224"/>
      <c r="R650" s="201"/>
      <c r="S650" s="201"/>
      <c r="T650" s="201"/>
      <c r="U650" s="201"/>
      <c r="V650" s="201"/>
      <c r="W650" s="203"/>
      <c r="X650" s="201"/>
      <c r="Y650" s="201"/>
      <c r="Z650" s="201"/>
      <c r="AA650" s="201"/>
      <c r="AB650" s="201"/>
      <c r="AC650" s="203"/>
      <c r="AD650" s="203"/>
      <c r="AE650" s="203"/>
      <c r="AF650" s="201"/>
      <c r="AG650" s="201"/>
      <c r="AH650" s="201"/>
      <c r="AI650" s="203"/>
      <c r="AJ650" s="203"/>
      <c r="AK650" s="203"/>
      <c r="AL650" s="203"/>
      <c r="AM650" s="201"/>
      <c r="AN650" s="201"/>
      <c r="AO650" s="201"/>
      <c r="AP650" s="201"/>
      <c r="AQ650" s="201"/>
      <c r="AR650" s="201"/>
      <c r="AS650" s="201"/>
      <c r="AT650" s="201"/>
      <c r="AU650" s="201"/>
      <c r="AV650" s="201"/>
      <c r="AW650" s="201"/>
      <c r="AX650" s="205"/>
      <c r="AY650" s="201"/>
      <c r="AZ650" s="201"/>
      <c r="BA650" s="201"/>
      <c r="BB650" s="201"/>
      <c r="BC650" s="201"/>
      <c r="BD650" s="201"/>
      <c r="BE650" s="203"/>
      <c r="BF650" s="203"/>
      <c r="BG650" s="201"/>
      <c r="BH650" s="203"/>
      <c r="BI650" s="201"/>
      <c r="BJ650" s="201"/>
      <c r="BK650" s="201"/>
      <c r="BL650" s="201"/>
      <c r="BM650" s="201"/>
      <c r="BN650" s="201"/>
      <c r="BO650" s="203"/>
      <c r="BP650" s="203"/>
      <c r="BQ650" s="201"/>
      <c r="BR650" s="203"/>
      <c r="BS650" s="201"/>
      <c r="BT650" s="201"/>
      <c r="BU650" s="201"/>
      <c r="BV650" s="201"/>
      <c r="BW650" s="201"/>
      <c r="BX650" s="201"/>
      <c r="BY650" s="203"/>
      <c r="BZ650" s="203"/>
      <c r="CA650" s="201"/>
      <c r="CB650" s="203"/>
      <c r="CC650" s="201"/>
      <c r="CD650" s="201"/>
      <c r="CE650" s="201"/>
      <c r="CF650" s="201"/>
      <c r="CG650" s="201"/>
      <c r="CH650" s="201"/>
      <c r="CI650" s="203"/>
      <c r="CJ650" s="203"/>
      <c r="CK650" s="201"/>
      <c r="CL650" s="203"/>
      <c r="CM650" s="201"/>
      <c r="CN650" s="201"/>
      <c r="CO650" s="201"/>
      <c r="CP650" s="201"/>
      <c r="CQ650" s="201"/>
      <c r="CR650" s="201"/>
      <c r="CS650" s="203"/>
      <c r="CT650" s="203"/>
      <c r="CU650" s="201"/>
    </row>
    <row r="651" spans="1:99" x14ac:dyDescent="0.25">
      <c r="A651" s="201"/>
      <c r="B651" s="201"/>
      <c r="C651" s="202"/>
      <c r="D651" s="201"/>
      <c r="E651" s="214"/>
      <c r="F651" s="227"/>
      <c r="G651" s="227"/>
      <c r="H651" s="206"/>
      <c r="I651" s="201"/>
      <c r="J651" s="201"/>
      <c r="K651" s="201"/>
      <c r="L651" s="201"/>
      <c r="M651" s="201"/>
      <c r="N651" s="201"/>
      <c r="O651" s="201"/>
      <c r="P651" s="201"/>
      <c r="Q651" s="224"/>
      <c r="R651" s="201"/>
      <c r="S651" s="201"/>
      <c r="T651" s="201"/>
      <c r="U651" s="201"/>
      <c r="V651" s="201"/>
      <c r="W651" s="203"/>
      <c r="X651" s="201"/>
      <c r="Y651" s="201"/>
      <c r="Z651" s="201"/>
      <c r="AA651" s="201"/>
      <c r="AB651" s="201"/>
      <c r="AC651" s="203"/>
      <c r="AD651" s="203"/>
      <c r="AE651" s="203"/>
      <c r="AF651" s="201"/>
      <c r="AG651" s="201"/>
      <c r="AH651" s="201"/>
      <c r="AI651" s="203"/>
      <c r="AJ651" s="203"/>
      <c r="AK651" s="203"/>
      <c r="AL651" s="203"/>
      <c r="AM651" s="201"/>
      <c r="AN651" s="201"/>
      <c r="AO651" s="201"/>
      <c r="AP651" s="201"/>
      <c r="AQ651" s="201"/>
      <c r="AR651" s="201"/>
      <c r="AS651" s="201"/>
      <c r="AT651" s="201"/>
      <c r="AU651" s="201"/>
      <c r="AV651" s="201"/>
      <c r="AW651" s="201"/>
      <c r="AX651" s="205"/>
      <c r="AY651" s="201"/>
      <c r="AZ651" s="201"/>
      <c r="BA651" s="201"/>
      <c r="BB651" s="201"/>
      <c r="BC651" s="201"/>
      <c r="BD651" s="201"/>
      <c r="BE651" s="203"/>
      <c r="BF651" s="203"/>
      <c r="BG651" s="201"/>
      <c r="BH651" s="203"/>
      <c r="BI651" s="201"/>
      <c r="BJ651" s="201"/>
      <c r="BK651" s="201"/>
      <c r="BL651" s="201"/>
      <c r="BM651" s="201"/>
      <c r="BN651" s="201"/>
      <c r="BO651" s="203"/>
      <c r="BP651" s="203"/>
      <c r="BQ651" s="201"/>
      <c r="BR651" s="203"/>
      <c r="BS651" s="201"/>
      <c r="BT651" s="201"/>
      <c r="BU651" s="201"/>
      <c r="BV651" s="201"/>
      <c r="BW651" s="201"/>
      <c r="BX651" s="201"/>
      <c r="BY651" s="203"/>
      <c r="BZ651" s="203"/>
      <c r="CA651" s="201"/>
      <c r="CB651" s="203"/>
      <c r="CC651" s="201"/>
      <c r="CD651" s="201"/>
      <c r="CE651" s="201"/>
      <c r="CF651" s="201"/>
      <c r="CG651" s="201"/>
      <c r="CH651" s="201"/>
      <c r="CI651" s="203"/>
      <c r="CJ651" s="203"/>
      <c r="CK651" s="201"/>
      <c r="CL651" s="203"/>
      <c r="CM651" s="201"/>
      <c r="CN651" s="201"/>
      <c r="CO651" s="201"/>
      <c r="CP651" s="201"/>
      <c r="CQ651" s="201"/>
      <c r="CR651" s="201"/>
      <c r="CS651" s="203"/>
      <c r="CT651" s="203"/>
      <c r="CU651" s="201"/>
    </row>
    <row r="652" spans="1:99" x14ac:dyDescent="0.25">
      <c r="A652" s="201"/>
      <c r="B652" s="201"/>
      <c r="C652" s="202"/>
      <c r="D652" s="201"/>
      <c r="E652" s="214"/>
      <c r="F652" s="227"/>
      <c r="G652" s="227"/>
      <c r="H652" s="206"/>
      <c r="I652" s="201"/>
      <c r="J652" s="201"/>
      <c r="K652" s="201"/>
      <c r="L652" s="201"/>
      <c r="M652" s="201"/>
      <c r="N652" s="201"/>
      <c r="O652" s="201"/>
      <c r="P652" s="201"/>
      <c r="Q652" s="224"/>
      <c r="R652" s="201"/>
      <c r="S652" s="201"/>
      <c r="T652" s="201"/>
      <c r="U652" s="201"/>
      <c r="V652" s="201"/>
      <c r="W652" s="203"/>
      <c r="X652" s="201"/>
      <c r="Y652" s="201"/>
      <c r="Z652" s="201"/>
      <c r="AA652" s="201"/>
      <c r="AB652" s="201"/>
      <c r="AC652" s="203"/>
      <c r="AD652" s="203"/>
      <c r="AE652" s="203"/>
      <c r="AF652" s="201"/>
      <c r="AG652" s="201"/>
      <c r="AH652" s="201"/>
      <c r="AI652" s="203"/>
      <c r="AJ652" s="203"/>
      <c r="AK652" s="203"/>
      <c r="AL652" s="203"/>
      <c r="AM652" s="201"/>
      <c r="AN652" s="201"/>
      <c r="AO652" s="201"/>
      <c r="AP652" s="201"/>
      <c r="AQ652" s="201"/>
      <c r="AR652" s="201"/>
      <c r="AS652" s="201"/>
      <c r="AT652" s="201"/>
      <c r="AU652" s="201"/>
      <c r="AV652" s="201"/>
      <c r="AW652" s="201"/>
      <c r="AX652" s="205"/>
      <c r="AY652" s="201"/>
      <c r="AZ652" s="201"/>
      <c r="BA652" s="201"/>
      <c r="BB652" s="201"/>
      <c r="BC652" s="201"/>
      <c r="BD652" s="201"/>
      <c r="BE652" s="203"/>
      <c r="BF652" s="203"/>
      <c r="BG652" s="201"/>
      <c r="BH652" s="203"/>
      <c r="BI652" s="201"/>
      <c r="BJ652" s="201"/>
      <c r="BK652" s="201"/>
      <c r="BL652" s="201"/>
      <c r="BM652" s="201"/>
      <c r="BN652" s="201"/>
      <c r="BO652" s="203"/>
      <c r="BP652" s="203"/>
      <c r="BQ652" s="201"/>
      <c r="BR652" s="203"/>
      <c r="BS652" s="201"/>
      <c r="BT652" s="201"/>
      <c r="BU652" s="201"/>
      <c r="BV652" s="201"/>
      <c r="BW652" s="201"/>
      <c r="BX652" s="201"/>
      <c r="BY652" s="203"/>
      <c r="BZ652" s="203"/>
      <c r="CA652" s="201"/>
      <c r="CB652" s="203"/>
      <c r="CC652" s="201"/>
      <c r="CD652" s="201"/>
      <c r="CE652" s="201"/>
      <c r="CF652" s="201"/>
      <c r="CG652" s="201"/>
      <c r="CH652" s="201"/>
      <c r="CI652" s="203"/>
      <c r="CJ652" s="203"/>
      <c r="CK652" s="201"/>
      <c r="CL652" s="203"/>
      <c r="CM652" s="201"/>
      <c r="CN652" s="201"/>
      <c r="CO652" s="201"/>
      <c r="CP652" s="201"/>
      <c r="CQ652" s="201"/>
      <c r="CR652" s="201"/>
      <c r="CS652" s="203"/>
      <c r="CT652" s="203"/>
      <c r="CU652" s="201"/>
    </row>
    <row r="653" spans="1:99" x14ac:dyDescent="0.25">
      <c r="A653" s="201"/>
      <c r="B653" s="201"/>
      <c r="C653" s="202"/>
      <c r="D653" s="201"/>
      <c r="E653" s="214"/>
      <c r="F653" s="227"/>
      <c r="G653" s="227"/>
      <c r="H653" s="206"/>
      <c r="I653" s="201"/>
      <c r="J653" s="201"/>
      <c r="K653" s="201"/>
      <c r="L653" s="201"/>
      <c r="M653" s="201"/>
      <c r="N653" s="201"/>
      <c r="O653" s="201"/>
      <c r="P653" s="201"/>
      <c r="Q653" s="224"/>
      <c r="R653" s="201"/>
      <c r="S653" s="201"/>
      <c r="T653" s="201"/>
      <c r="U653" s="201"/>
      <c r="V653" s="201"/>
      <c r="W653" s="203"/>
      <c r="X653" s="201"/>
      <c r="Y653" s="201"/>
      <c r="Z653" s="201"/>
      <c r="AA653" s="201"/>
      <c r="AB653" s="201"/>
      <c r="AC653" s="203"/>
      <c r="AD653" s="203"/>
      <c r="AE653" s="203"/>
      <c r="AF653" s="201"/>
      <c r="AG653" s="201"/>
      <c r="AH653" s="201"/>
      <c r="AI653" s="203"/>
      <c r="AJ653" s="203"/>
      <c r="AK653" s="203"/>
      <c r="AL653" s="203"/>
      <c r="AM653" s="201"/>
      <c r="AN653" s="201"/>
      <c r="AO653" s="201"/>
      <c r="AP653" s="201"/>
      <c r="AQ653" s="201"/>
      <c r="AR653" s="201"/>
      <c r="AS653" s="201"/>
      <c r="AT653" s="201"/>
      <c r="AU653" s="201"/>
      <c r="AV653" s="201"/>
      <c r="AW653" s="201"/>
      <c r="AX653" s="205"/>
      <c r="AY653" s="201"/>
      <c r="AZ653" s="201"/>
      <c r="BA653" s="201"/>
      <c r="BB653" s="201"/>
      <c r="BC653" s="201"/>
      <c r="BD653" s="201"/>
      <c r="BE653" s="203"/>
      <c r="BF653" s="203"/>
      <c r="BG653" s="201"/>
      <c r="BH653" s="203"/>
      <c r="BI653" s="201"/>
      <c r="BJ653" s="201"/>
      <c r="BK653" s="201"/>
      <c r="BL653" s="201"/>
      <c r="BM653" s="201"/>
      <c r="BN653" s="201"/>
      <c r="BO653" s="203"/>
      <c r="BP653" s="203"/>
      <c r="BQ653" s="201"/>
      <c r="BR653" s="203"/>
      <c r="BS653" s="201"/>
      <c r="BT653" s="201"/>
      <c r="BU653" s="201"/>
      <c r="BV653" s="201"/>
      <c r="BW653" s="201"/>
      <c r="BX653" s="201"/>
      <c r="BY653" s="203"/>
      <c r="BZ653" s="203"/>
      <c r="CA653" s="201"/>
      <c r="CB653" s="203"/>
      <c r="CC653" s="201"/>
      <c r="CD653" s="201"/>
      <c r="CE653" s="201"/>
      <c r="CF653" s="201"/>
      <c r="CG653" s="201"/>
      <c r="CH653" s="201"/>
      <c r="CI653" s="203"/>
      <c r="CJ653" s="203"/>
      <c r="CK653" s="201"/>
      <c r="CL653" s="203"/>
      <c r="CM653" s="201"/>
      <c r="CN653" s="201"/>
      <c r="CO653" s="201"/>
      <c r="CP653" s="201"/>
      <c r="CQ653" s="201"/>
      <c r="CR653" s="201"/>
      <c r="CS653" s="203"/>
      <c r="CT653" s="203"/>
      <c r="CU653" s="201"/>
    </row>
    <row r="654" spans="1:99" x14ac:dyDescent="0.25">
      <c r="A654" s="201"/>
      <c r="B654" s="201"/>
      <c r="C654" s="202"/>
      <c r="D654" s="201"/>
      <c r="E654" s="214"/>
      <c r="F654" s="227"/>
      <c r="G654" s="227"/>
      <c r="H654" s="206"/>
      <c r="I654" s="201"/>
      <c r="J654" s="201"/>
      <c r="K654" s="201"/>
      <c r="L654" s="201"/>
      <c r="M654" s="201"/>
      <c r="N654" s="201"/>
      <c r="O654" s="201"/>
      <c r="P654" s="201"/>
      <c r="Q654" s="224"/>
      <c r="R654" s="201"/>
      <c r="S654" s="201"/>
      <c r="T654" s="201"/>
      <c r="U654" s="201"/>
      <c r="V654" s="201"/>
      <c r="W654" s="203"/>
      <c r="X654" s="201"/>
      <c r="Y654" s="201"/>
      <c r="Z654" s="201"/>
      <c r="AA654" s="201"/>
      <c r="AB654" s="201"/>
      <c r="AC654" s="203"/>
      <c r="AD654" s="203"/>
      <c r="AE654" s="203"/>
      <c r="AF654" s="201"/>
      <c r="AG654" s="201"/>
      <c r="AH654" s="201"/>
      <c r="AI654" s="203"/>
      <c r="AJ654" s="203"/>
      <c r="AK654" s="203"/>
      <c r="AL654" s="203"/>
      <c r="AM654" s="201"/>
      <c r="AN654" s="201"/>
      <c r="AO654" s="201"/>
      <c r="AP654" s="201"/>
      <c r="AQ654" s="201"/>
      <c r="AR654" s="201"/>
      <c r="AS654" s="201"/>
      <c r="AT654" s="201"/>
      <c r="AU654" s="201"/>
      <c r="AV654" s="201"/>
      <c r="AW654" s="201"/>
      <c r="AX654" s="205"/>
      <c r="AY654" s="201"/>
      <c r="AZ654" s="201"/>
      <c r="BA654" s="201"/>
      <c r="BB654" s="201"/>
      <c r="BC654" s="201"/>
      <c r="BD654" s="201"/>
      <c r="BE654" s="203"/>
      <c r="BF654" s="203"/>
      <c r="BG654" s="201"/>
      <c r="BH654" s="203"/>
      <c r="BI654" s="201"/>
      <c r="BJ654" s="201"/>
      <c r="BK654" s="201"/>
      <c r="BL654" s="201"/>
      <c r="BM654" s="201"/>
      <c r="BN654" s="201"/>
      <c r="BO654" s="203"/>
      <c r="BP654" s="203"/>
      <c r="BQ654" s="201"/>
      <c r="BR654" s="203"/>
      <c r="BS654" s="201"/>
      <c r="BT654" s="201"/>
      <c r="BU654" s="201"/>
      <c r="BV654" s="201"/>
      <c r="BW654" s="201"/>
      <c r="BX654" s="201"/>
      <c r="BY654" s="203"/>
      <c r="BZ654" s="203"/>
      <c r="CA654" s="201"/>
      <c r="CB654" s="203"/>
      <c r="CC654" s="201"/>
      <c r="CD654" s="201"/>
      <c r="CE654" s="201"/>
      <c r="CF654" s="201"/>
      <c r="CG654" s="201"/>
      <c r="CH654" s="201"/>
      <c r="CI654" s="203"/>
      <c r="CJ654" s="203"/>
      <c r="CK654" s="201"/>
      <c r="CL654" s="203"/>
      <c r="CM654" s="201"/>
      <c r="CN654" s="201"/>
      <c r="CO654" s="201"/>
      <c r="CP654" s="201"/>
      <c r="CQ654" s="201"/>
      <c r="CR654" s="201"/>
      <c r="CS654" s="203"/>
      <c r="CT654" s="203"/>
      <c r="CU654" s="201"/>
    </row>
    <row r="655" spans="1:99" x14ac:dyDescent="0.25">
      <c r="A655" s="201"/>
      <c r="B655" s="201"/>
      <c r="C655" s="202"/>
      <c r="D655" s="201"/>
      <c r="E655" s="214"/>
      <c r="F655" s="227"/>
      <c r="G655" s="227"/>
      <c r="H655" s="206"/>
      <c r="I655" s="201"/>
      <c r="J655" s="201"/>
      <c r="K655" s="201"/>
      <c r="L655" s="201"/>
      <c r="M655" s="201"/>
      <c r="N655" s="201"/>
      <c r="O655" s="201"/>
      <c r="P655" s="201"/>
      <c r="Q655" s="224"/>
      <c r="R655" s="201"/>
      <c r="S655" s="201"/>
      <c r="T655" s="201"/>
      <c r="U655" s="201"/>
      <c r="V655" s="201"/>
      <c r="W655" s="203"/>
      <c r="X655" s="201"/>
      <c r="Y655" s="201"/>
      <c r="Z655" s="201"/>
      <c r="AA655" s="201"/>
      <c r="AB655" s="201"/>
      <c r="AC655" s="203"/>
      <c r="AD655" s="203"/>
      <c r="AE655" s="203"/>
      <c r="AF655" s="201"/>
      <c r="AG655" s="201"/>
      <c r="AH655" s="201"/>
      <c r="AI655" s="203"/>
      <c r="AJ655" s="203"/>
      <c r="AK655" s="203"/>
      <c r="AL655" s="203"/>
      <c r="AM655" s="201"/>
      <c r="AN655" s="201"/>
      <c r="AO655" s="201"/>
      <c r="AP655" s="201"/>
      <c r="AQ655" s="201"/>
      <c r="AR655" s="201"/>
      <c r="AS655" s="201"/>
      <c r="AT655" s="201"/>
      <c r="AU655" s="201"/>
      <c r="AV655" s="201"/>
      <c r="AW655" s="201"/>
      <c r="AX655" s="205"/>
      <c r="AY655" s="201"/>
      <c r="AZ655" s="201"/>
      <c r="BA655" s="201"/>
      <c r="BB655" s="201"/>
      <c r="BC655" s="201"/>
      <c r="BD655" s="201"/>
      <c r="BE655" s="203"/>
      <c r="BF655" s="203"/>
      <c r="BG655" s="201"/>
      <c r="BH655" s="203"/>
      <c r="BI655" s="201"/>
      <c r="BJ655" s="201"/>
      <c r="BK655" s="201"/>
      <c r="BL655" s="201"/>
      <c r="BM655" s="201"/>
      <c r="BN655" s="201"/>
      <c r="BO655" s="203"/>
      <c r="BP655" s="203"/>
      <c r="BQ655" s="201"/>
      <c r="BR655" s="203"/>
      <c r="BS655" s="201"/>
      <c r="BT655" s="201"/>
      <c r="BU655" s="201"/>
      <c r="BV655" s="201"/>
      <c r="BW655" s="201"/>
      <c r="BX655" s="201"/>
      <c r="BY655" s="203"/>
      <c r="BZ655" s="203"/>
      <c r="CA655" s="201"/>
      <c r="CB655" s="203"/>
      <c r="CC655" s="201"/>
      <c r="CD655" s="201"/>
      <c r="CE655" s="201"/>
      <c r="CF655" s="201"/>
      <c r="CG655" s="201"/>
      <c r="CH655" s="201"/>
      <c r="CI655" s="203"/>
      <c r="CJ655" s="203"/>
      <c r="CK655" s="201"/>
      <c r="CL655" s="203"/>
      <c r="CM655" s="201"/>
      <c r="CN655" s="201"/>
      <c r="CO655" s="201"/>
      <c r="CP655" s="201"/>
      <c r="CQ655" s="201"/>
      <c r="CR655" s="201"/>
      <c r="CS655" s="203"/>
      <c r="CT655" s="203"/>
      <c r="CU655" s="201"/>
    </row>
    <row r="656" spans="1:99" x14ac:dyDescent="0.25">
      <c r="A656" s="201"/>
      <c r="B656" s="201"/>
      <c r="C656" s="202"/>
      <c r="D656" s="201"/>
      <c r="E656" s="214"/>
      <c r="F656" s="227"/>
      <c r="G656" s="227"/>
      <c r="H656" s="206"/>
      <c r="I656" s="201"/>
      <c r="J656" s="201"/>
      <c r="K656" s="201"/>
      <c r="L656" s="201"/>
      <c r="M656" s="201"/>
      <c r="N656" s="201"/>
      <c r="O656" s="201"/>
      <c r="P656" s="201"/>
      <c r="Q656" s="224"/>
      <c r="R656" s="201"/>
      <c r="S656" s="201"/>
      <c r="T656" s="201"/>
      <c r="U656" s="201"/>
      <c r="V656" s="201"/>
      <c r="W656" s="203"/>
      <c r="X656" s="201"/>
      <c r="Y656" s="201"/>
      <c r="Z656" s="201"/>
      <c r="AA656" s="201"/>
      <c r="AB656" s="201"/>
      <c r="AC656" s="203"/>
      <c r="AD656" s="203"/>
      <c r="AE656" s="203"/>
      <c r="AF656" s="201"/>
      <c r="AG656" s="201"/>
      <c r="AH656" s="201"/>
      <c r="AI656" s="203"/>
      <c r="AJ656" s="203"/>
      <c r="AK656" s="203"/>
      <c r="AL656" s="203"/>
      <c r="AM656" s="201"/>
      <c r="AN656" s="201"/>
      <c r="AO656" s="201"/>
      <c r="AP656" s="201"/>
      <c r="AQ656" s="201"/>
      <c r="AR656" s="201"/>
      <c r="AS656" s="201"/>
      <c r="AT656" s="201"/>
      <c r="AU656" s="201"/>
      <c r="AV656" s="201"/>
      <c r="AW656" s="201"/>
      <c r="AX656" s="205"/>
      <c r="AY656" s="201"/>
      <c r="AZ656" s="201"/>
      <c r="BA656" s="201"/>
      <c r="BB656" s="201"/>
      <c r="BC656" s="201"/>
      <c r="BD656" s="201"/>
      <c r="BE656" s="203"/>
      <c r="BF656" s="203"/>
      <c r="BG656" s="201"/>
      <c r="BH656" s="203"/>
      <c r="BI656" s="201"/>
      <c r="BJ656" s="201"/>
      <c r="BK656" s="201"/>
      <c r="BL656" s="201"/>
      <c r="BM656" s="201"/>
      <c r="BN656" s="201"/>
      <c r="BO656" s="203"/>
      <c r="BP656" s="203"/>
      <c r="BQ656" s="201"/>
      <c r="BR656" s="203"/>
      <c r="BS656" s="201"/>
      <c r="BT656" s="201"/>
      <c r="BU656" s="201"/>
      <c r="BV656" s="201"/>
      <c r="BW656" s="201"/>
      <c r="BX656" s="201"/>
      <c r="BY656" s="203"/>
      <c r="BZ656" s="203"/>
      <c r="CA656" s="201"/>
      <c r="CB656" s="203"/>
      <c r="CC656" s="201"/>
      <c r="CD656" s="201"/>
      <c r="CE656" s="201"/>
      <c r="CF656" s="201"/>
      <c r="CG656" s="201"/>
      <c r="CH656" s="201"/>
      <c r="CI656" s="203"/>
      <c r="CJ656" s="203"/>
      <c r="CK656" s="201"/>
      <c r="CL656" s="203"/>
      <c r="CM656" s="201"/>
      <c r="CN656" s="201"/>
      <c r="CO656" s="201"/>
      <c r="CP656" s="201"/>
      <c r="CQ656" s="201"/>
      <c r="CR656" s="201"/>
      <c r="CS656" s="203"/>
      <c r="CT656" s="203"/>
      <c r="CU656" s="201"/>
    </row>
    <row r="657" spans="1:99" x14ac:dyDescent="0.25">
      <c r="A657" s="201"/>
      <c r="B657" s="201"/>
      <c r="C657" s="202"/>
      <c r="D657" s="201"/>
      <c r="E657" s="214"/>
      <c r="F657" s="227"/>
      <c r="G657" s="227"/>
      <c r="H657" s="206"/>
      <c r="I657" s="201"/>
      <c r="J657" s="201"/>
      <c r="K657" s="201"/>
      <c r="L657" s="201"/>
      <c r="M657" s="201"/>
      <c r="N657" s="201"/>
      <c r="O657" s="201"/>
      <c r="P657" s="201"/>
      <c r="Q657" s="224"/>
      <c r="R657" s="201"/>
      <c r="S657" s="201"/>
      <c r="T657" s="201"/>
      <c r="U657" s="201"/>
      <c r="V657" s="201"/>
      <c r="W657" s="203"/>
      <c r="X657" s="201"/>
      <c r="Y657" s="201"/>
      <c r="Z657" s="201"/>
      <c r="AA657" s="201"/>
      <c r="AB657" s="201"/>
      <c r="AC657" s="203"/>
      <c r="AD657" s="203"/>
      <c r="AE657" s="203"/>
      <c r="AF657" s="201"/>
      <c r="AG657" s="201"/>
      <c r="AH657" s="201"/>
      <c r="AI657" s="203"/>
      <c r="AJ657" s="203"/>
      <c r="AK657" s="203"/>
      <c r="AL657" s="203"/>
      <c r="AM657" s="201"/>
      <c r="AN657" s="201"/>
      <c r="AO657" s="201"/>
      <c r="AP657" s="201"/>
      <c r="AQ657" s="201"/>
      <c r="AR657" s="201"/>
      <c r="AS657" s="201"/>
      <c r="AT657" s="201"/>
      <c r="AU657" s="201"/>
      <c r="AV657" s="201"/>
      <c r="AW657" s="201"/>
      <c r="AX657" s="205"/>
      <c r="AY657" s="201"/>
      <c r="AZ657" s="201"/>
      <c r="BA657" s="201"/>
      <c r="BB657" s="201"/>
      <c r="BC657" s="201"/>
      <c r="BD657" s="201"/>
      <c r="BE657" s="203"/>
      <c r="BF657" s="203"/>
      <c r="BG657" s="201"/>
      <c r="BH657" s="203"/>
      <c r="BI657" s="201"/>
      <c r="BJ657" s="201"/>
      <c r="BK657" s="201"/>
      <c r="BL657" s="201"/>
      <c r="BM657" s="201"/>
      <c r="BN657" s="201"/>
      <c r="BO657" s="203"/>
      <c r="BP657" s="203"/>
      <c r="BQ657" s="201"/>
      <c r="BR657" s="203"/>
      <c r="BS657" s="201"/>
      <c r="BT657" s="201"/>
      <c r="BU657" s="201"/>
      <c r="BV657" s="201"/>
      <c r="BW657" s="201"/>
      <c r="BX657" s="201"/>
      <c r="BY657" s="203"/>
      <c r="BZ657" s="203"/>
      <c r="CA657" s="201"/>
      <c r="CB657" s="203"/>
      <c r="CC657" s="201"/>
      <c r="CD657" s="201"/>
      <c r="CE657" s="201"/>
      <c r="CF657" s="201"/>
      <c r="CG657" s="201"/>
      <c r="CH657" s="201"/>
      <c r="CI657" s="203"/>
      <c r="CJ657" s="203"/>
      <c r="CK657" s="201"/>
      <c r="CL657" s="203"/>
      <c r="CM657" s="201"/>
      <c r="CN657" s="201"/>
      <c r="CO657" s="201"/>
      <c r="CP657" s="201"/>
      <c r="CQ657" s="201"/>
      <c r="CR657" s="201"/>
      <c r="CS657" s="203"/>
      <c r="CT657" s="203"/>
      <c r="CU657" s="201"/>
    </row>
    <row r="658" spans="1:99" x14ac:dyDescent="0.25">
      <c r="A658" s="201"/>
      <c r="B658" s="201"/>
      <c r="C658" s="202"/>
      <c r="D658" s="201"/>
      <c r="E658" s="214"/>
      <c r="F658" s="227"/>
      <c r="G658" s="227"/>
      <c r="H658" s="206"/>
      <c r="I658" s="201"/>
      <c r="J658" s="201"/>
      <c r="K658" s="201"/>
      <c r="L658" s="201"/>
      <c r="M658" s="201"/>
      <c r="N658" s="201"/>
      <c r="O658" s="201"/>
      <c r="P658" s="201"/>
      <c r="Q658" s="224"/>
      <c r="R658" s="201"/>
      <c r="S658" s="201"/>
      <c r="T658" s="201"/>
      <c r="U658" s="201"/>
      <c r="V658" s="201"/>
      <c r="W658" s="203"/>
      <c r="X658" s="201"/>
      <c r="Y658" s="201"/>
      <c r="Z658" s="201"/>
      <c r="AA658" s="201"/>
      <c r="AB658" s="201"/>
      <c r="AC658" s="203"/>
      <c r="AD658" s="203"/>
      <c r="AE658" s="203"/>
      <c r="AF658" s="201"/>
      <c r="AG658" s="201"/>
      <c r="AH658" s="201"/>
      <c r="AI658" s="203"/>
      <c r="AJ658" s="203"/>
      <c r="AK658" s="203"/>
      <c r="AL658" s="203"/>
      <c r="AM658" s="201"/>
      <c r="AN658" s="201"/>
      <c r="AO658" s="201"/>
      <c r="AP658" s="201"/>
      <c r="AQ658" s="201"/>
      <c r="AR658" s="201"/>
      <c r="AS658" s="201"/>
      <c r="AT658" s="201"/>
      <c r="AU658" s="201"/>
      <c r="AV658" s="201"/>
      <c r="AW658" s="201"/>
      <c r="AX658" s="205"/>
      <c r="AY658" s="201"/>
      <c r="AZ658" s="201"/>
      <c r="BA658" s="201"/>
      <c r="BB658" s="201"/>
      <c r="BC658" s="201"/>
      <c r="BD658" s="201"/>
      <c r="BE658" s="203"/>
      <c r="BF658" s="203"/>
      <c r="BG658" s="201"/>
      <c r="BH658" s="203"/>
      <c r="BI658" s="201"/>
      <c r="BJ658" s="201"/>
      <c r="BK658" s="201"/>
      <c r="BL658" s="201"/>
      <c r="BM658" s="201"/>
      <c r="BN658" s="201"/>
      <c r="BO658" s="203"/>
      <c r="BP658" s="203"/>
      <c r="BQ658" s="201"/>
      <c r="BR658" s="203"/>
      <c r="BS658" s="201"/>
      <c r="BT658" s="201"/>
      <c r="BU658" s="201"/>
      <c r="BV658" s="201"/>
      <c r="BW658" s="201"/>
      <c r="BX658" s="201"/>
      <c r="BY658" s="203"/>
      <c r="BZ658" s="203"/>
      <c r="CA658" s="201"/>
      <c r="CB658" s="203"/>
      <c r="CC658" s="201"/>
      <c r="CD658" s="201"/>
      <c r="CE658" s="201"/>
      <c r="CF658" s="201"/>
      <c r="CG658" s="201"/>
      <c r="CH658" s="201"/>
      <c r="CI658" s="203"/>
      <c r="CJ658" s="203"/>
      <c r="CK658" s="201"/>
      <c r="CL658" s="203"/>
      <c r="CM658" s="201"/>
      <c r="CN658" s="201"/>
      <c r="CO658" s="201"/>
      <c r="CP658" s="201"/>
      <c r="CQ658" s="201"/>
      <c r="CR658" s="201"/>
      <c r="CS658" s="203"/>
      <c r="CT658" s="203"/>
      <c r="CU658" s="201"/>
    </row>
    <row r="659" spans="1:99" x14ac:dyDescent="0.25">
      <c r="A659" s="201"/>
      <c r="B659" s="201"/>
      <c r="C659" s="202"/>
      <c r="D659" s="201"/>
      <c r="E659" s="214"/>
      <c r="F659" s="227"/>
      <c r="G659" s="227"/>
      <c r="H659" s="206"/>
      <c r="I659" s="201"/>
      <c r="J659" s="201"/>
      <c r="K659" s="201"/>
      <c r="L659" s="201"/>
      <c r="M659" s="201"/>
      <c r="N659" s="201"/>
      <c r="O659" s="201"/>
      <c r="P659" s="201"/>
      <c r="Q659" s="224"/>
      <c r="R659" s="201"/>
      <c r="S659" s="201"/>
      <c r="T659" s="201"/>
      <c r="U659" s="201"/>
      <c r="V659" s="201"/>
      <c r="W659" s="203"/>
      <c r="X659" s="201"/>
      <c r="Y659" s="201"/>
      <c r="Z659" s="201"/>
      <c r="AA659" s="201"/>
      <c r="AB659" s="201"/>
      <c r="AC659" s="203"/>
      <c r="AD659" s="203"/>
      <c r="AE659" s="203"/>
      <c r="AF659" s="201"/>
      <c r="AG659" s="201"/>
      <c r="AH659" s="201"/>
      <c r="AI659" s="203"/>
      <c r="AJ659" s="203"/>
      <c r="AK659" s="203"/>
      <c r="AL659" s="203"/>
      <c r="AM659" s="201"/>
      <c r="AN659" s="201"/>
      <c r="AO659" s="201"/>
      <c r="AP659" s="201"/>
      <c r="AQ659" s="201"/>
      <c r="AR659" s="201"/>
      <c r="AS659" s="201"/>
      <c r="AT659" s="201"/>
      <c r="AU659" s="201"/>
      <c r="AV659" s="201"/>
      <c r="AW659" s="201"/>
      <c r="AX659" s="205"/>
      <c r="AY659" s="201"/>
      <c r="AZ659" s="201"/>
      <c r="BA659" s="201"/>
      <c r="BB659" s="201"/>
      <c r="BC659" s="201"/>
      <c r="BD659" s="201"/>
      <c r="BE659" s="203"/>
      <c r="BF659" s="203"/>
      <c r="BG659" s="201"/>
      <c r="BH659" s="203"/>
      <c r="BI659" s="201"/>
      <c r="BJ659" s="201"/>
      <c r="BK659" s="201"/>
      <c r="BL659" s="201"/>
      <c r="BM659" s="201"/>
      <c r="BN659" s="201"/>
      <c r="BO659" s="203"/>
      <c r="BP659" s="203"/>
      <c r="BQ659" s="201"/>
      <c r="BR659" s="203"/>
      <c r="BS659" s="201"/>
      <c r="BT659" s="201"/>
      <c r="BU659" s="201"/>
      <c r="BV659" s="201"/>
      <c r="BW659" s="201"/>
      <c r="BX659" s="201"/>
      <c r="BY659" s="203"/>
      <c r="BZ659" s="203"/>
      <c r="CA659" s="201"/>
      <c r="CB659" s="203"/>
      <c r="CC659" s="201"/>
      <c r="CD659" s="201"/>
      <c r="CE659" s="201"/>
      <c r="CF659" s="201"/>
      <c r="CG659" s="201"/>
      <c r="CH659" s="201"/>
      <c r="CI659" s="203"/>
      <c r="CJ659" s="203"/>
      <c r="CK659" s="201"/>
      <c r="CL659" s="203"/>
      <c r="CM659" s="201"/>
      <c r="CN659" s="201"/>
      <c r="CO659" s="201"/>
      <c r="CP659" s="201"/>
      <c r="CQ659" s="201"/>
      <c r="CR659" s="201"/>
      <c r="CS659" s="203"/>
      <c r="CT659" s="203"/>
      <c r="CU659" s="201"/>
    </row>
    <row r="660" spans="1:99" x14ac:dyDescent="0.25">
      <c r="A660" s="201"/>
      <c r="B660" s="201"/>
      <c r="C660" s="202"/>
      <c r="D660" s="201"/>
      <c r="E660" s="214"/>
      <c r="F660" s="227"/>
      <c r="G660" s="227"/>
      <c r="H660" s="206"/>
      <c r="I660" s="201"/>
      <c r="J660" s="201"/>
      <c r="K660" s="201"/>
      <c r="L660" s="201"/>
      <c r="M660" s="201"/>
      <c r="N660" s="201"/>
      <c r="O660" s="201"/>
      <c r="P660" s="201"/>
      <c r="Q660" s="224"/>
      <c r="R660" s="201"/>
      <c r="S660" s="201"/>
      <c r="T660" s="201"/>
      <c r="U660" s="201"/>
      <c r="V660" s="201"/>
      <c r="W660" s="203"/>
      <c r="X660" s="201"/>
      <c r="Y660" s="201"/>
      <c r="Z660" s="201"/>
      <c r="AA660" s="201"/>
      <c r="AB660" s="201"/>
      <c r="AC660" s="203"/>
      <c r="AD660" s="203"/>
      <c r="AE660" s="203"/>
      <c r="AF660" s="201"/>
      <c r="AG660" s="201"/>
      <c r="AH660" s="201"/>
      <c r="AI660" s="203"/>
      <c r="AJ660" s="203"/>
      <c r="AK660" s="203"/>
      <c r="AL660" s="203"/>
      <c r="AM660" s="201"/>
      <c r="AN660" s="201"/>
      <c r="AO660" s="201"/>
      <c r="AP660" s="201"/>
      <c r="AQ660" s="201"/>
      <c r="AR660" s="201"/>
      <c r="AS660" s="201"/>
      <c r="AT660" s="201"/>
      <c r="AU660" s="201"/>
      <c r="AV660" s="201"/>
      <c r="AW660" s="201"/>
      <c r="AX660" s="205"/>
      <c r="AY660" s="201"/>
      <c r="AZ660" s="201"/>
      <c r="BA660" s="201"/>
      <c r="BB660" s="201"/>
      <c r="BC660" s="201"/>
      <c r="BD660" s="201"/>
      <c r="BE660" s="203"/>
      <c r="BF660" s="203"/>
      <c r="BG660" s="201"/>
      <c r="BH660" s="203"/>
      <c r="BI660" s="201"/>
      <c r="BJ660" s="201"/>
      <c r="BK660" s="201"/>
      <c r="BL660" s="201"/>
      <c r="BM660" s="201"/>
      <c r="BN660" s="201"/>
      <c r="BO660" s="203"/>
      <c r="BP660" s="203"/>
      <c r="BQ660" s="201"/>
      <c r="BR660" s="203"/>
      <c r="BS660" s="201"/>
      <c r="BT660" s="201"/>
      <c r="BU660" s="201"/>
      <c r="BV660" s="201"/>
      <c r="BW660" s="201"/>
      <c r="BX660" s="201"/>
      <c r="BY660" s="203"/>
      <c r="BZ660" s="203"/>
      <c r="CA660" s="201"/>
      <c r="CB660" s="203"/>
      <c r="CC660" s="201"/>
      <c r="CD660" s="201"/>
      <c r="CE660" s="201"/>
      <c r="CF660" s="201"/>
      <c r="CG660" s="201"/>
      <c r="CH660" s="201"/>
      <c r="CI660" s="203"/>
      <c r="CJ660" s="203"/>
      <c r="CK660" s="201"/>
      <c r="CL660" s="203"/>
      <c r="CM660" s="201"/>
      <c r="CN660" s="201"/>
      <c r="CO660" s="201"/>
      <c r="CP660" s="201"/>
      <c r="CQ660" s="201"/>
      <c r="CR660" s="201"/>
      <c r="CS660" s="203"/>
      <c r="CT660" s="203"/>
      <c r="CU660" s="201"/>
    </row>
    <row r="661" spans="1:99" x14ac:dyDescent="0.25">
      <c r="A661" s="201"/>
      <c r="B661" s="201"/>
      <c r="C661" s="202"/>
      <c r="D661" s="201"/>
      <c r="E661" s="214"/>
      <c r="F661" s="227"/>
      <c r="G661" s="227"/>
      <c r="H661" s="206"/>
      <c r="I661" s="201"/>
      <c r="J661" s="201"/>
      <c r="K661" s="201"/>
      <c r="L661" s="201"/>
      <c r="M661" s="201"/>
      <c r="N661" s="201"/>
      <c r="O661" s="201"/>
      <c r="P661" s="201"/>
      <c r="Q661" s="224"/>
      <c r="R661" s="201"/>
      <c r="S661" s="201"/>
      <c r="T661" s="201"/>
      <c r="U661" s="201"/>
      <c r="V661" s="201"/>
      <c r="W661" s="203"/>
      <c r="X661" s="201"/>
      <c r="Y661" s="201"/>
      <c r="Z661" s="201"/>
      <c r="AA661" s="201"/>
      <c r="AB661" s="201"/>
      <c r="AC661" s="203"/>
      <c r="AD661" s="203"/>
      <c r="AE661" s="203"/>
      <c r="AF661" s="201"/>
      <c r="AG661" s="201"/>
      <c r="AH661" s="201"/>
      <c r="AI661" s="203"/>
      <c r="AJ661" s="203"/>
      <c r="AK661" s="203"/>
      <c r="AL661" s="203"/>
      <c r="AM661" s="201"/>
      <c r="AN661" s="201"/>
      <c r="AO661" s="201"/>
      <c r="AP661" s="201"/>
      <c r="AQ661" s="201"/>
      <c r="AR661" s="201"/>
      <c r="AS661" s="201"/>
      <c r="AT661" s="201"/>
      <c r="AU661" s="201"/>
      <c r="AV661" s="201"/>
      <c r="AW661" s="201"/>
      <c r="AX661" s="205"/>
      <c r="AY661" s="201"/>
      <c r="AZ661" s="201"/>
      <c r="BA661" s="201"/>
      <c r="BB661" s="201"/>
      <c r="BC661" s="201"/>
      <c r="BD661" s="201"/>
      <c r="BE661" s="203"/>
      <c r="BF661" s="203"/>
      <c r="BG661" s="201"/>
      <c r="BH661" s="203"/>
      <c r="BI661" s="201"/>
      <c r="BJ661" s="201"/>
      <c r="BK661" s="201"/>
      <c r="BL661" s="201"/>
      <c r="BM661" s="201"/>
      <c r="BN661" s="201"/>
      <c r="BO661" s="203"/>
      <c r="BP661" s="203"/>
      <c r="BQ661" s="201"/>
      <c r="BR661" s="203"/>
      <c r="BS661" s="201"/>
      <c r="BT661" s="201"/>
      <c r="BU661" s="201"/>
      <c r="BV661" s="201"/>
      <c r="BW661" s="201"/>
      <c r="BX661" s="201"/>
      <c r="BY661" s="203"/>
      <c r="BZ661" s="203"/>
      <c r="CA661" s="201"/>
      <c r="CB661" s="203"/>
      <c r="CC661" s="201"/>
      <c r="CD661" s="201"/>
      <c r="CE661" s="201"/>
      <c r="CF661" s="201"/>
      <c r="CG661" s="201"/>
      <c r="CH661" s="201"/>
      <c r="CI661" s="203"/>
      <c r="CJ661" s="203"/>
      <c r="CK661" s="201"/>
      <c r="CL661" s="203"/>
      <c r="CM661" s="201"/>
      <c r="CN661" s="201"/>
      <c r="CO661" s="201"/>
      <c r="CP661" s="201"/>
      <c r="CQ661" s="201"/>
      <c r="CR661" s="201"/>
      <c r="CS661" s="203"/>
      <c r="CT661" s="203"/>
      <c r="CU661" s="201"/>
    </row>
    <row r="662" spans="1:99" x14ac:dyDescent="0.25">
      <c r="A662" s="201"/>
      <c r="B662" s="201"/>
      <c r="C662" s="202"/>
      <c r="D662" s="201"/>
      <c r="E662" s="214"/>
      <c r="F662" s="227"/>
      <c r="G662" s="227"/>
      <c r="H662" s="206"/>
      <c r="I662" s="201"/>
      <c r="J662" s="201"/>
      <c r="K662" s="201"/>
      <c r="L662" s="201"/>
      <c r="M662" s="201"/>
      <c r="N662" s="201"/>
      <c r="O662" s="201"/>
      <c r="P662" s="201"/>
      <c r="Q662" s="224"/>
      <c r="R662" s="201"/>
      <c r="S662" s="201"/>
      <c r="T662" s="201"/>
      <c r="U662" s="201"/>
      <c r="V662" s="201"/>
      <c r="W662" s="203"/>
      <c r="X662" s="201"/>
      <c r="Y662" s="201"/>
      <c r="Z662" s="201"/>
      <c r="AA662" s="201"/>
      <c r="AB662" s="201"/>
      <c r="AC662" s="203"/>
      <c r="AD662" s="203"/>
      <c r="AE662" s="203"/>
      <c r="AF662" s="201"/>
      <c r="AG662" s="201"/>
      <c r="AH662" s="201"/>
      <c r="AI662" s="203"/>
      <c r="AJ662" s="203"/>
      <c r="AK662" s="203"/>
      <c r="AL662" s="203"/>
      <c r="AM662" s="201"/>
      <c r="AN662" s="201"/>
      <c r="AO662" s="201"/>
      <c r="AP662" s="201"/>
      <c r="AQ662" s="201"/>
      <c r="AR662" s="201"/>
      <c r="AS662" s="201"/>
      <c r="AT662" s="201"/>
      <c r="AU662" s="201"/>
      <c r="AV662" s="201"/>
      <c r="AW662" s="201"/>
      <c r="AX662" s="205"/>
      <c r="AY662" s="201"/>
      <c r="AZ662" s="201"/>
      <c r="BA662" s="201"/>
      <c r="BB662" s="201"/>
      <c r="BC662" s="201"/>
      <c r="BD662" s="201"/>
      <c r="BE662" s="203"/>
      <c r="BF662" s="203"/>
      <c r="BG662" s="201"/>
      <c r="BH662" s="203"/>
      <c r="BI662" s="201"/>
      <c r="BJ662" s="201"/>
      <c r="BK662" s="201"/>
      <c r="BL662" s="201"/>
      <c r="BM662" s="201"/>
      <c r="BN662" s="201"/>
      <c r="BO662" s="203"/>
      <c r="BP662" s="203"/>
      <c r="BQ662" s="201"/>
      <c r="BR662" s="203"/>
      <c r="BS662" s="201"/>
      <c r="BT662" s="201"/>
      <c r="BU662" s="201"/>
      <c r="BV662" s="201"/>
      <c r="BW662" s="201"/>
      <c r="BX662" s="201"/>
      <c r="BY662" s="203"/>
      <c r="BZ662" s="203"/>
      <c r="CA662" s="201"/>
      <c r="CB662" s="203"/>
      <c r="CC662" s="201"/>
      <c r="CD662" s="201"/>
      <c r="CE662" s="201"/>
      <c r="CF662" s="201"/>
      <c r="CG662" s="201"/>
      <c r="CH662" s="201"/>
      <c r="CI662" s="203"/>
      <c r="CJ662" s="203"/>
      <c r="CK662" s="201"/>
      <c r="CL662" s="203"/>
      <c r="CM662" s="201"/>
      <c r="CN662" s="201"/>
      <c r="CO662" s="201"/>
      <c r="CP662" s="201"/>
      <c r="CQ662" s="201"/>
      <c r="CR662" s="201"/>
      <c r="CS662" s="203"/>
      <c r="CT662" s="203"/>
      <c r="CU662" s="201"/>
    </row>
    <row r="663" spans="1:99" x14ac:dyDescent="0.25">
      <c r="A663" s="201"/>
      <c r="B663" s="201"/>
      <c r="C663" s="202"/>
      <c r="D663" s="201"/>
      <c r="E663" s="214"/>
      <c r="F663" s="227"/>
      <c r="G663" s="227"/>
      <c r="H663" s="206"/>
      <c r="I663" s="201"/>
      <c r="J663" s="201"/>
      <c r="K663" s="201"/>
      <c r="L663" s="201"/>
      <c r="M663" s="201"/>
      <c r="N663" s="201"/>
      <c r="O663" s="201"/>
      <c r="P663" s="201"/>
      <c r="Q663" s="224"/>
      <c r="R663" s="201"/>
      <c r="S663" s="201"/>
      <c r="T663" s="201"/>
      <c r="U663" s="201"/>
      <c r="V663" s="201"/>
      <c r="W663" s="203"/>
      <c r="X663" s="201"/>
      <c r="Y663" s="201"/>
      <c r="Z663" s="201"/>
      <c r="AA663" s="201"/>
      <c r="AB663" s="201"/>
      <c r="AC663" s="203"/>
      <c r="AD663" s="203"/>
      <c r="AE663" s="203"/>
      <c r="AF663" s="201"/>
      <c r="AG663" s="201"/>
      <c r="AH663" s="201"/>
      <c r="AI663" s="203"/>
      <c r="AJ663" s="203"/>
      <c r="AK663" s="203"/>
      <c r="AL663" s="203"/>
      <c r="AM663" s="201"/>
      <c r="AN663" s="201"/>
      <c r="AO663" s="201"/>
      <c r="AP663" s="201"/>
      <c r="AQ663" s="201"/>
      <c r="AR663" s="201"/>
      <c r="AS663" s="201"/>
      <c r="AT663" s="201"/>
      <c r="AU663" s="201"/>
      <c r="AV663" s="201"/>
      <c r="AW663" s="201"/>
      <c r="AX663" s="205"/>
      <c r="AY663" s="201"/>
      <c r="AZ663" s="201"/>
      <c r="BA663" s="201"/>
      <c r="BB663" s="201"/>
      <c r="BC663" s="201"/>
      <c r="BD663" s="201"/>
      <c r="BE663" s="203"/>
      <c r="BF663" s="203"/>
      <c r="BG663" s="201"/>
      <c r="BH663" s="203"/>
      <c r="BI663" s="201"/>
      <c r="BJ663" s="201"/>
      <c r="BK663" s="201"/>
      <c r="BL663" s="201"/>
      <c r="BM663" s="201"/>
      <c r="BN663" s="201"/>
      <c r="BO663" s="203"/>
      <c r="BP663" s="203"/>
      <c r="BQ663" s="201"/>
      <c r="BR663" s="203"/>
      <c r="BS663" s="201"/>
      <c r="BT663" s="201"/>
      <c r="BU663" s="201"/>
      <c r="BV663" s="201"/>
      <c r="BW663" s="201"/>
      <c r="BX663" s="201"/>
      <c r="BY663" s="203"/>
      <c r="BZ663" s="203"/>
      <c r="CA663" s="201"/>
      <c r="CB663" s="203"/>
      <c r="CC663" s="201"/>
      <c r="CD663" s="201"/>
      <c r="CE663" s="201"/>
      <c r="CF663" s="201"/>
      <c r="CG663" s="201"/>
      <c r="CH663" s="201"/>
      <c r="CI663" s="203"/>
      <c r="CJ663" s="203"/>
      <c r="CK663" s="201"/>
      <c r="CL663" s="203"/>
      <c r="CM663" s="201"/>
      <c r="CN663" s="201"/>
      <c r="CO663" s="201"/>
      <c r="CP663" s="201"/>
      <c r="CQ663" s="201"/>
      <c r="CR663" s="201"/>
      <c r="CS663" s="203"/>
      <c r="CT663" s="203"/>
      <c r="CU663" s="201"/>
    </row>
    <row r="664" spans="1:99" x14ac:dyDescent="0.25">
      <c r="A664" s="201"/>
      <c r="B664" s="201"/>
      <c r="C664" s="202"/>
      <c r="D664" s="201"/>
      <c r="E664" s="214"/>
      <c r="F664" s="227"/>
      <c r="G664" s="227"/>
      <c r="H664" s="206"/>
      <c r="I664" s="201"/>
      <c r="J664" s="201"/>
      <c r="K664" s="201"/>
      <c r="L664" s="201"/>
      <c r="M664" s="201"/>
      <c r="N664" s="201"/>
      <c r="O664" s="201"/>
      <c r="P664" s="201"/>
      <c r="Q664" s="224"/>
      <c r="R664" s="201"/>
      <c r="S664" s="201"/>
      <c r="T664" s="201"/>
      <c r="U664" s="201"/>
      <c r="V664" s="201"/>
      <c r="W664" s="203"/>
      <c r="X664" s="201"/>
      <c r="Y664" s="201"/>
      <c r="Z664" s="201"/>
      <c r="AA664" s="201"/>
      <c r="AB664" s="201"/>
      <c r="AC664" s="203"/>
      <c r="AD664" s="203"/>
      <c r="AE664" s="203"/>
      <c r="AF664" s="201"/>
      <c r="AG664" s="201"/>
      <c r="AH664" s="201"/>
      <c r="AI664" s="203"/>
      <c r="AJ664" s="203"/>
      <c r="AK664" s="203"/>
      <c r="AL664" s="203"/>
      <c r="AM664" s="201"/>
      <c r="AN664" s="201"/>
      <c r="AO664" s="201"/>
      <c r="AP664" s="201"/>
      <c r="AQ664" s="201"/>
      <c r="AR664" s="201"/>
      <c r="AS664" s="201"/>
      <c r="AT664" s="201"/>
      <c r="AU664" s="201"/>
      <c r="AV664" s="201"/>
      <c r="AW664" s="201"/>
      <c r="AX664" s="205"/>
      <c r="AY664" s="201"/>
      <c r="AZ664" s="201"/>
      <c r="BA664" s="201"/>
      <c r="BB664" s="201"/>
      <c r="BC664" s="201"/>
      <c r="BD664" s="201"/>
      <c r="BE664" s="203"/>
      <c r="BF664" s="203"/>
      <c r="BG664" s="201"/>
      <c r="BH664" s="203"/>
      <c r="BI664" s="201"/>
      <c r="BJ664" s="201"/>
      <c r="BK664" s="201"/>
      <c r="BL664" s="201"/>
      <c r="BM664" s="201"/>
      <c r="BN664" s="201"/>
      <c r="BO664" s="203"/>
      <c r="BP664" s="203"/>
      <c r="BQ664" s="201"/>
      <c r="BR664" s="203"/>
      <c r="BS664" s="201"/>
      <c r="BT664" s="201"/>
      <c r="BU664" s="201"/>
      <c r="BV664" s="201"/>
      <c r="BW664" s="201"/>
      <c r="BX664" s="201"/>
      <c r="BY664" s="203"/>
      <c r="BZ664" s="203"/>
      <c r="CA664" s="201"/>
      <c r="CB664" s="203"/>
      <c r="CC664" s="201"/>
      <c r="CD664" s="201"/>
      <c r="CE664" s="201"/>
      <c r="CF664" s="201"/>
      <c r="CG664" s="201"/>
      <c r="CH664" s="201"/>
      <c r="CI664" s="203"/>
      <c r="CJ664" s="203"/>
      <c r="CK664" s="201"/>
      <c r="CL664" s="203"/>
      <c r="CM664" s="201"/>
      <c r="CN664" s="201"/>
      <c r="CO664" s="201"/>
      <c r="CP664" s="201"/>
      <c r="CQ664" s="201"/>
      <c r="CR664" s="201"/>
      <c r="CS664" s="203"/>
      <c r="CT664" s="203"/>
      <c r="CU664" s="201"/>
    </row>
    <row r="665" spans="1:99" x14ac:dyDescent="0.25">
      <c r="A665" s="201"/>
      <c r="B665" s="201"/>
      <c r="C665" s="202"/>
      <c r="D665" s="201"/>
      <c r="E665" s="214"/>
      <c r="F665" s="227"/>
      <c r="G665" s="227"/>
      <c r="H665" s="206"/>
      <c r="I665" s="201"/>
      <c r="J665" s="201"/>
      <c r="K665" s="201"/>
      <c r="L665" s="201"/>
      <c r="M665" s="201"/>
      <c r="N665" s="201"/>
      <c r="O665" s="201"/>
      <c r="P665" s="201"/>
      <c r="Q665" s="224"/>
      <c r="R665" s="201"/>
      <c r="S665" s="201"/>
      <c r="T665" s="201"/>
      <c r="U665" s="201"/>
      <c r="V665" s="201"/>
      <c r="W665" s="203"/>
      <c r="X665" s="201"/>
      <c r="Y665" s="201"/>
      <c r="Z665" s="201"/>
      <c r="AA665" s="201"/>
      <c r="AB665" s="201"/>
      <c r="AC665" s="203"/>
      <c r="AD665" s="203"/>
      <c r="AE665" s="203"/>
      <c r="AF665" s="201"/>
      <c r="AG665" s="201"/>
      <c r="AH665" s="201"/>
      <c r="AI665" s="203"/>
      <c r="AJ665" s="203"/>
      <c r="AK665" s="203"/>
      <c r="AL665" s="203"/>
      <c r="AM665" s="201"/>
      <c r="AN665" s="201"/>
      <c r="AO665" s="201"/>
      <c r="AP665" s="201"/>
      <c r="AQ665" s="201"/>
      <c r="AR665" s="201"/>
      <c r="AS665" s="201"/>
      <c r="AT665" s="201"/>
      <c r="AU665" s="201"/>
      <c r="AV665" s="201"/>
      <c r="AW665" s="201"/>
      <c r="AX665" s="205"/>
      <c r="AY665" s="201"/>
      <c r="AZ665" s="201"/>
      <c r="BA665" s="201"/>
      <c r="BB665" s="201"/>
      <c r="BC665" s="201"/>
      <c r="BD665" s="201"/>
      <c r="BE665" s="203"/>
      <c r="BF665" s="203"/>
      <c r="BG665" s="201"/>
      <c r="BH665" s="203"/>
      <c r="BI665" s="201"/>
      <c r="BJ665" s="201"/>
      <c r="BK665" s="201"/>
      <c r="BL665" s="201"/>
      <c r="BM665" s="201"/>
      <c r="BN665" s="201"/>
      <c r="BO665" s="203"/>
      <c r="BP665" s="203"/>
      <c r="BQ665" s="201"/>
      <c r="BR665" s="203"/>
      <c r="BS665" s="201"/>
      <c r="BT665" s="201"/>
      <c r="BU665" s="201"/>
      <c r="BV665" s="201"/>
      <c r="BW665" s="201"/>
      <c r="BX665" s="201"/>
      <c r="BY665" s="203"/>
      <c r="BZ665" s="203"/>
      <c r="CA665" s="201"/>
      <c r="CB665" s="203"/>
      <c r="CC665" s="201"/>
      <c r="CD665" s="201"/>
      <c r="CE665" s="201"/>
      <c r="CF665" s="201"/>
      <c r="CG665" s="201"/>
      <c r="CH665" s="201"/>
      <c r="CI665" s="203"/>
      <c r="CJ665" s="203"/>
      <c r="CK665" s="201"/>
      <c r="CL665" s="203"/>
      <c r="CM665" s="201"/>
      <c r="CN665" s="201"/>
      <c r="CO665" s="201"/>
      <c r="CP665" s="201"/>
      <c r="CQ665" s="201"/>
      <c r="CR665" s="201"/>
      <c r="CS665" s="203"/>
      <c r="CT665" s="203"/>
      <c r="CU665" s="201"/>
    </row>
    <row r="666" spans="1:99" x14ac:dyDescent="0.25">
      <c r="A666" s="201"/>
      <c r="B666" s="201"/>
      <c r="C666" s="202"/>
      <c r="D666" s="201"/>
      <c r="E666" s="214"/>
      <c r="F666" s="227"/>
      <c r="G666" s="227"/>
      <c r="H666" s="206"/>
      <c r="I666" s="201"/>
      <c r="J666" s="201"/>
      <c r="K666" s="201"/>
      <c r="L666" s="201"/>
      <c r="M666" s="201"/>
      <c r="N666" s="201"/>
      <c r="O666" s="201"/>
      <c r="P666" s="201"/>
      <c r="Q666" s="224"/>
      <c r="R666" s="201"/>
      <c r="S666" s="201"/>
      <c r="T666" s="201"/>
      <c r="U666" s="201"/>
      <c r="V666" s="201"/>
      <c r="W666" s="203"/>
      <c r="X666" s="201"/>
      <c r="Y666" s="201"/>
      <c r="Z666" s="201"/>
      <c r="AA666" s="201"/>
      <c r="AB666" s="201"/>
      <c r="AC666" s="203"/>
      <c r="AD666" s="203"/>
      <c r="AE666" s="203"/>
      <c r="AF666" s="201"/>
      <c r="AG666" s="201"/>
      <c r="AH666" s="201"/>
      <c r="AI666" s="203"/>
      <c r="AJ666" s="203"/>
      <c r="AK666" s="203"/>
      <c r="AL666" s="203"/>
      <c r="AM666" s="201"/>
      <c r="AN666" s="201"/>
      <c r="AO666" s="201"/>
      <c r="AP666" s="201"/>
      <c r="AQ666" s="201"/>
      <c r="AR666" s="201"/>
      <c r="AS666" s="201"/>
      <c r="AT666" s="201"/>
      <c r="AU666" s="201"/>
      <c r="AV666" s="201"/>
      <c r="AW666" s="201"/>
      <c r="AX666" s="205"/>
      <c r="AY666" s="201"/>
      <c r="AZ666" s="201"/>
      <c r="BA666" s="201"/>
      <c r="BB666" s="201"/>
      <c r="BC666" s="201"/>
      <c r="BD666" s="201"/>
      <c r="BE666" s="203"/>
      <c r="BF666" s="203"/>
      <c r="BG666" s="201"/>
      <c r="BH666" s="203"/>
      <c r="BI666" s="201"/>
      <c r="BJ666" s="201"/>
      <c r="BK666" s="201"/>
      <c r="BL666" s="201"/>
      <c r="BM666" s="201"/>
      <c r="BN666" s="201"/>
      <c r="BO666" s="203"/>
      <c r="BP666" s="203"/>
      <c r="BQ666" s="201"/>
      <c r="BR666" s="203"/>
      <c r="BS666" s="201"/>
      <c r="BT666" s="201"/>
      <c r="BU666" s="201"/>
      <c r="BV666" s="201"/>
      <c r="BW666" s="201"/>
      <c r="BX666" s="201"/>
      <c r="BY666" s="203"/>
      <c r="BZ666" s="203"/>
      <c r="CA666" s="201"/>
      <c r="CB666" s="203"/>
      <c r="CC666" s="201"/>
      <c r="CD666" s="201"/>
      <c r="CE666" s="201"/>
      <c r="CF666" s="201"/>
      <c r="CG666" s="201"/>
      <c r="CH666" s="201"/>
      <c r="CI666" s="203"/>
      <c r="CJ666" s="203"/>
      <c r="CK666" s="201"/>
      <c r="CL666" s="203"/>
      <c r="CM666" s="201"/>
      <c r="CN666" s="201"/>
      <c r="CO666" s="201"/>
      <c r="CP666" s="201"/>
      <c r="CQ666" s="201"/>
      <c r="CR666" s="201"/>
      <c r="CS666" s="203"/>
      <c r="CT666" s="203"/>
      <c r="CU666" s="201"/>
    </row>
    <row r="667" spans="1:99" x14ac:dyDescent="0.25">
      <c r="A667" s="201"/>
      <c r="B667" s="201"/>
      <c r="C667" s="202"/>
      <c r="D667" s="201"/>
      <c r="E667" s="214"/>
      <c r="F667" s="227"/>
      <c r="G667" s="227"/>
      <c r="H667" s="206"/>
      <c r="I667" s="201"/>
      <c r="J667" s="201"/>
      <c r="K667" s="201"/>
      <c r="L667" s="201"/>
      <c r="M667" s="201"/>
      <c r="N667" s="201"/>
      <c r="O667" s="201"/>
      <c r="P667" s="201"/>
      <c r="Q667" s="224"/>
      <c r="R667" s="201"/>
      <c r="S667" s="201"/>
      <c r="T667" s="201"/>
      <c r="U667" s="201"/>
      <c r="V667" s="201"/>
      <c r="W667" s="203"/>
      <c r="X667" s="201"/>
      <c r="Y667" s="201"/>
      <c r="Z667" s="201"/>
      <c r="AA667" s="201"/>
      <c r="AB667" s="201"/>
      <c r="AC667" s="203"/>
      <c r="AD667" s="203"/>
      <c r="AE667" s="203"/>
      <c r="AF667" s="201"/>
      <c r="AG667" s="201"/>
      <c r="AH667" s="201"/>
      <c r="AI667" s="203"/>
      <c r="AJ667" s="203"/>
      <c r="AK667" s="203"/>
      <c r="AL667" s="203"/>
      <c r="AM667" s="201"/>
      <c r="AN667" s="201"/>
      <c r="AO667" s="201"/>
      <c r="AP667" s="201"/>
      <c r="AQ667" s="201"/>
      <c r="AR667" s="201"/>
      <c r="AS667" s="201"/>
      <c r="AT667" s="201"/>
      <c r="AU667" s="201"/>
      <c r="AV667" s="201"/>
      <c r="AW667" s="201"/>
      <c r="AX667" s="205"/>
      <c r="AY667" s="201"/>
      <c r="AZ667" s="201"/>
      <c r="BA667" s="201"/>
      <c r="BB667" s="201"/>
      <c r="BC667" s="201"/>
      <c r="BD667" s="201"/>
      <c r="BE667" s="203"/>
      <c r="BF667" s="203"/>
      <c r="BG667" s="201"/>
      <c r="BH667" s="203"/>
      <c r="BI667" s="201"/>
      <c r="BJ667" s="201"/>
      <c r="BK667" s="201"/>
      <c r="BL667" s="201"/>
      <c r="BM667" s="201"/>
      <c r="BN667" s="201"/>
      <c r="BO667" s="203"/>
      <c r="BP667" s="203"/>
      <c r="BQ667" s="201"/>
      <c r="BR667" s="203"/>
      <c r="BS667" s="201"/>
      <c r="BT667" s="201"/>
      <c r="BU667" s="201"/>
      <c r="BV667" s="201"/>
      <c r="BW667" s="201"/>
      <c r="BX667" s="201"/>
      <c r="BY667" s="203"/>
      <c r="BZ667" s="203"/>
      <c r="CA667" s="201"/>
      <c r="CB667" s="203"/>
      <c r="CC667" s="201"/>
      <c r="CD667" s="201"/>
      <c r="CE667" s="201"/>
      <c r="CF667" s="201"/>
      <c r="CG667" s="201"/>
      <c r="CH667" s="201"/>
      <c r="CI667" s="203"/>
      <c r="CJ667" s="203"/>
      <c r="CK667" s="201"/>
      <c r="CL667" s="203"/>
      <c r="CM667" s="201"/>
      <c r="CN667" s="201"/>
      <c r="CO667" s="201"/>
      <c r="CP667" s="201"/>
      <c r="CQ667" s="201"/>
      <c r="CR667" s="201"/>
      <c r="CS667" s="203"/>
      <c r="CT667" s="203"/>
      <c r="CU667" s="201"/>
    </row>
    <row r="668" spans="1:99" x14ac:dyDescent="0.25">
      <c r="A668" s="201"/>
      <c r="B668" s="201"/>
      <c r="C668" s="202"/>
      <c r="D668" s="201"/>
      <c r="E668" s="214"/>
      <c r="F668" s="227"/>
      <c r="G668" s="227"/>
      <c r="H668" s="206"/>
      <c r="I668" s="201"/>
      <c r="J668" s="201"/>
      <c r="K668" s="201"/>
      <c r="L668" s="201"/>
      <c r="M668" s="201"/>
      <c r="N668" s="201"/>
      <c r="O668" s="201"/>
      <c r="P668" s="201"/>
      <c r="Q668" s="224"/>
      <c r="R668" s="201"/>
      <c r="S668" s="201"/>
      <c r="T668" s="201"/>
      <c r="U668" s="201"/>
      <c r="V668" s="201"/>
      <c r="W668" s="203"/>
      <c r="X668" s="201"/>
      <c r="Y668" s="201"/>
      <c r="Z668" s="201"/>
      <c r="AA668" s="201"/>
      <c r="AB668" s="201"/>
      <c r="AC668" s="203"/>
      <c r="AD668" s="203"/>
      <c r="AE668" s="203"/>
      <c r="AF668" s="201"/>
      <c r="AG668" s="201"/>
      <c r="AH668" s="201"/>
      <c r="AI668" s="203"/>
      <c r="AJ668" s="203"/>
      <c r="AK668" s="203"/>
      <c r="AL668" s="203"/>
      <c r="AM668" s="201"/>
      <c r="AN668" s="201"/>
      <c r="AO668" s="201"/>
      <c r="AP668" s="201"/>
      <c r="AQ668" s="201"/>
      <c r="AR668" s="201"/>
      <c r="AS668" s="201"/>
      <c r="AT668" s="201"/>
      <c r="AU668" s="201"/>
      <c r="AV668" s="201"/>
      <c r="AW668" s="201"/>
      <c r="AX668" s="205"/>
      <c r="AY668" s="201"/>
      <c r="AZ668" s="201"/>
      <c r="BA668" s="201"/>
      <c r="BB668" s="201"/>
      <c r="BC668" s="201"/>
      <c r="BD668" s="201"/>
      <c r="BE668" s="203"/>
      <c r="BF668" s="203"/>
      <c r="BG668" s="201"/>
      <c r="BH668" s="203"/>
      <c r="BI668" s="201"/>
      <c r="BJ668" s="201"/>
      <c r="BK668" s="201"/>
      <c r="BL668" s="201"/>
      <c r="BM668" s="201"/>
      <c r="BN668" s="201"/>
      <c r="BO668" s="203"/>
      <c r="BP668" s="203"/>
      <c r="BQ668" s="201"/>
      <c r="BR668" s="203"/>
      <c r="BS668" s="201"/>
      <c r="BT668" s="201"/>
      <c r="BU668" s="201"/>
      <c r="BV668" s="201"/>
      <c r="BW668" s="201"/>
      <c r="BX668" s="201"/>
      <c r="BY668" s="203"/>
      <c r="BZ668" s="203"/>
      <c r="CA668" s="201"/>
      <c r="CB668" s="203"/>
      <c r="CC668" s="201"/>
      <c r="CD668" s="201"/>
      <c r="CE668" s="201"/>
      <c r="CF668" s="201"/>
      <c r="CG668" s="201"/>
      <c r="CH668" s="201"/>
      <c r="CI668" s="203"/>
      <c r="CJ668" s="203"/>
      <c r="CK668" s="201"/>
      <c r="CL668" s="203"/>
      <c r="CM668" s="201"/>
      <c r="CN668" s="201"/>
      <c r="CO668" s="201"/>
      <c r="CP668" s="201"/>
      <c r="CQ668" s="201"/>
      <c r="CR668" s="201"/>
      <c r="CS668" s="203"/>
      <c r="CT668" s="203"/>
      <c r="CU668" s="201"/>
    </row>
    <row r="669" spans="1:99" x14ac:dyDescent="0.25">
      <c r="A669" s="201"/>
      <c r="B669" s="201"/>
      <c r="C669" s="202"/>
      <c r="D669" s="201"/>
      <c r="E669" s="214"/>
      <c r="F669" s="227"/>
      <c r="G669" s="227"/>
      <c r="H669" s="206"/>
      <c r="I669" s="201"/>
      <c r="J669" s="201"/>
      <c r="K669" s="201"/>
      <c r="L669" s="201"/>
      <c r="M669" s="201"/>
      <c r="N669" s="201"/>
      <c r="O669" s="201"/>
      <c r="P669" s="201"/>
      <c r="Q669" s="224"/>
      <c r="R669" s="201"/>
      <c r="S669" s="201"/>
      <c r="T669" s="201"/>
      <c r="U669" s="201"/>
      <c r="V669" s="201"/>
      <c r="W669" s="203"/>
      <c r="X669" s="201"/>
      <c r="Y669" s="201"/>
      <c r="Z669" s="201"/>
      <c r="AA669" s="201"/>
      <c r="AB669" s="201"/>
      <c r="AC669" s="203"/>
      <c r="AD669" s="203"/>
      <c r="AE669" s="203"/>
      <c r="AF669" s="201"/>
      <c r="AG669" s="201"/>
      <c r="AH669" s="201"/>
      <c r="AI669" s="203"/>
      <c r="AJ669" s="203"/>
      <c r="AK669" s="203"/>
      <c r="AL669" s="203"/>
      <c r="AM669" s="201"/>
      <c r="AN669" s="201"/>
      <c r="AO669" s="201"/>
      <c r="AP669" s="201"/>
      <c r="AQ669" s="201"/>
      <c r="AR669" s="201"/>
      <c r="AS669" s="201"/>
      <c r="AT669" s="201"/>
      <c r="AU669" s="201"/>
      <c r="AV669" s="201"/>
      <c r="AW669" s="201"/>
      <c r="AX669" s="205"/>
      <c r="AY669" s="201"/>
      <c r="AZ669" s="201"/>
      <c r="BA669" s="201"/>
      <c r="BB669" s="201"/>
      <c r="BC669" s="201"/>
      <c r="BD669" s="201"/>
      <c r="BE669" s="203"/>
      <c r="BF669" s="203"/>
      <c r="BG669" s="201"/>
      <c r="BH669" s="203"/>
      <c r="BI669" s="201"/>
      <c r="BJ669" s="201"/>
      <c r="BK669" s="201"/>
      <c r="BL669" s="201"/>
      <c r="BM669" s="201"/>
      <c r="BN669" s="201"/>
      <c r="BO669" s="203"/>
      <c r="BP669" s="203"/>
      <c r="BQ669" s="201"/>
      <c r="BR669" s="203"/>
      <c r="BS669" s="201"/>
      <c r="BT669" s="201"/>
      <c r="BU669" s="201"/>
      <c r="BV669" s="201"/>
      <c r="BW669" s="201"/>
      <c r="BX669" s="201"/>
      <c r="BY669" s="203"/>
      <c r="BZ669" s="203"/>
      <c r="CA669" s="201"/>
      <c r="CB669" s="203"/>
      <c r="CC669" s="201"/>
      <c r="CD669" s="201"/>
      <c r="CE669" s="201"/>
      <c r="CF669" s="201"/>
      <c r="CG669" s="201"/>
      <c r="CH669" s="201"/>
      <c r="CI669" s="203"/>
      <c r="CJ669" s="203"/>
      <c r="CK669" s="201"/>
      <c r="CL669" s="203"/>
      <c r="CM669" s="201"/>
      <c r="CN669" s="201"/>
      <c r="CO669" s="201"/>
      <c r="CP669" s="201"/>
      <c r="CQ669" s="201"/>
      <c r="CR669" s="201"/>
      <c r="CS669" s="203"/>
      <c r="CT669" s="203"/>
      <c r="CU669" s="201"/>
    </row>
    <row r="670" spans="1:99" x14ac:dyDescent="0.25">
      <c r="A670" s="201"/>
      <c r="B670" s="201"/>
      <c r="C670" s="202"/>
      <c r="D670" s="201"/>
      <c r="E670" s="214"/>
      <c r="F670" s="227"/>
      <c r="G670" s="227"/>
      <c r="H670" s="206"/>
      <c r="I670" s="201"/>
      <c r="J670" s="201"/>
      <c r="K670" s="201"/>
      <c r="L670" s="201"/>
      <c r="M670" s="201"/>
      <c r="N670" s="201"/>
      <c r="O670" s="201"/>
      <c r="P670" s="201"/>
      <c r="Q670" s="224"/>
      <c r="R670" s="201"/>
      <c r="S670" s="201"/>
      <c r="T670" s="201"/>
      <c r="U670" s="201"/>
      <c r="V670" s="201"/>
      <c r="W670" s="203"/>
      <c r="X670" s="201"/>
      <c r="Y670" s="201"/>
      <c r="Z670" s="201"/>
      <c r="AA670" s="201"/>
      <c r="AB670" s="201"/>
      <c r="AC670" s="203"/>
      <c r="AD670" s="203"/>
      <c r="AE670" s="203"/>
      <c r="AF670" s="201"/>
      <c r="AG670" s="201"/>
      <c r="AH670" s="201"/>
      <c r="AI670" s="203"/>
      <c r="AJ670" s="203"/>
      <c r="AK670" s="203"/>
      <c r="AL670" s="203"/>
      <c r="AM670" s="201"/>
      <c r="AN670" s="201"/>
      <c r="AO670" s="201"/>
      <c r="AP670" s="201"/>
      <c r="AQ670" s="201"/>
      <c r="AR670" s="201"/>
      <c r="AS670" s="201"/>
      <c r="AT670" s="201"/>
      <c r="AU670" s="201"/>
      <c r="AV670" s="201"/>
      <c r="AW670" s="201"/>
      <c r="AX670" s="205"/>
      <c r="AY670" s="201"/>
      <c r="AZ670" s="201"/>
      <c r="BA670" s="201"/>
      <c r="BB670" s="201"/>
      <c r="BC670" s="201"/>
      <c r="BD670" s="201"/>
      <c r="BE670" s="203"/>
      <c r="BF670" s="203"/>
      <c r="BG670" s="201"/>
      <c r="BH670" s="203"/>
      <c r="BI670" s="201"/>
      <c r="BJ670" s="201"/>
      <c r="BK670" s="201"/>
      <c r="BL670" s="201"/>
      <c r="BM670" s="201"/>
      <c r="BN670" s="201"/>
      <c r="BO670" s="203"/>
      <c r="BP670" s="203"/>
      <c r="BQ670" s="201"/>
      <c r="BR670" s="203"/>
      <c r="BS670" s="201"/>
      <c r="BT670" s="201"/>
      <c r="BU670" s="201"/>
      <c r="BV670" s="201"/>
      <c r="BW670" s="201"/>
      <c r="BX670" s="201"/>
      <c r="BY670" s="203"/>
      <c r="BZ670" s="203"/>
      <c r="CA670" s="201"/>
      <c r="CB670" s="203"/>
      <c r="CC670" s="201"/>
      <c r="CD670" s="201"/>
      <c r="CE670" s="201"/>
      <c r="CF670" s="201"/>
      <c r="CG670" s="201"/>
      <c r="CH670" s="201"/>
      <c r="CI670" s="203"/>
      <c r="CJ670" s="203"/>
      <c r="CK670" s="201"/>
      <c r="CL670" s="203"/>
      <c r="CM670" s="201"/>
      <c r="CN670" s="201"/>
      <c r="CO670" s="201"/>
      <c r="CP670" s="201"/>
      <c r="CQ670" s="201"/>
      <c r="CR670" s="201"/>
      <c r="CS670" s="203"/>
      <c r="CT670" s="203"/>
      <c r="CU670" s="201"/>
    </row>
    <row r="671" spans="1:99" x14ac:dyDescent="0.25">
      <c r="A671" s="201"/>
      <c r="B671" s="201"/>
      <c r="C671" s="202"/>
      <c r="D671" s="201"/>
      <c r="E671" s="214"/>
      <c r="F671" s="227"/>
      <c r="G671" s="227"/>
      <c r="H671" s="206"/>
      <c r="I671" s="201"/>
      <c r="J671" s="201"/>
      <c r="K671" s="201"/>
      <c r="L671" s="201"/>
      <c r="M671" s="201"/>
      <c r="N671" s="201"/>
      <c r="O671" s="201"/>
      <c r="P671" s="201"/>
      <c r="Q671" s="224"/>
      <c r="R671" s="201"/>
      <c r="S671" s="201"/>
      <c r="T671" s="201"/>
      <c r="U671" s="201"/>
      <c r="V671" s="201"/>
      <c r="W671" s="203"/>
      <c r="X671" s="201"/>
      <c r="Y671" s="201"/>
      <c r="Z671" s="201"/>
      <c r="AA671" s="201"/>
      <c r="AB671" s="201"/>
      <c r="AC671" s="203"/>
      <c r="AD671" s="203"/>
      <c r="AE671" s="203"/>
      <c r="AF671" s="201"/>
      <c r="AG671" s="201"/>
      <c r="AH671" s="201"/>
      <c r="AI671" s="203"/>
      <c r="AJ671" s="203"/>
      <c r="AK671" s="203"/>
      <c r="AL671" s="203"/>
      <c r="AM671" s="201"/>
      <c r="AN671" s="201"/>
      <c r="AO671" s="201"/>
      <c r="AP671" s="201"/>
      <c r="AQ671" s="201"/>
      <c r="AR671" s="201"/>
      <c r="AS671" s="201"/>
      <c r="AT671" s="201"/>
      <c r="AU671" s="201"/>
      <c r="AV671" s="201"/>
      <c r="AW671" s="201"/>
      <c r="AX671" s="205"/>
      <c r="AY671" s="201"/>
      <c r="AZ671" s="201"/>
      <c r="BA671" s="201"/>
      <c r="BB671" s="201"/>
      <c r="BC671" s="201"/>
      <c r="BD671" s="201"/>
      <c r="BE671" s="203"/>
      <c r="BF671" s="203"/>
      <c r="BG671" s="201"/>
      <c r="BH671" s="203"/>
      <c r="BI671" s="201"/>
      <c r="BJ671" s="201"/>
      <c r="BK671" s="201"/>
      <c r="BL671" s="201"/>
      <c r="BM671" s="201"/>
      <c r="BN671" s="201"/>
      <c r="BO671" s="203"/>
      <c r="BP671" s="203"/>
      <c r="BQ671" s="201"/>
      <c r="BR671" s="203"/>
      <c r="BS671" s="201"/>
      <c r="BT671" s="201"/>
      <c r="BU671" s="201"/>
      <c r="BV671" s="201"/>
      <c r="BW671" s="201"/>
      <c r="BX671" s="201"/>
      <c r="BY671" s="203"/>
      <c r="BZ671" s="203"/>
      <c r="CA671" s="201"/>
      <c r="CB671" s="203"/>
      <c r="CC671" s="201"/>
      <c r="CD671" s="201"/>
      <c r="CE671" s="201"/>
      <c r="CF671" s="201"/>
      <c r="CG671" s="201"/>
      <c r="CH671" s="201"/>
      <c r="CI671" s="203"/>
      <c r="CJ671" s="203"/>
      <c r="CK671" s="201"/>
      <c r="CL671" s="203"/>
      <c r="CM671" s="201"/>
      <c r="CN671" s="201"/>
      <c r="CO671" s="201"/>
      <c r="CP671" s="201"/>
      <c r="CQ671" s="201"/>
      <c r="CR671" s="201"/>
      <c r="CS671" s="203"/>
      <c r="CT671" s="203"/>
      <c r="CU671" s="201"/>
    </row>
    <row r="672" spans="1:99" x14ac:dyDescent="0.25">
      <c r="A672" s="201"/>
      <c r="B672" s="201"/>
      <c r="C672" s="202"/>
      <c r="D672" s="201"/>
      <c r="E672" s="214"/>
      <c r="F672" s="227"/>
      <c r="G672" s="227"/>
      <c r="H672" s="206"/>
      <c r="I672" s="201"/>
      <c r="J672" s="201"/>
      <c r="K672" s="201"/>
      <c r="L672" s="201"/>
      <c r="M672" s="201"/>
      <c r="N672" s="201"/>
      <c r="O672" s="201"/>
      <c r="P672" s="201"/>
      <c r="Q672" s="224"/>
      <c r="R672" s="201"/>
      <c r="S672" s="201"/>
      <c r="T672" s="201"/>
      <c r="U672" s="201"/>
      <c r="V672" s="201"/>
      <c r="W672" s="203"/>
      <c r="X672" s="201"/>
      <c r="Y672" s="201"/>
      <c r="Z672" s="201"/>
      <c r="AA672" s="201"/>
      <c r="AB672" s="201"/>
      <c r="AC672" s="203"/>
      <c r="AD672" s="203"/>
      <c r="AE672" s="203"/>
      <c r="AF672" s="201"/>
      <c r="AG672" s="201"/>
      <c r="AH672" s="201"/>
      <c r="AI672" s="203"/>
      <c r="AJ672" s="203"/>
      <c r="AK672" s="203"/>
      <c r="AL672" s="203"/>
      <c r="AM672" s="201"/>
      <c r="AN672" s="201"/>
      <c r="AO672" s="201"/>
      <c r="AP672" s="201"/>
      <c r="AQ672" s="201"/>
      <c r="AR672" s="201"/>
      <c r="AS672" s="201"/>
      <c r="AT672" s="201"/>
      <c r="AU672" s="201"/>
      <c r="AV672" s="201"/>
      <c r="AW672" s="201"/>
      <c r="AX672" s="205"/>
      <c r="AY672" s="201"/>
      <c r="AZ672" s="201"/>
      <c r="BA672" s="201"/>
      <c r="BB672" s="201"/>
      <c r="BC672" s="201"/>
      <c r="BD672" s="201"/>
      <c r="BE672" s="203"/>
      <c r="BF672" s="203"/>
      <c r="BG672" s="201"/>
      <c r="BH672" s="203"/>
      <c r="BI672" s="201"/>
      <c r="BJ672" s="201"/>
      <c r="BK672" s="201"/>
      <c r="BL672" s="201"/>
      <c r="BM672" s="201"/>
      <c r="BN672" s="201"/>
      <c r="BO672" s="203"/>
      <c r="BP672" s="203"/>
      <c r="BQ672" s="201"/>
      <c r="BR672" s="203"/>
      <c r="BS672" s="201"/>
      <c r="BT672" s="201"/>
      <c r="BU672" s="201"/>
      <c r="BV672" s="201"/>
      <c r="BW672" s="201"/>
      <c r="BX672" s="201"/>
      <c r="BY672" s="203"/>
      <c r="BZ672" s="203"/>
      <c r="CA672" s="201"/>
      <c r="CB672" s="203"/>
      <c r="CC672" s="201"/>
      <c r="CD672" s="201"/>
      <c r="CE672" s="201"/>
      <c r="CF672" s="201"/>
      <c r="CG672" s="201"/>
      <c r="CH672" s="201"/>
      <c r="CI672" s="203"/>
      <c r="CJ672" s="203"/>
      <c r="CK672" s="201"/>
      <c r="CL672" s="203"/>
      <c r="CM672" s="201"/>
      <c r="CN672" s="201"/>
      <c r="CO672" s="201"/>
      <c r="CP672" s="201"/>
      <c r="CQ672" s="201"/>
      <c r="CR672" s="201"/>
      <c r="CS672" s="203"/>
      <c r="CT672" s="203"/>
      <c r="CU672" s="201"/>
    </row>
    <row r="673" spans="1:99" x14ac:dyDescent="0.25">
      <c r="A673" s="201"/>
      <c r="B673" s="201"/>
      <c r="C673" s="202"/>
      <c r="D673" s="201"/>
      <c r="E673" s="214"/>
      <c r="F673" s="227"/>
      <c r="G673" s="227"/>
      <c r="H673" s="206"/>
      <c r="I673" s="224"/>
      <c r="J673" s="201"/>
      <c r="K673" s="201"/>
      <c r="L673" s="201"/>
      <c r="M673" s="201"/>
      <c r="N673" s="201"/>
      <c r="O673" s="201"/>
      <c r="P673" s="201"/>
      <c r="Q673" s="224"/>
      <c r="R673" s="201"/>
      <c r="S673" s="201"/>
      <c r="T673" s="201"/>
      <c r="U673" s="201"/>
      <c r="V673" s="201"/>
      <c r="W673" s="203"/>
      <c r="X673" s="201"/>
      <c r="Y673" s="201"/>
      <c r="Z673" s="201"/>
      <c r="AA673" s="201"/>
      <c r="AB673" s="201"/>
      <c r="AC673" s="203"/>
      <c r="AD673" s="203"/>
      <c r="AE673" s="203"/>
      <c r="AF673" s="201"/>
      <c r="AG673" s="201"/>
      <c r="AH673" s="201"/>
      <c r="AI673" s="203"/>
      <c r="AJ673" s="203"/>
      <c r="AK673" s="203"/>
      <c r="AL673" s="203"/>
      <c r="AM673" s="201"/>
      <c r="AN673" s="201"/>
      <c r="AO673" s="201"/>
      <c r="AP673" s="201"/>
      <c r="AQ673" s="201"/>
      <c r="AR673" s="201"/>
      <c r="AS673" s="201"/>
      <c r="AT673" s="201"/>
      <c r="AU673" s="201"/>
      <c r="AV673" s="201"/>
      <c r="AW673" s="201"/>
      <c r="AX673" s="205"/>
      <c r="AY673" s="201"/>
      <c r="AZ673" s="201"/>
      <c r="BA673" s="201"/>
      <c r="BB673" s="201"/>
      <c r="BC673" s="201"/>
      <c r="BD673" s="201"/>
      <c r="BE673" s="203"/>
      <c r="BF673" s="203"/>
      <c r="BG673" s="201"/>
      <c r="BH673" s="203"/>
      <c r="BI673" s="201"/>
      <c r="BJ673" s="201"/>
      <c r="BK673" s="201"/>
      <c r="BL673" s="201"/>
      <c r="BM673" s="201"/>
      <c r="BN673" s="201"/>
      <c r="BO673" s="203"/>
      <c r="BP673" s="203"/>
      <c r="BQ673" s="201"/>
      <c r="BR673" s="203"/>
      <c r="BS673" s="201"/>
      <c r="BT673" s="201"/>
      <c r="BU673" s="201"/>
      <c r="BV673" s="201"/>
      <c r="BW673" s="201"/>
      <c r="BX673" s="201"/>
      <c r="BY673" s="203"/>
      <c r="BZ673" s="203"/>
      <c r="CA673" s="201"/>
      <c r="CB673" s="203"/>
      <c r="CC673" s="201"/>
      <c r="CD673" s="201"/>
      <c r="CE673" s="201"/>
      <c r="CF673" s="201"/>
      <c r="CG673" s="201"/>
      <c r="CH673" s="201"/>
      <c r="CI673" s="203"/>
      <c r="CJ673" s="203"/>
      <c r="CK673" s="201"/>
      <c r="CL673" s="203"/>
      <c r="CM673" s="201"/>
      <c r="CN673" s="201"/>
      <c r="CO673" s="201"/>
      <c r="CP673" s="201"/>
      <c r="CQ673" s="201"/>
      <c r="CR673" s="201"/>
      <c r="CS673" s="203"/>
      <c r="CT673" s="203"/>
      <c r="CU673" s="201"/>
    </row>
    <row r="674" spans="1:99" x14ac:dyDescent="0.25">
      <c r="A674" s="201"/>
      <c r="B674" s="201"/>
      <c r="C674" s="202"/>
      <c r="D674" s="201"/>
      <c r="E674" s="214"/>
      <c r="F674" s="227"/>
      <c r="G674" s="227"/>
      <c r="H674" s="206"/>
      <c r="I674" s="224"/>
      <c r="J674" s="201"/>
      <c r="K674" s="201"/>
      <c r="L674" s="201"/>
      <c r="M674" s="201"/>
      <c r="N674" s="201"/>
      <c r="O674" s="201"/>
      <c r="P674" s="201"/>
      <c r="Q674" s="224"/>
      <c r="R674" s="201"/>
      <c r="S674" s="201"/>
      <c r="T674" s="201"/>
      <c r="U674" s="201"/>
      <c r="V674" s="201"/>
      <c r="W674" s="203"/>
      <c r="X674" s="201"/>
      <c r="Y674" s="201"/>
      <c r="Z674" s="201"/>
      <c r="AA674" s="201"/>
      <c r="AB674" s="201"/>
      <c r="AC674" s="203"/>
      <c r="AD674" s="203"/>
      <c r="AE674" s="203"/>
      <c r="AF674" s="201"/>
      <c r="AG674" s="201"/>
      <c r="AH674" s="201"/>
      <c r="AI674" s="203"/>
      <c r="AJ674" s="203"/>
      <c r="AK674" s="203"/>
      <c r="AL674" s="203"/>
      <c r="AM674" s="201"/>
      <c r="AN674" s="201"/>
      <c r="AO674" s="201"/>
      <c r="AP674" s="201"/>
      <c r="AQ674" s="201"/>
      <c r="AR674" s="201"/>
      <c r="AS674" s="201"/>
      <c r="AT674" s="201"/>
      <c r="AU674" s="201"/>
      <c r="AV674" s="201"/>
      <c r="AW674" s="201"/>
      <c r="AX674" s="205"/>
      <c r="AY674" s="201"/>
      <c r="AZ674" s="201"/>
      <c r="BA674" s="201"/>
      <c r="BB674" s="201"/>
      <c r="BC674" s="201"/>
      <c r="BD674" s="201"/>
      <c r="BE674" s="203"/>
      <c r="BF674" s="203"/>
      <c r="BG674" s="201"/>
      <c r="BH674" s="203"/>
      <c r="BI674" s="201"/>
      <c r="BJ674" s="201"/>
      <c r="BK674" s="201"/>
      <c r="BL674" s="201"/>
      <c r="BM674" s="201"/>
      <c r="BN674" s="201"/>
      <c r="BO674" s="203"/>
      <c r="BP674" s="203"/>
      <c r="BQ674" s="201"/>
      <c r="BR674" s="203"/>
      <c r="BS674" s="201"/>
      <c r="BT674" s="201"/>
      <c r="BU674" s="201"/>
      <c r="BV674" s="201"/>
      <c r="BW674" s="201"/>
      <c r="BX674" s="201"/>
      <c r="BY674" s="203"/>
      <c r="BZ674" s="203"/>
      <c r="CA674" s="201"/>
      <c r="CB674" s="203"/>
      <c r="CC674" s="201"/>
      <c r="CD674" s="201"/>
      <c r="CE674" s="201"/>
      <c r="CF674" s="201"/>
      <c r="CG674" s="201"/>
      <c r="CH674" s="201"/>
      <c r="CI674" s="203"/>
      <c r="CJ674" s="203"/>
      <c r="CK674" s="201"/>
      <c r="CL674" s="203"/>
      <c r="CM674" s="201"/>
      <c r="CN674" s="201"/>
      <c r="CO674" s="201"/>
      <c r="CP674" s="201"/>
      <c r="CQ674" s="201"/>
      <c r="CR674" s="201"/>
      <c r="CS674" s="203"/>
      <c r="CT674" s="203"/>
      <c r="CU674" s="201"/>
    </row>
    <row r="675" spans="1:99" x14ac:dyDescent="0.25">
      <c r="A675" s="201"/>
      <c r="B675" s="201"/>
      <c r="C675" s="202"/>
      <c r="D675" s="201"/>
      <c r="E675" s="214"/>
      <c r="F675" s="227"/>
      <c r="G675" s="227"/>
      <c r="H675" s="206"/>
      <c r="I675" s="224"/>
      <c r="J675" s="201"/>
      <c r="K675" s="201"/>
      <c r="L675" s="201"/>
      <c r="M675" s="201"/>
      <c r="N675" s="201"/>
      <c r="O675" s="201"/>
      <c r="P675" s="201"/>
      <c r="Q675" s="224"/>
      <c r="R675" s="201"/>
      <c r="S675" s="201"/>
      <c r="T675" s="201"/>
      <c r="U675" s="201"/>
      <c r="V675" s="201"/>
      <c r="W675" s="203"/>
      <c r="X675" s="201"/>
      <c r="Y675" s="201"/>
      <c r="Z675" s="201"/>
      <c r="AA675" s="201"/>
      <c r="AB675" s="201"/>
      <c r="AC675" s="203"/>
      <c r="AD675" s="203"/>
      <c r="AE675" s="203"/>
      <c r="AF675" s="201"/>
      <c r="AG675" s="201"/>
      <c r="AH675" s="201"/>
      <c r="AI675" s="203"/>
      <c r="AJ675" s="203"/>
      <c r="AK675" s="203"/>
      <c r="AL675" s="203"/>
      <c r="AM675" s="201"/>
      <c r="AN675" s="201"/>
      <c r="AO675" s="201"/>
      <c r="AP675" s="201"/>
      <c r="AQ675" s="201"/>
      <c r="AR675" s="201"/>
      <c r="AS675" s="201"/>
      <c r="AT675" s="201"/>
      <c r="AU675" s="201"/>
      <c r="AV675" s="201"/>
      <c r="AW675" s="201"/>
      <c r="AX675" s="205"/>
      <c r="AY675" s="201"/>
      <c r="AZ675" s="201"/>
      <c r="BA675" s="201"/>
      <c r="BB675" s="201"/>
      <c r="BC675" s="201"/>
      <c r="BD675" s="201"/>
      <c r="BE675" s="203"/>
      <c r="BF675" s="203"/>
      <c r="BG675" s="201"/>
      <c r="BH675" s="203"/>
      <c r="BI675" s="201"/>
      <c r="BJ675" s="201"/>
      <c r="BK675" s="201"/>
      <c r="BL675" s="201"/>
      <c r="BM675" s="201"/>
      <c r="BN675" s="201"/>
      <c r="BO675" s="203"/>
      <c r="BP675" s="203"/>
      <c r="BQ675" s="201"/>
      <c r="BR675" s="203"/>
      <c r="BS675" s="201"/>
      <c r="BT675" s="201"/>
      <c r="BU675" s="201"/>
      <c r="BV675" s="201"/>
      <c r="BW675" s="201"/>
      <c r="BX675" s="201"/>
      <c r="BY675" s="203"/>
      <c r="BZ675" s="203"/>
      <c r="CA675" s="201"/>
      <c r="CB675" s="203"/>
      <c r="CC675" s="201"/>
      <c r="CD675" s="201"/>
      <c r="CE675" s="201"/>
      <c r="CF675" s="201"/>
      <c r="CG675" s="201"/>
      <c r="CH675" s="201"/>
      <c r="CI675" s="203"/>
      <c r="CJ675" s="203"/>
      <c r="CK675" s="201"/>
      <c r="CL675" s="203"/>
      <c r="CM675" s="201"/>
      <c r="CN675" s="201"/>
      <c r="CO675" s="201"/>
      <c r="CP675" s="201"/>
      <c r="CQ675" s="201"/>
      <c r="CR675" s="201"/>
      <c r="CS675" s="203"/>
      <c r="CT675" s="203"/>
      <c r="CU675" s="201"/>
    </row>
    <row r="676" spans="1:99" x14ac:dyDescent="0.25">
      <c r="A676" s="201"/>
      <c r="B676" s="201"/>
      <c r="C676" s="202"/>
      <c r="D676" s="201"/>
      <c r="E676" s="214"/>
      <c r="F676" s="227"/>
      <c r="G676" s="227"/>
      <c r="H676" s="206"/>
      <c r="I676" s="224"/>
      <c r="J676" s="201"/>
      <c r="K676" s="201"/>
      <c r="L676" s="201"/>
      <c r="M676" s="201"/>
      <c r="N676" s="201"/>
      <c r="O676" s="201"/>
      <c r="P676" s="201"/>
      <c r="Q676" s="224"/>
      <c r="R676" s="201"/>
      <c r="S676" s="201"/>
      <c r="T676" s="201"/>
      <c r="U676" s="201"/>
      <c r="V676" s="201"/>
      <c r="W676" s="203"/>
      <c r="X676" s="201"/>
      <c r="Y676" s="201"/>
      <c r="Z676" s="201"/>
      <c r="AA676" s="201"/>
      <c r="AB676" s="201"/>
      <c r="AC676" s="203"/>
      <c r="AD676" s="203"/>
      <c r="AE676" s="203"/>
      <c r="AF676" s="201"/>
      <c r="AG676" s="201"/>
      <c r="AH676" s="201"/>
      <c r="AI676" s="203"/>
      <c r="AJ676" s="203"/>
      <c r="AK676" s="203"/>
      <c r="AL676" s="203"/>
      <c r="AM676" s="201"/>
      <c r="AN676" s="201"/>
      <c r="AO676" s="201"/>
      <c r="AP676" s="201"/>
      <c r="AQ676" s="201"/>
      <c r="AR676" s="201"/>
      <c r="AS676" s="201"/>
      <c r="AT676" s="201"/>
      <c r="AU676" s="201"/>
      <c r="AV676" s="201"/>
      <c r="AW676" s="201"/>
      <c r="AX676" s="205"/>
      <c r="AY676" s="201"/>
      <c r="AZ676" s="201"/>
      <c r="BA676" s="201"/>
      <c r="BB676" s="201"/>
      <c r="BC676" s="201"/>
      <c r="BD676" s="201"/>
      <c r="BE676" s="203"/>
      <c r="BF676" s="203"/>
      <c r="BG676" s="201"/>
      <c r="BH676" s="203"/>
      <c r="BI676" s="201"/>
      <c r="BJ676" s="201"/>
      <c r="BK676" s="201"/>
      <c r="BL676" s="201"/>
      <c r="BM676" s="201"/>
      <c r="BN676" s="201"/>
      <c r="BO676" s="203"/>
      <c r="BP676" s="203"/>
      <c r="BQ676" s="201"/>
      <c r="BR676" s="203"/>
      <c r="BS676" s="201"/>
      <c r="BT676" s="201"/>
      <c r="BU676" s="201"/>
      <c r="BV676" s="201"/>
      <c r="BW676" s="201"/>
      <c r="BX676" s="201"/>
      <c r="BY676" s="203"/>
      <c r="BZ676" s="203"/>
      <c r="CA676" s="201"/>
      <c r="CB676" s="203"/>
      <c r="CC676" s="201"/>
      <c r="CD676" s="201"/>
      <c r="CE676" s="201"/>
      <c r="CF676" s="201"/>
      <c r="CG676" s="201"/>
      <c r="CH676" s="201"/>
      <c r="CI676" s="203"/>
      <c r="CJ676" s="203"/>
      <c r="CK676" s="201"/>
      <c r="CL676" s="203"/>
      <c r="CM676" s="201"/>
      <c r="CN676" s="201"/>
      <c r="CO676" s="201"/>
      <c r="CP676" s="201"/>
      <c r="CQ676" s="201"/>
      <c r="CR676" s="201"/>
      <c r="CS676" s="203"/>
      <c r="CT676" s="203"/>
      <c r="CU676" s="201"/>
    </row>
    <row r="677" spans="1:99" x14ac:dyDescent="0.25">
      <c r="A677" s="201"/>
      <c r="B677" s="201"/>
      <c r="C677" s="202"/>
      <c r="D677" s="201"/>
      <c r="E677" s="214"/>
      <c r="F677" s="227"/>
      <c r="G677" s="227"/>
      <c r="H677" s="206"/>
      <c r="I677" s="224"/>
      <c r="J677" s="201"/>
      <c r="K677" s="201"/>
      <c r="L677" s="201"/>
      <c r="M677" s="201"/>
      <c r="N677" s="201"/>
      <c r="O677" s="201"/>
      <c r="P677" s="201"/>
      <c r="Q677" s="224"/>
      <c r="R677" s="201"/>
      <c r="S677" s="201"/>
      <c r="T677" s="201"/>
      <c r="U677" s="201"/>
      <c r="V677" s="201"/>
      <c r="W677" s="203"/>
      <c r="X677" s="201"/>
      <c r="Y677" s="201"/>
      <c r="Z677" s="201"/>
      <c r="AA677" s="201"/>
      <c r="AB677" s="201"/>
      <c r="AC677" s="203"/>
      <c r="AD677" s="203"/>
      <c r="AE677" s="203"/>
      <c r="AF677" s="201"/>
      <c r="AG677" s="201"/>
      <c r="AH677" s="201"/>
      <c r="AI677" s="203"/>
      <c r="AJ677" s="203"/>
      <c r="AK677" s="203"/>
      <c r="AL677" s="203"/>
      <c r="AM677" s="201"/>
      <c r="AN677" s="201"/>
      <c r="AO677" s="201"/>
      <c r="AP677" s="201"/>
      <c r="AQ677" s="201"/>
      <c r="AR677" s="201"/>
      <c r="AS677" s="201"/>
      <c r="AT677" s="201"/>
      <c r="AU677" s="201"/>
      <c r="AV677" s="201"/>
      <c r="AW677" s="201"/>
      <c r="AX677" s="205"/>
      <c r="AY677" s="201"/>
      <c r="AZ677" s="201"/>
      <c r="BA677" s="201"/>
      <c r="BB677" s="201"/>
      <c r="BC677" s="201"/>
      <c r="BD677" s="201"/>
      <c r="BE677" s="203"/>
      <c r="BF677" s="203"/>
      <c r="BG677" s="201"/>
      <c r="BH677" s="203"/>
      <c r="BI677" s="201"/>
      <c r="BJ677" s="201"/>
      <c r="BK677" s="201"/>
      <c r="BL677" s="201"/>
      <c r="BM677" s="201"/>
      <c r="BN677" s="201"/>
      <c r="BO677" s="203"/>
      <c r="BP677" s="203"/>
      <c r="BQ677" s="201"/>
      <c r="BR677" s="203"/>
      <c r="BS677" s="201"/>
      <c r="BT677" s="201"/>
      <c r="BU677" s="201"/>
      <c r="BV677" s="201"/>
      <c r="BW677" s="201"/>
      <c r="BX677" s="201"/>
      <c r="BY677" s="203"/>
      <c r="BZ677" s="203"/>
      <c r="CA677" s="201"/>
      <c r="CB677" s="203"/>
      <c r="CC677" s="201"/>
      <c r="CD677" s="201"/>
      <c r="CE677" s="201"/>
      <c r="CF677" s="201"/>
      <c r="CG677" s="201"/>
      <c r="CH677" s="201"/>
      <c r="CI677" s="203"/>
      <c r="CJ677" s="203"/>
      <c r="CK677" s="201"/>
      <c r="CL677" s="203"/>
      <c r="CM677" s="201"/>
      <c r="CN677" s="201"/>
      <c r="CO677" s="201"/>
      <c r="CP677" s="201"/>
      <c r="CQ677" s="201"/>
      <c r="CR677" s="201"/>
      <c r="CS677" s="203"/>
      <c r="CT677" s="203"/>
      <c r="CU677" s="201"/>
    </row>
    <row r="678" spans="1:99" x14ac:dyDescent="0.25">
      <c r="A678" s="201"/>
      <c r="B678" s="201"/>
      <c r="C678" s="202"/>
      <c r="D678" s="201"/>
      <c r="E678" s="214"/>
      <c r="F678" s="227"/>
      <c r="G678" s="227"/>
      <c r="H678" s="206"/>
      <c r="I678" s="224"/>
      <c r="J678" s="201"/>
      <c r="K678" s="201"/>
      <c r="L678" s="201"/>
      <c r="M678" s="201"/>
      <c r="N678" s="201"/>
      <c r="O678" s="201"/>
      <c r="P678" s="201"/>
      <c r="Q678" s="224"/>
      <c r="R678" s="201"/>
      <c r="S678" s="201"/>
      <c r="T678" s="201"/>
      <c r="U678" s="201"/>
      <c r="V678" s="201"/>
      <c r="W678" s="203"/>
      <c r="X678" s="201"/>
      <c r="Y678" s="201"/>
      <c r="Z678" s="201"/>
      <c r="AA678" s="201"/>
      <c r="AB678" s="201"/>
      <c r="AC678" s="203"/>
      <c r="AD678" s="203"/>
      <c r="AE678" s="203"/>
      <c r="AF678" s="201"/>
      <c r="AG678" s="201"/>
      <c r="AH678" s="201"/>
      <c r="AI678" s="203"/>
      <c r="AJ678" s="203"/>
      <c r="AK678" s="203"/>
      <c r="AL678" s="203"/>
      <c r="AM678" s="201"/>
      <c r="AN678" s="201"/>
      <c r="AO678" s="201"/>
      <c r="AP678" s="201"/>
      <c r="AQ678" s="201"/>
      <c r="AR678" s="201"/>
      <c r="AS678" s="201"/>
      <c r="AT678" s="201"/>
      <c r="AU678" s="201"/>
      <c r="AV678" s="201"/>
      <c r="AW678" s="201"/>
      <c r="AX678" s="205"/>
      <c r="AY678" s="201"/>
      <c r="AZ678" s="201"/>
      <c r="BA678" s="201"/>
      <c r="BB678" s="201"/>
      <c r="BC678" s="201"/>
      <c r="BD678" s="201"/>
      <c r="BE678" s="203"/>
      <c r="BF678" s="203"/>
      <c r="BG678" s="201"/>
      <c r="BH678" s="203"/>
      <c r="BI678" s="201"/>
      <c r="BJ678" s="201"/>
      <c r="BK678" s="201"/>
      <c r="BL678" s="201"/>
      <c r="BM678" s="201"/>
      <c r="BN678" s="201"/>
      <c r="BO678" s="203"/>
      <c r="BP678" s="203"/>
      <c r="BQ678" s="201"/>
      <c r="BR678" s="203"/>
      <c r="BS678" s="201"/>
      <c r="BT678" s="201"/>
      <c r="BU678" s="201"/>
      <c r="BV678" s="201"/>
      <c r="BW678" s="201"/>
      <c r="BX678" s="201"/>
      <c r="BY678" s="203"/>
      <c r="BZ678" s="203"/>
      <c r="CA678" s="201"/>
      <c r="CB678" s="203"/>
      <c r="CC678" s="201"/>
      <c r="CD678" s="201"/>
      <c r="CE678" s="201"/>
      <c r="CF678" s="201"/>
      <c r="CG678" s="201"/>
      <c r="CH678" s="201"/>
      <c r="CI678" s="203"/>
      <c r="CJ678" s="203"/>
      <c r="CK678" s="201"/>
      <c r="CL678" s="203"/>
      <c r="CM678" s="201"/>
      <c r="CN678" s="201"/>
      <c r="CO678" s="201"/>
      <c r="CP678" s="201"/>
      <c r="CQ678" s="201"/>
      <c r="CR678" s="201"/>
      <c r="CS678" s="203"/>
      <c r="CT678" s="203"/>
      <c r="CU678" s="201"/>
    </row>
    <row r="679" spans="1:99" x14ac:dyDescent="0.25">
      <c r="A679" s="201"/>
      <c r="B679" s="201"/>
      <c r="C679" s="202"/>
      <c r="D679" s="201"/>
      <c r="E679" s="214"/>
      <c r="F679" s="227"/>
      <c r="G679" s="227"/>
      <c r="H679" s="206"/>
      <c r="I679" s="224"/>
      <c r="J679" s="201"/>
      <c r="K679" s="201"/>
      <c r="L679" s="201"/>
      <c r="M679" s="201"/>
      <c r="N679" s="201"/>
      <c r="O679" s="201"/>
      <c r="P679" s="201"/>
      <c r="Q679" s="224"/>
      <c r="R679" s="201"/>
      <c r="S679" s="201"/>
      <c r="T679" s="201"/>
      <c r="U679" s="201"/>
      <c r="V679" s="201"/>
      <c r="W679" s="203"/>
      <c r="X679" s="201"/>
      <c r="Y679" s="201"/>
      <c r="Z679" s="201"/>
      <c r="AA679" s="201"/>
      <c r="AB679" s="201"/>
      <c r="AC679" s="203"/>
      <c r="AD679" s="203"/>
      <c r="AE679" s="203"/>
      <c r="AF679" s="201"/>
      <c r="AG679" s="201"/>
      <c r="AH679" s="201"/>
      <c r="AI679" s="203"/>
      <c r="AJ679" s="203"/>
      <c r="AK679" s="203"/>
      <c r="AL679" s="203"/>
      <c r="AM679" s="201"/>
      <c r="AN679" s="201"/>
      <c r="AO679" s="201"/>
      <c r="AP679" s="201"/>
      <c r="AQ679" s="201"/>
      <c r="AR679" s="201"/>
      <c r="AS679" s="201"/>
      <c r="AT679" s="201"/>
      <c r="AU679" s="201"/>
      <c r="AV679" s="201"/>
      <c r="AW679" s="201"/>
      <c r="AX679" s="205"/>
      <c r="AY679" s="201"/>
      <c r="AZ679" s="201"/>
      <c r="BA679" s="201"/>
      <c r="BB679" s="201"/>
      <c r="BC679" s="201"/>
      <c r="BD679" s="201"/>
      <c r="BE679" s="203"/>
      <c r="BF679" s="203"/>
      <c r="BG679" s="201"/>
      <c r="BH679" s="203"/>
      <c r="BI679" s="201"/>
      <c r="BJ679" s="201"/>
      <c r="BK679" s="201"/>
      <c r="BL679" s="201"/>
      <c r="BM679" s="201"/>
      <c r="BN679" s="201"/>
      <c r="BO679" s="203"/>
      <c r="BP679" s="203"/>
      <c r="BQ679" s="201"/>
      <c r="BR679" s="203"/>
      <c r="BS679" s="201"/>
      <c r="BT679" s="201"/>
      <c r="BU679" s="201"/>
      <c r="BV679" s="201"/>
      <c r="BW679" s="201"/>
      <c r="BX679" s="201"/>
      <c r="BY679" s="203"/>
      <c r="BZ679" s="203"/>
      <c r="CA679" s="201"/>
      <c r="CB679" s="203"/>
      <c r="CC679" s="201"/>
      <c r="CD679" s="201"/>
      <c r="CE679" s="201"/>
      <c r="CF679" s="201"/>
      <c r="CG679" s="201"/>
      <c r="CH679" s="201"/>
      <c r="CI679" s="203"/>
      <c r="CJ679" s="203"/>
      <c r="CK679" s="201"/>
      <c r="CL679" s="203"/>
      <c r="CM679" s="201"/>
      <c r="CN679" s="201"/>
      <c r="CO679" s="201"/>
      <c r="CP679" s="201"/>
      <c r="CQ679" s="201"/>
      <c r="CR679" s="201"/>
      <c r="CS679" s="203"/>
      <c r="CT679" s="203"/>
      <c r="CU679" s="201"/>
    </row>
    <row r="680" spans="1:99" x14ac:dyDescent="0.25">
      <c r="A680" s="201"/>
      <c r="B680" s="201"/>
      <c r="C680" s="202"/>
      <c r="D680" s="201"/>
      <c r="E680" s="214"/>
      <c r="F680" s="227"/>
      <c r="G680" s="227"/>
      <c r="H680" s="206"/>
      <c r="I680" s="224"/>
      <c r="J680" s="201"/>
      <c r="K680" s="201"/>
      <c r="L680" s="201"/>
      <c r="M680" s="201"/>
      <c r="N680" s="201"/>
      <c r="O680" s="201"/>
      <c r="P680" s="201"/>
      <c r="Q680" s="224"/>
      <c r="R680" s="201"/>
      <c r="S680" s="201"/>
      <c r="T680" s="201"/>
      <c r="U680" s="201"/>
      <c r="V680" s="201"/>
      <c r="W680" s="203"/>
      <c r="X680" s="201"/>
      <c r="Y680" s="201"/>
      <c r="Z680" s="201"/>
      <c r="AA680" s="201"/>
      <c r="AB680" s="201"/>
      <c r="AC680" s="203"/>
      <c r="AD680" s="203"/>
      <c r="AE680" s="203"/>
      <c r="AF680" s="201"/>
      <c r="AG680" s="201"/>
      <c r="AH680" s="201"/>
      <c r="AI680" s="203"/>
      <c r="AJ680" s="203"/>
      <c r="AK680" s="203"/>
      <c r="AL680" s="203"/>
      <c r="AM680" s="201"/>
      <c r="AN680" s="201"/>
      <c r="AO680" s="201"/>
      <c r="AP680" s="201"/>
      <c r="AQ680" s="201"/>
      <c r="AR680" s="201"/>
      <c r="AS680" s="201"/>
      <c r="AT680" s="201"/>
      <c r="AU680" s="201"/>
      <c r="AV680" s="201"/>
      <c r="AW680" s="201"/>
      <c r="AX680" s="205"/>
      <c r="AY680" s="201"/>
      <c r="AZ680" s="201"/>
      <c r="BA680" s="201"/>
      <c r="BB680" s="201"/>
      <c r="BC680" s="201"/>
      <c r="BD680" s="201"/>
      <c r="BE680" s="203"/>
      <c r="BF680" s="203"/>
      <c r="BG680" s="201"/>
      <c r="BH680" s="203"/>
      <c r="BI680" s="201"/>
      <c r="BJ680" s="201"/>
      <c r="BK680" s="201"/>
      <c r="BL680" s="201"/>
      <c r="BM680" s="201"/>
      <c r="BN680" s="201"/>
      <c r="BO680" s="203"/>
      <c r="BP680" s="203"/>
      <c r="BQ680" s="201"/>
      <c r="BR680" s="203"/>
      <c r="BS680" s="201"/>
      <c r="BT680" s="201"/>
      <c r="BU680" s="201"/>
      <c r="BV680" s="201"/>
      <c r="BW680" s="201"/>
      <c r="BX680" s="201"/>
      <c r="BY680" s="203"/>
      <c r="BZ680" s="203"/>
      <c r="CA680" s="201"/>
      <c r="CB680" s="203"/>
      <c r="CC680" s="201"/>
      <c r="CD680" s="201"/>
      <c r="CE680" s="201"/>
      <c r="CF680" s="201"/>
      <c r="CG680" s="201"/>
      <c r="CH680" s="201"/>
      <c r="CI680" s="203"/>
      <c r="CJ680" s="203"/>
      <c r="CK680" s="201"/>
      <c r="CL680" s="203"/>
      <c r="CM680" s="201"/>
      <c r="CN680" s="201"/>
      <c r="CO680" s="201"/>
      <c r="CP680" s="201"/>
      <c r="CQ680" s="201"/>
      <c r="CR680" s="201"/>
      <c r="CS680" s="203"/>
      <c r="CT680" s="203"/>
      <c r="CU680" s="201"/>
    </row>
    <row r="681" spans="1:99" x14ac:dyDescent="0.25">
      <c r="A681" s="201"/>
      <c r="B681" s="201"/>
      <c r="C681" s="202"/>
      <c r="D681" s="201"/>
      <c r="E681" s="214"/>
      <c r="F681" s="227"/>
      <c r="G681" s="227"/>
      <c r="H681" s="206"/>
      <c r="I681" s="224"/>
      <c r="J681" s="201"/>
      <c r="K681" s="201"/>
      <c r="L681" s="201"/>
      <c r="M681" s="201"/>
      <c r="N681" s="201"/>
      <c r="O681" s="201"/>
      <c r="P681" s="201"/>
      <c r="Q681" s="224"/>
      <c r="R681" s="201"/>
      <c r="S681" s="201"/>
      <c r="T681" s="201"/>
      <c r="U681" s="201"/>
      <c r="V681" s="201"/>
      <c r="W681" s="203"/>
      <c r="X681" s="201"/>
      <c r="Y681" s="201"/>
      <c r="Z681" s="201"/>
      <c r="AA681" s="201"/>
      <c r="AB681" s="201"/>
      <c r="AC681" s="203"/>
      <c r="AD681" s="203"/>
      <c r="AE681" s="203"/>
      <c r="AF681" s="201"/>
      <c r="AG681" s="201"/>
      <c r="AH681" s="201"/>
      <c r="AI681" s="203"/>
      <c r="AJ681" s="203"/>
      <c r="AK681" s="203"/>
      <c r="AL681" s="203"/>
      <c r="AM681" s="201"/>
      <c r="AN681" s="201"/>
      <c r="AO681" s="201"/>
      <c r="AP681" s="201"/>
      <c r="AQ681" s="201"/>
      <c r="AR681" s="201"/>
      <c r="AS681" s="201"/>
      <c r="AT681" s="201"/>
      <c r="AU681" s="201"/>
      <c r="AV681" s="201"/>
      <c r="AW681" s="201"/>
      <c r="AX681" s="205"/>
      <c r="AY681" s="201"/>
      <c r="AZ681" s="201"/>
      <c r="BA681" s="201"/>
      <c r="BB681" s="201"/>
      <c r="BC681" s="201"/>
      <c r="BD681" s="201"/>
      <c r="BE681" s="203"/>
      <c r="BF681" s="203"/>
      <c r="BG681" s="201"/>
      <c r="BH681" s="203"/>
      <c r="BI681" s="201"/>
      <c r="BJ681" s="201"/>
      <c r="BK681" s="201"/>
      <c r="BL681" s="201"/>
      <c r="BM681" s="201"/>
      <c r="BN681" s="201"/>
      <c r="BO681" s="203"/>
      <c r="BP681" s="203"/>
      <c r="BQ681" s="201"/>
      <c r="BR681" s="203"/>
      <c r="BS681" s="201"/>
      <c r="BT681" s="201"/>
      <c r="BU681" s="201"/>
      <c r="BV681" s="201"/>
      <c r="BW681" s="201"/>
      <c r="BX681" s="201"/>
      <c r="BY681" s="203"/>
      <c r="BZ681" s="203"/>
      <c r="CA681" s="201"/>
      <c r="CB681" s="203"/>
      <c r="CC681" s="201"/>
      <c r="CD681" s="201"/>
      <c r="CE681" s="201"/>
      <c r="CF681" s="201"/>
      <c r="CG681" s="201"/>
      <c r="CH681" s="201"/>
      <c r="CI681" s="203"/>
      <c r="CJ681" s="203"/>
      <c r="CK681" s="201"/>
      <c r="CL681" s="203"/>
      <c r="CM681" s="201"/>
      <c r="CN681" s="201"/>
      <c r="CO681" s="201"/>
      <c r="CP681" s="201"/>
      <c r="CQ681" s="201"/>
      <c r="CR681" s="201"/>
      <c r="CS681" s="203"/>
      <c r="CT681" s="203"/>
      <c r="CU681" s="201"/>
    </row>
    <row r="682" spans="1:99" x14ac:dyDescent="0.25">
      <c r="A682" s="201"/>
      <c r="B682" s="201"/>
      <c r="C682" s="202"/>
      <c r="D682" s="201"/>
      <c r="E682" s="214"/>
      <c r="F682" s="227"/>
      <c r="G682" s="227"/>
      <c r="H682" s="206"/>
      <c r="I682" s="224"/>
      <c r="J682" s="201"/>
      <c r="K682" s="201"/>
      <c r="L682" s="201"/>
      <c r="M682" s="201"/>
      <c r="N682" s="201"/>
      <c r="O682" s="201"/>
      <c r="P682" s="201"/>
      <c r="Q682" s="224"/>
      <c r="R682" s="201"/>
      <c r="S682" s="201"/>
      <c r="T682" s="201"/>
      <c r="U682" s="201"/>
      <c r="V682" s="201"/>
      <c r="W682" s="203"/>
      <c r="X682" s="201"/>
      <c r="Y682" s="201"/>
      <c r="Z682" s="201"/>
      <c r="AA682" s="201"/>
      <c r="AB682" s="201"/>
      <c r="AC682" s="203"/>
      <c r="AD682" s="203"/>
      <c r="AE682" s="203"/>
      <c r="AF682" s="201"/>
      <c r="AG682" s="201"/>
      <c r="AH682" s="201"/>
      <c r="AI682" s="203"/>
      <c r="AJ682" s="203"/>
      <c r="AK682" s="203"/>
      <c r="AL682" s="203"/>
      <c r="AM682" s="201"/>
      <c r="AN682" s="201"/>
      <c r="AO682" s="201"/>
      <c r="AP682" s="201"/>
      <c r="AQ682" s="201"/>
      <c r="AR682" s="201"/>
      <c r="AS682" s="201"/>
      <c r="AT682" s="201"/>
      <c r="AU682" s="201"/>
      <c r="AV682" s="201"/>
      <c r="AW682" s="201"/>
      <c r="AX682" s="205"/>
      <c r="AY682" s="201"/>
      <c r="AZ682" s="201"/>
      <c r="BA682" s="201"/>
      <c r="BB682" s="201"/>
      <c r="BC682" s="201"/>
      <c r="BD682" s="201"/>
      <c r="BE682" s="203"/>
      <c r="BF682" s="203"/>
      <c r="BG682" s="201"/>
      <c r="BH682" s="203"/>
      <c r="BI682" s="201"/>
      <c r="BJ682" s="201"/>
      <c r="BK682" s="201"/>
      <c r="BL682" s="201"/>
      <c r="BM682" s="201"/>
      <c r="BN682" s="201"/>
      <c r="BO682" s="203"/>
      <c r="BP682" s="203"/>
      <c r="BQ682" s="201"/>
      <c r="BR682" s="203"/>
      <c r="BS682" s="201"/>
      <c r="BT682" s="201"/>
      <c r="BU682" s="201"/>
      <c r="BV682" s="201"/>
      <c r="BW682" s="201"/>
      <c r="BX682" s="201"/>
      <c r="BY682" s="203"/>
      <c r="BZ682" s="203"/>
      <c r="CA682" s="201"/>
      <c r="CB682" s="203"/>
      <c r="CC682" s="201"/>
      <c r="CD682" s="201"/>
      <c r="CE682" s="201"/>
      <c r="CF682" s="201"/>
      <c r="CG682" s="201"/>
      <c r="CH682" s="201"/>
      <c r="CI682" s="203"/>
      <c r="CJ682" s="203"/>
      <c r="CK682" s="201"/>
      <c r="CL682" s="203"/>
      <c r="CM682" s="201"/>
      <c r="CN682" s="201"/>
      <c r="CO682" s="201"/>
      <c r="CP682" s="201"/>
      <c r="CQ682" s="201"/>
      <c r="CR682" s="201"/>
      <c r="CS682" s="203"/>
      <c r="CT682" s="203"/>
      <c r="CU682" s="201"/>
    </row>
    <row r="683" spans="1:99" x14ac:dyDescent="0.25">
      <c r="A683" s="201"/>
      <c r="B683" s="201"/>
      <c r="C683" s="202"/>
      <c r="D683" s="201"/>
      <c r="E683" s="214"/>
      <c r="F683" s="227"/>
      <c r="G683" s="227"/>
      <c r="H683" s="206"/>
      <c r="I683" s="224"/>
      <c r="J683" s="201"/>
      <c r="K683" s="201"/>
      <c r="L683" s="201"/>
      <c r="M683" s="201"/>
      <c r="N683" s="201"/>
      <c r="O683" s="201"/>
      <c r="P683" s="201"/>
      <c r="Q683" s="224"/>
      <c r="R683" s="201"/>
      <c r="S683" s="201"/>
      <c r="T683" s="201"/>
      <c r="U683" s="201"/>
      <c r="V683" s="201"/>
      <c r="W683" s="203"/>
      <c r="X683" s="201"/>
      <c r="Y683" s="201"/>
      <c r="Z683" s="201"/>
      <c r="AA683" s="201"/>
      <c r="AB683" s="201"/>
      <c r="AC683" s="203"/>
      <c r="AD683" s="203"/>
      <c r="AE683" s="203"/>
      <c r="AF683" s="201"/>
      <c r="AG683" s="201"/>
      <c r="AH683" s="201"/>
      <c r="AI683" s="203"/>
      <c r="AJ683" s="203"/>
      <c r="AK683" s="203"/>
      <c r="AL683" s="203"/>
      <c r="AM683" s="201"/>
      <c r="AN683" s="201"/>
      <c r="AO683" s="201"/>
      <c r="AP683" s="201"/>
      <c r="AQ683" s="201"/>
      <c r="AR683" s="201"/>
      <c r="AS683" s="201"/>
      <c r="AT683" s="201"/>
      <c r="AU683" s="201"/>
      <c r="AV683" s="201"/>
      <c r="AW683" s="201"/>
      <c r="AX683" s="205"/>
      <c r="AY683" s="201"/>
      <c r="AZ683" s="201"/>
      <c r="BA683" s="201"/>
      <c r="BB683" s="201"/>
      <c r="BC683" s="201"/>
      <c r="BD683" s="201"/>
      <c r="BE683" s="203"/>
      <c r="BF683" s="203"/>
      <c r="BG683" s="201"/>
      <c r="BH683" s="203"/>
      <c r="BI683" s="201"/>
      <c r="BJ683" s="201"/>
      <c r="BK683" s="201"/>
      <c r="BL683" s="201"/>
      <c r="BM683" s="201"/>
      <c r="BN683" s="201"/>
      <c r="BO683" s="203"/>
      <c r="BP683" s="203"/>
      <c r="BQ683" s="201"/>
      <c r="BR683" s="203"/>
      <c r="BS683" s="201"/>
      <c r="BT683" s="201"/>
      <c r="BU683" s="201"/>
      <c r="BV683" s="201"/>
      <c r="BW683" s="201"/>
      <c r="BX683" s="201"/>
      <c r="BY683" s="203"/>
      <c r="BZ683" s="203"/>
      <c r="CA683" s="201"/>
      <c r="CB683" s="203"/>
      <c r="CC683" s="201"/>
      <c r="CD683" s="201"/>
      <c r="CE683" s="201"/>
      <c r="CF683" s="201"/>
      <c r="CG683" s="201"/>
      <c r="CH683" s="201"/>
      <c r="CI683" s="203"/>
      <c r="CJ683" s="203"/>
      <c r="CK683" s="201"/>
      <c r="CL683" s="203"/>
      <c r="CM683" s="201"/>
      <c r="CN683" s="201"/>
      <c r="CO683" s="201"/>
      <c r="CP683" s="201"/>
      <c r="CQ683" s="201"/>
      <c r="CR683" s="201"/>
      <c r="CS683" s="203"/>
      <c r="CT683" s="203"/>
      <c r="CU683" s="201"/>
    </row>
    <row r="684" spans="1:99" x14ac:dyDescent="0.25">
      <c r="A684" s="201"/>
      <c r="B684" s="201"/>
      <c r="C684" s="202"/>
      <c r="D684" s="201"/>
      <c r="E684" s="214"/>
      <c r="F684" s="227"/>
      <c r="G684" s="227"/>
      <c r="H684" s="206"/>
      <c r="I684" s="224"/>
      <c r="J684" s="201"/>
      <c r="K684" s="201"/>
      <c r="L684" s="201"/>
      <c r="M684" s="201"/>
      <c r="N684" s="201"/>
      <c r="O684" s="201"/>
      <c r="P684" s="201"/>
      <c r="Q684" s="224"/>
      <c r="R684" s="201"/>
      <c r="S684" s="201"/>
      <c r="T684" s="201"/>
      <c r="U684" s="201"/>
      <c r="V684" s="201"/>
      <c r="W684" s="203"/>
      <c r="X684" s="201"/>
      <c r="Y684" s="201"/>
      <c r="Z684" s="201"/>
      <c r="AA684" s="201"/>
      <c r="AB684" s="201"/>
      <c r="AC684" s="203"/>
      <c r="AD684" s="203"/>
      <c r="AE684" s="203"/>
      <c r="AF684" s="201"/>
      <c r="AG684" s="201"/>
      <c r="AH684" s="201"/>
      <c r="AI684" s="203"/>
      <c r="AJ684" s="203"/>
      <c r="AK684" s="203"/>
      <c r="AL684" s="203"/>
      <c r="AM684" s="201"/>
      <c r="AN684" s="201"/>
      <c r="AO684" s="201"/>
      <c r="AP684" s="201"/>
      <c r="AQ684" s="201"/>
      <c r="AR684" s="201"/>
      <c r="AS684" s="201"/>
      <c r="AT684" s="201"/>
      <c r="AU684" s="201"/>
      <c r="AV684" s="201"/>
      <c r="AW684" s="201"/>
      <c r="AX684" s="205"/>
      <c r="AY684" s="201"/>
      <c r="AZ684" s="201"/>
      <c r="BA684" s="201"/>
      <c r="BB684" s="201"/>
      <c r="BC684" s="201"/>
      <c r="BD684" s="201"/>
      <c r="BE684" s="203"/>
      <c r="BF684" s="203"/>
      <c r="BG684" s="201"/>
      <c r="BH684" s="203"/>
      <c r="BI684" s="201"/>
      <c r="BJ684" s="201"/>
      <c r="BK684" s="201"/>
      <c r="BL684" s="201"/>
      <c r="BM684" s="201"/>
      <c r="BN684" s="201"/>
      <c r="BO684" s="203"/>
      <c r="BP684" s="203"/>
      <c r="BQ684" s="201"/>
      <c r="BR684" s="203"/>
      <c r="BS684" s="201"/>
      <c r="BT684" s="201"/>
      <c r="BU684" s="201"/>
      <c r="BV684" s="201"/>
      <c r="BW684" s="201"/>
      <c r="BX684" s="201"/>
      <c r="BY684" s="203"/>
      <c r="BZ684" s="203"/>
      <c r="CA684" s="201"/>
      <c r="CB684" s="203"/>
      <c r="CC684" s="201"/>
      <c r="CD684" s="201"/>
      <c r="CE684" s="201"/>
      <c r="CF684" s="201"/>
      <c r="CG684" s="201"/>
      <c r="CH684" s="201"/>
      <c r="CI684" s="203"/>
      <c r="CJ684" s="203"/>
      <c r="CK684" s="201"/>
      <c r="CL684" s="203"/>
      <c r="CM684" s="201"/>
      <c r="CN684" s="201"/>
      <c r="CO684" s="201"/>
      <c r="CP684" s="201"/>
      <c r="CQ684" s="201"/>
      <c r="CR684" s="201"/>
      <c r="CS684" s="203"/>
      <c r="CT684" s="203"/>
      <c r="CU684" s="201"/>
    </row>
    <row r="685" spans="1:99" x14ac:dyDescent="0.25">
      <c r="A685" s="201"/>
      <c r="B685" s="201"/>
      <c r="C685" s="202"/>
      <c r="D685" s="201"/>
      <c r="E685" s="214"/>
      <c r="F685" s="227"/>
      <c r="G685" s="227"/>
      <c r="H685" s="206"/>
      <c r="I685" s="224"/>
      <c r="J685" s="201"/>
      <c r="K685" s="201"/>
      <c r="L685" s="201"/>
      <c r="M685" s="201"/>
      <c r="N685" s="201"/>
      <c r="O685" s="201"/>
      <c r="P685" s="201"/>
      <c r="Q685" s="224"/>
      <c r="R685" s="201"/>
      <c r="S685" s="201"/>
      <c r="T685" s="201"/>
      <c r="U685" s="201"/>
      <c r="V685" s="201"/>
      <c r="W685" s="203"/>
      <c r="X685" s="201"/>
      <c r="Y685" s="201"/>
      <c r="Z685" s="201"/>
      <c r="AA685" s="201"/>
      <c r="AB685" s="201"/>
      <c r="AC685" s="203"/>
      <c r="AD685" s="203"/>
      <c r="AE685" s="203"/>
      <c r="AF685" s="201"/>
      <c r="AG685" s="201"/>
      <c r="AH685" s="201"/>
      <c r="AI685" s="203"/>
      <c r="AJ685" s="203"/>
      <c r="AK685" s="203"/>
      <c r="AL685" s="203"/>
      <c r="AM685" s="201"/>
      <c r="AN685" s="201"/>
      <c r="AO685" s="201"/>
      <c r="AP685" s="201"/>
      <c r="AQ685" s="201"/>
      <c r="AR685" s="201"/>
      <c r="AS685" s="201"/>
      <c r="AT685" s="201"/>
      <c r="AU685" s="201"/>
      <c r="AV685" s="201"/>
      <c r="AW685" s="201"/>
      <c r="AX685" s="205"/>
      <c r="AY685" s="201"/>
      <c r="AZ685" s="201"/>
      <c r="BA685" s="201"/>
      <c r="BB685" s="201"/>
      <c r="BC685" s="201"/>
      <c r="BD685" s="201"/>
      <c r="BE685" s="203"/>
      <c r="BF685" s="203"/>
      <c r="BG685" s="201"/>
      <c r="BH685" s="203"/>
      <c r="BI685" s="201"/>
      <c r="BJ685" s="201"/>
      <c r="BK685" s="201"/>
      <c r="BL685" s="201"/>
      <c r="BM685" s="201"/>
      <c r="BN685" s="201"/>
      <c r="BO685" s="203"/>
      <c r="BP685" s="203"/>
      <c r="BQ685" s="201"/>
      <c r="BR685" s="203"/>
      <c r="BS685" s="201"/>
      <c r="BT685" s="201"/>
      <c r="BU685" s="201"/>
      <c r="BV685" s="201"/>
      <c r="BW685" s="201"/>
      <c r="BX685" s="201"/>
      <c r="BY685" s="203"/>
      <c r="BZ685" s="203"/>
      <c r="CA685" s="201"/>
      <c r="CB685" s="203"/>
      <c r="CC685" s="201"/>
      <c r="CD685" s="201"/>
      <c r="CE685" s="201"/>
      <c r="CF685" s="201"/>
      <c r="CG685" s="201"/>
      <c r="CH685" s="201"/>
      <c r="CI685" s="203"/>
      <c r="CJ685" s="203"/>
      <c r="CK685" s="201"/>
      <c r="CL685" s="203"/>
      <c r="CM685" s="201"/>
      <c r="CN685" s="201"/>
      <c r="CO685" s="201"/>
      <c r="CP685" s="201"/>
      <c r="CQ685" s="201"/>
      <c r="CR685" s="201"/>
      <c r="CS685" s="203"/>
      <c r="CT685" s="203"/>
      <c r="CU685" s="201"/>
    </row>
    <row r="686" spans="1:99" x14ac:dyDescent="0.25">
      <c r="A686" s="201"/>
      <c r="B686" s="201"/>
      <c r="C686" s="202"/>
      <c r="D686" s="201"/>
      <c r="E686" s="214"/>
      <c r="F686" s="227"/>
      <c r="G686" s="227"/>
      <c r="H686" s="206"/>
      <c r="I686" s="224"/>
      <c r="J686" s="201"/>
      <c r="K686" s="201"/>
      <c r="L686" s="201"/>
      <c r="M686" s="201"/>
      <c r="N686" s="201"/>
      <c r="O686" s="201"/>
      <c r="P686" s="201"/>
      <c r="Q686" s="224"/>
      <c r="R686" s="201"/>
      <c r="S686" s="201"/>
      <c r="T686" s="201"/>
      <c r="U686" s="201"/>
      <c r="V686" s="201"/>
      <c r="W686" s="203"/>
      <c r="X686" s="201"/>
      <c r="Y686" s="201"/>
      <c r="Z686" s="201"/>
      <c r="AA686" s="201"/>
      <c r="AB686" s="201"/>
      <c r="AC686" s="203"/>
      <c r="AD686" s="203"/>
      <c r="AE686" s="203"/>
      <c r="AF686" s="201"/>
      <c r="AG686" s="201"/>
      <c r="AH686" s="201"/>
      <c r="AI686" s="203"/>
      <c r="AJ686" s="203"/>
      <c r="AK686" s="203"/>
      <c r="AL686" s="203"/>
      <c r="AM686" s="201"/>
      <c r="AN686" s="201"/>
      <c r="AO686" s="201"/>
      <c r="AP686" s="201"/>
      <c r="AQ686" s="201"/>
      <c r="AR686" s="201"/>
      <c r="AS686" s="201"/>
      <c r="AT686" s="201"/>
      <c r="AU686" s="201"/>
      <c r="AV686" s="201"/>
      <c r="AW686" s="201"/>
      <c r="AX686" s="205"/>
      <c r="AY686" s="201"/>
      <c r="AZ686" s="201"/>
      <c r="BA686" s="201"/>
      <c r="BB686" s="201"/>
      <c r="BC686" s="201"/>
      <c r="BD686" s="201"/>
      <c r="BE686" s="203"/>
      <c r="BF686" s="203"/>
      <c r="BG686" s="201"/>
      <c r="BH686" s="203"/>
      <c r="BI686" s="201"/>
      <c r="BJ686" s="201"/>
      <c r="BK686" s="201"/>
      <c r="BL686" s="201"/>
      <c r="BM686" s="201"/>
      <c r="BN686" s="201"/>
      <c r="BO686" s="203"/>
      <c r="BP686" s="203"/>
      <c r="BQ686" s="201"/>
      <c r="BR686" s="203"/>
      <c r="BS686" s="201"/>
      <c r="BT686" s="201"/>
      <c r="BU686" s="201"/>
      <c r="BV686" s="201"/>
      <c r="BW686" s="201"/>
      <c r="BX686" s="201"/>
      <c r="BY686" s="203"/>
      <c r="BZ686" s="203"/>
      <c r="CA686" s="201"/>
      <c r="CB686" s="203"/>
      <c r="CC686" s="201"/>
      <c r="CD686" s="201"/>
      <c r="CE686" s="201"/>
      <c r="CF686" s="201"/>
      <c r="CG686" s="201"/>
      <c r="CH686" s="201"/>
      <c r="CI686" s="203"/>
      <c r="CJ686" s="203"/>
      <c r="CK686" s="201"/>
      <c r="CL686" s="203"/>
      <c r="CM686" s="201"/>
      <c r="CN686" s="201"/>
      <c r="CO686" s="201"/>
      <c r="CP686" s="201"/>
      <c r="CQ686" s="201"/>
      <c r="CR686" s="201"/>
      <c r="CS686" s="203"/>
      <c r="CT686" s="203"/>
      <c r="CU686" s="201"/>
    </row>
    <row r="687" spans="1:99" x14ac:dyDescent="0.25">
      <c r="A687" s="201"/>
      <c r="B687" s="201"/>
      <c r="C687" s="202"/>
      <c r="D687" s="201"/>
      <c r="E687" s="214"/>
      <c r="F687" s="227"/>
      <c r="G687" s="227"/>
      <c r="H687" s="206"/>
      <c r="I687" s="224"/>
      <c r="J687" s="201"/>
      <c r="K687" s="201"/>
      <c r="L687" s="201"/>
      <c r="M687" s="201"/>
      <c r="N687" s="201"/>
      <c r="O687" s="201"/>
      <c r="P687" s="201"/>
      <c r="Q687" s="224"/>
      <c r="R687" s="201"/>
      <c r="S687" s="201"/>
      <c r="T687" s="201"/>
      <c r="U687" s="201"/>
      <c r="V687" s="201"/>
      <c r="W687" s="203"/>
      <c r="X687" s="201"/>
      <c r="Y687" s="201"/>
      <c r="Z687" s="201"/>
      <c r="AA687" s="201"/>
      <c r="AB687" s="201"/>
      <c r="AC687" s="203"/>
      <c r="AD687" s="203"/>
      <c r="AE687" s="203"/>
      <c r="AF687" s="201"/>
      <c r="AG687" s="201"/>
      <c r="AH687" s="201"/>
      <c r="AI687" s="203"/>
      <c r="AJ687" s="203"/>
      <c r="AK687" s="203"/>
      <c r="AL687" s="203"/>
      <c r="AM687" s="201"/>
      <c r="AN687" s="201"/>
      <c r="AO687" s="201"/>
      <c r="AP687" s="201"/>
      <c r="AQ687" s="201"/>
      <c r="AR687" s="201"/>
      <c r="AS687" s="201"/>
      <c r="AT687" s="201"/>
      <c r="AU687" s="201"/>
      <c r="AV687" s="201"/>
      <c r="AW687" s="201"/>
      <c r="AX687" s="205"/>
      <c r="AY687" s="201"/>
      <c r="AZ687" s="201"/>
      <c r="BA687" s="201"/>
      <c r="BB687" s="201"/>
      <c r="BC687" s="201"/>
      <c r="BD687" s="201"/>
      <c r="BE687" s="203"/>
      <c r="BF687" s="203"/>
      <c r="BG687" s="201"/>
      <c r="BH687" s="203"/>
      <c r="BI687" s="201"/>
      <c r="BJ687" s="201"/>
      <c r="BK687" s="201"/>
      <c r="BL687" s="201"/>
      <c r="BM687" s="201"/>
      <c r="BN687" s="201"/>
      <c r="BO687" s="203"/>
      <c r="BP687" s="203"/>
      <c r="BQ687" s="201"/>
      <c r="BR687" s="203"/>
      <c r="BS687" s="201"/>
      <c r="BT687" s="201"/>
      <c r="BU687" s="201"/>
      <c r="BV687" s="201"/>
      <c r="BW687" s="201"/>
      <c r="BX687" s="201"/>
      <c r="BY687" s="203"/>
      <c r="BZ687" s="203"/>
      <c r="CA687" s="201"/>
      <c r="CB687" s="203"/>
      <c r="CC687" s="201"/>
      <c r="CD687" s="201"/>
      <c r="CE687" s="201"/>
      <c r="CF687" s="201"/>
      <c r="CG687" s="201"/>
      <c r="CH687" s="201"/>
      <c r="CI687" s="203"/>
      <c r="CJ687" s="203"/>
      <c r="CK687" s="201"/>
      <c r="CL687" s="203"/>
      <c r="CM687" s="201"/>
      <c r="CN687" s="201"/>
      <c r="CO687" s="201"/>
      <c r="CP687" s="201"/>
      <c r="CQ687" s="201"/>
      <c r="CR687" s="201"/>
      <c r="CS687" s="203"/>
      <c r="CT687" s="203"/>
      <c r="CU687" s="201"/>
    </row>
    <row r="688" spans="1:99" x14ac:dyDescent="0.25">
      <c r="A688" s="201"/>
      <c r="B688" s="201"/>
      <c r="C688" s="202"/>
      <c r="D688" s="201"/>
      <c r="E688" s="214"/>
      <c r="F688" s="227"/>
      <c r="G688" s="227"/>
      <c r="H688" s="206"/>
      <c r="I688" s="224"/>
      <c r="J688" s="201"/>
      <c r="K688" s="201"/>
      <c r="L688" s="201"/>
      <c r="M688" s="201"/>
      <c r="N688" s="201"/>
      <c r="O688" s="201"/>
      <c r="P688" s="201"/>
      <c r="Q688" s="224"/>
      <c r="R688" s="201"/>
      <c r="S688" s="201"/>
      <c r="T688" s="201"/>
      <c r="U688" s="201"/>
      <c r="V688" s="201"/>
      <c r="W688" s="203"/>
      <c r="X688" s="201"/>
      <c r="Y688" s="201"/>
      <c r="Z688" s="201"/>
      <c r="AA688" s="201"/>
      <c r="AB688" s="201"/>
      <c r="AC688" s="203"/>
      <c r="AD688" s="203"/>
      <c r="AE688" s="203"/>
      <c r="AF688" s="201"/>
      <c r="AG688" s="201"/>
      <c r="AH688" s="201"/>
      <c r="AI688" s="203"/>
      <c r="AJ688" s="203"/>
      <c r="AK688" s="203"/>
      <c r="AL688" s="203"/>
      <c r="AM688" s="201"/>
      <c r="AN688" s="201"/>
      <c r="AO688" s="201"/>
      <c r="AP688" s="201"/>
      <c r="AQ688" s="201"/>
      <c r="AR688" s="201"/>
      <c r="AS688" s="201"/>
      <c r="AT688" s="201"/>
      <c r="AU688" s="201"/>
      <c r="AV688" s="201"/>
      <c r="AW688" s="201"/>
      <c r="AX688" s="205"/>
      <c r="AY688" s="201"/>
      <c r="AZ688" s="201"/>
      <c r="BA688" s="201"/>
      <c r="BB688" s="201"/>
      <c r="BC688" s="201"/>
      <c r="BD688" s="201"/>
      <c r="BE688" s="203"/>
      <c r="BF688" s="203"/>
      <c r="BG688" s="201"/>
      <c r="BH688" s="203"/>
      <c r="BI688" s="201"/>
      <c r="BJ688" s="201"/>
      <c r="BK688" s="201"/>
      <c r="BL688" s="201"/>
      <c r="BM688" s="201"/>
      <c r="BN688" s="201"/>
      <c r="BO688" s="203"/>
      <c r="BP688" s="203"/>
      <c r="BQ688" s="201"/>
      <c r="BR688" s="203"/>
      <c r="BS688" s="201"/>
      <c r="BT688" s="201"/>
      <c r="BU688" s="201"/>
      <c r="BV688" s="201"/>
      <c r="BW688" s="201"/>
      <c r="BX688" s="201"/>
      <c r="BY688" s="203"/>
      <c r="BZ688" s="203"/>
      <c r="CA688" s="201"/>
      <c r="CB688" s="203"/>
      <c r="CC688" s="201"/>
      <c r="CD688" s="201"/>
      <c r="CE688" s="201"/>
      <c r="CF688" s="201"/>
      <c r="CG688" s="201"/>
      <c r="CH688" s="201"/>
      <c r="CI688" s="203"/>
      <c r="CJ688" s="203"/>
      <c r="CK688" s="201"/>
      <c r="CL688" s="203"/>
      <c r="CM688" s="201"/>
      <c r="CN688" s="201"/>
      <c r="CO688" s="201"/>
      <c r="CP688" s="201"/>
      <c r="CQ688" s="201"/>
      <c r="CR688" s="201"/>
      <c r="CS688" s="203"/>
      <c r="CT688" s="203"/>
      <c r="CU688" s="201"/>
    </row>
    <row r="689" spans="1:99" x14ac:dyDescent="0.25">
      <c r="A689" s="224"/>
      <c r="B689" s="224"/>
      <c r="C689" s="202"/>
      <c r="D689" s="201"/>
      <c r="E689" s="201"/>
      <c r="F689" s="227"/>
      <c r="G689" s="227"/>
      <c r="H689" s="206"/>
      <c r="I689" s="224"/>
      <c r="J689" s="201"/>
      <c r="K689" s="201"/>
      <c r="L689" s="201"/>
      <c r="M689" s="201"/>
      <c r="N689" s="201"/>
      <c r="O689" s="201"/>
      <c r="P689" s="201"/>
      <c r="Q689" s="224"/>
      <c r="R689" s="201"/>
      <c r="S689" s="201"/>
      <c r="T689" s="201"/>
      <c r="U689" s="201"/>
      <c r="V689" s="201"/>
      <c r="W689" s="203"/>
      <c r="X689" s="201"/>
      <c r="Y689" s="201"/>
      <c r="Z689" s="201"/>
      <c r="AA689" s="201"/>
      <c r="AB689" s="201"/>
      <c r="AC689" s="203"/>
      <c r="AD689" s="203"/>
      <c r="AE689" s="203"/>
      <c r="AF689" s="201"/>
      <c r="AG689" s="201"/>
      <c r="AH689" s="201"/>
      <c r="AI689" s="203"/>
      <c r="AJ689" s="203"/>
      <c r="AK689" s="203"/>
      <c r="AL689" s="203"/>
      <c r="AM689" s="201"/>
      <c r="AN689" s="201"/>
      <c r="AO689" s="201"/>
      <c r="AP689" s="201"/>
      <c r="AQ689" s="201"/>
      <c r="AR689" s="201"/>
      <c r="AS689" s="201"/>
      <c r="AT689" s="201"/>
      <c r="AU689" s="201"/>
      <c r="AV689" s="201"/>
      <c r="AW689" s="201"/>
      <c r="AX689" s="206"/>
      <c r="AY689" s="201"/>
      <c r="AZ689" s="201"/>
      <c r="BA689" s="201"/>
      <c r="BB689" s="201"/>
      <c r="BC689" s="201"/>
      <c r="BD689" s="201"/>
      <c r="BE689" s="201"/>
      <c r="BF689" s="201"/>
      <c r="BG689" s="201"/>
      <c r="BH689" s="203"/>
      <c r="BI689" s="201"/>
      <c r="BJ689" s="201"/>
      <c r="BK689" s="201"/>
      <c r="BL689" s="201"/>
      <c r="BM689" s="201"/>
      <c r="BN689" s="201"/>
      <c r="BO689" s="201"/>
      <c r="BP689" s="201"/>
      <c r="BQ689" s="201"/>
      <c r="BR689" s="203"/>
      <c r="BS689" s="201"/>
      <c r="BT689" s="201"/>
      <c r="BU689" s="201"/>
      <c r="BV689" s="201"/>
      <c r="BW689" s="201"/>
      <c r="BX689" s="201"/>
      <c r="BY689" s="201"/>
      <c r="BZ689" s="201"/>
      <c r="CA689" s="201"/>
      <c r="CB689" s="203"/>
      <c r="CC689" s="201"/>
      <c r="CD689" s="201"/>
      <c r="CE689" s="201"/>
      <c r="CF689" s="201"/>
      <c r="CG689" s="201"/>
      <c r="CH689" s="201"/>
      <c r="CI689" s="201"/>
      <c r="CJ689" s="201"/>
      <c r="CK689" s="201"/>
      <c r="CL689" s="203"/>
      <c r="CM689" s="201"/>
      <c r="CN689" s="201"/>
      <c r="CO689" s="201"/>
      <c r="CP689" s="201"/>
      <c r="CQ689" s="201"/>
      <c r="CR689" s="201"/>
      <c r="CS689" s="201"/>
      <c r="CT689" s="201"/>
      <c r="CU689" s="201"/>
    </row>
    <row r="690" spans="1:99" x14ac:dyDescent="0.25">
      <c r="A690" s="224"/>
      <c r="B690" s="224"/>
      <c r="C690" s="202"/>
      <c r="D690" s="201"/>
      <c r="E690" s="201"/>
      <c r="F690" s="227"/>
      <c r="G690" s="227"/>
      <c r="H690" s="206"/>
      <c r="I690" s="224"/>
      <c r="J690" s="201"/>
      <c r="K690" s="201"/>
      <c r="L690" s="201"/>
      <c r="M690" s="201"/>
      <c r="N690" s="201"/>
      <c r="O690" s="201"/>
      <c r="P690" s="201"/>
      <c r="Q690" s="224"/>
      <c r="R690" s="201"/>
      <c r="S690" s="201"/>
      <c r="T690" s="201"/>
      <c r="U690" s="201"/>
      <c r="V690" s="201"/>
      <c r="W690" s="203"/>
      <c r="X690" s="201"/>
      <c r="Y690" s="201"/>
      <c r="Z690" s="201"/>
      <c r="AA690" s="201"/>
      <c r="AB690" s="201"/>
      <c r="AC690" s="203"/>
      <c r="AD690" s="203"/>
      <c r="AE690" s="203"/>
      <c r="AF690" s="201"/>
      <c r="AG690" s="201"/>
      <c r="AH690" s="201"/>
      <c r="AI690" s="203"/>
      <c r="AJ690" s="203"/>
      <c r="AK690" s="203"/>
      <c r="AL690" s="203"/>
      <c r="AM690" s="201"/>
      <c r="AN690" s="201"/>
      <c r="AO690" s="201"/>
      <c r="AP690" s="201"/>
      <c r="AQ690" s="201"/>
      <c r="AR690" s="201"/>
      <c r="AS690" s="201"/>
      <c r="AT690" s="201"/>
      <c r="AU690" s="201"/>
      <c r="AV690" s="201"/>
      <c r="AW690" s="201"/>
      <c r="AX690" s="206"/>
      <c r="AY690" s="201"/>
      <c r="AZ690" s="201"/>
      <c r="BA690" s="201"/>
      <c r="BB690" s="201"/>
      <c r="BC690" s="201"/>
      <c r="BD690" s="201"/>
      <c r="BE690" s="201"/>
      <c r="BF690" s="201"/>
      <c r="BG690" s="201"/>
      <c r="BH690" s="203"/>
      <c r="BI690" s="201"/>
      <c r="BJ690" s="201"/>
      <c r="BK690" s="201"/>
      <c r="BL690" s="201"/>
      <c r="BM690" s="201"/>
      <c r="BN690" s="201"/>
      <c r="BO690" s="201"/>
      <c r="BP690" s="201"/>
      <c r="BQ690" s="201"/>
      <c r="BR690" s="203"/>
      <c r="BS690" s="201"/>
      <c r="BT690" s="201"/>
      <c r="BU690" s="201"/>
      <c r="BV690" s="201"/>
      <c r="BW690" s="201"/>
      <c r="BX690" s="201"/>
      <c r="BY690" s="201"/>
      <c r="BZ690" s="201"/>
      <c r="CA690" s="201"/>
      <c r="CB690" s="203"/>
      <c r="CC690" s="201"/>
      <c r="CD690" s="201"/>
      <c r="CE690" s="201"/>
      <c r="CF690" s="201"/>
      <c r="CG690" s="201"/>
      <c r="CH690" s="201"/>
      <c r="CI690" s="201"/>
      <c r="CJ690" s="201"/>
      <c r="CK690" s="201"/>
      <c r="CL690" s="203"/>
      <c r="CM690" s="201"/>
      <c r="CN690" s="201"/>
      <c r="CO690" s="201"/>
      <c r="CP690" s="201"/>
      <c r="CQ690" s="201"/>
      <c r="CR690" s="201"/>
      <c r="CS690" s="201"/>
      <c r="CT690" s="201"/>
      <c r="CU690" s="201"/>
    </row>
    <row r="691" spans="1:99" x14ac:dyDescent="0.25">
      <c r="A691" s="224"/>
      <c r="B691" s="224"/>
      <c r="C691" s="202"/>
      <c r="D691" s="201"/>
      <c r="E691" s="201"/>
      <c r="F691" s="227"/>
      <c r="G691" s="227"/>
      <c r="H691" s="206"/>
      <c r="I691" s="224"/>
      <c r="J691" s="201"/>
      <c r="K691" s="201"/>
      <c r="L691" s="201"/>
      <c r="M691" s="201"/>
      <c r="N691" s="201"/>
      <c r="O691" s="201"/>
      <c r="P691" s="201"/>
      <c r="Q691" s="224"/>
      <c r="R691" s="201"/>
      <c r="S691" s="201"/>
      <c r="T691" s="201"/>
      <c r="U691" s="201"/>
      <c r="V691" s="201"/>
      <c r="W691" s="203"/>
      <c r="X691" s="201"/>
      <c r="Y691" s="201"/>
      <c r="Z691" s="201"/>
      <c r="AA691" s="201"/>
      <c r="AB691" s="201"/>
      <c r="AC691" s="203"/>
      <c r="AD691" s="203"/>
      <c r="AE691" s="203"/>
      <c r="AF691" s="201"/>
      <c r="AG691" s="201"/>
      <c r="AH691" s="201"/>
      <c r="AI691" s="203"/>
      <c r="AJ691" s="203"/>
      <c r="AK691" s="203"/>
      <c r="AL691" s="203"/>
      <c r="AM691" s="201"/>
      <c r="AN691" s="201"/>
      <c r="AO691" s="201"/>
      <c r="AP691" s="201"/>
      <c r="AQ691" s="201"/>
      <c r="AR691" s="201"/>
      <c r="AS691" s="201"/>
      <c r="AT691" s="201"/>
      <c r="AU691" s="201"/>
      <c r="AV691" s="201"/>
      <c r="AW691" s="201"/>
      <c r="AX691" s="206"/>
      <c r="AY691" s="201"/>
      <c r="AZ691" s="201"/>
      <c r="BA691" s="201"/>
      <c r="BB691" s="201"/>
      <c r="BC691" s="201"/>
      <c r="BD691" s="201"/>
      <c r="BE691" s="201"/>
      <c r="BF691" s="201"/>
      <c r="BG691" s="201"/>
      <c r="BH691" s="203"/>
      <c r="BI691" s="201"/>
      <c r="BJ691" s="201"/>
      <c r="BK691" s="201"/>
      <c r="BL691" s="201"/>
      <c r="BM691" s="201"/>
      <c r="BN691" s="201"/>
      <c r="BO691" s="201"/>
      <c r="BP691" s="201"/>
      <c r="BQ691" s="201"/>
      <c r="BR691" s="203"/>
      <c r="BS691" s="201"/>
      <c r="BT691" s="201"/>
      <c r="BU691" s="201"/>
      <c r="BV691" s="201"/>
      <c r="BW691" s="201"/>
      <c r="BX691" s="201"/>
      <c r="BY691" s="201"/>
      <c r="BZ691" s="201"/>
      <c r="CA691" s="201"/>
      <c r="CB691" s="203"/>
      <c r="CC691" s="201"/>
      <c r="CD691" s="201"/>
      <c r="CE691" s="201"/>
      <c r="CF691" s="201"/>
      <c r="CG691" s="201"/>
      <c r="CH691" s="201"/>
      <c r="CI691" s="201"/>
      <c r="CJ691" s="201"/>
      <c r="CK691" s="201"/>
      <c r="CL691" s="203"/>
      <c r="CM691" s="201"/>
      <c r="CN691" s="201"/>
      <c r="CO691" s="201"/>
      <c r="CP691" s="201"/>
      <c r="CQ691" s="201"/>
      <c r="CR691" s="201"/>
      <c r="CS691" s="201"/>
      <c r="CT691" s="201"/>
      <c r="CU691" s="201"/>
    </row>
    <row r="692" spans="1:99" x14ac:dyDescent="0.25">
      <c r="A692" s="224"/>
      <c r="B692" s="224"/>
      <c r="C692" s="202"/>
      <c r="D692" s="201"/>
      <c r="E692" s="201"/>
      <c r="F692" s="227"/>
      <c r="G692" s="227"/>
      <c r="H692" s="206"/>
      <c r="I692" s="224"/>
      <c r="J692" s="201"/>
      <c r="K692" s="201"/>
      <c r="L692" s="201"/>
      <c r="M692" s="201"/>
      <c r="N692" s="201"/>
      <c r="O692" s="201"/>
      <c r="P692" s="201"/>
      <c r="Q692" s="224"/>
      <c r="R692" s="201"/>
      <c r="S692" s="201"/>
      <c r="T692" s="201"/>
      <c r="U692" s="201"/>
      <c r="V692" s="201"/>
      <c r="W692" s="203"/>
      <c r="X692" s="201"/>
      <c r="Y692" s="201"/>
      <c r="Z692" s="201"/>
      <c r="AA692" s="201"/>
      <c r="AB692" s="201"/>
      <c r="AC692" s="203"/>
      <c r="AD692" s="203"/>
      <c r="AE692" s="203"/>
      <c r="AF692" s="201"/>
      <c r="AG692" s="201"/>
      <c r="AH692" s="201"/>
      <c r="AI692" s="203"/>
      <c r="AJ692" s="203"/>
      <c r="AK692" s="203"/>
      <c r="AL692" s="203"/>
      <c r="AM692" s="201"/>
      <c r="AN692" s="201"/>
      <c r="AO692" s="201"/>
      <c r="AP692" s="201"/>
      <c r="AQ692" s="201"/>
      <c r="AR692" s="201"/>
      <c r="AS692" s="201"/>
      <c r="AT692" s="201"/>
      <c r="AU692" s="201"/>
      <c r="AV692" s="201"/>
      <c r="AW692" s="201"/>
      <c r="AX692" s="206"/>
      <c r="AY692" s="201"/>
      <c r="AZ692" s="201"/>
      <c r="BA692" s="201"/>
      <c r="BB692" s="201"/>
      <c r="BC692" s="201"/>
      <c r="BD692" s="201"/>
      <c r="BE692" s="201"/>
      <c r="BF692" s="201"/>
      <c r="BG692" s="201"/>
      <c r="BH692" s="203"/>
      <c r="BI692" s="201"/>
      <c r="BJ692" s="201"/>
      <c r="BK692" s="201"/>
      <c r="BL692" s="201"/>
      <c r="BM692" s="201"/>
      <c r="BN692" s="201"/>
      <c r="BO692" s="201"/>
      <c r="BP692" s="201"/>
      <c r="BQ692" s="201"/>
      <c r="BR692" s="203"/>
      <c r="BS692" s="201"/>
      <c r="BT692" s="201"/>
      <c r="BU692" s="201"/>
      <c r="BV692" s="201"/>
      <c r="BW692" s="201"/>
      <c r="BX692" s="201"/>
      <c r="BY692" s="201"/>
      <c r="BZ692" s="201"/>
      <c r="CA692" s="201"/>
      <c r="CB692" s="203"/>
      <c r="CC692" s="201"/>
      <c r="CD692" s="201"/>
      <c r="CE692" s="201"/>
      <c r="CF692" s="201"/>
      <c r="CG692" s="201"/>
      <c r="CH692" s="201"/>
      <c r="CI692" s="201"/>
      <c r="CJ692" s="201"/>
      <c r="CK692" s="201"/>
      <c r="CL692" s="203"/>
      <c r="CM692" s="201"/>
      <c r="CN692" s="201"/>
      <c r="CO692" s="201"/>
      <c r="CP692" s="201"/>
      <c r="CQ692" s="201"/>
      <c r="CR692" s="201"/>
      <c r="CS692" s="201"/>
      <c r="CT692" s="201"/>
      <c r="CU692" s="201"/>
    </row>
    <row r="693" spans="1:99" x14ac:dyDescent="0.25">
      <c r="A693" s="224"/>
      <c r="B693" s="224"/>
      <c r="C693" s="202"/>
      <c r="D693" s="201"/>
      <c r="E693" s="201"/>
      <c r="F693" s="227"/>
      <c r="G693" s="227"/>
      <c r="H693" s="206"/>
      <c r="I693" s="224"/>
      <c r="J693" s="201"/>
      <c r="K693" s="201"/>
      <c r="L693" s="201"/>
      <c r="M693" s="201"/>
      <c r="N693" s="201"/>
      <c r="O693" s="201"/>
      <c r="P693" s="201"/>
      <c r="Q693" s="224"/>
      <c r="R693" s="201"/>
      <c r="S693" s="201"/>
      <c r="T693" s="201"/>
      <c r="U693" s="201"/>
      <c r="V693" s="201"/>
      <c r="W693" s="203"/>
      <c r="X693" s="201"/>
      <c r="Y693" s="201"/>
      <c r="Z693" s="201"/>
      <c r="AA693" s="201"/>
      <c r="AB693" s="201"/>
      <c r="AC693" s="203"/>
      <c r="AD693" s="203"/>
      <c r="AE693" s="203"/>
      <c r="AF693" s="201"/>
      <c r="AG693" s="201"/>
      <c r="AH693" s="201"/>
      <c r="AI693" s="203"/>
      <c r="AJ693" s="203"/>
      <c r="AK693" s="203"/>
      <c r="AL693" s="203"/>
      <c r="AM693" s="201"/>
      <c r="AN693" s="201"/>
      <c r="AO693" s="201"/>
      <c r="AP693" s="201"/>
      <c r="AQ693" s="201"/>
      <c r="AR693" s="201"/>
      <c r="AS693" s="201"/>
      <c r="AT693" s="201"/>
      <c r="AU693" s="201"/>
      <c r="AV693" s="201"/>
      <c r="AW693" s="201"/>
      <c r="AX693" s="206"/>
      <c r="AY693" s="201"/>
      <c r="AZ693" s="201"/>
      <c r="BA693" s="201"/>
      <c r="BB693" s="201"/>
      <c r="BC693" s="201"/>
      <c r="BD693" s="201"/>
      <c r="BE693" s="201"/>
      <c r="BF693" s="201"/>
      <c r="BG693" s="201"/>
      <c r="BH693" s="203"/>
      <c r="BI693" s="201"/>
      <c r="BJ693" s="201"/>
      <c r="BK693" s="201"/>
      <c r="BL693" s="201"/>
      <c r="BM693" s="201"/>
      <c r="BN693" s="201"/>
      <c r="BO693" s="201"/>
      <c r="BP693" s="201"/>
      <c r="BQ693" s="201"/>
      <c r="BR693" s="203"/>
      <c r="BS693" s="201"/>
      <c r="BT693" s="201"/>
      <c r="BU693" s="201"/>
      <c r="BV693" s="201"/>
      <c r="BW693" s="201"/>
      <c r="BX693" s="201"/>
      <c r="BY693" s="201"/>
      <c r="BZ693" s="201"/>
      <c r="CA693" s="201"/>
      <c r="CB693" s="203"/>
      <c r="CC693" s="201"/>
      <c r="CD693" s="201"/>
      <c r="CE693" s="201"/>
      <c r="CF693" s="201"/>
      <c r="CG693" s="201"/>
      <c r="CH693" s="201"/>
      <c r="CI693" s="201"/>
      <c r="CJ693" s="201"/>
      <c r="CK693" s="201"/>
      <c r="CL693" s="203"/>
      <c r="CM693" s="201"/>
      <c r="CN693" s="201"/>
      <c r="CO693" s="201"/>
      <c r="CP693" s="201"/>
      <c r="CQ693" s="201"/>
      <c r="CR693" s="201"/>
      <c r="CS693" s="201"/>
      <c r="CT693" s="201"/>
      <c r="CU693" s="201"/>
    </row>
    <row r="694" spans="1:99" x14ac:dyDescent="0.25">
      <c r="A694" s="224"/>
      <c r="B694" s="224"/>
      <c r="C694" s="202"/>
      <c r="D694" s="201"/>
      <c r="E694" s="201"/>
      <c r="F694" s="227"/>
      <c r="G694" s="227"/>
      <c r="H694" s="206"/>
      <c r="I694" s="224"/>
      <c r="J694" s="201"/>
      <c r="K694" s="201"/>
      <c r="L694" s="201"/>
      <c r="M694" s="201"/>
      <c r="N694" s="201"/>
      <c r="O694" s="201"/>
      <c r="P694" s="201"/>
      <c r="Q694" s="224"/>
      <c r="R694" s="201"/>
      <c r="S694" s="201"/>
      <c r="T694" s="201"/>
      <c r="U694" s="201"/>
      <c r="V694" s="201"/>
      <c r="W694" s="203"/>
      <c r="X694" s="201"/>
      <c r="Y694" s="201"/>
      <c r="Z694" s="201"/>
      <c r="AA694" s="201"/>
      <c r="AB694" s="201"/>
      <c r="AC694" s="203"/>
      <c r="AD694" s="203"/>
      <c r="AE694" s="203"/>
      <c r="AF694" s="201"/>
      <c r="AG694" s="201"/>
      <c r="AH694" s="201"/>
      <c r="AI694" s="203"/>
      <c r="AJ694" s="203"/>
      <c r="AK694" s="203"/>
      <c r="AL694" s="203"/>
      <c r="AM694" s="203"/>
      <c r="AN694" s="201"/>
      <c r="AO694" s="201"/>
      <c r="AP694" s="201"/>
      <c r="AQ694" s="201"/>
      <c r="AR694" s="201"/>
      <c r="AS694" s="201"/>
      <c r="AT694" s="201"/>
      <c r="AU694" s="201"/>
      <c r="AV694" s="201"/>
      <c r="AW694" s="201"/>
      <c r="AX694" s="206"/>
      <c r="AY694" s="201"/>
      <c r="AZ694" s="201"/>
      <c r="BA694" s="201"/>
      <c r="BB694" s="201"/>
      <c r="BC694" s="201"/>
      <c r="BD694" s="201"/>
      <c r="BE694" s="201"/>
      <c r="BF694" s="201"/>
      <c r="BG694" s="201"/>
      <c r="BH694" s="203"/>
      <c r="BI694" s="201"/>
      <c r="BJ694" s="201"/>
      <c r="BK694" s="201"/>
      <c r="BL694" s="201"/>
      <c r="BM694" s="201"/>
      <c r="BN694" s="201"/>
      <c r="BO694" s="201"/>
      <c r="BP694" s="201"/>
      <c r="BQ694" s="201"/>
      <c r="BR694" s="203"/>
      <c r="BS694" s="201"/>
      <c r="BT694" s="201"/>
      <c r="BU694" s="201"/>
      <c r="BV694" s="201"/>
      <c r="BW694" s="201"/>
      <c r="BX694" s="201"/>
      <c r="BY694" s="201"/>
      <c r="BZ694" s="201"/>
      <c r="CA694" s="201"/>
      <c r="CB694" s="203"/>
      <c r="CC694" s="201"/>
      <c r="CD694" s="201"/>
      <c r="CE694" s="201"/>
      <c r="CF694" s="201"/>
      <c r="CG694" s="201"/>
      <c r="CH694" s="201"/>
      <c r="CI694" s="201"/>
      <c r="CJ694" s="201"/>
      <c r="CK694" s="201"/>
      <c r="CL694" s="203"/>
      <c r="CM694" s="201"/>
      <c r="CN694" s="201"/>
      <c r="CO694" s="201"/>
      <c r="CP694" s="201"/>
      <c r="CQ694" s="201"/>
      <c r="CR694" s="201"/>
      <c r="CS694" s="201"/>
      <c r="CT694" s="201"/>
      <c r="CU694" s="201"/>
    </row>
    <row r="695" spans="1:99" x14ac:dyDescent="0.25">
      <c r="A695" s="224"/>
      <c r="B695" s="224"/>
      <c r="C695" s="202"/>
      <c r="D695" s="201"/>
      <c r="E695" s="201"/>
      <c r="F695" s="227"/>
      <c r="G695" s="227"/>
      <c r="H695" s="206"/>
      <c r="I695" s="224"/>
      <c r="J695" s="201"/>
      <c r="K695" s="201"/>
      <c r="L695" s="201"/>
      <c r="M695" s="201"/>
      <c r="N695" s="201"/>
      <c r="O695" s="201"/>
      <c r="P695" s="201"/>
      <c r="Q695" s="224"/>
      <c r="R695" s="201"/>
      <c r="S695" s="201"/>
      <c r="T695" s="201"/>
      <c r="U695" s="201"/>
      <c r="V695" s="201"/>
      <c r="W695" s="203"/>
      <c r="X695" s="201"/>
      <c r="Y695" s="201"/>
      <c r="Z695" s="201"/>
      <c r="AA695" s="201"/>
      <c r="AB695" s="201"/>
      <c r="AC695" s="203"/>
      <c r="AD695" s="203"/>
      <c r="AE695" s="203"/>
      <c r="AF695" s="201"/>
      <c r="AG695" s="201"/>
      <c r="AH695" s="201"/>
      <c r="AI695" s="203"/>
      <c r="AJ695" s="203"/>
      <c r="AK695" s="203"/>
      <c r="AL695" s="203"/>
      <c r="AM695" s="201"/>
      <c r="AN695" s="201"/>
      <c r="AO695" s="201"/>
      <c r="AP695" s="201"/>
      <c r="AQ695" s="201"/>
      <c r="AR695" s="201"/>
      <c r="AS695" s="201"/>
      <c r="AT695" s="201"/>
      <c r="AU695" s="201"/>
      <c r="AV695" s="201"/>
      <c r="AW695" s="201"/>
      <c r="AX695" s="206"/>
      <c r="AY695" s="201"/>
      <c r="AZ695" s="201"/>
      <c r="BA695" s="201"/>
      <c r="BB695" s="201"/>
      <c r="BC695" s="201"/>
      <c r="BD695" s="201"/>
      <c r="BE695" s="201"/>
      <c r="BF695" s="201"/>
      <c r="BG695" s="201"/>
      <c r="BH695" s="203"/>
      <c r="BI695" s="201"/>
      <c r="BJ695" s="201"/>
      <c r="BK695" s="201"/>
      <c r="BL695" s="201"/>
      <c r="BM695" s="201"/>
      <c r="BN695" s="201"/>
      <c r="BO695" s="201"/>
      <c r="BP695" s="201"/>
      <c r="BQ695" s="201"/>
      <c r="BR695" s="203"/>
      <c r="BS695" s="201"/>
      <c r="BT695" s="201"/>
      <c r="BU695" s="201"/>
      <c r="BV695" s="201"/>
      <c r="BW695" s="201"/>
      <c r="BX695" s="201"/>
      <c r="BY695" s="201"/>
      <c r="BZ695" s="201"/>
      <c r="CA695" s="201"/>
      <c r="CB695" s="203"/>
      <c r="CC695" s="201"/>
      <c r="CD695" s="201"/>
      <c r="CE695" s="201"/>
      <c r="CF695" s="201"/>
      <c r="CG695" s="201"/>
      <c r="CH695" s="201"/>
      <c r="CI695" s="201"/>
      <c r="CJ695" s="201"/>
      <c r="CK695" s="201"/>
      <c r="CL695" s="203"/>
      <c r="CM695" s="201"/>
      <c r="CN695" s="201"/>
      <c r="CO695" s="201"/>
      <c r="CP695" s="201"/>
      <c r="CQ695" s="201"/>
      <c r="CR695" s="201"/>
      <c r="CS695" s="201"/>
      <c r="CT695" s="201"/>
      <c r="CU695" s="201"/>
    </row>
    <row r="696" spans="1:99" x14ac:dyDescent="0.25">
      <c r="A696" s="224"/>
      <c r="B696" s="224"/>
      <c r="C696" s="202"/>
      <c r="D696" s="201"/>
      <c r="E696" s="201"/>
      <c r="F696" s="227"/>
      <c r="G696" s="227"/>
      <c r="H696" s="206"/>
      <c r="I696" s="224"/>
      <c r="J696" s="201"/>
      <c r="K696" s="201"/>
      <c r="L696" s="201"/>
      <c r="M696" s="201"/>
      <c r="N696" s="201"/>
      <c r="O696" s="201"/>
      <c r="P696" s="201"/>
      <c r="Q696" s="224"/>
      <c r="R696" s="201"/>
      <c r="S696" s="201"/>
      <c r="T696" s="201"/>
      <c r="U696" s="201"/>
      <c r="V696" s="201"/>
      <c r="W696" s="203"/>
      <c r="X696" s="201"/>
      <c r="Y696" s="201"/>
      <c r="Z696" s="201"/>
      <c r="AA696" s="201"/>
      <c r="AB696" s="201"/>
      <c r="AC696" s="203"/>
      <c r="AD696" s="203"/>
      <c r="AE696" s="203"/>
      <c r="AF696" s="201"/>
      <c r="AG696" s="201"/>
      <c r="AH696" s="201"/>
      <c r="AI696" s="203"/>
      <c r="AJ696" s="203"/>
      <c r="AK696" s="203"/>
      <c r="AL696" s="203"/>
      <c r="AM696" s="201"/>
      <c r="AN696" s="201"/>
      <c r="AO696" s="201"/>
      <c r="AP696" s="201"/>
      <c r="AQ696" s="201"/>
      <c r="AR696" s="201"/>
      <c r="AS696" s="201"/>
      <c r="AT696" s="201"/>
      <c r="AU696" s="201"/>
      <c r="AV696" s="201"/>
      <c r="AW696" s="201"/>
      <c r="AX696" s="206"/>
      <c r="AY696" s="201"/>
      <c r="AZ696" s="201"/>
      <c r="BA696" s="201"/>
      <c r="BB696" s="201"/>
      <c r="BC696" s="201"/>
      <c r="BD696" s="201"/>
      <c r="BE696" s="201"/>
      <c r="BF696" s="201"/>
      <c r="BG696" s="201"/>
      <c r="BH696" s="203"/>
      <c r="BI696" s="201"/>
      <c r="BJ696" s="201"/>
      <c r="BK696" s="201"/>
      <c r="BL696" s="201"/>
      <c r="BM696" s="201"/>
      <c r="BN696" s="201"/>
      <c r="BO696" s="201"/>
      <c r="BP696" s="201"/>
      <c r="BQ696" s="201"/>
      <c r="BR696" s="203"/>
      <c r="BS696" s="201"/>
      <c r="BT696" s="201"/>
      <c r="BU696" s="201"/>
      <c r="BV696" s="201"/>
      <c r="BW696" s="201"/>
      <c r="BX696" s="201"/>
      <c r="BY696" s="201"/>
      <c r="BZ696" s="201"/>
      <c r="CA696" s="201"/>
      <c r="CB696" s="203"/>
      <c r="CC696" s="201"/>
      <c r="CD696" s="201"/>
      <c r="CE696" s="201"/>
      <c r="CF696" s="201"/>
      <c r="CG696" s="201"/>
      <c r="CH696" s="201"/>
      <c r="CI696" s="201"/>
      <c r="CJ696" s="201"/>
      <c r="CK696" s="201"/>
      <c r="CL696" s="203"/>
      <c r="CM696" s="201"/>
      <c r="CN696" s="201"/>
      <c r="CO696" s="201"/>
      <c r="CP696" s="201"/>
      <c r="CQ696" s="201"/>
      <c r="CR696" s="201"/>
      <c r="CS696" s="201"/>
      <c r="CT696" s="201"/>
      <c r="CU696" s="201"/>
    </row>
    <row r="697" spans="1:99" x14ac:dyDescent="0.25">
      <c r="A697" s="224"/>
      <c r="B697" s="224"/>
      <c r="C697" s="202"/>
      <c r="D697" s="201"/>
      <c r="E697" s="201"/>
      <c r="F697" s="227"/>
      <c r="G697" s="227"/>
      <c r="H697" s="206"/>
      <c r="I697" s="224"/>
      <c r="J697" s="201"/>
      <c r="K697" s="201"/>
      <c r="L697" s="201"/>
      <c r="M697" s="201"/>
      <c r="N697" s="201"/>
      <c r="O697" s="201"/>
      <c r="P697" s="201"/>
      <c r="Q697" s="224"/>
      <c r="R697" s="201"/>
      <c r="S697" s="201"/>
      <c r="T697" s="201"/>
      <c r="U697" s="201"/>
      <c r="V697" s="201"/>
      <c r="W697" s="203"/>
      <c r="X697" s="201"/>
      <c r="Y697" s="201"/>
      <c r="Z697" s="201"/>
      <c r="AA697" s="201"/>
      <c r="AB697" s="201"/>
      <c r="AC697" s="203"/>
      <c r="AD697" s="203"/>
      <c r="AE697" s="203"/>
      <c r="AF697" s="201"/>
      <c r="AG697" s="201"/>
      <c r="AH697" s="201"/>
      <c r="AI697" s="203"/>
      <c r="AJ697" s="203"/>
      <c r="AK697" s="203"/>
      <c r="AL697" s="203"/>
      <c r="AM697" s="201"/>
      <c r="AN697" s="201"/>
      <c r="AO697" s="201"/>
      <c r="AP697" s="201"/>
      <c r="AQ697" s="201"/>
      <c r="AR697" s="201"/>
      <c r="AS697" s="201"/>
      <c r="AT697" s="201"/>
      <c r="AU697" s="201"/>
      <c r="AV697" s="201"/>
      <c r="AW697" s="201"/>
      <c r="AX697" s="206"/>
      <c r="AY697" s="201"/>
      <c r="AZ697" s="201"/>
      <c r="BA697" s="201"/>
      <c r="BB697" s="201"/>
      <c r="BC697" s="201"/>
      <c r="BD697" s="201"/>
      <c r="BE697" s="201"/>
      <c r="BF697" s="201"/>
      <c r="BG697" s="201"/>
      <c r="BH697" s="203"/>
      <c r="BI697" s="201"/>
      <c r="BJ697" s="201"/>
      <c r="BK697" s="201"/>
      <c r="BL697" s="201"/>
      <c r="BM697" s="201"/>
      <c r="BN697" s="201"/>
      <c r="BO697" s="201"/>
      <c r="BP697" s="201"/>
      <c r="BQ697" s="201"/>
      <c r="BR697" s="203"/>
      <c r="BS697" s="201"/>
      <c r="BT697" s="201"/>
      <c r="BU697" s="201"/>
      <c r="BV697" s="201"/>
      <c r="BW697" s="201"/>
      <c r="BX697" s="201"/>
      <c r="BY697" s="201"/>
      <c r="BZ697" s="201"/>
      <c r="CA697" s="201"/>
      <c r="CB697" s="203"/>
      <c r="CC697" s="201"/>
      <c r="CD697" s="201"/>
      <c r="CE697" s="201"/>
      <c r="CF697" s="201"/>
      <c r="CG697" s="201"/>
      <c r="CH697" s="201"/>
      <c r="CI697" s="201"/>
      <c r="CJ697" s="201"/>
      <c r="CK697" s="201"/>
      <c r="CL697" s="203"/>
      <c r="CM697" s="201"/>
      <c r="CN697" s="201"/>
      <c r="CO697" s="201"/>
      <c r="CP697" s="201"/>
      <c r="CQ697" s="201"/>
      <c r="CR697" s="201"/>
      <c r="CS697" s="201"/>
      <c r="CT697" s="201"/>
      <c r="CU697" s="201"/>
    </row>
    <row r="698" spans="1:99" x14ac:dyDescent="0.25">
      <c r="A698" s="224"/>
      <c r="B698" s="224"/>
      <c r="C698" s="202"/>
      <c r="D698" s="201"/>
      <c r="E698" s="201"/>
      <c r="F698" s="227"/>
      <c r="G698" s="227"/>
      <c r="H698" s="206"/>
      <c r="I698" s="224"/>
      <c r="J698" s="201"/>
      <c r="K698" s="201"/>
      <c r="L698" s="201"/>
      <c r="M698" s="201"/>
      <c r="N698" s="201"/>
      <c r="O698" s="201"/>
      <c r="P698" s="201"/>
      <c r="Q698" s="224"/>
      <c r="R698" s="201"/>
      <c r="S698" s="201"/>
      <c r="T698" s="201"/>
      <c r="U698" s="201"/>
      <c r="V698" s="201"/>
      <c r="W698" s="203"/>
      <c r="X698" s="201"/>
      <c r="Y698" s="201"/>
      <c r="Z698" s="201"/>
      <c r="AA698" s="201"/>
      <c r="AB698" s="201"/>
      <c r="AC698" s="203"/>
      <c r="AD698" s="203"/>
      <c r="AE698" s="203"/>
      <c r="AF698" s="201"/>
      <c r="AG698" s="201"/>
      <c r="AH698" s="201"/>
      <c r="AI698" s="203"/>
      <c r="AJ698" s="203"/>
      <c r="AK698" s="203"/>
      <c r="AL698" s="203"/>
      <c r="AM698" s="201"/>
      <c r="AN698" s="201"/>
      <c r="AO698" s="201"/>
      <c r="AP698" s="201"/>
      <c r="AQ698" s="201"/>
      <c r="AR698" s="201"/>
      <c r="AS698" s="201"/>
      <c r="AT698" s="201"/>
      <c r="AU698" s="201"/>
      <c r="AV698" s="201"/>
      <c r="AW698" s="201"/>
      <c r="AX698" s="206"/>
      <c r="AY698" s="201"/>
      <c r="AZ698" s="201"/>
      <c r="BA698" s="201"/>
      <c r="BB698" s="201"/>
      <c r="BC698" s="201"/>
      <c r="BD698" s="201"/>
      <c r="BE698" s="201"/>
      <c r="BF698" s="201"/>
      <c r="BG698" s="201"/>
      <c r="BH698" s="203"/>
      <c r="BI698" s="201"/>
      <c r="BJ698" s="201"/>
      <c r="BK698" s="201"/>
      <c r="BL698" s="201"/>
      <c r="BM698" s="201"/>
      <c r="BN698" s="201"/>
      <c r="BO698" s="201"/>
      <c r="BP698" s="201"/>
      <c r="BQ698" s="201"/>
      <c r="BR698" s="203"/>
      <c r="BS698" s="201"/>
      <c r="BT698" s="201"/>
      <c r="BU698" s="201"/>
      <c r="BV698" s="201"/>
      <c r="BW698" s="201"/>
      <c r="BX698" s="201"/>
      <c r="BY698" s="201"/>
      <c r="BZ698" s="201"/>
      <c r="CA698" s="201"/>
      <c r="CB698" s="203"/>
      <c r="CC698" s="201"/>
      <c r="CD698" s="201"/>
      <c r="CE698" s="201"/>
      <c r="CF698" s="201"/>
      <c r="CG698" s="201"/>
      <c r="CH698" s="201"/>
      <c r="CI698" s="201"/>
      <c r="CJ698" s="201"/>
      <c r="CK698" s="201"/>
      <c r="CL698" s="203"/>
      <c r="CM698" s="201"/>
      <c r="CN698" s="201"/>
      <c r="CO698" s="201"/>
      <c r="CP698" s="201"/>
      <c r="CQ698" s="201"/>
      <c r="CR698" s="201"/>
      <c r="CS698" s="201"/>
      <c r="CT698" s="201"/>
      <c r="CU698" s="201"/>
    </row>
    <row r="699" spans="1:99" x14ac:dyDescent="0.25">
      <c r="A699" s="224"/>
      <c r="B699" s="224"/>
      <c r="C699" s="202"/>
      <c r="D699" s="201"/>
      <c r="E699" s="201"/>
      <c r="F699" s="227"/>
      <c r="G699" s="227"/>
      <c r="H699" s="206"/>
      <c r="I699" s="224"/>
      <c r="J699" s="201"/>
      <c r="K699" s="201"/>
      <c r="L699" s="201"/>
      <c r="M699" s="201"/>
      <c r="N699" s="201"/>
      <c r="O699" s="201"/>
      <c r="P699" s="201"/>
      <c r="Q699" s="224"/>
      <c r="R699" s="201"/>
      <c r="S699" s="201"/>
      <c r="T699" s="201"/>
      <c r="U699" s="201"/>
      <c r="V699" s="201"/>
      <c r="W699" s="203"/>
      <c r="X699" s="201"/>
      <c r="Y699" s="201"/>
      <c r="Z699" s="201"/>
      <c r="AA699" s="201"/>
      <c r="AB699" s="201"/>
      <c r="AC699" s="203"/>
      <c r="AD699" s="203"/>
      <c r="AE699" s="203"/>
      <c r="AF699" s="201"/>
      <c r="AG699" s="201"/>
      <c r="AH699" s="201"/>
      <c r="AI699" s="203"/>
      <c r="AJ699" s="203"/>
      <c r="AK699" s="203"/>
      <c r="AL699" s="203"/>
      <c r="AM699" s="201"/>
      <c r="AN699" s="201"/>
      <c r="AO699" s="201"/>
      <c r="AP699" s="201"/>
      <c r="AQ699" s="201"/>
      <c r="AR699" s="201"/>
      <c r="AS699" s="201"/>
      <c r="AT699" s="201"/>
      <c r="AU699" s="201"/>
      <c r="AV699" s="201"/>
      <c r="AW699" s="201"/>
      <c r="AX699" s="206"/>
      <c r="AY699" s="201"/>
      <c r="AZ699" s="201"/>
      <c r="BA699" s="201"/>
      <c r="BB699" s="201"/>
      <c r="BC699" s="201"/>
      <c r="BD699" s="201"/>
      <c r="BE699" s="201"/>
      <c r="BF699" s="201"/>
      <c r="BG699" s="201"/>
      <c r="BH699" s="203"/>
      <c r="BI699" s="201"/>
      <c r="BJ699" s="201"/>
      <c r="BK699" s="201"/>
      <c r="BL699" s="201"/>
      <c r="BM699" s="201"/>
      <c r="BN699" s="201"/>
      <c r="BO699" s="201"/>
      <c r="BP699" s="201"/>
      <c r="BQ699" s="201"/>
      <c r="BR699" s="203"/>
      <c r="BS699" s="201"/>
      <c r="BT699" s="201"/>
      <c r="BU699" s="201"/>
      <c r="BV699" s="201"/>
      <c r="BW699" s="201"/>
      <c r="BX699" s="201"/>
      <c r="BY699" s="201"/>
      <c r="BZ699" s="201"/>
      <c r="CA699" s="201"/>
      <c r="CB699" s="203"/>
      <c r="CC699" s="201"/>
      <c r="CD699" s="201"/>
      <c r="CE699" s="201"/>
      <c r="CF699" s="201"/>
      <c r="CG699" s="201"/>
      <c r="CH699" s="201"/>
      <c r="CI699" s="201"/>
      <c r="CJ699" s="201"/>
      <c r="CK699" s="201"/>
      <c r="CL699" s="203"/>
      <c r="CM699" s="201"/>
      <c r="CN699" s="201"/>
      <c r="CO699" s="201"/>
      <c r="CP699" s="201"/>
      <c r="CQ699" s="201"/>
      <c r="CR699" s="201"/>
      <c r="CS699" s="201"/>
      <c r="CT699" s="201"/>
      <c r="CU699" s="201"/>
    </row>
    <row r="700" spans="1:99" x14ac:dyDescent="0.25">
      <c r="A700" s="224"/>
      <c r="B700" s="224"/>
      <c r="C700" s="202"/>
      <c r="D700" s="201"/>
      <c r="E700" s="201"/>
      <c r="F700" s="227"/>
      <c r="G700" s="227"/>
      <c r="H700" s="206"/>
      <c r="I700" s="224"/>
      <c r="J700" s="201"/>
      <c r="K700" s="201"/>
      <c r="L700" s="201"/>
      <c r="M700" s="201"/>
      <c r="N700" s="201"/>
      <c r="O700" s="201"/>
      <c r="P700" s="201"/>
      <c r="Q700" s="224"/>
      <c r="R700" s="201"/>
      <c r="S700" s="201"/>
      <c r="T700" s="201"/>
      <c r="U700" s="201"/>
      <c r="V700" s="201"/>
      <c r="W700" s="203"/>
      <c r="X700" s="201"/>
      <c r="Y700" s="201"/>
      <c r="Z700" s="201"/>
      <c r="AA700" s="201"/>
      <c r="AB700" s="201"/>
      <c r="AC700" s="203"/>
      <c r="AD700" s="203"/>
      <c r="AE700" s="203"/>
      <c r="AF700" s="201"/>
      <c r="AG700" s="201"/>
      <c r="AH700" s="201"/>
      <c r="AI700" s="203"/>
      <c r="AJ700" s="203"/>
      <c r="AK700" s="203"/>
      <c r="AL700" s="203"/>
      <c r="AM700" s="201"/>
      <c r="AN700" s="201"/>
      <c r="AO700" s="201"/>
      <c r="AP700" s="201"/>
      <c r="AQ700" s="201"/>
      <c r="AR700" s="201"/>
      <c r="AS700" s="201"/>
      <c r="AT700" s="201"/>
      <c r="AU700" s="201"/>
      <c r="AV700" s="201"/>
      <c r="AW700" s="201"/>
      <c r="AX700" s="206"/>
      <c r="AY700" s="201"/>
      <c r="AZ700" s="201"/>
      <c r="BA700" s="201"/>
      <c r="BB700" s="201"/>
      <c r="BC700" s="201"/>
      <c r="BD700" s="201"/>
      <c r="BE700" s="201"/>
      <c r="BF700" s="201"/>
      <c r="BG700" s="201"/>
      <c r="BH700" s="203"/>
      <c r="BI700" s="201"/>
      <c r="BJ700" s="201"/>
      <c r="BK700" s="201"/>
      <c r="BL700" s="201"/>
      <c r="BM700" s="201"/>
      <c r="BN700" s="201"/>
      <c r="BO700" s="201"/>
      <c r="BP700" s="201"/>
      <c r="BQ700" s="201"/>
      <c r="BR700" s="203"/>
      <c r="BS700" s="201"/>
      <c r="BT700" s="201"/>
      <c r="BU700" s="201"/>
      <c r="BV700" s="201"/>
      <c r="BW700" s="201"/>
      <c r="BX700" s="201"/>
      <c r="BY700" s="201"/>
      <c r="BZ700" s="201"/>
      <c r="CA700" s="201"/>
      <c r="CB700" s="203"/>
      <c r="CC700" s="201"/>
      <c r="CD700" s="201"/>
      <c r="CE700" s="201"/>
      <c r="CF700" s="201"/>
      <c r="CG700" s="201"/>
      <c r="CH700" s="201"/>
      <c r="CI700" s="201"/>
      <c r="CJ700" s="201"/>
      <c r="CK700" s="201"/>
      <c r="CL700" s="203"/>
      <c r="CM700" s="201"/>
      <c r="CN700" s="201"/>
      <c r="CO700" s="201"/>
      <c r="CP700" s="201"/>
      <c r="CQ700" s="201"/>
      <c r="CR700" s="201"/>
      <c r="CS700" s="201"/>
      <c r="CT700" s="201"/>
      <c r="CU700" s="201"/>
    </row>
    <row r="701" spans="1:99" x14ac:dyDescent="0.25">
      <c r="A701" s="224"/>
      <c r="B701" s="224"/>
      <c r="C701" s="202"/>
      <c r="D701" s="201"/>
      <c r="E701" s="201"/>
      <c r="F701" s="227"/>
      <c r="G701" s="227"/>
      <c r="H701" s="206"/>
      <c r="I701" s="224"/>
      <c r="J701" s="201"/>
      <c r="K701" s="201"/>
      <c r="L701" s="201"/>
      <c r="M701" s="201"/>
      <c r="N701" s="201"/>
      <c r="O701" s="201"/>
      <c r="P701" s="201"/>
      <c r="Q701" s="224"/>
      <c r="R701" s="201"/>
      <c r="S701" s="201"/>
      <c r="T701" s="201"/>
      <c r="U701" s="201"/>
      <c r="V701" s="201"/>
      <c r="W701" s="203"/>
      <c r="X701" s="201"/>
      <c r="Y701" s="201"/>
      <c r="Z701" s="201"/>
      <c r="AA701" s="201"/>
      <c r="AB701" s="201"/>
      <c r="AC701" s="203"/>
      <c r="AD701" s="203"/>
      <c r="AE701" s="203"/>
      <c r="AF701" s="201"/>
      <c r="AG701" s="201"/>
      <c r="AH701" s="201"/>
      <c r="AI701" s="203"/>
      <c r="AJ701" s="203"/>
      <c r="AK701" s="203"/>
      <c r="AL701" s="203"/>
      <c r="AM701" s="201"/>
      <c r="AN701" s="201"/>
      <c r="AO701" s="201"/>
      <c r="AP701" s="201"/>
      <c r="AQ701" s="201"/>
      <c r="AR701" s="201"/>
      <c r="AS701" s="201"/>
      <c r="AT701" s="201"/>
      <c r="AU701" s="201"/>
      <c r="AV701" s="201"/>
      <c r="AW701" s="201"/>
      <c r="AX701" s="206"/>
      <c r="AY701" s="201"/>
      <c r="AZ701" s="201"/>
      <c r="BA701" s="201"/>
      <c r="BB701" s="201"/>
      <c r="BC701" s="201"/>
      <c r="BD701" s="201"/>
      <c r="BE701" s="201"/>
      <c r="BF701" s="201"/>
      <c r="BG701" s="201"/>
      <c r="BH701" s="203"/>
      <c r="BI701" s="201"/>
      <c r="BJ701" s="201"/>
      <c r="BK701" s="201"/>
      <c r="BL701" s="201"/>
      <c r="BM701" s="201"/>
      <c r="BN701" s="201"/>
      <c r="BO701" s="201"/>
      <c r="BP701" s="201"/>
      <c r="BQ701" s="201"/>
      <c r="BR701" s="203"/>
      <c r="BS701" s="201"/>
      <c r="BT701" s="201"/>
      <c r="BU701" s="201"/>
      <c r="BV701" s="201"/>
      <c r="BW701" s="201"/>
      <c r="BX701" s="201"/>
      <c r="BY701" s="201"/>
      <c r="BZ701" s="201"/>
      <c r="CA701" s="201"/>
      <c r="CB701" s="203"/>
      <c r="CC701" s="201"/>
      <c r="CD701" s="201"/>
      <c r="CE701" s="201"/>
      <c r="CF701" s="201"/>
      <c r="CG701" s="201"/>
      <c r="CH701" s="201"/>
      <c r="CI701" s="201"/>
      <c r="CJ701" s="201"/>
      <c r="CK701" s="201"/>
      <c r="CL701" s="203"/>
      <c r="CM701" s="201"/>
      <c r="CN701" s="201"/>
      <c r="CO701" s="201"/>
      <c r="CP701" s="201"/>
      <c r="CQ701" s="201"/>
      <c r="CR701" s="201"/>
      <c r="CS701" s="201"/>
      <c r="CT701" s="201"/>
      <c r="CU701" s="201"/>
    </row>
    <row r="702" spans="1:99" x14ac:dyDescent="0.25">
      <c r="A702" s="224"/>
      <c r="B702" s="224"/>
      <c r="C702" s="202"/>
      <c r="D702" s="201"/>
      <c r="E702" s="201"/>
      <c r="F702" s="227"/>
      <c r="G702" s="227"/>
      <c r="H702" s="206"/>
      <c r="I702" s="224"/>
      <c r="J702" s="201"/>
      <c r="K702" s="201"/>
      <c r="L702" s="201"/>
      <c r="M702" s="201"/>
      <c r="N702" s="201"/>
      <c r="O702" s="201"/>
      <c r="P702" s="201"/>
      <c r="Q702" s="224"/>
      <c r="R702" s="201"/>
      <c r="S702" s="201"/>
      <c r="T702" s="201"/>
      <c r="U702" s="201"/>
      <c r="V702" s="201"/>
      <c r="W702" s="203"/>
      <c r="X702" s="201"/>
      <c r="Y702" s="201"/>
      <c r="Z702" s="201"/>
      <c r="AA702" s="201"/>
      <c r="AB702" s="201"/>
      <c r="AC702" s="203"/>
      <c r="AD702" s="203"/>
      <c r="AE702" s="203"/>
      <c r="AF702" s="201"/>
      <c r="AG702" s="201"/>
      <c r="AH702" s="201"/>
      <c r="AI702" s="203"/>
      <c r="AJ702" s="203"/>
      <c r="AK702" s="203"/>
      <c r="AL702" s="203"/>
      <c r="AM702" s="201"/>
      <c r="AN702" s="201"/>
      <c r="AO702" s="201"/>
      <c r="AP702" s="201"/>
      <c r="AQ702" s="201"/>
      <c r="AR702" s="201"/>
      <c r="AS702" s="201"/>
      <c r="AT702" s="201"/>
      <c r="AU702" s="201"/>
      <c r="AV702" s="201"/>
      <c r="AW702" s="201"/>
      <c r="AX702" s="206"/>
      <c r="AY702" s="201"/>
      <c r="AZ702" s="201"/>
      <c r="BA702" s="201"/>
      <c r="BB702" s="201"/>
      <c r="BC702" s="201"/>
      <c r="BD702" s="201"/>
      <c r="BE702" s="201"/>
      <c r="BF702" s="201"/>
      <c r="BG702" s="201"/>
      <c r="BH702" s="203"/>
      <c r="BI702" s="201"/>
      <c r="BJ702" s="201"/>
      <c r="BK702" s="201"/>
      <c r="BL702" s="201"/>
      <c r="BM702" s="201"/>
      <c r="BN702" s="201"/>
      <c r="BO702" s="201"/>
      <c r="BP702" s="201"/>
      <c r="BQ702" s="201"/>
      <c r="BR702" s="203"/>
      <c r="BS702" s="201"/>
      <c r="BT702" s="201"/>
      <c r="BU702" s="201"/>
      <c r="BV702" s="201"/>
      <c r="BW702" s="201"/>
      <c r="BX702" s="201"/>
      <c r="BY702" s="201"/>
      <c r="BZ702" s="201"/>
      <c r="CA702" s="201"/>
      <c r="CB702" s="203"/>
      <c r="CC702" s="201"/>
      <c r="CD702" s="201"/>
      <c r="CE702" s="201"/>
      <c r="CF702" s="201"/>
      <c r="CG702" s="201"/>
      <c r="CH702" s="201"/>
      <c r="CI702" s="201"/>
      <c r="CJ702" s="201"/>
      <c r="CK702" s="201"/>
      <c r="CL702" s="203"/>
      <c r="CM702" s="201"/>
      <c r="CN702" s="201"/>
      <c r="CO702" s="201"/>
      <c r="CP702" s="201"/>
      <c r="CQ702" s="201"/>
      <c r="CR702" s="201"/>
      <c r="CS702" s="201"/>
      <c r="CT702" s="201"/>
      <c r="CU702" s="201"/>
    </row>
    <row r="703" spans="1:99" x14ac:dyDescent="0.25">
      <c r="A703" s="224"/>
      <c r="B703" s="224"/>
      <c r="C703" s="202"/>
      <c r="D703" s="201"/>
      <c r="E703" s="201"/>
      <c r="F703" s="227"/>
      <c r="G703" s="227"/>
      <c r="H703" s="206"/>
      <c r="I703" s="224"/>
      <c r="J703" s="201"/>
      <c r="K703" s="201"/>
      <c r="L703" s="201"/>
      <c r="M703" s="201"/>
      <c r="N703" s="201"/>
      <c r="O703" s="201"/>
      <c r="P703" s="201"/>
      <c r="Q703" s="224"/>
      <c r="R703" s="201"/>
      <c r="S703" s="201"/>
      <c r="T703" s="201"/>
      <c r="U703" s="201"/>
      <c r="V703" s="201"/>
      <c r="W703" s="203"/>
      <c r="X703" s="201"/>
      <c r="Y703" s="201"/>
      <c r="Z703" s="201"/>
      <c r="AA703" s="201"/>
      <c r="AB703" s="201"/>
      <c r="AC703" s="203"/>
      <c r="AD703" s="203"/>
      <c r="AE703" s="203"/>
      <c r="AF703" s="201"/>
      <c r="AG703" s="201"/>
      <c r="AH703" s="201"/>
      <c r="AI703" s="203"/>
      <c r="AJ703" s="203"/>
      <c r="AK703" s="203"/>
      <c r="AL703" s="203"/>
      <c r="AM703" s="201"/>
      <c r="AN703" s="201"/>
      <c r="AO703" s="201"/>
      <c r="AP703" s="201"/>
      <c r="AQ703" s="201"/>
      <c r="AR703" s="201"/>
      <c r="AS703" s="201"/>
      <c r="AT703" s="201"/>
      <c r="AU703" s="201"/>
      <c r="AV703" s="201"/>
      <c r="AW703" s="201"/>
      <c r="AX703" s="206"/>
      <c r="AY703" s="201"/>
      <c r="AZ703" s="201"/>
      <c r="BA703" s="201"/>
      <c r="BB703" s="201"/>
      <c r="BC703" s="201"/>
      <c r="BD703" s="201"/>
      <c r="BE703" s="201"/>
      <c r="BF703" s="201"/>
      <c r="BG703" s="201"/>
      <c r="BH703" s="203"/>
      <c r="BI703" s="201"/>
      <c r="BJ703" s="201"/>
      <c r="BK703" s="201"/>
      <c r="BL703" s="201"/>
      <c r="BM703" s="201"/>
      <c r="BN703" s="201"/>
      <c r="BO703" s="201"/>
      <c r="BP703" s="201"/>
      <c r="BQ703" s="201"/>
      <c r="BR703" s="203"/>
      <c r="BS703" s="201"/>
      <c r="BT703" s="201"/>
      <c r="BU703" s="201"/>
      <c r="BV703" s="201"/>
      <c r="BW703" s="201"/>
      <c r="BX703" s="201"/>
      <c r="BY703" s="201"/>
      <c r="BZ703" s="201"/>
      <c r="CA703" s="201"/>
      <c r="CB703" s="203"/>
      <c r="CC703" s="201"/>
      <c r="CD703" s="201"/>
      <c r="CE703" s="201"/>
      <c r="CF703" s="201"/>
      <c r="CG703" s="201"/>
      <c r="CH703" s="201"/>
      <c r="CI703" s="201"/>
      <c r="CJ703" s="201"/>
      <c r="CK703" s="201"/>
      <c r="CL703" s="203"/>
      <c r="CM703" s="201"/>
      <c r="CN703" s="201"/>
      <c r="CO703" s="201"/>
      <c r="CP703" s="201"/>
      <c r="CQ703" s="201"/>
      <c r="CR703" s="201"/>
      <c r="CS703" s="201"/>
      <c r="CT703" s="201"/>
      <c r="CU703" s="201"/>
    </row>
    <row r="704" spans="1:99" x14ac:dyDescent="0.25">
      <c r="A704" s="224"/>
      <c r="B704" s="224"/>
      <c r="C704" s="202"/>
      <c r="D704" s="201"/>
      <c r="E704" s="201"/>
      <c r="F704" s="227"/>
      <c r="G704" s="227"/>
      <c r="H704" s="206"/>
      <c r="I704" s="224"/>
      <c r="J704" s="201"/>
      <c r="K704" s="201"/>
      <c r="L704" s="201"/>
      <c r="M704" s="201"/>
      <c r="N704" s="201"/>
      <c r="O704" s="201"/>
      <c r="P704" s="201"/>
      <c r="Q704" s="224"/>
      <c r="R704" s="201"/>
      <c r="S704" s="201"/>
      <c r="T704" s="201"/>
      <c r="U704" s="201"/>
      <c r="V704" s="201"/>
      <c r="W704" s="203"/>
      <c r="X704" s="201"/>
      <c r="Y704" s="201"/>
      <c r="Z704" s="201"/>
      <c r="AA704" s="201"/>
      <c r="AB704" s="201"/>
      <c r="AC704" s="203"/>
      <c r="AD704" s="203"/>
      <c r="AE704" s="203"/>
      <c r="AF704" s="201"/>
      <c r="AG704" s="201"/>
      <c r="AH704" s="201"/>
      <c r="AI704" s="203"/>
      <c r="AJ704" s="203"/>
      <c r="AK704" s="203"/>
      <c r="AL704" s="203"/>
      <c r="AM704" s="201"/>
      <c r="AN704" s="201"/>
      <c r="AO704" s="201"/>
      <c r="AP704" s="201"/>
      <c r="AQ704" s="201"/>
      <c r="AR704" s="201"/>
      <c r="AS704" s="201"/>
      <c r="AT704" s="201"/>
      <c r="AU704" s="201"/>
      <c r="AV704" s="201"/>
      <c r="AW704" s="201"/>
      <c r="AX704" s="206"/>
      <c r="AY704" s="201"/>
      <c r="AZ704" s="201"/>
      <c r="BA704" s="201"/>
      <c r="BB704" s="201"/>
      <c r="BC704" s="201"/>
      <c r="BD704" s="201"/>
      <c r="BE704" s="201"/>
      <c r="BF704" s="201"/>
      <c r="BG704" s="201"/>
      <c r="BH704" s="203"/>
      <c r="BI704" s="201"/>
      <c r="BJ704" s="201"/>
      <c r="BK704" s="201"/>
      <c r="BL704" s="201"/>
      <c r="BM704" s="201"/>
      <c r="BN704" s="201"/>
      <c r="BO704" s="201"/>
      <c r="BP704" s="201"/>
      <c r="BQ704" s="201"/>
      <c r="BR704" s="203"/>
      <c r="BS704" s="201"/>
      <c r="BT704" s="201"/>
      <c r="BU704" s="201"/>
      <c r="BV704" s="201"/>
      <c r="BW704" s="201"/>
      <c r="BX704" s="201"/>
      <c r="BY704" s="201"/>
      <c r="BZ704" s="201"/>
      <c r="CA704" s="201"/>
      <c r="CB704" s="203"/>
      <c r="CC704" s="201"/>
      <c r="CD704" s="201"/>
      <c r="CE704" s="201"/>
      <c r="CF704" s="201"/>
      <c r="CG704" s="201"/>
      <c r="CH704" s="201"/>
      <c r="CI704" s="201"/>
      <c r="CJ704" s="201"/>
      <c r="CK704" s="201"/>
      <c r="CL704" s="203"/>
      <c r="CM704" s="201"/>
      <c r="CN704" s="201"/>
      <c r="CO704" s="201"/>
      <c r="CP704" s="201"/>
      <c r="CQ704" s="201"/>
      <c r="CR704" s="201"/>
      <c r="CS704" s="201"/>
      <c r="CT704" s="201"/>
      <c r="CU704" s="201"/>
    </row>
    <row r="705" spans="1:99" x14ac:dyDescent="0.25">
      <c r="A705" s="224"/>
      <c r="B705" s="224"/>
      <c r="C705" s="202"/>
      <c r="D705" s="201"/>
      <c r="E705" s="201"/>
      <c r="F705" s="227"/>
      <c r="G705" s="227"/>
      <c r="H705" s="206"/>
      <c r="I705" s="224"/>
      <c r="J705" s="201"/>
      <c r="K705" s="201"/>
      <c r="L705" s="201"/>
      <c r="M705" s="201"/>
      <c r="N705" s="201"/>
      <c r="O705" s="201"/>
      <c r="P705" s="201"/>
      <c r="Q705" s="224"/>
      <c r="R705" s="201"/>
      <c r="S705" s="201"/>
      <c r="T705" s="201"/>
      <c r="U705" s="201"/>
      <c r="V705" s="201"/>
      <c r="W705" s="203"/>
      <c r="X705" s="201"/>
      <c r="Y705" s="201"/>
      <c r="Z705" s="201"/>
      <c r="AA705" s="201"/>
      <c r="AB705" s="201"/>
      <c r="AC705" s="203"/>
      <c r="AD705" s="203"/>
      <c r="AE705" s="203"/>
      <c r="AF705" s="201"/>
      <c r="AG705" s="201"/>
      <c r="AH705" s="201"/>
      <c r="AI705" s="203"/>
      <c r="AJ705" s="203"/>
      <c r="AK705" s="203"/>
      <c r="AL705" s="203"/>
      <c r="AM705" s="201"/>
      <c r="AN705" s="201"/>
      <c r="AO705" s="201"/>
      <c r="AP705" s="201"/>
      <c r="AQ705" s="201"/>
      <c r="AR705" s="201"/>
      <c r="AS705" s="201"/>
      <c r="AT705" s="201"/>
      <c r="AU705" s="201"/>
      <c r="AV705" s="201"/>
      <c r="AW705" s="201"/>
      <c r="AX705" s="206"/>
      <c r="AY705" s="201"/>
      <c r="AZ705" s="201"/>
      <c r="BA705" s="201"/>
      <c r="BB705" s="201"/>
      <c r="BC705" s="201"/>
      <c r="BD705" s="201"/>
      <c r="BE705" s="201"/>
      <c r="BF705" s="201"/>
      <c r="BG705" s="201"/>
      <c r="BH705" s="203"/>
      <c r="BI705" s="201"/>
      <c r="BJ705" s="201"/>
      <c r="BK705" s="201"/>
      <c r="BL705" s="201"/>
      <c r="BM705" s="201"/>
      <c r="BN705" s="201"/>
      <c r="BO705" s="201"/>
      <c r="BP705" s="201"/>
      <c r="BQ705" s="201"/>
      <c r="BR705" s="203"/>
      <c r="BS705" s="201"/>
      <c r="BT705" s="201"/>
      <c r="BU705" s="201"/>
      <c r="BV705" s="201"/>
      <c r="BW705" s="201"/>
      <c r="BX705" s="201"/>
      <c r="BY705" s="201"/>
      <c r="BZ705" s="201"/>
      <c r="CA705" s="201"/>
      <c r="CB705" s="203"/>
      <c r="CC705" s="201"/>
      <c r="CD705" s="201"/>
      <c r="CE705" s="201"/>
      <c r="CF705" s="201"/>
      <c r="CG705" s="201"/>
      <c r="CH705" s="201"/>
      <c r="CI705" s="201"/>
      <c r="CJ705" s="201"/>
      <c r="CK705" s="201"/>
      <c r="CL705" s="203"/>
      <c r="CM705" s="201"/>
      <c r="CN705" s="201"/>
      <c r="CO705" s="201"/>
      <c r="CP705" s="201"/>
      <c r="CQ705" s="201"/>
      <c r="CR705" s="201"/>
      <c r="CS705" s="201"/>
      <c r="CT705" s="201"/>
      <c r="CU705" s="201"/>
    </row>
    <row r="706" spans="1:99" x14ac:dyDescent="0.25">
      <c r="A706" s="224"/>
      <c r="B706" s="224"/>
      <c r="C706" s="202"/>
      <c r="D706" s="201"/>
      <c r="E706" s="201"/>
      <c r="F706" s="227"/>
      <c r="G706" s="227"/>
      <c r="H706" s="206"/>
      <c r="I706" s="224"/>
      <c r="J706" s="201"/>
      <c r="K706" s="201"/>
      <c r="L706" s="201"/>
      <c r="M706" s="201"/>
      <c r="N706" s="201"/>
      <c r="O706" s="201"/>
      <c r="P706" s="201"/>
      <c r="Q706" s="224"/>
      <c r="R706" s="201"/>
      <c r="S706" s="201"/>
      <c r="T706" s="201"/>
      <c r="U706" s="201"/>
      <c r="V706" s="201"/>
      <c r="W706" s="203"/>
      <c r="X706" s="201"/>
      <c r="Y706" s="201"/>
      <c r="Z706" s="201"/>
      <c r="AA706" s="201"/>
      <c r="AB706" s="201"/>
      <c r="AC706" s="203"/>
      <c r="AD706" s="203"/>
      <c r="AE706" s="203"/>
      <c r="AF706" s="201"/>
      <c r="AG706" s="201"/>
      <c r="AH706" s="201"/>
      <c r="AI706" s="203"/>
      <c r="AJ706" s="203"/>
      <c r="AK706" s="203"/>
      <c r="AL706" s="203"/>
      <c r="AM706" s="201"/>
      <c r="AN706" s="201"/>
      <c r="AO706" s="201"/>
      <c r="AP706" s="201"/>
      <c r="AQ706" s="201"/>
      <c r="AR706" s="201"/>
      <c r="AS706" s="201"/>
      <c r="AT706" s="201"/>
      <c r="AU706" s="201"/>
      <c r="AV706" s="201"/>
      <c r="AW706" s="201"/>
      <c r="AX706" s="206"/>
      <c r="AY706" s="201"/>
      <c r="AZ706" s="201"/>
      <c r="BA706" s="201"/>
      <c r="BB706" s="201"/>
      <c r="BC706" s="201"/>
      <c r="BD706" s="201"/>
      <c r="BE706" s="201"/>
      <c r="BF706" s="201"/>
      <c r="BG706" s="201"/>
      <c r="BH706" s="203"/>
      <c r="BI706" s="201"/>
      <c r="BJ706" s="201"/>
      <c r="BK706" s="201"/>
      <c r="BL706" s="201"/>
      <c r="BM706" s="201"/>
      <c r="BN706" s="201"/>
      <c r="BO706" s="201"/>
      <c r="BP706" s="201"/>
      <c r="BQ706" s="201"/>
      <c r="BR706" s="203"/>
      <c r="BS706" s="201"/>
      <c r="BT706" s="201"/>
      <c r="BU706" s="201"/>
      <c r="BV706" s="201"/>
      <c r="BW706" s="201"/>
      <c r="BX706" s="201"/>
      <c r="BY706" s="201"/>
      <c r="BZ706" s="201"/>
      <c r="CA706" s="201"/>
      <c r="CB706" s="203"/>
      <c r="CC706" s="201"/>
      <c r="CD706" s="201"/>
      <c r="CE706" s="201"/>
      <c r="CF706" s="201"/>
      <c r="CG706" s="201"/>
      <c r="CH706" s="201"/>
      <c r="CI706" s="201"/>
      <c r="CJ706" s="201"/>
      <c r="CK706" s="201"/>
      <c r="CL706" s="203"/>
      <c r="CM706" s="201"/>
      <c r="CN706" s="201"/>
      <c r="CO706" s="201"/>
      <c r="CP706" s="201"/>
      <c r="CQ706" s="201"/>
      <c r="CR706" s="201"/>
      <c r="CS706" s="201"/>
      <c r="CT706" s="201"/>
      <c r="CU706" s="201"/>
    </row>
    <row r="707" spans="1:99" x14ac:dyDescent="0.25">
      <c r="A707" s="224"/>
      <c r="B707" s="224"/>
      <c r="C707" s="202"/>
      <c r="D707" s="201"/>
      <c r="E707" s="201"/>
      <c r="F707" s="227"/>
      <c r="G707" s="227"/>
      <c r="H707" s="206"/>
      <c r="I707" s="224"/>
      <c r="J707" s="201"/>
      <c r="K707" s="201"/>
      <c r="L707" s="201"/>
      <c r="M707" s="201"/>
      <c r="N707" s="201"/>
      <c r="O707" s="201"/>
      <c r="P707" s="201"/>
      <c r="Q707" s="224"/>
      <c r="R707" s="201"/>
      <c r="S707" s="201"/>
      <c r="T707" s="201"/>
      <c r="U707" s="201"/>
      <c r="V707" s="201"/>
      <c r="W707" s="203"/>
      <c r="X707" s="201"/>
      <c r="Y707" s="201"/>
      <c r="Z707" s="201"/>
      <c r="AA707" s="201"/>
      <c r="AB707" s="201"/>
      <c r="AC707" s="203"/>
      <c r="AD707" s="203"/>
      <c r="AE707" s="203"/>
      <c r="AF707" s="201"/>
      <c r="AG707" s="201"/>
      <c r="AH707" s="201"/>
      <c r="AI707" s="203"/>
      <c r="AJ707" s="203"/>
      <c r="AK707" s="203"/>
      <c r="AL707" s="203"/>
      <c r="AM707" s="201"/>
      <c r="AN707" s="201"/>
      <c r="AO707" s="201"/>
      <c r="AP707" s="201"/>
      <c r="AQ707" s="201"/>
      <c r="AR707" s="201"/>
      <c r="AS707" s="201"/>
      <c r="AT707" s="201"/>
      <c r="AU707" s="201"/>
      <c r="AV707" s="201"/>
      <c r="AW707" s="201"/>
      <c r="AX707" s="206"/>
      <c r="AY707" s="201"/>
      <c r="AZ707" s="201"/>
      <c r="BA707" s="201"/>
      <c r="BB707" s="201"/>
      <c r="BC707" s="201"/>
      <c r="BD707" s="201"/>
      <c r="BE707" s="201"/>
      <c r="BF707" s="201"/>
      <c r="BG707" s="201"/>
      <c r="BH707" s="203"/>
      <c r="BI707" s="201"/>
      <c r="BJ707" s="201"/>
      <c r="BK707" s="201"/>
      <c r="BL707" s="201"/>
      <c r="BM707" s="201"/>
      <c r="BN707" s="201"/>
      <c r="BO707" s="201"/>
      <c r="BP707" s="201"/>
      <c r="BQ707" s="201"/>
      <c r="BR707" s="203"/>
      <c r="BS707" s="201"/>
      <c r="BT707" s="201"/>
      <c r="BU707" s="201"/>
      <c r="BV707" s="201"/>
      <c r="BW707" s="201"/>
      <c r="BX707" s="201"/>
      <c r="BY707" s="201"/>
      <c r="BZ707" s="201"/>
      <c r="CA707" s="201"/>
      <c r="CB707" s="203"/>
      <c r="CC707" s="201"/>
      <c r="CD707" s="201"/>
      <c r="CE707" s="201"/>
      <c r="CF707" s="201"/>
      <c r="CG707" s="201"/>
      <c r="CH707" s="201"/>
      <c r="CI707" s="201"/>
      <c r="CJ707" s="201"/>
      <c r="CK707" s="201"/>
      <c r="CL707" s="203"/>
      <c r="CM707" s="201"/>
      <c r="CN707" s="201"/>
      <c r="CO707" s="201"/>
      <c r="CP707" s="201"/>
      <c r="CQ707" s="201"/>
      <c r="CR707" s="201"/>
      <c r="CS707" s="201"/>
      <c r="CT707" s="201"/>
      <c r="CU707" s="201"/>
    </row>
    <row r="708" spans="1:99" x14ac:dyDescent="0.25">
      <c r="A708" s="224"/>
      <c r="B708" s="224"/>
      <c r="C708" s="202"/>
      <c r="D708" s="201"/>
      <c r="E708" s="201"/>
      <c r="F708" s="227"/>
      <c r="G708" s="227"/>
      <c r="H708" s="206"/>
      <c r="I708" s="224"/>
      <c r="J708" s="201"/>
      <c r="K708" s="201"/>
      <c r="L708" s="201"/>
      <c r="M708" s="201"/>
      <c r="N708" s="201"/>
      <c r="O708" s="201"/>
      <c r="P708" s="201"/>
      <c r="Q708" s="224"/>
      <c r="R708" s="201"/>
      <c r="S708" s="201"/>
      <c r="T708" s="201"/>
      <c r="U708" s="201"/>
      <c r="V708" s="201"/>
      <c r="W708" s="203"/>
      <c r="X708" s="201"/>
      <c r="Y708" s="201"/>
      <c r="Z708" s="201"/>
      <c r="AA708" s="201"/>
      <c r="AB708" s="201"/>
      <c r="AC708" s="203"/>
      <c r="AD708" s="203"/>
      <c r="AE708" s="203"/>
      <c r="AF708" s="201"/>
      <c r="AG708" s="201"/>
      <c r="AH708" s="201"/>
      <c r="AI708" s="203"/>
      <c r="AJ708" s="203"/>
      <c r="AK708" s="203"/>
      <c r="AL708" s="203"/>
      <c r="AM708" s="201"/>
      <c r="AN708" s="201"/>
      <c r="AO708" s="201"/>
      <c r="AP708" s="201"/>
      <c r="AQ708" s="201"/>
      <c r="AR708" s="201"/>
      <c r="AS708" s="201"/>
      <c r="AT708" s="201"/>
      <c r="AU708" s="201"/>
      <c r="AV708" s="201"/>
      <c r="AW708" s="201"/>
      <c r="AX708" s="206"/>
      <c r="AY708" s="201"/>
      <c r="AZ708" s="201"/>
      <c r="BA708" s="201"/>
      <c r="BB708" s="201"/>
      <c r="BC708" s="201"/>
      <c r="BD708" s="201"/>
      <c r="BE708" s="201"/>
      <c r="BF708" s="201"/>
      <c r="BG708" s="201"/>
      <c r="BH708" s="203"/>
      <c r="BI708" s="201"/>
      <c r="BJ708" s="201"/>
      <c r="BK708" s="201"/>
      <c r="BL708" s="201"/>
      <c r="BM708" s="201"/>
      <c r="BN708" s="201"/>
      <c r="BO708" s="201"/>
      <c r="BP708" s="201"/>
      <c r="BQ708" s="201"/>
      <c r="BR708" s="203"/>
      <c r="BS708" s="201"/>
      <c r="BT708" s="201"/>
      <c r="BU708" s="201"/>
      <c r="BV708" s="201"/>
      <c r="BW708" s="201"/>
      <c r="BX708" s="201"/>
      <c r="BY708" s="201"/>
      <c r="BZ708" s="201"/>
      <c r="CA708" s="201"/>
      <c r="CB708" s="203"/>
      <c r="CC708" s="201"/>
      <c r="CD708" s="201"/>
      <c r="CE708" s="201"/>
      <c r="CF708" s="201"/>
      <c r="CG708" s="201"/>
      <c r="CH708" s="201"/>
      <c r="CI708" s="201"/>
      <c r="CJ708" s="201"/>
      <c r="CK708" s="201"/>
      <c r="CL708" s="203"/>
      <c r="CM708" s="201"/>
      <c r="CN708" s="201"/>
      <c r="CO708" s="201"/>
      <c r="CP708" s="201"/>
      <c r="CQ708" s="201"/>
      <c r="CR708" s="201"/>
      <c r="CS708" s="201"/>
      <c r="CT708" s="201"/>
      <c r="CU708" s="201"/>
    </row>
    <row r="709" spans="1:99" x14ac:dyDescent="0.25">
      <c r="A709" s="224"/>
      <c r="B709" s="224"/>
      <c r="C709" s="202"/>
      <c r="D709" s="201"/>
      <c r="E709" s="201"/>
      <c r="F709" s="227"/>
      <c r="G709" s="227"/>
      <c r="H709" s="206"/>
      <c r="I709" s="224"/>
      <c r="J709" s="201"/>
      <c r="K709" s="201"/>
      <c r="L709" s="201"/>
      <c r="M709" s="201"/>
      <c r="N709" s="201"/>
      <c r="O709" s="201"/>
      <c r="P709" s="201"/>
      <c r="Q709" s="224"/>
      <c r="R709" s="201"/>
      <c r="S709" s="201"/>
      <c r="T709" s="201"/>
      <c r="U709" s="201"/>
      <c r="V709" s="201"/>
      <c r="W709" s="203"/>
      <c r="X709" s="201"/>
      <c r="Y709" s="201"/>
      <c r="Z709" s="201"/>
      <c r="AA709" s="201"/>
      <c r="AB709" s="201"/>
      <c r="AC709" s="203"/>
      <c r="AD709" s="203"/>
      <c r="AE709" s="203"/>
      <c r="AF709" s="201"/>
      <c r="AG709" s="201"/>
      <c r="AH709" s="201"/>
      <c r="AI709" s="203"/>
      <c r="AJ709" s="203"/>
      <c r="AK709" s="203"/>
      <c r="AL709" s="203"/>
      <c r="AM709" s="201"/>
      <c r="AN709" s="201"/>
      <c r="AO709" s="201"/>
      <c r="AP709" s="201"/>
      <c r="AQ709" s="201"/>
      <c r="AR709" s="201"/>
      <c r="AS709" s="201"/>
      <c r="AT709" s="201"/>
      <c r="AU709" s="201"/>
      <c r="AV709" s="201"/>
      <c r="AW709" s="201"/>
      <c r="AX709" s="206"/>
      <c r="AY709" s="201"/>
      <c r="AZ709" s="201"/>
      <c r="BA709" s="201"/>
      <c r="BB709" s="201"/>
      <c r="BC709" s="201"/>
      <c r="BD709" s="201"/>
      <c r="BE709" s="201"/>
      <c r="BF709" s="201"/>
      <c r="BG709" s="201"/>
      <c r="BH709" s="203"/>
      <c r="BI709" s="201"/>
      <c r="BJ709" s="201"/>
      <c r="BK709" s="201"/>
      <c r="BL709" s="201"/>
      <c r="BM709" s="201"/>
      <c r="BN709" s="201"/>
      <c r="BO709" s="201"/>
      <c r="BP709" s="201"/>
      <c r="BQ709" s="201"/>
      <c r="BR709" s="203"/>
      <c r="BS709" s="201"/>
      <c r="BT709" s="201"/>
      <c r="BU709" s="201"/>
      <c r="BV709" s="201"/>
      <c r="BW709" s="201"/>
      <c r="BX709" s="201"/>
      <c r="BY709" s="201"/>
      <c r="BZ709" s="201"/>
      <c r="CA709" s="201"/>
      <c r="CB709" s="203"/>
      <c r="CC709" s="201"/>
      <c r="CD709" s="201"/>
      <c r="CE709" s="201"/>
      <c r="CF709" s="201"/>
      <c r="CG709" s="201"/>
      <c r="CH709" s="201"/>
      <c r="CI709" s="201"/>
      <c r="CJ709" s="201"/>
      <c r="CK709" s="201"/>
      <c r="CL709" s="203"/>
      <c r="CM709" s="201"/>
      <c r="CN709" s="201"/>
      <c r="CO709" s="201"/>
      <c r="CP709" s="201"/>
      <c r="CQ709" s="201"/>
      <c r="CR709" s="201"/>
      <c r="CS709" s="201"/>
      <c r="CT709" s="201"/>
      <c r="CU709" s="201"/>
    </row>
    <row r="710" spans="1:99" x14ac:dyDescent="0.25">
      <c r="A710" s="224"/>
      <c r="B710" s="224"/>
      <c r="C710" s="202"/>
      <c r="D710" s="201"/>
      <c r="E710" s="201"/>
      <c r="F710" s="227"/>
      <c r="G710" s="227"/>
      <c r="H710" s="206"/>
      <c r="I710" s="224"/>
      <c r="J710" s="201"/>
      <c r="K710" s="201"/>
      <c r="L710" s="201"/>
      <c r="M710" s="201"/>
      <c r="N710" s="201"/>
      <c r="O710" s="201"/>
      <c r="P710" s="201"/>
      <c r="Q710" s="224"/>
      <c r="R710" s="201"/>
      <c r="S710" s="201"/>
      <c r="T710" s="201"/>
      <c r="U710" s="201"/>
      <c r="V710" s="201"/>
      <c r="W710" s="203"/>
      <c r="X710" s="201"/>
      <c r="Y710" s="201"/>
      <c r="Z710" s="201"/>
      <c r="AA710" s="201"/>
      <c r="AB710" s="201"/>
      <c r="AC710" s="203"/>
      <c r="AD710" s="203"/>
      <c r="AE710" s="203"/>
      <c r="AF710" s="201"/>
      <c r="AG710" s="201"/>
      <c r="AH710" s="201"/>
      <c r="AI710" s="203"/>
      <c r="AJ710" s="203"/>
      <c r="AK710" s="203"/>
      <c r="AL710" s="203"/>
      <c r="AM710" s="201"/>
      <c r="AN710" s="201"/>
      <c r="AO710" s="201"/>
      <c r="AP710" s="201"/>
      <c r="AQ710" s="201"/>
      <c r="AR710" s="201"/>
      <c r="AS710" s="201"/>
      <c r="AT710" s="201"/>
      <c r="AU710" s="201"/>
      <c r="AV710" s="201"/>
      <c r="AW710" s="201"/>
      <c r="AX710" s="206"/>
      <c r="AY710" s="201"/>
      <c r="AZ710" s="201"/>
      <c r="BA710" s="201"/>
      <c r="BB710" s="201"/>
      <c r="BC710" s="201"/>
      <c r="BD710" s="201"/>
      <c r="BE710" s="201"/>
      <c r="BF710" s="201"/>
      <c r="BG710" s="201"/>
      <c r="BH710" s="203"/>
      <c r="BI710" s="201"/>
      <c r="BJ710" s="201"/>
      <c r="BK710" s="201"/>
      <c r="BL710" s="201"/>
      <c r="BM710" s="201"/>
      <c r="BN710" s="201"/>
      <c r="BO710" s="201"/>
      <c r="BP710" s="201"/>
      <c r="BQ710" s="201"/>
      <c r="BR710" s="203"/>
      <c r="BS710" s="201"/>
      <c r="BT710" s="201"/>
      <c r="BU710" s="201"/>
      <c r="BV710" s="201"/>
      <c r="BW710" s="201"/>
      <c r="BX710" s="201"/>
      <c r="BY710" s="201"/>
      <c r="BZ710" s="201"/>
      <c r="CA710" s="201"/>
      <c r="CB710" s="203"/>
      <c r="CC710" s="201"/>
      <c r="CD710" s="201"/>
      <c r="CE710" s="201"/>
      <c r="CF710" s="201"/>
      <c r="CG710" s="201"/>
      <c r="CH710" s="201"/>
      <c r="CI710" s="201"/>
      <c r="CJ710" s="201"/>
      <c r="CK710" s="201"/>
      <c r="CL710" s="203"/>
      <c r="CM710" s="201"/>
      <c r="CN710" s="201"/>
      <c r="CO710" s="201"/>
      <c r="CP710" s="201"/>
      <c r="CQ710" s="201"/>
      <c r="CR710" s="201"/>
      <c r="CS710" s="201"/>
      <c r="CT710" s="201"/>
      <c r="CU710" s="201"/>
    </row>
    <row r="711" spans="1:99" x14ac:dyDescent="0.25">
      <c r="A711" s="224"/>
      <c r="B711" s="224"/>
      <c r="C711" s="202"/>
      <c r="D711" s="201"/>
      <c r="E711" s="201"/>
      <c r="F711" s="227"/>
      <c r="G711" s="227"/>
      <c r="H711" s="206"/>
      <c r="I711" s="224"/>
      <c r="J711" s="201"/>
      <c r="K711" s="201"/>
      <c r="L711" s="201"/>
      <c r="M711" s="201"/>
      <c r="N711" s="201"/>
      <c r="O711" s="201"/>
      <c r="P711" s="201"/>
      <c r="Q711" s="224"/>
      <c r="R711" s="201"/>
      <c r="S711" s="201"/>
      <c r="T711" s="201"/>
      <c r="U711" s="201"/>
      <c r="V711" s="201"/>
      <c r="W711" s="203"/>
      <c r="X711" s="201"/>
      <c r="Y711" s="201"/>
      <c r="Z711" s="201"/>
      <c r="AA711" s="201"/>
      <c r="AB711" s="201"/>
      <c r="AC711" s="203"/>
      <c r="AD711" s="203"/>
      <c r="AE711" s="203"/>
      <c r="AF711" s="201"/>
      <c r="AG711" s="201"/>
      <c r="AH711" s="201"/>
      <c r="AI711" s="203"/>
      <c r="AJ711" s="203"/>
      <c r="AK711" s="203"/>
      <c r="AL711" s="203"/>
      <c r="AM711" s="201"/>
      <c r="AN711" s="201"/>
      <c r="AO711" s="201"/>
      <c r="AP711" s="201"/>
      <c r="AQ711" s="201"/>
      <c r="AR711" s="201"/>
      <c r="AS711" s="201"/>
      <c r="AT711" s="201"/>
      <c r="AU711" s="201"/>
      <c r="AV711" s="201"/>
      <c r="AW711" s="201"/>
      <c r="AX711" s="206"/>
      <c r="AY711" s="201"/>
      <c r="AZ711" s="201"/>
      <c r="BA711" s="201"/>
      <c r="BB711" s="201"/>
      <c r="BC711" s="201"/>
      <c r="BD711" s="201"/>
      <c r="BE711" s="201"/>
      <c r="BF711" s="201"/>
      <c r="BG711" s="201"/>
      <c r="BH711" s="203"/>
      <c r="BI711" s="201"/>
      <c r="BJ711" s="201"/>
      <c r="BK711" s="201"/>
      <c r="BL711" s="201"/>
      <c r="BM711" s="201"/>
      <c r="BN711" s="201"/>
      <c r="BO711" s="201"/>
      <c r="BP711" s="201"/>
      <c r="BQ711" s="201"/>
      <c r="BR711" s="203"/>
      <c r="BS711" s="201"/>
      <c r="BT711" s="201"/>
      <c r="BU711" s="201"/>
      <c r="BV711" s="201"/>
      <c r="BW711" s="201"/>
      <c r="BX711" s="201"/>
      <c r="BY711" s="201"/>
      <c r="BZ711" s="201"/>
      <c r="CA711" s="201"/>
      <c r="CB711" s="203"/>
      <c r="CC711" s="201"/>
      <c r="CD711" s="201"/>
      <c r="CE711" s="201"/>
      <c r="CF711" s="201"/>
      <c r="CG711" s="201"/>
      <c r="CH711" s="201"/>
      <c r="CI711" s="201"/>
      <c r="CJ711" s="201"/>
      <c r="CK711" s="201"/>
      <c r="CL711" s="203"/>
      <c r="CM711" s="201"/>
      <c r="CN711" s="201"/>
      <c r="CO711" s="201"/>
      <c r="CP711" s="201"/>
      <c r="CQ711" s="201"/>
      <c r="CR711" s="201"/>
      <c r="CS711" s="201"/>
      <c r="CT711" s="201"/>
      <c r="CU711" s="201"/>
    </row>
    <row r="712" spans="1:99" x14ac:dyDescent="0.25">
      <c r="A712" s="224"/>
      <c r="B712" s="224"/>
      <c r="C712" s="202"/>
      <c r="D712" s="201"/>
      <c r="E712" s="201"/>
      <c r="F712" s="227"/>
      <c r="G712" s="227"/>
      <c r="H712" s="206"/>
      <c r="I712" s="224"/>
      <c r="J712" s="201"/>
      <c r="K712" s="201"/>
      <c r="L712" s="201"/>
      <c r="M712" s="201"/>
      <c r="N712" s="201"/>
      <c r="O712" s="201"/>
      <c r="P712" s="201"/>
      <c r="Q712" s="224"/>
      <c r="R712" s="201"/>
      <c r="S712" s="201"/>
      <c r="T712" s="201"/>
      <c r="U712" s="201"/>
      <c r="V712" s="201"/>
      <c r="W712" s="203"/>
      <c r="X712" s="201"/>
      <c r="Y712" s="201"/>
      <c r="Z712" s="201"/>
      <c r="AA712" s="201"/>
      <c r="AB712" s="201"/>
      <c r="AC712" s="203"/>
      <c r="AD712" s="203"/>
      <c r="AE712" s="203"/>
      <c r="AF712" s="201"/>
      <c r="AG712" s="201"/>
      <c r="AH712" s="201"/>
      <c r="AI712" s="203"/>
      <c r="AJ712" s="203"/>
      <c r="AK712" s="203"/>
      <c r="AL712" s="203"/>
      <c r="AM712" s="201"/>
      <c r="AN712" s="201"/>
      <c r="AO712" s="201"/>
      <c r="AP712" s="201"/>
      <c r="AQ712" s="201"/>
      <c r="AR712" s="201"/>
      <c r="AS712" s="201"/>
      <c r="AT712" s="201"/>
      <c r="AU712" s="201"/>
      <c r="AV712" s="201"/>
      <c r="AW712" s="201"/>
      <c r="AX712" s="206"/>
      <c r="AY712" s="201"/>
      <c r="AZ712" s="201"/>
      <c r="BA712" s="201"/>
      <c r="BB712" s="201"/>
      <c r="BC712" s="201"/>
      <c r="BD712" s="201"/>
      <c r="BE712" s="201"/>
      <c r="BF712" s="201"/>
      <c r="BG712" s="201"/>
      <c r="BH712" s="203"/>
      <c r="BI712" s="201"/>
      <c r="BJ712" s="201"/>
      <c r="BK712" s="201"/>
      <c r="BL712" s="201"/>
      <c r="BM712" s="201"/>
      <c r="BN712" s="201"/>
      <c r="BO712" s="201"/>
      <c r="BP712" s="201"/>
      <c r="BQ712" s="201"/>
      <c r="BR712" s="203"/>
      <c r="BS712" s="201"/>
      <c r="BT712" s="201"/>
      <c r="BU712" s="201"/>
      <c r="BV712" s="201"/>
      <c r="BW712" s="201"/>
      <c r="BX712" s="201"/>
      <c r="BY712" s="201"/>
      <c r="BZ712" s="201"/>
      <c r="CA712" s="201"/>
      <c r="CB712" s="203"/>
      <c r="CC712" s="201"/>
      <c r="CD712" s="201"/>
      <c r="CE712" s="201"/>
      <c r="CF712" s="201"/>
      <c r="CG712" s="201"/>
      <c r="CH712" s="201"/>
      <c r="CI712" s="201"/>
      <c r="CJ712" s="201"/>
      <c r="CK712" s="201"/>
      <c r="CL712" s="203"/>
      <c r="CM712" s="201"/>
      <c r="CN712" s="201"/>
      <c r="CO712" s="201"/>
      <c r="CP712" s="201"/>
      <c r="CQ712" s="201"/>
      <c r="CR712" s="201"/>
      <c r="CS712" s="201"/>
      <c r="CT712" s="201"/>
      <c r="CU712" s="201"/>
    </row>
    <row r="713" spans="1:99" x14ac:dyDescent="0.25">
      <c r="A713" s="224"/>
      <c r="B713" s="224"/>
      <c r="C713" s="202"/>
      <c r="D713" s="201"/>
      <c r="E713" s="201"/>
      <c r="F713" s="227"/>
      <c r="G713" s="227"/>
      <c r="H713" s="206"/>
      <c r="I713" s="224"/>
      <c r="J713" s="201"/>
      <c r="K713" s="201"/>
      <c r="L713" s="201"/>
      <c r="M713" s="201"/>
      <c r="N713" s="201"/>
      <c r="O713" s="201"/>
      <c r="P713" s="201"/>
      <c r="Q713" s="224"/>
      <c r="R713" s="201"/>
      <c r="S713" s="201"/>
      <c r="T713" s="201"/>
      <c r="U713" s="201"/>
      <c r="V713" s="201"/>
      <c r="W713" s="203"/>
      <c r="X713" s="201"/>
      <c r="Y713" s="201"/>
      <c r="Z713" s="201"/>
      <c r="AA713" s="201"/>
      <c r="AB713" s="201"/>
      <c r="AC713" s="203"/>
      <c r="AD713" s="203"/>
      <c r="AE713" s="203"/>
      <c r="AF713" s="201"/>
      <c r="AG713" s="201"/>
      <c r="AH713" s="201"/>
      <c r="AI713" s="203"/>
      <c r="AJ713" s="203"/>
      <c r="AK713" s="203"/>
      <c r="AL713" s="203"/>
      <c r="AM713" s="201"/>
      <c r="AN713" s="201"/>
      <c r="AO713" s="201"/>
      <c r="AP713" s="201"/>
      <c r="AQ713" s="201"/>
      <c r="AR713" s="201"/>
      <c r="AS713" s="201"/>
      <c r="AT713" s="201"/>
      <c r="AU713" s="201"/>
      <c r="AV713" s="201"/>
      <c r="AW713" s="201"/>
      <c r="AX713" s="206"/>
      <c r="AY713" s="201"/>
      <c r="AZ713" s="201"/>
      <c r="BA713" s="201"/>
      <c r="BB713" s="201"/>
      <c r="BC713" s="201"/>
      <c r="BD713" s="201"/>
      <c r="BE713" s="201"/>
      <c r="BF713" s="201"/>
      <c r="BG713" s="201"/>
      <c r="BH713" s="203"/>
      <c r="BI713" s="201"/>
      <c r="BJ713" s="201"/>
      <c r="BK713" s="201"/>
      <c r="BL713" s="201"/>
      <c r="BM713" s="201"/>
      <c r="BN713" s="201"/>
      <c r="BO713" s="201"/>
      <c r="BP713" s="201"/>
      <c r="BQ713" s="201"/>
      <c r="BR713" s="203"/>
      <c r="BS713" s="201"/>
      <c r="BT713" s="201"/>
      <c r="BU713" s="201"/>
      <c r="BV713" s="201"/>
      <c r="BW713" s="201"/>
      <c r="BX713" s="201"/>
      <c r="BY713" s="201"/>
      <c r="BZ713" s="201"/>
      <c r="CA713" s="201"/>
      <c r="CB713" s="203"/>
      <c r="CC713" s="201"/>
      <c r="CD713" s="201"/>
      <c r="CE713" s="201"/>
      <c r="CF713" s="201"/>
      <c r="CG713" s="201"/>
      <c r="CH713" s="201"/>
      <c r="CI713" s="201"/>
      <c r="CJ713" s="201"/>
      <c r="CK713" s="201"/>
      <c r="CL713" s="203"/>
      <c r="CM713" s="201"/>
      <c r="CN713" s="201"/>
      <c r="CO713" s="201"/>
      <c r="CP713" s="201"/>
      <c r="CQ713" s="201"/>
      <c r="CR713" s="201"/>
      <c r="CS713" s="201"/>
      <c r="CT713" s="201"/>
      <c r="CU713" s="201"/>
    </row>
    <row r="714" spans="1:99" x14ac:dyDescent="0.25">
      <c r="A714" s="224"/>
      <c r="B714" s="224"/>
      <c r="C714" s="202"/>
      <c r="D714" s="201"/>
      <c r="E714" s="201"/>
      <c r="F714" s="227"/>
      <c r="G714" s="227"/>
      <c r="H714" s="206"/>
      <c r="I714" s="224"/>
      <c r="J714" s="201"/>
      <c r="K714" s="201"/>
      <c r="L714" s="201"/>
      <c r="M714" s="201"/>
      <c r="N714" s="201"/>
      <c r="O714" s="201"/>
      <c r="P714" s="201"/>
      <c r="Q714" s="224"/>
      <c r="R714" s="201"/>
      <c r="S714" s="201"/>
      <c r="T714" s="201"/>
      <c r="U714" s="201"/>
      <c r="V714" s="201"/>
      <c r="W714" s="203"/>
      <c r="X714" s="201"/>
      <c r="Y714" s="201"/>
      <c r="Z714" s="201"/>
      <c r="AA714" s="201"/>
      <c r="AB714" s="201"/>
      <c r="AC714" s="203"/>
      <c r="AD714" s="203"/>
      <c r="AE714" s="203"/>
      <c r="AF714" s="201"/>
      <c r="AG714" s="201"/>
      <c r="AH714" s="201"/>
      <c r="AI714" s="203"/>
      <c r="AJ714" s="203"/>
      <c r="AK714" s="203"/>
      <c r="AL714" s="203"/>
      <c r="AM714" s="201"/>
      <c r="AN714" s="201"/>
      <c r="AO714" s="201"/>
      <c r="AP714" s="201"/>
      <c r="AQ714" s="201"/>
      <c r="AR714" s="201"/>
      <c r="AS714" s="201"/>
      <c r="AT714" s="201"/>
      <c r="AU714" s="201"/>
      <c r="AV714" s="201"/>
      <c r="AW714" s="201"/>
      <c r="AX714" s="206"/>
      <c r="AY714" s="201"/>
      <c r="AZ714" s="201"/>
      <c r="BA714" s="201"/>
      <c r="BB714" s="201"/>
      <c r="BC714" s="201"/>
      <c r="BD714" s="201"/>
      <c r="BE714" s="201"/>
      <c r="BF714" s="201"/>
      <c r="BG714" s="201"/>
      <c r="BH714" s="203"/>
      <c r="BI714" s="201"/>
      <c r="BJ714" s="201"/>
      <c r="BK714" s="201"/>
      <c r="BL714" s="201"/>
      <c r="BM714" s="201"/>
      <c r="BN714" s="201"/>
      <c r="BO714" s="201"/>
      <c r="BP714" s="201"/>
      <c r="BQ714" s="201"/>
      <c r="BR714" s="203"/>
      <c r="BS714" s="201"/>
      <c r="BT714" s="201"/>
      <c r="BU714" s="201"/>
      <c r="BV714" s="201"/>
      <c r="BW714" s="201"/>
      <c r="BX714" s="201"/>
      <c r="BY714" s="201"/>
      <c r="BZ714" s="201"/>
      <c r="CA714" s="201"/>
      <c r="CB714" s="203"/>
      <c r="CC714" s="201"/>
      <c r="CD714" s="201"/>
      <c r="CE714" s="201"/>
      <c r="CF714" s="201"/>
      <c r="CG714" s="201"/>
      <c r="CH714" s="201"/>
      <c r="CI714" s="201"/>
      <c r="CJ714" s="201"/>
      <c r="CK714" s="201"/>
      <c r="CL714" s="203"/>
      <c r="CM714" s="201"/>
      <c r="CN714" s="201"/>
      <c r="CO714" s="201"/>
      <c r="CP714" s="201"/>
      <c r="CQ714" s="201"/>
      <c r="CR714" s="201"/>
      <c r="CS714" s="201"/>
      <c r="CT714" s="201"/>
      <c r="CU714" s="201"/>
    </row>
    <row r="715" spans="1:99" x14ac:dyDescent="0.25">
      <c r="A715" s="224"/>
      <c r="B715" s="224"/>
      <c r="C715" s="202"/>
      <c r="D715" s="201"/>
      <c r="E715" s="201"/>
      <c r="F715" s="227"/>
      <c r="G715" s="227"/>
      <c r="H715" s="206"/>
      <c r="I715" s="224"/>
      <c r="J715" s="201"/>
      <c r="K715" s="201"/>
      <c r="L715" s="201"/>
      <c r="M715" s="201"/>
      <c r="N715" s="201"/>
      <c r="O715" s="201"/>
      <c r="P715" s="201"/>
      <c r="Q715" s="224"/>
      <c r="R715" s="201"/>
      <c r="S715" s="201"/>
      <c r="T715" s="201"/>
      <c r="U715" s="201"/>
      <c r="V715" s="201"/>
      <c r="W715" s="203"/>
      <c r="X715" s="201"/>
      <c r="Y715" s="201"/>
      <c r="Z715" s="201"/>
      <c r="AA715" s="201"/>
      <c r="AB715" s="201"/>
      <c r="AC715" s="203"/>
      <c r="AD715" s="203"/>
      <c r="AE715" s="203"/>
      <c r="AF715" s="201"/>
      <c r="AG715" s="201"/>
      <c r="AH715" s="201"/>
      <c r="AI715" s="203"/>
      <c r="AJ715" s="203"/>
      <c r="AK715" s="203"/>
      <c r="AL715" s="203"/>
      <c r="AM715" s="201"/>
      <c r="AN715" s="201"/>
      <c r="AO715" s="201"/>
      <c r="AP715" s="201"/>
      <c r="AQ715" s="201"/>
      <c r="AR715" s="201"/>
      <c r="AS715" s="201"/>
      <c r="AT715" s="201"/>
      <c r="AU715" s="201"/>
      <c r="AV715" s="201"/>
      <c r="AW715" s="201"/>
      <c r="AX715" s="206"/>
      <c r="AY715" s="201"/>
      <c r="AZ715" s="201"/>
      <c r="BA715" s="201"/>
      <c r="BB715" s="201"/>
      <c r="BC715" s="201"/>
      <c r="BD715" s="201"/>
      <c r="BE715" s="201"/>
      <c r="BF715" s="201"/>
      <c r="BG715" s="201"/>
      <c r="BH715" s="203"/>
      <c r="BI715" s="201"/>
      <c r="BJ715" s="201"/>
      <c r="BK715" s="201"/>
      <c r="BL715" s="201"/>
      <c r="BM715" s="201"/>
      <c r="BN715" s="201"/>
      <c r="BO715" s="201"/>
      <c r="BP715" s="201"/>
      <c r="BQ715" s="201"/>
      <c r="BR715" s="203"/>
      <c r="BS715" s="201"/>
      <c r="BT715" s="201"/>
      <c r="BU715" s="201"/>
      <c r="BV715" s="201"/>
      <c r="BW715" s="201"/>
      <c r="BX715" s="201"/>
      <c r="BY715" s="201"/>
      <c r="BZ715" s="201"/>
      <c r="CA715" s="201"/>
      <c r="CB715" s="203"/>
      <c r="CC715" s="201"/>
      <c r="CD715" s="201"/>
      <c r="CE715" s="201"/>
      <c r="CF715" s="201"/>
      <c r="CG715" s="201"/>
      <c r="CH715" s="201"/>
      <c r="CI715" s="201"/>
      <c r="CJ715" s="201"/>
      <c r="CK715" s="201"/>
      <c r="CL715" s="203"/>
      <c r="CM715" s="201"/>
      <c r="CN715" s="201"/>
      <c r="CO715" s="201"/>
      <c r="CP715" s="201"/>
      <c r="CQ715" s="201"/>
      <c r="CR715" s="201"/>
      <c r="CS715" s="201"/>
      <c r="CT715" s="201"/>
      <c r="CU715" s="201"/>
    </row>
    <row r="716" spans="1:99" x14ac:dyDescent="0.25">
      <c r="A716" s="224"/>
      <c r="B716" s="224"/>
      <c r="C716" s="202"/>
      <c r="D716" s="201"/>
      <c r="E716" s="201"/>
      <c r="F716" s="227"/>
      <c r="G716" s="227"/>
      <c r="H716" s="206"/>
      <c r="I716" s="224"/>
      <c r="J716" s="201"/>
      <c r="K716" s="201"/>
      <c r="L716" s="201"/>
      <c r="M716" s="201"/>
      <c r="N716" s="201"/>
      <c r="O716" s="201"/>
      <c r="P716" s="201"/>
      <c r="Q716" s="224"/>
      <c r="R716" s="201"/>
      <c r="S716" s="201"/>
      <c r="T716" s="201"/>
      <c r="U716" s="201"/>
      <c r="V716" s="201"/>
      <c r="W716" s="203"/>
      <c r="X716" s="201"/>
      <c r="Y716" s="201"/>
      <c r="Z716" s="201"/>
      <c r="AA716" s="201"/>
      <c r="AB716" s="201"/>
      <c r="AC716" s="203"/>
      <c r="AD716" s="203"/>
      <c r="AE716" s="203"/>
      <c r="AF716" s="201"/>
      <c r="AG716" s="201"/>
      <c r="AH716" s="201"/>
      <c r="AI716" s="203"/>
      <c r="AJ716" s="203"/>
      <c r="AK716" s="203"/>
      <c r="AL716" s="203"/>
      <c r="AM716" s="201"/>
      <c r="AN716" s="201"/>
      <c r="AO716" s="201"/>
      <c r="AP716" s="201"/>
      <c r="AQ716" s="201"/>
      <c r="AR716" s="201"/>
      <c r="AS716" s="201"/>
      <c r="AT716" s="201"/>
      <c r="AU716" s="201"/>
      <c r="AV716" s="201"/>
      <c r="AW716" s="201"/>
      <c r="AX716" s="206"/>
      <c r="AY716" s="201"/>
      <c r="AZ716" s="201"/>
      <c r="BA716" s="201"/>
      <c r="BB716" s="201"/>
      <c r="BC716" s="201"/>
      <c r="BD716" s="201"/>
      <c r="BE716" s="201"/>
      <c r="BF716" s="201"/>
      <c r="BG716" s="201"/>
      <c r="BH716" s="203"/>
      <c r="BI716" s="201"/>
      <c r="BJ716" s="201"/>
      <c r="BK716" s="201"/>
      <c r="BL716" s="201"/>
      <c r="BM716" s="201"/>
      <c r="BN716" s="201"/>
      <c r="BO716" s="201"/>
      <c r="BP716" s="201"/>
      <c r="BQ716" s="201"/>
      <c r="BR716" s="203"/>
      <c r="BS716" s="201"/>
      <c r="BT716" s="201"/>
      <c r="BU716" s="201"/>
      <c r="BV716" s="201"/>
      <c r="BW716" s="201"/>
      <c r="BX716" s="201"/>
      <c r="BY716" s="201"/>
      <c r="BZ716" s="201"/>
      <c r="CA716" s="201"/>
      <c r="CB716" s="203"/>
      <c r="CC716" s="201"/>
      <c r="CD716" s="201"/>
      <c r="CE716" s="201"/>
      <c r="CF716" s="201"/>
      <c r="CG716" s="201"/>
      <c r="CH716" s="201"/>
      <c r="CI716" s="201"/>
      <c r="CJ716" s="201"/>
      <c r="CK716" s="201"/>
      <c r="CL716" s="203"/>
      <c r="CM716" s="201"/>
      <c r="CN716" s="201"/>
      <c r="CO716" s="201"/>
      <c r="CP716" s="201"/>
      <c r="CQ716" s="201"/>
      <c r="CR716" s="201"/>
      <c r="CS716" s="201"/>
      <c r="CT716" s="201"/>
      <c r="CU716" s="201"/>
    </row>
    <row r="717" spans="1:99" x14ac:dyDescent="0.25">
      <c r="A717" s="224"/>
      <c r="B717" s="224"/>
      <c r="C717" s="202"/>
      <c r="D717" s="201"/>
      <c r="E717" s="201"/>
      <c r="F717" s="227"/>
      <c r="G717" s="227"/>
      <c r="H717" s="206"/>
      <c r="I717" s="224"/>
      <c r="J717" s="201"/>
      <c r="K717" s="201"/>
      <c r="L717" s="201"/>
      <c r="M717" s="201"/>
      <c r="N717" s="201"/>
      <c r="O717" s="201"/>
      <c r="P717" s="201"/>
      <c r="Q717" s="224"/>
      <c r="R717" s="201"/>
      <c r="S717" s="201"/>
      <c r="T717" s="201"/>
      <c r="U717" s="201"/>
      <c r="V717" s="201"/>
      <c r="W717" s="203"/>
      <c r="X717" s="201"/>
      <c r="Y717" s="201"/>
      <c r="Z717" s="201"/>
      <c r="AA717" s="201"/>
      <c r="AB717" s="201"/>
      <c r="AC717" s="203"/>
      <c r="AD717" s="203"/>
      <c r="AE717" s="203"/>
      <c r="AF717" s="201"/>
      <c r="AG717" s="201"/>
      <c r="AH717" s="201"/>
      <c r="AI717" s="203"/>
      <c r="AJ717" s="203"/>
      <c r="AK717" s="203"/>
      <c r="AL717" s="203"/>
      <c r="AM717" s="201"/>
      <c r="AN717" s="201"/>
      <c r="AO717" s="201"/>
      <c r="AP717" s="201"/>
      <c r="AQ717" s="201"/>
      <c r="AR717" s="201"/>
      <c r="AS717" s="201"/>
      <c r="AT717" s="201"/>
      <c r="AU717" s="201"/>
      <c r="AV717" s="201"/>
      <c r="AW717" s="201"/>
      <c r="AX717" s="206"/>
      <c r="AY717" s="201"/>
      <c r="AZ717" s="201"/>
      <c r="BA717" s="201"/>
      <c r="BB717" s="201"/>
      <c r="BC717" s="201"/>
      <c r="BD717" s="201"/>
      <c r="BE717" s="201"/>
      <c r="BF717" s="201"/>
      <c r="BG717" s="201"/>
      <c r="BH717" s="203"/>
      <c r="BI717" s="201"/>
      <c r="BJ717" s="201"/>
      <c r="BK717" s="201"/>
      <c r="BL717" s="201"/>
      <c r="BM717" s="201"/>
      <c r="BN717" s="201"/>
      <c r="BO717" s="201"/>
      <c r="BP717" s="201"/>
      <c r="BQ717" s="201"/>
      <c r="BR717" s="203"/>
      <c r="BS717" s="201"/>
      <c r="BT717" s="201"/>
      <c r="BU717" s="201"/>
      <c r="BV717" s="201"/>
      <c r="BW717" s="201"/>
      <c r="BX717" s="201"/>
      <c r="BY717" s="201"/>
      <c r="BZ717" s="201"/>
      <c r="CA717" s="201"/>
      <c r="CB717" s="203"/>
      <c r="CC717" s="201"/>
      <c r="CD717" s="201"/>
      <c r="CE717" s="201"/>
      <c r="CF717" s="201"/>
      <c r="CG717" s="201"/>
      <c r="CH717" s="201"/>
      <c r="CI717" s="201"/>
      <c r="CJ717" s="201"/>
      <c r="CK717" s="201"/>
      <c r="CL717" s="203"/>
      <c r="CM717" s="201"/>
      <c r="CN717" s="201"/>
      <c r="CO717" s="201"/>
      <c r="CP717" s="201"/>
      <c r="CQ717" s="201"/>
      <c r="CR717" s="201"/>
      <c r="CS717" s="201"/>
      <c r="CT717" s="201"/>
      <c r="CU717" s="201"/>
    </row>
    <row r="718" spans="1:99" x14ac:dyDescent="0.25">
      <c r="A718" s="224"/>
      <c r="B718" s="224"/>
      <c r="C718" s="202"/>
      <c r="D718" s="201"/>
      <c r="E718" s="201"/>
      <c r="F718" s="227"/>
      <c r="G718" s="227"/>
      <c r="H718" s="206"/>
      <c r="I718" s="224"/>
      <c r="J718" s="201"/>
      <c r="K718" s="201"/>
      <c r="L718" s="201"/>
      <c r="M718" s="201"/>
      <c r="N718" s="201"/>
      <c r="O718" s="201"/>
      <c r="P718" s="201"/>
      <c r="Q718" s="224"/>
      <c r="R718" s="201"/>
      <c r="S718" s="201"/>
      <c r="T718" s="201"/>
      <c r="U718" s="201"/>
      <c r="V718" s="201"/>
      <c r="W718" s="203"/>
      <c r="X718" s="201"/>
      <c r="Y718" s="201"/>
      <c r="Z718" s="201"/>
      <c r="AA718" s="201"/>
      <c r="AB718" s="201"/>
      <c r="AC718" s="203"/>
      <c r="AD718" s="203"/>
      <c r="AE718" s="203"/>
      <c r="AF718" s="201"/>
      <c r="AG718" s="201"/>
      <c r="AH718" s="201"/>
      <c r="AI718" s="203"/>
      <c r="AJ718" s="203"/>
      <c r="AK718" s="203"/>
      <c r="AL718" s="203"/>
      <c r="AM718" s="201"/>
      <c r="AN718" s="201"/>
      <c r="AO718" s="201"/>
      <c r="AP718" s="201"/>
      <c r="AQ718" s="201"/>
      <c r="AR718" s="201"/>
      <c r="AS718" s="201"/>
      <c r="AT718" s="201"/>
      <c r="AU718" s="201"/>
      <c r="AV718" s="201"/>
      <c r="AW718" s="201"/>
      <c r="AX718" s="206"/>
      <c r="AY718" s="201"/>
      <c r="AZ718" s="201"/>
      <c r="BA718" s="201"/>
      <c r="BB718" s="201"/>
      <c r="BC718" s="201"/>
      <c r="BD718" s="201"/>
      <c r="BE718" s="201"/>
      <c r="BF718" s="201"/>
      <c r="BG718" s="201"/>
      <c r="BH718" s="203"/>
      <c r="BI718" s="201"/>
      <c r="BJ718" s="201"/>
      <c r="BK718" s="201"/>
      <c r="BL718" s="201"/>
      <c r="BM718" s="201"/>
      <c r="BN718" s="201"/>
      <c r="BO718" s="201"/>
      <c r="BP718" s="201"/>
      <c r="BQ718" s="201"/>
      <c r="BR718" s="203"/>
      <c r="BS718" s="201"/>
      <c r="BT718" s="201"/>
      <c r="BU718" s="201"/>
      <c r="BV718" s="201"/>
      <c r="BW718" s="201"/>
      <c r="BX718" s="201"/>
      <c r="BY718" s="201"/>
      <c r="BZ718" s="201"/>
      <c r="CA718" s="201"/>
      <c r="CB718" s="203"/>
      <c r="CC718" s="201"/>
      <c r="CD718" s="201"/>
      <c r="CE718" s="201"/>
      <c r="CF718" s="201"/>
      <c r="CG718" s="201"/>
      <c r="CH718" s="201"/>
      <c r="CI718" s="201"/>
      <c r="CJ718" s="201"/>
      <c r="CK718" s="201"/>
      <c r="CL718" s="203"/>
      <c r="CM718" s="201"/>
      <c r="CN718" s="201"/>
      <c r="CO718" s="201"/>
      <c r="CP718" s="201"/>
      <c r="CQ718" s="201"/>
      <c r="CR718" s="201"/>
      <c r="CS718" s="201"/>
      <c r="CT718" s="201"/>
      <c r="CU718" s="201"/>
    </row>
    <row r="719" spans="1:99" x14ac:dyDescent="0.25">
      <c r="A719" s="224"/>
      <c r="B719" s="224"/>
      <c r="C719" s="202"/>
      <c r="D719" s="201"/>
      <c r="E719" s="201"/>
      <c r="F719" s="227"/>
      <c r="G719" s="227"/>
      <c r="H719" s="206"/>
      <c r="I719" s="224"/>
      <c r="J719" s="201"/>
      <c r="K719" s="201"/>
      <c r="L719" s="201"/>
      <c r="M719" s="201"/>
      <c r="N719" s="201"/>
      <c r="O719" s="201"/>
      <c r="P719" s="201"/>
      <c r="Q719" s="224"/>
      <c r="R719" s="201"/>
      <c r="S719" s="201"/>
      <c r="T719" s="201"/>
      <c r="U719" s="201"/>
      <c r="V719" s="201"/>
      <c r="W719" s="203"/>
      <c r="X719" s="201"/>
      <c r="Y719" s="201"/>
      <c r="Z719" s="201"/>
      <c r="AA719" s="201"/>
      <c r="AB719" s="201"/>
      <c r="AC719" s="203"/>
      <c r="AD719" s="203"/>
      <c r="AE719" s="203"/>
      <c r="AF719" s="201"/>
      <c r="AG719" s="201"/>
      <c r="AH719" s="201"/>
      <c r="AI719" s="203"/>
      <c r="AJ719" s="203"/>
      <c r="AK719" s="203"/>
      <c r="AL719" s="203"/>
      <c r="AM719" s="201"/>
      <c r="AN719" s="201"/>
      <c r="AO719" s="201"/>
      <c r="AP719" s="201"/>
      <c r="AQ719" s="201"/>
      <c r="AR719" s="201"/>
      <c r="AS719" s="201"/>
      <c r="AT719" s="201"/>
      <c r="AU719" s="201"/>
      <c r="AV719" s="201"/>
      <c r="AW719" s="201"/>
      <c r="AX719" s="206"/>
      <c r="AY719" s="201"/>
      <c r="AZ719" s="201"/>
      <c r="BA719" s="201"/>
      <c r="BB719" s="201"/>
      <c r="BC719" s="201"/>
      <c r="BD719" s="201"/>
      <c r="BE719" s="201"/>
      <c r="BF719" s="201"/>
      <c r="BG719" s="201"/>
      <c r="BH719" s="203"/>
      <c r="BI719" s="201"/>
      <c r="BJ719" s="201"/>
      <c r="BK719" s="201"/>
      <c r="BL719" s="201"/>
      <c r="BM719" s="201"/>
      <c r="BN719" s="201"/>
      <c r="BO719" s="201"/>
      <c r="BP719" s="201"/>
      <c r="BQ719" s="201"/>
      <c r="BR719" s="203"/>
      <c r="BS719" s="201"/>
      <c r="BT719" s="201"/>
      <c r="BU719" s="201"/>
      <c r="BV719" s="201"/>
      <c r="BW719" s="201"/>
      <c r="BX719" s="201"/>
      <c r="BY719" s="201"/>
      <c r="BZ719" s="201"/>
      <c r="CA719" s="201"/>
      <c r="CB719" s="203"/>
      <c r="CC719" s="201"/>
      <c r="CD719" s="201"/>
      <c r="CE719" s="201"/>
      <c r="CF719" s="201"/>
      <c r="CG719" s="201"/>
      <c r="CH719" s="201"/>
      <c r="CI719" s="201"/>
      <c r="CJ719" s="201"/>
      <c r="CK719" s="201"/>
      <c r="CL719" s="203"/>
      <c r="CM719" s="201"/>
      <c r="CN719" s="201"/>
      <c r="CO719" s="201"/>
      <c r="CP719" s="201"/>
      <c r="CQ719" s="201"/>
      <c r="CR719" s="201"/>
      <c r="CS719" s="201"/>
      <c r="CT719" s="201"/>
      <c r="CU719" s="201"/>
    </row>
    <row r="720" spans="1:99" x14ac:dyDescent="0.25">
      <c r="A720" s="224"/>
      <c r="B720" s="224"/>
      <c r="C720" s="202"/>
      <c r="D720" s="201"/>
      <c r="E720" s="201"/>
      <c r="F720" s="227"/>
      <c r="G720" s="227"/>
      <c r="H720" s="206"/>
      <c r="I720" s="224"/>
      <c r="J720" s="201"/>
      <c r="K720" s="201"/>
      <c r="L720" s="201"/>
      <c r="M720" s="201"/>
      <c r="N720" s="201"/>
      <c r="O720" s="201"/>
      <c r="P720" s="201"/>
      <c r="Q720" s="224"/>
      <c r="R720" s="201"/>
      <c r="S720" s="201"/>
      <c r="T720" s="201"/>
      <c r="U720" s="201"/>
      <c r="V720" s="201"/>
      <c r="W720" s="203"/>
      <c r="X720" s="201"/>
      <c r="Y720" s="201"/>
      <c r="Z720" s="201"/>
      <c r="AA720" s="201"/>
      <c r="AB720" s="201"/>
      <c r="AC720" s="203"/>
      <c r="AD720" s="203"/>
      <c r="AE720" s="203"/>
      <c r="AF720" s="201"/>
      <c r="AG720" s="201"/>
      <c r="AH720" s="201"/>
      <c r="AI720" s="203"/>
      <c r="AJ720" s="203"/>
      <c r="AK720" s="203"/>
      <c r="AL720" s="203"/>
      <c r="AM720" s="201"/>
      <c r="AN720" s="201"/>
      <c r="AO720" s="201"/>
      <c r="AP720" s="201"/>
      <c r="AQ720" s="201"/>
      <c r="AR720" s="201"/>
      <c r="AS720" s="201"/>
      <c r="AT720" s="201"/>
      <c r="AU720" s="201"/>
      <c r="AV720" s="201"/>
      <c r="AW720" s="201"/>
      <c r="AX720" s="206"/>
      <c r="AY720" s="201"/>
      <c r="AZ720" s="201"/>
      <c r="BA720" s="201"/>
      <c r="BB720" s="201"/>
      <c r="BC720" s="201"/>
      <c r="BD720" s="201"/>
      <c r="BE720" s="201"/>
      <c r="BF720" s="201"/>
      <c r="BG720" s="201"/>
      <c r="BH720" s="203"/>
      <c r="BI720" s="201"/>
      <c r="BJ720" s="201"/>
      <c r="BK720" s="201"/>
      <c r="BL720" s="201"/>
      <c r="BM720" s="201"/>
      <c r="BN720" s="201"/>
      <c r="BO720" s="201"/>
      <c r="BP720" s="201"/>
      <c r="BQ720" s="201"/>
      <c r="BR720" s="203"/>
      <c r="BS720" s="201"/>
      <c r="BT720" s="201"/>
      <c r="BU720" s="201"/>
      <c r="BV720" s="201"/>
      <c r="BW720" s="201"/>
      <c r="BX720" s="201"/>
      <c r="BY720" s="201"/>
      <c r="BZ720" s="201"/>
      <c r="CA720" s="201"/>
      <c r="CB720" s="203"/>
      <c r="CC720" s="201"/>
      <c r="CD720" s="201"/>
      <c r="CE720" s="201"/>
      <c r="CF720" s="201"/>
      <c r="CG720" s="201"/>
      <c r="CH720" s="201"/>
      <c r="CI720" s="201"/>
      <c r="CJ720" s="201"/>
      <c r="CK720" s="201"/>
      <c r="CL720" s="203"/>
      <c r="CM720" s="201"/>
      <c r="CN720" s="201"/>
      <c r="CO720" s="201"/>
      <c r="CP720" s="201"/>
      <c r="CQ720" s="201"/>
      <c r="CR720" s="201"/>
      <c r="CS720" s="201"/>
      <c r="CT720" s="201"/>
      <c r="CU720" s="201"/>
    </row>
    <row r="721" spans="1:99" x14ac:dyDescent="0.25">
      <c r="A721" s="224"/>
      <c r="B721" s="224"/>
      <c r="C721" s="202"/>
      <c r="D721" s="201"/>
      <c r="E721" s="201"/>
      <c r="F721" s="227"/>
      <c r="G721" s="227"/>
      <c r="H721" s="206"/>
      <c r="I721" s="224"/>
      <c r="J721" s="201"/>
      <c r="K721" s="201"/>
      <c r="L721" s="201"/>
      <c r="M721" s="201"/>
      <c r="N721" s="201"/>
      <c r="O721" s="201"/>
      <c r="P721" s="201"/>
      <c r="Q721" s="224"/>
      <c r="R721" s="201"/>
      <c r="S721" s="201"/>
      <c r="T721" s="201"/>
      <c r="U721" s="201"/>
      <c r="V721" s="201"/>
      <c r="W721" s="203"/>
      <c r="X721" s="201"/>
      <c r="Y721" s="201"/>
      <c r="Z721" s="201"/>
      <c r="AA721" s="201"/>
      <c r="AB721" s="201"/>
      <c r="AC721" s="203"/>
      <c r="AD721" s="203"/>
      <c r="AE721" s="203"/>
      <c r="AF721" s="201"/>
      <c r="AG721" s="201"/>
      <c r="AH721" s="201"/>
      <c r="AI721" s="203"/>
      <c r="AJ721" s="203"/>
      <c r="AK721" s="203"/>
      <c r="AL721" s="203"/>
      <c r="AM721" s="201"/>
      <c r="AN721" s="201"/>
      <c r="AO721" s="201"/>
      <c r="AP721" s="201"/>
      <c r="AQ721" s="201"/>
      <c r="AR721" s="201"/>
      <c r="AS721" s="201"/>
      <c r="AT721" s="201"/>
      <c r="AU721" s="201"/>
      <c r="AV721" s="201"/>
      <c r="AW721" s="201"/>
      <c r="AX721" s="206"/>
      <c r="AY721" s="201"/>
      <c r="AZ721" s="201"/>
      <c r="BA721" s="201"/>
      <c r="BB721" s="201"/>
      <c r="BC721" s="201"/>
      <c r="BD721" s="201"/>
      <c r="BE721" s="201"/>
      <c r="BF721" s="201"/>
      <c r="BG721" s="201"/>
      <c r="BH721" s="203"/>
      <c r="BI721" s="201"/>
      <c r="BJ721" s="201"/>
      <c r="BK721" s="201"/>
      <c r="BL721" s="201"/>
      <c r="BM721" s="201"/>
      <c r="BN721" s="201"/>
      <c r="BO721" s="201"/>
      <c r="BP721" s="201"/>
      <c r="BQ721" s="201"/>
      <c r="BR721" s="203"/>
      <c r="BS721" s="201"/>
      <c r="BT721" s="201"/>
      <c r="BU721" s="201"/>
      <c r="BV721" s="201"/>
      <c r="BW721" s="201"/>
      <c r="BX721" s="201"/>
      <c r="BY721" s="201"/>
      <c r="BZ721" s="201"/>
      <c r="CA721" s="201"/>
      <c r="CB721" s="203"/>
      <c r="CC721" s="201"/>
      <c r="CD721" s="201"/>
      <c r="CE721" s="201"/>
      <c r="CF721" s="201"/>
      <c r="CG721" s="201"/>
      <c r="CH721" s="201"/>
      <c r="CI721" s="201"/>
      <c r="CJ721" s="201"/>
      <c r="CK721" s="201"/>
      <c r="CL721" s="203"/>
      <c r="CM721" s="201"/>
      <c r="CN721" s="201"/>
      <c r="CO721" s="201"/>
      <c r="CP721" s="201"/>
      <c r="CQ721" s="201"/>
      <c r="CR721" s="201"/>
      <c r="CS721" s="201"/>
      <c r="CT721" s="201"/>
      <c r="CU721" s="201"/>
    </row>
    <row r="722" spans="1:99" x14ac:dyDescent="0.25">
      <c r="A722" s="224"/>
      <c r="B722" s="224"/>
      <c r="C722" s="202"/>
      <c r="D722" s="201"/>
      <c r="E722" s="201"/>
      <c r="F722" s="227"/>
      <c r="G722" s="227"/>
      <c r="H722" s="206"/>
      <c r="I722" s="224"/>
      <c r="J722" s="201"/>
      <c r="K722" s="201"/>
      <c r="L722" s="201"/>
      <c r="M722" s="201"/>
      <c r="N722" s="201"/>
      <c r="O722" s="201"/>
      <c r="P722" s="201"/>
      <c r="Q722" s="224"/>
      <c r="R722" s="201"/>
      <c r="S722" s="201"/>
      <c r="T722" s="201"/>
      <c r="U722" s="201"/>
      <c r="V722" s="201"/>
      <c r="W722" s="203"/>
      <c r="X722" s="201"/>
      <c r="Y722" s="201"/>
      <c r="Z722" s="201"/>
      <c r="AA722" s="201"/>
      <c r="AB722" s="201"/>
      <c r="AC722" s="203"/>
      <c r="AD722" s="203"/>
      <c r="AE722" s="203"/>
      <c r="AF722" s="201"/>
      <c r="AG722" s="201"/>
      <c r="AH722" s="201"/>
      <c r="AI722" s="203"/>
      <c r="AJ722" s="203"/>
      <c r="AK722" s="203"/>
      <c r="AL722" s="203"/>
      <c r="AM722" s="201"/>
      <c r="AN722" s="201"/>
      <c r="AO722" s="201"/>
      <c r="AP722" s="201"/>
      <c r="AQ722" s="201"/>
      <c r="AR722" s="201"/>
      <c r="AS722" s="201"/>
      <c r="AT722" s="201"/>
      <c r="AU722" s="201"/>
      <c r="AV722" s="201"/>
      <c r="AW722" s="201"/>
      <c r="AX722" s="206"/>
      <c r="AY722" s="201"/>
      <c r="AZ722" s="201"/>
      <c r="BA722" s="201"/>
      <c r="BB722" s="201"/>
      <c r="BC722" s="201"/>
      <c r="BD722" s="201"/>
      <c r="BE722" s="201"/>
      <c r="BF722" s="201"/>
      <c r="BG722" s="201"/>
      <c r="BH722" s="203"/>
      <c r="BI722" s="201"/>
      <c r="BJ722" s="201"/>
      <c r="BK722" s="201"/>
      <c r="BL722" s="201"/>
      <c r="BM722" s="201"/>
      <c r="BN722" s="201"/>
      <c r="BO722" s="201"/>
      <c r="BP722" s="201"/>
      <c r="BQ722" s="201"/>
      <c r="BR722" s="203"/>
      <c r="BS722" s="201"/>
      <c r="BT722" s="201"/>
      <c r="BU722" s="201"/>
      <c r="BV722" s="201"/>
      <c r="BW722" s="201"/>
      <c r="BX722" s="201"/>
      <c r="BY722" s="201"/>
      <c r="BZ722" s="201"/>
      <c r="CA722" s="201"/>
      <c r="CB722" s="203"/>
      <c r="CC722" s="201"/>
      <c r="CD722" s="201"/>
      <c r="CE722" s="201"/>
      <c r="CF722" s="201"/>
      <c r="CG722" s="201"/>
      <c r="CH722" s="201"/>
      <c r="CI722" s="201"/>
      <c r="CJ722" s="201"/>
      <c r="CK722" s="201"/>
      <c r="CL722" s="203"/>
      <c r="CM722" s="201"/>
      <c r="CN722" s="201"/>
      <c r="CO722" s="201"/>
      <c r="CP722" s="201"/>
      <c r="CQ722" s="201"/>
      <c r="CR722" s="201"/>
      <c r="CS722" s="201"/>
      <c r="CT722" s="201"/>
      <c r="CU722" s="201"/>
    </row>
    <row r="723" spans="1:99" x14ac:dyDescent="0.25">
      <c r="A723" s="224"/>
      <c r="B723" s="224"/>
      <c r="C723" s="202"/>
      <c r="D723" s="201"/>
      <c r="E723" s="201"/>
      <c r="F723" s="227"/>
      <c r="G723" s="227"/>
      <c r="H723" s="206"/>
      <c r="I723" s="224"/>
      <c r="J723" s="201"/>
      <c r="K723" s="201"/>
      <c r="L723" s="201"/>
      <c r="M723" s="201"/>
      <c r="N723" s="201"/>
      <c r="O723" s="201"/>
      <c r="P723" s="201"/>
      <c r="Q723" s="224"/>
      <c r="R723" s="201"/>
      <c r="S723" s="201"/>
      <c r="T723" s="201"/>
      <c r="U723" s="201"/>
      <c r="V723" s="201"/>
      <c r="W723" s="203"/>
      <c r="X723" s="201"/>
      <c r="Y723" s="201"/>
      <c r="Z723" s="201"/>
      <c r="AA723" s="201"/>
      <c r="AB723" s="201"/>
      <c r="AC723" s="203"/>
      <c r="AD723" s="203"/>
      <c r="AE723" s="203"/>
      <c r="AF723" s="201"/>
      <c r="AG723" s="201"/>
      <c r="AH723" s="201"/>
      <c r="AI723" s="203"/>
      <c r="AJ723" s="203"/>
      <c r="AK723" s="203"/>
      <c r="AL723" s="203"/>
      <c r="AM723" s="201"/>
      <c r="AN723" s="201"/>
      <c r="AO723" s="201"/>
      <c r="AP723" s="201"/>
      <c r="AQ723" s="201"/>
      <c r="AR723" s="201"/>
      <c r="AS723" s="201"/>
      <c r="AT723" s="201"/>
      <c r="AU723" s="201"/>
      <c r="AV723" s="201"/>
      <c r="AW723" s="201"/>
      <c r="AX723" s="206"/>
      <c r="AY723" s="201"/>
      <c r="AZ723" s="201"/>
      <c r="BA723" s="201"/>
      <c r="BB723" s="201"/>
      <c r="BC723" s="201"/>
      <c r="BD723" s="201"/>
      <c r="BE723" s="201"/>
      <c r="BF723" s="201"/>
      <c r="BG723" s="201"/>
      <c r="BH723" s="203"/>
      <c r="BI723" s="201"/>
      <c r="BJ723" s="201"/>
      <c r="BK723" s="201"/>
      <c r="BL723" s="201"/>
      <c r="BM723" s="201"/>
      <c r="BN723" s="201"/>
      <c r="BO723" s="201"/>
      <c r="BP723" s="201"/>
      <c r="BQ723" s="201"/>
      <c r="BR723" s="203"/>
      <c r="BS723" s="201"/>
      <c r="BT723" s="201"/>
      <c r="BU723" s="201"/>
      <c r="BV723" s="201"/>
      <c r="BW723" s="201"/>
      <c r="BX723" s="201"/>
      <c r="BY723" s="201"/>
      <c r="BZ723" s="201"/>
      <c r="CA723" s="201"/>
      <c r="CB723" s="203"/>
      <c r="CC723" s="201"/>
      <c r="CD723" s="201"/>
      <c r="CE723" s="201"/>
      <c r="CF723" s="201"/>
      <c r="CG723" s="201"/>
      <c r="CH723" s="201"/>
      <c r="CI723" s="201"/>
      <c r="CJ723" s="201"/>
      <c r="CK723" s="201"/>
      <c r="CL723" s="203"/>
      <c r="CM723" s="201"/>
      <c r="CN723" s="201"/>
      <c r="CO723" s="201"/>
      <c r="CP723" s="201"/>
      <c r="CQ723" s="201"/>
      <c r="CR723" s="201"/>
      <c r="CS723" s="201"/>
      <c r="CT723" s="201"/>
      <c r="CU723" s="201"/>
    </row>
    <row r="724" spans="1:99" x14ac:dyDescent="0.25">
      <c r="A724" s="224"/>
      <c r="B724" s="224"/>
      <c r="C724" s="202"/>
      <c r="D724" s="201"/>
      <c r="E724" s="201"/>
      <c r="F724" s="227"/>
      <c r="G724" s="227"/>
      <c r="H724" s="206"/>
      <c r="I724" s="224"/>
      <c r="J724" s="201"/>
      <c r="K724" s="201"/>
      <c r="L724" s="201"/>
      <c r="M724" s="201"/>
      <c r="N724" s="201"/>
      <c r="O724" s="201"/>
      <c r="P724" s="201"/>
      <c r="Q724" s="224"/>
      <c r="R724" s="201"/>
      <c r="S724" s="201"/>
      <c r="T724" s="201"/>
      <c r="U724" s="201"/>
      <c r="V724" s="201"/>
      <c r="W724" s="203"/>
      <c r="X724" s="201"/>
      <c r="Y724" s="201"/>
      <c r="Z724" s="201"/>
      <c r="AA724" s="201"/>
      <c r="AB724" s="201"/>
      <c r="AC724" s="203"/>
      <c r="AD724" s="203"/>
      <c r="AE724" s="203"/>
      <c r="AF724" s="201"/>
      <c r="AG724" s="201"/>
      <c r="AH724" s="201"/>
      <c r="AI724" s="203"/>
      <c r="AJ724" s="203"/>
      <c r="AK724" s="203"/>
      <c r="AL724" s="203"/>
      <c r="AM724" s="201"/>
      <c r="AN724" s="201"/>
      <c r="AO724" s="201"/>
      <c r="AP724" s="201"/>
      <c r="AQ724" s="201"/>
      <c r="AR724" s="201"/>
      <c r="AS724" s="201"/>
      <c r="AT724" s="201"/>
      <c r="AU724" s="201"/>
      <c r="AV724" s="201"/>
      <c r="AW724" s="201"/>
      <c r="AX724" s="206"/>
      <c r="AY724" s="201"/>
      <c r="AZ724" s="201"/>
      <c r="BA724" s="201"/>
      <c r="BB724" s="201"/>
      <c r="BC724" s="201"/>
      <c r="BD724" s="201"/>
      <c r="BE724" s="201"/>
      <c r="BF724" s="201"/>
      <c r="BG724" s="201"/>
      <c r="BH724" s="203"/>
      <c r="BI724" s="201"/>
      <c r="BJ724" s="201"/>
      <c r="BK724" s="201"/>
      <c r="BL724" s="201"/>
      <c r="BM724" s="201"/>
      <c r="BN724" s="201"/>
      <c r="BO724" s="201"/>
      <c r="BP724" s="201"/>
      <c r="BQ724" s="201"/>
      <c r="BR724" s="203"/>
      <c r="BS724" s="201"/>
      <c r="BT724" s="201"/>
      <c r="BU724" s="201"/>
      <c r="BV724" s="201"/>
      <c r="BW724" s="201"/>
      <c r="BX724" s="201"/>
      <c r="BY724" s="201"/>
      <c r="BZ724" s="201"/>
      <c r="CA724" s="201"/>
      <c r="CB724" s="203"/>
      <c r="CC724" s="201"/>
      <c r="CD724" s="201"/>
      <c r="CE724" s="201"/>
      <c r="CF724" s="201"/>
      <c r="CG724" s="201"/>
      <c r="CH724" s="201"/>
      <c r="CI724" s="201"/>
      <c r="CJ724" s="201"/>
      <c r="CK724" s="201"/>
      <c r="CL724" s="203"/>
      <c r="CM724" s="201"/>
      <c r="CN724" s="201"/>
      <c r="CO724" s="201"/>
      <c r="CP724" s="201"/>
      <c r="CQ724" s="201"/>
      <c r="CR724" s="201"/>
      <c r="CS724" s="201"/>
      <c r="CT724" s="201"/>
      <c r="CU724" s="201"/>
    </row>
    <row r="725" spans="1:99" x14ac:dyDescent="0.25">
      <c r="A725" s="224"/>
      <c r="B725" s="224"/>
      <c r="C725" s="202"/>
      <c r="D725" s="201"/>
      <c r="E725" s="201"/>
      <c r="F725" s="227"/>
      <c r="G725" s="227"/>
      <c r="H725" s="206"/>
      <c r="I725" s="224"/>
      <c r="J725" s="201"/>
      <c r="K725" s="201"/>
      <c r="L725" s="201"/>
      <c r="M725" s="201"/>
      <c r="N725" s="201"/>
      <c r="O725" s="201"/>
      <c r="P725" s="201"/>
      <c r="Q725" s="224"/>
      <c r="R725" s="201"/>
      <c r="S725" s="201"/>
      <c r="T725" s="201"/>
      <c r="U725" s="201"/>
      <c r="V725" s="201"/>
      <c r="W725" s="203"/>
      <c r="X725" s="201"/>
      <c r="Y725" s="201"/>
      <c r="Z725" s="201"/>
      <c r="AA725" s="201"/>
      <c r="AB725" s="201"/>
      <c r="AC725" s="203"/>
      <c r="AD725" s="203"/>
      <c r="AE725" s="203"/>
      <c r="AF725" s="201"/>
      <c r="AG725" s="201"/>
      <c r="AH725" s="201"/>
      <c r="AI725" s="203"/>
      <c r="AJ725" s="203"/>
      <c r="AK725" s="203"/>
      <c r="AL725" s="203"/>
      <c r="AM725" s="201"/>
      <c r="AN725" s="201"/>
      <c r="AO725" s="201"/>
      <c r="AP725" s="201"/>
      <c r="AQ725" s="201"/>
      <c r="AR725" s="201"/>
      <c r="AS725" s="201"/>
      <c r="AT725" s="201"/>
      <c r="AU725" s="201"/>
      <c r="AV725" s="201"/>
      <c r="AW725" s="201"/>
      <c r="AX725" s="206"/>
      <c r="AY725" s="201"/>
      <c r="AZ725" s="201"/>
      <c r="BA725" s="201"/>
      <c r="BB725" s="201"/>
      <c r="BC725" s="201"/>
      <c r="BD725" s="201"/>
      <c r="BE725" s="201"/>
      <c r="BF725" s="201"/>
      <c r="BG725" s="201"/>
      <c r="BH725" s="203"/>
      <c r="BI725" s="201"/>
      <c r="BJ725" s="201"/>
      <c r="BK725" s="201"/>
      <c r="BL725" s="201"/>
      <c r="BM725" s="201"/>
      <c r="BN725" s="201"/>
      <c r="BO725" s="201"/>
      <c r="BP725" s="201"/>
      <c r="BQ725" s="201"/>
      <c r="BR725" s="203"/>
      <c r="BS725" s="201"/>
      <c r="BT725" s="201"/>
      <c r="BU725" s="201"/>
      <c r="BV725" s="201"/>
      <c r="BW725" s="201"/>
      <c r="BX725" s="201"/>
      <c r="BY725" s="201"/>
      <c r="BZ725" s="201"/>
      <c r="CA725" s="201"/>
      <c r="CB725" s="203"/>
      <c r="CC725" s="201"/>
      <c r="CD725" s="201"/>
      <c r="CE725" s="201"/>
      <c r="CF725" s="201"/>
      <c r="CG725" s="201"/>
      <c r="CH725" s="201"/>
      <c r="CI725" s="201"/>
      <c r="CJ725" s="201"/>
      <c r="CK725" s="201"/>
      <c r="CL725" s="203"/>
      <c r="CM725" s="201"/>
      <c r="CN725" s="201"/>
      <c r="CO725" s="201"/>
      <c r="CP725" s="201"/>
      <c r="CQ725" s="201"/>
      <c r="CR725" s="201"/>
      <c r="CS725" s="201"/>
      <c r="CT725" s="201"/>
      <c r="CU725" s="201"/>
    </row>
    <row r="726" spans="1:99" x14ac:dyDescent="0.25">
      <c r="A726" s="224"/>
      <c r="B726" s="224"/>
      <c r="C726" s="202"/>
      <c r="D726" s="201"/>
      <c r="E726" s="201"/>
      <c r="F726" s="227"/>
      <c r="G726" s="227"/>
      <c r="H726" s="206"/>
      <c r="I726" s="224"/>
      <c r="J726" s="201"/>
      <c r="K726" s="201"/>
      <c r="L726" s="201"/>
      <c r="M726" s="201"/>
      <c r="N726" s="201"/>
      <c r="O726" s="201"/>
      <c r="P726" s="201"/>
      <c r="Q726" s="224"/>
      <c r="R726" s="201"/>
      <c r="S726" s="201"/>
      <c r="T726" s="201"/>
      <c r="U726" s="201"/>
      <c r="V726" s="201"/>
      <c r="W726" s="203"/>
      <c r="X726" s="201"/>
      <c r="Y726" s="201"/>
      <c r="Z726" s="201"/>
      <c r="AA726" s="201"/>
      <c r="AB726" s="201"/>
      <c r="AC726" s="203"/>
      <c r="AD726" s="203"/>
      <c r="AE726" s="203"/>
      <c r="AF726" s="201"/>
      <c r="AG726" s="201"/>
      <c r="AH726" s="201"/>
      <c r="AI726" s="203"/>
      <c r="AJ726" s="203"/>
      <c r="AK726" s="203"/>
      <c r="AL726" s="203"/>
      <c r="AM726" s="201"/>
      <c r="AN726" s="201"/>
      <c r="AO726" s="201"/>
      <c r="AP726" s="201"/>
      <c r="AQ726" s="201"/>
      <c r="AR726" s="201"/>
      <c r="AS726" s="201"/>
      <c r="AT726" s="201"/>
      <c r="AU726" s="201"/>
      <c r="AV726" s="201"/>
      <c r="AW726" s="201"/>
      <c r="AX726" s="206"/>
      <c r="AY726" s="201"/>
      <c r="AZ726" s="201"/>
      <c r="BA726" s="201"/>
      <c r="BB726" s="201"/>
      <c r="BC726" s="201"/>
      <c r="BD726" s="201"/>
      <c r="BE726" s="201"/>
      <c r="BF726" s="201"/>
      <c r="BG726" s="201"/>
      <c r="BH726" s="203"/>
      <c r="BI726" s="201"/>
      <c r="BJ726" s="201"/>
      <c r="BK726" s="201"/>
      <c r="BL726" s="201"/>
      <c r="BM726" s="201"/>
      <c r="BN726" s="201"/>
      <c r="BO726" s="201"/>
      <c r="BP726" s="201"/>
      <c r="BQ726" s="201"/>
      <c r="BR726" s="203"/>
      <c r="BS726" s="201"/>
      <c r="BT726" s="201"/>
      <c r="BU726" s="201"/>
      <c r="BV726" s="201"/>
      <c r="BW726" s="201"/>
      <c r="BX726" s="201"/>
      <c r="BY726" s="201"/>
      <c r="BZ726" s="201"/>
      <c r="CA726" s="201"/>
      <c r="CB726" s="203"/>
      <c r="CC726" s="201"/>
      <c r="CD726" s="201"/>
      <c r="CE726" s="201"/>
      <c r="CF726" s="201"/>
      <c r="CG726" s="201"/>
      <c r="CH726" s="201"/>
      <c r="CI726" s="201"/>
      <c r="CJ726" s="201"/>
      <c r="CK726" s="201"/>
      <c r="CL726" s="203"/>
      <c r="CM726" s="201"/>
      <c r="CN726" s="201"/>
      <c r="CO726" s="201"/>
      <c r="CP726" s="201"/>
      <c r="CQ726" s="201"/>
      <c r="CR726" s="201"/>
      <c r="CS726" s="201"/>
      <c r="CT726" s="201"/>
      <c r="CU726" s="201"/>
    </row>
    <row r="727" spans="1:99" x14ac:dyDescent="0.25">
      <c r="A727" s="224"/>
      <c r="B727" s="224"/>
      <c r="C727" s="202"/>
      <c r="D727" s="201"/>
      <c r="E727" s="201"/>
      <c r="F727" s="227"/>
      <c r="G727" s="227"/>
      <c r="H727" s="206"/>
      <c r="I727" s="224"/>
      <c r="J727" s="201"/>
      <c r="K727" s="201"/>
      <c r="L727" s="201"/>
      <c r="M727" s="201"/>
      <c r="N727" s="201"/>
      <c r="O727" s="201"/>
      <c r="P727" s="201"/>
      <c r="Q727" s="224"/>
      <c r="R727" s="201"/>
      <c r="S727" s="201"/>
      <c r="T727" s="201"/>
      <c r="U727" s="201"/>
      <c r="V727" s="201"/>
      <c r="W727" s="203"/>
      <c r="X727" s="201"/>
      <c r="Y727" s="201"/>
      <c r="Z727" s="201"/>
      <c r="AA727" s="201"/>
      <c r="AB727" s="201"/>
      <c r="AC727" s="203"/>
      <c r="AD727" s="203"/>
      <c r="AE727" s="203"/>
      <c r="AF727" s="201"/>
      <c r="AG727" s="201"/>
      <c r="AH727" s="201"/>
      <c r="AI727" s="203"/>
      <c r="AJ727" s="203"/>
      <c r="AK727" s="203"/>
      <c r="AL727" s="203"/>
      <c r="AM727" s="201"/>
      <c r="AN727" s="201"/>
      <c r="AO727" s="201"/>
      <c r="AP727" s="201"/>
      <c r="AQ727" s="201"/>
      <c r="AR727" s="201"/>
      <c r="AS727" s="201"/>
      <c r="AT727" s="201"/>
      <c r="AU727" s="201"/>
      <c r="AV727" s="201"/>
      <c r="AW727" s="201"/>
      <c r="AX727" s="206"/>
      <c r="AY727" s="201"/>
      <c r="AZ727" s="201"/>
      <c r="BA727" s="201"/>
      <c r="BB727" s="201"/>
      <c r="BC727" s="201"/>
      <c r="BD727" s="201"/>
      <c r="BE727" s="201"/>
      <c r="BF727" s="201"/>
      <c r="BG727" s="201"/>
      <c r="BH727" s="203"/>
      <c r="BI727" s="201"/>
      <c r="BJ727" s="201"/>
      <c r="BK727" s="201"/>
      <c r="BL727" s="201"/>
      <c r="BM727" s="201"/>
      <c r="BN727" s="201"/>
      <c r="BO727" s="201"/>
      <c r="BP727" s="201"/>
      <c r="BQ727" s="201"/>
      <c r="BR727" s="203"/>
      <c r="BS727" s="201"/>
      <c r="BT727" s="201"/>
      <c r="BU727" s="201"/>
      <c r="BV727" s="201"/>
      <c r="BW727" s="201"/>
      <c r="BX727" s="201"/>
      <c r="BY727" s="201"/>
      <c r="BZ727" s="201"/>
      <c r="CA727" s="201"/>
      <c r="CB727" s="203"/>
      <c r="CC727" s="201"/>
      <c r="CD727" s="201"/>
      <c r="CE727" s="201"/>
      <c r="CF727" s="201"/>
      <c r="CG727" s="201"/>
      <c r="CH727" s="201"/>
      <c r="CI727" s="201"/>
      <c r="CJ727" s="201"/>
      <c r="CK727" s="201"/>
      <c r="CL727" s="203"/>
      <c r="CM727" s="201"/>
      <c r="CN727" s="201"/>
      <c r="CO727" s="201"/>
      <c r="CP727" s="201"/>
      <c r="CQ727" s="201"/>
      <c r="CR727" s="201"/>
      <c r="CS727" s="201"/>
      <c r="CT727" s="201"/>
      <c r="CU727" s="201"/>
    </row>
    <row r="728" spans="1:99" x14ac:dyDescent="0.25">
      <c r="A728" s="224"/>
      <c r="B728" s="224"/>
      <c r="C728" s="202"/>
      <c r="D728" s="201"/>
      <c r="E728" s="201"/>
      <c r="F728" s="227"/>
      <c r="G728" s="227"/>
      <c r="H728" s="206"/>
      <c r="I728" s="224"/>
      <c r="J728" s="201"/>
      <c r="K728" s="201"/>
      <c r="L728" s="201"/>
      <c r="M728" s="201"/>
      <c r="N728" s="201"/>
      <c r="O728" s="201"/>
      <c r="P728" s="201"/>
      <c r="Q728" s="224"/>
      <c r="R728" s="201"/>
      <c r="S728" s="201"/>
      <c r="T728" s="201"/>
      <c r="U728" s="201"/>
      <c r="V728" s="201"/>
      <c r="W728" s="203"/>
      <c r="X728" s="201"/>
      <c r="Y728" s="201"/>
      <c r="Z728" s="201"/>
      <c r="AA728" s="201"/>
      <c r="AB728" s="201"/>
      <c r="AC728" s="203"/>
      <c r="AD728" s="203"/>
      <c r="AE728" s="203"/>
      <c r="AF728" s="201"/>
      <c r="AG728" s="201"/>
      <c r="AH728" s="201"/>
      <c r="AI728" s="203"/>
      <c r="AJ728" s="203"/>
      <c r="AK728" s="203"/>
      <c r="AL728" s="203"/>
      <c r="AM728" s="201"/>
      <c r="AN728" s="201"/>
      <c r="AO728" s="201"/>
      <c r="AP728" s="201"/>
      <c r="AQ728" s="201"/>
      <c r="AR728" s="201"/>
      <c r="AS728" s="201"/>
      <c r="AT728" s="201"/>
      <c r="AU728" s="201"/>
      <c r="AV728" s="201"/>
      <c r="AW728" s="201"/>
      <c r="AX728" s="206"/>
      <c r="AY728" s="201"/>
      <c r="AZ728" s="201"/>
      <c r="BA728" s="201"/>
      <c r="BB728" s="201"/>
      <c r="BC728" s="201"/>
      <c r="BD728" s="201"/>
      <c r="BE728" s="201"/>
      <c r="BF728" s="201"/>
      <c r="BG728" s="201"/>
      <c r="BH728" s="203"/>
      <c r="BI728" s="201"/>
      <c r="BJ728" s="201"/>
      <c r="BK728" s="201"/>
      <c r="BL728" s="201"/>
      <c r="BM728" s="201"/>
      <c r="BN728" s="201"/>
      <c r="BO728" s="201"/>
      <c r="BP728" s="201"/>
      <c r="BQ728" s="201"/>
      <c r="BR728" s="203"/>
      <c r="BS728" s="201"/>
      <c r="BT728" s="201"/>
      <c r="BU728" s="201"/>
      <c r="BV728" s="201"/>
      <c r="BW728" s="201"/>
      <c r="BX728" s="201"/>
      <c r="BY728" s="201"/>
      <c r="BZ728" s="201"/>
      <c r="CA728" s="201"/>
      <c r="CB728" s="203"/>
      <c r="CC728" s="201"/>
      <c r="CD728" s="201"/>
      <c r="CE728" s="201"/>
      <c r="CF728" s="201"/>
      <c r="CG728" s="201"/>
      <c r="CH728" s="201"/>
      <c r="CI728" s="201"/>
      <c r="CJ728" s="201"/>
      <c r="CK728" s="201"/>
      <c r="CL728" s="203"/>
      <c r="CM728" s="201"/>
      <c r="CN728" s="201"/>
      <c r="CO728" s="201"/>
      <c r="CP728" s="201"/>
      <c r="CQ728" s="201"/>
      <c r="CR728" s="201"/>
      <c r="CS728" s="201"/>
      <c r="CT728" s="201"/>
      <c r="CU728" s="201"/>
    </row>
    <row r="729" spans="1:99" x14ac:dyDescent="0.25">
      <c r="A729" s="224"/>
      <c r="B729" s="224"/>
      <c r="C729" s="202"/>
      <c r="D729" s="201"/>
      <c r="E729" s="201"/>
      <c r="F729" s="227"/>
      <c r="G729" s="227"/>
      <c r="H729" s="206"/>
      <c r="I729" s="224"/>
      <c r="J729" s="201"/>
      <c r="K729" s="201"/>
      <c r="L729" s="201"/>
      <c r="M729" s="201"/>
      <c r="N729" s="201"/>
      <c r="O729" s="201"/>
      <c r="P729" s="201"/>
      <c r="Q729" s="224"/>
      <c r="R729" s="201"/>
      <c r="S729" s="201"/>
      <c r="T729" s="201"/>
      <c r="U729" s="201"/>
      <c r="V729" s="201"/>
      <c r="W729" s="203"/>
      <c r="X729" s="201"/>
      <c r="Y729" s="201"/>
      <c r="Z729" s="201"/>
      <c r="AA729" s="201"/>
      <c r="AB729" s="201"/>
      <c r="AC729" s="203"/>
      <c r="AD729" s="203"/>
      <c r="AE729" s="203"/>
      <c r="AF729" s="201"/>
      <c r="AG729" s="201"/>
      <c r="AH729" s="201"/>
      <c r="AI729" s="203"/>
      <c r="AJ729" s="203"/>
      <c r="AK729" s="203"/>
      <c r="AL729" s="203"/>
      <c r="AM729" s="201"/>
      <c r="AN729" s="201"/>
      <c r="AO729" s="201"/>
      <c r="AP729" s="201"/>
      <c r="AQ729" s="201"/>
      <c r="AR729" s="201"/>
      <c r="AS729" s="201"/>
      <c r="AT729" s="201"/>
      <c r="AU729" s="201"/>
      <c r="AV729" s="201"/>
      <c r="AW729" s="201"/>
      <c r="AX729" s="206"/>
      <c r="AY729" s="201"/>
      <c r="AZ729" s="201"/>
      <c r="BA729" s="201"/>
      <c r="BB729" s="201"/>
      <c r="BC729" s="201"/>
      <c r="BD729" s="201"/>
      <c r="BE729" s="201"/>
      <c r="BF729" s="201"/>
      <c r="BG729" s="201"/>
      <c r="BH729" s="203"/>
      <c r="BI729" s="201"/>
      <c r="BJ729" s="201"/>
      <c r="BK729" s="201"/>
      <c r="BL729" s="201"/>
      <c r="BM729" s="201"/>
      <c r="BN729" s="201"/>
      <c r="BO729" s="201"/>
      <c r="BP729" s="201"/>
      <c r="BQ729" s="201"/>
      <c r="BR729" s="203"/>
      <c r="BS729" s="201"/>
      <c r="BT729" s="201"/>
      <c r="BU729" s="201"/>
      <c r="BV729" s="201"/>
      <c r="BW729" s="201"/>
      <c r="BX729" s="201"/>
      <c r="BY729" s="201"/>
      <c r="BZ729" s="201"/>
      <c r="CA729" s="201"/>
      <c r="CB729" s="203"/>
      <c r="CC729" s="201"/>
      <c r="CD729" s="201"/>
      <c r="CE729" s="201"/>
      <c r="CF729" s="201"/>
      <c r="CG729" s="201"/>
      <c r="CH729" s="201"/>
      <c r="CI729" s="201"/>
      <c r="CJ729" s="201"/>
      <c r="CK729" s="201"/>
      <c r="CL729" s="203"/>
      <c r="CM729" s="201"/>
      <c r="CN729" s="201"/>
      <c r="CO729" s="201"/>
      <c r="CP729" s="201"/>
      <c r="CQ729" s="201"/>
      <c r="CR729" s="201"/>
      <c r="CS729" s="201"/>
      <c r="CT729" s="201"/>
      <c r="CU729" s="201"/>
    </row>
    <row r="730" spans="1:99" x14ac:dyDescent="0.25">
      <c r="A730" s="224"/>
      <c r="B730" s="224"/>
      <c r="C730" s="202"/>
      <c r="D730" s="201"/>
      <c r="E730" s="201"/>
      <c r="F730" s="227"/>
      <c r="G730" s="227"/>
      <c r="H730" s="206"/>
      <c r="I730" s="224"/>
      <c r="J730" s="201"/>
      <c r="K730" s="201"/>
      <c r="L730" s="201"/>
      <c r="M730" s="201"/>
      <c r="N730" s="201"/>
      <c r="O730" s="201"/>
      <c r="P730" s="201"/>
      <c r="Q730" s="224"/>
      <c r="R730" s="201"/>
      <c r="S730" s="201"/>
      <c r="T730" s="201"/>
      <c r="U730" s="201"/>
      <c r="V730" s="201"/>
      <c r="W730" s="203"/>
      <c r="X730" s="201"/>
      <c r="Y730" s="201"/>
      <c r="Z730" s="201"/>
      <c r="AA730" s="201"/>
      <c r="AB730" s="201"/>
      <c r="AC730" s="203"/>
      <c r="AD730" s="203"/>
      <c r="AE730" s="203"/>
      <c r="AF730" s="201"/>
      <c r="AG730" s="201"/>
      <c r="AH730" s="201"/>
      <c r="AI730" s="203"/>
      <c r="AJ730" s="203"/>
      <c r="AK730" s="203"/>
      <c r="AL730" s="203"/>
      <c r="AM730" s="201"/>
      <c r="AN730" s="201"/>
      <c r="AO730" s="201"/>
      <c r="AP730" s="201"/>
      <c r="AQ730" s="201"/>
      <c r="AR730" s="201"/>
      <c r="AS730" s="201"/>
      <c r="AT730" s="201"/>
      <c r="AU730" s="201"/>
      <c r="AV730" s="201"/>
      <c r="AW730" s="201"/>
      <c r="AX730" s="206"/>
      <c r="AY730" s="201"/>
      <c r="AZ730" s="201"/>
      <c r="BA730" s="201"/>
      <c r="BB730" s="201"/>
      <c r="BC730" s="201"/>
      <c r="BD730" s="201"/>
      <c r="BE730" s="201"/>
      <c r="BF730" s="201"/>
      <c r="BG730" s="201"/>
      <c r="BH730" s="203"/>
      <c r="BI730" s="201"/>
      <c r="BJ730" s="201"/>
      <c r="BK730" s="201"/>
      <c r="BL730" s="201"/>
      <c r="BM730" s="201"/>
      <c r="BN730" s="201"/>
      <c r="BO730" s="201"/>
      <c r="BP730" s="201"/>
      <c r="BQ730" s="201"/>
      <c r="BR730" s="203"/>
      <c r="BS730" s="201"/>
      <c r="BT730" s="201"/>
      <c r="BU730" s="201"/>
      <c r="BV730" s="201"/>
      <c r="BW730" s="201"/>
      <c r="BX730" s="201"/>
      <c r="BY730" s="201"/>
      <c r="BZ730" s="201"/>
      <c r="CA730" s="201"/>
      <c r="CB730" s="203"/>
      <c r="CC730" s="201"/>
      <c r="CD730" s="201"/>
      <c r="CE730" s="201"/>
      <c r="CF730" s="201"/>
      <c r="CG730" s="201"/>
      <c r="CH730" s="201"/>
      <c r="CI730" s="201"/>
      <c r="CJ730" s="201"/>
      <c r="CK730" s="201"/>
      <c r="CL730" s="203"/>
      <c r="CM730" s="201"/>
      <c r="CN730" s="201"/>
      <c r="CO730" s="201"/>
      <c r="CP730" s="201"/>
      <c r="CQ730" s="201"/>
      <c r="CR730" s="201"/>
      <c r="CS730" s="201"/>
      <c r="CT730" s="201"/>
      <c r="CU730" s="201"/>
    </row>
    <row r="731" spans="1:99" x14ac:dyDescent="0.25">
      <c r="A731" s="224"/>
      <c r="B731" s="224"/>
      <c r="C731" s="202"/>
      <c r="D731" s="201"/>
      <c r="E731" s="201"/>
      <c r="F731" s="227"/>
      <c r="G731" s="227"/>
      <c r="H731" s="206"/>
      <c r="I731" s="224"/>
      <c r="J731" s="201"/>
      <c r="K731" s="201"/>
      <c r="L731" s="201"/>
      <c r="M731" s="201"/>
      <c r="N731" s="201"/>
      <c r="O731" s="201"/>
      <c r="P731" s="201"/>
      <c r="Q731" s="224"/>
      <c r="R731" s="201"/>
      <c r="S731" s="201"/>
      <c r="T731" s="201"/>
      <c r="U731" s="201"/>
      <c r="V731" s="201"/>
      <c r="W731" s="203"/>
      <c r="X731" s="201"/>
      <c r="Y731" s="201"/>
      <c r="Z731" s="201"/>
      <c r="AA731" s="201"/>
      <c r="AB731" s="201"/>
      <c r="AC731" s="203"/>
      <c r="AD731" s="203"/>
      <c r="AE731" s="203"/>
      <c r="AF731" s="201"/>
      <c r="AG731" s="201"/>
      <c r="AH731" s="201"/>
      <c r="AI731" s="203"/>
      <c r="AJ731" s="203"/>
      <c r="AK731" s="203"/>
      <c r="AL731" s="203"/>
      <c r="AM731" s="201"/>
      <c r="AN731" s="201"/>
      <c r="AO731" s="201"/>
      <c r="AP731" s="201"/>
      <c r="AQ731" s="201"/>
      <c r="AR731" s="201"/>
      <c r="AS731" s="201"/>
      <c r="AT731" s="201"/>
      <c r="AU731" s="201"/>
      <c r="AV731" s="201"/>
      <c r="AW731" s="201"/>
      <c r="AX731" s="206"/>
      <c r="AY731" s="201"/>
      <c r="AZ731" s="201"/>
      <c r="BA731" s="201"/>
      <c r="BB731" s="201"/>
      <c r="BC731" s="201"/>
      <c r="BD731" s="201"/>
      <c r="BE731" s="201"/>
      <c r="BF731" s="201"/>
      <c r="BG731" s="201"/>
      <c r="BH731" s="203"/>
      <c r="BI731" s="201"/>
      <c r="BJ731" s="201"/>
      <c r="BK731" s="201"/>
      <c r="BL731" s="201"/>
      <c r="BM731" s="201"/>
      <c r="BN731" s="201"/>
      <c r="BO731" s="201"/>
      <c r="BP731" s="201"/>
      <c r="BQ731" s="201"/>
      <c r="BR731" s="203"/>
      <c r="BS731" s="201"/>
      <c r="BT731" s="201"/>
      <c r="BU731" s="201"/>
      <c r="BV731" s="201"/>
      <c r="BW731" s="201"/>
      <c r="BX731" s="201"/>
      <c r="BY731" s="201"/>
      <c r="BZ731" s="201"/>
      <c r="CA731" s="201"/>
      <c r="CB731" s="203"/>
      <c r="CC731" s="201"/>
      <c r="CD731" s="201"/>
      <c r="CE731" s="201"/>
      <c r="CF731" s="201"/>
      <c r="CG731" s="201"/>
      <c r="CH731" s="201"/>
      <c r="CI731" s="201"/>
      <c r="CJ731" s="201"/>
      <c r="CK731" s="201"/>
      <c r="CL731" s="203"/>
      <c r="CM731" s="201"/>
      <c r="CN731" s="201"/>
      <c r="CO731" s="201"/>
      <c r="CP731" s="201"/>
      <c r="CQ731" s="201"/>
      <c r="CR731" s="201"/>
      <c r="CS731" s="201"/>
      <c r="CT731" s="201"/>
      <c r="CU731" s="201"/>
    </row>
    <row r="732" spans="1:99" x14ac:dyDescent="0.25">
      <c r="A732" s="224"/>
      <c r="B732" s="224"/>
      <c r="C732" s="202"/>
      <c r="D732" s="201"/>
      <c r="E732" s="201"/>
      <c r="F732" s="227"/>
      <c r="G732" s="227"/>
      <c r="H732" s="206"/>
      <c r="I732" s="224"/>
      <c r="J732" s="201"/>
      <c r="K732" s="201"/>
      <c r="L732" s="201"/>
      <c r="M732" s="201"/>
      <c r="N732" s="201"/>
      <c r="O732" s="201"/>
      <c r="P732" s="201"/>
      <c r="Q732" s="224"/>
      <c r="R732" s="201"/>
      <c r="S732" s="201"/>
      <c r="T732" s="201"/>
      <c r="U732" s="201"/>
      <c r="V732" s="201"/>
      <c r="W732" s="203"/>
      <c r="X732" s="201"/>
      <c r="Y732" s="201"/>
      <c r="Z732" s="201"/>
      <c r="AA732" s="201"/>
      <c r="AB732" s="201"/>
      <c r="AC732" s="203"/>
      <c r="AD732" s="203"/>
      <c r="AE732" s="203"/>
      <c r="AF732" s="201"/>
      <c r="AG732" s="201"/>
      <c r="AH732" s="201"/>
      <c r="AI732" s="203"/>
      <c r="AJ732" s="203"/>
      <c r="AK732" s="203"/>
      <c r="AL732" s="203"/>
      <c r="AM732" s="201"/>
      <c r="AN732" s="201"/>
      <c r="AO732" s="201"/>
      <c r="AP732" s="201"/>
      <c r="AQ732" s="201"/>
      <c r="AR732" s="201"/>
      <c r="AS732" s="201"/>
      <c r="AT732" s="201"/>
      <c r="AU732" s="201"/>
      <c r="AV732" s="201"/>
      <c r="AW732" s="201"/>
      <c r="AX732" s="206"/>
      <c r="AY732" s="201"/>
      <c r="AZ732" s="201"/>
      <c r="BA732" s="201"/>
      <c r="BB732" s="201"/>
      <c r="BC732" s="201"/>
      <c r="BD732" s="201"/>
      <c r="BE732" s="201"/>
      <c r="BF732" s="201"/>
      <c r="BG732" s="201"/>
      <c r="BH732" s="203"/>
      <c r="BI732" s="201"/>
      <c r="BJ732" s="201"/>
      <c r="BK732" s="201"/>
      <c r="BL732" s="201"/>
      <c r="BM732" s="201"/>
      <c r="BN732" s="201"/>
      <c r="BO732" s="201"/>
      <c r="BP732" s="201"/>
      <c r="BQ732" s="201"/>
      <c r="BR732" s="203"/>
      <c r="BS732" s="201"/>
      <c r="BT732" s="201"/>
      <c r="BU732" s="201"/>
      <c r="BV732" s="201"/>
      <c r="BW732" s="201"/>
      <c r="BX732" s="201"/>
      <c r="BY732" s="201"/>
      <c r="BZ732" s="201"/>
      <c r="CA732" s="201"/>
      <c r="CB732" s="203"/>
      <c r="CC732" s="201"/>
      <c r="CD732" s="201"/>
      <c r="CE732" s="201"/>
      <c r="CF732" s="201"/>
      <c r="CG732" s="201"/>
      <c r="CH732" s="201"/>
      <c r="CI732" s="201"/>
      <c r="CJ732" s="201"/>
      <c r="CK732" s="201"/>
      <c r="CL732" s="203"/>
      <c r="CM732" s="201"/>
      <c r="CN732" s="201"/>
      <c r="CO732" s="201"/>
      <c r="CP732" s="201"/>
      <c r="CQ732" s="201"/>
      <c r="CR732" s="201"/>
      <c r="CS732" s="201"/>
      <c r="CT732" s="201"/>
      <c r="CU732" s="201"/>
    </row>
    <row r="733" spans="1:99" x14ac:dyDescent="0.25">
      <c r="A733" s="224"/>
      <c r="B733" s="224"/>
      <c r="C733" s="202"/>
      <c r="D733" s="201"/>
      <c r="E733" s="201"/>
      <c r="F733" s="227"/>
      <c r="G733" s="227"/>
      <c r="H733" s="206"/>
      <c r="I733" s="224"/>
      <c r="J733" s="201"/>
      <c r="K733" s="201"/>
      <c r="L733" s="201"/>
      <c r="M733" s="201"/>
      <c r="N733" s="201"/>
      <c r="O733" s="201"/>
      <c r="P733" s="201"/>
      <c r="Q733" s="224"/>
      <c r="R733" s="201"/>
      <c r="S733" s="201"/>
      <c r="T733" s="201"/>
      <c r="U733" s="201"/>
      <c r="V733" s="201"/>
      <c r="W733" s="203"/>
      <c r="X733" s="201"/>
      <c r="Y733" s="201"/>
      <c r="Z733" s="201"/>
      <c r="AA733" s="201"/>
      <c r="AB733" s="201"/>
      <c r="AC733" s="203"/>
      <c r="AD733" s="203"/>
      <c r="AE733" s="203"/>
      <c r="AF733" s="201"/>
      <c r="AG733" s="201"/>
      <c r="AH733" s="201"/>
      <c r="AI733" s="203"/>
      <c r="AJ733" s="203"/>
      <c r="AK733" s="203"/>
      <c r="AL733" s="203"/>
      <c r="AM733" s="201"/>
      <c r="AN733" s="201"/>
      <c r="AO733" s="201"/>
      <c r="AP733" s="201"/>
      <c r="AQ733" s="201"/>
      <c r="AR733" s="201"/>
      <c r="AS733" s="201"/>
      <c r="AT733" s="201"/>
      <c r="AU733" s="201"/>
      <c r="AV733" s="201"/>
      <c r="AW733" s="201"/>
      <c r="AX733" s="206"/>
      <c r="AY733" s="201"/>
      <c r="AZ733" s="201"/>
      <c r="BA733" s="201"/>
      <c r="BB733" s="201"/>
      <c r="BC733" s="201"/>
      <c r="BD733" s="201"/>
      <c r="BE733" s="201"/>
      <c r="BF733" s="201"/>
      <c r="BG733" s="201"/>
      <c r="BH733" s="203"/>
      <c r="BI733" s="201"/>
      <c r="BJ733" s="201"/>
      <c r="BK733" s="201"/>
      <c r="BL733" s="201"/>
      <c r="BM733" s="201"/>
      <c r="BN733" s="201"/>
      <c r="BO733" s="201"/>
      <c r="BP733" s="201"/>
      <c r="BQ733" s="201"/>
      <c r="BR733" s="203"/>
      <c r="BS733" s="201"/>
      <c r="BT733" s="201"/>
      <c r="BU733" s="201"/>
      <c r="BV733" s="201"/>
      <c r="BW733" s="201"/>
      <c r="BX733" s="201"/>
      <c r="BY733" s="201"/>
      <c r="BZ733" s="201"/>
      <c r="CA733" s="201"/>
      <c r="CB733" s="203"/>
      <c r="CC733" s="201"/>
      <c r="CD733" s="201"/>
      <c r="CE733" s="201"/>
      <c r="CF733" s="201"/>
      <c r="CG733" s="201"/>
      <c r="CH733" s="201"/>
      <c r="CI733" s="201"/>
      <c r="CJ733" s="201"/>
      <c r="CK733" s="201"/>
      <c r="CL733" s="203"/>
      <c r="CM733" s="201"/>
      <c r="CN733" s="201"/>
      <c r="CO733" s="201"/>
      <c r="CP733" s="201"/>
      <c r="CQ733" s="201"/>
      <c r="CR733" s="201"/>
      <c r="CS733" s="201"/>
      <c r="CT733" s="201"/>
      <c r="CU733" s="201"/>
    </row>
    <row r="734" spans="1:99" x14ac:dyDescent="0.25">
      <c r="A734" s="224"/>
      <c r="B734" s="224"/>
      <c r="C734" s="202"/>
      <c r="D734" s="201"/>
      <c r="E734" s="201"/>
      <c r="F734" s="227"/>
      <c r="G734" s="227"/>
      <c r="H734" s="206"/>
      <c r="I734" s="224"/>
      <c r="J734" s="201"/>
      <c r="K734" s="201"/>
      <c r="L734" s="201"/>
      <c r="M734" s="201"/>
      <c r="N734" s="201"/>
      <c r="O734" s="201"/>
      <c r="P734" s="201"/>
      <c r="Q734" s="224"/>
      <c r="R734" s="201"/>
      <c r="S734" s="201"/>
      <c r="T734" s="201"/>
      <c r="U734" s="201"/>
      <c r="V734" s="201"/>
      <c r="W734" s="203"/>
      <c r="X734" s="201"/>
      <c r="Y734" s="201"/>
      <c r="Z734" s="201"/>
      <c r="AA734" s="201"/>
      <c r="AB734" s="201"/>
      <c r="AC734" s="203"/>
      <c r="AD734" s="203"/>
      <c r="AE734" s="203"/>
      <c r="AF734" s="201"/>
      <c r="AG734" s="201"/>
      <c r="AH734" s="201"/>
      <c r="AI734" s="203"/>
      <c r="AJ734" s="203"/>
      <c r="AK734" s="203"/>
      <c r="AL734" s="203"/>
      <c r="AM734" s="201"/>
      <c r="AN734" s="201"/>
      <c r="AO734" s="201"/>
      <c r="AP734" s="201"/>
      <c r="AQ734" s="201"/>
      <c r="AR734" s="201"/>
      <c r="AS734" s="201"/>
      <c r="AT734" s="201"/>
      <c r="AU734" s="201"/>
      <c r="AV734" s="201"/>
      <c r="AW734" s="201"/>
      <c r="AX734" s="206"/>
      <c r="AY734" s="201"/>
      <c r="AZ734" s="201"/>
      <c r="BA734" s="201"/>
      <c r="BB734" s="201"/>
      <c r="BC734" s="201"/>
      <c r="BD734" s="201"/>
      <c r="BE734" s="201"/>
      <c r="BF734" s="201"/>
      <c r="BG734" s="201"/>
      <c r="BH734" s="203"/>
      <c r="BI734" s="201"/>
      <c r="BJ734" s="201"/>
      <c r="BK734" s="201"/>
      <c r="BL734" s="201"/>
      <c r="BM734" s="201"/>
      <c r="BN734" s="201"/>
      <c r="BO734" s="201"/>
      <c r="BP734" s="201"/>
      <c r="BQ734" s="201"/>
      <c r="BR734" s="203"/>
      <c r="BS734" s="201"/>
      <c r="BT734" s="201"/>
      <c r="BU734" s="201"/>
      <c r="BV734" s="201"/>
      <c r="BW734" s="201"/>
      <c r="BX734" s="201"/>
      <c r="BY734" s="201"/>
      <c r="BZ734" s="201"/>
      <c r="CA734" s="201"/>
      <c r="CB734" s="203"/>
      <c r="CC734" s="201"/>
      <c r="CD734" s="201"/>
      <c r="CE734" s="201"/>
      <c r="CF734" s="201"/>
      <c r="CG734" s="201"/>
      <c r="CH734" s="201"/>
      <c r="CI734" s="201"/>
      <c r="CJ734" s="201"/>
      <c r="CK734" s="201"/>
      <c r="CL734" s="203"/>
      <c r="CM734" s="201"/>
      <c r="CN734" s="201"/>
      <c r="CO734" s="201"/>
      <c r="CP734" s="201"/>
      <c r="CQ734" s="201"/>
      <c r="CR734" s="201"/>
      <c r="CS734" s="201"/>
      <c r="CT734" s="201"/>
      <c r="CU734" s="201"/>
    </row>
    <row r="735" spans="1:99" x14ac:dyDescent="0.25">
      <c r="A735" s="224"/>
      <c r="B735" s="224"/>
      <c r="C735" s="202"/>
      <c r="D735" s="201"/>
      <c r="E735" s="201"/>
      <c r="F735" s="227"/>
      <c r="G735" s="227"/>
      <c r="H735" s="206"/>
      <c r="I735" s="224"/>
      <c r="J735" s="201"/>
      <c r="K735" s="201"/>
      <c r="L735" s="201"/>
      <c r="M735" s="201"/>
      <c r="N735" s="201"/>
      <c r="O735" s="201"/>
      <c r="P735" s="201"/>
      <c r="Q735" s="224"/>
      <c r="R735" s="201"/>
      <c r="S735" s="201"/>
      <c r="T735" s="201"/>
      <c r="U735" s="201"/>
      <c r="V735" s="201"/>
      <c r="W735" s="203"/>
      <c r="X735" s="201"/>
      <c r="Y735" s="201"/>
      <c r="Z735" s="201"/>
      <c r="AA735" s="201"/>
      <c r="AB735" s="201"/>
      <c r="AC735" s="203"/>
      <c r="AD735" s="203"/>
      <c r="AE735" s="203"/>
      <c r="AF735" s="201"/>
      <c r="AG735" s="201"/>
      <c r="AH735" s="201"/>
      <c r="AI735" s="203"/>
      <c r="AJ735" s="203"/>
      <c r="AK735" s="203"/>
      <c r="AL735" s="203"/>
      <c r="AM735" s="201"/>
      <c r="AN735" s="201"/>
      <c r="AO735" s="201"/>
      <c r="AP735" s="201"/>
      <c r="AQ735" s="201"/>
      <c r="AR735" s="201"/>
      <c r="AS735" s="201"/>
      <c r="AT735" s="201"/>
      <c r="AU735" s="201"/>
      <c r="AV735" s="201"/>
      <c r="AW735" s="201"/>
      <c r="AX735" s="206"/>
      <c r="AY735" s="201"/>
      <c r="AZ735" s="201"/>
      <c r="BA735" s="201"/>
      <c r="BB735" s="201"/>
      <c r="BC735" s="201"/>
      <c r="BD735" s="201"/>
      <c r="BE735" s="201"/>
      <c r="BF735" s="201"/>
      <c r="BG735" s="201"/>
      <c r="BH735" s="203"/>
      <c r="BI735" s="201"/>
      <c r="BJ735" s="201"/>
      <c r="BK735" s="201"/>
      <c r="BL735" s="201"/>
      <c r="BM735" s="201"/>
      <c r="BN735" s="201"/>
      <c r="BO735" s="201"/>
      <c r="BP735" s="201"/>
      <c r="BQ735" s="201"/>
      <c r="BR735" s="203"/>
      <c r="BS735" s="201"/>
      <c r="BT735" s="201"/>
      <c r="BU735" s="201"/>
      <c r="BV735" s="201"/>
      <c r="BW735" s="201"/>
      <c r="BX735" s="201"/>
      <c r="BY735" s="201"/>
      <c r="BZ735" s="201"/>
      <c r="CA735" s="201"/>
      <c r="CB735" s="203"/>
      <c r="CC735" s="201"/>
      <c r="CD735" s="201"/>
      <c r="CE735" s="201"/>
      <c r="CF735" s="201"/>
      <c r="CG735" s="201"/>
      <c r="CH735" s="201"/>
      <c r="CI735" s="201"/>
      <c r="CJ735" s="201"/>
      <c r="CK735" s="201"/>
      <c r="CL735" s="203"/>
      <c r="CM735" s="201"/>
      <c r="CN735" s="201"/>
      <c r="CO735" s="201"/>
      <c r="CP735" s="201"/>
      <c r="CQ735" s="201"/>
      <c r="CR735" s="201"/>
      <c r="CS735" s="201"/>
      <c r="CT735" s="201"/>
      <c r="CU735" s="201"/>
    </row>
    <row r="736" spans="1:99" x14ac:dyDescent="0.25">
      <c r="A736" s="224"/>
      <c r="B736" s="224"/>
      <c r="C736" s="202"/>
      <c r="D736" s="201"/>
      <c r="E736" s="201"/>
      <c r="F736" s="227"/>
      <c r="G736" s="227"/>
      <c r="H736" s="206"/>
      <c r="I736" s="224"/>
      <c r="J736" s="201"/>
      <c r="K736" s="201"/>
      <c r="L736" s="201"/>
      <c r="M736" s="201"/>
      <c r="N736" s="201"/>
      <c r="O736" s="201"/>
      <c r="P736" s="201"/>
      <c r="Q736" s="224"/>
      <c r="R736" s="201"/>
      <c r="S736" s="201"/>
      <c r="T736" s="201"/>
      <c r="U736" s="201"/>
      <c r="V736" s="201"/>
      <c r="W736" s="203"/>
      <c r="X736" s="201"/>
      <c r="Y736" s="201"/>
      <c r="Z736" s="201"/>
      <c r="AA736" s="201"/>
      <c r="AB736" s="201"/>
      <c r="AC736" s="203"/>
      <c r="AD736" s="203"/>
      <c r="AE736" s="203"/>
      <c r="AF736" s="201"/>
      <c r="AG736" s="201"/>
      <c r="AH736" s="201"/>
      <c r="AI736" s="203"/>
      <c r="AJ736" s="203"/>
      <c r="AK736" s="203"/>
      <c r="AL736" s="203"/>
      <c r="AM736" s="201"/>
      <c r="AN736" s="201"/>
      <c r="AO736" s="201"/>
      <c r="AP736" s="201"/>
      <c r="AQ736" s="201"/>
      <c r="AR736" s="201"/>
      <c r="AS736" s="201"/>
      <c r="AT736" s="201"/>
      <c r="AU736" s="201"/>
      <c r="AV736" s="201"/>
      <c r="AW736" s="201"/>
      <c r="AX736" s="206"/>
      <c r="AY736" s="201"/>
      <c r="AZ736" s="201"/>
      <c r="BA736" s="201"/>
      <c r="BB736" s="201"/>
      <c r="BC736" s="201"/>
      <c r="BD736" s="201"/>
      <c r="BE736" s="201"/>
      <c r="BF736" s="201"/>
      <c r="BG736" s="201"/>
      <c r="BH736" s="203"/>
      <c r="BI736" s="201"/>
      <c r="BJ736" s="201"/>
      <c r="BK736" s="201"/>
      <c r="BL736" s="201"/>
      <c r="BM736" s="201"/>
      <c r="BN736" s="201"/>
      <c r="BO736" s="201"/>
      <c r="BP736" s="201"/>
      <c r="BQ736" s="201"/>
      <c r="BR736" s="203"/>
      <c r="BS736" s="201"/>
      <c r="BT736" s="201"/>
      <c r="BU736" s="201"/>
      <c r="BV736" s="201"/>
      <c r="BW736" s="201"/>
      <c r="BX736" s="201"/>
      <c r="BY736" s="201"/>
      <c r="BZ736" s="201"/>
      <c r="CA736" s="201"/>
      <c r="CB736" s="203"/>
      <c r="CC736" s="201"/>
      <c r="CD736" s="201"/>
      <c r="CE736" s="201"/>
      <c r="CF736" s="201"/>
      <c r="CG736" s="201"/>
      <c r="CH736" s="201"/>
      <c r="CI736" s="201"/>
      <c r="CJ736" s="201"/>
      <c r="CK736" s="201"/>
      <c r="CL736" s="203"/>
      <c r="CM736" s="201"/>
      <c r="CN736" s="201"/>
      <c r="CO736" s="201"/>
      <c r="CP736" s="201"/>
      <c r="CQ736" s="201"/>
      <c r="CR736" s="201"/>
      <c r="CS736" s="201"/>
      <c r="CT736" s="201"/>
      <c r="CU736" s="201"/>
    </row>
    <row r="737" spans="1:99" x14ac:dyDescent="0.25">
      <c r="A737" s="224"/>
      <c r="B737" s="224"/>
      <c r="C737" s="202"/>
      <c r="D737" s="201"/>
      <c r="E737" s="201"/>
      <c r="F737" s="227"/>
      <c r="G737" s="227"/>
      <c r="H737" s="206"/>
      <c r="I737" s="224"/>
      <c r="J737" s="201"/>
      <c r="K737" s="201"/>
      <c r="L737" s="201"/>
      <c r="M737" s="201"/>
      <c r="N737" s="201"/>
      <c r="O737" s="201"/>
      <c r="P737" s="201"/>
      <c r="Q737" s="224"/>
      <c r="R737" s="201"/>
      <c r="S737" s="201"/>
      <c r="T737" s="201"/>
      <c r="U737" s="201"/>
      <c r="V737" s="201"/>
      <c r="W737" s="203"/>
      <c r="X737" s="201"/>
      <c r="Y737" s="201"/>
      <c r="Z737" s="201"/>
      <c r="AA737" s="201"/>
      <c r="AB737" s="201"/>
      <c r="AC737" s="203"/>
      <c r="AD737" s="203"/>
      <c r="AE737" s="203"/>
      <c r="AF737" s="201"/>
      <c r="AG737" s="201"/>
      <c r="AH737" s="201"/>
      <c r="AI737" s="203"/>
      <c r="AJ737" s="203"/>
      <c r="AK737" s="203"/>
      <c r="AL737" s="203"/>
      <c r="AM737" s="201"/>
      <c r="AN737" s="201"/>
      <c r="AO737" s="201"/>
      <c r="AP737" s="201"/>
      <c r="AQ737" s="201"/>
      <c r="AR737" s="201"/>
      <c r="AS737" s="201"/>
      <c r="AT737" s="201"/>
      <c r="AU737" s="201"/>
      <c r="AV737" s="201"/>
      <c r="AW737" s="201"/>
      <c r="AX737" s="206"/>
      <c r="AY737" s="201"/>
      <c r="AZ737" s="201"/>
      <c r="BA737" s="201"/>
      <c r="BB737" s="201"/>
      <c r="BC737" s="201"/>
      <c r="BD737" s="201"/>
      <c r="BE737" s="201"/>
      <c r="BF737" s="201"/>
      <c r="BG737" s="201"/>
      <c r="BH737" s="203"/>
      <c r="BI737" s="201"/>
      <c r="BJ737" s="201"/>
      <c r="BK737" s="201"/>
      <c r="BL737" s="201"/>
      <c r="BM737" s="201"/>
      <c r="BN737" s="201"/>
      <c r="BO737" s="201"/>
      <c r="BP737" s="201"/>
      <c r="BQ737" s="201"/>
      <c r="BR737" s="203"/>
      <c r="BS737" s="201"/>
      <c r="BT737" s="201"/>
      <c r="BU737" s="201"/>
      <c r="BV737" s="201"/>
      <c r="BW737" s="201"/>
      <c r="BX737" s="201"/>
      <c r="BY737" s="201"/>
      <c r="BZ737" s="201"/>
      <c r="CA737" s="201"/>
      <c r="CB737" s="203"/>
      <c r="CC737" s="201"/>
      <c r="CD737" s="201"/>
      <c r="CE737" s="201"/>
      <c r="CF737" s="201"/>
      <c r="CG737" s="201"/>
      <c r="CH737" s="201"/>
      <c r="CI737" s="201"/>
      <c r="CJ737" s="201"/>
      <c r="CK737" s="201"/>
      <c r="CL737" s="203"/>
      <c r="CM737" s="201"/>
      <c r="CN737" s="201"/>
      <c r="CO737" s="201"/>
      <c r="CP737" s="201"/>
      <c r="CQ737" s="201"/>
      <c r="CR737" s="201"/>
      <c r="CS737" s="201"/>
      <c r="CT737" s="201"/>
      <c r="CU737" s="201"/>
    </row>
    <row r="738" spans="1:99" x14ac:dyDescent="0.25">
      <c r="A738" s="224"/>
      <c r="B738" s="224"/>
      <c r="C738" s="202"/>
      <c r="D738" s="201"/>
      <c r="E738" s="201"/>
      <c r="F738" s="227"/>
      <c r="G738" s="227"/>
      <c r="H738" s="206"/>
      <c r="I738" s="224"/>
      <c r="J738" s="201"/>
      <c r="K738" s="201"/>
      <c r="L738" s="201"/>
      <c r="M738" s="201"/>
      <c r="N738" s="201"/>
      <c r="O738" s="201"/>
      <c r="P738" s="201"/>
      <c r="Q738" s="224"/>
      <c r="R738" s="201"/>
      <c r="S738" s="201"/>
      <c r="T738" s="201"/>
      <c r="U738" s="201"/>
      <c r="V738" s="201"/>
      <c r="W738" s="203"/>
      <c r="X738" s="201"/>
      <c r="Y738" s="201"/>
      <c r="Z738" s="201"/>
      <c r="AA738" s="201"/>
      <c r="AB738" s="201"/>
      <c r="AC738" s="203"/>
      <c r="AD738" s="203"/>
      <c r="AE738" s="203"/>
      <c r="AF738" s="201"/>
      <c r="AG738" s="201"/>
      <c r="AH738" s="201"/>
      <c r="AI738" s="203"/>
      <c r="AJ738" s="203"/>
      <c r="AK738" s="203"/>
      <c r="AL738" s="203"/>
      <c r="AM738" s="201"/>
      <c r="AN738" s="201"/>
      <c r="AO738" s="201"/>
      <c r="AP738" s="201"/>
      <c r="AQ738" s="201"/>
      <c r="AR738" s="201"/>
      <c r="AS738" s="201"/>
      <c r="AT738" s="201"/>
      <c r="AU738" s="201"/>
      <c r="AV738" s="201"/>
      <c r="AW738" s="201"/>
      <c r="AX738" s="206"/>
      <c r="AY738" s="201"/>
      <c r="AZ738" s="201"/>
      <c r="BA738" s="201"/>
      <c r="BB738" s="201"/>
      <c r="BC738" s="201"/>
      <c r="BD738" s="201"/>
      <c r="BE738" s="201"/>
      <c r="BF738" s="201"/>
      <c r="BG738" s="201"/>
      <c r="BH738" s="203"/>
      <c r="BI738" s="201"/>
      <c r="BJ738" s="201"/>
      <c r="BK738" s="201"/>
      <c r="BL738" s="201"/>
      <c r="BM738" s="201"/>
      <c r="BN738" s="201"/>
      <c r="BO738" s="201"/>
      <c r="BP738" s="201"/>
      <c r="BQ738" s="201"/>
      <c r="BR738" s="203"/>
      <c r="BS738" s="201"/>
      <c r="BT738" s="201"/>
      <c r="BU738" s="201"/>
      <c r="BV738" s="201"/>
      <c r="BW738" s="201"/>
      <c r="BX738" s="201"/>
      <c r="BY738" s="201"/>
      <c r="BZ738" s="201"/>
      <c r="CA738" s="201"/>
      <c r="CB738" s="203"/>
      <c r="CC738" s="201"/>
      <c r="CD738" s="201"/>
      <c r="CE738" s="201"/>
      <c r="CF738" s="201"/>
      <c r="CG738" s="201"/>
      <c r="CH738" s="201"/>
      <c r="CI738" s="201"/>
      <c r="CJ738" s="201"/>
      <c r="CK738" s="201"/>
      <c r="CL738" s="203"/>
      <c r="CM738" s="201"/>
      <c r="CN738" s="201"/>
      <c r="CO738" s="201"/>
      <c r="CP738" s="201"/>
      <c r="CQ738" s="201"/>
      <c r="CR738" s="201"/>
      <c r="CS738" s="201"/>
      <c r="CT738" s="201"/>
      <c r="CU738" s="201"/>
    </row>
    <row r="739" spans="1:99" x14ac:dyDescent="0.25">
      <c r="A739" s="224"/>
      <c r="B739" s="224"/>
      <c r="C739" s="202"/>
      <c r="D739" s="201"/>
      <c r="E739" s="201"/>
      <c r="F739" s="227"/>
      <c r="G739" s="227"/>
      <c r="H739" s="206"/>
      <c r="I739" s="224"/>
      <c r="J739" s="201"/>
      <c r="K739" s="201"/>
      <c r="L739" s="201"/>
      <c r="M739" s="201"/>
      <c r="N739" s="201"/>
      <c r="O739" s="201"/>
      <c r="P739" s="201"/>
      <c r="Q739" s="224"/>
      <c r="R739" s="201"/>
      <c r="S739" s="201"/>
      <c r="T739" s="201"/>
      <c r="U739" s="201"/>
      <c r="V739" s="201"/>
      <c r="W739" s="203"/>
      <c r="X739" s="201"/>
      <c r="Y739" s="201"/>
      <c r="Z739" s="201"/>
      <c r="AA739" s="201"/>
      <c r="AB739" s="201"/>
      <c r="AC739" s="203"/>
      <c r="AD739" s="203"/>
      <c r="AE739" s="203"/>
      <c r="AF739" s="201"/>
      <c r="AG739" s="201"/>
      <c r="AH739" s="201"/>
      <c r="AI739" s="203"/>
      <c r="AJ739" s="203"/>
      <c r="AK739" s="203"/>
      <c r="AL739" s="203"/>
      <c r="AM739" s="201"/>
      <c r="AN739" s="201"/>
      <c r="AO739" s="201"/>
      <c r="AP739" s="201"/>
      <c r="AQ739" s="201"/>
      <c r="AR739" s="201"/>
      <c r="AS739" s="201"/>
      <c r="AT739" s="201"/>
      <c r="AU739" s="201"/>
      <c r="AV739" s="201"/>
      <c r="AW739" s="201"/>
      <c r="AX739" s="206"/>
      <c r="AY739" s="201"/>
      <c r="AZ739" s="201"/>
      <c r="BA739" s="201"/>
      <c r="BB739" s="201"/>
      <c r="BC739" s="201"/>
      <c r="BD739" s="201"/>
      <c r="BE739" s="201"/>
      <c r="BF739" s="201"/>
      <c r="BG739" s="201"/>
      <c r="BH739" s="203"/>
      <c r="BI739" s="201"/>
      <c r="BJ739" s="201"/>
      <c r="BK739" s="201"/>
      <c r="BL739" s="201"/>
      <c r="BM739" s="201"/>
      <c r="BN739" s="201"/>
      <c r="BO739" s="201"/>
      <c r="BP739" s="201"/>
      <c r="BQ739" s="201"/>
      <c r="BR739" s="203"/>
      <c r="BS739" s="201"/>
      <c r="BT739" s="201"/>
      <c r="BU739" s="201"/>
      <c r="BV739" s="201"/>
      <c r="BW739" s="201"/>
      <c r="BX739" s="201"/>
      <c r="BY739" s="201"/>
      <c r="BZ739" s="201"/>
      <c r="CA739" s="201"/>
      <c r="CB739" s="203"/>
      <c r="CC739" s="201"/>
      <c r="CD739" s="201"/>
      <c r="CE739" s="201"/>
      <c r="CF739" s="201"/>
      <c r="CG739" s="201"/>
      <c r="CH739" s="201"/>
      <c r="CI739" s="201"/>
      <c r="CJ739" s="201"/>
      <c r="CK739" s="201"/>
      <c r="CL739" s="203"/>
      <c r="CM739" s="201"/>
      <c r="CN739" s="201"/>
      <c r="CO739" s="201"/>
      <c r="CP739" s="201"/>
      <c r="CQ739" s="201"/>
      <c r="CR739" s="201"/>
      <c r="CS739" s="201"/>
      <c r="CT739" s="201"/>
      <c r="CU739" s="201"/>
    </row>
    <row r="740" spans="1:99" x14ac:dyDescent="0.25">
      <c r="A740" s="224"/>
      <c r="B740" s="224"/>
      <c r="C740" s="202"/>
      <c r="D740" s="201"/>
      <c r="E740" s="201"/>
      <c r="F740" s="227"/>
      <c r="G740" s="227"/>
      <c r="H740" s="206"/>
      <c r="I740" s="224"/>
      <c r="J740" s="201"/>
      <c r="K740" s="201"/>
      <c r="L740" s="201"/>
      <c r="M740" s="201"/>
      <c r="N740" s="201"/>
      <c r="O740" s="201"/>
      <c r="P740" s="201"/>
      <c r="Q740" s="224"/>
      <c r="R740" s="201"/>
      <c r="S740" s="201"/>
      <c r="T740" s="201"/>
      <c r="U740" s="201"/>
      <c r="V740" s="201"/>
      <c r="W740" s="203"/>
      <c r="X740" s="201"/>
      <c r="Y740" s="201"/>
      <c r="Z740" s="201"/>
      <c r="AA740" s="201"/>
      <c r="AB740" s="201"/>
      <c r="AC740" s="203"/>
      <c r="AD740" s="203"/>
      <c r="AE740" s="203"/>
      <c r="AF740" s="201"/>
      <c r="AG740" s="201"/>
      <c r="AH740" s="201"/>
      <c r="AI740" s="203"/>
      <c r="AJ740" s="203"/>
      <c r="AK740" s="203"/>
      <c r="AL740" s="203"/>
      <c r="AM740" s="201"/>
      <c r="AN740" s="201"/>
      <c r="AO740" s="201"/>
      <c r="AP740" s="201"/>
      <c r="AQ740" s="201"/>
      <c r="AR740" s="201"/>
      <c r="AS740" s="201"/>
      <c r="AT740" s="201"/>
      <c r="AU740" s="201"/>
      <c r="AV740" s="201"/>
      <c r="AW740" s="201"/>
      <c r="AX740" s="206"/>
      <c r="AY740" s="201"/>
      <c r="AZ740" s="201"/>
      <c r="BA740" s="201"/>
      <c r="BB740" s="201"/>
      <c r="BC740" s="201"/>
      <c r="BD740" s="201"/>
      <c r="BE740" s="201"/>
      <c r="BF740" s="201"/>
      <c r="BG740" s="201"/>
      <c r="BH740" s="203"/>
      <c r="BI740" s="201"/>
      <c r="BJ740" s="201"/>
      <c r="BK740" s="201"/>
      <c r="BL740" s="201"/>
      <c r="BM740" s="201"/>
      <c r="BN740" s="201"/>
      <c r="BO740" s="201"/>
      <c r="BP740" s="201"/>
      <c r="BQ740" s="201"/>
      <c r="BR740" s="203"/>
      <c r="BS740" s="201"/>
      <c r="BT740" s="201"/>
      <c r="BU740" s="201"/>
      <c r="BV740" s="201"/>
      <c r="BW740" s="201"/>
      <c r="BX740" s="201"/>
      <c r="BY740" s="201"/>
      <c r="BZ740" s="201"/>
      <c r="CA740" s="201"/>
      <c r="CB740" s="203"/>
      <c r="CC740" s="201"/>
      <c r="CD740" s="201"/>
      <c r="CE740" s="201"/>
      <c r="CF740" s="201"/>
      <c r="CG740" s="201"/>
      <c r="CH740" s="201"/>
      <c r="CI740" s="201"/>
      <c r="CJ740" s="201"/>
      <c r="CK740" s="201"/>
      <c r="CL740" s="203"/>
      <c r="CM740" s="201"/>
      <c r="CN740" s="201"/>
      <c r="CO740" s="201"/>
      <c r="CP740" s="201"/>
      <c r="CQ740" s="201"/>
      <c r="CR740" s="201"/>
      <c r="CS740" s="201"/>
      <c r="CT740" s="201"/>
      <c r="CU740" s="201"/>
    </row>
    <row r="741" spans="1:99" x14ac:dyDescent="0.25">
      <c r="A741" s="224"/>
      <c r="B741" s="224"/>
      <c r="C741" s="202"/>
      <c r="D741" s="201"/>
      <c r="E741" s="201"/>
      <c r="F741" s="227"/>
      <c r="G741" s="227"/>
      <c r="H741" s="206"/>
      <c r="I741" s="224"/>
      <c r="J741" s="201"/>
      <c r="K741" s="201"/>
      <c r="L741" s="201"/>
      <c r="M741" s="201"/>
      <c r="N741" s="201"/>
      <c r="O741" s="201"/>
      <c r="P741" s="201"/>
      <c r="Q741" s="224"/>
      <c r="R741" s="201"/>
      <c r="S741" s="201"/>
      <c r="T741" s="201"/>
      <c r="U741" s="201"/>
      <c r="V741" s="201"/>
      <c r="W741" s="203"/>
      <c r="X741" s="201"/>
      <c r="Y741" s="201"/>
      <c r="Z741" s="201"/>
      <c r="AA741" s="201"/>
      <c r="AB741" s="201"/>
      <c r="AC741" s="203"/>
      <c r="AD741" s="203"/>
      <c r="AE741" s="203"/>
      <c r="AF741" s="201"/>
      <c r="AG741" s="201"/>
      <c r="AH741" s="201"/>
      <c r="AI741" s="203"/>
      <c r="AJ741" s="203"/>
      <c r="AK741" s="203"/>
      <c r="AL741" s="203"/>
      <c r="AM741" s="201"/>
      <c r="AN741" s="201"/>
      <c r="AO741" s="201"/>
      <c r="AP741" s="201"/>
      <c r="AQ741" s="201"/>
      <c r="AR741" s="201"/>
      <c r="AS741" s="201"/>
      <c r="AT741" s="201"/>
      <c r="AU741" s="201"/>
      <c r="AV741" s="201"/>
      <c r="AW741" s="201"/>
      <c r="AX741" s="206"/>
      <c r="AY741" s="201"/>
      <c r="AZ741" s="201"/>
      <c r="BA741" s="201"/>
      <c r="BB741" s="201"/>
      <c r="BC741" s="201"/>
      <c r="BD741" s="201"/>
      <c r="BE741" s="201"/>
      <c r="BF741" s="201"/>
      <c r="BG741" s="201"/>
      <c r="BH741" s="203"/>
      <c r="BI741" s="201"/>
      <c r="BJ741" s="201"/>
      <c r="BK741" s="201"/>
      <c r="BL741" s="201"/>
      <c r="BM741" s="201"/>
      <c r="BN741" s="201"/>
      <c r="BO741" s="201"/>
      <c r="BP741" s="201"/>
      <c r="BQ741" s="201"/>
      <c r="BR741" s="203"/>
      <c r="BS741" s="201"/>
      <c r="BT741" s="201"/>
      <c r="BU741" s="201"/>
      <c r="BV741" s="201"/>
      <c r="BW741" s="201"/>
      <c r="BX741" s="201"/>
      <c r="BY741" s="201"/>
      <c r="BZ741" s="201"/>
      <c r="CA741" s="201"/>
      <c r="CB741" s="203"/>
      <c r="CC741" s="201"/>
      <c r="CD741" s="201"/>
      <c r="CE741" s="201"/>
      <c r="CF741" s="201"/>
      <c r="CG741" s="201"/>
      <c r="CH741" s="201"/>
      <c r="CI741" s="201"/>
      <c r="CJ741" s="201"/>
      <c r="CK741" s="201"/>
      <c r="CL741" s="203"/>
      <c r="CM741" s="201"/>
      <c r="CN741" s="201"/>
      <c r="CO741" s="201"/>
      <c r="CP741" s="201"/>
      <c r="CQ741" s="201"/>
      <c r="CR741" s="201"/>
      <c r="CS741" s="201"/>
      <c r="CT741" s="201"/>
      <c r="CU741" s="201"/>
    </row>
    <row r="742" spans="1:99" x14ac:dyDescent="0.25">
      <c r="A742" s="224"/>
      <c r="B742" s="224"/>
      <c r="C742" s="202"/>
      <c r="D742" s="201"/>
      <c r="E742" s="201"/>
      <c r="F742" s="227"/>
      <c r="G742" s="227"/>
      <c r="H742" s="206"/>
      <c r="I742" s="224"/>
      <c r="J742" s="201"/>
      <c r="K742" s="201"/>
      <c r="L742" s="201"/>
      <c r="M742" s="201"/>
      <c r="N742" s="201"/>
      <c r="O742" s="201"/>
      <c r="P742" s="201"/>
      <c r="Q742" s="224"/>
      <c r="R742" s="201"/>
      <c r="S742" s="201"/>
      <c r="T742" s="201"/>
      <c r="U742" s="201"/>
      <c r="V742" s="201"/>
      <c r="W742" s="203"/>
      <c r="X742" s="201"/>
      <c r="Y742" s="201"/>
      <c r="Z742" s="201"/>
      <c r="AA742" s="201"/>
      <c r="AB742" s="201"/>
      <c r="AC742" s="203"/>
      <c r="AD742" s="203"/>
      <c r="AE742" s="203"/>
      <c r="AF742" s="201"/>
      <c r="AG742" s="201"/>
      <c r="AH742" s="201"/>
      <c r="AI742" s="203"/>
      <c r="AJ742" s="203"/>
      <c r="AK742" s="203"/>
      <c r="AL742" s="203"/>
      <c r="AM742" s="201"/>
      <c r="AN742" s="201"/>
      <c r="AO742" s="201"/>
      <c r="AP742" s="201"/>
      <c r="AQ742" s="201"/>
      <c r="AR742" s="201"/>
      <c r="AS742" s="201"/>
      <c r="AT742" s="201"/>
      <c r="AU742" s="201"/>
      <c r="AV742" s="201"/>
      <c r="AW742" s="201"/>
      <c r="AX742" s="206"/>
      <c r="AY742" s="201"/>
      <c r="AZ742" s="201"/>
      <c r="BA742" s="201"/>
      <c r="BB742" s="201"/>
      <c r="BC742" s="201"/>
      <c r="BD742" s="201"/>
      <c r="BE742" s="201"/>
      <c r="BF742" s="201"/>
      <c r="BG742" s="201"/>
      <c r="BH742" s="203"/>
      <c r="BI742" s="201"/>
      <c r="BJ742" s="201"/>
      <c r="BK742" s="201"/>
      <c r="BL742" s="201"/>
      <c r="BM742" s="201"/>
      <c r="BN742" s="201"/>
      <c r="BO742" s="201"/>
      <c r="BP742" s="201"/>
      <c r="BQ742" s="201"/>
      <c r="BR742" s="203"/>
      <c r="BS742" s="201"/>
      <c r="BT742" s="201"/>
      <c r="BU742" s="201"/>
      <c r="BV742" s="201"/>
      <c r="BW742" s="201"/>
      <c r="BX742" s="201"/>
      <c r="BY742" s="201"/>
      <c r="BZ742" s="201"/>
      <c r="CA742" s="201"/>
      <c r="CB742" s="203"/>
      <c r="CC742" s="201"/>
      <c r="CD742" s="201"/>
      <c r="CE742" s="201"/>
      <c r="CF742" s="201"/>
      <c r="CG742" s="201"/>
      <c r="CH742" s="201"/>
      <c r="CI742" s="201"/>
      <c r="CJ742" s="201"/>
      <c r="CK742" s="201"/>
      <c r="CL742" s="203"/>
      <c r="CM742" s="201"/>
      <c r="CN742" s="201"/>
      <c r="CO742" s="201"/>
      <c r="CP742" s="201"/>
      <c r="CQ742" s="201"/>
      <c r="CR742" s="201"/>
      <c r="CS742" s="201"/>
      <c r="CT742" s="201"/>
      <c r="CU742" s="201"/>
    </row>
    <row r="743" spans="1:99" x14ac:dyDescent="0.25">
      <c r="A743" s="224"/>
      <c r="B743" s="224"/>
      <c r="C743" s="202"/>
      <c r="D743" s="201"/>
      <c r="E743" s="201"/>
      <c r="F743" s="227"/>
      <c r="G743" s="227"/>
      <c r="H743" s="206"/>
      <c r="I743" s="224"/>
      <c r="J743" s="201"/>
      <c r="K743" s="201"/>
      <c r="L743" s="201"/>
      <c r="M743" s="201"/>
      <c r="N743" s="201"/>
      <c r="O743" s="201"/>
      <c r="P743" s="201"/>
      <c r="Q743" s="224"/>
      <c r="R743" s="201"/>
      <c r="S743" s="201"/>
      <c r="T743" s="201"/>
      <c r="U743" s="201"/>
      <c r="V743" s="201"/>
      <c r="W743" s="203"/>
      <c r="X743" s="201"/>
      <c r="Y743" s="201"/>
      <c r="Z743" s="201"/>
      <c r="AA743" s="201"/>
      <c r="AB743" s="201"/>
      <c r="AC743" s="203"/>
      <c r="AD743" s="203"/>
      <c r="AE743" s="203"/>
      <c r="AF743" s="201"/>
      <c r="AG743" s="201"/>
      <c r="AH743" s="201"/>
      <c r="AI743" s="203"/>
      <c r="AJ743" s="203"/>
      <c r="AK743" s="203"/>
      <c r="AL743" s="203"/>
      <c r="AM743" s="201"/>
      <c r="AN743" s="201"/>
      <c r="AO743" s="201"/>
      <c r="AP743" s="201"/>
      <c r="AQ743" s="201"/>
      <c r="AR743" s="201"/>
      <c r="AS743" s="201"/>
      <c r="AT743" s="201"/>
      <c r="AU743" s="201"/>
      <c r="AV743" s="201"/>
      <c r="AW743" s="201"/>
      <c r="AX743" s="206"/>
      <c r="AY743" s="201"/>
      <c r="AZ743" s="201"/>
      <c r="BA743" s="201"/>
      <c r="BB743" s="201"/>
      <c r="BC743" s="201"/>
      <c r="BD743" s="201"/>
      <c r="BE743" s="201"/>
      <c r="BF743" s="201"/>
      <c r="BG743" s="201"/>
      <c r="BH743" s="203"/>
      <c r="BI743" s="201"/>
      <c r="BJ743" s="201"/>
      <c r="BK743" s="201"/>
      <c r="BL743" s="201"/>
      <c r="BM743" s="201"/>
      <c r="BN743" s="201"/>
      <c r="BO743" s="201"/>
      <c r="BP743" s="201"/>
      <c r="BQ743" s="201"/>
      <c r="BR743" s="203"/>
      <c r="BS743" s="201"/>
      <c r="BT743" s="201"/>
      <c r="BU743" s="201"/>
      <c r="BV743" s="201"/>
      <c r="BW743" s="201"/>
      <c r="BX743" s="201"/>
      <c r="BY743" s="201"/>
      <c r="BZ743" s="201"/>
      <c r="CA743" s="201"/>
      <c r="CB743" s="203"/>
      <c r="CC743" s="201"/>
      <c r="CD743" s="201"/>
      <c r="CE743" s="201"/>
      <c r="CF743" s="201"/>
      <c r="CG743" s="201"/>
      <c r="CH743" s="201"/>
      <c r="CI743" s="201"/>
      <c r="CJ743" s="201"/>
      <c r="CK743" s="201"/>
      <c r="CL743" s="203"/>
      <c r="CM743" s="201"/>
      <c r="CN743" s="201"/>
      <c r="CO743" s="201"/>
      <c r="CP743" s="201"/>
      <c r="CQ743" s="201"/>
      <c r="CR743" s="201"/>
      <c r="CS743" s="201"/>
      <c r="CT743" s="201"/>
      <c r="CU743" s="201"/>
    </row>
    <row r="744" spans="1:99" x14ac:dyDescent="0.25">
      <c r="A744" s="224"/>
      <c r="B744" s="224"/>
      <c r="C744" s="202"/>
      <c r="D744" s="201"/>
      <c r="E744" s="201"/>
      <c r="F744" s="227"/>
      <c r="G744" s="227"/>
      <c r="H744" s="206"/>
      <c r="I744" s="224"/>
      <c r="J744" s="201"/>
      <c r="K744" s="201"/>
      <c r="L744" s="201"/>
      <c r="M744" s="201"/>
      <c r="N744" s="201"/>
      <c r="O744" s="201"/>
      <c r="P744" s="201"/>
      <c r="Q744" s="224"/>
      <c r="R744" s="201"/>
      <c r="S744" s="201"/>
      <c r="T744" s="201"/>
      <c r="U744" s="201"/>
      <c r="V744" s="201"/>
      <c r="W744" s="203"/>
      <c r="X744" s="201"/>
      <c r="Y744" s="201"/>
      <c r="Z744" s="201"/>
      <c r="AA744" s="201"/>
      <c r="AB744" s="201"/>
      <c r="AC744" s="203"/>
      <c r="AD744" s="203"/>
      <c r="AE744" s="203"/>
      <c r="AF744" s="201"/>
      <c r="AG744" s="201"/>
      <c r="AH744" s="201"/>
      <c r="AI744" s="203"/>
      <c r="AJ744" s="203"/>
      <c r="AK744" s="203"/>
      <c r="AL744" s="203"/>
      <c r="AM744" s="201"/>
      <c r="AN744" s="201"/>
      <c r="AO744" s="201"/>
      <c r="AP744" s="201"/>
      <c r="AQ744" s="201"/>
      <c r="AR744" s="201"/>
      <c r="AS744" s="201"/>
      <c r="AT744" s="201"/>
      <c r="AU744" s="201"/>
      <c r="AV744" s="201"/>
      <c r="AW744" s="201"/>
      <c r="AX744" s="206"/>
      <c r="AY744" s="201"/>
      <c r="AZ744" s="201"/>
      <c r="BA744" s="201"/>
      <c r="BB744" s="201"/>
      <c r="BC744" s="201"/>
      <c r="BD744" s="201"/>
      <c r="BE744" s="201"/>
      <c r="BF744" s="201"/>
      <c r="BG744" s="201"/>
      <c r="BH744" s="203"/>
      <c r="BI744" s="201"/>
      <c r="BJ744" s="201"/>
      <c r="BK744" s="201"/>
      <c r="BL744" s="201"/>
      <c r="BM744" s="201"/>
      <c r="BN744" s="201"/>
      <c r="BO744" s="201"/>
      <c r="BP744" s="201"/>
      <c r="BQ744" s="201"/>
      <c r="BR744" s="203"/>
      <c r="BS744" s="201"/>
      <c r="BT744" s="201"/>
      <c r="BU744" s="201"/>
      <c r="BV744" s="201"/>
      <c r="BW744" s="201"/>
      <c r="BX744" s="201"/>
      <c r="BY744" s="201"/>
      <c r="BZ744" s="201"/>
      <c r="CA744" s="201"/>
      <c r="CB744" s="203"/>
      <c r="CC744" s="201"/>
      <c r="CD744" s="201"/>
      <c r="CE744" s="201"/>
      <c r="CF744" s="201"/>
      <c r="CG744" s="201"/>
      <c r="CH744" s="201"/>
      <c r="CI744" s="201"/>
      <c r="CJ744" s="201"/>
      <c r="CK744" s="201"/>
      <c r="CL744" s="203"/>
      <c r="CM744" s="201"/>
      <c r="CN744" s="201"/>
      <c r="CO744" s="201"/>
      <c r="CP744" s="201"/>
      <c r="CQ744" s="201"/>
      <c r="CR744" s="201"/>
      <c r="CS744" s="201"/>
      <c r="CT744" s="201"/>
      <c r="CU744" s="201"/>
    </row>
    <row r="745" spans="1:99" x14ac:dyDescent="0.25">
      <c r="A745" s="224"/>
      <c r="B745" s="224"/>
      <c r="C745" s="202"/>
      <c r="D745" s="201"/>
      <c r="E745" s="201"/>
      <c r="F745" s="227"/>
      <c r="G745" s="227"/>
      <c r="H745" s="206"/>
      <c r="I745" s="224"/>
      <c r="J745" s="201"/>
      <c r="K745" s="201"/>
      <c r="L745" s="201"/>
      <c r="M745" s="201"/>
      <c r="N745" s="201"/>
      <c r="O745" s="201"/>
      <c r="P745" s="201"/>
      <c r="Q745" s="224"/>
      <c r="R745" s="201"/>
      <c r="S745" s="201"/>
      <c r="T745" s="201"/>
      <c r="U745" s="201"/>
      <c r="V745" s="201"/>
      <c r="W745" s="203"/>
      <c r="X745" s="201"/>
      <c r="Y745" s="201"/>
      <c r="Z745" s="201"/>
      <c r="AA745" s="201"/>
      <c r="AB745" s="201"/>
      <c r="AC745" s="203"/>
      <c r="AD745" s="203"/>
      <c r="AE745" s="203"/>
      <c r="AF745" s="201"/>
      <c r="AG745" s="201"/>
      <c r="AH745" s="201"/>
      <c r="AI745" s="203"/>
      <c r="AJ745" s="203"/>
      <c r="AK745" s="203"/>
      <c r="AL745" s="203"/>
      <c r="AM745" s="201"/>
      <c r="AN745" s="201"/>
      <c r="AO745" s="201"/>
      <c r="AP745" s="201"/>
      <c r="AQ745" s="201"/>
      <c r="AR745" s="201"/>
      <c r="AS745" s="201"/>
      <c r="AT745" s="201"/>
      <c r="AU745" s="201"/>
      <c r="AV745" s="201"/>
      <c r="AW745" s="201"/>
      <c r="AX745" s="206"/>
      <c r="AY745" s="201"/>
      <c r="AZ745" s="201"/>
      <c r="BA745" s="201"/>
      <c r="BB745" s="201"/>
      <c r="BC745" s="201"/>
      <c r="BD745" s="201"/>
      <c r="BE745" s="201"/>
      <c r="BF745" s="201"/>
      <c r="BG745" s="201"/>
      <c r="BH745" s="203"/>
      <c r="BI745" s="201"/>
      <c r="BJ745" s="201"/>
      <c r="BK745" s="201"/>
      <c r="BL745" s="201"/>
      <c r="BM745" s="201"/>
      <c r="BN745" s="201"/>
      <c r="BO745" s="201"/>
      <c r="BP745" s="201"/>
      <c r="BQ745" s="201"/>
      <c r="BR745" s="203"/>
      <c r="BS745" s="201"/>
      <c r="BT745" s="201"/>
      <c r="BU745" s="201"/>
      <c r="BV745" s="201"/>
      <c r="BW745" s="201"/>
      <c r="BX745" s="201"/>
      <c r="BY745" s="201"/>
      <c r="BZ745" s="201"/>
      <c r="CA745" s="201"/>
      <c r="CB745" s="203"/>
      <c r="CC745" s="201"/>
      <c r="CD745" s="201"/>
      <c r="CE745" s="201"/>
      <c r="CF745" s="201"/>
      <c r="CG745" s="201"/>
      <c r="CH745" s="201"/>
      <c r="CI745" s="201"/>
      <c r="CJ745" s="201"/>
      <c r="CK745" s="201"/>
      <c r="CL745" s="203"/>
      <c r="CM745" s="201"/>
      <c r="CN745" s="201"/>
      <c r="CO745" s="201"/>
      <c r="CP745" s="201"/>
      <c r="CQ745" s="201"/>
      <c r="CR745" s="201"/>
      <c r="CS745" s="201"/>
      <c r="CT745" s="201"/>
      <c r="CU745" s="201"/>
    </row>
    <row r="746" spans="1:99" x14ac:dyDescent="0.25">
      <c r="A746" s="224"/>
      <c r="B746" s="224"/>
      <c r="C746" s="202"/>
      <c r="D746" s="201"/>
      <c r="E746" s="201"/>
      <c r="F746" s="227"/>
      <c r="G746" s="227"/>
      <c r="H746" s="206"/>
      <c r="I746" s="224"/>
      <c r="J746" s="201"/>
      <c r="K746" s="201"/>
      <c r="L746" s="201"/>
      <c r="M746" s="201"/>
      <c r="N746" s="201"/>
      <c r="O746" s="201"/>
      <c r="P746" s="201"/>
      <c r="Q746" s="224"/>
      <c r="R746" s="201"/>
      <c r="S746" s="201"/>
      <c r="T746" s="201"/>
      <c r="U746" s="201"/>
      <c r="V746" s="201"/>
      <c r="W746" s="203"/>
      <c r="X746" s="201"/>
      <c r="Y746" s="201"/>
      <c r="Z746" s="201"/>
      <c r="AA746" s="201"/>
      <c r="AB746" s="201"/>
      <c r="AC746" s="203"/>
      <c r="AD746" s="203"/>
      <c r="AE746" s="203"/>
      <c r="AF746" s="201"/>
      <c r="AG746" s="201"/>
      <c r="AH746" s="201"/>
      <c r="AI746" s="203"/>
      <c r="AJ746" s="203"/>
      <c r="AK746" s="203"/>
      <c r="AL746" s="203"/>
      <c r="AM746" s="201"/>
      <c r="AN746" s="201"/>
      <c r="AO746" s="201"/>
      <c r="AP746" s="201"/>
      <c r="AQ746" s="201"/>
      <c r="AR746" s="201"/>
      <c r="AS746" s="201"/>
      <c r="AT746" s="201"/>
      <c r="AU746" s="201"/>
      <c r="AV746" s="201"/>
      <c r="AW746" s="201"/>
      <c r="AX746" s="206"/>
      <c r="AY746" s="201"/>
      <c r="AZ746" s="201"/>
      <c r="BA746" s="201"/>
      <c r="BB746" s="201"/>
      <c r="BC746" s="201"/>
      <c r="BD746" s="201"/>
      <c r="BE746" s="201"/>
      <c r="BF746" s="201"/>
      <c r="BG746" s="201"/>
      <c r="BH746" s="203"/>
      <c r="BI746" s="201"/>
      <c r="BJ746" s="201"/>
      <c r="BK746" s="201"/>
      <c r="BL746" s="201"/>
      <c r="BM746" s="201"/>
      <c r="BN746" s="201"/>
      <c r="BO746" s="201"/>
      <c r="BP746" s="201"/>
      <c r="BQ746" s="201"/>
      <c r="BR746" s="203"/>
      <c r="BS746" s="201"/>
      <c r="BT746" s="201"/>
      <c r="BU746" s="201"/>
      <c r="BV746" s="201"/>
      <c r="BW746" s="201"/>
      <c r="BX746" s="201"/>
      <c r="BY746" s="201"/>
      <c r="BZ746" s="201"/>
      <c r="CA746" s="201"/>
      <c r="CB746" s="203"/>
      <c r="CC746" s="201"/>
      <c r="CD746" s="201"/>
      <c r="CE746" s="201"/>
      <c r="CF746" s="201"/>
      <c r="CG746" s="201"/>
      <c r="CH746" s="201"/>
      <c r="CI746" s="201"/>
      <c r="CJ746" s="201"/>
      <c r="CK746" s="201"/>
      <c r="CL746" s="203"/>
      <c r="CM746" s="201"/>
      <c r="CN746" s="201"/>
      <c r="CO746" s="201"/>
      <c r="CP746" s="201"/>
      <c r="CQ746" s="201"/>
      <c r="CR746" s="201"/>
      <c r="CS746" s="201"/>
      <c r="CT746" s="201"/>
      <c r="CU746" s="201"/>
    </row>
    <row r="747" spans="1:99" x14ac:dyDescent="0.25">
      <c r="A747" s="224"/>
      <c r="B747" s="224"/>
      <c r="C747" s="202"/>
      <c r="D747" s="201"/>
      <c r="E747" s="201"/>
      <c r="F747" s="227"/>
      <c r="G747" s="227"/>
      <c r="H747" s="206"/>
      <c r="I747" s="224"/>
      <c r="J747" s="201"/>
      <c r="K747" s="201"/>
      <c r="L747" s="201"/>
      <c r="M747" s="201"/>
      <c r="N747" s="201"/>
      <c r="O747" s="201"/>
      <c r="P747" s="201"/>
      <c r="Q747" s="224"/>
      <c r="R747" s="201"/>
      <c r="S747" s="201"/>
      <c r="T747" s="201"/>
      <c r="U747" s="201"/>
      <c r="V747" s="201"/>
      <c r="W747" s="203"/>
      <c r="X747" s="201"/>
      <c r="Y747" s="201"/>
      <c r="Z747" s="201"/>
      <c r="AA747" s="201"/>
      <c r="AB747" s="201"/>
      <c r="AC747" s="203"/>
      <c r="AD747" s="203"/>
      <c r="AE747" s="203"/>
      <c r="AF747" s="201"/>
      <c r="AG747" s="201"/>
      <c r="AH747" s="201"/>
      <c r="AI747" s="203"/>
      <c r="AJ747" s="203"/>
      <c r="AK747" s="203"/>
      <c r="AL747" s="203"/>
      <c r="AM747" s="201"/>
      <c r="AN747" s="201"/>
      <c r="AO747" s="201"/>
      <c r="AP747" s="201"/>
      <c r="AQ747" s="201"/>
      <c r="AR747" s="201"/>
      <c r="AS747" s="201"/>
      <c r="AT747" s="201"/>
      <c r="AU747" s="201"/>
      <c r="AV747" s="201"/>
      <c r="AW747" s="201"/>
      <c r="AX747" s="206"/>
      <c r="AY747" s="201"/>
      <c r="AZ747" s="201"/>
      <c r="BA747" s="201"/>
      <c r="BB747" s="201"/>
      <c r="BC747" s="201"/>
      <c r="BD747" s="201"/>
      <c r="BE747" s="201"/>
      <c r="BF747" s="201"/>
      <c r="BG747" s="201"/>
      <c r="BH747" s="203"/>
      <c r="BI747" s="201"/>
      <c r="BJ747" s="201"/>
      <c r="BK747" s="201"/>
      <c r="BL747" s="201"/>
      <c r="BM747" s="201"/>
      <c r="BN747" s="201"/>
      <c r="BO747" s="201"/>
      <c r="BP747" s="201"/>
      <c r="BQ747" s="201"/>
      <c r="BR747" s="203"/>
      <c r="BS747" s="201"/>
      <c r="BT747" s="201"/>
      <c r="BU747" s="201"/>
      <c r="BV747" s="201"/>
      <c r="BW747" s="201"/>
      <c r="BX747" s="201"/>
      <c r="BY747" s="201"/>
      <c r="BZ747" s="201"/>
      <c r="CA747" s="201"/>
      <c r="CB747" s="203"/>
      <c r="CC747" s="201"/>
      <c r="CD747" s="201"/>
      <c r="CE747" s="201"/>
      <c r="CF747" s="201"/>
      <c r="CG747" s="201"/>
      <c r="CH747" s="201"/>
      <c r="CI747" s="201"/>
      <c r="CJ747" s="201"/>
      <c r="CK747" s="201"/>
      <c r="CL747" s="203"/>
      <c r="CM747" s="201"/>
      <c r="CN747" s="201"/>
      <c r="CO747" s="201"/>
      <c r="CP747" s="201"/>
      <c r="CQ747" s="201"/>
      <c r="CR747" s="201"/>
      <c r="CS747" s="201"/>
      <c r="CT747" s="201"/>
      <c r="CU747" s="201"/>
    </row>
    <row r="748" spans="1:99" x14ac:dyDescent="0.25">
      <c r="A748" s="224"/>
      <c r="B748" s="224"/>
      <c r="C748" s="202"/>
      <c r="D748" s="201"/>
      <c r="E748" s="201"/>
      <c r="F748" s="227"/>
      <c r="G748" s="227"/>
      <c r="H748" s="206"/>
      <c r="I748" s="224"/>
      <c r="J748" s="201"/>
      <c r="K748" s="201"/>
      <c r="L748" s="201"/>
      <c r="M748" s="201"/>
      <c r="N748" s="201"/>
      <c r="O748" s="201"/>
      <c r="P748" s="201"/>
      <c r="Q748" s="224"/>
      <c r="R748" s="201"/>
      <c r="S748" s="201"/>
      <c r="T748" s="201"/>
      <c r="U748" s="201"/>
      <c r="V748" s="201"/>
      <c r="W748" s="203"/>
      <c r="X748" s="201"/>
      <c r="Y748" s="201"/>
      <c r="Z748" s="201"/>
      <c r="AA748" s="201"/>
      <c r="AB748" s="201"/>
      <c r="AC748" s="203"/>
      <c r="AD748" s="203"/>
      <c r="AE748" s="203"/>
      <c r="AF748" s="201"/>
      <c r="AG748" s="201"/>
      <c r="AH748" s="201"/>
      <c r="AI748" s="203"/>
      <c r="AJ748" s="203"/>
      <c r="AK748" s="203"/>
      <c r="AL748" s="203"/>
      <c r="AM748" s="201"/>
      <c r="AN748" s="201"/>
      <c r="AO748" s="201"/>
      <c r="AP748" s="201"/>
      <c r="AQ748" s="201"/>
      <c r="AR748" s="201"/>
      <c r="AS748" s="201"/>
      <c r="AT748" s="201"/>
      <c r="AU748" s="201"/>
      <c r="AV748" s="201"/>
      <c r="AW748" s="201"/>
      <c r="AX748" s="206"/>
      <c r="AY748" s="201"/>
      <c r="AZ748" s="201"/>
      <c r="BA748" s="201"/>
      <c r="BB748" s="201"/>
      <c r="BC748" s="201"/>
      <c r="BD748" s="201"/>
      <c r="BE748" s="201"/>
      <c r="BF748" s="201"/>
      <c r="BG748" s="201"/>
      <c r="BH748" s="203"/>
      <c r="BI748" s="201"/>
      <c r="BJ748" s="201"/>
      <c r="BK748" s="201"/>
      <c r="BL748" s="201"/>
      <c r="BM748" s="201"/>
      <c r="BN748" s="201"/>
      <c r="BO748" s="201"/>
      <c r="BP748" s="201"/>
      <c r="BQ748" s="201"/>
      <c r="BR748" s="203"/>
      <c r="BS748" s="201"/>
      <c r="BT748" s="201"/>
      <c r="BU748" s="201"/>
      <c r="BV748" s="201"/>
      <c r="BW748" s="201"/>
      <c r="BX748" s="201"/>
      <c r="BY748" s="201"/>
      <c r="BZ748" s="201"/>
      <c r="CA748" s="201"/>
      <c r="CB748" s="203"/>
      <c r="CC748" s="201"/>
      <c r="CD748" s="201"/>
      <c r="CE748" s="201"/>
      <c r="CF748" s="201"/>
      <c r="CG748" s="201"/>
      <c r="CH748" s="201"/>
      <c r="CI748" s="201"/>
      <c r="CJ748" s="201"/>
      <c r="CK748" s="201"/>
      <c r="CL748" s="203"/>
      <c r="CM748" s="201"/>
      <c r="CN748" s="201"/>
      <c r="CO748" s="201"/>
      <c r="CP748" s="201"/>
      <c r="CQ748" s="201"/>
      <c r="CR748" s="201"/>
      <c r="CS748" s="201"/>
      <c r="CT748" s="201"/>
      <c r="CU748" s="201"/>
    </row>
    <row r="749" spans="1:99" x14ac:dyDescent="0.25">
      <c r="A749" s="224"/>
      <c r="B749" s="224"/>
      <c r="C749" s="202"/>
      <c r="D749" s="201"/>
      <c r="E749" s="201"/>
      <c r="F749" s="227"/>
      <c r="G749" s="227"/>
      <c r="H749" s="206"/>
      <c r="I749" s="224"/>
      <c r="J749" s="201"/>
      <c r="K749" s="201"/>
      <c r="L749" s="201"/>
      <c r="M749" s="201"/>
      <c r="N749" s="201"/>
      <c r="O749" s="201"/>
      <c r="P749" s="201"/>
      <c r="Q749" s="224"/>
      <c r="R749" s="201"/>
      <c r="S749" s="201"/>
      <c r="T749" s="201"/>
      <c r="U749" s="201"/>
      <c r="V749" s="201"/>
      <c r="W749" s="203"/>
      <c r="X749" s="201"/>
      <c r="Y749" s="201"/>
      <c r="Z749" s="201"/>
      <c r="AA749" s="201"/>
      <c r="AB749" s="201"/>
      <c r="AC749" s="203"/>
      <c r="AD749" s="203"/>
      <c r="AE749" s="203"/>
      <c r="AF749" s="201"/>
      <c r="AG749" s="201"/>
      <c r="AH749" s="201"/>
      <c r="AI749" s="203"/>
      <c r="AJ749" s="203"/>
      <c r="AK749" s="203"/>
      <c r="AL749" s="203"/>
      <c r="AM749" s="201"/>
      <c r="AN749" s="201"/>
      <c r="AO749" s="201"/>
      <c r="AP749" s="201"/>
      <c r="AQ749" s="201"/>
      <c r="AR749" s="201"/>
      <c r="AS749" s="201"/>
      <c r="AT749" s="201"/>
      <c r="AU749" s="201"/>
      <c r="AV749" s="201"/>
      <c r="AW749" s="201"/>
      <c r="AX749" s="206"/>
      <c r="AY749" s="201"/>
      <c r="AZ749" s="201"/>
      <c r="BA749" s="201"/>
      <c r="BB749" s="201"/>
      <c r="BC749" s="201"/>
      <c r="BD749" s="201"/>
      <c r="BE749" s="201"/>
      <c r="BF749" s="201"/>
      <c r="BG749" s="201"/>
      <c r="BH749" s="203"/>
      <c r="BI749" s="201"/>
      <c r="BJ749" s="201"/>
      <c r="BK749" s="201"/>
      <c r="BL749" s="201"/>
      <c r="BM749" s="201"/>
      <c r="BN749" s="201"/>
      <c r="BO749" s="201"/>
      <c r="BP749" s="201"/>
      <c r="BQ749" s="201"/>
      <c r="BR749" s="203"/>
      <c r="BS749" s="201"/>
      <c r="BT749" s="201"/>
      <c r="BU749" s="201"/>
      <c r="BV749" s="201"/>
      <c r="BW749" s="201"/>
      <c r="BX749" s="201"/>
      <c r="BY749" s="201"/>
      <c r="BZ749" s="201"/>
      <c r="CA749" s="201"/>
      <c r="CB749" s="203"/>
      <c r="CC749" s="201"/>
      <c r="CD749" s="201"/>
      <c r="CE749" s="201"/>
      <c r="CF749" s="201"/>
      <c r="CG749" s="201"/>
      <c r="CH749" s="201"/>
      <c r="CI749" s="201"/>
      <c r="CJ749" s="201"/>
      <c r="CK749" s="201"/>
      <c r="CL749" s="203"/>
      <c r="CM749" s="201"/>
      <c r="CN749" s="201"/>
      <c r="CO749" s="201"/>
      <c r="CP749" s="201"/>
      <c r="CQ749" s="201"/>
      <c r="CR749" s="201"/>
      <c r="CS749" s="201"/>
      <c r="CT749" s="201"/>
      <c r="CU749" s="201"/>
    </row>
    <row r="750" spans="1:99" x14ac:dyDescent="0.25">
      <c r="A750" s="224"/>
      <c r="B750" s="224"/>
      <c r="C750" s="202"/>
      <c r="D750" s="201"/>
      <c r="E750" s="201"/>
      <c r="F750" s="227"/>
      <c r="G750" s="227"/>
      <c r="H750" s="206"/>
      <c r="I750" s="224"/>
      <c r="J750" s="201"/>
      <c r="K750" s="201"/>
      <c r="L750" s="201"/>
      <c r="M750" s="201"/>
      <c r="N750" s="201"/>
      <c r="O750" s="201"/>
      <c r="P750" s="201"/>
      <c r="Q750" s="224"/>
      <c r="R750" s="201"/>
      <c r="S750" s="201"/>
      <c r="T750" s="201"/>
      <c r="U750" s="201"/>
      <c r="V750" s="201"/>
      <c r="W750" s="203"/>
      <c r="X750" s="201"/>
      <c r="Y750" s="201"/>
      <c r="Z750" s="201"/>
      <c r="AA750" s="201"/>
      <c r="AB750" s="201"/>
      <c r="AC750" s="203"/>
      <c r="AD750" s="203"/>
      <c r="AE750" s="203"/>
      <c r="AF750" s="201"/>
      <c r="AG750" s="201"/>
      <c r="AH750" s="201"/>
      <c r="AI750" s="203"/>
      <c r="AJ750" s="203"/>
      <c r="AK750" s="203"/>
      <c r="AL750" s="203"/>
      <c r="AM750" s="201"/>
      <c r="AN750" s="201"/>
      <c r="AO750" s="201"/>
      <c r="AP750" s="201"/>
      <c r="AQ750" s="201"/>
      <c r="AR750" s="201"/>
      <c r="AS750" s="201"/>
      <c r="AT750" s="201"/>
      <c r="AU750" s="201"/>
      <c r="AV750" s="201"/>
      <c r="AW750" s="201"/>
      <c r="AX750" s="206"/>
      <c r="AY750" s="201"/>
      <c r="AZ750" s="201"/>
      <c r="BA750" s="201"/>
      <c r="BB750" s="201"/>
      <c r="BC750" s="201"/>
      <c r="BD750" s="201"/>
      <c r="BE750" s="201"/>
      <c r="BF750" s="201"/>
      <c r="BG750" s="201"/>
      <c r="BH750" s="203"/>
      <c r="BI750" s="201"/>
      <c r="BJ750" s="201"/>
      <c r="BK750" s="201"/>
      <c r="BL750" s="201"/>
      <c r="BM750" s="201"/>
      <c r="BN750" s="201"/>
      <c r="BO750" s="201"/>
      <c r="BP750" s="201"/>
      <c r="BQ750" s="201"/>
      <c r="BR750" s="203"/>
      <c r="BS750" s="201"/>
      <c r="BT750" s="201"/>
      <c r="BU750" s="201"/>
      <c r="BV750" s="201"/>
      <c r="BW750" s="201"/>
      <c r="BX750" s="201"/>
      <c r="BY750" s="201"/>
      <c r="BZ750" s="201"/>
      <c r="CA750" s="201"/>
      <c r="CB750" s="203"/>
      <c r="CC750" s="201"/>
      <c r="CD750" s="201"/>
      <c r="CE750" s="201"/>
      <c r="CF750" s="201"/>
      <c r="CG750" s="201"/>
      <c r="CH750" s="201"/>
      <c r="CI750" s="201"/>
      <c r="CJ750" s="201"/>
      <c r="CK750" s="201"/>
      <c r="CL750" s="203"/>
      <c r="CM750" s="201"/>
      <c r="CN750" s="201"/>
      <c r="CO750" s="201"/>
      <c r="CP750" s="201"/>
      <c r="CQ750" s="201"/>
      <c r="CR750" s="201"/>
      <c r="CS750" s="201"/>
      <c r="CT750" s="201"/>
      <c r="CU750" s="201"/>
    </row>
    <row r="751" spans="1:99" x14ac:dyDescent="0.25">
      <c r="A751" s="224"/>
      <c r="B751" s="224"/>
      <c r="C751" s="202"/>
      <c r="D751" s="201"/>
      <c r="E751" s="201"/>
      <c r="F751" s="227"/>
      <c r="G751" s="227"/>
      <c r="H751" s="206"/>
      <c r="I751" s="224"/>
      <c r="J751" s="201"/>
      <c r="K751" s="201"/>
      <c r="L751" s="201"/>
      <c r="M751" s="201"/>
      <c r="N751" s="201"/>
      <c r="O751" s="201"/>
      <c r="P751" s="201"/>
      <c r="Q751" s="224"/>
      <c r="R751" s="201"/>
      <c r="S751" s="201"/>
      <c r="T751" s="201"/>
      <c r="U751" s="201"/>
      <c r="V751" s="201"/>
      <c r="W751" s="203"/>
      <c r="X751" s="201"/>
      <c r="Y751" s="201"/>
      <c r="Z751" s="201"/>
      <c r="AA751" s="201"/>
      <c r="AB751" s="201"/>
      <c r="AC751" s="203"/>
      <c r="AD751" s="203"/>
      <c r="AE751" s="203"/>
      <c r="AF751" s="201"/>
      <c r="AG751" s="201"/>
      <c r="AH751" s="201"/>
      <c r="AI751" s="203"/>
      <c r="AJ751" s="203"/>
      <c r="AK751" s="203"/>
      <c r="AL751" s="203"/>
      <c r="AM751" s="201"/>
      <c r="AN751" s="201"/>
      <c r="AO751" s="201"/>
      <c r="AP751" s="201"/>
      <c r="AQ751" s="201"/>
      <c r="AR751" s="201"/>
      <c r="AS751" s="201"/>
      <c r="AT751" s="201"/>
      <c r="AU751" s="201"/>
      <c r="AV751" s="201"/>
      <c r="AW751" s="201"/>
      <c r="AX751" s="206"/>
      <c r="AY751" s="201"/>
      <c r="AZ751" s="201"/>
      <c r="BA751" s="201"/>
      <c r="BB751" s="201"/>
      <c r="BC751" s="201"/>
      <c r="BD751" s="201"/>
      <c r="BE751" s="201"/>
      <c r="BF751" s="201"/>
      <c r="BG751" s="201"/>
      <c r="BH751" s="203"/>
      <c r="BI751" s="201"/>
      <c r="BJ751" s="201"/>
      <c r="BK751" s="201"/>
      <c r="BL751" s="201"/>
      <c r="BM751" s="201"/>
      <c r="BN751" s="201"/>
      <c r="BO751" s="201"/>
      <c r="BP751" s="201"/>
      <c r="BQ751" s="201"/>
      <c r="BR751" s="203"/>
      <c r="BS751" s="201"/>
      <c r="BT751" s="201"/>
      <c r="BU751" s="201"/>
      <c r="BV751" s="201"/>
      <c r="BW751" s="201"/>
      <c r="BX751" s="201"/>
      <c r="BY751" s="201"/>
      <c r="BZ751" s="201"/>
      <c r="CA751" s="201"/>
      <c r="CB751" s="203"/>
      <c r="CC751" s="201"/>
      <c r="CD751" s="201"/>
      <c r="CE751" s="201"/>
      <c r="CF751" s="201"/>
      <c r="CG751" s="201"/>
      <c r="CH751" s="201"/>
      <c r="CI751" s="201"/>
      <c r="CJ751" s="201"/>
      <c r="CK751" s="201"/>
      <c r="CL751" s="203"/>
      <c r="CM751" s="201"/>
      <c r="CN751" s="201"/>
      <c r="CO751" s="201"/>
      <c r="CP751" s="201"/>
      <c r="CQ751" s="201"/>
      <c r="CR751" s="201"/>
      <c r="CS751" s="201"/>
      <c r="CT751" s="201"/>
      <c r="CU751" s="201"/>
    </row>
    <row r="752" spans="1:99" x14ac:dyDescent="0.25">
      <c r="A752" s="224"/>
      <c r="B752" s="224"/>
      <c r="C752" s="202"/>
      <c r="D752" s="201"/>
      <c r="E752" s="201"/>
      <c r="F752" s="227"/>
      <c r="G752" s="227"/>
      <c r="H752" s="206"/>
      <c r="I752" s="224"/>
      <c r="J752" s="201"/>
      <c r="K752" s="201"/>
      <c r="L752" s="201"/>
      <c r="M752" s="201"/>
      <c r="N752" s="201"/>
      <c r="O752" s="201"/>
      <c r="P752" s="201"/>
      <c r="Q752" s="224"/>
      <c r="R752" s="201"/>
      <c r="S752" s="201"/>
      <c r="T752" s="201"/>
      <c r="U752" s="201"/>
      <c r="V752" s="201"/>
      <c r="W752" s="203"/>
      <c r="X752" s="201"/>
      <c r="Y752" s="201"/>
      <c r="Z752" s="201"/>
      <c r="AA752" s="201"/>
      <c r="AB752" s="201"/>
      <c r="AC752" s="203"/>
      <c r="AD752" s="203"/>
      <c r="AE752" s="203"/>
      <c r="AF752" s="201"/>
      <c r="AG752" s="201"/>
      <c r="AH752" s="201"/>
      <c r="AI752" s="203"/>
      <c r="AJ752" s="203"/>
      <c r="AK752" s="203"/>
      <c r="AL752" s="203"/>
      <c r="AM752" s="201"/>
      <c r="AN752" s="201"/>
      <c r="AO752" s="201"/>
      <c r="AP752" s="201"/>
      <c r="AQ752" s="201"/>
      <c r="AR752" s="201"/>
      <c r="AS752" s="201"/>
      <c r="AT752" s="201"/>
      <c r="AU752" s="201"/>
      <c r="AV752" s="201"/>
      <c r="AW752" s="201"/>
      <c r="AX752" s="206"/>
      <c r="AY752" s="201"/>
      <c r="AZ752" s="201"/>
      <c r="BA752" s="201"/>
      <c r="BB752" s="201"/>
      <c r="BC752" s="201"/>
      <c r="BD752" s="201"/>
      <c r="BE752" s="201"/>
      <c r="BF752" s="201"/>
      <c r="BG752" s="201"/>
      <c r="BH752" s="203"/>
      <c r="BI752" s="201"/>
      <c r="BJ752" s="201"/>
      <c r="BK752" s="201"/>
      <c r="BL752" s="201"/>
      <c r="BM752" s="201"/>
      <c r="BN752" s="201"/>
      <c r="BO752" s="201"/>
      <c r="BP752" s="201"/>
      <c r="BQ752" s="201"/>
      <c r="BR752" s="203"/>
      <c r="BS752" s="201"/>
      <c r="BT752" s="201"/>
      <c r="BU752" s="201"/>
      <c r="BV752" s="201"/>
      <c r="BW752" s="201"/>
      <c r="BX752" s="201"/>
      <c r="BY752" s="201"/>
      <c r="BZ752" s="201"/>
      <c r="CA752" s="201"/>
      <c r="CB752" s="203"/>
      <c r="CC752" s="201"/>
      <c r="CD752" s="201"/>
      <c r="CE752" s="201"/>
      <c r="CF752" s="201"/>
      <c r="CG752" s="201"/>
      <c r="CH752" s="201"/>
      <c r="CI752" s="201"/>
      <c r="CJ752" s="201"/>
      <c r="CK752" s="201"/>
      <c r="CL752" s="203"/>
      <c r="CM752" s="201"/>
      <c r="CN752" s="201"/>
      <c r="CO752" s="201"/>
      <c r="CP752" s="201"/>
      <c r="CQ752" s="201"/>
      <c r="CR752" s="201"/>
      <c r="CS752" s="201"/>
      <c r="CT752" s="201"/>
      <c r="CU752" s="201"/>
    </row>
    <row r="753" spans="1:99" x14ac:dyDescent="0.25">
      <c r="A753" s="224"/>
      <c r="B753" s="224"/>
      <c r="C753" s="202"/>
      <c r="D753" s="201"/>
      <c r="E753" s="201"/>
      <c r="F753" s="227"/>
      <c r="G753" s="227"/>
      <c r="H753" s="206"/>
      <c r="I753" s="224"/>
      <c r="J753" s="201"/>
      <c r="K753" s="201"/>
      <c r="L753" s="201"/>
      <c r="M753" s="201"/>
      <c r="N753" s="201"/>
      <c r="O753" s="201"/>
      <c r="P753" s="201"/>
      <c r="Q753" s="224"/>
      <c r="R753" s="201"/>
      <c r="S753" s="201"/>
      <c r="T753" s="201"/>
      <c r="U753" s="201"/>
      <c r="V753" s="201"/>
      <c r="W753" s="203"/>
      <c r="X753" s="201"/>
      <c r="Y753" s="201"/>
      <c r="Z753" s="201"/>
      <c r="AA753" s="201"/>
      <c r="AB753" s="201"/>
      <c r="AC753" s="203"/>
      <c r="AD753" s="203"/>
      <c r="AE753" s="203"/>
      <c r="AF753" s="201"/>
      <c r="AG753" s="201"/>
      <c r="AH753" s="201"/>
      <c r="AI753" s="203"/>
      <c r="AJ753" s="203"/>
      <c r="AK753" s="203"/>
      <c r="AL753" s="203"/>
      <c r="AM753" s="201"/>
      <c r="AN753" s="201"/>
      <c r="AO753" s="201"/>
      <c r="AP753" s="201"/>
      <c r="AQ753" s="201"/>
      <c r="AR753" s="201"/>
      <c r="AS753" s="201"/>
      <c r="AT753" s="201"/>
      <c r="AU753" s="201"/>
      <c r="AV753" s="201"/>
      <c r="AW753" s="201"/>
      <c r="AX753" s="206"/>
      <c r="AY753" s="201"/>
      <c r="AZ753" s="201"/>
      <c r="BA753" s="201"/>
      <c r="BB753" s="201"/>
      <c r="BC753" s="201"/>
      <c r="BD753" s="201"/>
      <c r="BE753" s="201"/>
      <c r="BF753" s="201"/>
      <c r="BG753" s="201"/>
      <c r="BH753" s="203"/>
      <c r="BI753" s="201"/>
      <c r="BJ753" s="201"/>
      <c r="BK753" s="201"/>
      <c r="BL753" s="201"/>
      <c r="BM753" s="201"/>
      <c r="BN753" s="201"/>
      <c r="BO753" s="201"/>
      <c r="BP753" s="201"/>
      <c r="BQ753" s="201"/>
      <c r="BR753" s="203"/>
      <c r="BS753" s="201"/>
      <c r="BT753" s="201"/>
      <c r="BU753" s="201"/>
      <c r="BV753" s="201"/>
      <c r="BW753" s="201"/>
      <c r="BX753" s="201"/>
      <c r="BY753" s="201"/>
      <c r="BZ753" s="201"/>
      <c r="CA753" s="201"/>
      <c r="CB753" s="203"/>
      <c r="CC753" s="201"/>
      <c r="CD753" s="201"/>
      <c r="CE753" s="201"/>
      <c r="CF753" s="201"/>
      <c r="CG753" s="201"/>
      <c r="CH753" s="201"/>
      <c r="CI753" s="201"/>
      <c r="CJ753" s="201"/>
      <c r="CK753" s="201"/>
      <c r="CL753" s="203"/>
      <c r="CM753" s="201"/>
      <c r="CN753" s="201"/>
      <c r="CO753" s="201"/>
      <c r="CP753" s="201"/>
      <c r="CQ753" s="201"/>
      <c r="CR753" s="201"/>
      <c r="CS753" s="201"/>
      <c r="CT753" s="201"/>
      <c r="CU753" s="201"/>
    </row>
    <row r="754" spans="1:99" x14ac:dyDescent="0.25">
      <c r="A754" s="224"/>
      <c r="B754" s="224"/>
      <c r="C754" s="202"/>
      <c r="D754" s="201"/>
      <c r="E754" s="201"/>
      <c r="F754" s="227"/>
      <c r="G754" s="227"/>
      <c r="H754" s="206"/>
      <c r="I754" s="224"/>
      <c r="J754" s="201"/>
      <c r="K754" s="201"/>
      <c r="L754" s="201"/>
      <c r="M754" s="201"/>
      <c r="N754" s="201"/>
      <c r="O754" s="201"/>
      <c r="P754" s="201"/>
      <c r="Q754" s="224"/>
      <c r="R754" s="201"/>
      <c r="S754" s="201"/>
      <c r="T754" s="201"/>
      <c r="U754" s="201"/>
      <c r="V754" s="201"/>
      <c r="W754" s="203"/>
      <c r="X754" s="201"/>
      <c r="Y754" s="201"/>
      <c r="Z754" s="201"/>
      <c r="AA754" s="201"/>
      <c r="AB754" s="201"/>
      <c r="AC754" s="203"/>
      <c r="AD754" s="203"/>
      <c r="AE754" s="203"/>
      <c r="AF754" s="201"/>
      <c r="AG754" s="201"/>
      <c r="AH754" s="201"/>
      <c r="AI754" s="203"/>
      <c r="AJ754" s="203"/>
      <c r="AK754" s="203"/>
      <c r="AL754" s="203"/>
      <c r="AM754" s="201"/>
      <c r="AN754" s="201"/>
      <c r="AO754" s="201"/>
      <c r="AP754" s="201"/>
      <c r="AQ754" s="201"/>
      <c r="AR754" s="201"/>
      <c r="AS754" s="201"/>
      <c r="AT754" s="201"/>
      <c r="AU754" s="201"/>
      <c r="AV754" s="201"/>
      <c r="AW754" s="201"/>
      <c r="AX754" s="206"/>
      <c r="AY754" s="201"/>
      <c r="AZ754" s="201"/>
      <c r="BA754" s="201"/>
      <c r="BB754" s="201"/>
      <c r="BC754" s="201"/>
      <c r="BD754" s="201"/>
      <c r="BE754" s="201"/>
      <c r="BF754" s="201"/>
      <c r="BG754" s="201"/>
      <c r="BH754" s="203"/>
      <c r="BI754" s="201"/>
      <c r="BJ754" s="201"/>
      <c r="BK754" s="201"/>
      <c r="BL754" s="201"/>
      <c r="BM754" s="201"/>
      <c r="BN754" s="201"/>
      <c r="BO754" s="201"/>
      <c r="BP754" s="201"/>
      <c r="BQ754" s="201"/>
      <c r="BR754" s="203"/>
      <c r="BS754" s="201"/>
      <c r="BT754" s="201"/>
      <c r="BU754" s="201"/>
      <c r="BV754" s="201"/>
      <c r="BW754" s="201"/>
      <c r="BX754" s="201"/>
      <c r="BY754" s="201"/>
      <c r="BZ754" s="201"/>
      <c r="CA754" s="201"/>
      <c r="CB754" s="203"/>
      <c r="CC754" s="201"/>
      <c r="CD754" s="201"/>
      <c r="CE754" s="201"/>
      <c r="CF754" s="201"/>
      <c r="CG754" s="201"/>
      <c r="CH754" s="201"/>
      <c r="CI754" s="201"/>
      <c r="CJ754" s="201"/>
      <c r="CK754" s="201"/>
      <c r="CL754" s="203"/>
      <c r="CM754" s="201"/>
      <c r="CN754" s="201"/>
      <c r="CO754" s="201"/>
      <c r="CP754" s="201"/>
      <c r="CQ754" s="201"/>
      <c r="CR754" s="201"/>
      <c r="CS754" s="201"/>
      <c r="CT754" s="201"/>
      <c r="CU754" s="201"/>
    </row>
    <row r="755" spans="1:99" x14ac:dyDescent="0.25">
      <c r="A755" s="224"/>
      <c r="B755" s="224"/>
      <c r="C755" s="202"/>
      <c r="D755" s="201"/>
      <c r="E755" s="201"/>
      <c r="F755" s="227"/>
      <c r="G755" s="227"/>
      <c r="H755" s="206"/>
      <c r="I755" s="224"/>
      <c r="J755" s="201"/>
      <c r="K755" s="201"/>
      <c r="L755" s="201"/>
      <c r="M755" s="201"/>
      <c r="N755" s="201"/>
      <c r="O755" s="201"/>
      <c r="P755" s="201"/>
      <c r="Q755" s="224"/>
      <c r="R755" s="201"/>
      <c r="S755" s="201"/>
      <c r="T755" s="201"/>
      <c r="U755" s="201"/>
      <c r="V755" s="201"/>
      <c r="W755" s="203"/>
      <c r="X755" s="201"/>
      <c r="Y755" s="201"/>
      <c r="Z755" s="201"/>
      <c r="AA755" s="201"/>
      <c r="AB755" s="201"/>
      <c r="AC755" s="203"/>
      <c r="AD755" s="203"/>
      <c r="AE755" s="203"/>
      <c r="AF755" s="201"/>
      <c r="AG755" s="201"/>
      <c r="AH755" s="201"/>
      <c r="AI755" s="203"/>
      <c r="AJ755" s="203"/>
      <c r="AK755" s="203"/>
      <c r="AL755" s="203"/>
      <c r="AM755" s="201"/>
      <c r="AN755" s="201"/>
      <c r="AO755" s="201"/>
      <c r="AP755" s="201"/>
      <c r="AQ755" s="201"/>
      <c r="AR755" s="201"/>
      <c r="AS755" s="201"/>
      <c r="AT755" s="201"/>
      <c r="AU755" s="201"/>
      <c r="AV755" s="201"/>
      <c r="AW755" s="201"/>
      <c r="AX755" s="206"/>
      <c r="AY755" s="201"/>
      <c r="AZ755" s="201"/>
      <c r="BA755" s="201"/>
      <c r="BB755" s="201"/>
      <c r="BC755" s="201"/>
      <c r="BD755" s="201"/>
      <c r="BE755" s="201"/>
      <c r="BF755" s="201"/>
      <c r="BG755" s="201"/>
      <c r="BH755" s="203"/>
      <c r="BI755" s="201"/>
      <c r="BJ755" s="201"/>
      <c r="BK755" s="201"/>
      <c r="BL755" s="201"/>
      <c r="BM755" s="201"/>
      <c r="BN755" s="201"/>
      <c r="BO755" s="201"/>
      <c r="BP755" s="201"/>
      <c r="BQ755" s="201"/>
      <c r="BR755" s="203"/>
      <c r="BS755" s="201"/>
      <c r="BT755" s="201"/>
      <c r="BU755" s="201"/>
      <c r="BV755" s="201"/>
      <c r="BW755" s="201"/>
      <c r="BX755" s="201"/>
      <c r="BY755" s="201"/>
      <c r="BZ755" s="201"/>
      <c r="CA755" s="201"/>
      <c r="CB755" s="203"/>
      <c r="CC755" s="201"/>
      <c r="CD755" s="201"/>
      <c r="CE755" s="201"/>
      <c r="CF755" s="201"/>
      <c r="CG755" s="201"/>
      <c r="CH755" s="201"/>
      <c r="CI755" s="201"/>
      <c r="CJ755" s="201"/>
      <c r="CK755" s="201"/>
      <c r="CL755" s="203"/>
      <c r="CM755" s="201"/>
      <c r="CN755" s="201"/>
      <c r="CO755" s="201"/>
      <c r="CP755" s="201"/>
      <c r="CQ755" s="201"/>
      <c r="CR755" s="201"/>
      <c r="CS755" s="201"/>
      <c r="CT755" s="201"/>
      <c r="CU755" s="201"/>
    </row>
    <row r="756" spans="1:99" x14ac:dyDescent="0.25">
      <c r="A756" s="224"/>
      <c r="B756" s="224"/>
      <c r="C756" s="202"/>
      <c r="D756" s="201"/>
      <c r="E756" s="201"/>
      <c r="F756" s="227"/>
      <c r="G756" s="227"/>
      <c r="H756" s="206"/>
      <c r="I756" s="224"/>
      <c r="J756" s="201"/>
      <c r="K756" s="201"/>
      <c r="L756" s="201"/>
      <c r="M756" s="201"/>
      <c r="N756" s="201"/>
      <c r="O756" s="201"/>
      <c r="P756" s="201"/>
      <c r="Q756" s="224"/>
      <c r="R756" s="201"/>
      <c r="S756" s="201"/>
      <c r="T756" s="201"/>
      <c r="U756" s="201"/>
      <c r="V756" s="201"/>
      <c r="W756" s="203"/>
      <c r="X756" s="201"/>
      <c r="Y756" s="201"/>
      <c r="Z756" s="201"/>
      <c r="AA756" s="201"/>
      <c r="AB756" s="201"/>
      <c r="AC756" s="203"/>
      <c r="AD756" s="203"/>
      <c r="AE756" s="203"/>
      <c r="AF756" s="201"/>
      <c r="AG756" s="201"/>
      <c r="AH756" s="201"/>
      <c r="AI756" s="203"/>
      <c r="AJ756" s="203"/>
      <c r="AK756" s="203"/>
      <c r="AL756" s="203"/>
      <c r="AM756" s="201"/>
      <c r="AN756" s="201"/>
      <c r="AO756" s="201"/>
      <c r="AP756" s="201"/>
      <c r="AQ756" s="201"/>
      <c r="AR756" s="201"/>
      <c r="AS756" s="201"/>
      <c r="AT756" s="201"/>
      <c r="AU756" s="201"/>
      <c r="AV756" s="201"/>
      <c r="AW756" s="201"/>
      <c r="AX756" s="206"/>
      <c r="AY756" s="201"/>
      <c r="AZ756" s="201"/>
      <c r="BA756" s="201"/>
      <c r="BB756" s="201"/>
      <c r="BC756" s="201"/>
      <c r="BD756" s="201"/>
      <c r="BE756" s="201"/>
      <c r="BF756" s="201"/>
      <c r="BG756" s="201"/>
      <c r="BH756" s="203"/>
      <c r="BI756" s="201"/>
      <c r="BJ756" s="201"/>
      <c r="BK756" s="201"/>
      <c r="BL756" s="201"/>
      <c r="BM756" s="201"/>
      <c r="BN756" s="201"/>
      <c r="BO756" s="201"/>
      <c r="BP756" s="201"/>
      <c r="BQ756" s="201"/>
      <c r="BR756" s="203"/>
      <c r="BS756" s="201"/>
      <c r="BT756" s="201"/>
      <c r="BU756" s="201"/>
      <c r="BV756" s="201"/>
      <c r="BW756" s="201"/>
      <c r="BX756" s="201"/>
      <c r="BY756" s="201"/>
      <c r="BZ756" s="201"/>
      <c r="CA756" s="201"/>
      <c r="CB756" s="203"/>
      <c r="CC756" s="201"/>
      <c r="CD756" s="201"/>
      <c r="CE756" s="201"/>
      <c r="CF756" s="201"/>
      <c r="CG756" s="201"/>
      <c r="CH756" s="201"/>
      <c r="CI756" s="201"/>
      <c r="CJ756" s="201"/>
      <c r="CK756" s="201"/>
      <c r="CL756" s="203"/>
      <c r="CM756" s="201"/>
      <c r="CN756" s="201"/>
      <c r="CO756" s="201"/>
      <c r="CP756" s="201"/>
      <c r="CQ756" s="201"/>
      <c r="CR756" s="201"/>
      <c r="CS756" s="201"/>
      <c r="CT756" s="201"/>
      <c r="CU756" s="201"/>
    </row>
    <row r="757" spans="1:99" x14ac:dyDescent="0.25">
      <c r="A757" s="224"/>
      <c r="B757" s="224"/>
      <c r="C757" s="202"/>
      <c r="D757" s="201"/>
      <c r="E757" s="201"/>
      <c r="F757" s="227"/>
      <c r="G757" s="227"/>
      <c r="H757" s="206"/>
      <c r="I757" s="224"/>
      <c r="J757" s="201"/>
      <c r="K757" s="201"/>
      <c r="L757" s="201"/>
      <c r="M757" s="201"/>
      <c r="N757" s="201"/>
      <c r="O757" s="201"/>
      <c r="P757" s="201"/>
      <c r="Q757" s="224"/>
      <c r="R757" s="201"/>
      <c r="S757" s="201"/>
      <c r="T757" s="201"/>
      <c r="U757" s="201"/>
      <c r="V757" s="201"/>
      <c r="W757" s="203"/>
      <c r="X757" s="201"/>
      <c r="Y757" s="201"/>
      <c r="Z757" s="201"/>
      <c r="AA757" s="201"/>
      <c r="AB757" s="201"/>
      <c r="AC757" s="203"/>
      <c r="AD757" s="203"/>
      <c r="AE757" s="203"/>
      <c r="AF757" s="201"/>
      <c r="AG757" s="201"/>
      <c r="AH757" s="201"/>
      <c r="AI757" s="203"/>
      <c r="AJ757" s="203"/>
      <c r="AK757" s="203"/>
      <c r="AL757" s="203"/>
      <c r="AM757" s="201"/>
      <c r="AN757" s="201"/>
      <c r="AO757" s="201"/>
      <c r="AP757" s="201"/>
      <c r="AQ757" s="201"/>
      <c r="AR757" s="201"/>
      <c r="AS757" s="201"/>
      <c r="AT757" s="201"/>
      <c r="AU757" s="201"/>
      <c r="AV757" s="201"/>
      <c r="AW757" s="201"/>
      <c r="AX757" s="206"/>
      <c r="AY757" s="201"/>
      <c r="AZ757" s="201"/>
      <c r="BA757" s="201"/>
      <c r="BB757" s="201"/>
      <c r="BC757" s="201"/>
      <c r="BD757" s="201"/>
      <c r="BE757" s="201"/>
      <c r="BF757" s="201"/>
      <c r="BG757" s="201"/>
      <c r="BH757" s="203"/>
      <c r="BI757" s="201"/>
      <c r="BJ757" s="201"/>
      <c r="BK757" s="201"/>
      <c r="BL757" s="201"/>
      <c r="BM757" s="201"/>
      <c r="BN757" s="201"/>
      <c r="BO757" s="201"/>
      <c r="BP757" s="201"/>
      <c r="BQ757" s="201"/>
      <c r="BR757" s="203"/>
      <c r="BS757" s="201"/>
      <c r="BT757" s="201"/>
      <c r="BU757" s="201"/>
      <c r="BV757" s="201"/>
      <c r="BW757" s="201"/>
      <c r="BX757" s="201"/>
      <c r="BY757" s="201"/>
      <c r="BZ757" s="201"/>
      <c r="CA757" s="201"/>
      <c r="CB757" s="203"/>
      <c r="CC757" s="201"/>
      <c r="CD757" s="201"/>
      <c r="CE757" s="201"/>
      <c r="CF757" s="201"/>
      <c r="CG757" s="201"/>
      <c r="CH757" s="201"/>
      <c r="CI757" s="201"/>
      <c r="CJ757" s="201"/>
      <c r="CK757" s="201"/>
      <c r="CL757" s="203"/>
      <c r="CM757" s="201"/>
      <c r="CN757" s="201"/>
      <c r="CO757" s="201"/>
      <c r="CP757" s="201"/>
      <c r="CQ757" s="201"/>
      <c r="CR757" s="201"/>
      <c r="CS757" s="201"/>
      <c r="CT757" s="201"/>
      <c r="CU757" s="201"/>
    </row>
    <row r="758" spans="1:99" x14ac:dyDescent="0.25">
      <c r="A758" s="224"/>
      <c r="B758" s="224"/>
      <c r="C758" s="202"/>
      <c r="D758" s="201"/>
      <c r="E758" s="201"/>
      <c r="F758" s="227"/>
      <c r="G758" s="227"/>
      <c r="H758" s="206"/>
      <c r="I758" s="224"/>
      <c r="J758" s="201"/>
      <c r="K758" s="201"/>
      <c r="L758" s="201"/>
      <c r="M758" s="201"/>
      <c r="N758" s="201"/>
      <c r="O758" s="201"/>
      <c r="P758" s="201"/>
      <c r="Q758" s="224"/>
      <c r="R758" s="201"/>
      <c r="S758" s="201"/>
      <c r="T758" s="201"/>
      <c r="U758" s="201"/>
      <c r="V758" s="201"/>
      <c r="W758" s="203"/>
      <c r="X758" s="201"/>
      <c r="Y758" s="201"/>
      <c r="Z758" s="201"/>
      <c r="AA758" s="201"/>
      <c r="AB758" s="201"/>
      <c r="AC758" s="203"/>
      <c r="AD758" s="203"/>
      <c r="AE758" s="203"/>
      <c r="AF758" s="201"/>
      <c r="AG758" s="201"/>
      <c r="AH758" s="201"/>
      <c r="AI758" s="203"/>
      <c r="AJ758" s="203"/>
      <c r="AK758" s="203"/>
      <c r="AL758" s="203"/>
      <c r="AM758" s="201"/>
      <c r="AN758" s="201"/>
      <c r="AO758" s="201"/>
      <c r="AP758" s="201"/>
      <c r="AQ758" s="201"/>
      <c r="AR758" s="201"/>
      <c r="AS758" s="201"/>
      <c r="AT758" s="201"/>
      <c r="AU758" s="201"/>
      <c r="AV758" s="201"/>
      <c r="AW758" s="201"/>
      <c r="AX758" s="206"/>
      <c r="AY758" s="201"/>
      <c r="AZ758" s="201"/>
      <c r="BA758" s="201"/>
      <c r="BB758" s="201"/>
      <c r="BC758" s="201"/>
      <c r="BD758" s="201"/>
      <c r="BE758" s="201"/>
      <c r="BF758" s="201"/>
      <c r="BG758" s="201"/>
      <c r="BH758" s="203"/>
      <c r="BI758" s="201"/>
      <c r="BJ758" s="201"/>
      <c r="BK758" s="201"/>
      <c r="BL758" s="201"/>
      <c r="BM758" s="201"/>
      <c r="BN758" s="201"/>
      <c r="BO758" s="201"/>
      <c r="BP758" s="201"/>
      <c r="BQ758" s="201"/>
      <c r="BR758" s="203"/>
      <c r="BS758" s="201"/>
      <c r="BT758" s="201"/>
      <c r="BU758" s="201"/>
      <c r="BV758" s="201"/>
      <c r="BW758" s="201"/>
      <c r="BX758" s="201"/>
      <c r="BY758" s="201"/>
      <c r="BZ758" s="201"/>
      <c r="CA758" s="201"/>
      <c r="CB758" s="203"/>
      <c r="CC758" s="201"/>
      <c r="CD758" s="201"/>
      <c r="CE758" s="201"/>
      <c r="CF758" s="201"/>
      <c r="CG758" s="201"/>
      <c r="CH758" s="201"/>
      <c r="CI758" s="201"/>
      <c r="CJ758" s="201"/>
      <c r="CK758" s="201"/>
      <c r="CL758" s="203"/>
      <c r="CM758" s="201"/>
      <c r="CN758" s="201"/>
      <c r="CO758" s="201"/>
      <c r="CP758" s="201"/>
      <c r="CQ758" s="201"/>
      <c r="CR758" s="201"/>
      <c r="CS758" s="201"/>
      <c r="CT758" s="201"/>
      <c r="CU758" s="201"/>
    </row>
    <row r="759" spans="1:99" x14ac:dyDescent="0.25">
      <c r="A759" s="224"/>
      <c r="B759" s="224"/>
      <c r="C759" s="202"/>
      <c r="D759" s="201"/>
      <c r="E759" s="201"/>
      <c r="F759" s="227"/>
      <c r="G759" s="227"/>
      <c r="H759" s="206"/>
      <c r="I759" s="224"/>
      <c r="J759" s="201"/>
      <c r="K759" s="201"/>
      <c r="L759" s="201"/>
      <c r="M759" s="201"/>
      <c r="N759" s="201"/>
      <c r="O759" s="201"/>
      <c r="P759" s="201"/>
      <c r="Q759" s="224"/>
      <c r="R759" s="201"/>
      <c r="S759" s="201"/>
      <c r="T759" s="201"/>
      <c r="U759" s="201"/>
      <c r="V759" s="201"/>
      <c r="W759" s="203"/>
      <c r="X759" s="201"/>
      <c r="Y759" s="201"/>
      <c r="Z759" s="201"/>
      <c r="AA759" s="201"/>
      <c r="AB759" s="201"/>
      <c r="AC759" s="203"/>
      <c r="AD759" s="203"/>
      <c r="AE759" s="203"/>
      <c r="AF759" s="201"/>
      <c r="AG759" s="201"/>
      <c r="AH759" s="201"/>
      <c r="AI759" s="203"/>
      <c r="AJ759" s="203"/>
      <c r="AK759" s="203"/>
      <c r="AL759" s="203"/>
      <c r="AM759" s="201"/>
      <c r="AN759" s="201"/>
      <c r="AO759" s="201"/>
      <c r="AP759" s="201"/>
      <c r="AQ759" s="201"/>
      <c r="AR759" s="201"/>
      <c r="AS759" s="201"/>
      <c r="AT759" s="201"/>
      <c r="AU759" s="201"/>
      <c r="AV759" s="201"/>
      <c r="AW759" s="201"/>
      <c r="AX759" s="206"/>
      <c r="AY759" s="201"/>
      <c r="AZ759" s="201"/>
      <c r="BA759" s="201"/>
      <c r="BB759" s="201"/>
      <c r="BC759" s="201"/>
      <c r="BD759" s="201"/>
      <c r="BE759" s="201"/>
      <c r="BF759" s="201"/>
      <c r="BG759" s="201"/>
      <c r="BH759" s="203"/>
      <c r="BI759" s="201"/>
      <c r="BJ759" s="201"/>
      <c r="BK759" s="201"/>
      <c r="BL759" s="201"/>
      <c r="BM759" s="201"/>
      <c r="BN759" s="201"/>
      <c r="BO759" s="201"/>
      <c r="BP759" s="201"/>
      <c r="BQ759" s="201"/>
      <c r="BR759" s="203"/>
      <c r="BS759" s="201"/>
      <c r="BT759" s="201"/>
      <c r="BU759" s="201"/>
      <c r="BV759" s="201"/>
      <c r="BW759" s="201"/>
      <c r="BX759" s="201"/>
      <c r="BY759" s="201"/>
      <c r="BZ759" s="201"/>
      <c r="CA759" s="201"/>
      <c r="CB759" s="203"/>
      <c r="CC759" s="201"/>
      <c r="CD759" s="201"/>
      <c r="CE759" s="201"/>
      <c r="CF759" s="201"/>
      <c r="CG759" s="201"/>
      <c r="CH759" s="201"/>
      <c r="CI759" s="201"/>
      <c r="CJ759" s="201"/>
      <c r="CK759" s="201"/>
      <c r="CL759" s="203"/>
      <c r="CM759" s="201"/>
      <c r="CN759" s="201"/>
      <c r="CO759" s="201"/>
      <c r="CP759" s="201"/>
      <c r="CQ759" s="201"/>
      <c r="CR759" s="201"/>
      <c r="CS759" s="201"/>
      <c r="CT759" s="201"/>
      <c r="CU759" s="201"/>
    </row>
    <row r="760" spans="1:99" x14ac:dyDescent="0.25">
      <c r="A760" s="224"/>
      <c r="B760" s="224"/>
      <c r="C760" s="202"/>
      <c r="D760" s="201"/>
      <c r="E760" s="201"/>
      <c r="F760" s="227"/>
      <c r="G760" s="227"/>
      <c r="H760" s="206"/>
      <c r="I760" s="224"/>
      <c r="J760" s="201"/>
      <c r="K760" s="201"/>
      <c r="L760" s="201"/>
      <c r="M760" s="201"/>
      <c r="N760" s="201"/>
      <c r="O760" s="201"/>
      <c r="P760" s="201"/>
      <c r="Q760" s="224"/>
      <c r="R760" s="201"/>
      <c r="S760" s="201"/>
      <c r="T760" s="201"/>
      <c r="U760" s="201"/>
      <c r="V760" s="201"/>
      <c r="W760" s="203"/>
      <c r="X760" s="201"/>
      <c r="Y760" s="201"/>
      <c r="Z760" s="201"/>
      <c r="AA760" s="201"/>
      <c r="AB760" s="201"/>
      <c r="AC760" s="203"/>
      <c r="AD760" s="203"/>
      <c r="AE760" s="203"/>
      <c r="AF760" s="201"/>
      <c r="AG760" s="201"/>
      <c r="AH760" s="201"/>
      <c r="AI760" s="203"/>
      <c r="AJ760" s="203"/>
      <c r="AK760" s="203"/>
      <c r="AL760" s="203"/>
      <c r="AM760" s="201"/>
      <c r="AN760" s="201"/>
      <c r="AO760" s="201"/>
      <c r="AP760" s="201"/>
      <c r="AQ760" s="201"/>
      <c r="AR760" s="201"/>
      <c r="AS760" s="201"/>
      <c r="AT760" s="201"/>
      <c r="AU760" s="201"/>
      <c r="AV760" s="201"/>
      <c r="AW760" s="201"/>
      <c r="AX760" s="206"/>
      <c r="AY760" s="201"/>
      <c r="AZ760" s="201"/>
      <c r="BA760" s="201"/>
      <c r="BB760" s="201"/>
      <c r="BC760" s="201"/>
      <c r="BD760" s="201"/>
      <c r="BE760" s="201"/>
      <c r="BF760" s="201"/>
      <c r="BG760" s="201"/>
      <c r="BH760" s="203"/>
      <c r="BI760" s="201"/>
      <c r="BJ760" s="201"/>
      <c r="BK760" s="201"/>
      <c r="BL760" s="201"/>
      <c r="BM760" s="201"/>
      <c r="BN760" s="201"/>
      <c r="BO760" s="201"/>
      <c r="BP760" s="201"/>
      <c r="BQ760" s="201"/>
      <c r="BR760" s="203"/>
      <c r="BS760" s="201"/>
      <c r="BT760" s="201"/>
      <c r="BU760" s="201"/>
      <c r="BV760" s="201"/>
      <c r="BW760" s="201"/>
      <c r="BX760" s="201"/>
      <c r="BY760" s="201"/>
      <c r="BZ760" s="201"/>
      <c r="CA760" s="201"/>
      <c r="CB760" s="203"/>
      <c r="CC760" s="201"/>
      <c r="CD760" s="201"/>
      <c r="CE760" s="201"/>
      <c r="CF760" s="201"/>
      <c r="CG760" s="201"/>
      <c r="CH760" s="201"/>
      <c r="CI760" s="201"/>
      <c r="CJ760" s="201"/>
      <c r="CK760" s="201"/>
      <c r="CL760" s="203"/>
      <c r="CM760" s="201"/>
      <c r="CN760" s="201"/>
      <c r="CO760" s="201"/>
      <c r="CP760" s="201"/>
      <c r="CQ760" s="201"/>
      <c r="CR760" s="201"/>
      <c r="CS760" s="201"/>
      <c r="CT760" s="201"/>
      <c r="CU760" s="201"/>
    </row>
    <row r="761" spans="1:99" x14ac:dyDescent="0.25">
      <c r="A761" s="224"/>
      <c r="B761" s="224"/>
      <c r="C761" s="202"/>
      <c r="D761" s="201"/>
      <c r="E761" s="201"/>
      <c r="F761" s="227"/>
      <c r="G761" s="227"/>
      <c r="H761" s="206"/>
      <c r="I761" s="224"/>
      <c r="J761" s="201"/>
      <c r="K761" s="201"/>
      <c r="L761" s="201"/>
      <c r="M761" s="201"/>
      <c r="N761" s="201"/>
      <c r="O761" s="201"/>
      <c r="P761" s="201"/>
      <c r="Q761" s="224"/>
      <c r="R761" s="201"/>
      <c r="S761" s="201"/>
      <c r="T761" s="201"/>
      <c r="U761" s="201"/>
      <c r="V761" s="201"/>
      <c r="W761" s="203"/>
      <c r="X761" s="201"/>
      <c r="Y761" s="201"/>
      <c r="Z761" s="201"/>
      <c r="AA761" s="201"/>
      <c r="AB761" s="201"/>
      <c r="AC761" s="203"/>
      <c r="AD761" s="203"/>
      <c r="AE761" s="203"/>
      <c r="AF761" s="201"/>
      <c r="AG761" s="201"/>
      <c r="AH761" s="201"/>
      <c r="AI761" s="203"/>
      <c r="AJ761" s="203"/>
      <c r="AK761" s="203"/>
      <c r="AL761" s="203"/>
      <c r="AM761" s="201"/>
      <c r="AN761" s="201"/>
      <c r="AO761" s="201"/>
      <c r="AP761" s="201"/>
      <c r="AQ761" s="201"/>
      <c r="AR761" s="201"/>
      <c r="AS761" s="201"/>
      <c r="AT761" s="201"/>
      <c r="AU761" s="201"/>
      <c r="AV761" s="201"/>
      <c r="AW761" s="201"/>
      <c r="AX761" s="206"/>
      <c r="AY761" s="201"/>
      <c r="AZ761" s="201"/>
      <c r="BA761" s="201"/>
      <c r="BB761" s="201"/>
      <c r="BC761" s="201"/>
      <c r="BD761" s="201"/>
      <c r="BE761" s="201"/>
      <c r="BF761" s="201"/>
      <c r="BG761" s="201"/>
      <c r="BH761" s="203"/>
      <c r="BI761" s="201"/>
      <c r="BJ761" s="201"/>
      <c r="BK761" s="201"/>
      <c r="BL761" s="201"/>
      <c r="BM761" s="201"/>
      <c r="BN761" s="201"/>
      <c r="BO761" s="201"/>
      <c r="BP761" s="201"/>
      <c r="BQ761" s="201"/>
      <c r="BR761" s="203"/>
      <c r="BS761" s="201"/>
      <c r="BT761" s="201"/>
      <c r="BU761" s="201"/>
      <c r="BV761" s="201"/>
      <c r="BW761" s="201"/>
      <c r="BX761" s="201"/>
      <c r="BY761" s="201"/>
      <c r="BZ761" s="201"/>
      <c r="CA761" s="201"/>
      <c r="CB761" s="203"/>
      <c r="CC761" s="201"/>
      <c r="CD761" s="201"/>
      <c r="CE761" s="201"/>
      <c r="CF761" s="201"/>
      <c r="CG761" s="201"/>
      <c r="CH761" s="201"/>
      <c r="CI761" s="201"/>
      <c r="CJ761" s="201"/>
      <c r="CK761" s="201"/>
      <c r="CL761" s="203"/>
      <c r="CM761" s="201"/>
      <c r="CN761" s="201"/>
      <c r="CO761" s="201"/>
      <c r="CP761" s="201"/>
      <c r="CQ761" s="201"/>
      <c r="CR761" s="201"/>
      <c r="CS761" s="201"/>
      <c r="CT761" s="201"/>
      <c r="CU761" s="201"/>
    </row>
    <row r="762" spans="1:99" x14ac:dyDescent="0.25">
      <c r="A762" s="224"/>
      <c r="B762" s="224"/>
      <c r="C762" s="202"/>
      <c r="D762" s="201"/>
      <c r="E762" s="201"/>
      <c r="F762" s="227"/>
      <c r="G762" s="227"/>
      <c r="H762" s="206"/>
      <c r="I762" s="224"/>
      <c r="J762" s="201"/>
      <c r="K762" s="201"/>
      <c r="L762" s="201"/>
      <c r="M762" s="201"/>
      <c r="N762" s="201"/>
      <c r="O762" s="201"/>
      <c r="P762" s="201"/>
      <c r="Q762" s="224"/>
      <c r="R762" s="201"/>
      <c r="S762" s="201"/>
      <c r="T762" s="201"/>
      <c r="U762" s="201"/>
      <c r="V762" s="201"/>
      <c r="W762" s="203"/>
      <c r="X762" s="201"/>
      <c r="Y762" s="201"/>
      <c r="Z762" s="201"/>
      <c r="AA762" s="201"/>
      <c r="AB762" s="201"/>
      <c r="AC762" s="203"/>
      <c r="AD762" s="203"/>
      <c r="AE762" s="203"/>
      <c r="AF762" s="201"/>
      <c r="AG762" s="201"/>
      <c r="AH762" s="201"/>
      <c r="AI762" s="203"/>
      <c r="AJ762" s="203"/>
      <c r="AK762" s="203"/>
      <c r="AL762" s="203"/>
      <c r="AM762" s="201"/>
      <c r="AN762" s="201"/>
      <c r="AO762" s="201"/>
      <c r="AP762" s="201"/>
      <c r="AQ762" s="201"/>
      <c r="AR762" s="201"/>
      <c r="AS762" s="201"/>
      <c r="AT762" s="201"/>
      <c r="AU762" s="201"/>
      <c r="AV762" s="201"/>
      <c r="AW762" s="201"/>
      <c r="AX762" s="206"/>
      <c r="AY762" s="201"/>
      <c r="AZ762" s="201"/>
      <c r="BA762" s="201"/>
      <c r="BB762" s="201"/>
      <c r="BC762" s="201"/>
      <c r="BD762" s="201"/>
      <c r="BE762" s="201"/>
      <c r="BF762" s="201"/>
      <c r="BG762" s="201"/>
      <c r="BH762" s="203"/>
      <c r="BI762" s="201"/>
      <c r="BJ762" s="201"/>
      <c r="BK762" s="201"/>
      <c r="BL762" s="201"/>
      <c r="BM762" s="201"/>
      <c r="BN762" s="201"/>
      <c r="BO762" s="201"/>
      <c r="BP762" s="201"/>
      <c r="BQ762" s="201"/>
      <c r="BR762" s="203"/>
      <c r="BS762" s="201"/>
      <c r="BT762" s="201"/>
      <c r="BU762" s="201"/>
      <c r="BV762" s="201"/>
      <c r="BW762" s="201"/>
      <c r="BX762" s="201"/>
      <c r="BY762" s="201"/>
      <c r="BZ762" s="201"/>
      <c r="CA762" s="201"/>
      <c r="CB762" s="203"/>
      <c r="CC762" s="201"/>
      <c r="CD762" s="201"/>
      <c r="CE762" s="201"/>
      <c r="CF762" s="201"/>
      <c r="CG762" s="201"/>
      <c r="CH762" s="201"/>
      <c r="CI762" s="201"/>
      <c r="CJ762" s="201"/>
      <c r="CK762" s="201"/>
      <c r="CL762" s="203"/>
      <c r="CM762" s="201"/>
      <c r="CN762" s="201"/>
      <c r="CO762" s="201"/>
      <c r="CP762" s="201"/>
      <c r="CQ762" s="201"/>
      <c r="CR762" s="201"/>
      <c r="CS762" s="201"/>
      <c r="CT762" s="201"/>
      <c r="CU762" s="201"/>
    </row>
    <row r="763" spans="1:99" x14ac:dyDescent="0.25">
      <c r="A763" s="224"/>
      <c r="B763" s="224"/>
      <c r="C763" s="202"/>
      <c r="D763" s="201"/>
      <c r="E763" s="201"/>
      <c r="F763" s="227"/>
      <c r="G763" s="227"/>
      <c r="H763" s="206"/>
      <c r="I763" s="224"/>
      <c r="J763" s="201"/>
      <c r="K763" s="201"/>
      <c r="L763" s="201"/>
      <c r="M763" s="201"/>
      <c r="N763" s="201"/>
      <c r="O763" s="201"/>
      <c r="P763" s="201"/>
      <c r="Q763" s="224"/>
      <c r="R763" s="201"/>
      <c r="S763" s="201"/>
      <c r="T763" s="201"/>
      <c r="U763" s="201"/>
      <c r="V763" s="201"/>
      <c r="W763" s="203"/>
      <c r="X763" s="201"/>
      <c r="Y763" s="201"/>
      <c r="Z763" s="201"/>
      <c r="AA763" s="201"/>
      <c r="AB763" s="201"/>
      <c r="AC763" s="203"/>
      <c r="AD763" s="203"/>
      <c r="AE763" s="203"/>
      <c r="AF763" s="201"/>
      <c r="AG763" s="201"/>
      <c r="AH763" s="201"/>
      <c r="AI763" s="203"/>
      <c r="AJ763" s="203"/>
      <c r="AK763" s="203"/>
      <c r="AL763" s="203"/>
      <c r="AM763" s="201"/>
      <c r="AN763" s="201"/>
      <c r="AO763" s="201"/>
      <c r="AP763" s="201"/>
      <c r="AQ763" s="201"/>
      <c r="AR763" s="201"/>
      <c r="AS763" s="201"/>
      <c r="AT763" s="201"/>
      <c r="AU763" s="201"/>
      <c r="AV763" s="201"/>
      <c r="AW763" s="201"/>
      <c r="AX763" s="206"/>
      <c r="AY763" s="201"/>
      <c r="AZ763" s="201"/>
      <c r="BA763" s="201"/>
      <c r="BB763" s="201"/>
      <c r="BC763" s="201"/>
      <c r="BD763" s="201"/>
      <c r="BE763" s="201"/>
      <c r="BF763" s="201"/>
      <c r="BG763" s="201"/>
      <c r="BH763" s="203"/>
      <c r="BI763" s="201"/>
      <c r="BJ763" s="201"/>
      <c r="BK763" s="201"/>
      <c r="BL763" s="201"/>
      <c r="BM763" s="201"/>
      <c r="BN763" s="201"/>
      <c r="BO763" s="201"/>
      <c r="BP763" s="201"/>
      <c r="BQ763" s="201"/>
      <c r="BR763" s="203"/>
      <c r="BS763" s="201"/>
      <c r="BT763" s="201"/>
      <c r="BU763" s="201"/>
      <c r="BV763" s="201"/>
      <c r="BW763" s="201"/>
      <c r="BX763" s="201"/>
      <c r="BY763" s="201"/>
      <c r="BZ763" s="201"/>
      <c r="CA763" s="201"/>
      <c r="CB763" s="203"/>
      <c r="CC763" s="201"/>
      <c r="CD763" s="201"/>
      <c r="CE763" s="201"/>
      <c r="CF763" s="201"/>
      <c r="CG763" s="201"/>
      <c r="CH763" s="201"/>
      <c r="CI763" s="201"/>
      <c r="CJ763" s="201"/>
      <c r="CK763" s="201"/>
      <c r="CL763" s="203"/>
      <c r="CM763" s="201"/>
      <c r="CN763" s="201"/>
      <c r="CO763" s="201"/>
      <c r="CP763" s="201"/>
      <c r="CQ763" s="201"/>
      <c r="CR763" s="201"/>
      <c r="CS763" s="201"/>
      <c r="CT763" s="201"/>
      <c r="CU763" s="201"/>
    </row>
    <row r="764" spans="1:99" x14ac:dyDescent="0.25">
      <c r="A764" s="224"/>
      <c r="B764" s="224"/>
      <c r="C764" s="202"/>
      <c r="D764" s="201"/>
      <c r="E764" s="201"/>
      <c r="F764" s="227"/>
      <c r="G764" s="227"/>
      <c r="H764" s="206"/>
      <c r="I764" s="224"/>
      <c r="J764" s="201"/>
      <c r="K764" s="201"/>
      <c r="L764" s="201"/>
      <c r="M764" s="201"/>
      <c r="N764" s="201"/>
      <c r="O764" s="201"/>
      <c r="P764" s="201"/>
      <c r="Q764" s="224"/>
      <c r="R764" s="201"/>
      <c r="S764" s="201"/>
      <c r="T764" s="201"/>
      <c r="U764" s="201"/>
      <c r="V764" s="201"/>
      <c r="W764" s="203"/>
      <c r="X764" s="201"/>
      <c r="Y764" s="201"/>
      <c r="Z764" s="201"/>
      <c r="AA764" s="201"/>
      <c r="AB764" s="201"/>
      <c r="AC764" s="203"/>
      <c r="AD764" s="203"/>
      <c r="AE764" s="203"/>
      <c r="AF764" s="201"/>
      <c r="AG764" s="201"/>
      <c r="AH764" s="201"/>
      <c r="AI764" s="203"/>
      <c r="AJ764" s="203"/>
      <c r="AK764" s="203"/>
      <c r="AL764" s="203"/>
      <c r="AM764" s="201"/>
      <c r="AN764" s="201"/>
      <c r="AO764" s="201"/>
      <c r="AP764" s="201"/>
      <c r="AQ764" s="201"/>
      <c r="AR764" s="201"/>
      <c r="AS764" s="201"/>
      <c r="AT764" s="201"/>
      <c r="AU764" s="201"/>
      <c r="AV764" s="201"/>
      <c r="AW764" s="201"/>
      <c r="AX764" s="206"/>
      <c r="AY764" s="201"/>
      <c r="AZ764" s="201"/>
      <c r="BA764" s="201"/>
      <c r="BB764" s="201"/>
      <c r="BC764" s="201"/>
      <c r="BD764" s="201"/>
      <c r="BE764" s="201"/>
      <c r="BF764" s="201"/>
      <c r="BG764" s="201"/>
      <c r="BH764" s="203"/>
      <c r="BI764" s="201"/>
      <c r="BJ764" s="201"/>
      <c r="BK764" s="201"/>
      <c r="BL764" s="201"/>
      <c r="BM764" s="201"/>
      <c r="BN764" s="201"/>
      <c r="BO764" s="201"/>
      <c r="BP764" s="201"/>
      <c r="BQ764" s="201"/>
      <c r="BR764" s="203"/>
      <c r="BS764" s="201"/>
      <c r="BT764" s="201"/>
      <c r="BU764" s="201"/>
      <c r="BV764" s="201"/>
      <c r="BW764" s="201"/>
      <c r="BX764" s="201"/>
      <c r="BY764" s="201"/>
      <c r="BZ764" s="201"/>
      <c r="CA764" s="201"/>
      <c r="CB764" s="203"/>
      <c r="CC764" s="201"/>
      <c r="CD764" s="201"/>
      <c r="CE764" s="201"/>
      <c r="CF764" s="201"/>
      <c r="CG764" s="201"/>
      <c r="CH764" s="201"/>
      <c r="CI764" s="201"/>
      <c r="CJ764" s="201"/>
      <c r="CK764" s="201"/>
      <c r="CL764" s="203"/>
      <c r="CM764" s="201"/>
      <c r="CN764" s="201"/>
      <c r="CO764" s="201"/>
      <c r="CP764" s="201"/>
      <c r="CQ764" s="201"/>
      <c r="CR764" s="201"/>
      <c r="CS764" s="201"/>
      <c r="CT764" s="201"/>
      <c r="CU764" s="201"/>
    </row>
    <row r="765" spans="1:99" x14ac:dyDescent="0.25">
      <c r="A765" s="224"/>
      <c r="B765" s="224"/>
      <c r="C765" s="202"/>
      <c r="D765" s="201"/>
      <c r="E765" s="201"/>
      <c r="F765" s="227"/>
      <c r="G765" s="227"/>
      <c r="H765" s="206"/>
      <c r="I765" s="224"/>
      <c r="J765" s="201"/>
      <c r="K765" s="201"/>
      <c r="L765" s="201"/>
      <c r="M765" s="201"/>
      <c r="N765" s="201"/>
      <c r="O765" s="201"/>
      <c r="P765" s="201"/>
      <c r="Q765" s="224"/>
      <c r="R765" s="201"/>
      <c r="S765" s="201"/>
      <c r="T765" s="201"/>
      <c r="U765" s="201"/>
      <c r="V765" s="201"/>
      <c r="W765" s="203"/>
      <c r="X765" s="201"/>
      <c r="Y765" s="201"/>
      <c r="Z765" s="201"/>
      <c r="AA765" s="201"/>
      <c r="AB765" s="201"/>
      <c r="AC765" s="203"/>
      <c r="AD765" s="203"/>
      <c r="AE765" s="203"/>
      <c r="AF765" s="201"/>
      <c r="AG765" s="201"/>
      <c r="AH765" s="201"/>
      <c r="AI765" s="203"/>
      <c r="AJ765" s="203"/>
      <c r="AK765" s="203"/>
      <c r="AL765" s="203"/>
      <c r="AM765" s="201"/>
      <c r="AN765" s="201"/>
      <c r="AO765" s="201"/>
      <c r="AP765" s="201"/>
      <c r="AQ765" s="201"/>
      <c r="AR765" s="201"/>
      <c r="AS765" s="201"/>
      <c r="AT765" s="201"/>
      <c r="AU765" s="201"/>
      <c r="AV765" s="201"/>
      <c r="AW765" s="201"/>
      <c r="AX765" s="206"/>
      <c r="AY765" s="201"/>
      <c r="AZ765" s="201"/>
      <c r="BA765" s="201"/>
      <c r="BB765" s="201"/>
      <c r="BC765" s="201"/>
      <c r="BD765" s="201"/>
      <c r="BE765" s="201"/>
      <c r="BF765" s="201"/>
      <c r="BG765" s="201"/>
      <c r="BH765" s="203"/>
      <c r="BI765" s="201"/>
      <c r="BJ765" s="201"/>
      <c r="BK765" s="201"/>
      <c r="BL765" s="201"/>
      <c r="BM765" s="201"/>
      <c r="BN765" s="201"/>
      <c r="BO765" s="201"/>
      <c r="BP765" s="201"/>
      <c r="BQ765" s="201"/>
      <c r="BR765" s="203"/>
      <c r="BS765" s="201"/>
      <c r="BT765" s="201"/>
      <c r="BU765" s="201"/>
      <c r="BV765" s="201"/>
      <c r="BW765" s="201"/>
      <c r="BX765" s="201"/>
      <c r="BY765" s="201"/>
      <c r="BZ765" s="201"/>
      <c r="CA765" s="201"/>
      <c r="CB765" s="203"/>
      <c r="CC765" s="201"/>
      <c r="CD765" s="201"/>
      <c r="CE765" s="201"/>
      <c r="CF765" s="201"/>
      <c r="CG765" s="201"/>
      <c r="CH765" s="201"/>
      <c r="CI765" s="201"/>
      <c r="CJ765" s="201"/>
      <c r="CK765" s="201"/>
      <c r="CL765" s="203"/>
      <c r="CM765" s="201"/>
      <c r="CN765" s="201"/>
      <c r="CO765" s="201"/>
      <c r="CP765" s="201"/>
      <c r="CQ765" s="201"/>
      <c r="CR765" s="201"/>
      <c r="CS765" s="201"/>
      <c r="CT765" s="201"/>
      <c r="CU765" s="201"/>
    </row>
    <row r="766" spans="1:99" x14ac:dyDescent="0.25">
      <c r="A766" s="224"/>
      <c r="B766" s="224"/>
      <c r="C766" s="202"/>
      <c r="D766" s="201"/>
      <c r="E766" s="201"/>
      <c r="F766" s="227"/>
      <c r="G766" s="227"/>
      <c r="H766" s="206"/>
      <c r="I766" s="224"/>
      <c r="J766" s="201"/>
      <c r="K766" s="201"/>
      <c r="L766" s="201"/>
      <c r="M766" s="201"/>
      <c r="N766" s="201"/>
      <c r="O766" s="201"/>
      <c r="P766" s="201"/>
      <c r="Q766" s="224"/>
      <c r="R766" s="201"/>
      <c r="S766" s="201"/>
      <c r="T766" s="201"/>
      <c r="U766" s="201"/>
      <c r="V766" s="201"/>
      <c r="W766" s="203"/>
      <c r="X766" s="201"/>
      <c r="Y766" s="201"/>
      <c r="Z766" s="201"/>
      <c r="AA766" s="201"/>
      <c r="AB766" s="201"/>
      <c r="AC766" s="203"/>
      <c r="AD766" s="203"/>
      <c r="AE766" s="203"/>
      <c r="AF766" s="201"/>
      <c r="AG766" s="201"/>
      <c r="AH766" s="201"/>
      <c r="AI766" s="203"/>
      <c r="AJ766" s="203"/>
      <c r="AK766" s="203"/>
      <c r="AL766" s="203"/>
      <c r="AM766" s="201"/>
      <c r="AN766" s="201"/>
      <c r="AO766" s="201"/>
      <c r="AP766" s="201"/>
      <c r="AQ766" s="201"/>
      <c r="AR766" s="201"/>
      <c r="AS766" s="201"/>
      <c r="AT766" s="201"/>
      <c r="AU766" s="201"/>
      <c r="AV766" s="201"/>
      <c r="AW766" s="201"/>
      <c r="AX766" s="206"/>
      <c r="AY766" s="201"/>
      <c r="AZ766" s="201"/>
      <c r="BA766" s="201"/>
      <c r="BB766" s="201"/>
      <c r="BC766" s="201"/>
      <c r="BD766" s="201"/>
      <c r="BE766" s="201"/>
      <c r="BF766" s="201"/>
      <c r="BG766" s="201"/>
      <c r="BH766" s="203"/>
      <c r="BI766" s="201"/>
      <c r="BJ766" s="201"/>
      <c r="BK766" s="201"/>
      <c r="BL766" s="201"/>
      <c r="BM766" s="201"/>
      <c r="BN766" s="201"/>
      <c r="BO766" s="201"/>
      <c r="BP766" s="201"/>
      <c r="BQ766" s="201"/>
      <c r="BR766" s="203"/>
      <c r="BS766" s="201"/>
      <c r="BT766" s="201"/>
      <c r="BU766" s="201"/>
      <c r="BV766" s="201"/>
      <c r="BW766" s="201"/>
      <c r="BX766" s="201"/>
      <c r="BY766" s="201"/>
      <c r="BZ766" s="201"/>
      <c r="CA766" s="201"/>
      <c r="CB766" s="203"/>
      <c r="CC766" s="201"/>
      <c r="CD766" s="201"/>
      <c r="CE766" s="201"/>
      <c r="CF766" s="201"/>
      <c r="CG766" s="201"/>
      <c r="CH766" s="201"/>
      <c r="CI766" s="201"/>
      <c r="CJ766" s="201"/>
      <c r="CK766" s="201"/>
      <c r="CL766" s="203"/>
      <c r="CM766" s="201"/>
      <c r="CN766" s="201"/>
      <c r="CO766" s="201"/>
      <c r="CP766" s="201"/>
      <c r="CQ766" s="201"/>
      <c r="CR766" s="201"/>
      <c r="CS766" s="201"/>
      <c r="CT766" s="201"/>
      <c r="CU766" s="201"/>
    </row>
    <row r="767" spans="1:99" x14ac:dyDescent="0.25">
      <c r="A767" s="224"/>
      <c r="B767" s="224"/>
      <c r="C767" s="202"/>
      <c r="D767" s="201"/>
      <c r="E767" s="201"/>
      <c r="F767" s="227"/>
      <c r="G767" s="227"/>
      <c r="H767" s="206"/>
      <c r="I767" s="224"/>
      <c r="J767" s="201"/>
      <c r="K767" s="201"/>
      <c r="L767" s="201"/>
      <c r="M767" s="201"/>
      <c r="N767" s="201"/>
      <c r="O767" s="201"/>
      <c r="P767" s="201"/>
      <c r="Q767" s="224"/>
      <c r="R767" s="201"/>
      <c r="S767" s="201"/>
      <c r="T767" s="201"/>
      <c r="U767" s="201"/>
      <c r="V767" s="201"/>
      <c r="W767" s="203"/>
      <c r="X767" s="201"/>
      <c r="Y767" s="201"/>
      <c r="Z767" s="201"/>
      <c r="AA767" s="201"/>
      <c r="AB767" s="201"/>
      <c r="AC767" s="203"/>
      <c r="AD767" s="203"/>
      <c r="AE767" s="203"/>
      <c r="AF767" s="201"/>
      <c r="AG767" s="201"/>
      <c r="AH767" s="201"/>
      <c r="AI767" s="203"/>
      <c r="AJ767" s="203"/>
      <c r="AK767" s="203"/>
      <c r="AL767" s="203"/>
      <c r="AM767" s="201"/>
      <c r="AN767" s="201"/>
      <c r="AO767" s="201"/>
      <c r="AP767" s="201"/>
      <c r="AQ767" s="201"/>
      <c r="AR767" s="201"/>
      <c r="AS767" s="201"/>
      <c r="AT767" s="201"/>
      <c r="AU767" s="201"/>
      <c r="AV767" s="201"/>
      <c r="AW767" s="201"/>
      <c r="AX767" s="206"/>
      <c r="AY767" s="201"/>
      <c r="AZ767" s="201"/>
      <c r="BA767" s="201"/>
      <c r="BB767" s="201"/>
      <c r="BC767" s="201"/>
      <c r="BD767" s="201"/>
      <c r="BE767" s="201"/>
      <c r="BF767" s="201"/>
      <c r="BG767" s="201"/>
      <c r="BH767" s="203"/>
      <c r="BI767" s="201"/>
      <c r="BJ767" s="201"/>
      <c r="BK767" s="201"/>
      <c r="BL767" s="201"/>
      <c r="BM767" s="201"/>
      <c r="BN767" s="201"/>
      <c r="BO767" s="201"/>
      <c r="BP767" s="201"/>
      <c r="BQ767" s="201"/>
      <c r="BR767" s="203"/>
      <c r="BS767" s="201"/>
      <c r="BT767" s="201"/>
      <c r="BU767" s="201"/>
      <c r="BV767" s="201"/>
      <c r="BW767" s="201"/>
      <c r="BX767" s="201"/>
      <c r="BY767" s="201"/>
      <c r="BZ767" s="201"/>
      <c r="CA767" s="201"/>
      <c r="CB767" s="203"/>
      <c r="CC767" s="201"/>
      <c r="CD767" s="201"/>
      <c r="CE767" s="201"/>
      <c r="CF767" s="201"/>
      <c r="CG767" s="201"/>
      <c r="CH767" s="201"/>
      <c r="CI767" s="201"/>
      <c r="CJ767" s="201"/>
      <c r="CK767" s="201"/>
      <c r="CL767" s="203"/>
      <c r="CM767" s="201"/>
      <c r="CN767" s="201"/>
      <c r="CO767" s="201"/>
      <c r="CP767" s="201"/>
      <c r="CQ767" s="201"/>
      <c r="CR767" s="201"/>
      <c r="CS767" s="201"/>
      <c r="CT767" s="201"/>
      <c r="CU767" s="201"/>
    </row>
    <row r="768" spans="1:99" x14ac:dyDescent="0.25">
      <c r="A768" s="224"/>
      <c r="B768" s="224"/>
      <c r="C768" s="202"/>
      <c r="D768" s="201"/>
      <c r="E768" s="201"/>
      <c r="F768" s="227"/>
      <c r="G768" s="227"/>
      <c r="H768" s="206"/>
      <c r="I768" s="224"/>
      <c r="J768" s="201"/>
      <c r="K768" s="201"/>
      <c r="L768" s="201"/>
      <c r="M768" s="201"/>
      <c r="N768" s="201"/>
      <c r="O768" s="201"/>
      <c r="P768" s="201"/>
      <c r="Q768" s="224"/>
      <c r="R768" s="201"/>
      <c r="S768" s="201"/>
      <c r="T768" s="201"/>
      <c r="U768" s="201"/>
      <c r="V768" s="201"/>
      <c r="W768" s="203"/>
      <c r="X768" s="201"/>
      <c r="Y768" s="201"/>
      <c r="Z768" s="201"/>
      <c r="AA768" s="201"/>
      <c r="AB768" s="201"/>
      <c r="AC768" s="203"/>
      <c r="AD768" s="203"/>
      <c r="AE768" s="203"/>
      <c r="AF768" s="201"/>
      <c r="AG768" s="201"/>
      <c r="AH768" s="201"/>
      <c r="AI768" s="203"/>
      <c r="AJ768" s="203"/>
      <c r="AK768" s="203"/>
      <c r="AL768" s="203"/>
      <c r="AM768" s="201"/>
      <c r="AN768" s="201"/>
      <c r="AO768" s="201"/>
      <c r="AP768" s="201"/>
      <c r="AQ768" s="201"/>
      <c r="AR768" s="201"/>
      <c r="AS768" s="201"/>
      <c r="AT768" s="201"/>
      <c r="AU768" s="201"/>
      <c r="AV768" s="201"/>
      <c r="AW768" s="201"/>
      <c r="AX768" s="206"/>
      <c r="AY768" s="201"/>
      <c r="AZ768" s="201"/>
      <c r="BA768" s="201"/>
      <c r="BB768" s="201"/>
      <c r="BC768" s="201"/>
      <c r="BD768" s="201"/>
      <c r="BE768" s="201"/>
      <c r="BF768" s="201"/>
      <c r="BG768" s="201"/>
      <c r="BH768" s="203"/>
      <c r="BI768" s="201"/>
      <c r="BJ768" s="201"/>
      <c r="BK768" s="201"/>
      <c r="BL768" s="201"/>
      <c r="BM768" s="201"/>
      <c r="BN768" s="201"/>
      <c r="BO768" s="201"/>
      <c r="BP768" s="201"/>
      <c r="BQ768" s="201"/>
      <c r="BR768" s="203"/>
      <c r="BS768" s="201"/>
      <c r="BT768" s="201"/>
      <c r="BU768" s="201"/>
      <c r="BV768" s="201"/>
      <c r="BW768" s="201"/>
      <c r="BX768" s="201"/>
      <c r="BY768" s="201"/>
      <c r="BZ768" s="201"/>
      <c r="CA768" s="201"/>
      <c r="CB768" s="203"/>
      <c r="CC768" s="201"/>
      <c r="CD768" s="201"/>
      <c r="CE768" s="201"/>
      <c r="CF768" s="201"/>
      <c r="CG768" s="201"/>
      <c r="CH768" s="201"/>
      <c r="CI768" s="201"/>
      <c r="CJ768" s="201"/>
      <c r="CK768" s="201"/>
      <c r="CL768" s="203"/>
      <c r="CM768" s="201"/>
      <c r="CN768" s="201"/>
      <c r="CO768" s="201"/>
      <c r="CP768" s="201"/>
      <c r="CQ768" s="201"/>
      <c r="CR768" s="201"/>
      <c r="CS768" s="201"/>
      <c r="CT768" s="201"/>
      <c r="CU768" s="201"/>
    </row>
    <row r="769" spans="1:99" x14ac:dyDescent="0.25">
      <c r="A769" s="224"/>
      <c r="B769" s="224"/>
      <c r="C769" s="202"/>
      <c r="D769" s="201"/>
      <c r="E769" s="201"/>
      <c r="F769" s="227"/>
      <c r="G769" s="227"/>
      <c r="H769" s="206"/>
      <c r="I769" s="224"/>
      <c r="J769" s="201"/>
      <c r="K769" s="201"/>
      <c r="L769" s="201"/>
      <c r="M769" s="201"/>
      <c r="N769" s="201"/>
      <c r="O769" s="201"/>
      <c r="P769" s="201"/>
      <c r="Q769" s="224"/>
      <c r="R769" s="201"/>
      <c r="S769" s="201"/>
      <c r="T769" s="201"/>
      <c r="U769" s="201"/>
      <c r="V769" s="201"/>
      <c r="W769" s="203"/>
      <c r="X769" s="201"/>
      <c r="Y769" s="201"/>
      <c r="Z769" s="201"/>
      <c r="AA769" s="201"/>
      <c r="AB769" s="201"/>
      <c r="AC769" s="203"/>
      <c r="AD769" s="203"/>
      <c r="AE769" s="203"/>
      <c r="AF769" s="201"/>
      <c r="AG769" s="201"/>
      <c r="AH769" s="201"/>
      <c r="AI769" s="203"/>
      <c r="AJ769" s="203"/>
      <c r="AK769" s="203"/>
      <c r="AL769" s="203"/>
      <c r="AM769" s="201"/>
      <c r="AN769" s="201"/>
      <c r="AO769" s="201"/>
      <c r="AP769" s="201"/>
      <c r="AQ769" s="201"/>
      <c r="AR769" s="201"/>
      <c r="AS769" s="201"/>
      <c r="AT769" s="201"/>
      <c r="AU769" s="201"/>
      <c r="AV769" s="201"/>
      <c r="AW769" s="201"/>
      <c r="AX769" s="206"/>
      <c r="AY769" s="201"/>
      <c r="AZ769" s="201"/>
      <c r="BA769" s="201"/>
      <c r="BB769" s="201"/>
      <c r="BC769" s="201"/>
      <c r="BD769" s="201"/>
      <c r="BE769" s="201"/>
      <c r="BF769" s="201"/>
      <c r="BG769" s="201"/>
      <c r="BH769" s="203"/>
      <c r="BI769" s="201"/>
      <c r="BJ769" s="201"/>
      <c r="BK769" s="201"/>
      <c r="BL769" s="201"/>
      <c r="BM769" s="201"/>
      <c r="BN769" s="201"/>
      <c r="BO769" s="201"/>
      <c r="BP769" s="201"/>
      <c r="BQ769" s="201"/>
      <c r="BR769" s="203"/>
      <c r="BS769" s="201"/>
      <c r="BT769" s="201"/>
      <c r="BU769" s="201"/>
      <c r="BV769" s="201"/>
      <c r="BW769" s="201"/>
      <c r="BX769" s="201"/>
      <c r="BY769" s="201"/>
      <c r="BZ769" s="201"/>
      <c r="CA769" s="201"/>
      <c r="CB769" s="203"/>
      <c r="CC769" s="201"/>
      <c r="CD769" s="201"/>
      <c r="CE769" s="201"/>
      <c r="CF769" s="201"/>
      <c r="CG769" s="201"/>
      <c r="CH769" s="201"/>
      <c r="CI769" s="201"/>
      <c r="CJ769" s="201"/>
      <c r="CK769" s="201"/>
      <c r="CL769" s="203"/>
      <c r="CM769" s="201"/>
      <c r="CN769" s="201"/>
      <c r="CO769" s="201"/>
      <c r="CP769" s="201"/>
      <c r="CQ769" s="201"/>
      <c r="CR769" s="201"/>
      <c r="CS769" s="201"/>
      <c r="CT769" s="201"/>
      <c r="CU769" s="201"/>
    </row>
    <row r="770" spans="1:99" x14ac:dyDescent="0.25">
      <c r="A770" s="224"/>
      <c r="B770" s="224"/>
      <c r="C770" s="202"/>
      <c r="D770" s="201"/>
      <c r="E770" s="201"/>
      <c r="F770" s="227"/>
      <c r="G770" s="227"/>
      <c r="H770" s="206"/>
      <c r="I770" s="224"/>
      <c r="J770" s="201"/>
      <c r="K770" s="201"/>
      <c r="L770" s="201"/>
      <c r="M770" s="201"/>
      <c r="N770" s="201"/>
      <c r="O770" s="201"/>
      <c r="P770" s="201"/>
      <c r="Q770" s="224"/>
      <c r="R770" s="201"/>
      <c r="S770" s="201"/>
      <c r="T770" s="201"/>
      <c r="U770" s="201"/>
      <c r="V770" s="201"/>
      <c r="W770" s="203"/>
      <c r="X770" s="201"/>
      <c r="Y770" s="201"/>
      <c r="Z770" s="201"/>
      <c r="AA770" s="201"/>
      <c r="AB770" s="201"/>
      <c r="AC770" s="203"/>
      <c r="AD770" s="203"/>
      <c r="AE770" s="203"/>
      <c r="AF770" s="201"/>
      <c r="AG770" s="201"/>
      <c r="AH770" s="201"/>
      <c r="AI770" s="203"/>
      <c r="AJ770" s="203"/>
      <c r="AK770" s="203"/>
      <c r="AL770" s="203"/>
      <c r="AM770" s="201"/>
      <c r="AN770" s="201"/>
      <c r="AO770" s="201"/>
      <c r="AP770" s="201"/>
      <c r="AQ770" s="201"/>
      <c r="AR770" s="201"/>
      <c r="AS770" s="201"/>
      <c r="AT770" s="201"/>
      <c r="AU770" s="201"/>
      <c r="AV770" s="201"/>
      <c r="AW770" s="201"/>
      <c r="AX770" s="206"/>
      <c r="AY770" s="201"/>
      <c r="AZ770" s="201"/>
      <c r="BA770" s="201"/>
      <c r="BB770" s="201"/>
      <c r="BC770" s="201"/>
      <c r="BD770" s="201"/>
      <c r="BE770" s="201"/>
      <c r="BF770" s="201"/>
      <c r="BG770" s="201"/>
      <c r="BH770" s="203"/>
      <c r="BI770" s="201"/>
      <c r="BJ770" s="201"/>
      <c r="BK770" s="201"/>
      <c r="BL770" s="201"/>
      <c r="BM770" s="201"/>
      <c r="BN770" s="201"/>
      <c r="BO770" s="201"/>
      <c r="BP770" s="201"/>
      <c r="BQ770" s="201"/>
      <c r="BR770" s="203"/>
      <c r="BS770" s="201"/>
      <c r="BT770" s="201"/>
      <c r="BU770" s="201"/>
      <c r="BV770" s="201"/>
      <c r="BW770" s="201"/>
      <c r="BX770" s="201"/>
      <c r="BY770" s="201"/>
      <c r="BZ770" s="201"/>
      <c r="CA770" s="201"/>
      <c r="CB770" s="203"/>
      <c r="CC770" s="201"/>
      <c r="CD770" s="201"/>
      <c r="CE770" s="201"/>
      <c r="CF770" s="201"/>
      <c r="CG770" s="201"/>
      <c r="CH770" s="201"/>
      <c r="CI770" s="201"/>
      <c r="CJ770" s="201"/>
      <c r="CK770" s="201"/>
      <c r="CL770" s="203"/>
      <c r="CM770" s="201"/>
      <c r="CN770" s="201"/>
      <c r="CO770" s="201"/>
      <c r="CP770" s="201"/>
      <c r="CQ770" s="201"/>
      <c r="CR770" s="201"/>
      <c r="CS770" s="201"/>
      <c r="CT770" s="201"/>
      <c r="CU770" s="201"/>
    </row>
    <row r="771" spans="1:99" x14ac:dyDescent="0.25">
      <c r="A771" s="224"/>
      <c r="B771" s="224"/>
      <c r="C771" s="202"/>
      <c r="D771" s="201"/>
      <c r="E771" s="201"/>
      <c r="F771" s="227"/>
      <c r="G771" s="227"/>
      <c r="H771" s="206"/>
      <c r="I771" s="224"/>
      <c r="J771" s="201"/>
      <c r="K771" s="201"/>
      <c r="L771" s="201"/>
      <c r="M771" s="201"/>
      <c r="N771" s="201"/>
      <c r="O771" s="201"/>
      <c r="P771" s="201"/>
      <c r="Q771" s="224"/>
      <c r="R771" s="201"/>
      <c r="S771" s="201"/>
      <c r="T771" s="201"/>
      <c r="U771" s="201"/>
      <c r="V771" s="201"/>
      <c r="W771" s="203"/>
      <c r="X771" s="201"/>
      <c r="Y771" s="201"/>
      <c r="Z771" s="201"/>
      <c r="AA771" s="201"/>
      <c r="AB771" s="201"/>
      <c r="AC771" s="203"/>
      <c r="AD771" s="203"/>
      <c r="AE771" s="203"/>
      <c r="AF771" s="201"/>
      <c r="AG771" s="201"/>
      <c r="AH771" s="201"/>
      <c r="AI771" s="203"/>
      <c r="AJ771" s="203"/>
      <c r="AK771" s="203"/>
      <c r="AL771" s="203"/>
      <c r="AM771" s="201"/>
      <c r="AN771" s="201"/>
      <c r="AO771" s="201"/>
      <c r="AP771" s="201"/>
      <c r="AQ771" s="201"/>
      <c r="AR771" s="201"/>
      <c r="AS771" s="201"/>
      <c r="AT771" s="201"/>
      <c r="AU771" s="201"/>
      <c r="AV771" s="201"/>
      <c r="AW771" s="201"/>
      <c r="AX771" s="206"/>
      <c r="AY771" s="201"/>
      <c r="AZ771" s="201"/>
      <c r="BA771" s="201"/>
      <c r="BB771" s="201"/>
      <c r="BC771" s="201"/>
      <c r="BD771" s="201"/>
      <c r="BE771" s="201"/>
      <c r="BF771" s="201"/>
      <c r="BG771" s="201"/>
      <c r="BH771" s="203"/>
      <c r="BI771" s="201"/>
      <c r="BJ771" s="201"/>
      <c r="BK771" s="201"/>
      <c r="BL771" s="201"/>
      <c r="BM771" s="201"/>
      <c r="BN771" s="201"/>
      <c r="BO771" s="201"/>
      <c r="BP771" s="201"/>
      <c r="BQ771" s="201"/>
      <c r="BR771" s="203"/>
      <c r="BS771" s="201"/>
      <c r="BT771" s="201"/>
      <c r="BU771" s="201"/>
      <c r="BV771" s="201"/>
      <c r="BW771" s="201"/>
      <c r="BX771" s="201"/>
      <c r="BY771" s="201"/>
      <c r="BZ771" s="201"/>
      <c r="CA771" s="201"/>
      <c r="CB771" s="203"/>
      <c r="CC771" s="201"/>
      <c r="CD771" s="201"/>
      <c r="CE771" s="201"/>
      <c r="CF771" s="201"/>
      <c r="CG771" s="201"/>
      <c r="CH771" s="201"/>
      <c r="CI771" s="201"/>
      <c r="CJ771" s="201"/>
      <c r="CK771" s="201"/>
      <c r="CL771" s="203"/>
      <c r="CM771" s="201"/>
      <c r="CN771" s="201"/>
      <c r="CO771" s="201"/>
      <c r="CP771" s="201"/>
      <c r="CQ771" s="201"/>
      <c r="CR771" s="201"/>
      <c r="CS771" s="201"/>
      <c r="CT771" s="201"/>
      <c r="CU771" s="201"/>
    </row>
    <row r="772" spans="1:99" x14ac:dyDescent="0.25">
      <c r="A772" s="224"/>
      <c r="B772" s="224"/>
      <c r="C772" s="202"/>
      <c r="D772" s="201"/>
      <c r="E772" s="201"/>
      <c r="F772" s="227"/>
      <c r="G772" s="227"/>
      <c r="H772" s="206"/>
      <c r="I772" s="224"/>
      <c r="J772" s="201"/>
      <c r="K772" s="201"/>
      <c r="L772" s="201"/>
      <c r="M772" s="201"/>
      <c r="N772" s="201"/>
      <c r="O772" s="201"/>
      <c r="P772" s="201"/>
      <c r="Q772" s="224"/>
      <c r="R772" s="201"/>
      <c r="S772" s="201"/>
      <c r="T772" s="201"/>
      <c r="U772" s="201"/>
      <c r="V772" s="201"/>
      <c r="W772" s="203"/>
      <c r="X772" s="201"/>
      <c r="Y772" s="201"/>
      <c r="Z772" s="201"/>
      <c r="AA772" s="201"/>
      <c r="AB772" s="201"/>
      <c r="AC772" s="203"/>
      <c r="AD772" s="203"/>
      <c r="AE772" s="203"/>
      <c r="AF772" s="201"/>
      <c r="AG772" s="201"/>
      <c r="AH772" s="201"/>
      <c r="AI772" s="203"/>
      <c r="AJ772" s="203"/>
      <c r="AK772" s="203"/>
      <c r="AL772" s="203"/>
      <c r="AM772" s="201"/>
      <c r="AN772" s="201"/>
      <c r="AO772" s="201"/>
      <c r="AP772" s="201"/>
      <c r="AQ772" s="201"/>
      <c r="AR772" s="201"/>
      <c r="AS772" s="201"/>
      <c r="AT772" s="201"/>
      <c r="AU772" s="201"/>
      <c r="AV772" s="201"/>
      <c r="AW772" s="201"/>
      <c r="AX772" s="206"/>
      <c r="AY772" s="201"/>
      <c r="AZ772" s="201"/>
      <c r="BA772" s="201"/>
      <c r="BB772" s="201"/>
      <c r="BC772" s="201"/>
      <c r="BD772" s="201"/>
      <c r="BE772" s="201"/>
      <c r="BF772" s="201"/>
      <c r="BG772" s="201"/>
      <c r="BH772" s="203"/>
      <c r="BI772" s="201"/>
      <c r="BJ772" s="201"/>
      <c r="BK772" s="201"/>
      <c r="BL772" s="201"/>
      <c r="BM772" s="201"/>
      <c r="BN772" s="201"/>
      <c r="BO772" s="201"/>
      <c r="BP772" s="201"/>
      <c r="BQ772" s="201"/>
      <c r="BR772" s="203"/>
      <c r="BS772" s="201"/>
      <c r="BT772" s="201"/>
      <c r="BU772" s="201"/>
      <c r="BV772" s="201"/>
      <c r="BW772" s="201"/>
      <c r="BX772" s="201"/>
      <c r="BY772" s="201"/>
      <c r="BZ772" s="201"/>
      <c r="CA772" s="201"/>
      <c r="CB772" s="203"/>
      <c r="CC772" s="201"/>
      <c r="CD772" s="201"/>
      <c r="CE772" s="201"/>
      <c r="CF772" s="201"/>
      <c r="CG772" s="201"/>
      <c r="CH772" s="201"/>
      <c r="CI772" s="201"/>
      <c r="CJ772" s="201"/>
      <c r="CK772" s="201"/>
      <c r="CL772" s="203"/>
      <c r="CM772" s="201"/>
      <c r="CN772" s="201"/>
      <c r="CO772" s="201"/>
      <c r="CP772" s="201"/>
      <c r="CQ772" s="201"/>
      <c r="CR772" s="201"/>
      <c r="CS772" s="201"/>
      <c r="CT772" s="201"/>
      <c r="CU772" s="201"/>
    </row>
    <row r="773" spans="1:99" x14ac:dyDescent="0.25">
      <c r="A773" s="224"/>
      <c r="B773" s="224"/>
      <c r="C773" s="202"/>
      <c r="D773" s="201"/>
      <c r="E773" s="201"/>
      <c r="F773" s="227"/>
      <c r="G773" s="227"/>
      <c r="H773" s="206"/>
      <c r="I773" s="224"/>
      <c r="J773" s="201"/>
      <c r="K773" s="201"/>
      <c r="L773" s="201"/>
      <c r="M773" s="201"/>
      <c r="N773" s="201"/>
      <c r="O773" s="201"/>
      <c r="P773" s="201"/>
      <c r="Q773" s="224"/>
      <c r="R773" s="201"/>
      <c r="S773" s="201"/>
      <c r="T773" s="201"/>
      <c r="U773" s="201"/>
      <c r="V773" s="201"/>
      <c r="W773" s="203"/>
      <c r="X773" s="201"/>
      <c r="Y773" s="201"/>
      <c r="Z773" s="201"/>
      <c r="AA773" s="201"/>
      <c r="AB773" s="201"/>
      <c r="AC773" s="203"/>
      <c r="AD773" s="203"/>
      <c r="AE773" s="203"/>
      <c r="AF773" s="201"/>
      <c r="AG773" s="201"/>
      <c r="AH773" s="201"/>
      <c r="AI773" s="203"/>
      <c r="AJ773" s="203"/>
      <c r="AK773" s="203"/>
      <c r="AL773" s="203"/>
      <c r="AM773" s="201"/>
      <c r="AN773" s="201"/>
      <c r="AO773" s="201"/>
      <c r="AP773" s="201"/>
      <c r="AQ773" s="201"/>
      <c r="AR773" s="201"/>
      <c r="AS773" s="201"/>
      <c r="AT773" s="201"/>
      <c r="AU773" s="201"/>
      <c r="AV773" s="201"/>
      <c r="AW773" s="201"/>
      <c r="AX773" s="206"/>
      <c r="AY773" s="201"/>
      <c r="AZ773" s="201"/>
      <c r="BA773" s="201"/>
      <c r="BB773" s="201"/>
      <c r="BC773" s="201"/>
      <c r="BD773" s="201"/>
      <c r="BE773" s="201"/>
      <c r="BF773" s="201"/>
      <c r="BG773" s="201"/>
      <c r="BH773" s="203"/>
      <c r="BI773" s="201"/>
      <c r="BJ773" s="201"/>
      <c r="BK773" s="201"/>
      <c r="BL773" s="201"/>
      <c r="BM773" s="201"/>
      <c r="BN773" s="201"/>
      <c r="BO773" s="201"/>
      <c r="BP773" s="201"/>
      <c r="BQ773" s="201"/>
      <c r="BR773" s="203"/>
      <c r="BS773" s="201"/>
      <c r="BT773" s="201"/>
      <c r="BU773" s="201"/>
      <c r="BV773" s="201"/>
      <c r="BW773" s="201"/>
      <c r="BX773" s="201"/>
      <c r="BY773" s="201"/>
      <c r="BZ773" s="201"/>
      <c r="CA773" s="201"/>
      <c r="CB773" s="203"/>
      <c r="CC773" s="201"/>
      <c r="CD773" s="201"/>
      <c r="CE773" s="201"/>
      <c r="CF773" s="201"/>
      <c r="CG773" s="201"/>
      <c r="CH773" s="201"/>
      <c r="CI773" s="201"/>
      <c r="CJ773" s="201"/>
      <c r="CK773" s="201"/>
      <c r="CL773" s="203"/>
      <c r="CM773" s="201"/>
      <c r="CN773" s="201"/>
      <c r="CO773" s="201"/>
      <c r="CP773" s="201"/>
      <c r="CQ773" s="201"/>
      <c r="CR773" s="201"/>
      <c r="CS773" s="201"/>
      <c r="CT773" s="201"/>
      <c r="CU773" s="201"/>
    </row>
    <row r="774" spans="1:99" x14ac:dyDescent="0.25">
      <c r="A774" s="224"/>
      <c r="B774" s="224"/>
      <c r="C774" s="202"/>
      <c r="D774" s="201"/>
      <c r="E774" s="201"/>
      <c r="F774" s="227"/>
      <c r="G774" s="227"/>
      <c r="H774" s="206"/>
      <c r="I774" s="224"/>
      <c r="J774" s="201"/>
      <c r="K774" s="201"/>
      <c r="L774" s="201"/>
      <c r="M774" s="201"/>
      <c r="N774" s="201"/>
      <c r="O774" s="201"/>
      <c r="P774" s="201"/>
      <c r="Q774" s="224"/>
      <c r="R774" s="201"/>
      <c r="S774" s="201"/>
      <c r="T774" s="201"/>
      <c r="U774" s="201"/>
      <c r="V774" s="201"/>
      <c r="W774" s="203"/>
      <c r="X774" s="201"/>
      <c r="Y774" s="201"/>
      <c r="Z774" s="201"/>
      <c r="AA774" s="201"/>
      <c r="AB774" s="201"/>
      <c r="AC774" s="203"/>
      <c r="AD774" s="203"/>
      <c r="AE774" s="203"/>
      <c r="AF774" s="201"/>
      <c r="AG774" s="201"/>
      <c r="AH774" s="201"/>
      <c r="AI774" s="203"/>
      <c r="AJ774" s="203"/>
      <c r="AK774" s="203"/>
      <c r="AL774" s="203"/>
      <c r="AM774" s="201"/>
      <c r="AN774" s="201"/>
      <c r="AO774" s="201"/>
      <c r="AP774" s="201"/>
      <c r="AQ774" s="201"/>
      <c r="AR774" s="201"/>
      <c r="AS774" s="201"/>
      <c r="AT774" s="201"/>
      <c r="AU774" s="201"/>
      <c r="AV774" s="201"/>
      <c r="AW774" s="201"/>
      <c r="AX774" s="206"/>
      <c r="AY774" s="201"/>
      <c r="AZ774" s="201"/>
      <c r="BA774" s="201"/>
      <c r="BB774" s="201"/>
      <c r="BC774" s="201"/>
      <c r="BD774" s="201"/>
      <c r="BE774" s="201"/>
      <c r="BF774" s="201"/>
      <c r="BG774" s="201"/>
      <c r="BH774" s="203"/>
      <c r="BI774" s="201"/>
      <c r="BJ774" s="201"/>
      <c r="BK774" s="201"/>
      <c r="BL774" s="201"/>
      <c r="BM774" s="201"/>
      <c r="BN774" s="201"/>
      <c r="BO774" s="201"/>
      <c r="BP774" s="201"/>
      <c r="BQ774" s="201"/>
      <c r="BR774" s="203"/>
      <c r="BS774" s="201"/>
      <c r="BT774" s="201"/>
      <c r="BU774" s="201"/>
      <c r="BV774" s="201"/>
      <c r="BW774" s="201"/>
      <c r="BX774" s="201"/>
      <c r="BY774" s="201"/>
      <c r="BZ774" s="201"/>
      <c r="CA774" s="201"/>
      <c r="CB774" s="203"/>
      <c r="CC774" s="201"/>
      <c r="CD774" s="201"/>
      <c r="CE774" s="201"/>
      <c r="CF774" s="201"/>
      <c r="CG774" s="201"/>
      <c r="CH774" s="201"/>
      <c r="CI774" s="201"/>
      <c r="CJ774" s="201"/>
      <c r="CK774" s="201"/>
      <c r="CL774" s="203"/>
      <c r="CM774" s="201"/>
      <c r="CN774" s="201"/>
      <c r="CO774" s="201"/>
      <c r="CP774" s="201"/>
      <c r="CQ774" s="201"/>
      <c r="CR774" s="201"/>
      <c r="CS774" s="201"/>
      <c r="CT774" s="201"/>
      <c r="CU774" s="201"/>
    </row>
    <row r="775" spans="1:99" x14ac:dyDescent="0.25">
      <c r="A775" s="224"/>
      <c r="B775" s="224"/>
      <c r="C775" s="202"/>
      <c r="D775" s="201"/>
      <c r="E775" s="201"/>
      <c r="F775" s="227"/>
      <c r="G775" s="227"/>
      <c r="H775" s="206"/>
      <c r="I775" s="224"/>
      <c r="J775" s="201"/>
      <c r="K775" s="201"/>
      <c r="L775" s="201"/>
      <c r="M775" s="201"/>
      <c r="N775" s="201"/>
      <c r="O775" s="201"/>
      <c r="P775" s="201"/>
      <c r="Q775" s="224"/>
      <c r="R775" s="201"/>
      <c r="S775" s="201"/>
      <c r="T775" s="201"/>
      <c r="U775" s="201"/>
      <c r="V775" s="201"/>
      <c r="W775" s="203"/>
      <c r="X775" s="201"/>
      <c r="Y775" s="201"/>
      <c r="Z775" s="201"/>
      <c r="AA775" s="201"/>
      <c r="AB775" s="201"/>
      <c r="AC775" s="203"/>
      <c r="AD775" s="203"/>
      <c r="AE775" s="203"/>
      <c r="AF775" s="201"/>
      <c r="AG775" s="201"/>
      <c r="AH775" s="201"/>
      <c r="AI775" s="203"/>
      <c r="AJ775" s="203"/>
      <c r="AK775" s="203"/>
      <c r="AL775" s="203"/>
      <c r="AM775" s="201"/>
      <c r="AN775" s="201"/>
      <c r="AO775" s="201"/>
      <c r="AP775" s="201"/>
      <c r="AQ775" s="201"/>
      <c r="AR775" s="201"/>
      <c r="AS775" s="201"/>
      <c r="AT775" s="201"/>
      <c r="AU775" s="201"/>
      <c r="AV775" s="201"/>
      <c r="AW775" s="201"/>
      <c r="AX775" s="206"/>
      <c r="AY775" s="201"/>
      <c r="AZ775" s="201"/>
      <c r="BA775" s="201"/>
      <c r="BB775" s="201"/>
      <c r="BC775" s="201"/>
      <c r="BD775" s="201"/>
      <c r="BE775" s="201"/>
      <c r="BF775" s="201"/>
      <c r="BG775" s="201"/>
      <c r="BH775" s="203"/>
      <c r="BI775" s="201"/>
      <c r="BJ775" s="201"/>
      <c r="BK775" s="201"/>
      <c r="BL775" s="201"/>
      <c r="BM775" s="201"/>
      <c r="BN775" s="201"/>
      <c r="BO775" s="201"/>
      <c r="BP775" s="201"/>
      <c r="BQ775" s="201"/>
      <c r="BR775" s="203"/>
      <c r="BS775" s="201"/>
      <c r="BT775" s="201"/>
      <c r="BU775" s="201"/>
      <c r="BV775" s="201"/>
      <c r="BW775" s="201"/>
      <c r="BX775" s="201"/>
      <c r="BY775" s="201"/>
      <c r="BZ775" s="201"/>
      <c r="CA775" s="201"/>
      <c r="CB775" s="203"/>
      <c r="CC775" s="201"/>
      <c r="CD775" s="201"/>
      <c r="CE775" s="201"/>
      <c r="CF775" s="201"/>
      <c r="CG775" s="201"/>
      <c r="CH775" s="201"/>
      <c r="CI775" s="201"/>
      <c r="CJ775" s="201"/>
      <c r="CK775" s="201"/>
      <c r="CL775" s="203"/>
      <c r="CM775" s="201"/>
      <c r="CN775" s="201"/>
      <c r="CO775" s="201"/>
      <c r="CP775" s="201"/>
      <c r="CQ775" s="201"/>
      <c r="CR775" s="201"/>
      <c r="CS775" s="201"/>
      <c r="CT775" s="201"/>
      <c r="CU775" s="201"/>
    </row>
    <row r="776" spans="1:99" x14ac:dyDescent="0.25">
      <c r="A776" s="224"/>
      <c r="B776" s="224"/>
      <c r="C776" s="202"/>
      <c r="D776" s="201"/>
      <c r="E776" s="201"/>
      <c r="F776" s="227"/>
      <c r="G776" s="227"/>
      <c r="H776" s="206"/>
      <c r="I776" s="224"/>
      <c r="J776" s="201"/>
      <c r="K776" s="201"/>
      <c r="L776" s="201"/>
      <c r="M776" s="201"/>
      <c r="N776" s="201"/>
      <c r="O776" s="201"/>
      <c r="P776" s="201"/>
      <c r="Q776" s="224"/>
      <c r="R776" s="201"/>
      <c r="S776" s="201"/>
      <c r="T776" s="201"/>
      <c r="U776" s="201"/>
      <c r="V776" s="201"/>
      <c r="W776" s="203"/>
      <c r="X776" s="201"/>
      <c r="Y776" s="201"/>
      <c r="Z776" s="201"/>
      <c r="AA776" s="201"/>
      <c r="AB776" s="201"/>
      <c r="AC776" s="203"/>
      <c r="AD776" s="203"/>
      <c r="AE776" s="203"/>
      <c r="AF776" s="201"/>
      <c r="AG776" s="201"/>
      <c r="AH776" s="201"/>
      <c r="AI776" s="203"/>
      <c r="AJ776" s="203"/>
      <c r="AK776" s="203"/>
      <c r="AL776" s="203"/>
      <c r="AM776" s="201"/>
      <c r="AN776" s="201"/>
      <c r="AO776" s="201"/>
      <c r="AP776" s="201"/>
      <c r="AQ776" s="201"/>
      <c r="AR776" s="201"/>
      <c r="AS776" s="201"/>
      <c r="AT776" s="201"/>
      <c r="AU776" s="201"/>
      <c r="AV776" s="201"/>
      <c r="AW776" s="201"/>
      <c r="AX776" s="206"/>
      <c r="AY776" s="201"/>
      <c r="AZ776" s="201"/>
      <c r="BA776" s="201"/>
      <c r="BB776" s="201"/>
      <c r="BC776" s="201"/>
      <c r="BD776" s="201"/>
      <c r="BE776" s="201"/>
      <c r="BF776" s="201"/>
      <c r="BG776" s="201"/>
      <c r="BH776" s="203"/>
      <c r="BI776" s="201"/>
      <c r="BJ776" s="201"/>
      <c r="BK776" s="201"/>
      <c r="BL776" s="201"/>
      <c r="BM776" s="201"/>
      <c r="BN776" s="201"/>
      <c r="BO776" s="201"/>
      <c r="BP776" s="201"/>
      <c r="BQ776" s="201"/>
      <c r="BR776" s="203"/>
      <c r="BS776" s="201"/>
      <c r="BT776" s="201"/>
      <c r="BU776" s="201"/>
      <c r="BV776" s="201"/>
      <c r="BW776" s="201"/>
      <c r="BX776" s="201"/>
      <c r="BY776" s="201"/>
      <c r="BZ776" s="201"/>
      <c r="CA776" s="201"/>
      <c r="CB776" s="203"/>
      <c r="CC776" s="201"/>
      <c r="CD776" s="201"/>
      <c r="CE776" s="201"/>
      <c r="CF776" s="201"/>
      <c r="CG776" s="201"/>
      <c r="CH776" s="201"/>
      <c r="CI776" s="201"/>
      <c r="CJ776" s="201"/>
      <c r="CK776" s="201"/>
      <c r="CL776" s="203"/>
      <c r="CM776" s="201"/>
      <c r="CN776" s="201"/>
      <c r="CO776" s="201"/>
      <c r="CP776" s="201"/>
      <c r="CQ776" s="201"/>
      <c r="CR776" s="201"/>
      <c r="CS776" s="201"/>
      <c r="CT776" s="201"/>
      <c r="CU776" s="201"/>
    </row>
    <row r="777" spans="1:99" x14ac:dyDescent="0.25">
      <c r="A777" s="224"/>
      <c r="B777" s="224"/>
      <c r="C777" s="202"/>
      <c r="D777" s="201"/>
      <c r="E777" s="201"/>
      <c r="F777" s="227"/>
      <c r="G777" s="227"/>
      <c r="H777" s="206"/>
      <c r="I777" s="224"/>
      <c r="J777" s="201"/>
      <c r="K777" s="201"/>
      <c r="L777" s="201"/>
      <c r="M777" s="201"/>
      <c r="N777" s="201"/>
      <c r="O777" s="201"/>
      <c r="P777" s="201"/>
      <c r="Q777" s="224"/>
      <c r="R777" s="201"/>
      <c r="S777" s="201"/>
      <c r="T777" s="201"/>
      <c r="U777" s="201"/>
      <c r="V777" s="201"/>
      <c r="W777" s="203"/>
      <c r="X777" s="201"/>
      <c r="Y777" s="201"/>
      <c r="Z777" s="201"/>
      <c r="AA777" s="201"/>
      <c r="AB777" s="201"/>
      <c r="AC777" s="203"/>
      <c r="AD777" s="203"/>
      <c r="AE777" s="203"/>
      <c r="AF777" s="201"/>
      <c r="AG777" s="201"/>
      <c r="AH777" s="201"/>
      <c r="AI777" s="203"/>
      <c r="AJ777" s="203"/>
      <c r="AK777" s="203"/>
      <c r="AL777" s="203"/>
      <c r="AM777" s="201"/>
      <c r="AN777" s="201"/>
      <c r="AO777" s="201"/>
      <c r="AP777" s="201"/>
      <c r="AQ777" s="201"/>
      <c r="AR777" s="201"/>
      <c r="AS777" s="201"/>
      <c r="AT777" s="201"/>
      <c r="AU777" s="201"/>
      <c r="AV777" s="201"/>
      <c r="AW777" s="201"/>
      <c r="AX777" s="206"/>
      <c r="AY777" s="201"/>
      <c r="AZ777" s="201"/>
      <c r="BA777" s="201"/>
      <c r="BB777" s="201"/>
      <c r="BC777" s="201"/>
      <c r="BD777" s="201"/>
      <c r="BE777" s="201"/>
      <c r="BF777" s="201"/>
      <c r="BG777" s="201"/>
      <c r="BH777" s="203"/>
      <c r="BI777" s="201"/>
      <c r="BJ777" s="201"/>
      <c r="BK777" s="201"/>
      <c r="BL777" s="201"/>
      <c r="BM777" s="201"/>
      <c r="BN777" s="201"/>
      <c r="BO777" s="201"/>
      <c r="BP777" s="201"/>
      <c r="BQ777" s="201"/>
      <c r="BR777" s="203"/>
      <c r="BS777" s="201"/>
      <c r="BT777" s="201"/>
      <c r="BU777" s="201"/>
      <c r="BV777" s="201"/>
      <c r="BW777" s="201"/>
      <c r="BX777" s="201"/>
      <c r="BY777" s="201"/>
      <c r="BZ777" s="201"/>
      <c r="CA777" s="201"/>
      <c r="CB777" s="203"/>
      <c r="CC777" s="201"/>
      <c r="CD777" s="201"/>
      <c r="CE777" s="201"/>
      <c r="CF777" s="201"/>
      <c r="CG777" s="201"/>
      <c r="CH777" s="201"/>
      <c r="CI777" s="201"/>
      <c r="CJ777" s="201"/>
      <c r="CK777" s="201"/>
      <c r="CL777" s="203"/>
      <c r="CM777" s="201"/>
      <c r="CN777" s="201"/>
      <c r="CO777" s="201"/>
      <c r="CP777" s="201"/>
      <c r="CQ777" s="201"/>
      <c r="CR777" s="201"/>
      <c r="CS777" s="201"/>
      <c r="CT777" s="201"/>
      <c r="CU777" s="201"/>
    </row>
    <row r="778" spans="1:99" x14ac:dyDescent="0.25">
      <c r="A778" s="224"/>
      <c r="B778" s="224"/>
      <c r="C778" s="202"/>
      <c r="D778" s="201"/>
      <c r="E778" s="201"/>
      <c r="F778" s="227"/>
      <c r="G778" s="227"/>
      <c r="H778" s="206"/>
      <c r="I778" s="201"/>
      <c r="J778" s="201"/>
      <c r="K778" s="201"/>
      <c r="L778" s="201"/>
      <c r="M778" s="201"/>
      <c r="N778" s="201"/>
      <c r="O778" s="201"/>
      <c r="P778" s="201"/>
      <c r="Q778" s="224"/>
      <c r="R778" s="201"/>
      <c r="S778" s="201"/>
      <c r="T778" s="201"/>
      <c r="U778" s="201"/>
      <c r="V778" s="201"/>
      <c r="W778" s="203"/>
      <c r="X778" s="201"/>
      <c r="Y778" s="201"/>
      <c r="Z778" s="201"/>
      <c r="AA778" s="201"/>
      <c r="AB778" s="201"/>
      <c r="AC778" s="203"/>
      <c r="AD778" s="203"/>
      <c r="AE778" s="203"/>
      <c r="AF778" s="201"/>
      <c r="AG778" s="201"/>
      <c r="AH778" s="201"/>
      <c r="AI778" s="203"/>
      <c r="AJ778" s="203"/>
      <c r="AK778" s="203"/>
      <c r="AL778" s="203"/>
      <c r="AM778" s="201"/>
      <c r="AN778" s="201"/>
      <c r="AO778" s="201"/>
      <c r="AP778" s="201"/>
      <c r="AQ778" s="201"/>
      <c r="AR778" s="201"/>
      <c r="AS778" s="201"/>
      <c r="AT778" s="201"/>
      <c r="AU778" s="201"/>
      <c r="AV778" s="201"/>
      <c r="AW778" s="201"/>
      <c r="AX778" s="206"/>
      <c r="AY778" s="201"/>
      <c r="AZ778" s="201"/>
      <c r="BA778" s="201"/>
      <c r="BB778" s="201"/>
      <c r="BC778" s="201"/>
      <c r="BD778" s="201"/>
      <c r="BE778" s="201"/>
      <c r="BF778" s="201"/>
      <c r="BG778" s="201"/>
      <c r="BH778" s="203"/>
      <c r="BI778" s="201"/>
      <c r="BJ778" s="201"/>
      <c r="BK778" s="201"/>
      <c r="BL778" s="201"/>
      <c r="BM778" s="201"/>
      <c r="BN778" s="201"/>
      <c r="BO778" s="201"/>
      <c r="BP778" s="201"/>
      <c r="BQ778" s="201"/>
      <c r="BR778" s="203"/>
      <c r="BS778" s="201"/>
      <c r="BT778" s="201"/>
      <c r="BU778" s="201"/>
      <c r="BV778" s="201"/>
      <c r="BW778" s="201"/>
      <c r="BX778" s="201"/>
      <c r="BY778" s="201"/>
      <c r="BZ778" s="201"/>
      <c r="CA778" s="201"/>
      <c r="CB778" s="203"/>
      <c r="CC778" s="201"/>
      <c r="CD778" s="201"/>
      <c r="CE778" s="201"/>
      <c r="CF778" s="201"/>
      <c r="CG778" s="201"/>
      <c r="CH778" s="201"/>
      <c r="CI778" s="201"/>
      <c r="CJ778" s="201"/>
      <c r="CK778" s="201"/>
      <c r="CL778" s="203"/>
      <c r="CM778" s="201"/>
      <c r="CN778" s="201"/>
      <c r="CO778" s="201"/>
      <c r="CP778" s="201"/>
      <c r="CQ778" s="201"/>
      <c r="CR778" s="201"/>
      <c r="CS778" s="201"/>
      <c r="CT778" s="201"/>
      <c r="CU778" s="201"/>
    </row>
    <row r="779" spans="1:99" x14ac:dyDescent="0.25">
      <c r="A779" s="224"/>
      <c r="B779" s="224"/>
      <c r="C779" s="202"/>
      <c r="D779" s="201"/>
      <c r="E779" s="201"/>
      <c r="F779" s="227"/>
      <c r="G779" s="227"/>
      <c r="H779" s="206"/>
      <c r="I779" s="224"/>
      <c r="J779" s="201"/>
      <c r="K779" s="201"/>
      <c r="L779" s="201"/>
      <c r="M779" s="201"/>
      <c r="N779" s="201"/>
      <c r="O779" s="201"/>
      <c r="P779" s="201"/>
      <c r="Q779" s="224"/>
      <c r="R779" s="201"/>
      <c r="S779" s="201"/>
      <c r="T779" s="201"/>
      <c r="U779" s="201"/>
      <c r="V779" s="201"/>
      <c r="W779" s="203"/>
      <c r="X779" s="201"/>
      <c r="Y779" s="201"/>
      <c r="Z779" s="201"/>
      <c r="AA779" s="201"/>
      <c r="AB779" s="201"/>
      <c r="AC779" s="203"/>
      <c r="AD779" s="203"/>
      <c r="AE779" s="203"/>
      <c r="AF779" s="201"/>
      <c r="AG779" s="201"/>
      <c r="AH779" s="201"/>
      <c r="AI779" s="203"/>
      <c r="AJ779" s="203"/>
      <c r="AK779" s="203"/>
      <c r="AL779" s="203"/>
      <c r="AM779" s="201"/>
      <c r="AN779" s="201"/>
      <c r="AO779" s="201"/>
      <c r="AP779" s="201"/>
      <c r="AQ779" s="201"/>
      <c r="AR779" s="201"/>
      <c r="AS779" s="201"/>
      <c r="AT779" s="201"/>
      <c r="AU779" s="201"/>
      <c r="AV779" s="201"/>
      <c r="AW779" s="201"/>
      <c r="AX779" s="206"/>
      <c r="AY779" s="201"/>
      <c r="AZ779" s="201"/>
      <c r="BA779" s="201"/>
      <c r="BB779" s="201"/>
      <c r="BC779" s="201"/>
      <c r="BD779" s="201"/>
      <c r="BE779" s="201"/>
      <c r="BF779" s="201"/>
      <c r="BG779" s="201"/>
      <c r="BH779" s="203"/>
      <c r="BI779" s="201"/>
      <c r="BJ779" s="201"/>
      <c r="BK779" s="201"/>
      <c r="BL779" s="201"/>
      <c r="BM779" s="201"/>
      <c r="BN779" s="201"/>
      <c r="BO779" s="201"/>
      <c r="BP779" s="201"/>
      <c r="BQ779" s="201"/>
      <c r="BR779" s="203"/>
      <c r="BS779" s="201"/>
      <c r="BT779" s="201"/>
      <c r="BU779" s="201"/>
      <c r="BV779" s="201"/>
      <c r="BW779" s="201"/>
      <c r="BX779" s="201"/>
      <c r="BY779" s="201"/>
      <c r="BZ779" s="201"/>
      <c r="CA779" s="201"/>
      <c r="CB779" s="203"/>
      <c r="CC779" s="201"/>
      <c r="CD779" s="201"/>
      <c r="CE779" s="201"/>
      <c r="CF779" s="201"/>
      <c r="CG779" s="201"/>
      <c r="CH779" s="201"/>
      <c r="CI779" s="201"/>
      <c r="CJ779" s="201"/>
      <c r="CK779" s="201"/>
      <c r="CL779" s="203"/>
      <c r="CM779" s="201"/>
      <c r="CN779" s="201"/>
      <c r="CO779" s="201"/>
      <c r="CP779" s="201"/>
      <c r="CQ779" s="201"/>
      <c r="CR779" s="201"/>
      <c r="CS779" s="201"/>
      <c r="CT779" s="201"/>
      <c r="CU779" s="201"/>
    </row>
    <row r="780" spans="1:99" x14ac:dyDescent="0.25">
      <c r="A780" s="224"/>
      <c r="B780" s="224"/>
      <c r="C780" s="202"/>
      <c r="D780" s="201"/>
      <c r="E780" s="201"/>
      <c r="F780" s="227"/>
      <c r="G780" s="227"/>
      <c r="H780" s="206"/>
      <c r="I780" s="224"/>
      <c r="J780" s="201"/>
      <c r="K780" s="201"/>
      <c r="L780" s="201"/>
      <c r="M780" s="201"/>
      <c r="N780" s="201"/>
      <c r="O780" s="201"/>
      <c r="P780" s="201"/>
      <c r="Q780" s="224"/>
      <c r="R780" s="201"/>
      <c r="S780" s="201"/>
      <c r="T780" s="201"/>
      <c r="U780" s="201"/>
      <c r="V780" s="201"/>
      <c r="W780" s="203"/>
      <c r="X780" s="201"/>
      <c r="Y780" s="201"/>
      <c r="Z780" s="201"/>
      <c r="AA780" s="201"/>
      <c r="AB780" s="201"/>
      <c r="AC780" s="203"/>
      <c r="AD780" s="203"/>
      <c r="AE780" s="203"/>
      <c r="AF780" s="201"/>
      <c r="AG780" s="201"/>
      <c r="AH780" s="201"/>
      <c r="AI780" s="203"/>
      <c r="AJ780" s="203"/>
      <c r="AK780" s="203"/>
      <c r="AL780" s="203"/>
      <c r="AM780" s="201"/>
      <c r="AN780" s="201"/>
      <c r="AO780" s="201"/>
      <c r="AP780" s="201"/>
      <c r="AQ780" s="201"/>
      <c r="AR780" s="201"/>
      <c r="AS780" s="201"/>
      <c r="AT780" s="201"/>
      <c r="AU780" s="201"/>
      <c r="AV780" s="201"/>
      <c r="AW780" s="201"/>
      <c r="AX780" s="206"/>
      <c r="AY780" s="201"/>
      <c r="AZ780" s="201"/>
      <c r="BA780" s="201"/>
      <c r="BB780" s="201"/>
      <c r="BC780" s="201"/>
      <c r="BD780" s="201"/>
      <c r="BE780" s="201"/>
      <c r="BF780" s="201"/>
      <c r="BG780" s="201"/>
      <c r="BH780" s="203"/>
      <c r="BI780" s="201"/>
      <c r="BJ780" s="201"/>
      <c r="BK780" s="201"/>
      <c r="BL780" s="201"/>
      <c r="BM780" s="201"/>
      <c r="BN780" s="201"/>
      <c r="BO780" s="201"/>
      <c r="BP780" s="201"/>
      <c r="BQ780" s="201"/>
      <c r="BR780" s="203"/>
      <c r="BS780" s="201"/>
      <c r="BT780" s="201"/>
      <c r="BU780" s="201"/>
      <c r="BV780" s="201"/>
      <c r="BW780" s="201"/>
      <c r="BX780" s="201"/>
      <c r="BY780" s="201"/>
      <c r="BZ780" s="201"/>
      <c r="CA780" s="201"/>
      <c r="CB780" s="203"/>
      <c r="CC780" s="201"/>
      <c r="CD780" s="201"/>
      <c r="CE780" s="201"/>
      <c r="CF780" s="201"/>
      <c r="CG780" s="201"/>
      <c r="CH780" s="201"/>
      <c r="CI780" s="201"/>
      <c r="CJ780" s="201"/>
      <c r="CK780" s="201"/>
      <c r="CL780" s="203"/>
      <c r="CM780" s="201"/>
      <c r="CN780" s="201"/>
      <c r="CO780" s="201"/>
      <c r="CP780" s="201"/>
      <c r="CQ780" s="201"/>
      <c r="CR780" s="201"/>
      <c r="CS780" s="201"/>
      <c r="CT780" s="201"/>
      <c r="CU780" s="201"/>
    </row>
    <row r="781" spans="1:99" x14ac:dyDescent="0.25">
      <c r="A781" s="224"/>
      <c r="B781" s="224"/>
      <c r="C781" s="202"/>
      <c r="D781" s="201"/>
      <c r="E781" s="201"/>
      <c r="F781" s="227"/>
      <c r="G781" s="227"/>
      <c r="H781" s="206"/>
      <c r="I781" s="224"/>
      <c r="J781" s="201"/>
      <c r="K781" s="201"/>
      <c r="L781" s="201"/>
      <c r="M781" s="201"/>
      <c r="N781" s="201"/>
      <c r="O781" s="201"/>
      <c r="P781" s="201"/>
      <c r="Q781" s="224"/>
      <c r="R781" s="201"/>
      <c r="S781" s="201"/>
      <c r="T781" s="201"/>
      <c r="U781" s="201"/>
      <c r="V781" s="201"/>
      <c r="W781" s="203"/>
      <c r="X781" s="201"/>
      <c r="Y781" s="201"/>
      <c r="Z781" s="201"/>
      <c r="AA781" s="201"/>
      <c r="AB781" s="201"/>
      <c r="AC781" s="203"/>
      <c r="AD781" s="203"/>
      <c r="AE781" s="203"/>
      <c r="AF781" s="201"/>
      <c r="AG781" s="201"/>
      <c r="AH781" s="201"/>
      <c r="AI781" s="203"/>
      <c r="AJ781" s="203"/>
      <c r="AK781" s="203"/>
      <c r="AL781" s="203"/>
      <c r="AM781" s="201"/>
      <c r="AN781" s="201"/>
      <c r="AO781" s="201"/>
      <c r="AP781" s="201"/>
      <c r="AQ781" s="201"/>
      <c r="AR781" s="201"/>
      <c r="AS781" s="201"/>
      <c r="AT781" s="201"/>
      <c r="AU781" s="201"/>
      <c r="AV781" s="201"/>
      <c r="AW781" s="201"/>
      <c r="AX781" s="206"/>
      <c r="AY781" s="201"/>
      <c r="AZ781" s="201"/>
      <c r="BA781" s="201"/>
      <c r="BB781" s="201"/>
      <c r="BC781" s="201"/>
      <c r="BD781" s="201"/>
      <c r="BE781" s="201"/>
      <c r="BF781" s="201"/>
      <c r="BG781" s="201"/>
      <c r="BH781" s="203"/>
      <c r="BI781" s="201"/>
      <c r="BJ781" s="201"/>
      <c r="BK781" s="201"/>
      <c r="BL781" s="201"/>
      <c r="BM781" s="201"/>
      <c r="BN781" s="201"/>
      <c r="BO781" s="201"/>
      <c r="BP781" s="201"/>
      <c r="BQ781" s="201"/>
      <c r="BR781" s="203"/>
      <c r="BS781" s="201"/>
      <c r="BT781" s="201"/>
      <c r="BU781" s="201"/>
      <c r="BV781" s="201"/>
      <c r="BW781" s="201"/>
      <c r="BX781" s="201"/>
      <c r="BY781" s="201"/>
      <c r="BZ781" s="201"/>
      <c r="CA781" s="201"/>
      <c r="CB781" s="203"/>
      <c r="CC781" s="201"/>
      <c r="CD781" s="201"/>
      <c r="CE781" s="201"/>
      <c r="CF781" s="201"/>
      <c r="CG781" s="201"/>
      <c r="CH781" s="201"/>
      <c r="CI781" s="201"/>
      <c r="CJ781" s="201"/>
      <c r="CK781" s="201"/>
      <c r="CL781" s="203"/>
      <c r="CM781" s="201"/>
      <c r="CN781" s="201"/>
      <c r="CO781" s="201"/>
      <c r="CP781" s="201"/>
      <c r="CQ781" s="201"/>
      <c r="CR781" s="201"/>
      <c r="CS781" s="201"/>
      <c r="CT781" s="201"/>
      <c r="CU781" s="201"/>
    </row>
    <row r="782" spans="1:99" x14ac:dyDescent="0.25">
      <c r="A782" s="224"/>
      <c r="B782" s="224"/>
      <c r="C782" s="202"/>
      <c r="D782" s="201"/>
      <c r="E782" s="201"/>
      <c r="F782" s="227"/>
      <c r="G782" s="227"/>
      <c r="H782" s="206"/>
      <c r="I782" s="224"/>
      <c r="J782" s="201"/>
      <c r="K782" s="201"/>
      <c r="L782" s="201"/>
      <c r="M782" s="201"/>
      <c r="N782" s="201"/>
      <c r="O782" s="201"/>
      <c r="P782" s="201"/>
      <c r="Q782" s="224"/>
      <c r="R782" s="201"/>
      <c r="S782" s="201"/>
      <c r="T782" s="201"/>
      <c r="U782" s="201"/>
      <c r="V782" s="201"/>
      <c r="W782" s="203"/>
      <c r="X782" s="201"/>
      <c r="Y782" s="201"/>
      <c r="Z782" s="201"/>
      <c r="AA782" s="201"/>
      <c r="AB782" s="201"/>
      <c r="AC782" s="203"/>
      <c r="AD782" s="203"/>
      <c r="AE782" s="203"/>
      <c r="AF782" s="201"/>
      <c r="AG782" s="201"/>
      <c r="AH782" s="201"/>
      <c r="AI782" s="203"/>
      <c r="AJ782" s="203"/>
      <c r="AK782" s="203"/>
      <c r="AL782" s="203"/>
      <c r="AM782" s="201"/>
      <c r="AN782" s="201"/>
      <c r="AO782" s="201"/>
      <c r="AP782" s="201"/>
      <c r="AQ782" s="201"/>
      <c r="AR782" s="201"/>
      <c r="AS782" s="201"/>
      <c r="AT782" s="201"/>
      <c r="AU782" s="201"/>
      <c r="AV782" s="201"/>
      <c r="AW782" s="201"/>
      <c r="AX782" s="206"/>
      <c r="AY782" s="201"/>
      <c r="AZ782" s="201"/>
      <c r="BA782" s="201"/>
      <c r="BB782" s="201"/>
      <c r="BC782" s="201"/>
      <c r="BD782" s="201"/>
      <c r="BE782" s="201"/>
      <c r="BF782" s="201"/>
      <c r="BG782" s="201"/>
      <c r="BH782" s="203"/>
      <c r="BI782" s="201"/>
      <c r="BJ782" s="201"/>
      <c r="BK782" s="201"/>
      <c r="BL782" s="201"/>
      <c r="BM782" s="201"/>
      <c r="BN782" s="201"/>
      <c r="BO782" s="201"/>
      <c r="BP782" s="201"/>
      <c r="BQ782" s="201"/>
      <c r="BR782" s="203"/>
      <c r="BS782" s="201"/>
      <c r="BT782" s="201"/>
      <c r="BU782" s="201"/>
      <c r="BV782" s="201"/>
      <c r="BW782" s="201"/>
      <c r="BX782" s="201"/>
      <c r="BY782" s="201"/>
      <c r="BZ782" s="201"/>
      <c r="CA782" s="201"/>
      <c r="CB782" s="203"/>
      <c r="CC782" s="201"/>
      <c r="CD782" s="201"/>
      <c r="CE782" s="201"/>
      <c r="CF782" s="201"/>
      <c r="CG782" s="201"/>
      <c r="CH782" s="201"/>
      <c r="CI782" s="201"/>
      <c r="CJ782" s="201"/>
      <c r="CK782" s="201"/>
      <c r="CL782" s="203"/>
      <c r="CM782" s="201"/>
      <c r="CN782" s="201"/>
      <c r="CO782" s="201"/>
      <c r="CP782" s="201"/>
      <c r="CQ782" s="201"/>
      <c r="CR782" s="201"/>
      <c r="CS782" s="201"/>
      <c r="CT782" s="201"/>
      <c r="CU782" s="201"/>
    </row>
    <row r="783" spans="1:99" x14ac:dyDescent="0.25">
      <c r="A783" s="224"/>
      <c r="B783" s="224"/>
      <c r="C783" s="202"/>
      <c r="D783" s="201"/>
      <c r="E783" s="201"/>
      <c r="F783" s="227"/>
      <c r="G783" s="227"/>
      <c r="H783" s="206"/>
      <c r="I783" s="224"/>
      <c r="J783" s="201"/>
      <c r="K783" s="201"/>
      <c r="L783" s="201"/>
      <c r="M783" s="201"/>
      <c r="N783" s="201"/>
      <c r="O783" s="201"/>
      <c r="P783" s="201"/>
      <c r="Q783" s="224"/>
      <c r="R783" s="201"/>
      <c r="S783" s="201"/>
      <c r="T783" s="201"/>
      <c r="U783" s="201"/>
      <c r="V783" s="201"/>
      <c r="W783" s="203"/>
      <c r="X783" s="201"/>
      <c r="Y783" s="201"/>
      <c r="Z783" s="201"/>
      <c r="AA783" s="201"/>
      <c r="AB783" s="201"/>
      <c r="AC783" s="203"/>
      <c r="AD783" s="203"/>
      <c r="AE783" s="203"/>
      <c r="AF783" s="201"/>
      <c r="AG783" s="201"/>
      <c r="AH783" s="201"/>
      <c r="AI783" s="203"/>
      <c r="AJ783" s="203"/>
      <c r="AK783" s="203"/>
      <c r="AL783" s="203"/>
      <c r="AM783" s="201"/>
      <c r="AN783" s="201"/>
      <c r="AO783" s="201"/>
      <c r="AP783" s="201"/>
      <c r="AQ783" s="201"/>
      <c r="AR783" s="201"/>
      <c r="AS783" s="201"/>
      <c r="AT783" s="201"/>
      <c r="AU783" s="201"/>
      <c r="AV783" s="201"/>
      <c r="AW783" s="201"/>
      <c r="AX783" s="206"/>
      <c r="AY783" s="201"/>
      <c r="AZ783" s="201"/>
      <c r="BA783" s="201"/>
      <c r="BB783" s="201"/>
      <c r="BC783" s="201"/>
      <c r="BD783" s="201"/>
      <c r="BE783" s="201"/>
      <c r="BF783" s="201"/>
      <c r="BG783" s="201"/>
      <c r="BH783" s="203"/>
      <c r="BI783" s="201"/>
      <c r="BJ783" s="201"/>
      <c r="BK783" s="201"/>
      <c r="BL783" s="201"/>
      <c r="BM783" s="201"/>
      <c r="BN783" s="201"/>
      <c r="BO783" s="201"/>
      <c r="BP783" s="201"/>
      <c r="BQ783" s="201"/>
      <c r="BR783" s="203"/>
      <c r="BS783" s="201"/>
      <c r="BT783" s="201"/>
      <c r="BU783" s="201"/>
      <c r="BV783" s="201"/>
      <c r="BW783" s="201"/>
      <c r="BX783" s="201"/>
      <c r="BY783" s="201"/>
      <c r="BZ783" s="201"/>
      <c r="CA783" s="201"/>
      <c r="CB783" s="203"/>
      <c r="CC783" s="201"/>
      <c r="CD783" s="201"/>
      <c r="CE783" s="201"/>
      <c r="CF783" s="201"/>
      <c r="CG783" s="201"/>
      <c r="CH783" s="201"/>
      <c r="CI783" s="201"/>
      <c r="CJ783" s="201"/>
      <c r="CK783" s="201"/>
      <c r="CL783" s="203"/>
      <c r="CM783" s="201"/>
      <c r="CN783" s="201"/>
      <c r="CO783" s="201"/>
      <c r="CP783" s="201"/>
      <c r="CQ783" s="201"/>
      <c r="CR783" s="201"/>
      <c r="CS783" s="201"/>
      <c r="CT783" s="201"/>
      <c r="CU783" s="201"/>
    </row>
    <row r="784" spans="1:99" x14ac:dyDescent="0.25">
      <c r="A784" s="224"/>
      <c r="B784" s="224"/>
      <c r="C784" s="202"/>
      <c r="D784" s="201"/>
      <c r="E784" s="201"/>
      <c r="F784" s="227"/>
      <c r="G784" s="227"/>
      <c r="H784" s="206"/>
      <c r="I784" s="224"/>
      <c r="J784" s="201"/>
      <c r="K784" s="201"/>
      <c r="L784" s="201"/>
      <c r="M784" s="201"/>
      <c r="N784" s="201"/>
      <c r="O784" s="201"/>
      <c r="P784" s="201"/>
      <c r="Q784" s="224"/>
      <c r="R784" s="201"/>
      <c r="S784" s="201"/>
      <c r="T784" s="201"/>
      <c r="U784" s="201"/>
      <c r="V784" s="201"/>
      <c r="W784" s="203"/>
      <c r="X784" s="201"/>
      <c r="Y784" s="201"/>
      <c r="Z784" s="201"/>
      <c r="AA784" s="201"/>
      <c r="AB784" s="201"/>
      <c r="AC784" s="203"/>
      <c r="AD784" s="203"/>
      <c r="AE784" s="203"/>
      <c r="AF784" s="201"/>
      <c r="AG784" s="201"/>
      <c r="AH784" s="201"/>
      <c r="AI784" s="203"/>
      <c r="AJ784" s="203"/>
      <c r="AK784" s="203"/>
      <c r="AL784" s="203"/>
      <c r="AM784" s="201"/>
      <c r="AN784" s="201"/>
      <c r="AO784" s="201"/>
      <c r="AP784" s="201"/>
      <c r="AQ784" s="201"/>
      <c r="AR784" s="201"/>
      <c r="AS784" s="201"/>
      <c r="AT784" s="201"/>
      <c r="AU784" s="201"/>
      <c r="AV784" s="201"/>
      <c r="AW784" s="201"/>
      <c r="AX784" s="206"/>
      <c r="AY784" s="201"/>
      <c r="AZ784" s="201"/>
      <c r="BA784" s="201"/>
      <c r="BB784" s="201"/>
      <c r="BC784" s="201"/>
      <c r="BD784" s="201"/>
      <c r="BE784" s="201"/>
      <c r="BF784" s="201"/>
      <c r="BG784" s="201"/>
      <c r="BH784" s="203"/>
      <c r="BI784" s="201"/>
      <c r="BJ784" s="201"/>
      <c r="BK784" s="201"/>
      <c r="BL784" s="201"/>
      <c r="BM784" s="201"/>
      <c r="BN784" s="201"/>
      <c r="BO784" s="201"/>
      <c r="BP784" s="201"/>
      <c r="BQ784" s="201"/>
      <c r="BR784" s="203"/>
      <c r="BS784" s="201"/>
      <c r="BT784" s="201"/>
      <c r="BU784" s="201"/>
      <c r="BV784" s="201"/>
      <c r="BW784" s="201"/>
      <c r="BX784" s="201"/>
      <c r="BY784" s="201"/>
      <c r="BZ784" s="201"/>
      <c r="CA784" s="201"/>
      <c r="CB784" s="203"/>
      <c r="CC784" s="201"/>
      <c r="CD784" s="201"/>
      <c r="CE784" s="201"/>
      <c r="CF784" s="201"/>
      <c r="CG784" s="201"/>
      <c r="CH784" s="201"/>
      <c r="CI784" s="201"/>
      <c r="CJ784" s="201"/>
      <c r="CK784" s="201"/>
      <c r="CL784" s="203"/>
      <c r="CM784" s="201"/>
      <c r="CN784" s="201"/>
      <c r="CO784" s="201"/>
      <c r="CP784" s="201"/>
      <c r="CQ784" s="201"/>
      <c r="CR784" s="201"/>
      <c r="CS784" s="201"/>
      <c r="CT784" s="201"/>
      <c r="CU784" s="201"/>
    </row>
    <row r="785" spans="1:99" x14ac:dyDescent="0.25">
      <c r="A785" s="224"/>
      <c r="B785" s="224"/>
      <c r="C785" s="202"/>
      <c r="D785" s="201"/>
      <c r="E785" s="201"/>
      <c r="F785" s="224"/>
      <c r="G785" s="224"/>
      <c r="H785" s="206"/>
      <c r="I785" s="224"/>
      <c r="J785" s="201"/>
      <c r="K785" s="201"/>
      <c r="L785" s="201"/>
      <c r="M785" s="201"/>
      <c r="N785" s="201"/>
      <c r="O785" s="201"/>
      <c r="P785" s="201"/>
      <c r="Q785" s="224"/>
      <c r="R785" s="201"/>
      <c r="S785" s="201"/>
      <c r="T785" s="201"/>
      <c r="U785" s="201"/>
      <c r="V785" s="201"/>
      <c r="W785" s="203"/>
      <c r="X785" s="201"/>
      <c r="Y785" s="201"/>
      <c r="Z785" s="201"/>
      <c r="AA785" s="201"/>
      <c r="AB785" s="201"/>
      <c r="AC785" s="203"/>
      <c r="AD785" s="203"/>
      <c r="AE785" s="203"/>
      <c r="AF785" s="201"/>
      <c r="AG785" s="201"/>
      <c r="AH785" s="201"/>
      <c r="AI785" s="203"/>
      <c r="AJ785" s="203"/>
      <c r="AK785" s="203"/>
      <c r="AL785" s="203"/>
      <c r="AM785" s="201"/>
      <c r="AN785" s="201"/>
      <c r="AO785" s="201"/>
      <c r="AP785" s="201"/>
      <c r="AQ785" s="201"/>
      <c r="AR785" s="201"/>
      <c r="AS785" s="201"/>
      <c r="AT785" s="201"/>
      <c r="AU785" s="201"/>
      <c r="AV785" s="201"/>
      <c r="AW785" s="201"/>
      <c r="AX785" s="206"/>
      <c r="AY785" s="201"/>
      <c r="AZ785" s="201"/>
      <c r="BA785" s="201"/>
      <c r="BB785" s="201"/>
      <c r="BC785" s="201"/>
      <c r="BD785" s="201"/>
      <c r="BE785" s="201"/>
      <c r="BF785" s="201"/>
      <c r="BG785" s="201"/>
      <c r="BH785" s="203"/>
      <c r="BI785" s="201"/>
      <c r="BJ785" s="201"/>
      <c r="BK785" s="201"/>
      <c r="BL785" s="201"/>
      <c r="BM785" s="201"/>
      <c r="BN785" s="201"/>
      <c r="BO785" s="201"/>
      <c r="BP785" s="201"/>
      <c r="BQ785" s="201"/>
      <c r="BR785" s="203"/>
      <c r="BS785" s="201"/>
      <c r="BT785" s="201"/>
      <c r="BU785" s="201"/>
      <c r="BV785" s="201"/>
      <c r="BW785" s="201"/>
      <c r="BX785" s="201"/>
      <c r="BY785" s="201"/>
      <c r="BZ785" s="201"/>
      <c r="CA785" s="201"/>
      <c r="CB785" s="203"/>
      <c r="CC785" s="201"/>
      <c r="CD785" s="201"/>
      <c r="CE785" s="201"/>
      <c r="CF785" s="201"/>
      <c r="CG785" s="201"/>
      <c r="CH785" s="201"/>
      <c r="CI785" s="201"/>
      <c r="CJ785" s="201"/>
      <c r="CK785" s="201"/>
      <c r="CL785" s="203"/>
      <c r="CM785" s="201"/>
      <c r="CN785" s="201"/>
      <c r="CO785" s="201"/>
      <c r="CP785" s="201"/>
      <c r="CQ785" s="201"/>
      <c r="CR785" s="201"/>
      <c r="CS785" s="201"/>
      <c r="CT785" s="201"/>
      <c r="CU785" s="201"/>
    </row>
    <row r="786" spans="1:99" x14ac:dyDescent="0.25">
      <c r="A786" s="224"/>
      <c r="B786" s="224"/>
      <c r="C786" s="202"/>
      <c r="D786" s="201"/>
      <c r="E786" s="201"/>
      <c r="F786" s="227"/>
      <c r="G786" s="227"/>
      <c r="H786" s="228"/>
      <c r="I786" s="224"/>
      <c r="J786" s="201"/>
      <c r="K786" s="201"/>
      <c r="L786" s="201"/>
      <c r="M786" s="201"/>
      <c r="N786" s="201"/>
      <c r="O786" s="201"/>
      <c r="P786" s="201"/>
      <c r="Q786" s="224"/>
      <c r="R786" s="201"/>
      <c r="S786" s="201"/>
      <c r="T786" s="201"/>
      <c r="U786" s="201"/>
      <c r="V786" s="201"/>
      <c r="W786" s="203"/>
      <c r="X786" s="201"/>
      <c r="Y786" s="201"/>
      <c r="Z786" s="201"/>
      <c r="AA786" s="201"/>
      <c r="AB786" s="201"/>
      <c r="AC786" s="203"/>
      <c r="AD786" s="203"/>
      <c r="AE786" s="203"/>
      <c r="AF786" s="201"/>
      <c r="AG786" s="201"/>
      <c r="AH786" s="201"/>
      <c r="AI786" s="203"/>
      <c r="AJ786" s="203"/>
      <c r="AK786" s="203"/>
      <c r="AL786" s="203"/>
      <c r="AM786" s="201"/>
      <c r="AN786" s="201"/>
      <c r="AO786" s="201"/>
      <c r="AP786" s="201"/>
      <c r="AQ786" s="201"/>
      <c r="AR786" s="201"/>
      <c r="AS786" s="201"/>
      <c r="AT786" s="201"/>
      <c r="AU786" s="201"/>
      <c r="AV786" s="201"/>
      <c r="AW786" s="201"/>
      <c r="AX786" s="206"/>
      <c r="AY786" s="201"/>
      <c r="AZ786" s="201"/>
      <c r="BA786" s="201"/>
      <c r="BB786" s="201"/>
      <c r="BC786" s="201"/>
      <c r="BD786" s="201"/>
      <c r="BE786" s="201"/>
      <c r="BF786" s="201"/>
      <c r="BG786" s="201"/>
      <c r="BH786" s="203"/>
      <c r="BI786" s="201"/>
      <c r="BJ786" s="201"/>
      <c r="BK786" s="201"/>
      <c r="BL786" s="201"/>
      <c r="BM786" s="201"/>
      <c r="BN786" s="201"/>
      <c r="BO786" s="201"/>
      <c r="BP786" s="201"/>
      <c r="BQ786" s="201"/>
      <c r="BR786" s="203"/>
      <c r="BS786" s="201"/>
      <c r="BT786" s="201"/>
      <c r="BU786" s="201"/>
      <c r="BV786" s="201"/>
      <c r="BW786" s="201"/>
      <c r="BX786" s="201"/>
      <c r="BY786" s="201"/>
      <c r="BZ786" s="201"/>
      <c r="CA786" s="201"/>
      <c r="CB786" s="203"/>
      <c r="CC786" s="201"/>
      <c r="CD786" s="201"/>
      <c r="CE786" s="201"/>
      <c r="CF786" s="201"/>
      <c r="CG786" s="201"/>
      <c r="CH786" s="201"/>
      <c r="CI786" s="201"/>
      <c r="CJ786" s="201"/>
      <c r="CK786" s="201"/>
      <c r="CL786" s="203"/>
      <c r="CM786" s="201"/>
      <c r="CN786" s="201"/>
      <c r="CO786" s="201"/>
      <c r="CP786" s="201"/>
      <c r="CQ786" s="201"/>
      <c r="CR786" s="201"/>
      <c r="CS786" s="201"/>
      <c r="CT786" s="201"/>
      <c r="CU786" s="201"/>
    </row>
    <row r="787" spans="1:99" x14ac:dyDescent="0.25">
      <c r="A787" s="224"/>
      <c r="B787" s="224"/>
      <c r="C787" s="202"/>
      <c r="D787" s="201"/>
      <c r="E787" s="201"/>
      <c r="F787" s="227"/>
      <c r="G787" s="227"/>
      <c r="H787" s="201"/>
      <c r="I787" s="224"/>
      <c r="J787" s="201"/>
      <c r="K787" s="201"/>
      <c r="L787" s="201"/>
      <c r="M787" s="201"/>
      <c r="N787" s="201"/>
      <c r="O787" s="201"/>
      <c r="P787" s="201"/>
      <c r="Q787" s="224"/>
      <c r="R787" s="201"/>
      <c r="S787" s="201"/>
      <c r="T787" s="201"/>
      <c r="U787" s="201"/>
      <c r="V787" s="201"/>
      <c r="W787" s="203"/>
      <c r="X787" s="201"/>
      <c r="Y787" s="201"/>
      <c r="Z787" s="201"/>
      <c r="AA787" s="201"/>
      <c r="AB787" s="201"/>
      <c r="AC787" s="203"/>
      <c r="AD787" s="203"/>
      <c r="AE787" s="203"/>
      <c r="AF787" s="201"/>
      <c r="AG787" s="201"/>
      <c r="AH787" s="201"/>
      <c r="AI787" s="203"/>
      <c r="AJ787" s="203"/>
      <c r="AK787" s="203"/>
      <c r="AL787" s="203"/>
      <c r="AM787" s="201"/>
      <c r="AN787" s="201"/>
      <c r="AO787" s="201"/>
      <c r="AP787" s="201"/>
      <c r="AQ787" s="201"/>
      <c r="AR787" s="201"/>
      <c r="AS787" s="201"/>
      <c r="AT787" s="201"/>
      <c r="AU787" s="201"/>
      <c r="AV787" s="201"/>
      <c r="AW787" s="201"/>
      <c r="AX787" s="206"/>
      <c r="AY787" s="201"/>
      <c r="AZ787" s="201"/>
      <c r="BA787" s="201"/>
      <c r="BB787" s="201"/>
      <c r="BC787" s="201"/>
      <c r="BD787" s="201"/>
      <c r="BE787" s="201"/>
      <c r="BF787" s="201"/>
      <c r="BG787" s="201"/>
      <c r="BH787" s="203"/>
      <c r="BI787" s="201"/>
      <c r="BJ787" s="201"/>
      <c r="BK787" s="201"/>
      <c r="BL787" s="201"/>
      <c r="BM787" s="201"/>
      <c r="BN787" s="201"/>
      <c r="BO787" s="201"/>
      <c r="BP787" s="201"/>
      <c r="BQ787" s="201"/>
      <c r="BR787" s="203"/>
      <c r="BS787" s="201"/>
      <c r="BT787" s="201"/>
      <c r="BU787" s="201"/>
      <c r="BV787" s="201"/>
      <c r="BW787" s="201"/>
      <c r="BX787" s="201"/>
      <c r="BY787" s="201"/>
      <c r="BZ787" s="201"/>
      <c r="CA787" s="201"/>
      <c r="CB787" s="203"/>
      <c r="CC787" s="201"/>
      <c r="CD787" s="201"/>
      <c r="CE787" s="201"/>
      <c r="CF787" s="201"/>
      <c r="CG787" s="201"/>
      <c r="CH787" s="201"/>
      <c r="CI787" s="201"/>
      <c r="CJ787" s="201"/>
      <c r="CK787" s="201"/>
      <c r="CL787" s="203"/>
      <c r="CM787" s="201"/>
      <c r="CN787" s="201"/>
      <c r="CO787" s="201"/>
      <c r="CP787" s="201"/>
      <c r="CQ787" s="201"/>
      <c r="CR787" s="201"/>
      <c r="CS787" s="201"/>
      <c r="CT787" s="201"/>
      <c r="CU787" s="201"/>
    </row>
    <row r="788" spans="1:99" x14ac:dyDescent="0.25">
      <c r="A788" s="224"/>
      <c r="B788" s="224"/>
      <c r="C788" s="202"/>
      <c r="D788" s="201"/>
      <c r="E788" s="201"/>
      <c r="F788" s="230"/>
      <c r="G788" s="227"/>
      <c r="H788" s="230"/>
      <c r="I788" s="224"/>
      <c r="J788" s="201"/>
      <c r="K788" s="201"/>
      <c r="L788" s="201"/>
      <c r="M788" s="201"/>
      <c r="N788" s="201"/>
      <c r="O788" s="201"/>
      <c r="P788" s="201"/>
      <c r="Q788" s="224"/>
      <c r="R788" s="201"/>
      <c r="S788" s="201"/>
      <c r="T788" s="201"/>
      <c r="U788" s="201"/>
      <c r="V788" s="201"/>
      <c r="W788" s="203"/>
      <c r="X788" s="201"/>
      <c r="Y788" s="201"/>
      <c r="Z788" s="201"/>
      <c r="AA788" s="201"/>
      <c r="AB788" s="201"/>
      <c r="AC788" s="203"/>
      <c r="AD788" s="203"/>
      <c r="AE788" s="203"/>
      <c r="AF788" s="201"/>
      <c r="AG788" s="201"/>
      <c r="AH788" s="201"/>
      <c r="AI788" s="203"/>
      <c r="AJ788" s="203"/>
      <c r="AK788" s="203"/>
      <c r="AL788" s="203"/>
      <c r="AM788" s="201"/>
      <c r="AN788" s="201"/>
      <c r="AO788" s="201"/>
      <c r="AP788" s="201"/>
      <c r="AQ788" s="201"/>
      <c r="AR788" s="201"/>
      <c r="AS788" s="201"/>
      <c r="AT788" s="201"/>
      <c r="AU788" s="201"/>
      <c r="AV788" s="201"/>
      <c r="AW788" s="201"/>
      <c r="AX788" s="206"/>
      <c r="AY788" s="201"/>
      <c r="AZ788" s="201"/>
      <c r="BA788" s="201"/>
      <c r="BB788" s="201"/>
      <c r="BC788" s="201"/>
      <c r="BD788" s="201"/>
      <c r="BE788" s="201"/>
      <c r="BF788" s="201"/>
      <c r="BG788" s="201"/>
      <c r="BH788" s="203"/>
      <c r="BI788" s="201"/>
      <c r="BJ788" s="201"/>
      <c r="BK788" s="201"/>
      <c r="BL788" s="201"/>
      <c r="BM788" s="201"/>
      <c r="BN788" s="201"/>
      <c r="BO788" s="201"/>
      <c r="BP788" s="201"/>
      <c r="BQ788" s="201"/>
      <c r="BR788" s="203"/>
      <c r="BS788" s="201"/>
      <c r="BT788" s="201"/>
      <c r="BU788" s="201"/>
      <c r="BV788" s="201"/>
      <c r="BW788" s="201"/>
      <c r="BX788" s="201"/>
      <c r="BY788" s="201"/>
      <c r="BZ788" s="201"/>
      <c r="CA788" s="201"/>
      <c r="CB788" s="203"/>
      <c r="CC788" s="201"/>
      <c r="CD788" s="201"/>
      <c r="CE788" s="201"/>
      <c r="CF788" s="201"/>
      <c r="CG788" s="201"/>
      <c r="CH788" s="201"/>
      <c r="CI788" s="201"/>
      <c r="CJ788" s="201"/>
      <c r="CK788" s="201"/>
      <c r="CL788" s="203"/>
      <c r="CM788" s="201"/>
      <c r="CN788" s="201"/>
      <c r="CO788" s="201"/>
      <c r="CP788" s="201"/>
      <c r="CQ788" s="201"/>
      <c r="CR788" s="201"/>
      <c r="CS788" s="201"/>
      <c r="CT788" s="201"/>
      <c r="CU788" s="201"/>
    </row>
    <row r="789" spans="1:99" x14ac:dyDescent="0.25">
      <c r="A789" s="224"/>
      <c r="B789" s="224"/>
      <c r="C789" s="202"/>
      <c r="D789" s="201"/>
      <c r="E789" s="201"/>
      <c r="F789" s="227"/>
      <c r="G789" s="227"/>
      <c r="H789" s="206"/>
      <c r="I789" s="201"/>
      <c r="J789" s="201"/>
      <c r="K789" s="201"/>
      <c r="L789" s="201"/>
      <c r="M789" s="201"/>
      <c r="N789" s="201"/>
      <c r="O789" s="201"/>
      <c r="P789" s="201"/>
      <c r="Q789" s="224"/>
      <c r="R789" s="201"/>
      <c r="S789" s="201"/>
      <c r="T789" s="201"/>
      <c r="U789" s="201"/>
      <c r="V789" s="201"/>
      <c r="W789" s="203"/>
      <c r="X789" s="201"/>
      <c r="Y789" s="201"/>
      <c r="Z789" s="201"/>
      <c r="AA789" s="201"/>
      <c r="AB789" s="201"/>
      <c r="AC789" s="203"/>
      <c r="AD789" s="203"/>
      <c r="AE789" s="203"/>
      <c r="AF789" s="201"/>
      <c r="AG789" s="201"/>
      <c r="AH789" s="201"/>
      <c r="AI789" s="203"/>
      <c r="AJ789" s="203"/>
      <c r="AK789" s="203"/>
      <c r="AL789" s="203"/>
      <c r="AM789" s="201"/>
      <c r="AN789" s="201"/>
      <c r="AO789" s="201"/>
      <c r="AP789" s="201"/>
      <c r="AQ789" s="201"/>
      <c r="AR789" s="201"/>
      <c r="AS789" s="201"/>
      <c r="AT789" s="201"/>
      <c r="AU789" s="201"/>
      <c r="AV789" s="201"/>
      <c r="AW789" s="201"/>
      <c r="AX789" s="206"/>
      <c r="AY789" s="201"/>
      <c r="AZ789" s="201"/>
      <c r="BA789" s="201"/>
      <c r="BB789" s="201"/>
      <c r="BC789" s="201"/>
      <c r="BD789" s="201"/>
      <c r="BE789" s="201"/>
      <c r="BF789" s="201"/>
      <c r="BG789" s="201"/>
      <c r="BH789" s="203"/>
      <c r="BI789" s="201"/>
      <c r="BJ789" s="201"/>
      <c r="BK789" s="201"/>
      <c r="BL789" s="201"/>
      <c r="BM789" s="201"/>
      <c r="BN789" s="201"/>
      <c r="BO789" s="201"/>
      <c r="BP789" s="201"/>
      <c r="BQ789" s="201"/>
      <c r="BR789" s="203"/>
      <c r="BS789" s="201"/>
      <c r="BT789" s="201"/>
      <c r="BU789" s="201"/>
      <c r="BV789" s="201"/>
      <c r="BW789" s="201"/>
      <c r="BX789" s="201"/>
      <c r="BY789" s="201"/>
      <c r="BZ789" s="201"/>
      <c r="CA789" s="201"/>
      <c r="CB789" s="203"/>
      <c r="CC789" s="201"/>
      <c r="CD789" s="201"/>
      <c r="CE789" s="201"/>
      <c r="CF789" s="201"/>
      <c r="CG789" s="201"/>
      <c r="CH789" s="201"/>
      <c r="CI789" s="201"/>
      <c r="CJ789" s="201"/>
      <c r="CK789" s="201"/>
      <c r="CL789" s="203"/>
      <c r="CM789" s="201"/>
      <c r="CN789" s="201"/>
      <c r="CO789" s="201"/>
      <c r="CP789" s="201"/>
      <c r="CQ789" s="201"/>
      <c r="CR789" s="201"/>
      <c r="CS789" s="201"/>
      <c r="CT789" s="201"/>
      <c r="CU789" s="201"/>
    </row>
    <row r="790" spans="1:99" x14ac:dyDescent="0.25">
      <c r="A790" s="224"/>
      <c r="B790" s="224"/>
      <c r="C790" s="202"/>
      <c r="D790" s="201"/>
      <c r="E790" s="201"/>
      <c r="F790" s="227"/>
      <c r="G790" s="227"/>
      <c r="H790" s="201"/>
      <c r="I790" s="224"/>
      <c r="J790" s="201"/>
      <c r="K790" s="201"/>
      <c r="L790" s="201"/>
      <c r="M790" s="201"/>
      <c r="N790" s="201"/>
      <c r="O790" s="201"/>
      <c r="P790" s="201"/>
      <c r="Q790" s="224"/>
      <c r="R790" s="201"/>
      <c r="S790" s="201"/>
      <c r="T790" s="201"/>
      <c r="U790" s="201"/>
      <c r="V790" s="201"/>
      <c r="W790" s="203"/>
      <c r="X790" s="201"/>
      <c r="Y790" s="201"/>
      <c r="Z790" s="201"/>
      <c r="AA790" s="201"/>
      <c r="AB790" s="201"/>
      <c r="AC790" s="203"/>
      <c r="AD790" s="203"/>
      <c r="AE790" s="203"/>
      <c r="AF790" s="201"/>
      <c r="AG790" s="201"/>
      <c r="AH790" s="201"/>
      <c r="AI790" s="203"/>
      <c r="AJ790" s="203"/>
      <c r="AK790" s="203"/>
      <c r="AL790" s="203"/>
      <c r="AM790" s="201"/>
      <c r="AN790" s="201"/>
      <c r="AO790" s="201"/>
      <c r="AP790" s="201"/>
      <c r="AQ790" s="201"/>
      <c r="AR790" s="201"/>
      <c r="AS790" s="201"/>
      <c r="AT790" s="201"/>
      <c r="AU790" s="201"/>
      <c r="AV790" s="201"/>
      <c r="AW790" s="201"/>
      <c r="AX790" s="206"/>
      <c r="AY790" s="201"/>
      <c r="AZ790" s="201"/>
      <c r="BA790" s="201"/>
      <c r="BB790" s="201"/>
      <c r="BC790" s="201"/>
      <c r="BD790" s="201"/>
      <c r="BE790" s="201"/>
      <c r="BF790" s="201"/>
      <c r="BG790" s="201"/>
      <c r="BH790" s="203"/>
      <c r="BI790" s="201"/>
      <c r="BJ790" s="201"/>
      <c r="BK790" s="201"/>
      <c r="BL790" s="201"/>
      <c r="BM790" s="201"/>
      <c r="BN790" s="201"/>
      <c r="BO790" s="201"/>
      <c r="BP790" s="201"/>
      <c r="BQ790" s="201"/>
      <c r="BR790" s="203"/>
      <c r="BS790" s="201"/>
      <c r="BT790" s="201"/>
      <c r="BU790" s="201"/>
      <c r="BV790" s="201"/>
      <c r="BW790" s="201"/>
      <c r="BX790" s="201"/>
      <c r="BY790" s="201"/>
      <c r="BZ790" s="201"/>
      <c r="CA790" s="201"/>
      <c r="CB790" s="203"/>
      <c r="CC790" s="201"/>
      <c r="CD790" s="201"/>
      <c r="CE790" s="201"/>
      <c r="CF790" s="201"/>
      <c r="CG790" s="201"/>
      <c r="CH790" s="201"/>
      <c r="CI790" s="201"/>
      <c r="CJ790" s="201"/>
      <c r="CK790" s="201"/>
      <c r="CL790" s="203"/>
      <c r="CM790" s="201"/>
      <c r="CN790" s="201"/>
      <c r="CO790" s="201"/>
      <c r="CP790" s="201"/>
      <c r="CQ790" s="201"/>
      <c r="CR790" s="201"/>
      <c r="CS790" s="201"/>
      <c r="CT790" s="201"/>
      <c r="CU790" s="201"/>
    </row>
    <row r="791" spans="1:99" x14ac:dyDescent="0.25">
      <c r="A791" s="224"/>
      <c r="B791" s="224"/>
      <c r="C791" s="202"/>
      <c r="D791" s="201"/>
      <c r="E791" s="201"/>
      <c r="F791" s="230"/>
      <c r="G791" s="227"/>
      <c r="H791" s="230"/>
      <c r="I791" s="224"/>
      <c r="J791" s="201"/>
      <c r="K791" s="201"/>
      <c r="L791" s="201"/>
      <c r="M791" s="201"/>
      <c r="N791" s="201"/>
      <c r="O791" s="201"/>
      <c r="P791" s="201"/>
      <c r="Q791" s="224"/>
      <c r="R791" s="201"/>
      <c r="S791" s="201"/>
      <c r="T791" s="201"/>
      <c r="U791" s="201"/>
      <c r="V791" s="201"/>
      <c r="W791" s="203"/>
      <c r="X791" s="201"/>
      <c r="Y791" s="201"/>
      <c r="Z791" s="201"/>
      <c r="AA791" s="201"/>
      <c r="AB791" s="201"/>
      <c r="AC791" s="203"/>
      <c r="AD791" s="203"/>
      <c r="AE791" s="203"/>
      <c r="AF791" s="201"/>
      <c r="AG791" s="201"/>
      <c r="AH791" s="201"/>
      <c r="AI791" s="203"/>
      <c r="AJ791" s="203"/>
      <c r="AK791" s="203"/>
      <c r="AL791" s="203"/>
      <c r="AM791" s="201"/>
      <c r="AN791" s="201"/>
      <c r="AO791" s="201"/>
      <c r="AP791" s="201"/>
      <c r="AQ791" s="201"/>
      <c r="AR791" s="201"/>
      <c r="AS791" s="201"/>
      <c r="AT791" s="201"/>
      <c r="AU791" s="201"/>
      <c r="AV791" s="201"/>
      <c r="AW791" s="201"/>
      <c r="AX791" s="206"/>
      <c r="AY791" s="201"/>
      <c r="AZ791" s="201"/>
      <c r="BA791" s="201"/>
      <c r="BB791" s="201"/>
      <c r="BC791" s="201"/>
      <c r="BD791" s="201"/>
      <c r="BE791" s="201"/>
      <c r="BF791" s="201"/>
      <c r="BG791" s="201"/>
      <c r="BH791" s="203"/>
      <c r="BI791" s="201"/>
      <c r="BJ791" s="201"/>
      <c r="BK791" s="201"/>
      <c r="BL791" s="201"/>
      <c r="BM791" s="201"/>
      <c r="BN791" s="201"/>
      <c r="BO791" s="201"/>
      <c r="BP791" s="201"/>
      <c r="BQ791" s="201"/>
      <c r="BR791" s="203"/>
      <c r="BS791" s="201"/>
      <c r="BT791" s="201"/>
      <c r="BU791" s="201"/>
      <c r="BV791" s="201"/>
      <c r="BW791" s="201"/>
      <c r="BX791" s="201"/>
      <c r="BY791" s="201"/>
      <c r="BZ791" s="201"/>
      <c r="CA791" s="201"/>
      <c r="CB791" s="203"/>
      <c r="CC791" s="201"/>
      <c r="CD791" s="201"/>
      <c r="CE791" s="201"/>
      <c r="CF791" s="201"/>
      <c r="CG791" s="201"/>
      <c r="CH791" s="201"/>
      <c r="CI791" s="201"/>
      <c r="CJ791" s="201"/>
      <c r="CK791" s="201"/>
      <c r="CL791" s="203"/>
      <c r="CM791" s="201"/>
      <c r="CN791" s="201"/>
      <c r="CO791" s="201"/>
      <c r="CP791" s="201"/>
      <c r="CQ791" s="201"/>
      <c r="CR791" s="201"/>
      <c r="CS791" s="201"/>
      <c r="CT791" s="201"/>
      <c r="CU791" s="201"/>
    </row>
    <row r="792" spans="1:99" x14ac:dyDescent="0.25">
      <c r="A792" s="224"/>
      <c r="B792" s="224"/>
      <c r="C792" s="202"/>
      <c r="D792" s="201"/>
      <c r="E792" s="201"/>
      <c r="F792" s="227"/>
      <c r="G792" s="227"/>
      <c r="H792" s="206"/>
      <c r="I792" s="201"/>
      <c r="J792" s="201"/>
      <c r="K792" s="201"/>
      <c r="L792" s="201"/>
      <c r="M792" s="201"/>
      <c r="N792" s="201"/>
      <c r="O792" s="201"/>
      <c r="P792" s="201"/>
      <c r="Q792" s="224"/>
      <c r="R792" s="201"/>
      <c r="S792" s="201"/>
      <c r="T792" s="201"/>
      <c r="U792" s="201"/>
      <c r="V792" s="201"/>
      <c r="W792" s="203"/>
      <c r="X792" s="201"/>
      <c r="Y792" s="201"/>
      <c r="Z792" s="201"/>
      <c r="AA792" s="201"/>
      <c r="AB792" s="201"/>
      <c r="AC792" s="203"/>
      <c r="AD792" s="203"/>
      <c r="AE792" s="203"/>
      <c r="AF792" s="201"/>
      <c r="AG792" s="201"/>
      <c r="AH792" s="201"/>
      <c r="AI792" s="203"/>
      <c r="AJ792" s="203"/>
      <c r="AK792" s="203"/>
      <c r="AL792" s="203"/>
      <c r="AM792" s="201"/>
      <c r="AN792" s="201"/>
      <c r="AO792" s="201"/>
      <c r="AP792" s="201"/>
      <c r="AQ792" s="201"/>
      <c r="AR792" s="201"/>
      <c r="AS792" s="201"/>
      <c r="AT792" s="201"/>
      <c r="AU792" s="201"/>
      <c r="AV792" s="201"/>
      <c r="AW792" s="201"/>
      <c r="AX792" s="206"/>
      <c r="AY792" s="201"/>
      <c r="AZ792" s="201"/>
      <c r="BA792" s="201"/>
      <c r="BB792" s="201"/>
      <c r="BC792" s="201"/>
      <c r="BD792" s="201"/>
      <c r="BE792" s="201"/>
      <c r="BF792" s="201"/>
      <c r="BG792" s="201"/>
      <c r="BH792" s="203"/>
      <c r="BI792" s="201"/>
      <c r="BJ792" s="201"/>
      <c r="BK792" s="201"/>
      <c r="BL792" s="201"/>
      <c r="BM792" s="201"/>
      <c r="BN792" s="201"/>
      <c r="BO792" s="201"/>
      <c r="BP792" s="201"/>
      <c r="BQ792" s="201"/>
      <c r="BR792" s="203"/>
      <c r="BS792" s="201"/>
      <c r="BT792" s="201"/>
      <c r="BU792" s="201"/>
      <c r="BV792" s="201"/>
      <c r="BW792" s="201"/>
      <c r="BX792" s="201"/>
      <c r="BY792" s="201"/>
      <c r="BZ792" s="201"/>
      <c r="CA792" s="201"/>
      <c r="CB792" s="203"/>
      <c r="CC792" s="201"/>
      <c r="CD792" s="201"/>
      <c r="CE792" s="201"/>
      <c r="CF792" s="201"/>
      <c r="CG792" s="201"/>
      <c r="CH792" s="201"/>
      <c r="CI792" s="201"/>
      <c r="CJ792" s="201"/>
      <c r="CK792" s="201"/>
      <c r="CL792" s="203"/>
      <c r="CM792" s="201"/>
      <c r="CN792" s="201"/>
      <c r="CO792" s="201"/>
      <c r="CP792" s="201"/>
      <c r="CQ792" s="201"/>
      <c r="CR792" s="201"/>
      <c r="CS792" s="201"/>
      <c r="CT792" s="201"/>
      <c r="CU792" s="201"/>
    </row>
    <row r="793" spans="1:99" x14ac:dyDescent="0.25">
      <c r="A793" s="224"/>
      <c r="B793" s="224"/>
      <c r="C793" s="202"/>
      <c r="D793" s="201"/>
      <c r="E793" s="201"/>
      <c r="F793" s="230"/>
      <c r="G793" s="227"/>
      <c r="H793" s="230"/>
      <c r="I793" s="224"/>
      <c r="J793" s="201"/>
      <c r="K793" s="201"/>
      <c r="L793" s="201"/>
      <c r="M793" s="201"/>
      <c r="N793" s="201"/>
      <c r="O793" s="201"/>
      <c r="P793" s="201"/>
      <c r="Q793" s="224"/>
      <c r="R793" s="201"/>
      <c r="S793" s="201"/>
      <c r="T793" s="201"/>
      <c r="U793" s="201"/>
      <c r="V793" s="201"/>
      <c r="W793" s="203"/>
      <c r="X793" s="201"/>
      <c r="Y793" s="201"/>
      <c r="Z793" s="201"/>
      <c r="AA793" s="201"/>
      <c r="AB793" s="201"/>
      <c r="AC793" s="203"/>
      <c r="AD793" s="203"/>
      <c r="AE793" s="203"/>
      <c r="AF793" s="201"/>
      <c r="AG793" s="201"/>
      <c r="AH793" s="201"/>
      <c r="AI793" s="203"/>
      <c r="AJ793" s="203"/>
      <c r="AK793" s="203"/>
      <c r="AL793" s="203"/>
      <c r="AM793" s="201"/>
      <c r="AN793" s="201"/>
      <c r="AO793" s="201"/>
      <c r="AP793" s="201"/>
      <c r="AQ793" s="201"/>
      <c r="AR793" s="201"/>
      <c r="AS793" s="201"/>
      <c r="AT793" s="201"/>
      <c r="AU793" s="201"/>
      <c r="AV793" s="201"/>
      <c r="AW793" s="201"/>
      <c r="AX793" s="206"/>
      <c r="AY793" s="201"/>
      <c r="AZ793" s="201"/>
      <c r="BA793" s="201"/>
      <c r="BB793" s="201"/>
      <c r="BC793" s="201"/>
      <c r="BD793" s="201"/>
      <c r="BE793" s="201"/>
      <c r="BF793" s="201"/>
      <c r="BG793" s="201"/>
      <c r="BH793" s="203"/>
      <c r="BI793" s="201"/>
      <c r="BJ793" s="201"/>
      <c r="BK793" s="201"/>
      <c r="BL793" s="201"/>
      <c r="BM793" s="201"/>
      <c r="BN793" s="201"/>
      <c r="BO793" s="201"/>
      <c r="BP793" s="201"/>
      <c r="BQ793" s="201"/>
      <c r="BR793" s="203"/>
      <c r="BS793" s="201"/>
      <c r="BT793" s="201"/>
      <c r="BU793" s="201"/>
      <c r="BV793" s="201"/>
      <c r="BW793" s="201"/>
      <c r="BX793" s="201"/>
      <c r="BY793" s="201"/>
      <c r="BZ793" s="201"/>
      <c r="CA793" s="201"/>
      <c r="CB793" s="203"/>
      <c r="CC793" s="201"/>
      <c r="CD793" s="201"/>
      <c r="CE793" s="201"/>
      <c r="CF793" s="201"/>
      <c r="CG793" s="201"/>
      <c r="CH793" s="201"/>
      <c r="CI793" s="201"/>
      <c r="CJ793" s="201"/>
      <c r="CK793" s="201"/>
      <c r="CL793" s="203"/>
      <c r="CM793" s="201"/>
      <c r="CN793" s="201"/>
      <c r="CO793" s="201"/>
      <c r="CP793" s="201"/>
      <c r="CQ793" s="201"/>
      <c r="CR793" s="201"/>
      <c r="CS793" s="201"/>
      <c r="CT793" s="201"/>
      <c r="CU793" s="201"/>
    </row>
    <row r="794" spans="1:99" x14ac:dyDescent="0.25">
      <c r="A794" s="224"/>
      <c r="B794" s="224"/>
      <c r="C794" s="202"/>
      <c r="D794" s="201"/>
      <c r="E794" s="201"/>
      <c r="F794" s="227"/>
      <c r="G794" s="227"/>
      <c r="H794" s="206"/>
      <c r="I794" s="201"/>
      <c r="J794" s="201"/>
      <c r="K794" s="201"/>
      <c r="L794" s="201"/>
      <c r="M794" s="201"/>
      <c r="N794" s="201"/>
      <c r="O794" s="201"/>
      <c r="P794" s="201"/>
      <c r="Q794" s="224"/>
      <c r="R794" s="201"/>
      <c r="S794" s="201"/>
      <c r="T794" s="201"/>
      <c r="U794" s="201"/>
      <c r="V794" s="201"/>
      <c r="W794" s="203"/>
      <c r="X794" s="201"/>
      <c r="Y794" s="201"/>
      <c r="Z794" s="201"/>
      <c r="AA794" s="201"/>
      <c r="AB794" s="201"/>
      <c r="AC794" s="203"/>
      <c r="AD794" s="203"/>
      <c r="AE794" s="203"/>
      <c r="AF794" s="201"/>
      <c r="AG794" s="201"/>
      <c r="AH794" s="201"/>
      <c r="AI794" s="203"/>
      <c r="AJ794" s="203"/>
      <c r="AK794" s="203"/>
      <c r="AL794" s="203"/>
      <c r="AM794" s="201"/>
      <c r="AN794" s="201"/>
      <c r="AO794" s="201"/>
      <c r="AP794" s="201"/>
      <c r="AQ794" s="201"/>
      <c r="AR794" s="201"/>
      <c r="AS794" s="201"/>
      <c r="AT794" s="201"/>
      <c r="AU794" s="201"/>
      <c r="AV794" s="201"/>
      <c r="AW794" s="201"/>
      <c r="AX794" s="206"/>
      <c r="AY794" s="201"/>
      <c r="AZ794" s="201"/>
      <c r="BA794" s="201"/>
      <c r="BB794" s="201"/>
      <c r="BC794" s="201"/>
      <c r="BD794" s="201"/>
      <c r="BE794" s="201"/>
      <c r="BF794" s="201"/>
      <c r="BG794" s="201"/>
      <c r="BH794" s="203"/>
      <c r="BI794" s="201"/>
      <c r="BJ794" s="201"/>
      <c r="BK794" s="201"/>
      <c r="BL794" s="201"/>
      <c r="BM794" s="201"/>
      <c r="BN794" s="201"/>
      <c r="BO794" s="201"/>
      <c r="BP794" s="201"/>
      <c r="BQ794" s="201"/>
      <c r="BR794" s="203"/>
      <c r="BS794" s="201"/>
      <c r="BT794" s="201"/>
      <c r="BU794" s="201"/>
      <c r="BV794" s="201"/>
      <c r="BW794" s="201"/>
      <c r="BX794" s="201"/>
      <c r="BY794" s="201"/>
      <c r="BZ794" s="201"/>
      <c r="CA794" s="201"/>
      <c r="CB794" s="203"/>
      <c r="CC794" s="201"/>
      <c r="CD794" s="201"/>
      <c r="CE794" s="201"/>
      <c r="CF794" s="201"/>
      <c r="CG794" s="201"/>
      <c r="CH794" s="201"/>
      <c r="CI794" s="201"/>
      <c r="CJ794" s="201"/>
      <c r="CK794" s="201"/>
      <c r="CL794" s="203"/>
      <c r="CM794" s="201"/>
      <c r="CN794" s="201"/>
      <c r="CO794" s="201"/>
      <c r="CP794" s="201"/>
      <c r="CQ794" s="201"/>
      <c r="CR794" s="201"/>
      <c r="CS794" s="201"/>
      <c r="CT794" s="201"/>
      <c r="CU794" s="201"/>
    </row>
    <row r="795" spans="1:99" x14ac:dyDescent="0.25">
      <c r="A795" s="224"/>
      <c r="B795" s="201"/>
      <c r="C795" s="201"/>
      <c r="D795" s="201"/>
      <c r="E795" s="201"/>
      <c r="F795" s="227"/>
      <c r="G795" s="227"/>
      <c r="H795" s="206"/>
      <c r="I795" s="201"/>
      <c r="J795" s="201"/>
      <c r="K795" s="201"/>
      <c r="L795" s="201"/>
      <c r="M795" s="201"/>
      <c r="N795" s="201"/>
      <c r="O795" s="201"/>
      <c r="P795" s="201"/>
      <c r="Q795" s="201"/>
      <c r="R795" s="201"/>
      <c r="S795" s="201"/>
      <c r="T795" s="201"/>
      <c r="U795" s="201"/>
      <c r="V795" s="201"/>
      <c r="W795" s="203"/>
      <c r="X795" s="201"/>
      <c r="Y795" s="201"/>
      <c r="Z795" s="201"/>
      <c r="AA795" s="201"/>
      <c r="AB795" s="201"/>
      <c r="AC795" s="203"/>
      <c r="AD795" s="201"/>
      <c r="AE795" s="201"/>
      <c r="AF795" s="201"/>
      <c r="AG795" s="201"/>
      <c r="AH795" s="201"/>
      <c r="AI795" s="201"/>
      <c r="AJ795" s="201"/>
      <c r="AK795" s="201"/>
      <c r="AL795" s="201"/>
      <c r="AM795" s="201"/>
      <c r="AN795" s="201"/>
      <c r="AO795" s="201"/>
      <c r="AP795" s="201"/>
      <c r="AQ795" s="201"/>
      <c r="AR795" s="201"/>
      <c r="AS795" s="201"/>
      <c r="AT795" s="201"/>
      <c r="AU795" s="201"/>
      <c r="AV795" s="201"/>
      <c r="AW795" s="201"/>
      <c r="AX795" s="201"/>
      <c r="AY795" s="201"/>
      <c r="AZ795" s="201"/>
      <c r="BA795" s="201"/>
      <c r="BB795" s="201"/>
      <c r="BC795" s="201"/>
      <c r="BD795" s="201"/>
      <c r="BE795" s="201"/>
      <c r="BF795" s="201"/>
      <c r="BG795" s="201"/>
      <c r="BH795" s="203"/>
      <c r="BI795" s="201"/>
      <c r="BJ795" s="201"/>
      <c r="BK795" s="201"/>
      <c r="BL795" s="201"/>
      <c r="BM795" s="201"/>
      <c r="BN795" s="201"/>
      <c r="BO795" s="201"/>
      <c r="BP795" s="201"/>
      <c r="BQ795" s="201"/>
      <c r="BR795" s="201"/>
      <c r="BS795" s="201"/>
      <c r="BT795" s="201"/>
      <c r="BU795" s="201"/>
      <c r="BV795" s="201"/>
      <c r="BW795" s="201"/>
      <c r="BX795" s="201"/>
      <c r="BY795" s="201"/>
      <c r="BZ795" s="201"/>
      <c r="CA795" s="201"/>
      <c r="CB795" s="201"/>
      <c r="CC795" s="201"/>
      <c r="CD795" s="201"/>
      <c r="CE795" s="201"/>
      <c r="CF795" s="201"/>
      <c r="CG795" s="201"/>
      <c r="CH795" s="201"/>
      <c r="CI795" s="201"/>
      <c r="CJ795" s="201"/>
      <c r="CK795" s="201"/>
      <c r="CL795" s="201"/>
      <c r="CM795" s="201"/>
      <c r="CN795" s="201"/>
      <c r="CO795" s="201"/>
      <c r="CP795" s="201"/>
      <c r="CQ795" s="201"/>
      <c r="CR795" s="201"/>
      <c r="CS795" s="201"/>
      <c r="CT795" s="201"/>
      <c r="CU795" s="201"/>
    </row>
    <row r="796" spans="1:99" x14ac:dyDescent="0.25">
      <c r="A796" s="224"/>
      <c r="B796" s="201"/>
      <c r="C796" s="201"/>
      <c r="D796" s="201"/>
      <c r="E796" s="201"/>
      <c r="F796" s="227"/>
      <c r="G796" s="227"/>
      <c r="H796" s="206"/>
      <c r="I796" s="201"/>
      <c r="J796" s="201"/>
      <c r="K796" s="201"/>
      <c r="L796" s="201"/>
      <c r="M796" s="201"/>
      <c r="N796" s="201"/>
      <c r="O796" s="201"/>
      <c r="P796" s="201"/>
      <c r="Q796" s="201"/>
      <c r="R796" s="201"/>
      <c r="S796" s="201"/>
      <c r="T796" s="201"/>
      <c r="U796" s="201"/>
      <c r="V796" s="201"/>
      <c r="W796" s="203"/>
      <c r="X796" s="201"/>
      <c r="Y796" s="201"/>
      <c r="Z796" s="201"/>
      <c r="AA796" s="201"/>
      <c r="AB796" s="201"/>
      <c r="AC796" s="203"/>
      <c r="AD796" s="201"/>
      <c r="AE796" s="201"/>
      <c r="AF796" s="201"/>
      <c r="AG796" s="201"/>
      <c r="AH796" s="201"/>
      <c r="AI796" s="201"/>
      <c r="AJ796" s="201"/>
      <c r="AK796" s="201"/>
      <c r="AL796" s="201"/>
      <c r="AM796" s="201"/>
      <c r="AN796" s="201"/>
      <c r="AO796" s="201"/>
      <c r="AP796" s="201"/>
      <c r="AQ796" s="201"/>
      <c r="AR796" s="201"/>
      <c r="AS796" s="201"/>
      <c r="AT796" s="201"/>
      <c r="AU796" s="201"/>
      <c r="AV796" s="201"/>
      <c r="AW796" s="201"/>
      <c r="AX796" s="201"/>
      <c r="AY796" s="201"/>
      <c r="AZ796" s="201"/>
      <c r="BA796" s="201"/>
      <c r="BB796" s="201"/>
      <c r="BC796" s="201"/>
      <c r="BD796" s="201"/>
      <c r="BE796" s="201"/>
      <c r="BF796" s="201"/>
      <c r="BG796" s="201"/>
      <c r="BH796" s="203"/>
      <c r="BI796" s="201"/>
      <c r="BJ796" s="201"/>
      <c r="BK796" s="201"/>
      <c r="BL796" s="201"/>
      <c r="BM796" s="201"/>
      <c r="BN796" s="201"/>
      <c r="BO796" s="201"/>
      <c r="BP796" s="201"/>
      <c r="BQ796" s="201"/>
      <c r="BR796" s="201"/>
      <c r="BS796" s="201"/>
      <c r="BT796" s="201"/>
      <c r="BU796" s="201"/>
      <c r="BV796" s="201"/>
      <c r="BW796" s="201"/>
      <c r="BX796" s="201"/>
      <c r="BY796" s="201"/>
      <c r="BZ796" s="201"/>
      <c r="CA796" s="201"/>
      <c r="CB796" s="201"/>
      <c r="CC796" s="201"/>
      <c r="CD796" s="201"/>
      <c r="CE796" s="201"/>
      <c r="CF796" s="201"/>
      <c r="CG796" s="201"/>
      <c r="CH796" s="201"/>
      <c r="CI796" s="201"/>
      <c r="CJ796" s="201"/>
      <c r="CK796" s="201"/>
      <c r="CL796" s="201"/>
      <c r="CM796" s="201"/>
      <c r="CN796" s="201"/>
      <c r="CO796" s="201"/>
      <c r="CP796" s="201"/>
      <c r="CQ796" s="201"/>
      <c r="CR796" s="201"/>
      <c r="CS796" s="201"/>
      <c r="CT796" s="201"/>
      <c r="CU796" s="201"/>
    </row>
    <row r="797" spans="1:99" x14ac:dyDescent="0.25">
      <c r="A797" s="224"/>
      <c r="B797" s="201"/>
      <c r="C797" s="201"/>
      <c r="D797" s="201"/>
      <c r="E797" s="201"/>
      <c r="F797" s="227"/>
      <c r="G797" s="227"/>
      <c r="H797" s="206"/>
      <c r="I797" s="231"/>
      <c r="J797" s="201"/>
      <c r="K797" s="201"/>
      <c r="L797" s="201"/>
      <c r="M797" s="201"/>
      <c r="N797" s="201"/>
      <c r="O797" s="201"/>
      <c r="P797" s="201"/>
      <c r="Q797" s="201"/>
      <c r="R797" s="201"/>
      <c r="S797" s="201"/>
      <c r="T797" s="201"/>
      <c r="U797" s="201"/>
      <c r="V797" s="201"/>
      <c r="W797" s="203"/>
      <c r="X797" s="201"/>
      <c r="Y797" s="201"/>
      <c r="Z797" s="201"/>
      <c r="AA797" s="201"/>
      <c r="AB797" s="201"/>
      <c r="AC797" s="203"/>
      <c r="AD797" s="201"/>
      <c r="AE797" s="201"/>
      <c r="AF797" s="201"/>
      <c r="AG797" s="201"/>
      <c r="AH797" s="201"/>
      <c r="AI797" s="201"/>
      <c r="AJ797" s="201"/>
      <c r="AK797" s="201"/>
      <c r="AL797" s="201"/>
      <c r="AM797" s="201"/>
      <c r="AN797" s="201"/>
      <c r="AO797" s="201"/>
      <c r="AP797" s="201"/>
      <c r="AQ797" s="201"/>
      <c r="AR797" s="201"/>
      <c r="AS797" s="201"/>
      <c r="AT797" s="201"/>
      <c r="AU797" s="201"/>
      <c r="AV797" s="201"/>
      <c r="AW797" s="201"/>
      <c r="AX797" s="201"/>
      <c r="AY797" s="201"/>
      <c r="AZ797" s="201"/>
      <c r="BA797" s="201"/>
      <c r="BB797" s="201"/>
      <c r="BC797" s="201"/>
      <c r="BD797" s="201"/>
      <c r="BE797" s="201"/>
      <c r="BF797" s="201"/>
      <c r="BG797" s="201"/>
      <c r="BH797" s="203"/>
      <c r="BI797" s="201"/>
      <c r="BJ797" s="201"/>
      <c r="BK797" s="201"/>
      <c r="BL797" s="201"/>
      <c r="BM797" s="201"/>
      <c r="BN797" s="201"/>
      <c r="BO797" s="201"/>
      <c r="BP797" s="201"/>
      <c r="BQ797" s="201"/>
      <c r="BR797" s="201"/>
      <c r="BS797" s="201"/>
      <c r="BT797" s="201"/>
      <c r="BU797" s="201"/>
      <c r="BV797" s="201"/>
      <c r="BW797" s="201"/>
      <c r="BX797" s="201"/>
      <c r="BY797" s="201"/>
      <c r="BZ797" s="201"/>
      <c r="CA797" s="201"/>
      <c r="CB797" s="201"/>
      <c r="CC797" s="201"/>
      <c r="CD797" s="201"/>
      <c r="CE797" s="201"/>
      <c r="CF797" s="201"/>
      <c r="CG797" s="201"/>
      <c r="CH797" s="201"/>
      <c r="CI797" s="201"/>
      <c r="CJ797" s="201"/>
      <c r="CK797" s="201"/>
      <c r="CL797" s="201"/>
      <c r="CM797" s="201"/>
      <c r="CN797" s="201"/>
      <c r="CO797" s="201"/>
      <c r="CP797" s="201"/>
      <c r="CQ797" s="201"/>
      <c r="CR797" s="201"/>
      <c r="CS797" s="201"/>
      <c r="CT797" s="201"/>
      <c r="CU797" s="201"/>
    </row>
    <row r="798" spans="1:99" x14ac:dyDescent="0.25">
      <c r="A798" s="224"/>
      <c r="B798" s="201"/>
      <c r="C798" s="201"/>
      <c r="D798" s="201"/>
      <c r="E798" s="201"/>
      <c r="F798" s="227"/>
      <c r="G798" s="227"/>
      <c r="H798" s="206"/>
      <c r="I798" s="206"/>
      <c r="J798" s="201"/>
      <c r="K798" s="201"/>
      <c r="L798" s="201"/>
      <c r="M798" s="201"/>
      <c r="N798" s="201"/>
      <c r="O798" s="201"/>
      <c r="P798" s="201"/>
      <c r="Q798" s="201"/>
      <c r="R798" s="201"/>
      <c r="S798" s="201"/>
      <c r="T798" s="201"/>
      <c r="U798" s="201"/>
      <c r="V798" s="201"/>
      <c r="W798" s="203"/>
      <c r="X798" s="201"/>
      <c r="Y798" s="201"/>
      <c r="Z798" s="201"/>
      <c r="AA798" s="201"/>
      <c r="AB798" s="201"/>
      <c r="AC798" s="203"/>
      <c r="AD798" s="201"/>
      <c r="AE798" s="201"/>
      <c r="AF798" s="201"/>
      <c r="AG798" s="201"/>
      <c r="AH798" s="201"/>
      <c r="AI798" s="201"/>
      <c r="AJ798" s="201"/>
      <c r="AK798" s="201"/>
      <c r="AL798" s="201"/>
      <c r="AM798" s="201"/>
      <c r="AN798" s="201"/>
      <c r="AO798" s="201"/>
      <c r="AP798" s="201"/>
      <c r="AQ798" s="201"/>
      <c r="AR798" s="201"/>
      <c r="AS798" s="201"/>
      <c r="AT798" s="201"/>
      <c r="AU798" s="201"/>
      <c r="AV798" s="201"/>
      <c r="AW798" s="201"/>
      <c r="AX798" s="201"/>
      <c r="AY798" s="201"/>
      <c r="AZ798" s="201"/>
      <c r="BA798" s="201"/>
      <c r="BB798" s="201"/>
      <c r="BC798" s="201"/>
      <c r="BD798" s="201"/>
      <c r="BE798" s="201"/>
      <c r="BF798" s="201"/>
      <c r="BG798" s="201"/>
      <c r="BH798" s="203"/>
      <c r="BI798" s="201"/>
      <c r="BJ798" s="201"/>
      <c r="BK798" s="201"/>
      <c r="BL798" s="201"/>
      <c r="BM798" s="201"/>
      <c r="BN798" s="201"/>
      <c r="BO798" s="201"/>
      <c r="BP798" s="201"/>
      <c r="BQ798" s="201"/>
      <c r="BR798" s="201"/>
      <c r="BS798" s="201"/>
      <c r="BT798" s="201"/>
      <c r="BU798" s="201"/>
      <c r="BV798" s="201"/>
      <c r="BW798" s="201"/>
      <c r="BX798" s="201"/>
      <c r="BY798" s="201"/>
      <c r="BZ798" s="201"/>
      <c r="CA798" s="201"/>
      <c r="CB798" s="201"/>
      <c r="CC798" s="201"/>
      <c r="CD798" s="201"/>
      <c r="CE798" s="201"/>
      <c r="CF798" s="201"/>
      <c r="CG798" s="201"/>
      <c r="CH798" s="201"/>
      <c r="CI798" s="201"/>
      <c r="CJ798" s="201"/>
      <c r="CK798" s="201"/>
      <c r="CL798" s="201"/>
      <c r="CM798" s="201"/>
      <c r="CN798" s="201"/>
      <c r="CO798" s="201"/>
      <c r="CP798" s="201"/>
      <c r="CQ798" s="201"/>
      <c r="CR798" s="201"/>
      <c r="CS798" s="201"/>
      <c r="CT798" s="201"/>
      <c r="CU798" s="201"/>
    </row>
    <row r="799" spans="1:99" x14ac:dyDescent="0.25">
      <c r="A799" s="224"/>
      <c r="B799" s="201"/>
      <c r="C799" s="201"/>
      <c r="D799" s="201"/>
      <c r="E799" s="201"/>
      <c r="F799" s="232"/>
      <c r="G799" s="201"/>
      <c r="H799" s="201"/>
      <c r="I799" s="230"/>
      <c r="J799" s="201"/>
      <c r="K799" s="201"/>
      <c r="L799" s="201"/>
      <c r="M799" s="201"/>
      <c r="N799" s="201"/>
      <c r="O799" s="201"/>
      <c r="P799" s="201"/>
      <c r="Q799" s="201"/>
      <c r="R799" s="201"/>
      <c r="S799" s="201"/>
      <c r="T799" s="201"/>
      <c r="U799" s="201"/>
      <c r="V799" s="201"/>
      <c r="W799" s="203"/>
      <c r="X799" s="201"/>
      <c r="Y799" s="201"/>
      <c r="Z799" s="201"/>
      <c r="AA799" s="201"/>
      <c r="AB799" s="201"/>
      <c r="AC799" s="203"/>
      <c r="AD799" s="201"/>
      <c r="AE799" s="201"/>
      <c r="AF799" s="201"/>
      <c r="AG799" s="201"/>
      <c r="AH799" s="201"/>
      <c r="AI799" s="201"/>
      <c r="AJ799" s="201"/>
      <c r="AK799" s="201"/>
      <c r="AL799" s="201"/>
      <c r="AM799" s="201"/>
      <c r="AN799" s="201"/>
      <c r="AO799" s="201"/>
      <c r="AP799" s="201"/>
      <c r="AQ799" s="201"/>
      <c r="AR799" s="201"/>
      <c r="AS799" s="201"/>
      <c r="AT799" s="201"/>
      <c r="AU799" s="201"/>
      <c r="AV799" s="201"/>
      <c r="AW799" s="201"/>
      <c r="AX799" s="201"/>
      <c r="AY799" s="201"/>
      <c r="AZ799" s="201"/>
      <c r="BA799" s="201"/>
      <c r="BB799" s="201"/>
      <c r="BC799" s="201"/>
      <c r="BD799" s="201"/>
      <c r="BE799" s="201"/>
      <c r="BF799" s="201"/>
      <c r="BG799" s="201"/>
      <c r="BH799" s="203"/>
      <c r="BI799" s="201"/>
      <c r="BJ799" s="201"/>
      <c r="BK799" s="201"/>
      <c r="BL799" s="201"/>
      <c r="BM799" s="201"/>
      <c r="BN799" s="201"/>
      <c r="BO799" s="201"/>
      <c r="BP799" s="201"/>
      <c r="BQ799" s="201"/>
      <c r="BR799" s="201"/>
      <c r="BS799" s="201"/>
      <c r="BT799" s="201"/>
      <c r="BU799" s="201"/>
      <c r="BV799" s="201"/>
      <c r="BW799" s="201"/>
      <c r="BX799" s="201"/>
      <c r="BY799" s="201"/>
      <c r="BZ799" s="201"/>
      <c r="CA799" s="201"/>
      <c r="CB799" s="201"/>
      <c r="CC799" s="201"/>
      <c r="CD799" s="201"/>
      <c r="CE799" s="201"/>
      <c r="CF799" s="201"/>
      <c r="CG799" s="201"/>
      <c r="CH799" s="201"/>
      <c r="CI799" s="201"/>
      <c r="CJ799" s="201"/>
      <c r="CK799" s="201"/>
      <c r="CL799" s="201"/>
      <c r="CM799" s="201"/>
      <c r="CN799" s="201"/>
      <c r="CO799" s="201"/>
      <c r="CP799" s="201"/>
      <c r="CQ799" s="201"/>
      <c r="CR799" s="201"/>
      <c r="CS799" s="201"/>
      <c r="CT799" s="201"/>
      <c r="CU799" s="201"/>
    </row>
    <row r="800" spans="1:99" x14ac:dyDescent="0.25">
      <c r="A800" s="224"/>
      <c r="B800" s="201"/>
      <c r="C800" s="201"/>
      <c r="D800" s="201"/>
      <c r="E800" s="201"/>
      <c r="F800" s="216"/>
      <c r="G800" s="201"/>
      <c r="H800" s="201"/>
      <c r="I800" s="228"/>
      <c r="J800" s="201"/>
      <c r="K800" s="201"/>
      <c r="L800" s="201"/>
      <c r="M800" s="201"/>
      <c r="N800" s="201"/>
      <c r="O800" s="201"/>
      <c r="P800" s="201"/>
      <c r="Q800" s="201"/>
      <c r="R800" s="201"/>
      <c r="S800" s="201"/>
      <c r="T800" s="201"/>
      <c r="U800" s="201"/>
      <c r="V800" s="201"/>
      <c r="W800" s="203"/>
      <c r="X800" s="201"/>
      <c r="Y800" s="201"/>
      <c r="Z800" s="201"/>
      <c r="AA800" s="201"/>
      <c r="AB800" s="201"/>
      <c r="AC800" s="203"/>
      <c r="AD800" s="201"/>
      <c r="AE800" s="201"/>
      <c r="AF800" s="201"/>
      <c r="AG800" s="201"/>
      <c r="AH800" s="201"/>
      <c r="AI800" s="201"/>
      <c r="AJ800" s="201"/>
      <c r="AK800" s="201"/>
      <c r="AL800" s="201"/>
      <c r="AM800" s="201"/>
      <c r="AN800" s="201"/>
      <c r="AO800" s="201"/>
      <c r="AP800" s="201"/>
      <c r="AQ800" s="201"/>
      <c r="AR800" s="201"/>
      <c r="AS800" s="201"/>
      <c r="AT800" s="201"/>
      <c r="AU800" s="201"/>
      <c r="AV800" s="201"/>
      <c r="AW800" s="201"/>
      <c r="AX800" s="201"/>
      <c r="AY800" s="201"/>
      <c r="AZ800" s="201"/>
      <c r="BA800" s="201"/>
      <c r="BB800" s="201"/>
      <c r="BC800" s="201"/>
      <c r="BD800" s="201"/>
      <c r="BE800" s="201"/>
      <c r="BF800" s="201"/>
      <c r="BG800" s="201"/>
      <c r="BH800" s="203"/>
      <c r="BI800" s="201"/>
      <c r="BJ800" s="201"/>
      <c r="BK800" s="201"/>
      <c r="BL800" s="201"/>
      <c r="BM800" s="201"/>
      <c r="BN800" s="201"/>
      <c r="BO800" s="201"/>
      <c r="BP800" s="201"/>
      <c r="BQ800" s="201"/>
      <c r="BR800" s="201"/>
      <c r="BS800" s="201"/>
      <c r="BT800" s="201"/>
      <c r="BU800" s="201"/>
      <c r="BV800" s="201"/>
      <c r="BW800" s="201"/>
      <c r="BX800" s="201"/>
      <c r="BY800" s="201"/>
      <c r="BZ800" s="201"/>
      <c r="CA800" s="201"/>
      <c r="CB800" s="201"/>
      <c r="CC800" s="201"/>
      <c r="CD800" s="201"/>
      <c r="CE800" s="201"/>
      <c r="CF800" s="201"/>
      <c r="CG800" s="201"/>
      <c r="CH800" s="201"/>
      <c r="CI800" s="201"/>
      <c r="CJ800" s="201"/>
      <c r="CK800" s="201"/>
      <c r="CL800" s="201"/>
      <c r="CM800" s="201"/>
      <c r="CN800" s="201"/>
      <c r="CO800" s="201"/>
      <c r="CP800" s="201"/>
      <c r="CQ800" s="201"/>
      <c r="CR800" s="201"/>
      <c r="CS800" s="201"/>
      <c r="CT800" s="201"/>
      <c r="CU800" s="201"/>
    </row>
    <row r="801" spans="1:99" x14ac:dyDescent="0.25">
      <c r="A801" s="224"/>
      <c r="B801" s="201"/>
      <c r="C801" s="201"/>
      <c r="D801" s="201"/>
      <c r="E801" s="201"/>
      <c r="F801" s="227"/>
      <c r="G801" s="227"/>
      <c r="H801" s="206"/>
      <c r="I801" s="224"/>
      <c r="J801" s="201"/>
      <c r="K801" s="201"/>
      <c r="L801" s="201"/>
      <c r="M801" s="201"/>
      <c r="N801" s="201"/>
      <c r="O801" s="201"/>
      <c r="P801" s="201"/>
      <c r="Q801" s="201"/>
      <c r="R801" s="201"/>
      <c r="S801" s="201"/>
      <c r="T801" s="201"/>
      <c r="U801" s="201"/>
      <c r="V801" s="201"/>
      <c r="W801" s="203"/>
      <c r="X801" s="201"/>
      <c r="Y801" s="201"/>
      <c r="Z801" s="201"/>
      <c r="AA801" s="201"/>
      <c r="AB801" s="201"/>
      <c r="AC801" s="203"/>
      <c r="AD801" s="201"/>
      <c r="AE801" s="201"/>
      <c r="AF801" s="201"/>
      <c r="AG801" s="201"/>
      <c r="AH801" s="201"/>
      <c r="AI801" s="201"/>
      <c r="AJ801" s="201"/>
      <c r="AK801" s="201"/>
      <c r="AL801" s="201"/>
      <c r="AM801" s="201"/>
      <c r="AN801" s="201"/>
      <c r="AO801" s="201"/>
      <c r="AP801" s="201"/>
      <c r="AQ801" s="201"/>
      <c r="AR801" s="201"/>
      <c r="AS801" s="201"/>
      <c r="AT801" s="201"/>
      <c r="AU801" s="201"/>
      <c r="AV801" s="201"/>
      <c r="AW801" s="201"/>
      <c r="AX801" s="201"/>
      <c r="AY801" s="201"/>
      <c r="AZ801" s="201"/>
      <c r="BA801" s="201"/>
      <c r="BB801" s="201"/>
      <c r="BC801" s="201"/>
      <c r="BD801" s="201"/>
      <c r="BE801" s="201"/>
      <c r="BF801" s="201"/>
      <c r="BG801" s="201"/>
      <c r="BH801" s="203"/>
      <c r="BI801" s="201"/>
      <c r="BJ801" s="201"/>
      <c r="BK801" s="201"/>
      <c r="BL801" s="201"/>
      <c r="BM801" s="201"/>
      <c r="BN801" s="201"/>
      <c r="BO801" s="201"/>
      <c r="BP801" s="201"/>
      <c r="BQ801" s="201"/>
      <c r="BR801" s="201"/>
      <c r="BS801" s="201"/>
      <c r="BT801" s="201"/>
      <c r="BU801" s="201"/>
      <c r="BV801" s="201"/>
      <c r="BW801" s="201"/>
      <c r="BX801" s="201"/>
      <c r="BY801" s="201"/>
      <c r="BZ801" s="201"/>
      <c r="CA801" s="201"/>
      <c r="CB801" s="201"/>
      <c r="CC801" s="201"/>
      <c r="CD801" s="201"/>
      <c r="CE801" s="201"/>
      <c r="CF801" s="201"/>
      <c r="CG801" s="201"/>
      <c r="CH801" s="201"/>
      <c r="CI801" s="201"/>
      <c r="CJ801" s="201"/>
      <c r="CK801" s="201"/>
      <c r="CL801" s="201"/>
      <c r="CM801" s="201"/>
      <c r="CN801" s="201"/>
      <c r="CO801" s="201"/>
      <c r="CP801" s="201"/>
      <c r="CQ801" s="201"/>
      <c r="CR801" s="201"/>
      <c r="CS801" s="201"/>
      <c r="CT801" s="201"/>
      <c r="CU801" s="201"/>
    </row>
    <row r="802" spans="1:99" x14ac:dyDescent="0.25">
      <c r="A802" s="224"/>
      <c r="B802" s="201"/>
      <c r="C802" s="201"/>
      <c r="D802" s="201"/>
      <c r="E802" s="201"/>
      <c r="F802" s="227"/>
      <c r="G802" s="233"/>
      <c r="H802" s="206"/>
      <c r="I802" s="224"/>
      <c r="J802" s="201"/>
      <c r="K802" s="201"/>
      <c r="L802" s="201"/>
      <c r="M802" s="201"/>
      <c r="N802" s="201"/>
      <c r="O802" s="201"/>
      <c r="P802" s="201"/>
      <c r="Q802" s="201"/>
      <c r="R802" s="201"/>
      <c r="S802" s="201"/>
      <c r="T802" s="201"/>
      <c r="U802" s="201"/>
      <c r="V802" s="201"/>
      <c r="W802" s="203"/>
      <c r="X802" s="201"/>
      <c r="Y802" s="201"/>
      <c r="Z802" s="201"/>
      <c r="AA802" s="201"/>
      <c r="AB802" s="201"/>
      <c r="AC802" s="203"/>
      <c r="AD802" s="201"/>
      <c r="AE802" s="201"/>
      <c r="AF802" s="201"/>
      <c r="AG802" s="201"/>
      <c r="AH802" s="201"/>
      <c r="AI802" s="201"/>
      <c r="AJ802" s="201"/>
      <c r="AK802" s="201"/>
      <c r="AL802" s="201"/>
      <c r="AM802" s="201"/>
      <c r="AN802" s="201"/>
      <c r="AO802" s="201"/>
      <c r="AP802" s="201"/>
      <c r="AQ802" s="201"/>
      <c r="AR802" s="201"/>
      <c r="AS802" s="201"/>
      <c r="AT802" s="201"/>
      <c r="AU802" s="201"/>
      <c r="AV802" s="201"/>
      <c r="AW802" s="201"/>
      <c r="AX802" s="201"/>
      <c r="AY802" s="201"/>
      <c r="AZ802" s="201"/>
      <c r="BA802" s="201"/>
      <c r="BB802" s="201"/>
      <c r="BC802" s="201"/>
      <c r="BD802" s="201"/>
      <c r="BE802" s="201"/>
      <c r="BF802" s="201"/>
      <c r="BG802" s="201"/>
      <c r="BH802" s="203"/>
      <c r="BI802" s="201"/>
      <c r="BJ802" s="201"/>
      <c r="BK802" s="201"/>
      <c r="BL802" s="201"/>
      <c r="BM802" s="201"/>
      <c r="BN802" s="201"/>
      <c r="BO802" s="201"/>
      <c r="BP802" s="201"/>
      <c r="BQ802" s="201"/>
      <c r="BR802" s="201"/>
      <c r="BS802" s="201"/>
      <c r="BT802" s="201"/>
      <c r="BU802" s="201"/>
      <c r="BV802" s="201"/>
      <c r="BW802" s="201"/>
      <c r="BX802" s="201"/>
      <c r="BY802" s="201"/>
      <c r="BZ802" s="201"/>
      <c r="CA802" s="201"/>
      <c r="CB802" s="201"/>
      <c r="CC802" s="201"/>
      <c r="CD802" s="201"/>
      <c r="CE802" s="201"/>
      <c r="CF802" s="201"/>
      <c r="CG802" s="201"/>
      <c r="CH802" s="201"/>
      <c r="CI802" s="201"/>
      <c r="CJ802" s="201"/>
      <c r="CK802" s="201"/>
      <c r="CL802" s="201"/>
      <c r="CM802" s="201"/>
      <c r="CN802" s="201"/>
      <c r="CO802" s="201"/>
      <c r="CP802" s="201"/>
      <c r="CQ802" s="201"/>
      <c r="CR802" s="201"/>
      <c r="CS802" s="201"/>
      <c r="CT802" s="201"/>
      <c r="CU802" s="201"/>
    </row>
    <row r="803" spans="1:99" x14ac:dyDescent="0.25">
      <c r="A803" s="201"/>
      <c r="B803" s="201"/>
      <c r="C803" s="201"/>
      <c r="D803" s="201"/>
      <c r="E803" s="201"/>
      <c r="F803" s="227"/>
      <c r="G803" s="201"/>
      <c r="H803" s="206"/>
      <c r="I803" s="224"/>
      <c r="J803" s="201"/>
      <c r="K803" s="201"/>
      <c r="L803" s="201"/>
      <c r="M803" s="201"/>
      <c r="N803" s="201"/>
      <c r="O803" s="201"/>
      <c r="P803" s="201"/>
      <c r="Q803" s="201"/>
      <c r="R803" s="201"/>
      <c r="S803" s="201"/>
      <c r="T803" s="201"/>
      <c r="U803" s="201"/>
      <c r="V803" s="201"/>
      <c r="W803" s="203"/>
      <c r="X803" s="201"/>
      <c r="Y803" s="201"/>
      <c r="Z803" s="201"/>
      <c r="AA803" s="201"/>
      <c r="AB803" s="201"/>
      <c r="AC803" s="203"/>
      <c r="AD803" s="201"/>
      <c r="AE803" s="201"/>
      <c r="AF803" s="201"/>
      <c r="AG803" s="201"/>
      <c r="AH803" s="201"/>
      <c r="AI803" s="201"/>
      <c r="AJ803" s="201"/>
      <c r="AK803" s="201"/>
      <c r="AL803" s="201"/>
      <c r="AM803" s="201"/>
      <c r="AN803" s="201"/>
      <c r="AO803" s="201"/>
      <c r="AP803" s="201"/>
      <c r="AQ803" s="201"/>
      <c r="AR803" s="201"/>
      <c r="AS803" s="201"/>
      <c r="AT803" s="201"/>
      <c r="AU803" s="201"/>
      <c r="AV803" s="201"/>
      <c r="AW803" s="201"/>
      <c r="AX803" s="201"/>
      <c r="AY803" s="201"/>
      <c r="AZ803" s="201"/>
      <c r="BA803" s="201"/>
      <c r="BB803" s="201"/>
      <c r="BC803" s="201"/>
      <c r="BD803" s="201"/>
      <c r="BE803" s="201"/>
      <c r="BF803" s="201"/>
      <c r="BG803" s="201"/>
      <c r="BH803" s="203"/>
      <c r="BI803" s="201"/>
      <c r="BJ803" s="201"/>
      <c r="BK803" s="201"/>
      <c r="BL803" s="201"/>
      <c r="BM803" s="201"/>
      <c r="BN803" s="201"/>
      <c r="BO803" s="201"/>
      <c r="BP803" s="201"/>
      <c r="BQ803" s="201"/>
      <c r="BR803" s="201"/>
      <c r="BS803" s="201"/>
      <c r="BT803" s="201"/>
      <c r="BU803" s="201"/>
      <c r="BV803" s="201"/>
      <c r="BW803" s="201"/>
      <c r="BX803" s="201"/>
      <c r="BY803" s="201"/>
      <c r="BZ803" s="201"/>
      <c r="CA803" s="201"/>
      <c r="CB803" s="201"/>
      <c r="CC803" s="201"/>
      <c r="CD803" s="201"/>
      <c r="CE803" s="201"/>
      <c r="CF803" s="201"/>
      <c r="CG803" s="201"/>
      <c r="CH803" s="201"/>
      <c r="CI803" s="201"/>
      <c r="CJ803" s="201"/>
      <c r="CK803" s="201"/>
      <c r="CL803" s="201"/>
      <c r="CM803" s="201"/>
      <c r="CN803" s="201"/>
      <c r="CO803" s="201"/>
      <c r="CP803" s="201"/>
      <c r="CQ803" s="201"/>
      <c r="CR803" s="201"/>
      <c r="CS803" s="201"/>
      <c r="CT803" s="201"/>
      <c r="CU803" s="201"/>
    </row>
    <row r="804" spans="1:99" x14ac:dyDescent="0.25">
      <c r="A804" s="201"/>
      <c r="B804" s="201"/>
      <c r="C804" s="201"/>
      <c r="D804" s="201"/>
      <c r="E804" s="201"/>
      <c r="F804" s="227"/>
      <c r="G804" s="233"/>
      <c r="H804" s="206"/>
      <c r="I804" s="224"/>
      <c r="J804" s="201"/>
      <c r="K804" s="201"/>
      <c r="L804" s="201"/>
      <c r="M804" s="201"/>
      <c r="N804" s="201"/>
      <c r="O804" s="201"/>
      <c r="P804" s="201"/>
      <c r="Q804" s="201"/>
      <c r="R804" s="201"/>
      <c r="S804" s="201"/>
      <c r="T804" s="201"/>
      <c r="U804" s="201"/>
      <c r="V804" s="201"/>
      <c r="W804" s="203"/>
      <c r="X804" s="201"/>
      <c r="Y804" s="201"/>
      <c r="Z804" s="201"/>
      <c r="AA804" s="201"/>
      <c r="AB804" s="201"/>
      <c r="AC804" s="203"/>
      <c r="AD804" s="201"/>
      <c r="AE804" s="201"/>
      <c r="AF804" s="201"/>
      <c r="AG804" s="201"/>
      <c r="AH804" s="201"/>
      <c r="AI804" s="201"/>
      <c r="AJ804" s="201"/>
      <c r="AK804" s="201"/>
      <c r="AL804" s="201"/>
      <c r="AM804" s="201"/>
      <c r="AN804" s="201"/>
      <c r="AO804" s="201"/>
      <c r="AP804" s="201"/>
      <c r="AQ804" s="201"/>
      <c r="AR804" s="201"/>
      <c r="AS804" s="201"/>
      <c r="AT804" s="201"/>
      <c r="AU804" s="201"/>
      <c r="AV804" s="201"/>
      <c r="AW804" s="201"/>
      <c r="AX804" s="201"/>
      <c r="AY804" s="201"/>
      <c r="AZ804" s="201"/>
      <c r="BA804" s="201"/>
      <c r="BB804" s="201"/>
      <c r="BC804" s="201"/>
      <c r="BD804" s="201"/>
      <c r="BE804" s="201"/>
      <c r="BF804" s="201"/>
      <c r="BG804" s="201"/>
      <c r="BH804" s="203"/>
      <c r="BI804" s="201"/>
      <c r="BJ804" s="201"/>
      <c r="BK804" s="201"/>
      <c r="BL804" s="201"/>
      <c r="BM804" s="201"/>
      <c r="BN804" s="201"/>
      <c r="BO804" s="201"/>
      <c r="BP804" s="201"/>
      <c r="BQ804" s="201"/>
      <c r="BR804" s="201"/>
      <c r="BS804" s="201"/>
      <c r="BT804" s="201"/>
      <c r="BU804" s="201"/>
      <c r="BV804" s="201"/>
      <c r="BW804" s="201"/>
      <c r="BX804" s="201"/>
      <c r="BY804" s="201"/>
      <c r="BZ804" s="201"/>
      <c r="CA804" s="201"/>
      <c r="CB804" s="201"/>
      <c r="CC804" s="201"/>
      <c r="CD804" s="201"/>
      <c r="CE804" s="201"/>
      <c r="CF804" s="201"/>
      <c r="CG804" s="201"/>
      <c r="CH804" s="201"/>
      <c r="CI804" s="201"/>
      <c r="CJ804" s="201"/>
      <c r="CK804" s="201"/>
      <c r="CL804" s="201"/>
      <c r="CM804" s="201"/>
      <c r="CN804" s="201"/>
      <c r="CO804" s="201"/>
      <c r="CP804" s="201"/>
      <c r="CQ804" s="201"/>
      <c r="CR804" s="201"/>
      <c r="CS804" s="201"/>
      <c r="CT804" s="201"/>
      <c r="CU804" s="201"/>
    </row>
    <row r="805" spans="1:99" x14ac:dyDescent="0.25">
      <c r="A805" s="201"/>
      <c r="B805" s="201"/>
      <c r="C805" s="201"/>
      <c r="D805" s="201"/>
      <c r="E805" s="201"/>
      <c r="F805" s="227"/>
      <c r="G805" s="201"/>
      <c r="H805" s="206"/>
      <c r="I805" s="224"/>
      <c r="J805" s="201"/>
      <c r="K805" s="201"/>
      <c r="L805" s="201"/>
      <c r="M805" s="201"/>
      <c r="N805" s="201"/>
      <c r="O805" s="201"/>
      <c r="P805" s="201"/>
      <c r="Q805" s="201"/>
      <c r="R805" s="201"/>
      <c r="S805" s="201"/>
      <c r="T805" s="201"/>
      <c r="U805" s="201"/>
      <c r="V805" s="201"/>
      <c r="W805" s="203"/>
      <c r="X805" s="201"/>
      <c r="Y805" s="201"/>
      <c r="Z805" s="201"/>
      <c r="AA805" s="201"/>
      <c r="AB805" s="201"/>
      <c r="AC805" s="203"/>
      <c r="AD805" s="201"/>
      <c r="AE805" s="201"/>
      <c r="AF805" s="201"/>
      <c r="AG805" s="201"/>
      <c r="AH805" s="201"/>
      <c r="AI805" s="201"/>
      <c r="AJ805" s="201"/>
      <c r="AK805" s="201"/>
      <c r="AL805" s="201"/>
      <c r="AM805" s="201"/>
      <c r="AN805" s="201"/>
      <c r="AO805" s="201"/>
      <c r="AP805" s="201"/>
      <c r="AQ805" s="201"/>
      <c r="AR805" s="201"/>
      <c r="AS805" s="201"/>
      <c r="AT805" s="201"/>
      <c r="AU805" s="201"/>
      <c r="AV805" s="201"/>
      <c r="AW805" s="201"/>
      <c r="AX805" s="201"/>
      <c r="AY805" s="201"/>
      <c r="AZ805" s="201"/>
      <c r="BA805" s="201"/>
      <c r="BB805" s="201"/>
      <c r="BC805" s="201"/>
      <c r="BD805" s="201"/>
      <c r="BE805" s="201"/>
      <c r="BF805" s="201"/>
      <c r="BG805" s="201"/>
      <c r="BH805" s="203"/>
      <c r="BI805" s="201"/>
      <c r="BJ805" s="201"/>
      <c r="BK805" s="201"/>
      <c r="BL805" s="201"/>
      <c r="BM805" s="201"/>
      <c r="BN805" s="201"/>
      <c r="BO805" s="201"/>
      <c r="BP805" s="201"/>
      <c r="BQ805" s="201"/>
      <c r="BR805" s="201"/>
      <c r="BS805" s="201"/>
      <c r="BT805" s="201"/>
      <c r="BU805" s="201"/>
      <c r="BV805" s="201"/>
      <c r="BW805" s="201"/>
      <c r="BX805" s="201"/>
      <c r="BY805" s="201"/>
      <c r="BZ805" s="201"/>
      <c r="CA805" s="201"/>
      <c r="CB805" s="201"/>
      <c r="CC805" s="201"/>
      <c r="CD805" s="201"/>
      <c r="CE805" s="201"/>
      <c r="CF805" s="201"/>
      <c r="CG805" s="201"/>
      <c r="CH805" s="201"/>
      <c r="CI805" s="201"/>
      <c r="CJ805" s="201"/>
      <c r="CK805" s="201"/>
      <c r="CL805" s="201"/>
      <c r="CM805" s="201"/>
      <c r="CN805" s="201"/>
      <c r="CO805" s="201"/>
      <c r="CP805" s="201"/>
      <c r="CQ805" s="201"/>
      <c r="CR805" s="201"/>
      <c r="CS805" s="201"/>
      <c r="CT805" s="201"/>
      <c r="CU805" s="201"/>
    </row>
    <row r="806" spans="1:99" x14ac:dyDescent="0.25">
      <c r="A806" s="201"/>
      <c r="B806" s="201"/>
      <c r="C806" s="201"/>
      <c r="D806" s="201"/>
      <c r="E806" s="201"/>
      <c r="F806" s="227"/>
      <c r="G806" s="227"/>
      <c r="H806" s="206"/>
      <c r="I806" s="224"/>
      <c r="J806" s="201"/>
      <c r="K806" s="201"/>
      <c r="L806" s="201"/>
      <c r="M806" s="201"/>
      <c r="N806" s="201"/>
      <c r="O806" s="201"/>
      <c r="P806" s="201"/>
      <c r="Q806" s="201"/>
      <c r="R806" s="201"/>
      <c r="S806" s="201"/>
      <c r="T806" s="201"/>
      <c r="U806" s="201"/>
      <c r="V806" s="201"/>
      <c r="W806" s="203"/>
      <c r="X806" s="201"/>
      <c r="Y806" s="201"/>
      <c r="Z806" s="201"/>
      <c r="AA806" s="201"/>
      <c r="AB806" s="201"/>
      <c r="AC806" s="203"/>
      <c r="AD806" s="201"/>
      <c r="AE806" s="201"/>
      <c r="AF806" s="201"/>
      <c r="AG806" s="201"/>
      <c r="AH806" s="201"/>
      <c r="AI806" s="201"/>
      <c r="AJ806" s="201"/>
      <c r="AK806" s="201"/>
      <c r="AL806" s="201"/>
      <c r="AM806" s="201"/>
      <c r="AN806" s="201"/>
      <c r="AO806" s="201"/>
      <c r="AP806" s="201"/>
      <c r="AQ806" s="201"/>
      <c r="AR806" s="201"/>
      <c r="AS806" s="201"/>
      <c r="AT806" s="201"/>
      <c r="AU806" s="201"/>
      <c r="AV806" s="201"/>
      <c r="AW806" s="201"/>
      <c r="AX806" s="201"/>
      <c r="AY806" s="201"/>
      <c r="AZ806" s="201"/>
      <c r="BA806" s="201"/>
      <c r="BB806" s="201"/>
      <c r="BC806" s="201"/>
      <c r="BD806" s="201"/>
      <c r="BE806" s="201"/>
      <c r="BF806" s="201"/>
      <c r="BG806" s="201"/>
      <c r="BH806" s="203"/>
      <c r="BI806" s="201"/>
      <c r="BJ806" s="201"/>
      <c r="BK806" s="201"/>
      <c r="BL806" s="201"/>
      <c r="BM806" s="201"/>
      <c r="BN806" s="201"/>
      <c r="BO806" s="201"/>
      <c r="BP806" s="201"/>
      <c r="BQ806" s="201"/>
      <c r="BR806" s="201"/>
      <c r="BS806" s="201"/>
      <c r="BT806" s="201"/>
      <c r="BU806" s="201"/>
      <c r="BV806" s="201"/>
      <c r="BW806" s="201"/>
      <c r="BX806" s="201"/>
      <c r="BY806" s="201"/>
      <c r="BZ806" s="201"/>
      <c r="CA806" s="201"/>
      <c r="CB806" s="201"/>
      <c r="CC806" s="201"/>
      <c r="CD806" s="201"/>
      <c r="CE806" s="201"/>
      <c r="CF806" s="201"/>
      <c r="CG806" s="201"/>
      <c r="CH806" s="201"/>
      <c r="CI806" s="201"/>
      <c r="CJ806" s="201"/>
      <c r="CK806" s="201"/>
      <c r="CL806" s="201"/>
      <c r="CM806" s="201"/>
      <c r="CN806" s="201"/>
      <c r="CO806" s="201"/>
      <c r="CP806" s="201"/>
      <c r="CQ806" s="201"/>
      <c r="CR806" s="201"/>
      <c r="CS806" s="201"/>
      <c r="CT806" s="201"/>
      <c r="CU806" s="201"/>
    </row>
    <row r="807" spans="1:99" x14ac:dyDescent="0.25">
      <c r="A807" s="201"/>
      <c r="B807" s="201"/>
      <c r="C807" s="201"/>
      <c r="D807" s="201"/>
      <c r="E807" s="201"/>
      <c r="F807" s="227"/>
      <c r="G807" s="227"/>
      <c r="H807" s="206"/>
      <c r="I807" s="224"/>
      <c r="J807" s="201"/>
      <c r="K807" s="201"/>
      <c r="L807" s="201"/>
      <c r="M807" s="201"/>
      <c r="N807" s="201"/>
      <c r="O807" s="201"/>
      <c r="P807" s="201"/>
      <c r="Q807" s="201"/>
      <c r="R807" s="201"/>
      <c r="S807" s="201"/>
      <c r="T807" s="201"/>
      <c r="U807" s="201"/>
      <c r="V807" s="201"/>
      <c r="W807" s="203"/>
      <c r="X807" s="201"/>
      <c r="Y807" s="201"/>
      <c r="Z807" s="201"/>
      <c r="AA807" s="201"/>
      <c r="AB807" s="201"/>
      <c r="AC807" s="203"/>
      <c r="AD807" s="201"/>
      <c r="AE807" s="201"/>
      <c r="AF807" s="201"/>
      <c r="AG807" s="201"/>
      <c r="AH807" s="201"/>
      <c r="AI807" s="201"/>
      <c r="AJ807" s="201"/>
      <c r="AK807" s="201"/>
      <c r="AL807" s="201"/>
      <c r="AM807" s="201"/>
      <c r="AN807" s="201"/>
      <c r="AO807" s="201"/>
      <c r="AP807" s="201"/>
      <c r="AQ807" s="201"/>
      <c r="AR807" s="201"/>
      <c r="AS807" s="201"/>
      <c r="AT807" s="201"/>
      <c r="AU807" s="201"/>
      <c r="AV807" s="201"/>
      <c r="AW807" s="201"/>
      <c r="AX807" s="201"/>
      <c r="AY807" s="201"/>
      <c r="AZ807" s="201"/>
      <c r="BA807" s="201"/>
      <c r="BB807" s="201"/>
      <c r="BC807" s="201"/>
      <c r="BD807" s="201"/>
      <c r="BE807" s="201"/>
      <c r="BF807" s="201"/>
      <c r="BG807" s="201"/>
      <c r="BH807" s="203"/>
      <c r="BI807" s="201"/>
      <c r="BJ807" s="201"/>
      <c r="BK807" s="201"/>
      <c r="BL807" s="201"/>
      <c r="BM807" s="201"/>
      <c r="BN807" s="201"/>
      <c r="BO807" s="201"/>
      <c r="BP807" s="201"/>
      <c r="BQ807" s="201"/>
      <c r="BR807" s="201"/>
      <c r="BS807" s="201"/>
      <c r="BT807" s="201"/>
      <c r="BU807" s="201"/>
      <c r="BV807" s="201"/>
      <c r="BW807" s="201"/>
      <c r="BX807" s="201"/>
      <c r="BY807" s="201"/>
      <c r="BZ807" s="201"/>
      <c r="CA807" s="201"/>
      <c r="CB807" s="201"/>
      <c r="CC807" s="201"/>
      <c r="CD807" s="201"/>
      <c r="CE807" s="201"/>
      <c r="CF807" s="201"/>
      <c r="CG807" s="201"/>
      <c r="CH807" s="201"/>
      <c r="CI807" s="201"/>
      <c r="CJ807" s="201"/>
      <c r="CK807" s="201"/>
      <c r="CL807" s="201"/>
      <c r="CM807" s="201"/>
      <c r="CN807" s="201"/>
      <c r="CO807" s="201"/>
      <c r="CP807" s="201"/>
      <c r="CQ807" s="201"/>
      <c r="CR807" s="201"/>
      <c r="CS807" s="201"/>
      <c r="CT807" s="201"/>
      <c r="CU807" s="201"/>
    </row>
    <row r="808" spans="1:99" x14ac:dyDescent="0.25">
      <c r="A808" s="201"/>
      <c r="B808" s="201"/>
      <c r="C808" s="201"/>
      <c r="D808" s="201"/>
      <c r="E808" s="201"/>
      <c r="F808" s="227"/>
      <c r="G808" s="227"/>
      <c r="H808" s="206"/>
      <c r="I808" s="224"/>
      <c r="J808" s="201"/>
      <c r="K808" s="201"/>
      <c r="L808" s="201"/>
      <c r="M808" s="201"/>
      <c r="N808" s="201"/>
      <c r="O808" s="201"/>
      <c r="P808" s="201"/>
      <c r="Q808" s="201"/>
      <c r="R808" s="201"/>
      <c r="S808" s="201"/>
      <c r="T808" s="201"/>
      <c r="U808" s="201"/>
      <c r="V808" s="201"/>
      <c r="W808" s="203"/>
      <c r="X808" s="201"/>
      <c r="Y808" s="201"/>
      <c r="Z808" s="201"/>
      <c r="AA808" s="201"/>
      <c r="AB808" s="201"/>
      <c r="AC808" s="203"/>
      <c r="AD808" s="201"/>
      <c r="AE808" s="201"/>
      <c r="AF808" s="201"/>
      <c r="AG808" s="201"/>
      <c r="AH808" s="201"/>
      <c r="AI808" s="201"/>
      <c r="AJ808" s="201"/>
      <c r="AK808" s="201"/>
      <c r="AL808" s="201"/>
      <c r="AM808" s="201"/>
      <c r="AN808" s="201"/>
      <c r="AO808" s="201"/>
      <c r="AP808" s="201"/>
      <c r="AQ808" s="201"/>
      <c r="AR808" s="201"/>
      <c r="AS808" s="201"/>
      <c r="AT808" s="201"/>
      <c r="AU808" s="201"/>
      <c r="AV808" s="201"/>
      <c r="AW808" s="201"/>
      <c r="AX808" s="201"/>
      <c r="AY808" s="201"/>
      <c r="AZ808" s="201"/>
      <c r="BA808" s="201"/>
      <c r="BB808" s="201"/>
      <c r="BC808" s="201"/>
      <c r="BD808" s="201"/>
      <c r="BE808" s="201"/>
      <c r="BF808" s="201"/>
      <c r="BG808" s="201"/>
      <c r="BH808" s="203"/>
      <c r="BI808" s="201"/>
      <c r="BJ808" s="201"/>
      <c r="BK808" s="201"/>
      <c r="BL808" s="201"/>
      <c r="BM808" s="201"/>
      <c r="BN808" s="201"/>
      <c r="BO808" s="201"/>
      <c r="BP808" s="201"/>
      <c r="BQ808" s="201"/>
      <c r="BR808" s="201"/>
      <c r="BS808" s="201"/>
      <c r="BT808" s="201"/>
      <c r="BU808" s="201"/>
      <c r="BV808" s="201"/>
      <c r="BW808" s="201"/>
      <c r="BX808" s="201"/>
      <c r="BY808" s="201"/>
      <c r="BZ808" s="201"/>
      <c r="CA808" s="201"/>
      <c r="CB808" s="201"/>
      <c r="CC808" s="201"/>
      <c r="CD808" s="201"/>
      <c r="CE808" s="201"/>
      <c r="CF808" s="201"/>
      <c r="CG808" s="201"/>
      <c r="CH808" s="201"/>
      <c r="CI808" s="201"/>
      <c r="CJ808" s="201"/>
      <c r="CK808" s="201"/>
      <c r="CL808" s="201"/>
      <c r="CM808" s="201"/>
      <c r="CN808" s="201"/>
      <c r="CO808" s="201"/>
      <c r="CP808" s="201"/>
      <c r="CQ808" s="201"/>
      <c r="CR808" s="201"/>
      <c r="CS808" s="201"/>
      <c r="CT808" s="201"/>
      <c r="CU808" s="201"/>
    </row>
    <row r="809" spans="1:99" x14ac:dyDescent="0.25">
      <c r="A809" s="201"/>
      <c r="B809" s="201"/>
      <c r="C809" s="201"/>
      <c r="D809" s="201"/>
      <c r="E809" s="201"/>
      <c r="F809" s="227"/>
      <c r="G809" s="227"/>
      <c r="H809" s="206"/>
      <c r="I809" s="224"/>
      <c r="J809" s="201"/>
      <c r="K809" s="201"/>
      <c r="L809" s="201"/>
      <c r="M809" s="201"/>
      <c r="N809" s="201"/>
      <c r="O809" s="201"/>
      <c r="P809" s="201"/>
      <c r="Q809" s="201"/>
      <c r="R809" s="201"/>
      <c r="S809" s="201"/>
      <c r="T809" s="201"/>
      <c r="U809" s="201"/>
      <c r="V809" s="201"/>
      <c r="W809" s="203"/>
      <c r="X809" s="201"/>
      <c r="Y809" s="201"/>
      <c r="Z809" s="201"/>
      <c r="AA809" s="201"/>
      <c r="AB809" s="201"/>
      <c r="AC809" s="203"/>
      <c r="AD809" s="201"/>
      <c r="AE809" s="201"/>
      <c r="AF809" s="201"/>
      <c r="AG809" s="201"/>
      <c r="AH809" s="201"/>
      <c r="AI809" s="201"/>
      <c r="AJ809" s="201"/>
      <c r="AK809" s="201"/>
      <c r="AL809" s="201"/>
      <c r="AM809" s="201"/>
      <c r="AN809" s="201"/>
      <c r="AO809" s="201"/>
      <c r="AP809" s="201"/>
      <c r="AQ809" s="201"/>
      <c r="AR809" s="201"/>
      <c r="AS809" s="201"/>
      <c r="AT809" s="201"/>
      <c r="AU809" s="201"/>
      <c r="AV809" s="201"/>
      <c r="AW809" s="201"/>
      <c r="AX809" s="201"/>
      <c r="AY809" s="201"/>
      <c r="AZ809" s="201"/>
      <c r="BA809" s="201"/>
      <c r="BB809" s="201"/>
      <c r="BC809" s="201"/>
      <c r="BD809" s="201"/>
      <c r="BE809" s="201"/>
      <c r="BF809" s="201"/>
      <c r="BG809" s="201"/>
      <c r="BH809" s="203"/>
      <c r="BI809" s="201"/>
      <c r="BJ809" s="201"/>
      <c r="BK809" s="201"/>
      <c r="BL809" s="201"/>
      <c r="BM809" s="201"/>
      <c r="BN809" s="201"/>
      <c r="BO809" s="201"/>
      <c r="BP809" s="201"/>
      <c r="BQ809" s="201"/>
      <c r="BR809" s="201"/>
      <c r="BS809" s="201"/>
      <c r="BT809" s="201"/>
      <c r="BU809" s="201"/>
      <c r="BV809" s="201"/>
      <c r="BW809" s="201"/>
      <c r="BX809" s="201"/>
      <c r="BY809" s="201"/>
      <c r="BZ809" s="201"/>
      <c r="CA809" s="201"/>
      <c r="CB809" s="201"/>
      <c r="CC809" s="201"/>
      <c r="CD809" s="201"/>
      <c r="CE809" s="201"/>
      <c r="CF809" s="201"/>
      <c r="CG809" s="201"/>
      <c r="CH809" s="201"/>
      <c r="CI809" s="201"/>
      <c r="CJ809" s="201"/>
      <c r="CK809" s="201"/>
      <c r="CL809" s="201"/>
      <c r="CM809" s="201"/>
      <c r="CN809" s="201"/>
      <c r="CO809" s="201"/>
      <c r="CP809" s="201"/>
      <c r="CQ809" s="201"/>
      <c r="CR809" s="201"/>
      <c r="CS809" s="201"/>
      <c r="CT809" s="201"/>
      <c r="CU809" s="201"/>
    </row>
    <row r="810" spans="1:99" x14ac:dyDescent="0.25">
      <c r="A810" s="201"/>
      <c r="B810" s="201"/>
      <c r="C810" s="201"/>
      <c r="D810" s="201"/>
      <c r="E810" s="201"/>
      <c r="F810" s="227"/>
      <c r="G810" s="227"/>
      <c r="H810" s="206"/>
      <c r="I810" s="224"/>
      <c r="J810" s="201"/>
      <c r="K810" s="201"/>
      <c r="L810" s="201"/>
      <c r="M810" s="201"/>
      <c r="N810" s="201"/>
      <c r="O810" s="201"/>
      <c r="P810" s="201"/>
      <c r="Q810" s="201"/>
      <c r="R810" s="201"/>
      <c r="S810" s="201"/>
      <c r="T810" s="201"/>
      <c r="U810" s="201"/>
      <c r="V810" s="201"/>
      <c r="W810" s="203"/>
      <c r="X810" s="201"/>
      <c r="Y810" s="201"/>
      <c r="Z810" s="201"/>
      <c r="AA810" s="201"/>
      <c r="AB810" s="201"/>
      <c r="AC810" s="203"/>
      <c r="AD810" s="201"/>
      <c r="AE810" s="201"/>
      <c r="AF810" s="201"/>
      <c r="AG810" s="201"/>
      <c r="AH810" s="201"/>
      <c r="AI810" s="201"/>
      <c r="AJ810" s="201"/>
      <c r="AK810" s="201"/>
      <c r="AL810" s="201"/>
      <c r="AM810" s="201"/>
      <c r="AN810" s="201"/>
      <c r="AO810" s="201"/>
      <c r="AP810" s="201"/>
      <c r="AQ810" s="201"/>
      <c r="AR810" s="201"/>
      <c r="AS810" s="201"/>
      <c r="AT810" s="201"/>
      <c r="AU810" s="201"/>
      <c r="AV810" s="201"/>
      <c r="AW810" s="201"/>
      <c r="AX810" s="201"/>
      <c r="AY810" s="201"/>
      <c r="AZ810" s="201"/>
      <c r="BA810" s="201"/>
      <c r="BB810" s="201"/>
      <c r="BC810" s="201"/>
      <c r="BD810" s="201"/>
      <c r="BE810" s="201"/>
      <c r="BF810" s="201"/>
      <c r="BG810" s="201"/>
      <c r="BH810" s="203"/>
      <c r="BI810" s="201"/>
      <c r="BJ810" s="201"/>
      <c r="BK810" s="201"/>
      <c r="BL810" s="201"/>
      <c r="BM810" s="201"/>
      <c r="BN810" s="201"/>
      <c r="BO810" s="201"/>
      <c r="BP810" s="201"/>
      <c r="BQ810" s="201"/>
      <c r="BR810" s="201"/>
      <c r="BS810" s="201"/>
      <c r="BT810" s="201"/>
      <c r="BU810" s="201"/>
      <c r="BV810" s="201"/>
      <c r="BW810" s="201"/>
      <c r="BX810" s="201"/>
      <c r="BY810" s="201"/>
      <c r="BZ810" s="201"/>
      <c r="CA810" s="201"/>
      <c r="CB810" s="201"/>
      <c r="CC810" s="201"/>
      <c r="CD810" s="201"/>
      <c r="CE810" s="201"/>
      <c r="CF810" s="201"/>
      <c r="CG810" s="201"/>
      <c r="CH810" s="201"/>
      <c r="CI810" s="201"/>
      <c r="CJ810" s="201"/>
      <c r="CK810" s="201"/>
      <c r="CL810" s="201"/>
      <c r="CM810" s="201"/>
      <c r="CN810" s="201"/>
      <c r="CO810" s="201"/>
      <c r="CP810" s="201"/>
      <c r="CQ810" s="201"/>
      <c r="CR810" s="201"/>
      <c r="CS810" s="201"/>
      <c r="CT810" s="201"/>
      <c r="CU810" s="201"/>
    </row>
    <row r="811" spans="1:99" x14ac:dyDescent="0.25">
      <c r="A811" s="201"/>
      <c r="B811" s="201"/>
      <c r="C811" s="201"/>
      <c r="D811" s="201"/>
      <c r="E811" s="201"/>
      <c r="F811" s="227"/>
      <c r="G811" s="227"/>
      <c r="H811" s="206"/>
      <c r="I811" s="224"/>
      <c r="J811" s="201"/>
      <c r="K811" s="201"/>
      <c r="L811" s="201"/>
      <c r="M811" s="201"/>
      <c r="N811" s="201"/>
      <c r="O811" s="201"/>
      <c r="P811" s="201"/>
      <c r="Q811" s="201"/>
      <c r="R811" s="201"/>
      <c r="S811" s="201"/>
      <c r="T811" s="201"/>
      <c r="U811" s="201"/>
      <c r="V811" s="201"/>
      <c r="W811" s="203"/>
      <c r="X811" s="201"/>
      <c r="Y811" s="201"/>
      <c r="Z811" s="201"/>
      <c r="AA811" s="201"/>
      <c r="AB811" s="201"/>
      <c r="AC811" s="203"/>
      <c r="AD811" s="201"/>
      <c r="AE811" s="201"/>
      <c r="AF811" s="201"/>
      <c r="AG811" s="201"/>
      <c r="AH811" s="201"/>
      <c r="AI811" s="201"/>
      <c r="AJ811" s="201"/>
      <c r="AK811" s="201"/>
      <c r="AL811" s="201"/>
      <c r="AM811" s="201"/>
      <c r="AN811" s="201"/>
      <c r="AO811" s="201"/>
      <c r="AP811" s="201"/>
      <c r="AQ811" s="201"/>
      <c r="AR811" s="201"/>
      <c r="AS811" s="201"/>
      <c r="AT811" s="201"/>
      <c r="AU811" s="201"/>
      <c r="AV811" s="201"/>
      <c r="AW811" s="201"/>
      <c r="AX811" s="201"/>
      <c r="AY811" s="201"/>
      <c r="AZ811" s="201"/>
      <c r="BA811" s="201"/>
      <c r="BB811" s="201"/>
      <c r="BC811" s="201"/>
      <c r="BD811" s="201"/>
      <c r="BE811" s="201"/>
      <c r="BF811" s="201"/>
      <c r="BG811" s="201"/>
      <c r="BH811" s="203"/>
      <c r="BI811" s="201"/>
      <c r="BJ811" s="201"/>
      <c r="BK811" s="201"/>
      <c r="BL811" s="201"/>
      <c r="BM811" s="201"/>
      <c r="BN811" s="201"/>
      <c r="BO811" s="201"/>
      <c r="BP811" s="201"/>
      <c r="BQ811" s="201"/>
      <c r="BR811" s="201"/>
      <c r="BS811" s="201"/>
      <c r="BT811" s="201"/>
      <c r="BU811" s="201"/>
      <c r="BV811" s="201"/>
      <c r="BW811" s="201"/>
      <c r="BX811" s="201"/>
      <c r="BY811" s="201"/>
      <c r="BZ811" s="201"/>
      <c r="CA811" s="201"/>
      <c r="CB811" s="201"/>
      <c r="CC811" s="201"/>
      <c r="CD811" s="201"/>
      <c r="CE811" s="201"/>
      <c r="CF811" s="201"/>
      <c r="CG811" s="201"/>
      <c r="CH811" s="201"/>
      <c r="CI811" s="201"/>
      <c r="CJ811" s="201"/>
      <c r="CK811" s="201"/>
      <c r="CL811" s="201"/>
      <c r="CM811" s="201"/>
      <c r="CN811" s="201"/>
      <c r="CO811" s="201"/>
      <c r="CP811" s="201"/>
      <c r="CQ811" s="201"/>
      <c r="CR811" s="201"/>
      <c r="CS811" s="201"/>
      <c r="CT811" s="201"/>
      <c r="CU811" s="201"/>
    </row>
    <row r="812" spans="1:99" x14ac:dyDescent="0.25">
      <c r="A812" s="201"/>
      <c r="B812" s="201"/>
      <c r="C812" s="201"/>
      <c r="D812" s="201"/>
      <c r="E812" s="201"/>
      <c r="F812" s="227"/>
      <c r="G812" s="227"/>
      <c r="H812" s="206"/>
      <c r="I812" s="224"/>
      <c r="J812" s="201"/>
      <c r="K812" s="201"/>
      <c r="L812" s="201"/>
      <c r="M812" s="201"/>
      <c r="N812" s="201"/>
      <c r="O812" s="201"/>
      <c r="P812" s="201"/>
      <c r="Q812" s="201"/>
      <c r="R812" s="201"/>
      <c r="S812" s="201"/>
      <c r="T812" s="201"/>
      <c r="U812" s="201"/>
      <c r="V812" s="201"/>
      <c r="W812" s="203"/>
      <c r="X812" s="201"/>
      <c r="Y812" s="201"/>
      <c r="Z812" s="201"/>
      <c r="AA812" s="201"/>
      <c r="AB812" s="201"/>
      <c r="AC812" s="203"/>
      <c r="AD812" s="201"/>
      <c r="AE812" s="201"/>
      <c r="AF812" s="201"/>
      <c r="AG812" s="201"/>
      <c r="AH812" s="201"/>
      <c r="AI812" s="201"/>
      <c r="AJ812" s="201"/>
      <c r="AK812" s="201"/>
      <c r="AL812" s="201"/>
      <c r="AM812" s="201"/>
      <c r="AN812" s="201"/>
      <c r="AO812" s="201"/>
      <c r="AP812" s="201"/>
      <c r="AQ812" s="201"/>
      <c r="AR812" s="201"/>
      <c r="AS812" s="201"/>
      <c r="AT812" s="201"/>
      <c r="AU812" s="201"/>
      <c r="AV812" s="201"/>
      <c r="AW812" s="201"/>
      <c r="AX812" s="201"/>
      <c r="AY812" s="201"/>
      <c r="AZ812" s="201"/>
      <c r="BA812" s="201"/>
      <c r="BB812" s="201"/>
      <c r="BC812" s="201"/>
      <c r="BD812" s="201"/>
      <c r="BE812" s="201"/>
      <c r="BF812" s="201"/>
      <c r="BG812" s="201"/>
      <c r="BH812" s="203"/>
      <c r="BI812" s="201"/>
      <c r="BJ812" s="201"/>
      <c r="BK812" s="201"/>
      <c r="BL812" s="201"/>
      <c r="BM812" s="201"/>
      <c r="BN812" s="201"/>
      <c r="BO812" s="201"/>
      <c r="BP812" s="201"/>
      <c r="BQ812" s="201"/>
      <c r="BR812" s="201"/>
      <c r="BS812" s="201"/>
      <c r="BT812" s="201"/>
      <c r="BU812" s="201"/>
      <c r="BV812" s="201"/>
      <c r="BW812" s="201"/>
      <c r="BX812" s="201"/>
      <c r="BY812" s="201"/>
      <c r="BZ812" s="201"/>
      <c r="CA812" s="201"/>
      <c r="CB812" s="201"/>
      <c r="CC812" s="201"/>
      <c r="CD812" s="201"/>
      <c r="CE812" s="201"/>
      <c r="CF812" s="201"/>
      <c r="CG812" s="201"/>
      <c r="CH812" s="201"/>
      <c r="CI812" s="201"/>
      <c r="CJ812" s="201"/>
      <c r="CK812" s="201"/>
      <c r="CL812" s="201"/>
      <c r="CM812" s="201"/>
      <c r="CN812" s="201"/>
      <c r="CO812" s="201"/>
      <c r="CP812" s="201"/>
      <c r="CQ812" s="201"/>
      <c r="CR812" s="201"/>
      <c r="CS812" s="201"/>
      <c r="CT812" s="201"/>
      <c r="CU812" s="201"/>
    </row>
    <row r="813" spans="1:99" x14ac:dyDescent="0.25">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3"/>
      <c r="X813" s="201"/>
      <c r="Y813" s="201"/>
      <c r="Z813" s="201"/>
      <c r="AA813" s="201"/>
      <c r="AB813" s="201"/>
      <c r="AC813" s="203"/>
      <c r="AD813" s="201"/>
      <c r="AE813" s="201"/>
      <c r="AF813" s="201"/>
      <c r="AG813" s="201"/>
      <c r="AH813" s="201"/>
      <c r="AI813" s="201"/>
      <c r="AJ813" s="201"/>
      <c r="AK813" s="201"/>
      <c r="AL813" s="201"/>
      <c r="AM813" s="201"/>
      <c r="AN813" s="201"/>
      <c r="AO813" s="201"/>
      <c r="AP813" s="201"/>
      <c r="AQ813" s="201"/>
      <c r="AR813" s="201"/>
      <c r="AS813" s="201"/>
      <c r="AT813" s="201"/>
      <c r="AU813" s="201"/>
      <c r="AV813" s="201"/>
      <c r="AW813" s="201"/>
      <c r="AX813" s="206"/>
      <c r="AY813" s="201"/>
      <c r="AZ813" s="201"/>
      <c r="BA813" s="201"/>
      <c r="BB813" s="201"/>
      <c r="BC813" s="201"/>
      <c r="BD813" s="201"/>
      <c r="BE813" s="201"/>
      <c r="BF813" s="201"/>
      <c r="BG813" s="201"/>
      <c r="BH813" s="203"/>
      <c r="BI813" s="201"/>
      <c r="BJ813" s="201"/>
      <c r="BK813" s="201"/>
      <c r="BL813" s="201"/>
      <c r="BM813" s="201"/>
      <c r="BN813" s="201"/>
      <c r="BO813" s="201"/>
      <c r="BP813" s="201"/>
      <c r="BQ813" s="201"/>
      <c r="BR813" s="201"/>
      <c r="BS813" s="201"/>
      <c r="BT813" s="201"/>
      <c r="BU813" s="201"/>
      <c r="BV813" s="201"/>
      <c r="BW813" s="201"/>
      <c r="BX813" s="201"/>
      <c r="BY813" s="201"/>
      <c r="BZ813" s="201"/>
      <c r="CA813" s="201"/>
      <c r="CB813" s="201"/>
      <c r="CC813" s="201"/>
      <c r="CD813" s="201"/>
      <c r="CE813" s="201"/>
      <c r="CF813" s="201"/>
      <c r="CG813" s="201"/>
      <c r="CH813" s="201"/>
      <c r="CI813" s="201"/>
      <c r="CJ813" s="201"/>
      <c r="CK813" s="201"/>
      <c r="CL813" s="201"/>
      <c r="CM813" s="201"/>
      <c r="CN813" s="201"/>
      <c r="CO813" s="201"/>
      <c r="CP813" s="201"/>
      <c r="CQ813" s="201"/>
      <c r="CR813" s="201"/>
      <c r="CS813" s="201"/>
      <c r="CT813" s="201"/>
      <c r="CU813" s="201"/>
    </row>
    <row r="814" spans="1:99" x14ac:dyDescent="0.25">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3"/>
      <c r="X814" s="201"/>
      <c r="Y814" s="201"/>
      <c r="Z814" s="201"/>
      <c r="AA814" s="201"/>
      <c r="AB814" s="201"/>
      <c r="AC814" s="203"/>
      <c r="AD814" s="201"/>
      <c r="AE814" s="201"/>
      <c r="AF814" s="201"/>
      <c r="AG814" s="201"/>
      <c r="AH814" s="201"/>
      <c r="AI814" s="201"/>
      <c r="AJ814" s="201"/>
      <c r="AK814" s="201"/>
      <c r="AL814" s="201"/>
      <c r="AM814" s="201"/>
      <c r="AN814" s="201"/>
      <c r="AO814" s="201"/>
      <c r="AP814" s="201"/>
      <c r="AQ814" s="201"/>
      <c r="AR814" s="201"/>
      <c r="AS814" s="201"/>
      <c r="AT814" s="201"/>
      <c r="AU814" s="201"/>
      <c r="AV814" s="201"/>
      <c r="AW814" s="201"/>
      <c r="AX814" s="206"/>
      <c r="AY814" s="201"/>
      <c r="AZ814" s="201"/>
      <c r="BA814" s="201"/>
      <c r="BB814" s="201"/>
      <c r="BC814" s="201"/>
      <c r="BD814" s="201"/>
      <c r="BE814" s="201"/>
      <c r="BF814" s="201"/>
      <c r="BG814" s="201"/>
      <c r="BH814" s="203"/>
      <c r="BI814" s="201"/>
      <c r="BJ814" s="201"/>
      <c r="BK814" s="201"/>
      <c r="BL814" s="201"/>
      <c r="BM814" s="201"/>
      <c r="BN814" s="201"/>
      <c r="BO814" s="201"/>
      <c r="BP814" s="201"/>
      <c r="BQ814" s="201"/>
      <c r="BR814" s="201"/>
      <c r="BS814" s="201"/>
      <c r="BT814" s="201"/>
      <c r="BU814" s="201"/>
      <c r="BV814" s="201"/>
      <c r="BW814" s="201"/>
      <c r="BX814" s="201"/>
      <c r="BY814" s="201"/>
      <c r="BZ814" s="201"/>
      <c r="CA814" s="201"/>
      <c r="CB814" s="201"/>
      <c r="CC814" s="201"/>
      <c r="CD814" s="201"/>
      <c r="CE814" s="201"/>
      <c r="CF814" s="201"/>
      <c r="CG814" s="201"/>
      <c r="CH814" s="201"/>
      <c r="CI814" s="201"/>
      <c r="CJ814" s="201"/>
      <c r="CK814" s="201"/>
      <c r="CL814" s="201"/>
      <c r="CM814" s="201"/>
      <c r="CN814" s="201"/>
      <c r="CO814" s="201"/>
      <c r="CP814" s="201"/>
      <c r="CQ814" s="201"/>
      <c r="CR814" s="201"/>
      <c r="CS814" s="201"/>
      <c r="CT814" s="201"/>
      <c r="CU814" s="201"/>
    </row>
    <row r="815" spans="1:99" x14ac:dyDescent="0.25">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3"/>
      <c r="X815" s="201"/>
      <c r="Y815" s="201"/>
      <c r="Z815" s="201"/>
      <c r="AA815" s="201"/>
      <c r="AB815" s="201"/>
      <c r="AC815" s="203"/>
      <c r="AD815" s="201"/>
      <c r="AE815" s="201"/>
      <c r="AF815" s="201"/>
      <c r="AG815" s="201"/>
      <c r="AH815" s="201"/>
      <c r="AI815" s="201"/>
      <c r="AJ815" s="201"/>
      <c r="AK815" s="201"/>
      <c r="AL815" s="201"/>
      <c r="AM815" s="201"/>
      <c r="AN815" s="201"/>
      <c r="AO815" s="201"/>
      <c r="AP815" s="201"/>
      <c r="AQ815" s="201"/>
      <c r="AR815" s="201"/>
      <c r="AS815" s="201"/>
      <c r="AT815" s="201"/>
      <c r="AU815" s="201"/>
      <c r="AV815" s="201"/>
      <c r="AW815" s="201"/>
      <c r="AX815" s="206"/>
      <c r="AY815" s="201"/>
      <c r="AZ815" s="201"/>
      <c r="BA815" s="201"/>
      <c r="BB815" s="201"/>
      <c r="BC815" s="201"/>
      <c r="BD815" s="201"/>
      <c r="BE815" s="201"/>
      <c r="BF815" s="201"/>
      <c r="BG815" s="201"/>
      <c r="BH815" s="203"/>
      <c r="BI815" s="201"/>
      <c r="BJ815" s="201"/>
      <c r="BK815" s="201"/>
      <c r="BL815" s="201"/>
      <c r="BM815" s="201"/>
      <c r="BN815" s="201"/>
      <c r="BO815" s="201"/>
      <c r="BP815" s="201"/>
      <c r="BQ815" s="201"/>
      <c r="BR815" s="201"/>
      <c r="BS815" s="201"/>
      <c r="BT815" s="201"/>
      <c r="BU815" s="201"/>
      <c r="BV815" s="201"/>
      <c r="BW815" s="201"/>
      <c r="BX815" s="201"/>
      <c r="BY815" s="201"/>
      <c r="BZ815" s="201"/>
      <c r="CA815" s="201"/>
      <c r="CB815" s="201"/>
      <c r="CC815" s="201"/>
      <c r="CD815" s="201"/>
      <c r="CE815" s="201"/>
      <c r="CF815" s="201"/>
      <c r="CG815" s="201"/>
      <c r="CH815" s="201"/>
      <c r="CI815" s="201"/>
      <c r="CJ815" s="201"/>
      <c r="CK815" s="201"/>
      <c r="CL815" s="201"/>
      <c r="CM815" s="201"/>
      <c r="CN815" s="201"/>
      <c r="CO815" s="201"/>
      <c r="CP815" s="201"/>
      <c r="CQ815" s="201"/>
      <c r="CR815" s="201"/>
      <c r="CS815" s="201"/>
      <c r="CT815" s="201"/>
      <c r="CU815" s="201"/>
    </row>
    <row r="816" spans="1:99" x14ac:dyDescent="0.25">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3"/>
      <c r="X816" s="201"/>
      <c r="Y816" s="201"/>
      <c r="Z816" s="201"/>
      <c r="AA816" s="201"/>
      <c r="AB816" s="201"/>
      <c r="AC816" s="203"/>
      <c r="AD816" s="201"/>
      <c r="AE816" s="201"/>
      <c r="AF816" s="201"/>
      <c r="AG816" s="201"/>
      <c r="AH816" s="201"/>
      <c r="AI816" s="201"/>
      <c r="AJ816" s="201"/>
      <c r="AK816" s="201"/>
      <c r="AL816" s="201"/>
      <c r="AM816" s="201"/>
      <c r="AN816" s="201"/>
      <c r="AO816" s="201"/>
      <c r="AP816" s="201"/>
      <c r="AQ816" s="201"/>
      <c r="AR816" s="201"/>
      <c r="AS816" s="201"/>
      <c r="AT816" s="201"/>
      <c r="AU816" s="201"/>
      <c r="AV816" s="201"/>
      <c r="AW816" s="201"/>
      <c r="AX816" s="206"/>
      <c r="AY816" s="201"/>
      <c r="AZ816" s="201"/>
      <c r="BA816" s="201"/>
      <c r="BB816" s="201"/>
      <c r="BC816" s="201"/>
      <c r="BD816" s="201"/>
      <c r="BE816" s="201"/>
      <c r="BF816" s="201"/>
      <c r="BG816" s="201"/>
      <c r="BH816" s="203"/>
      <c r="BI816" s="201"/>
      <c r="BJ816" s="201"/>
      <c r="BK816" s="201"/>
      <c r="BL816" s="201"/>
      <c r="BM816" s="201"/>
      <c r="BN816" s="201"/>
      <c r="BO816" s="201"/>
      <c r="BP816" s="201"/>
      <c r="BQ816" s="201"/>
      <c r="BR816" s="201"/>
      <c r="BS816" s="201"/>
      <c r="BT816" s="201"/>
      <c r="BU816" s="201"/>
      <c r="BV816" s="201"/>
      <c r="BW816" s="201"/>
      <c r="BX816" s="201"/>
      <c r="BY816" s="201"/>
      <c r="BZ816" s="201"/>
      <c r="CA816" s="201"/>
      <c r="CB816" s="201"/>
      <c r="CC816" s="201"/>
      <c r="CD816" s="201"/>
      <c r="CE816" s="201"/>
      <c r="CF816" s="201"/>
      <c r="CG816" s="201"/>
      <c r="CH816" s="201"/>
      <c r="CI816" s="201"/>
      <c r="CJ816" s="201"/>
      <c r="CK816" s="201"/>
      <c r="CL816" s="201"/>
      <c r="CM816" s="201"/>
      <c r="CN816" s="201"/>
      <c r="CO816" s="201"/>
      <c r="CP816" s="201"/>
      <c r="CQ816" s="201"/>
      <c r="CR816" s="201"/>
      <c r="CS816" s="201"/>
      <c r="CT816" s="201"/>
      <c r="CU816" s="201"/>
    </row>
    <row r="817" spans="1:99" x14ac:dyDescent="0.25">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3"/>
      <c r="X817" s="201"/>
      <c r="Y817" s="201"/>
      <c r="Z817" s="201"/>
      <c r="AA817" s="201"/>
      <c r="AB817" s="201"/>
      <c r="AC817" s="203"/>
      <c r="AD817" s="201"/>
      <c r="AE817" s="201"/>
      <c r="AF817" s="201"/>
      <c r="AG817" s="201"/>
      <c r="AH817" s="201"/>
      <c r="AI817" s="201"/>
      <c r="AJ817" s="201"/>
      <c r="AK817" s="201"/>
      <c r="AL817" s="201"/>
      <c r="AM817" s="201"/>
      <c r="AN817" s="201"/>
      <c r="AO817" s="201"/>
      <c r="AP817" s="201"/>
      <c r="AQ817" s="201"/>
      <c r="AR817" s="201"/>
      <c r="AS817" s="201"/>
      <c r="AT817" s="201"/>
      <c r="AU817" s="201"/>
      <c r="AV817" s="201"/>
      <c r="AW817" s="201"/>
      <c r="AX817" s="206"/>
      <c r="AY817" s="201"/>
      <c r="AZ817" s="201"/>
      <c r="BA817" s="201"/>
      <c r="BB817" s="201"/>
      <c r="BC817" s="201"/>
      <c r="BD817" s="201"/>
      <c r="BE817" s="201"/>
      <c r="BF817" s="201"/>
      <c r="BG817" s="201"/>
      <c r="BH817" s="203"/>
      <c r="BI817" s="201"/>
      <c r="BJ817" s="201"/>
      <c r="BK817" s="201"/>
      <c r="BL817" s="201"/>
      <c r="BM817" s="201"/>
      <c r="BN817" s="201"/>
      <c r="BO817" s="201"/>
      <c r="BP817" s="201"/>
      <c r="BQ817" s="201"/>
      <c r="BR817" s="201"/>
      <c r="BS817" s="201"/>
      <c r="BT817" s="201"/>
      <c r="BU817" s="201"/>
      <c r="BV817" s="201"/>
      <c r="BW817" s="201"/>
      <c r="BX817" s="201"/>
      <c r="BY817" s="201"/>
      <c r="BZ817" s="201"/>
      <c r="CA817" s="201"/>
      <c r="CB817" s="201"/>
      <c r="CC817" s="201"/>
      <c r="CD817" s="201"/>
      <c r="CE817" s="201"/>
      <c r="CF817" s="201"/>
      <c r="CG817" s="201"/>
      <c r="CH817" s="201"/>
      <c r="CI817" s="201"/>
      <c r="CJ817" s="201"/>
      <c r="CK817" s="201"/>
      <c r="CL817" s="201"/>
      <c r="CM817" s="201"/>
      <c r="CN817" s="201"/>
      <c r="CO817" s="201"/>
      <c r="CP817" s="201"/>
      <c r="CQ817" s="201"/>
      <c r="CR817" s="201"/>
      <c r="CS817" s="201"/>
      <c r="CT817" s="201"/>
      <c r="CU817" s="201"/>
    </row>
    <row r="818" spans="1:99" x14ac:dyDescent="0.25">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3"/>
      <c r="X818" s="201"/>
      <c r="Y818" s="201"/>
      <c r="Z818" s="201"/>
      <c r="AA818" s="201"/>
      <c r="AB818" s="201"/>
      <c r="AC818" s="203"/>
      <c r="AD818" s="201"/>
      <c r="AE818" s="201"/>
      <c r="AF818" s="201"/>
      <c r="AG818" s="201"/>
      <c r="AH818" s="201"/>
      <c r="AI818" s="201"/>
      <c r="AJ818" s="201"/>
      <c r="AK818" s="201"/>
      <c r="AL818" s="201"/>
      <c r="AM818" s="201"/>
      <c r="AN818" s="201"/>
      <c r="AO818" s="201"/>
      <c r="AP818" s="201"/>
      <c r="AQ818" s="201"/>
      <c r="AR818" s="201"/>
      <c r="AS818" s="201"/>
      <c r="AT818" s="201"/>
      <c r="AU818" s="201"/>
      <c r="AV818" s="201"/>
      <c r="AW818" s="201"/>
      <c r="AX818" s="206"/>
      <c r="AY818" s="201"/>
      <c r="AZ818" s="201"/>
      <c r="BA818" s="201"/>
      <c r="BB818" s="201"/>
      <c r="BC818" s="201"/>
      <c r="BD818" s="201"/>
      <c r="BE818" s="201"/>
      <c r="BF818" s="201"/>
      <c r="BG818" s="201"/>
      <c r="BH818" s="203"/>
      <c r="BI818" s="201"/>
      <c r="BJ818" s="201"/>
      <c r="BK818" s="201"/>
      <c r="BL818" s="201"/>
      <c r="BM818" s="201"/>
      <c r="BN818" s="201"/>
      <c r="BO818" s="201"/>
      <c r="BP818" s="201"/>
      <c r="BQ818" s="201"/>
      <c r="BR818" s="201"/>
      <c r="BS818" s="201"/>
      <c r="BT818" s="201"/>
      <c r="BU818" s="201"/>
      <c r="BV818" s="201"/>
      <c r="BW818" s="201"/>
      <c r="BX818" s="201"/>
      <c r="BY818" s="201"/>
      <c r="BZ818" s="201"/>
      <c r="CA818" s="201"/>
      <c r="CB818" s="201"/>
      <c r="CC818" s="201"/>
      <c r="CD818" s="201"/>
      <c r="CE818" s="201"/>
      <c r="CF818" s="201"/>
      <c r="CG818" s="201"/>
      <c r="CH818" s="201"/>
      <c r="CI818" s="201"/>
      <c r="CJ818" s="201"/>
      <c r="CK818" s="201"/>
      <c r="CL818" s="201"/>
      <c r="CM818" s="201"/>
      <c r="CN818" s="201"/>
      <c r="CO818" s="201"/>
      <c r="CP818" s="201"/>
      <c r="CQ818" s="201"/>
      <c r="CR818" s="201"/>
      <c r="CS818" s="201"/>
      <c r="CT818" s="201"/>
      <c r="CU818" s="201"/>
    </row>
    <row r="819" spans="1:99" x14ac:dyDescent="0.25">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3"/>
      <c r="X819" s="201"/>
      <c r="Y819" s="201"/>
      <c r="Z819" s="201"/>
      <c r="AA819" s="201"/>
      <c r="AB819" s="201"/>
      <c r="AC819" s="203"/>
      <c r="AD819" s="201"/>
      <c r="AE819" s="201"/>
      <c r="AF819" s="201"/>
      <c r="AG819" s="201"/>
      <c r="AH819" s="201"/>
      <c r="AI819" s="201"/>
      <c r="AJ819" s="201"/>
      <c r="AK819" s="201"/>
      <c r="AL819" s="201"/>
      <c r="AM819" s="201"/>
      <c r="AN819" s="201"/>
      <c r="AO819" s="201"/>
      <c r="AP819" s="201"/>
      <c r="AQ819" s="201"/>
      <c r="AR819" s="201"/>
      <c r="AS819" s="201"/>
      <c r="AT819" s="201"/>
      <c r="AU819" s="201"/>
      <c r="AV819" s="201"/>
      <c r="AW819" s="201"/>
      <c r="AX819" s="206"/>
      <c r="AY819" s="201"/>
      <c r="AZ819" s="201"/>
      <c r="BA819" s="201"/>
      <c r="BB819" s="201"/>
      <c r="BC819" s="201"/>
      <c r="BD819" s="201"/>
      <c r="BE819" s="201"/>
      <c r="BF819" s="201"/>
      <c r="BG819" s="201"/>
      <c r="BH819" s="203"/>
      <c r="BI819" s="201"/>
      <c r="BJ819" s="201"/>
      <c r="BK819" s="201"/>
      <c r="BL819" s="201"/>
      <c r="BM819" s="201"/>
      <c r="BN819" s="201"/>
      <c r="BO819" s="201"/>
      <c r="BP819" s="201"/>
      <c r="BQ819" s="201"/>
      <c r="BR819" s="201"/>
      <c r="BS819" s="201"/>
      <c r="BT819" s="201"/>
      <c r="BU819" s="201"/>
      <c r="BV819" s="201"/>
      <c r="BW819" s="201"/>
      <c r="BX819" s="201"/>
      <c r="BY819" s="201"/>
      <c r="BZ819" s="201"/>
      <c r="CA819" s="201"/>
      <c r="CB819" s="201"/>
      <c r="CC819" s="201"/>
      <c r="CD819" s="201"/>
      <c r="CE819" s="201"/>
      <c r="CF819" s="201"/>
      <c r="CG819" s="201"/>
      <c r="CH819" s="201"/>
      <c r="CI819" s="201"/>
      <c r="CJ819" s="201"/>
      <c r="CK819" s="201"/>
      <c r="CL819" s="201"/>
      <c r="CM819" s="201"/>
      <c r="CN819" s="201"/>
      <c r="CO819" s="201"/>
      <c r="CP819" s="201"/>
      <c r="CQ819" s="201"/>
      <c r="CR819" s="201"/>
      <c r="CS819" s="201"/>
      <c r="CT819" s="201"/>
      <c r="CU819" s="201"/>
    </row>
    <row r="820" spans="1:99" x14ac:dyDescent="0.25">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3"/>
      <c r="X820" s="201"/>
      <c r="Y820" s="201"/>
      <c r="Z820" s="201"/>
      <c r="AA820" s="201"/>
      <c r="AB820" s="201"/>
      <c r="AC820" s="203"/>
      <c r="AD820" s="201"/>
      <c r="AE820" s="201"/>
      <c r="AF820" s="201"/>
      <c r="AG820" s="201"/>
      <c r="AH820" s="201"/>
      <c r="AI820" s="201"/>
      <c r="AJ820" s="201"/>
      <c r="AK820" s="201"/>
      <c r="AL820" s="201"/>
      <c r="AM820" s="201"/>
      <c r="AN820" s="201"/>
      <c r="AO820" s="201"/>
      <c r="AP820" s="201"/>
      <c r="AQ820" s="201"/>
      <c r="AR820" s="201"/>
      <c r="AS820" s="201"/>
      <c r="AT820" s="201"/>
      <c r="AU820" s="201"/>
      <c r="AV820" s="201"/>
      <c r="AW820" s="201"/>
      <c r="AX820" s="206"/>
      <c r="AY820" s="201"/>
      <c r="AZ820" s="201"/>
      <c r="BA820" s="201"/>
      <c r="BB820" s="201"/>
      <c r="BC820" s="201"/>
      <c r="BD820" s="201"/>
      <c r="BE820" s="201"/>
      <c r="BF820" s="201"/>
      <c r="BG820" s="201"/>
      <c r="BH820" s="203"/>
      <c r="BI820" s="201"/>
      <c r="BJ820" s="201"/>
      <c r="BK820" s="201"/>
      <c r="BL820" s="201"/>
      <c r="BM820" s="201"/>
      <c r="BN820" s="201"/>
      <c r="BO820" s="201"/>
      <c r="BP820" s="201"/>
      <c r="BQ820" s="201"/>
      <c r="BR820" s="201"/>
      <c r="BS820" s="201"/>
      <c r="BT820" s="201"/>
      <c r="BU820" s="201"/>
      <c r="BV820" s="201"/>
      <c r="BW820" s="201"/>
      <c r="BX820" s="201"/>
      <c r="BY820" s="201"/>
      <c r="BZ820" s="201"/>
      <c r="CA820" s="201"/>
      <c r="CB820" s="201"/>
      <c r="CC820" s="201"/>
      <c r="CD820" s="201"/>
      <c r="CE820" s="201"/>
      <c r="CF820" s="201"/>
      <c r="CG820" s="201"/>
      <c r="CH820" s="201"/>
      <c r="CI820" s="201"/>
      <c r="CJ820" s="201"/>
      <c r="CK820" s="201"/>
      <c r="CL820" s="201"/>
      <c r="CM820" s="201"/>
      <c r="CN820" s="201"/>
      <c r="CO820" s="201"/>
      <c r="CP820" s="201"/>
      <c r="CQ820" s="201"/>
      <c r="CR820" s="201"/>
      <c r="CS820" s="201"/>
      <c r="CT820" s="201"/>
      <c r="CU820" s="201"/>
    </row>
    <row r="821" spans="1:99" x14ac:dyDescent="0.25">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3"/>
      <c r="X821" s="201"/>
      <c r="Y821" s="201"/>
      <c r="Z821" s="201"/>
      <c r="AA821" s="201"/>
      <c r="AB821" s="201"/>
      <c r="AC821" s="203"/>
      <c r="AD821" s="201"/>
      <c r="AE821" s="201"/>
      <c r="AF821" s="201"/>
      <c r="AG821" s="201"/>
      <c r="AH821" s="201"/>
      <c r="AI821" s="201"/>
      <c r="AJ821" s="201"/>
      <c r="AK821" s="201"/>
      <c r="AL821" s="201"/>
      <c r="AM821" s="201"/>
      <c r="AN821" s="201"/>
      <c r="AO821" s="201"/>
      <c r="AP821" s="201"/>
      <c r="AQ821" s="201"/>
      <c r="AR821" s="201"/>
      <c r="AS821" s="201"/>
      <c r="AT821" s="201"/>
      <c r="AU821" s="201"/>
      <c r="AV821" s="201"/>
      <c r="AW821" s="201"/>
      <c r="AX821" s="206"/>
      <c r="AY821" s="201"/>
      <c r="AZ821" s="201"/>
      <c r="BA821" s="201"/>
      <c r="BB821" s="201"/>
      <c r="BC821" s="201"/>
      <c r="BD821" s="201"/>
      <c r="BE821" s="201"/>
      <c r="BF821" s="201"/>
      <c r="BG821" s="201"/>
      <c r="BH821" s="203"/>
      <c r="BI821" s="201"/>
      <c r="BJ821" s="201"/>
      <c r="BK821" s="201"/>
      <c r="BL821" s="201"/>
      <c r="BM821" s="201"/>
      <c r="BN821" s="201"/>
      <c r="BO821" s="201"/>
      <c r="BP821" s="201"/>
      <c r="BQ821" s="201"/>
      <c r="BR821" s="201"/>
      <c r="BS821" s="201"/>
      <c r="BT821" s="201"/>
      <c r="BU821" s="201"/>
      <c r="BV821" s="201"/>
      <c r="BW821" s="201"/>
      <c r="BX821" s="201"/>
      <c r="BY821" s="201"/>
      <c r="BZ821" s="201"/>
      <c r="CA821" s="201"/>
      <c r="CB821" s="201"/>
      <c r="CC821" s="201"/>
      <c r="CD821" s="201"/>
      <c r="CE821" s="201"/>
      <c r="CF821" s="201"/>
      <c r="CG821" s="201"/>
      <c r="CH821" s="201"/>
      <c r="CI821" s="201"/>
      <c r="CJ821" s="201"/>
      <c r="CK821" s="201"/>
      <c r="CL821" s="201"/>
      <c r="CM821" s="201"/>
      <c r="CN821" s="201"/>
      <c r="CO821" s="201"/>
      <c r="CP821" s="201"/>
      <c r="CQ821" s="201"/>
      <c r="CR821" s="201"/>
      <c r="CS821" s="201"/>
      <c r="CT821" s="201"/>
      <c r="CU821" s="201"/>
    </row>
    <row r="822" spans="1:99" x14ac:dyDescent="0.25">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3"/>
      <c r="X822" s="201"/>
      <c r="Y822" s="201"/>
      <c r="Z822" s="201"/>
      <c r="AA822" s="201"/>
      <c r="AB822" s="201"/>
      <c r="AC822" s="203"/>
      <c r="AD822" s="201"/>
      <c r="AE822" s="201"/>
      <c r="AF822" s="201"/>
      <c r="AG822" s="201"/>
      <c r="AH822" s="201"/>
      <c r="AI822" s="201"/>
      <c r="AJ822" s="201"/>
      <c r="AK822" s="201"/>
      <c r="AL822" s="201"/>
      <c r="AM822" s="201"/>
      <c r="AN822" s="201"/>
      <c r="AO822" s="201"/>
      <c r="AP822" s="201"/>
      <c r="AQ822" s="201"/>
      <c r="AR822" s="201"/>
      <c r="AS822" s="201"/>
      <c r="AT822" s="201"/>
      <c r="AU822" s="201"/>
      <c r="AV822" s="201"/>
      <c r="AW822" s="201"/>
      <c r="AX822" s="206"/>
      <c r="AY822" s="201"/>
      <c r="AZ822" s="201"/>
      <c r="BA822" s="201"/>
      <c r="BB822" s="201"/>
      <c r="BC822" s="201"/>
      <c r="BD822" s="201"/>
      <c r="BE822" s="201"/>
      <c r="BF822" s="201"/>
      <c r="BG822" s="201"/>
      <c r="BH822" s="203"/>
      <c r="BI822" s="201"/>
      <c r="BJ822" s="201"/>
      <c r="BK822" s="201"/>
      <c r="BL822" s="201"/>
      <c r="BM822" s="201"/>
      <c r="BN822" s="201"/>
      <c r="BO822" s="201"/>
      <c r="BP822" s="201"/>
      <c r="BQ822" s="201"/>
      <c r="BR822" s="201"/>
      <c r="BS822" s="201"/>
      <c r="BT822" s="201"/>
      <c r="BU822" s="201"/>
      <c r="BV822" s="201"/>
      <c r="BW822" s="201"/>
      <c r="BX822" s="201"/>
      <c r="BY822" s="201"/>
      <c r="BZ822" s="201"/>
      <c r="CA822" s="201"/>
      <c r="CB822" s="201"/>
      <c r="CC822" s="201"/>
      <c r="CD822" s="201"/>
      <c r="CE822" s="201"/>
      <c r="CF822" s="201"/>
      <c r="CG822" s="201"/>
      <c r="CH822" s="201"/>
      <c r="CI822" s="201"/>
      <c r="CJ822" s="201"/>
      <c r="CK822" s="201"/>
      <c r="CL822" s="201"/>
      <c r="CM822" s="201"/>
      <c r="CN822" s="201"/>
      <c r="CO822" s="201"/>
      <c r="CP822" s="201"/>
      <c r="CQ822" s="201"/>
      <c r="CR822" s="201"/>
      <c r="CS822" s="201"/>
      <c r="CT822" s="201"/>
      <c r="CU822" s="201"/>
    </row>
    <row r="823" spans="1:99" x14ac:dyDescent="0.25">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3"/>
      <c r="X823" s="201"/>
      <c r="Y823" s="201"/>
      <c r="Z823" s="201"/>
      <c r="AA823" s="201"/>
      <c r="AB823" s="201"/>
      <c r="AC823" s="203"/>
      <c r="AD823" s="201"/>
      <c r="AE823" s="201"/>
      <c r="AF823" s="201"/>
      <c r="AG823" s="201"/>
      <c r="AH823" s="201"/>
      <c r="AI823" s="201"/>
      <c r="AJ823" s="201"/>
      <c r="AK823" s="201"/>
      <c r="AL823" s="201"/>
      <c r="AM823" s="201"/>
      <c r="AN823" s="201"/>
      <c r="AO823" s="201"/>
      <c r="AP823" s="201"/>
      <c r="AQ823" s="201"/>
      <c r="AR823" s="201"/>
      <c r="AS823" s="201"/>
      <c r="AT823" s="201"/>
      <c r="AU823" s="201"/>
      <c r="AV823" s="201"/>
      <c r="AW823" s="201"/>
      <c r="AX823" s="206"/>
      <c r="AY823" s="201"/>
      <c r="AZ823" s="201"/>
      <c r="BA823" s="201"/>
      <c r="BB823" s="201"/>
      <c r="BC823" s="201"/>
      <c r="BD823" s="201"/>
      <c r="BE823" s="201"/>
      <c r="BF823" s="201"/>
      <c r="BG823" s="201"/>
      <c r="BH823" s="203"/>
      <c r="BI823" s="201"/>
      <c r="BJ823" s="201"/>
      <c r="BK823" s="201"/>
      <c r="BL823" s="201"/>
      <c r="BM823" s="201"/>
      <c r="BN823" s="201"/>
      <c r="BO823" s="201"/>
      <c r="BP823" s="201"/>
      <c r="BQ823" s="201"/>
      <c r="BR823" s="201"/>
      <c r="BS823" s="201"/>
      <c r="BT823" s="201"/>
      <c r="BU823" s="201"/>
      <c r="BV823" s="201"/>
      <c r="BW823" s="201"/>
      <c r="BX823" s="201"/>
      <c r="BY823" s="201"/>
      <c r="BZ823" s="201"/>
      <c r="CA823" s="201"/>
      <c r="CB823" s="201"/>
      <c r="CC823" s="201"/>
      <c r="CD823" s="201"/>
      <c r="CE823" s="201"/>
      <c r="CF823" s="201"/>
      <c r="CG823" s="201"/>
      <c r="CH823" s="201"/>
      <c r="CI823" s="201"/>
      <c r="CJ823" s="201"/>
      <c r="CK823" s="201"/>
      <c r="CL823" s="201"/>
      <c r="CM823" s="201"/>
      <c r="CN823" s="201"/>
      <c r="CO823" s="201"/>
      <c r="CP823" s="201"/>
      <c r="CQ823" s="201"/>
      <c r="CR823" s="201"/>
      <c r="CS823" s="201"/>
      <c r="CT823" s="201"/>
      <c r="CU823" s="201"/>
    </row>
    <row r="824" spans="1:99" x14ac:dyDescent="0.25">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3"/>
      <c r="X824" s="201"/>
      <c r="Y824" s="201"/>
      <c r="Z824" s="201"/>
      <c r="AA824" s="201"/>
      <c r="AB824" s="201"/>
      <c r="AC824" s="203"/>
      <c r="AD824" s="201"/>
      <c r="AE824" s="201"/>
      <c r="AF824" s="201"/>
      <c r="AG824" s="201"/>
      <c r="AH824" s="201"/>
      <c r="AI824" s="201"/>
      <c r="AJ824" s="201"/>
      <c r="AK824" s="201"/>
      <c r="AL824" s="201"/>
      <c r="AM824" s="201"/>
      <c r="AN824" s="201"/>
      <c r="AO824" s="201"/>
      <c r="AP824" s="201"/>
      <c r="AQ824" s="201"/>
      <c r="AR824" s="201"/>
      <c r="AS824" s="201"/>
      <c r="AT824" s="201"/>
      <c r="AU824" s="201"/>
      <c r="AV824" s="201"/>
      <c r="AW824" s="201"/>
      <c r="AX824" s="206"/>
      <c r="AY824" s="201"/>
      <c r="AZ824" s="201"/>
      <c r="BA824" s="201"/>
      <c r="BB824" s="201"/>
      <c r="BC824" s="201"/>
      <c r="BD824" s="201"/>
      <c r="BE824" s="201"/>
      <c r="BF824" s="201"/>
      <c r="BG824" s="201"/>
      <c r="BH824" s="203"/>
      <c r="BI824" s="201"/>
      <c r="BJ824" s="201"/>
      <c r="BK824" s="201"/>
      <c r="BL824" s="201"/>
      <c r="BM824" s="201"/>
      <c r="BN824" s="201"/>
      <c r="BO824" s="201"/>
      <c r="BP824" s="201"/>
      <c r="BQ824" s="201"/>
      <c r="BR824" s="201"/>
      <c r="BS824" s="201"/>
      <c r="BT824" s="201"/>
      <c r="BU824" s="201"/>
      <c r="BV824" s="201"/>
      <c r="BW824" s="201"/>
      <c r="BX824" s="201"/>
      <c r="BY824" s="201"/>
      <c r="BZ824" s="201"/>
      <c r="CA824" s="201"/>
      <c r="CB824" s="201"/>
      <c r="CC824" s="201"/>
      <c r="CD824" s="201"/>
      <c r="CE824" s="201"/>
      <c r="CF824" s="201"/>
      <c r="CG824" s="201"/>
      <c r="CH824" s="201"/>
      <c r="CI824" s="201"/>
      <c r="CJ824" s="201"/>
      <c r="CK824" s="201"/>
      <c r="CL824" s="201"/>
      <c r="CM824" s="201"/>
      <c r="CN824" s="201"/>
      <c r="CO824" s="201"/>
      <c r="CP824" s="201"/>
      <c r="CQ824" s="201"/>
      <c r="CR824" s="201"/>
      <c r="CS824" s="201"/>
      <c r="CT824" s="201"/>
      <c r="CU824" s="201"/>
    </row>
    <row r="825" spans="1:99" x14ac:dyDescent="0.25">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3"/>
      <c r="X825" s="201"/>
      <c r="Y825" s="201"/>
      <c r="Z825" s="201"/>
      <c r="AA825" s="201"/>
      <c r="AB825" s="201"/>
      <c r="AC825" s="203"/>
      <c r="AD825" s="201"/>
      <c r="AE825" s="201"/>
      <c r="AF825" s="201"/>
      <c r="AG825" s="201"/>
      <c r="AH825" s="201"/>
      <c r="AI825" s="201"/>
      <c r="AJ825" s="201"/>
      <c r="AK825" s="201"/>
      <c r="AL825" s="201"/>
      <c r="AM825" s="201"/>
      <c r="AN825" s="201"/>
      <c r="AO825" s="201"/>
      <c r="AP825" s="201"/>
      <c r="AQ825" s="201"/>
      <c r="AR825" s="201"/>
      <c r="AS825" s="201"/>
      <c r="AT825" s="201"/>
      <c r="AU825" s="201"/>
      <c r="AV825" s="201"/>
      <c r="AW825" s="201"/>
      <c r="AX825" s="206"/>
      <c r="AY825" s="201"/>
      <c r="AZ825" s="201"/>
      <c r="BA825" s="201"/>
      <c r="BB825" s="201"/>
      <c r="BC825" s="201"/>
      <c r="BD825" s="201"/>
      <c r="BE825" s="201"/>
      <c r="BF825" s="201"/>
      <c r="BG825" s="201"/>
      <c r="BH825" s="203"/>
      <c r="BI825" s="201"/>
      <c r="BJ825" s="201"/>
      <c r="BK825" s="201"/>
      <c r="BL825" s="201"/>
      <c r="BM825" s="201"/>
      <c r="BN825" s="201"/>
      <c r="BO825" s="201"/>
      <c r="BP825" s="201"/>
      <c r="BQ825" s="201"/>
      <c r="BR825" s="201"/>
      <c r="BS825" s="201"/>
      <c r="BT825" s="201"/>
      <c r="BU825" s="201"/>
      <c r="BV825" s="201"/>
      <c r="BW825" s="201"/>
      <c r="BX825" s="201"/>
      <c r="BY825" s="201"/>
      <c r="BZ825" s="201"/>
      <c r="CA825" s="201"/>
      <c r="CB825" s="201"/>
      <c r="CC825" s="201"/>
      <c r="CD825" s="201"/>
      <c r="CE825" s="201"/>
      <c r="CF825" s="201"/>
      <c r="CG825" s="201"/>
      <c r="CH825" s="201"/>
      <c r="CI825" s="201"/>
      <c r="CJ825" s="201"/>
      <c r="CK825" s="201"/>
      <c r="CL825" s="201"/>
      <c r="CM825" s="201"/>
      <c r="CN825" s="201"/>
      <c r="CO825" s="201"/>
      <c r="CP825" s="201"/>
      <c r="CQ825" s="201"/>
      <c r="CR825" s="201"/>
      <c r="CS825" s="201"/>
      <c r="CT825" s="201"/>
      <c r="CU825" s="201"/>
    </row>
    <row r="826" spans="1:99" x14ac:dyDescent="0.25">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3"/>
      <c r="X826" s="201"/>
      <c r="Y826" s="201"/>
      <c r="Z826" s="201"/>
      <c r="AA826" s="201"/>
      <c r="AB826" s="201"/>
      <c r="AC826" s="203"/>
      <c r="AD826" s="201"/>
      <c r="AE826" s="201"/>
      <c r="AF826" s="201"/>
      <c r="AG826" s="201"/>
      <c r="AH826" s="201"/>
      <c r="AI826" s="201"/>
      <c r="AJ826" s="201"/>
      <c r="AK826" s="201"/>
      <c r="AL826" s="201"/>
      <c r="AM826" s="201"/>
      <c r="AN826" s="201"/>
      <c r="AO826" s="201"/>
      <c r="AP826" s="201"/>
      <c r="AQ826" s="201"/>
      <c r="AR826" s="201"/>
      <c r="AS826" s="201"/>
      <c r="AT826" s="201"/>
      <c r="AU826" s="201"/>
      <c r="AV826" s="201"/>
      <c r="AW826" s="201"/>
      <c r="AX826" s="206"/>
      <c r="AY826" s="201"/>
      <c r="AZ826" s="201"/>
      <c r="BA826" s="201"/>
      <c r="BB826" s="201"/>
      <c r="BC826" s="201"/>
      <c r="BD826" s="201"/>
      <c r="BE826" s="201"/>
      <c r="BF826" s="201"/>
      <c r="BG826" s="201"/>
      <c r="BH826" s="203"/>
      <c r="BI826" s="201"/>
      <c r="BJ826" s="201"/>
      <c r="BK826" s="201"/>
      <c r="BL826" s="201"/>
      <c r="BM826" s="201"/>
      <c r="BN826" s="201"/>
      <c r="BO826" s="201"/>
      <c r="BP826" s="201"/>
      <c r="BQ826" s="201"/>
      <c r="BR826" s="201"/>
      <c r="BS826" s="201"/>
      <c r="BT826" s="201"/>
      <c r="BU826" s="201"/>
      <c r="BV826" s="201"/>
      <c r="BW826" s="201"/>
      <c r="BX826" s="201"/>
      <c r="BY826" s="201"/>
      <c r="BZ826" s="201"/>
      <c r="CA826" s="201"/>
      <c r="CB826" s="201"/>
      <c r="CC826" s="201"/>
      <c r="CD826" s="201"/>
      <c r="CE826" s="201"/>
      <c r="CF826" s="201"/>
      <c r="CG826" s="201"/>
      <c r="CH826" s="201"/>
      <c r="CI826" s="201"/>
      <c r="CJ826" s="201"/>
      <c r="CK826" s="201"/>
      <c r="CL826" s="201"/>
      <c r="CM826" s="201"/>
      <c r="CN826" s="201"/>
      <c r="CO826" s="201"/>
      <c r="CP826" s="201"/>
      <c r="CQ826" s="201"/>
      <c r="CR826" s="201"/>
      <c r="CS826" s="201"/>
      <c r="CT826" s="201"/>
      <c r="CU826" s="201"/>
    </row>
    <row r="827" spans="1:99" x14ac:dyDescent="0.25">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3"/>
      <c r="X827" s="201"/>
      <c r="Y827" s="201"/>
      <c r="Z827" s="201"/>
      <c r="AA827" s="201"/>
      <c r="AB827" s="201"/>
      <c r="AC827" s="203"/>
      <c r="AD827" s="201"/>
      <c r="AE827" s="201"/>
      <c r="AF827" s="201"/>
      <c r="AG827" s="201"/>
      <c r="AH827" s="201"/>
      <c r="AI827" s="201"/>
      <c r="AJ827" s="201"/>
      <c r="AK827" s="201"/>
      <c r="AL827" s="201"/>
      <c r="AM827" s="201"/>
      <c r="AN827" s="201"/>
      <c r="AO827" s="201"/>
      <c r="AP827" s="201"/>
      <c r="AQ827" s="201"/>
      <c r="AR827" s="201"/>
      <c r="AS827" s="201"/>
      <c r="AT827" s="201"/>
      <c r="AU827" s="201"/>
      <c r="AV827" s="201"/>
      <c r="AW827" s="201"/>
      <c r="AX827" s="206"/>
      <c r="AY827" s="201"/>
      <c r="AZ827" s="201"/>
      <c r="BA827" s="201"/>
      <c r="BB827" s="201"/>
      <c r="BC827" s="201"/>
      <c r="BD827" s="201"/>
      <c r="BE827" s="201"/>
      <c r="BF827" s="201"/>
      <c r="BG827" s="201"/>
      <c r="BH827" s="203"/>
      <c r="BI827" s="201"/>
      <c r="BJ827" s="201"/>
      <c r="BK827" s="201"/>
      <c r="BL827" s="201"/>
      <c r="BM827" s="201"/>
      <c r="BN827" s="201"/>
      <c r="BO827" s="201"/>
      <c r="BP827" s="201"/>
      <c r="BQ827" s="201"/>
      <c r="BR827" s="201"/>
      <c r="BS827" s="201"/>
      <c r="BT827" s="201"/>
      <c r="BU827" s="201"/>
      <c r="BV827" s="201"/>
      <c r="BW827" s="201"/>
      <c r="BX827" s="201"/>
      <c r="BY827" s="201"/>
      <c r="BZ827" s="201"/>
      <c r="CA827" s="201"/>
      <c r="CB827" s="201"/>
      <c r="CC827" s="201"/>
      <c r="CD827" s="201"/>
      <c r="CE827" s="201"/>
      <c r="CF827" s="201"/>
      <c r="CG827" s="201"/>
      <c r="CH827" s="201"/>
      <c r="CI827" s="201"/>
      <c r="CJ827" s="201"/>
      <c r="CK827" s="201"/>
      <c r="CL827" s="201"/>
      <c r="CM827" s="201"/>
      <c r="CN827" s="201"/>
      <c r="CO827" s="201"/>
      <c r="CP827" s="201"/>
      <c r="CQ827" s="201"/>
      <c r="CR827" s="201"/>
      <c r="CS827" s="201"/>
      <c r="CT827" s="201"/>
      <c r="CU827" s="201"/>
    </row>
    <row r="828" spans="1:99" x14ac:dyDescent="0.25">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3"/>
      <c r="X828" s="201"/>
      <c r="Y828" s="201"/>
      <c r="Z828" s="201"/>
      <c r="AA828" s="201"/>
      <c r="AB828" s="201"/>
      <c r="AC828" s="203"/>
      <c r="AD828" s="201"/>
      <c r="AE828" s="201"/>
      <c r="AF828" s="201"/>
      <c r="AG828" s="201"/>
      <c r="AH828" s="201"/>
      <c r="AI828" s="201"/>
      <c r="AJ828" s="201"/>
      <c r="AK828" s="201"/>
      <c r="AL828" s="201"/>
      <c r="AM828" s="201"/>
      <c r="AN828" s="201"/>
      <c r="AO828" s="201"/>
      <c r="AP828" s="201"/>
      <c r="AQ828" s="201"/>
      <c r="AR828" s="201"/>
      <c r="AS828" s="201"/>
      <c r="AT828" s="201"/>
      <c r="AU828" s="201"/>
      <c r="AV828" s="201"/>
      <c r="AW828" s="201"/>
      <c r="AX828" s="206"/>
      <c r="AY828" s="201"/>
      <c r="AZ828" s="201"/>
      <c r="BA828" s="201"/>
      <c r="BB828" s="201"/>
      <c r="BC828" s="201"/>
      <c r="BD828" s="201"/>
      <c r="BE828" s="201"/>
      <c r="BF828" s="201"/>
      <c r="BG828" s="201"/>
      <c r="BH828" s="203"/>
      <c r="BI828" s="201"/>
      <c r="BJ828" s="201"/>
      <c r="BK828" s="201"/>
      <c r="BL828" s="201"/>
      <c r="BM828" s="201"/>
      <c r="BN828" s="201"/>
      <c r="BO828" s="201"/>
      <c r="BP828" s="201"/>
      <c r="BQ828" s="201"/>
      <c r="BR828" s="201"/>
      <c r="BS828" s="201"/>
      <c r="BT828" s="201"/>
      <c r="BU828" s="201"/>
      <c r="BV828" s="201"/>
      <c r="BW828" s="201"/>
      <c r="BX828" s="201"/>
      <c r="BY828" s="201"/>
      <c r="BZ828" s="201"/>
      <c r="CA828" s="201"/>
      <c r="CB828" s="201"/>
      <c r="CC828" s="201"/>
      <c r="CD828" s="201"/>
      <c r="CE828" s="201"/>
      <c r="CF828" s="201"/>
      <c r="CG828" s="201"/>
      <c r="CH828" s="201"/>
      <c r="CI828" s="201"/>
      <c r="CJ828" s="201"/>
      <c r="CK828" s="201"/>
      <c r="CL828" s="201"/>
      <c r="CM828" s="201"/>
      <c r="CN828" s="201"/>
      <c r="CO828" s="201"/>
      <c r="CP828" s="201"/>
      <c r="CQ828" s="201"/>
      <c r="CR828" s="201"/>
      <c r="CS828" s="201"/>
      <c r="CT828" s="201"/>
      <c r="CU828" s="201"/>
    </row>
    <row r="829" spans="1:99" x14ac:dyDescent="0.25">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3"/>
      <c r="X829" s="201"/>
      <c r="Y829" s="201"/>
      <c r="Z829" s="201"/>
      <c r="AA829" s="201"/>
      <c r="AB829" s="201"/>
      <c r="AC829" s="203"/>
      <c r="AD829" s="201"/>
      <c r="AE829" s="201"/>
      <c r="AF829" s="201"/>
      <c r="AG829" s="201"/>
      <c r="AH829" s="201"/>
      <c r="AI829" s="201"/>
      <c r="AJ829" s="201"/>
      <c r="AK829" s="201"/>
      <c r="AL829" s="201"/>
      <c r="AM829" s="201"/>
      <c r="AN829" s="201"/>
      <c r="AO829" s="201"/>
      <c r="AP829" s="201"/>
      <c r="AQ829" s="201"/>
      <c r="AR829" s="201"/>
      <c r="AS829" s="201"/>
      <c r="AT829" s="201"/>
      <c r="AU829" s="201"/>
      <c r="AV829" s="201"/>
      <c r="AW829" s="201"/>
      <c r="AX829" s="206"/>
      <c r="AY829" s="201"/>
      <c r="AZ829" s="201"/>
      <c r="BA829" s="201"/>
      <c r="BB829" s="201"/>
      <c r="BC829" s="201"/>
      <c r="BD829" s="201"/>
      <c r="BE829" s="201"/>
      <c r="BF829" s="201"/>
      <c r="BG829" s="201"/>
      <c r="BH829" s="203"/>
      <c r="BI829" s="201"/>
      <c r="BJ829" s="201"/>
      <c r="BK829" s="201"/>
      <c r="BL829" s="201"/>
      <c r="BM829" s="201"/>
      <c r="BN829" s="201"/>
      <c r="BO829" s="201"/>
      <c r="BP829" s="201"/>
      <c r="BQ829" s="201"/>
      <c r="BR829" s="201"/>
      <c r="BS829" s="201"/>
      <c r="BT829" s="201"/>
      <c r="BU829" s="201"/>
      <c r="BV829" s="201"/>
      <c r="BW829" s="201"/>
      <c r="BX829" s="201"/>
      <c r="BY829" s="201"/>
      <c r="BZ829" s="201"/>
      <c r="CA829" s="201"/>
      <c r="CB829" s="201"/>
      <c r="CC829" s="201"/>
      <c r="CD829" s="201"/>
      <c r="CE829" s="201"/>
      <c r="CF829" s="201"/>
      <c r="CG829" s="201"/>
      <c r="CH829" s="201"/>
      <c r="CI829" s="201"/>
      <c r="CJ829" s="201"/>
      <c r="CK829" s="201"/>
      <c r="CL829" s="201"/>
      <c r="CM829" s="201"/>
      <c r="CN829" s="201"/>
      <c r="CO829" s="201"/>
      <c r="CP829" s="201"/>
      <c r="CQ829" s="201"/>
      <c r="CR829" s="201"/>
      <c r="CS829" s="201"/>
      <c r="CT829" s="201"/>
      <c r="CU829" s="201"/>
    </row>
    <row r="830" spans="1:99" x14ac:dyDescent="0.25">
      <c r="A830" s="201"/>
      <c r="B830" s="201"/>
      <c r="C830" s="201"/>
      <c r="D830" s="201"/>
      <c r="E830" s="201"/>
      <c r="F830" s="201"/>
      <c r="G830" s="201"/>
      <c r="H830" s="201"/>
      <c r="I830" s="201"/>
      <c r="J830" s="201"/>
      <c r="K830" s="201"/>
      <c r="L830" s="201"/>
      <c r="M830" s="201"/>
      <c r="N830" s="201"/>
      <c r="O830" s="201"/>
      <c r="P830" s="201"/>
      <c r="Q830" s="201"/>
      <c r="R830" s="201"/>
      <c r="S830" s="201"/>
      <c r="T830" s="201"/>
      <c r="U830" s="205"/>
      <c r="V830" s="205"/>
      <c r="W830" s="234"/>
      <c r="X830" s="201"/>
      <c r="Y830" s="201"/>
      <c r="Z830" s="201"/>
      <c r="AA830" s="201"/>
      <c r="AB830" s="201"/>
      <c r="AC830" s="203"/>
      <c r="AD830" s="201"/>
      <c r="AE830" s="201"/>
      <c r="AF830" s="201"/>
      <c r="AG830" s="201"/>
      <c r="AH830" s="201"/>
      <c r="AI830" s="201"/>
      <c r="AJ830" s="201"/>
      <c r="AK830" s="201"/>
      <c r="AL830" s="201"/>
      <c r="AM830" s="201"/>
      <c r="AN830" s="201"/>
      <c r="AO830" s="201"/>
      <c r="AP830" s="201"/>
      <c r="AQ830" s="201"/>
      <c r="AR830" s="201"/>
      <c r="AS830" s="201"/>
      <c r="AT830" s="201"/>
      <c r="AU830" s="201"/>
      <c r="AV830" s="201"/>
      <c r="AW830" s="201"/>
      <c r="AX830" s="206"/>
      <c r="AY830" s="201"/>
      <c r="AZ830" s="201"/>
      <c r="BA830" s="201"/>
      <c r="BB830" s="201"/>
      <c r="BC830" s="201"/>
      <c r="BD830" s="201"/>
      <c r="BE830" s="201"/>
      <c r="BF830" s="201"/>
      <c r="BG830" s="201"/>
      <c r="BH830" s="203"/>
      <c r="BI830" s="201"/>
      <c r="BJ830" s="201"/>
      <c r="BK830" s="201"/>
      <c r="BL830" s="201"/>
      <c r="BM830" s="201"/>
      <c r="BN830" s="201"/>
      <c r="BO830" s="201"/>
      <c r="BP830" s="201"/>
      <c r="BQ830" s="201"/>
      <c r="BR830" s="201"/>
      <c r="BS830" s="201"/>
      <c r="BT830" s="201"/>
      <c r="BU830" s="201"/>
      <c r="BV830" s="201"/>
      <c r="BW830" s="201"/>
      <c r="BX830" s="201"/>
      <c r="BY830" s="201"/>
      <c r="BZ830" s="201"/>
      <c r="CA830" s="201"/>
      <c r="CB830" s="201"/>
      <c r="CC830" s="201"/>
      <c r="CD830" s="201"/>
      <c r="CE830" s="201"/>
      <c r="CF830" s="201"/>
      <c r="CG830" s="201"/>
      <c r="CH830" s="201"/>
      <c r="CI830" s="201"/>
      <c r="CJ830" s="201"/>
      <c r="CK830" s="201"/>
      <c r="CL830" s="201"/>
      <c r="CM830" s="201"/>
      <c r="CN830" s="201"/>
      <c r="CO830" s="201"/>
      <c r="CP830" s="201"/>
      <c r="CQ830" s="201"/>
      <c r="CR830" s="201"/>
      <c r="CS830" s="201"/>
      <c r="CT830" s="201"/>
      <c r="CU830" s="201"/>
    </row>
    <row r="831" spans="1:99" x14ac:dyDescent="0.25">
      <c r="A831" s="201"/>
      <c r="B831" s="201"/>
      <c r="C831" s="201"/>
      <c r="D831" s="201"/>
      <c r="E831" s="201"/>
      <c r="F831" s="201"/>
      <c r="G831" s="201"/>
      <c r="H831" s="201"/>
      <c r="I831" s="201"/>
      <c r="J831" s="201"/>
      <c r="K831" s="201"/>
      <c r="L831" s="201"/>
      <c r="M831" s="201"/>
      <c r="N831" s="201"/>
      <c r="O831" s="201"/>
      <c r="P831" s="201"/>
      <c r="Q831" s="201"/>
      <c r="R831" s="201"/>
      <c r="S831" s="201"/>
      <c r="T831" s="218"/>
      <c r="U831" s="206"/>
      <c r="V831" s="206"/>
      <c r="W831" s="228"/>
      <c r="X831" s="201"/>
      <c r="Y831" s="201"/>
      <c r="Z831" s="201"/>
      <c r="AA831" s="201"/>
      <c r="AB831" s="201"/>
      <c r="AC831" s="203"/>
      <c r="AD831" s="201"/>
      <c r="AE831" s="201"/>
      <c r="AF831" s="201"/>
      <c r="AG831" s="201"/>
      <c r="AH831" s="201"/>
      <c r="AI831" s="201"/>
      <c r="AJ831" s="201"/>
      <c r="AK831" s="201"/>
      <c r="AL831" s="201"/>
      <c r="AM831" s="201"/>
      <c r="AN831" s="201"/>
      <c r="AO831" s="201"/>
      <c r="AP831" s="201"/>
      <c r="AQ831" s="201"/>
      <c r="AR831" s="201"/>
      <c r="AS831" s="201"/>
      <c r="AT831" s="201"/>
      <c r="AU831" s="201"/>
      <c r="AV831" s="201"/>
      <c r="AW831" s="201"/>
      <c r="AX831" s="206"/>
      <c r="AY831" s="201"/>
      <c r="AZ831" s="201"/>
      <c r="BA831" s="201"/>
      <c r="BB831" s="201"/>
      <c r="BC831" s="201"/>
      <c r="BD831" s="201"/>
      <c r="BE831" s="201"/>
      <c r="BF831" s="201"/>
      <c r="BG831" s="201"/>
      <c r="BH831" s="203"/>
      <c r="BI831" s="201"/>
      <c r="BJ831" s="201"/>
      <c r="BK831" s="201"/>
      <c r="BL831" s="201"/>
      <c r="BM831" s="201"/>
      <c r="BN831" s="201"/>
      <c r="BO831" s="201"/>
      <c r="BP831" s="201"/>
      <c r="BQ831" s="201"/>
      <c r="BR831" s="201"/>
      <c r="BS831" s="201"/>
      <c r="BT831" s="201"/>
      <c r="BU831" s="201"/>
      <c r="BV831" s="201"/>
      <c r="BW831" s="201"/>
      <c r="BX831" s="201"/>
      <c r="BY831" s="201"/>
      <c r="BZ831" s="201"/>
      <c r="CA831" s="201"/>
      <c r="CB831" s="201"/>
      <c r="CC831" s="201"/>
      <c r="CD831" s="201"/>
      <c r="CE831" s="201"/>
      <c r="CF831" s="201"/>
      <c r="CG831" s="201"/>
      <c r="CH831" s="201"/>
      <c r="CI831" s="201"/>
      <c r="CJ831" s="201"/>
      <c r="CK831" s="201"/>
      <c r="CL831" s="201"/>
      <c r="CM831" s="201"/>
      <c r="CN831" s="201"/>
      <c r="CO831" s="201"/>
      <c r="CP831" s="201"/>
      <c r="CQ831" s="201"/>
      <c r="CR831" s="201"/>
      <c r="CS831" s="201"/>
      <c r="CT831" s="201"/>
      <c r="CU831" s="201"/>
    </row>
    <row r="832" spans="1:99" x14ac:dyDescent="0.25">
      <c r="A832" s="201"/>
      <c r="B832" s="201"/>
      <c r="C832" s="201"/>
      <c r="D832" s="201"/>
      <c r="E832" s="201"/>
      <c r="F832" s="201"/>
      <c r="G832" s="201"/>
      <c r="H832" s="201"/>
      <c r="I832" s="201"/>
      <c r="J832" s="201"/>
      <c r="K832" s="201"/>
      <c r="L832" s="201"/>
      <c r="M832" s="201"/>
      <c r="N832" s="201"/>
      <c r="O832" s="201"/>
      <c r="P832" s="201"/>
      <c r="Q832" s="201"/>
      <c r="R832" s="201"/>
      <c r="S832" s="201"/>
      <c r="T832" s="218"/>
      <c r="U832" s="206"/>
      <c r="V832" s="206"/>
      <c r="W832" s="228"/>
      <c r="X832" s="201"/>
      <c r="Y832" s="201"/>
      <c r="Z832" s="201"/>
      <c r="AA832" s="201"/>
      <c r="AB832" s="201"/>
      <c r="AC832" s="203"/>
      <c r="AD832" s="201"/>
      <c r="AE832" s="201"/>
      <c r="AF832" s="201"/>
      <c r="AG832" s="201"/>
      <c r="AH832" s="201"/>
      <c r="AI832" s="201"/>
      <c r="AJ832" s="201"/>
      <c r="AK832" s="201"/>
      <c r="AL832" s="201"/>
      <c r="AM832" s="201"/>
      <c r="AN832" s="201"/>
      <c r="AO832" s="201"/>
      <c r="AP832" s="201"/>
      <c r="AQ832" s="201"/>
      <c r="AR832" s="201"/>
      <c r="AS832" s="201"/>
      <c r="AT832" s="201"/>
      <c r="AU832" s="201"/>
      <c r="AV832" s="201"/>
      <c r="AW832" s="201"/>
      <c r="AX832" s="206"/>
      <c r="AY832" s="201"/>
      <c r="AZ832" s="201"/>
      <c r="BA832" s="201"/>
      <c r="BB832" s="201"/>
      <c r="BC832" s="201"/>
      <c r="BD832" s="201"/>
      <c r="BE832" s="201"/>
      <c r="BF832" s="201"/>
      <c r="BG832" s="201"/>
      <c r="BH832" s="203"/>
      <c r="BI832" s="201"/>
      <c r="BJ832" s="201"/>
      <c r="BK832" s="201"/>
      <c r="BL832" s="201"/>
      <c r="BM832" s="201"/>
      <c r="BN832" s="201"/>
      <c r="BO832" s="201"/>
      <c r="BP832" s="201"/>
      <c r="BQ832" s="201"/>
      <c r="BR832" s="201"/>
      <c r="BS832" s="201"/>
      <c r="BT832" s="201"/>
      <c r="BU832" s="201"/>
      <c r="BV832" s="201"/>
      <c r="BW832" s="201"/>
      <c r="BX832" s="201"/>
      <c r="BY832" s="201"/>
      <c r="BZ832" s="201"/>
      <c r="CA832" s="201"/>
      <c r="CB832" s="201"/>
      <c r="CC832" s="201"/>
      <c r="CD832" s="201"/>
      <c r="CE832" s="201"/>
      <c r="CF832" s="201"/>
      <c r="CG832" s="201"/>
      <c r="CH832" s="201"/>
      <c r="CI832" s="201"/>
      <c r="CJ832" s="201"/>
      <c r="CK832" s="201"/>
      <c r="CL832" s="201"/>
      <c r="CM832" s="201"/>
      <c r="CN832" s="201"/>
      <c r="CO832" s="201"/>
      <c r="CP832" s="201"/>
      <c r="CQ832" s="201"/>
      <c r="CR832" s="201"/>
      <c r="CS832" s="201"/>
      <c r="CT832" s="201"/>
      <c r="CU832" s="201"/>
    </row>
    <row r="833" spans="1:99" x14ac:dyDescent="0.25">
      <c r="A833" s="201"/>
      <c r="B833" s="201"/>
      <c r="C833" s="201"/>
      <c r="D833" s="201"/>
      <c r="E833" s="201"/>
      <c r="F833" s="201"/>
      <c r="G833" s="201"/>
      <c r="H833" s="201"/>
      <c r="I833" s="201"/>
      <c r="J833" s="201"/>
      <c r="K833" s="201"/>
      <c r="L833" s="201"/>
      <c r="M833" s="201"/>
      <c r="N833" s="201"/>
      <c r="O833" s="201"/>
      <c r="P833" s="201"/>
      <c r="Q833" s="201"/>
      <c r="R833" s="201"/>
      <c r="S833" s="201"/>
      <c r="T833" s="218"/>
      <c r="U833" s="206"/>
      <c r="V833" s="206"/>
      <c r="W833" s="228"/>
      <c r="X833" s="201"/>
      <c r="Y833" s="201"/>
      <c r="Z833" s="201"/>
      <c r="AA833" s="201"/>
      <c r="AB833" s="201"/>
      <c r="AC833" s="203"/>
      <c r="AD833" s="201"/>
      <c r="AE833" s="201"/>
      <c r="AF833" s="201"/>
      <c r="AG833" s="201"/>
      <c r="AH833" s="201"/>
      <c r="AI833" s="201"/>
      <c r="AJ833" s="201"/>
      <c r="AK833" s="201"/>
      <c r="AL833" s="201"/>
      <c r="AM833" s="201"/>
      <c r="AN833" s="201"/>
      <c r="AO833" s="201"/>
      <c r="AP833" s="201"/>
      <c r="AQ833" s="201"/>
      <c r="AR833" s="201"/>
      <c r="AS833" s="201"/>
      <c r="AT833" s="201"/>
      <c r="AU833" s="201"/>
      <c r="AV833" s="201"/>
      <c r="AW833" s="201"/>
      <c r="AX833" s="206"/>
      <c r="AY833" s="201"/>
      <c r="AZ833" s="201"/>
      <c r="BA833" s="201"/>
      <c r="BB833" s="201"/>
      <c r="BC833" s="201"/>
      <c r="BD833" s="201"/>
      <c r="BE833" s="201"/>
      <c r="BF833" s="201"/>
      <c r="BG833" s="201"/>
      <c r="BH833" s="203"/>
      <c r="BI833" s="201"/>
      <c r="BJ833" s="201"/>
      <c r="BK833" s="201"/>
      <c r="BL833" s="201"/>
      <c r="BM833" s="201"/>
      <c r="BN833" s="201"/>
      <c r="BO833" s="201"/>
      <c r="BP833" s="201"/>
      <c r="BQ833" s="201"/>
      <c r="BR833" s="201"/>
      <c r="BS833" s="201"/>
      <c r="BT833" s="201"/>
      <c r="BU833" s="201"/>
      <c r="BV833" s="201"/>
      <c r="BW833" s="201"/>
      <c r="BX833" s="201"/>
      <c r="BY833" s="201"/>
      <c r="BZ833" s="201"/>
      <c r="CA833" s="201"/>
      <c r="CB833" s="201"/>
      <c r="CC833" s="201"/>
      <c r="CD833" s="201"/>
      <c r="CE833" s="201"/>
      <c r="CF833" s="201"/>
      <c r="CG833" s="201"/>
      <c r="CH833" s="201"/>
      <c r="CI833" s="201"/>
      <c r="CJ833" s="201"/>
      <c r="CK833" s="201"/>
      <c r="CL833" s="201"/>
      <c r="CM833" s="201"/>
      <c r="CN833" s="201"/>
      <c r="CO833" s="201"/>
      <c r="CP833" s="201"/>
      <c r="CQ833" s="201"/>
      <c r="CR833" s="201"/>
      <c r="CS833" s="201"/>
      <c r="CT833" s="201"/>
      <c r="CU833" s="201"/>
    </row>
    <row r="834" spans="1:99" x14ac:dyDescent="0.25">
      <c r="A834" s="201"/>
      <c r="B834" s="201"/>
      <c r="C834" s="201"/>
      <c r="D834" s="201"/>
      <c r="E834" s="201"/>
      <c r="F834" s="201"/>
      <c r="G834" s="201"/>
      <c r="H834" s="201"/>
      <c r="I834" s="201"/>
      <c r="J834" s="201"/>
      <c r="K834" s="201"/>
      <c r="L834" s="201"/>
      <c r="M834" s="201"/>
      <c r="N834" s="201"/>
      <c r="O834" s="201"/>
      <c r="P834" s="201"/>
      <c r="Q834" s="201"/>
      <c r="R834" s="201"/>
      <c r="S834" s="201"/>
      <c r="T834" s="201"/>
      <c r="U834" s="206"/>
      <c r="V834" s="206"/>
      <c r="W834" s="228"/>
      <c r="X834" s="201"/>
      <c r="Y834" s="201"/>
      <c r="Z834" s="201"/>
      <c r="AA834" s="201"/>
      <c r="AB834" s="201"/>
      <c r="AC834" s="203"/>
      <c r="AD834" s="201"/>
      <c r="AE834" s="201"/>
      <c r="AF834" s="201"/>
      <c r="AG834" s="201"/>
      <c r="AH834" s="201"/>
      <c r="AI834" s="201"/>
      <c r="AJ834" s="201"/>
      <c r="AK834" s="201"/>
      <c r="AL834" s="201"/>
      <c r="AM834" s="201"/>
      <c r="AN834" s="201"/>
      <c r="AO834" s="201"/>
      <c r="AP834" s="201"/>
      <c r="AQ834" s="201"/>
      <c r="AR834" s="201"/>
      <c r="AS834" s="201"/>
      <c r="AT834" s="201"/>
      <c r="AU834" s="201"/>
      <c r="AV834" s="201"/>
      <c r="AW834" s="201"/>
      <c r="AX834" s="206"/>
      <c r="AY834" s="201"/>
      <c r="AZ834" s="201"/>
      <c r="BA834" s="201"/>
      <c r="BB834" s="201"/>
      <c r="BC834" s="201"/>
      <c r="BD834" s="201"/>
      <c r="BE834" s="201"/>
      <c r="BF834" s="201"/>
      <c r="BG834" s="201"/>
      <c r="BH834" s="203"/>
      <c r="BI834" s="201"/>
      <c r="BJ834" s="201"/>
      <c r="BK834" s="201"/>
      <c r="BL834" s="201"/>
      <c r="BM834" s="201"/>
      <c r="BN834" s="201"/>
      <c r="BO834" s="201"/>
      <c r="BP834" s="201"/>
      <c r="BQ834" s="201"/>
      <c r="BR834" s="201"/>
      <c r="BS834" s="201"/>
      <c r="BT834" s="201"/>
      <c r="BU834" s="201"/>
      <c r="BV834" s="201"/>
      <c r="BW834" s="201"/>
      <c r="BX834" s="201"/>
      <c r="BY834" s="201"/>
      <c r="BZ834" s="201"/>
      <c r="CA834" s="201"/>
      <c r="CB834" s="201"/>
      <c r="CC834" s="201"/>
      <c r="CD834" s="201"/>
      <c r="CE834" s="201"/>
      <c r="CF834" s="201"/>
      <c r="CG834" s="201"/>
      <c r="CH834" s="201"/>
      <c r="CI834" s="201"/>
      <c r="CJ834" s="201"/>
      <c r="CK834" s="201"/>
      <c r="CL834" s="201"/>
      <c r="CM834" s="201"/>
      <c r="CN834" s="201"/>
      <c r="CO834" s="201"/>
      <c r="CP834" s="201"/>
      <c r="CQ834" s="201"/>
      <c r="CR834" s="201"/>
      <c r="CS834" s="201"/>
      <c r="CT834" s="201"/>
      <c r="CU834" s="201"/>
    </row>
    <row r="835" spans="1:99" x14ac:dyDescent="0.25">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3"/>
      <c r="X835" s="201"/>
      <c r="Y835" s="201"/>
      <c r="Z835" s="201"/>
      <c r="AA835" s="201"/>
      <c r="AB835" s="201"/>
      <c r="AC835" s="203"/>
      <c r="AD835" s="201"/>
      <c r="AE835" s="201"/>
      <c r="AF835" s="201"/>
      <c r="AG835" s="201"/>
      <c r="AH835" s="201"/>
      <c r="AI835" s="201"/>
      <c r="AJ835" s="201"/>
      <c r="AK835" s="201"/>
      <c r="AL835" s="201"/>
      <c r="AM835" s="201"/>
      <c r="AN835" s="201"/>
      <c r="AO835" s="201"/>
      <c r="AP835" s="201"/>
      <c r="AQ835" s="201"/>
      <c r="AR835" s="201"/>
      <c r="AS835" s="201"/>
      <c r="AT835" s="201"/>
      <c r="AU835" s="201"/>
      <c r="AV835" s="201"/>
      <c r="AW835" s="201"/>
      <c r="AX835" s="206"/>
      <c r="AY835" s="201"/>
      <c r="AZ835" s="201"/>
      <c r="BA835" s="201"/>
      <c r="BB835" s="201"/>
      <c r="BC835" s="201"/>
      <c r="BD835" s="201"/>
      <c r="BE835" s="201"/>
      <c r="BF835" s="201"/>
      <c r="BG835" s="201"/>
      <c r="BH835" s="203"/>
      <c r="BI835" s="201"/>
      <c r="BJ835" s="201"/>
      <c r="BK835" s="201"/>
      <c r="BL835" s="201"/>
      <c r="BM835" s="201"/>
      <c r="BN835" s="201"/>
      <c r="BO835" s="201"/>
      <c r="BP835" s="201"/>
      <c r="BQ835" s="201"/>
      <c r="BR835" s="201"/>
      <c r="BS835" s="201"/>
      <c r="BT835" s="201"/>
      <c r="BU835" s="201"/>
      <c r="BV835" s="201"/>
      <c r="BW835" s="201"/>
      <c r="BX835" s="201"/>
      <c r="BY835" s="201"/>
      <c r="BZ835" s="201"/>
      <c r="CA835" s="201"/>
      <c r="CB835" s="201"/>
      <c r="CC835" s="201"/>
      <c r="CD835" s="201"/>
      <c r="CE835" s="201"/>
      <c r="CF835" s="201"/>
      <c r="CG835" s="201"/>
      <c r="CH835" s="201"/>
      <c r="CI835" s="201"/>
      <c r="CJ835" s="201"/>
      <c r="CK835" s="201"/>
      <c r="CL835" s="201"/>
      <c r="CM835" s="201"/>
      <c r="CN835" s="201"/>
      <c r="CO835" s="201"/>
      <c r="CP835" s="201"/>
      <c r="CQ835" s="201"/>
      <c r="CR835" s="201"/>
      <c r="CS835" s="201"/>
      <c r="CT835" s="201"/>
      <c r="CU835" s="201"/>
    </row>
    <row r="836" spans="1:99" x14ac:dyDescent="0.25">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3"/>
      <c r="X836" s="201"/>
      <c r="Y836" s="201"/>
      <c r="Z836" s="201"/>
      <c r="AA836" s="201"/>
      <c r="AB836" s="201"/>
      <c r="AC836" s="203"/>
      <c r="AD836" s="201"/>
      <c r="AE836" s="201"/>
      <c r="AF836" s="201"/>
      <c r="AG836" s="201"/>
      <c r="AH836" s="201"/>
      <c r="AI836" s="201"/>
      <c r="AJ836" s="201"/>
      <c r="AK836" s="201"/>
      <c r="AL836" s="201"/>
      <c r="AM836" s="201"/>
      <c r="AN836" s="201"/>
      <c r="AO836" s="201"/>
      <c r="AP836" s="201"/>
      <c r="AQ836" s="201"/>
      <c r="AR836" s="201"/>
      <c r="AS836" s="201"/>
      <c r="AT836" s="201"/>
      <c r="AU836" s="201"/>
      <c r="AV836" s="201"/>
      <c r="AW836" s="201"/>
      <c r="AX836" s="206"/>
      <c r="AY836" s="201"/>
      <c r="AZ836" s="201"/>
      <c r="BA836" s="201"/>
      <c r="BB836" s="201"/>
      <c r="BC836" s="201"/>
      <c r="BD836" s="201"/>
      <c r="BE836" s="201"/>
      <c r="BF836" s="201"/>
      <c r="BG836" s="201"/>
      <c r="BH836" s="203"/>
      <c r="BI836" s="201"/>
      <c r="BJ836" s="201"/>
      <c r="BK836" s="201"/>
      <c r="BL836" s="201"/>
      <c r="BM836" s="201"/>
      <c r="BN836" s="201"/>
      <c r="BO836" s="201"/>
      <c r="BP836" s="201"/>
      <c r="BQ836" s="201"/>
      <c r="BR836" s="201"/>
      <c r="BS836" s="201"/>
      <c r="BT836" s="201"/>
      <c r="BU836" s="201"/>
      <c r="BV836" s="201"/>
      <c r="BW836" s="201"/>
      <c r="BX836" s="201"/>
      <c r="BY836" s="201"/>
      <c r="BZ836" s="201"/>
      <c r="CA836" s="201"/>
      <c r="CB836" s="201"/>
      <c r="CC836" s="201"/>
      <c r="CD836" s="201"/>
      <c r="CE836" s="201"/>
      <c r="CF836" s="201"/>
      <c r="CG836" s="201"/>
      <c r="CH836" s="201"/>
      <c r="CI836" s="201"/>
      <c r="CJ836" s="201"/>
      <c r="CK836" s="201"/>
      <c r="CL836" s="201"/>
      <c r="CM836" s="201"/>
      <c r="CN836" s="201"/>
      <c r="CO836" s="201"/>
      <c r="CP836" s="201"/>
      <c r="CQ836" s="201"/>
      <c r="CR836" s="201"/>
      <c r="CS836" s="201"/>
      <c r="CT836" s="201"/>
      <c r="CU836" s="201"/>
    </row>
    <row r="837" spans="1:99" x14ac:dyDescent="0.25">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3"/>
      <c r="X837" s="201"/>
      <c r="Y837" s="201"/>
      <c r="Z837" s="201"/>
      <c r="AA837" s="201"/>
      <c r="AB837" s="201"/>
      <c r="AC837" s="203"/>
      <c r="AD837" s="201"/>
      <c r="AE837" s="201"/>
      <c r="AF837" s="201"/>
      <c r="AG837" s="201"/>
      <c r="AH837" s="201"/>
      <c r="AI837" s="201"/>
      <c r="AJ837" s="201"/>
      <c r="AK837" s="201"/>
      <c r="AL837" s="201"/>
      <c r="AM837" s="201"/>
      <c r="AN837" s="201"/>
      <c r="AO837" s="201"/>
      <c r="AP837" s="201"/>
      <c r="AQ837" s="201"/>
      <c r="AR837" s="201"/>
      <c r="AS837" s="201"/>
      <c r="AT837" s="201"/>
      <c r="AU837" s="201"/>
      <c r="AV837" s="201"/>
      <c r="AW837" s="201"/>
      <c r="AX837" s="206"/>
      <c r="AY837" s="201"/>
      <c r="AZ837" s="201"/>
      <c r="BA837" s="201"/>
      <c r="BB837" s="201"/>
      <c r="BC837" s="201"/>
      <c r="BD837" s="201"/>
      <c r="BE837" s="201"/>
      <c r="BF837" s="201"/>
      <c r="BG837" s="201"/>
      <c r="BH837" s="203"/>
      <c r="BI837" s="201"/>
      <c r="BJ837" s="201"/>
      <c r="BK837" s="201"/>
      <c r="BL837" s="201"/>
      <c r="BM837" s="201"/>
      <c r="BN837" s="201"/>
      <c r="BO837" s="201"/>
      <c r="BP837" s="201"/>
      <c r="BQ837" s="201"/>
      <c r="BR837" s="201"/>
      <c r="BS837" s="201"/>
      <c r="BT837" s="201"/>
      <c r="BU837" s="201"/>
      <c r="BV837" s="201"/>
      <c r="BW837" s="201"/>
      <c r="BX837" s="201"/>
      <c r="BY837" s="201"/>
      <c r="BZ837" s="201"/>
      <c r="CA837" s="201"/>
      <c r="CB837" s="201"/>
      <c r="CC837" s="201"/>
      <c r="CD837" s="201"/>
      <c r="CE837" s="201"/>
      <c r="CF837" s="201"/>
      <c r="CG837" s="201"/>
      <c r="CH837" s="201"/>
      <c r="CI837" s="201"/>
      <c r="CJ837" s="201"/>
      <c r="CK837" s="201"/>
      <c r="CL837" s="201"/>
      <c r="CM837" s="201"/>
      <c r="CN837" s="201"/>
      <c r="CO837" s="201"/>
      <c r="CP837" s="201"/>
      <c r="CQ837" s="201"/>
      <c r="CR837" s="201"/>
      <c r="CS837" s="201"/>
      <c r="CT837" s="201"/>
      <c r="CU837" s="201"/>
    </row>
    <row r="838" spans="1:99" x14ac:dyDescent="0.25">
      <c r="A838" s="201"/>
      <c r="B838" s="201"/>
      <c r="C838" s="201"/>
      <c r="D838" s="201"/>
      <c r="E838" s="201"/>
      <c r="F838" s="201"/>
      <c r="G838" s="201"/>
      <c r="H838" s="201"/>
      <c r="I838" s="201"/>
      <c r="J838" s="201"/>
      <c r="K838" s="201"/>
      <c r="L838" s="201"/>
      <c r="M838" s="201"/>
      <c r="N838" s="201"/>
      <c r="O838" s="201"/>
      <c r="P838" s="201"/>
      <c r="Q838" s="201"/>
      <c r="R838" s="201"/>
      <c r="S838" s="201"/>
      <c r="T838" s="218"/>
      <c r="U838" s="203"/>
      <c r="V838" s="201"/>
      <c r="W838" s="203"/>
      <c r="X838" s="201"/>
      <c r="Y838" s="201"/>
      <c r="Z838" s="201"/>
      <c r="AA838" s="201"/>
      <c r="AB838" s="201"/>
      <c r="AC838" s="203"/>
      <c r="AD838" s="201"/>
      <c r="AE838" s="201"/>
      <c r="AF838" s="201"/>
      <c r="AG838" s="201"/>
      <c r="AH838" s="201"/>
      <c r="AI838" s="201"/>
      <c r="AJ838" s="201"/>
      <c r="AK838" s="201"/>
      <c r="AL838" s="201"/>
      <c r="AM838" s="201"/>
      <c r="AN838" s="201"/>
      <c r="AO838" s="201"/>
      <c r="AP838" s="201"/>
      <c r="AQ838" s="201"/>
      <c r="AR838" s="201"/>
      <c r="AS838" s="201"/>
      <c r="AT838" s="201"/>
      <c r="AU838" s="201"/>
      <c r="AV838" s="201"/>
      <c r="AW838" s="201"/>
      <c r="AX838" s="206"/>
      <c r="AY838" s="201"/>
      <c r="AZ838" s="201"/>
      <c r="BA838" s="201"/>
      <c r="BB838" s="201"/>
      <c r="BC838" s="201"/>
      <c r="BD838" s="201"/>
      <c r="BE838" s="201"/>
      <c r="BF838" s="201"/>
      <c r="BG838" s="201"/>
      <c r="BH838" s="203"/>
      <c r="BI838" s="201"/>
      <c r="BJ838" s="201"/>
      <c r="BK838" s="201"/>
      <c r="BL838" s="201"/>
      <c r="BM838" s="201"/>
      <c r="BN838" s="201"/>
      <c r="BO838" s="201"/>
      <c r="BP838" s="201"/>
      <c r="BQ838" s="201"/>
      <c r="BR838" s="201"/>
      <c r="BS838" s="201"/>
      <c r="BT838" s="201"/>
      <c r="BU838" s="201"/>
      <c r="BV838" s="201"/>
      <c r="BW838" s="201"/>
      <c r="BX838" s="201"/>
      <c r="BY838" s="201"/>
      <c r="BZ838" s="201"/>
      <c r="CA838" s="201"/>
      <c r="CB838" s="201"/>
      <c r="CC838" s="201"/>
      <c r="CD838" s="201"/>
      <c r="CE838" s="201"/>
      <c r="CF838" s="201"/>
      <c r="CG838" s="201"/>
      <c r="CH838" s="201"/>
      <c r="CI838" s="201"/>
      <c r="CJ838" s="201"/>
      <c r="CK838" s="201"/>
      <c r="CL838" s="201"/>
      <c r="CM838" s="201"/>
      <c r="CN838" s="201"/>
      <c r="CO838" s="201"/>
      <c r="CP838" s="201"/>
      <c r="CQ838" s="201"/>
      <c r="CR838" s="201"/>
      <c r="CS838" s="201"/>
      <c r="CT838" s="201"/>
      <c r="CU838" s="201"/>
    </row>
    <row r="839" spans="1:99" x14ac:dyDescent="0.25">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3"/>
      <c r="X839" s="201"/>
      <c r="Y839" s="201"/>
      <c r="Z839" s="201"/>
      <c r="AA839" s="201"/>
      <c r="AB839" s="201"/>
      <c r="AC839" s="203"/>
      <c r="AD839" s="201"/>
      <c r="AE839" s="201"/>
      <c r="AF839" s="201"/>
      <c r="AG839" s="201"/>
      <c r="AH839" s="201"/>
      <c r="AI839" s="201"/>
      <c r="AJ839" s="201"/>
      <c r="AK839" s="201"/>
      <c r="AL839" s="201"/>
      <c r="AM839" s="201"/>
      <c r="AN839" s="201"/>
      <c r="AO839" s="201"/>
      <c r="AP839" s="201"/>
      <c r="AQ839" s="201"/>
      <c r="AR839" s="201"/>
      <c r="AS839" s="201"/>
      <c r="AT839" s="201"/>
      <c r="AU839" s="201"/>
      <c r="AV839" s="201"/>
      <c r="AW839" s="201"/>
      <c r="AX839" s="206"/>
      <c r="AY839" s="201"/>
      <c r="AZ839" s="201"/>
      <c r="BA839" s="201"/>
      <c r="BB839" s="201"/>
      <c r="BC839" s="201"/>
      <c r="BD839" s="201"/>
      <c r="BE839" s="201"/>
      <c r="BF839" s="201"/>
      <c r="BG839" s="201"/>
      <c r="BH839" s="203"/>
      <c r="BI839" s="201"/>
      <c r="BJ839" s="201"/>
      <c r="BK839" s="201"/>
      <c r="BL839" s="201"/>
      <c r="BM839" s="201"/>
      <c r="BN839" s="201"/>
      <c r="BO839" s="201"/>
      <c r="BP839" s="201"/>
      <c r="BQ839" s="201"/>
      <c r="BR839" s="201"/>
      <c r="BS839" s="201"/>
      <c r="BT839" s="201"/>
      <c r="BU839" s="201"/>
      <c r="BV839" s="201"/>
      <c r="BW839" s="201"/>
      <c r="BX839" s="201"/>
      <c r="BY839" s="201"/>
      <c r="BZ839" s="201"/>
      <c r="CA839" s="201"/>
      <c r="CB839" s="201"/>
      <c r="CC839" s="201"/>
      <c r="CD839" s="201"/>
      <c r="CE839" s="201"/>
      <c r="CF839" s="201"/>
      <c r="CG839" s="201"/>
      <c r="CH839" s="201"/>
      <c r="CI839" s="201"/>
      <c r="CJ839" s="201"/>
      <c r="CK839" s="201"/>
      <c r="CL839" s="201"/>
      <c r="CM839" s="201"/>
      <c r="CN839" s="201"/>
      <c r="CO839" s="201"/>
      <c r="CP839" s="201"/>
      <c r="CQ839" s="201"/>
      <c r="CR839" s="201"/>
      <c r="CS839" s="201"/>
      <c r="CT839" s="201"/>
      <c r="CU839" s="201"/>
    </row>
    <row r="840" spans="1:99" x14ac:dyDescent="0.25">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3"/>
      <c r="X840" s="201"/>
      <c r="Y840" s="201"/>
      <c r="Z840" s="201"/>
      <c r="AA840" s="201"/>
      <c r="AB840" s="201"/>
      <c r="AC840" s="203"/>
      <c r="AD840" s="201"/>
      <c r="AE840" s="201"/>
      <c r="AF840" s="201"/>
      <c r="AG840" s="201"/>
      <c r="AH840" s="201"/>
      <c r="AI840" s="201"/>
      <c r="AJ840" s="201"/>
      <c r="AK840" s="201"/>
      <c r="AL840" s="201"/>
      <c r="AM840" s="201"/>
      <c r="AN840" s="201"/>
      <c r="AO840" s="201"/>
      <c r="AP840" s="201"/>
      <c r="AQ840" s="201"/>
      <c r="AR840" s="201"/>
      <c r="AS840" s="201"/>
      <c r="AT840" s="201"/>
      <c r="AU840" s="201"/>
      <c r="AV840" s="201"/>
      <c r="AW840" s="201"/>
      <c r="AX840" s="206"/>
      <c r="AY840" s="201"/>
      <c r="AZ840" s="201"/>
      <c r="BA840" s="201"/>
      <c r="BB840" s="201"/>
      <c r="BC840" s="201"/>
      <c r="BD840" s="201"/>
      <c r="BE840" s="201"/>
      <c r="BF840" s="201"/>
      <c r="BG840" s="201"/>
      <c r="BH840" s="203"/>
      <c r="BI840" s="201"/>
      <c r="BJ840" s="201"/>
      <c r="BK840" s="201"/>
      <c r="BL840" s="201"/>
      <c r="BM840" s="201"/>
      <c r="BN840" s="201"/>
      <c r="BO840" s="201"/>
      <c r="BP840" s="201"/>
      <c r="BQ840" s="201"/>
      <c r="BR840" s="201"/>
      <c r="BS840" s="201"/>
      <c r="BT840" s="201"/>
      <c r="BU840" s="201"/>
      <c r="BV840" s="201"/>
      <c r="BW840" s="201"/>
      <c r="BX840" s="201"/>
      <c r="BY840" s="201"/>
      <c r="BZ840" s="201"/>
      <c r="CA840" s="201"/>
      <c r="CB840" s="201"/>
      <c r="CC840" s="201"/>
      <c r="CD840" s="201"/>
      <c r="CE840" s="201"/>
      <c r="CF840" s="201"/>
      <c r="CG840" s="201"/>
      <c r="CH840" s="201"/>
      <c r="CI840" s="201"/>
      <c r="CJ840" s="201"/>
      <c r="CK840" s="201"/>
      <c r="CL840" s="201"/>
      <c r="CM840" s="201"/>
      <c r="CN840" s="201"/>
      <c r="CO840" s="201"/>
      <c r="CP840" s="201"/>
      <c r="CQ840" s="201"/>
      <c r="CR840" s="201"/>
      <c r="CS840" s="201"/>
      <c r="CT840" s="201"/>
      <c r="CU840" s="201"/>
    </row>
    <row r="841" spans="1:99" x14ac:dyDescent="0.25">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3"/>
      <c r="X841" s="201"/>
      <c r="Y841" s="201"/>
      <c r="Z841" s="201"/>
      <c r="AA841" s="201"/>
      <c r="AB841" s="201"/>
      <c r="AC841" s="203"/>
      <c r="AD841" s="201"/>
      <c r="AE841" s="201"/>
      <c r="AF841" s="201"/>
      <c r="AG841" s="201"/>
      <c r="AH841" s="201"/>
      <c r="AI841" s="201"/>
      <c r="AJ841" s="201"/>
      <c r="AK841" s="201"/>
      <c r="AL841" s="201"/>
      <c r="AM841" s="201"/>
      <c r="AN841" s="201"/>
      <c r="AO841" s="201"/>
      <c r="AP841" s="201"/>
      <c r="AQ841" s="201"/>
      <c r="AR841" s="201"/>
      <c r="AS841" s="201"/>
      <c r="AT841" s="201"/>
      <c r="AU841" s="201"/>
      <c r="AV841" s="201"/>
      <c r="AW841" s="201"/>
      <c r="AX841" s="206"/>
      <c r="AY841" s="201"/>
      <c r="AZ841" s="201"/>
      <c r="BA841" s="201"/>
      <c r="BB841" s="201"/>
      <c r="BC841" s="201"/>
      <c r="BD841" s="201"/>
      <c r="BE841" s="201"/>
      <c r="BF841" s="201"/>
      <c r="BG841" s="201"/>
      <c r="BH841" s="203"/>
      <c r="BI841" s="201"/>
      <c r="BJ841" s="201"/>
      <c r="BK841" s="201"/>
      <c r="BL841" s="201"/>
      <c r="BM841" s="201"/>
      <c r="BN841" s="201"/>
      <c r="BO841" s="201"/>
      <c r="BP841" s="201"/>
      <c r="BQ841" s="201"/>
      <c r="BR841" s="201"/>
      <c r="BS841" s="201"/>
      <c r="BT841" s="201"/>
      <c r="BU841" s="201"/>
      <c r="BV841" s="201"/>
      <c r="BW841" s="201"/>
      <c r="BX841" s="201"/>
      <c r="BY841" s="201"/>
      <c r="BZ841" s="201"/>
      <c r="CA841" s="201"/>
      <c r="CB841" s="201"/>
      <c r="CC841" s="201"/>
      <c r="CD841" s="201"/>
      <c r="CE841" s="201"/>
      <c r="CF841" s="201"/>
      <c r="CG841" s="201"/>
      <c r="CH841" s="201"/>
      <c r="CI841" s="201"/>
      <c r="CJ841" s="201"/>
      <c r="CK841" s="201"/>
      <c r="CL841" s="201"/>
      <c r="CM841" s="201"/>
      <c r="CN841" s="201"/>
      <c r="CO841" s="201"/>
      <c r="CP841" s="201"/>
      <c r="CQ841" s="201"/>
      <c r="CR841" s="201"/>
      <c r="CS841" s="201"/>
      <c r="CT841" s="201"/>
      <c r="CU841" s="201"/>
    </row>
    <row r="842" spans="1:99" x14ac:dyDescent="0.25">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3"/>
      <c r="X842" s="201"/>
      <c r="Y842" s="201"/>
      <c r="Z842" s="201"/>
      <c r="AA842" s="201"/>
      <c r="AB842" s="201"/>
      <c r="AC842" s="203"/>
      <c r="AD842" s="201"/>
      <c r="AE842" s="201"/>
      <c r="AF842" s="201"/>
      <c r="AG842" s="201"/>
      <c r="AH842" s="201"/>
      <c r="AI842" s="201"/>
      <c r="AJ842" s="201"/>
      <c r="AK842" s="201"/>
      <c r="AL842" s="201"/>
      <c r="AM842" s="201"/>
      <c r="AN842" s="201"/>
      <c r="AO842" s="201"/>
      <c r="AP842" s="201"/>
      <c r="AQ842" s="201"/>
      <c r="AR842" s="201"/>
      <c r="AS842" s="201"/>
      <c r="AT842" s="201"/>
      <c r="AU842" s="201"/>
      <c r="AV842" s="201"/>
      <c r="AW842" s="201"/>
      <c r="AX842" s="206"/>
      <c r="AY842" s="201"/>
      <c r="AZ842" s="201"/>
      <c r="BA842" s="201"/>
      <c r="BB842" s="201"/>
      <c r="BC842" s="201"/>
      <c r="BD842" s="201"/>
      <c r="BE842" s="201"/>
      <c r="BF842" s="201"/>
      <c r="BG842" s="201"/>
      <c r="BH842" s="203"/>
      <c r="BI842" s="201"/>
      <c r="BJ842" s="201"/>
      <c r="BK842" s="201"/>
      <c r="BL842" s="201"/>
      <c r="BM842" s="201"/>
      <c r="BN842" s="201"/>
      <c r="BO842" s="201"/>
      <c r="BP842" s="201"/>
      <c r="BQ842" s="201"/>
      <c r="BR842" s="201"/>
      <c r="BS842" s="201"/>
      <c r="BT842" s="201"/>
      <c r="BU842" s="201"/>
      <c r="BV842" s="201"/>
      <c r="BW842" s="201"/>
      <c r="BX842" s="201"/>
      <c r="BY842" s="201"/>
      <c r="BZ842" s="201"/>
      <c r="CA842" s="201"/>
      <c r="CB842" s="201"/>
      <c r="CC842" s="201"/>
      <c r="CD842" s="201"/>
      <c r="CE842" s="201"/>
      <c r="CF842" s="201"/>
      <c r="CG842" s="201"/>
      <c r="CH842" s="201"/>
      <c r="CI842" s="201"/>
      <c r="CJ842" s="201"/>
      <c r="CK842" s="201"/>
      <c r="CL842" s="201"/>
      <c r="CM842" s="201"/>
      <c r="CN842" s="201"/>
      <c r="CO842" s="201"/>
      <c r="CP842" s="201"/>
      <c r="CQ842" s="201"/>
      <c r="CR842" s="201"/>
      <c r="CS842" s="201"/>
      <c r="CT842" s="201"/>
      <c r="CU842" s="201"/>
    </row>
    <row r="843" spans="1:99" x14ac:dyDescent="0.25">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3"/>
      <c r="X843" s="201"/>
      <c r="Y843" s="201"/>
      <c r="Z843" s="201"/>
      <c r="AA843" s="201"/>
      <c r="AB843" s="201"/>
      <c r="AC843" s="203"/>
      <c r="AD843" s="201"/>
      <c r="AE843" s="201"/>
      <c r="AF843" s="201"/>
      <c r="AG843" s="201"/>
      <c r="AH843" s="201"/>
      <c r="AI843" s="201"/>
      <c r="AJ843" s="201"/>
      <c r="AK843" s="201"/>
      <c r="AL843" s="201"/>
      <c r="AM843" s="201"/>
      <c r="AN843" s="201"/>
      <c r="AO843" s="201"/>
      <c r="AP843" s="201"/>
      <c r="AQ843" s="201"/>
      <c r="AR843" s="201"/>
      <c r="AS843" s="201"/>
      <c r="AT843" s="201"/>
      <c r="AU843" s="201"/>
      <c r="AV843" s="201"/>
      <c r="AW843" s="201"/>
      <c r="AX843" s="206"/>
      <c r="AY843" s="201"/>
      <c r="AZ843" s="201"/>
      <c r="BA843" s="201"/>
      <c r="BB843" s="201"/>
      <c r="BC843" s="201"/>
      <c r="BD843" s="201"/>
      <c r="BE843" s="201"/>
      <c r="BF843" s="201"/>
      <c r="BG843" s="201"/>
      <c r="BH843" s="203"/>
      <c r="BI843" s="201"/>
      <c r="BJ843" s="201"/>
      <c r="BK843" s="201"/>
      <c r="BL843" s="201"/>
      <c r="BM843" s="201"/>
      <c r="BN843" s="201"/>
      <c r="BO843" s="201"/>
      <c r="BP843" s="201"/>
      <c r="BQ843" s="201"/>
      <c r="BR843" s="201"/>
      <c r="BS843" s="201"/>
      <c r="BT843" s="201"/>
      <c r="BU843" s="201"/>
      <c r="BV843" s="201"/>
      <c r="BW843" s="201"/>
      <c r="BX843" s="201"/>
      <c r="BY843" s="201"/>
      <c r="BZ843" s="201"/>
      <c r="CA843" s="201"/>
      <c r="CB843" s="201"/>
      <c r="CC843" s="201"/>
      <c r="CD843" s="201"/>
      <c r="CE843" s="201"/>
      <c r="CF843" s="201"/>
      <c r="CG843" s="201"/>
      <c r="CH843" s="201"/>
      <c r="CI843" s="201"/>
      <c r="CJ843" s="201"/>
      <c r="CK843" s="201"/>
      <c r="CL843" s="201"/>
      <c r="CM843" s="201"/>
      <c r="CN843" s="201"/>
      <c r="CO843" s="201"/>
      <c r="CP843" s="201"/>
      <c r="CQ843" s="201"/>
      <c r="CR843" s="201"/>
      <c r="CS843" s="201"/>
      <c r="CT843" s="201"/>
      <c r="CU843" s="201"/>
    </row>
    <row r="844" spans="1:99" x14ac:dyDescent="0.25">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3"/>
      <c r="X844" s="201"/>
      <c r="Y844" s="201"/>
      <c r="Z844" s="201"/>
      <c r="AA844" s="201"/>
      <c r="AB844" s="201"/>
      <c r="AC844" s="203"/>
      <c r="AD844" s="201"/>
      <c r="AE844" s="201"/>
      <c r="AF844" s="201"/>
      <c r="AG844" s="201"/>
      <c r="AH844" s="201"/>
      <c r="AI844" s="201"/>
      <c r="AJ844" s="201"/>
      <c r="AK844" s="201"/>
      <c r="AL844" s="201"/>
      <c r="AM844" s="201"/>
      <c r="AN844" s="201"/>
      <c r="AO844" s="201"/>
      <c r="AP844" s="201"/>
      <c r="AQ844" s="201"/>
      <c r="AR844" s="201"/>
      <c r="AS844" s="201"/>
      <c r="AT844" s="201"/>
      <c r="AU844" s="201"/>
      <c r="AV844" s="201"/>
      <c r="AW844" s="201"/>
      <c r="AX844" s="206"/>
      <c r="AY844" s="201"/>
      <c r="AZ844" s="201"/>
      <c r="BA844" s="201"/>
      <c r="BB844" s="201"/>
      <c r="BC844" s="201"/>
      <c r="BD844" s="201"/>
      <c r="BE844" s="201"/>
      <c r="BF844" s="201"/>
      <c r="BG844" s="201"/>
      <c r="BH844" s="203"/>
      <c r="BI844" s="201"/>
      <c r="BJ844" s="201"/>
      <c r="BK844" s="201"/>
      <c r="BL844" s="201"/>
      <c r="BM844" s="201"/>
      <c r="BN844" s="201"/>
      <c r="BO844" s="201"/>
      <c r="BP844" s="201"/>
      <c r="BQ844" s="201"/>
      <c r="BR844" s="201"/>
      <c r="BS844" s="201"/>
      <c r="BT844" s="201"/>
      <c r="BU844" s="201"/>
      <c r="BV844" s="201"/>
      <c r="BW844" s="201"/>
      <c r="BX844" s="201"/>
      <c r="BY844" s="201"/>
      <c r="BZ844" s="201"/>
      <c r="CA844" s="201"/>
      <c r="CB844" s="201"/>
      <c r="CC844" s="201"/>
      <c r="CD844" s="201"/>
      <c r="CE844" s="201"/>
      <c r="CF844" s="201"/>
      <c r="CG844" s="201"/>
      <c r="CH844" s="201"/>
      <c r="CI844" s="201"/>
      <c r="CJ844" s="201"/>
      <c r="CK844" s="201"/>
      <c r="CL844" s="201"/>
      <c r="CM844" s="201"/>
      <c r="CN844" s="201"/>
      <c r="CO844" s="201"/>
      <c r="CP844" s="201"/>
      <c r="CQ844" s="201"/>
      <c r="CR844" s="201"/>
      <c r="CS844" s="201"/>
      <c r="CT844" s="201"/>
      <c r="CU844" s="201"/>
    </row>
    <row r="845" spans="1:99" x14ac:dyDescent="0.25">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3"/>
      <c r="X845" s="201"/>
      <c r="Y845" s="201"/>
      <c r="Z845" s="201"/>
      <c r="AA845" s="201"/>
      <c r="AB845" s="201"/>
      <c r="AC845" s="203"/>
      <c r="AD845" s="201"/>
      <c r="AE845" s="201"/>
      <c r="AF845" s="201"/>
      <c r="AG845" s="201"/>
      <c r="AH845" s="201"/>
      <c r="AI845" s="201"/>
      <c r="AJ845" s="201"/>
      <c r="AK845" s="201"/>
      <c r="AL845" s="201"/>
      <c r="AM845" s="201"/>
      <c r="AN845" s="201"/>
      <c r="AO845" s="201"/>
      <c r="AP845" s="201"/>
      <c r="AQ845" s="201"/>
      <c r="AR845" s="201"/>
      <c r="AS845" s="201"/>
      <c r="AT845" s="201"/>
      <c r="AU845" s="201"/>
      <c r="AV845" s="201"/>
      <c r="AW845" s="201"/>
      <c r="AX845" s="206"/>
      <c r="AY845" s="201"/>
      <c r="AZ845" s="201"/>
      <c r="BA845" s="201"/>
      <c r="BB845" s="201"/>
      <c r="BC845" s="201"/>
      <c r="BD845" s="201"/>
      <c r="BE845" s="201"/>
      <c r="BF845" s="201"/>
      <c r="BG845" s="201"/>
      <c r="BH845" s="203"/>
      <c r="BI845" s="201"/>
      <c r="BJ845" s="201"/>
      <c r="BK845" s="201"/>
      <c r="BL845" s="201"/>
      <c r="BM845" s="201"/>
      <c r="BN845" s="201"/>
      <c r="BO845" s="201"/>
      <c r="BP845" s="201"/>
      <c r="BQ845" s="201"/>
      <c r="BR845" s="201"/>
      <c r="BS845" s="201"/>
      <c r="BT845" s="201"/>
      <c r="BU845" s="201"/>
      <c r="BV845" s="201"/>
      <c r="BW845" s="201"/>
      <c r="BX845" s="201"/>
      <c r="BY845" s="201"/>
      <c r="BZ845" s="201"/>
      <c r="CA845" s="201"/>
      <c r="CB845" s="201"/>
      <c r="CC845" s="201"/>
      <c r="CD845" s="201"/>
      <c r="CE845" s="201"/>
      <c r="CF845" s="201"/>
      <c r="CG845" s="201"/>
      <c r="CH845" s="201"/>
      <c r="CI845" s="201"/>
      <c r="CJ845" s="201"/>
      <c r="CK845" s="201"/>
      <c r="CL845" s="201"/>
      <c r="CM845" s="201"/>
      <c r="CN845" s="201"/>
      <c r="CO845" s="201"/>
      <c r="CP845" s="201"/>
      <c r="CQ845" s="201"/>
      <c r="CR845" s="201"/>
      <c r="CS845" s="201"/>
      <c r="CT845" s="201"/>
      <c r="CU845" s="201"/>
    </row>
    <row r="846" spans="1:99" x14ac:dyDescent="0.25">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3"/>
      <c r="X846" s="201"/>
      <c r="Y846" s="201"/>
      <c r="Z846" s="201"/>
      <c r="AA846" s="201"/>
      <c r="AB846" s="201"/>
      <c r="AC846" s="203"/>
      <c r="AD846" s="201"/>
      <c r="AE846" s="201"/>
      <c r="AF846" s="201"/>
      <c r="AG846" s="201"/>
      <c r="AH846" s="201"/>
      <c r="AI846" s="201"/>
      <c r="AJ846" s="201"/>
      <c r="AK846" s="201"/>
      <c r="AL846" s="201"/>
      <c r="AM846" s="201"/>
      <c r="AN846" s="201"/>
      <c r="AO846" s="201"/>
      <c r="AP846" s="201"/>
      <c r="AQ846" s="201"/>
      <c r="AR846" s="201"/>
      <c r="AS846" s="201"/>
      <c r="AT846" s="201"/>
      <c r="AU846" s="201"/>
      <c r="AV846" s="201"/>
      <c r="AW846" s="201"/>
      <c r="AX846" s="206"/>
      <c r="AY846" s="201"/>
      <c r="AZ846" s="201"/>
      <c r="BA846" s="201"/>
      <c r="BB846" s="201"/>
      <c r="BC846" s="201"/>
      <c r="BD846" s="201"/>
      <c r="BE846" s="201"/>
      <c r="BF846" s="201"/>
      <c r="BG846" s="201"/>
      <c r="BH846" s="203"/>
      <c r="BI846" s="201"/>
      <c r="BJ846" s="201"/>
      <c r="BK846" s="201"/>
      <c r="BL846" s="201"/>
      <c r="BM846" s="201"/>
      <c r="BN846" s="201"/>
      <c r="BO846" s="201"/>
      <c r="BP846" s="201"/>
      <c r="BQ846" s="201"/>
      <c r="BR846" s="201"/>
      <c r="BS846" s="201"/>
      <c r="BT846" s="201"/>
      <c r="BU846" s="201"/>
      <c r="BV846" s="201"/>
      <c r="BW846" s="201"/>
      <c r="BX846" s="201"/>
      <c r="BY846" s="201"/>
      <c r="BZ846" s="201"/>
      <c r="CA846" s="201"/>
      <c r="CB846" s="201"/>
      <c r="CC846" s="201"/>
      <c r="CD846" s="201"/>
      <c r="CE846" s="201"/>
      <c r="CF846" s="201"/>
      <c r="CG846" s="201"/>
      <c r="CH846" s="201"/>
      <c r="CI846" s="201"/>
      <c r="CJ846" s="201"/>
      <c r="CK846" s="201"/>
      <c r="CL846" s="201"/>
      <c r="CM846" s="201"/>
      <c r="CN846" s="201"/>
      <c r="CO846" s="201"/>
      <c r="CP846" s="201"/>
      <c r="CQ846" s="201"/>
      <c r="CR846" s="201"/>
      <c r="CS846" s="201"/>
      <c r="CT846" s="201"/>
      <c r="CU846" s="201"/>
    </row>
    <row r="847" spans="1:99" x14ac:dyDescent="0.25">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3"/>
      <c r="X847" s="201"/>
      <c r="Y847" s="201"/>
      <c r="Z847" s="201"/>
      <c r="AA847" s="201"/>
      <c r="AB847" s="201"/>
      <c r="AC847" s="203"/>
      <c r="AD847" s="201"/>
      <c r="AE847" s="201"/>
      <c r="AF847" s="201"/>
      <c r="AG847" s="201"/>
      <c r="AH847" s="201"/>
      <c r="AI847" s="201"/>
      <c r="AJ847" s="201"/>
      <c r="AK847" s="201"/>
      <c r="AL847" s="201"/>
      <c r="AM847" s="201"/>
      <c r="AN847" s="201"/>
      <c r="AO847" s="201"/>
      <c r="AP847" s="201"/>
      <c r="AQ847" s="201"/>
      <c r="AR847" s="201"/>
      <c r="AS847" s="201"/>
      <c r="AT847" s="201"/>
      <c r="AU847" s="201"/>
      <c r="AV847" s="201"/>
      <c r="AW847" s="201"/>
      <c r="AX847" s="206"/>
      <c r="AY847" s="201"/>
      <c r="AZ847" s="201"/>
      <c r="BA847" s="201"/>
      <c r="BB847" s="201"/>
      <c r="BC847" s="201"/>
      <c r="BD847" s="201"/>
      <c r="BE847" s="201"/>
      <c r="BF847" s="201"/>
      <c r="BG847" s="201"/>
      <c r="BH847" s="203"/>
      <c r="BI847" s="201"/>
      <c r="BJ847" s="201"/>
      <c r="BK847" s="201"/>
      <c r="BL847" s="201"/>
      <c r="BM847" s="201"/>
      <c r="BN847" s="201"/>
      <c r="BO847" s="201"/>
      <c r="BP847" s="201"/>
      <c r="BQ847" s="201"/>
      <c r="BR847" s="201"/>
      <c r="BS847" s="201"/>
      <c r="BT847" s="201"/>
      <c r="BU847" s="201"/>
      <c r="BV847" s="201"/>
      <c r="BW847" s="201"/>
      <c r="BX847" s="201"/>
      <c r="BY847" s="201"/>
      <c r="BZ847" s="201"/>
      <c r="CA847" s="201"/>
      <c r="CB847" s="201"/>
      <c r="CC847" s="201"/>
      <c r="CD847" s="201"/>
      <c r="CE847" s="201"/>
      <c r="CF847" s="201"/>
      <c r="CG847" s="201"/>
      <c r="CH847" s="201"/>
      <c r="CI847" s="201"/>
      <c r="CJ847" s="201"/>
      <c r="CK847" s="201"/>
      <c r="CL847" s="201"/>
      <c r="CM847" s="201"/>
      <c r="CN847" s="201"/>
      <c r="CO847" s="201"/>
      <c r="CP847" s="201"/>
      <c r="CQ847" s="201"/>
      <c r="CR847" s="201"/>
      <c r="CS847" s="201"/>
      <c r="CT847" s="201"/>
      <c r="CU847" s="201"/>
    </row>
    <row r="848" spans="1:99" x14ac:dyDescent="0.25">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3"/>
      <c r="X848" s="201"/>
      <c r="Y848" s="201"/>
      <c r="Z848" s="201"/>
      <c r="AA848" s="201"/>
      <c r="AB848" s="201"/>
      <c r="AC848" s="203"/>
      <c r="AD848" s="201"/>
      <c r="AE848" s="201"/>
      <c r="AF848" s="201"/>
      <c r="AG848" s="201"/>
      <c r="AH848" s="201"/>
      <c r="AI848" s="201"/>
      <c r="AJ848" s="201"/>
      <c r="AK848" s="201"/>
      <c r="AL848" s="201"/>
      <c r="AM848" s="201"/>
      <c r="AN848" s="201"/>
      <c r="AO848" s="201"/>
      <c r="AP848" s="201"/>
      <c r="AQ848" s="201"/>
      <c r="AR848" s="201"/>
      <c r="AS848" s="201"/>
      <c r="AT848" s="201"/>
      <c r="AU848" s="201"/>
      <c r="AV848" s="201"/>
      <c r="AW848" s="201"/>
      <c r="AX848" s="206"/>
      <c r="AY848" s="201"/>
      <c r="AZ848" s="201"/>
      <c r="BA848" s="201"/>
      <c r="BB848" s="201"/>
      <c r="BC848" s="201"/>
      <c r="BD848" s="201"/>
      <c r="BE848" s="201"/>
      <c r="BF848" s="201"/>
      <c r="BG848" s="201"/>
      <c r="BH848" s="203"/>
      <c r="BI848" s="201"/>
      <c r="BJ848" s="201"/>
      <c r="BK848" s="201"/>
      <c r="BL848" s="201"/>
      <c r="BM848" s="201"/>
      <c r="BN848" s="201"/>
      <c r="BO848" s="201"/>
      <c r="BP848" s="201"/>
      <c r="BQ848" s="201"/>
      <c r="BR848" s="201"/>
      <c r="BS848" s="201"/>
      <c r="BT848" s="201"/>
      <c r="BU848" s="201"/>
      <c r="BV848" s="201"/>
      <c r="BW848" s="201"/>
      <c r="BX848" s="201"/>
      <c r="BY848" s="201"/>
      <c r="BZ848" s="201"/>
      <c r="CA848" s="201"/>
      <c r="CB848" s="201"/>
      <c r="CC848" s="201"/>
      <c r="CD848" s="201"/>
      <c r="CE848" s="201"/>
      <c r="CF848" s="201"/>
      <c r="CG848" s="201"/>
      <c r="CH848" s="201"/>
      <c r="CI848" s="201"/>
      <c r="CJ848" s="201"/>
      <c r="CK848" s="201"/>
      <c r="CL848" s="201"/>
      <c r="CM848" s="201"/>
      <c r="CN848" s="201"/>
      <c r="CO848" s="201"/>
      <c r="CP848" s="201"/>
      <c r="CQ848" s="201"/>
      <c r="CR848" s="201"/>
      <c r="CS848" s="201"/>
      <c r="CT848" s="201"/>
      <c r="CU848" s="201"/>
    </row>
    <row r="849" spans="1:99" x14ac:dyDescent="0.25">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3"/>
      <c r="X849" s="201"/>
      <c r="Y849" s="201"/>
      <c r="Z849" s="201"/>
      <c r="AA849" s="201"/>
      <c r="AB849" s="201"/>
      <c r="AC849" s="203"/>
      <c r="AD849" s="201"/>
      <c r="AE849" s="201"/>
      <c r="AF849" s="201"/>
      <c r="AG849" s="201"/>
      <c r="AH849" s="201"/>
      <c r="AI849" s="201"/>
      <c r="AJ849" s="201"/>
      <c r="AK849" s="201"/>
      <c r="AL849" s="201"/>
      <c r="AM849" s="201"/>
      <c r="AN849" s="201"/>
      <c r="AO849" s="201"/>
      <c r="AP849" s="201"/>
      <c r="AQ849" s="201"/>
      <c r="AR849" s="201"/>
      <c r="AS849" s="201"/>
      <c r="AT849" s="201"/>
      <c r="AU849" s="201"/>
      <c r="AV849" s="201"/>
      <c r="AW849" s="201"/>
      <c r="AX849" s="201"/>
      <c r="AY849" s="201"/>
      <c r="AZ849" s="201"/>
      <c r="BA849" s="201"/>
      <c r="BB849" s="201"/>
      <c r="BC849" s="201"/>
      <c r="BD849" s="201"/>
      <c r="BE849" s="201"/>
      <c r="BF849" s="201"/>
      <c r="BG849" s="201"/>
      <c r="BH849" s="201"/>
      <c r="BI849" s="201"/>
      <c r="BJ849" s="201"/>
      <c r="BK849" s="201"/>
      <c r="BL849" s="201"/>
      <c r="BM849" s="201"/>
      <c r="BN849" s="201"/>
      <c r="BO849" s="201"/>
      <c r="BP849" s="201"/>
      <c r="BQ849" s="201"/>
      <c r="BR849" s="201"/>
      <c r="BS849" s="201"/>
      <c r="BT849" s="201"/>
      <c r="BU849" s="201"/>
      <c r="BV849" s="201"/>
      <c r="BW849" s="201"/>
      <c r="BX849" s="201"/>
      <c r="BY849" s="201"/>
      <c r="BZ849" s="201"/>
      <c r="CA849" s="201"/>
      <c r="CB849" s="201"/>
      <c r="CC849" s="201"/>
      <c r="CD849" s="201"/>
      <c r="CE849" s="201"/>
      <c r="CF849" s="201"/>
      <c r="CG849" s="201"/>
      <c r="CH849" s="201"/>
      <c r="CI849" s="201"/>
      <c r="CJ849" s="201"/>
      <c r="CK849" s="201"/>
      <c r="CL849" s="201"/>
      <c r="CM849" s="201"/>
      <c r="CN849" s="201"/>
      <c r="CO849" s="201"/>
      <c r="CP849" s="201"/>
      <c r="CQ849" s="201"/>
      <c r="CR849" s="201"/>
      <c r="CS849" s="201"/>
      <c r="CT849" s="201"/>
      <c r="CU849" s="201"/>
    </row>
    <row r="850" spans="1:99" x14ac:dyDescent="0.25">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3"/>
      <c r="X850" s="201"/>
      <c r="Y850" s="201"/>
      <c r="Z850" s="201"/>
      <c r="AA850" s="201"/>
      <c r="AB850" s="201"/>
      <c r="AC850" s="203"/>
      <c r="AD850" s="201"/>
      <c r="AE850" s="201"/>
      <c r="AF850" s="201"/>
      <c r="AG850" s="201"/>
      <c r="AH850" s="201"/>
      <c r="AI850" s="201"/>
      <c r="AJ850" s="201"/>
      <c r="AK850" s="201"/>
      <c r="AL850" s="201"/>
      <c r="AM850" s="201"/>
      <c r="AN850" s="201"/>
      <c r="AO850" s="201"/>
      <c r="AP850" s="201"/>
      <c r="AQ850" s="201"/>
      <c r="AR850" s="201"/>
      <c r="AS850" s="201"/>
      <c r="AT850" s="201"/>
      <c r="AU850" s="201"/>
      <c r="AV850" s="201"/>
      <c r="AW850" s="201"/>
      <c r="AX850" s="206"/>
      <c r="AY850" s="201"/>
      <c r="AZ850" s="201"/>
      <c r="BA850" s="201"/>
      <c r="BB850" s="201"/>
      <c r="BC850" s="201"/>
      <c r="BD850" s="201"/>
      <c r="BE850" s="201"/>
      <c r="BF850" s="201"/>
      <c r="BG850" s="201"/>
      <c r="BH850" s="203"/>
      <c r="BI850" s="201"/>
      <c r="BJ850" s="201"/>
      <c r="BK850" s="201"/>
      <c r="BL850" s="201"/>
      <c r="BM850" s="201"/>
      <c r="BN850" s="201"/>
      <c r="BO850" s="201"/>
      <c r="BP850" s="201"/>
      <c r="BQ850" s="201"/>
      <c r="BR850" s="201"/>
      <c r="BS850" s="201"/>
      <c r="BT850" s="201"/>
      <c r="BU850" s="201"/>
      <c r="BV850" s="201"/>
      <c r="BW850" s="201"/>
      <c r="BX850" s="201"/>
      <c r="BY850" s="201"/>
      <c r="BZ850" s="201"/>
      <c r="CA850" s="201"/>
      <c r="CB850" s="201"/>
      <c r="CC850" s="201"/>
      <c r="CD850" s="201"/>
      <c r="CE850" s="201"/>
      <c r="CF850" s="201"/>
      <c r="CG850" s="201"/>
      <c r="CH850" s="201"/>
      <c r="CI850" s="201"/>
      <c r="CJ850" s="201"/>
      <c r="CK850" s="201"/>
      <c r="CL850" s="201"/>
      <c r="CM850" s="201"/>
      <c r="CN850" s="201"/>
      <c r="CO850" s="201"/>
      <c r="CP850" s="201"/>
      <c r="CQ850" s="201"/>
      <c r="CR850" s="201"/>
      <c r="CS850" s="201"/>
      <c r="CT850" s="201"/>
      <c r="CU850" s="201"/>
    </row>
    <row r="851" spans="1:99" x14ac:dyDescent="0.25">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3"/>
      <c r="X851" s="201"/>
      <c r="Y851" s="201"/>
      <c r="Z851" s="201"/>
      <c r="AA851" s="201"/>
      <c r="AB851" s="201"/>
      <c r="AC851" s="203"/>
      <c r="AD851" s="201"/>
      <c r="AE851" s="201"/>
      <c r="AF851" s="201"/>
      <c r="AG851" s="201"/>
      <c r="AH851" s="201"/>
      <c r="AI851" s="201"/>
      <c r="AJ851" s="201"/>
      <c r="AK851" s="201"/>
      <c r="AL851" s="201"/>
      <c r="AM851" s="201"/>
      <c r="AN851" s="201"/>
      <c r="AO851" s="201"/>
      <c r="AP851" s="201"/>
      <c r="AQ851" s="201"/>
      <c r="AR851" s="201"/>
      <c r="AS851" s="201"/>
      <c r="AT851" s="201"/>
      <c r="AU851" s="201"/>
      <c r="AV851" s="201"/>
      <c r="AW851" s="201"/>
      <c r="AX851" s="206"/>
      <c r="AY851" s="201"/>
      <c r="AZ851" s="201"/>
      <c r="BA851" s="201"/>
      <c r="BB851" s="201"/>
      <c r="BC851" s="201"/>
      <c r="BD851" s="201"/>
      <c r="BE851" s="201"/>
      <c r="BF851" s="201"/>
      <c r="BG851" s="201"/>
      <c r="BH851" s="203"/>
      <c r="BI851" s="201"/>
      <c r="BJ851" s="201"/>
      <c r="BK851" s="201"/>
      <c r="BL851" s="201"/>
      <c r="BM851" s="201"/>
      <c r="BN851" s="201"/>
      <c r="BO851" s="201"/>
      <c r="BP851" s="201"/>
      <c r="BQ851" s="201"/>
      <c r="BR851" s="201"/>
      <c r="BS851" s="201"/>
      <c r="BT851" s="201"/>
      <c r="BU851" s="201"/>
      <c r="BV851" s="201"/>
      <c r="BW851" s="201"/>
      <c r="BX851" s="201"/>
      <c r="BY851" s="201"/>
      <c r="BZ851" s="201"/>
      <c r="CA851" s="201"/>
      <c r="CB851" s="201"/>
      <c r="CC851" s="201"/>
      <c r="CD851" s="201"/>
      <c r="CE851" s="201"/>
      <c r="CF851" s="201"/>
      <c r="CG851" s="201"/>
      <c r="CH851" s="201"/>
      <c r="CI851" s="201"/>
      <c r="CJ851" s="201"/>
      <c r="CK851" s="201"/>
      <c r="CL851" s="201"/>
      <c r="CM851" s="201"/>
      <c r="CN851" s="201"/>
      <c r="CO851" s="201"/>
      <c r="CP851" s="201"/>
      <c r="CQ851" s="201"/>
      <c r="CR851" s="201"/>
      <c r="CS851" s="201"/>
      <c r="CT851" s="201"/>
      <c r="CU851" s="201"/>
    </row>
    <row r="852" spans="1:99" x14ac:dyDescent="0.25">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3"/>
      <c r="X852" s="201"/>
      <c r="Y852" s="201"/>
      <c r="Z852" s="201"/>
      <c r="AA852" s="201"/>
      <c r="AB852" s="201"/>
      <c r="AC852" s="203"/>
      <c r="AD852" s="201"/>
      <c r="AE852" s="201"/>
      <c r="AF852" s="201"/>
      <c r="AG852" s="201"/>
      <c r="AH852" s="201"/>
      <c r="AI852" s="201"/>
      <c r="AJ852" s="201"/>
      <c r="AK852" s="201"/>
      <c r="AL852" s="201"/>
      <c r="AM852" s="201"/>
      <c r="AN852" s="201"/>
      <c r="AO852" s="201"/>
      <c r="AP852" s="201"/>
      <c r="AQ852" s="201"/>
      <c r="AR852" s="201"/>
      <c r="AS852" s="201"/>
      <c r="AT852" s="201"/>
      <c r="AU852" s="201"/>
      <c r="AV852" s="201"/>
      <c r="AW852" s="201"/>
      <c r="AX852" s="206"/>
      <c r="AY852" s="201"/>
      <c r="AZ852" s="201"/>
      <c r="BA852" s="201"/>
      <c r="BB852" s="201"/>
      <c r="BC852" s="201"/>
      <c r="BD852" s="201"/>
      <c r="BE852" s="201"/>
      <c r="BF852" s="201"/>
      <c r="BG852" s="201"/>
      <c r="BH852" s="203"/>
      <c r="BI852" s="201"/>
      <c r="BJ852" s="201"/>
      <c r="BK852" s="201"/>
      <c r="BL852" s="201"/>
      <c r="BM852" s="201"/>
      <c r="BN852" s="201"/>
      <c r="BO852" s="201"/>
      <c r="BP852" s="201"/>
      <c r="BQ852" s="201"/>
      <c r="BR852" s="201"/>
      <c r="BS852" s="201"/>
      <c r="BT852" s="201"/>
      <c r="BU852" s="201"/>
      <c r="BV852" s="201"/>
      <c r="BW852" s="201"/>
      <c r="BX852" s="201"/>
      <c r="BY852" s="201"/>
      <c r="BZ852" s="201"/>
      <c r="CA852" s="201"/>
      <c r="CB852" s="201"/>
      <c r="CC852" s="201"/>
      <c r="CD852" s="201"/>
      <c r="CE852" s="201"/>
      <c r="CF852" s="201"/>
      <c r="CG852" s="201"/>
      <c r="CH852" s="201"/>
      <c r="CI852" s="201"/>
      <c r="CJ852" s="201"/>
      <c r="CK852" s="201"/>
      <c r="CL852" s="201"/>
      <c r="CM852" s="201"/>
      <c r="CN852" s="201"/>
      <c r="CO852" s="201"/>
      <c r="CP852" s="201"/>
      <c r="CQ852" s="201"/>
      <c r="CR852" s="201"/>
      <c r="CS852" s="201"/>
      <c r="CT852" s="201"/>
      <c r="CU852" s="201"/>
    </row>
    <row r="853" spans="1:99" x14ac:dyDescent="0.25">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3"/>
      <c r="X853" s="201"/>
      <c r="Y853" s="201"/>
      <c r="Z853" s="201"/>
      <c r="AA853" s="201"/>
      <c r="AB853" s="201"/>
      <c r="AC853" s="203"/>
      <c r="AD853" s="201"/>
      <c r="AE853" s="201"/>
      <c r="AF853" s="201"/>
      <c r="AG853" s="201"/>
      <c r="AH853" s="201"/>
      <c r="AI853" s="201"/>
      <c r="AJ853" s="201"/>
      <c r="AK853" s="201"/>
      <c r="AL853" s="201"/>
      <c r="AM853" s="201"/>
      <c r="AN853" s="201"/>
      <c r="AO853" s="201"/>
      <c r="AP853" s="201"/>
      <c r="AQ853" s="201"/>
      <c r="AR853" s="201"/>
      <c r="AS853" s="201"/>
      <c r="AT853" s="201"/>
      <c r="AU853" s="201"/>
      <c r="AV853" s="201"/>
      <c r="AW853" s="201"/>
      <c r="AX853" s="206"/>
      <c r="AY853" s="201"/>
      <c r="AZ853" s="201"/>
      <c r="BA853" s="201"/>
      <c r="BB853" s="201"/>
      <c r="BC853" s="201"/>
      <c r="BD853" s="201"/>
      <c r="BE853" s="201"/>
      <c r="BF853" s="201"/>
      <c r="BG853" s="201"/>
      <c r="BH853" s="203"/>
      <c r="BI853" s="201"/>
      <c r="BJ853" s="201"/>
      <c r="BK853" s="201"/>
      <c r="BL853" s="201"/>
      <c r="BM853" s="201"/>
      <c r="BN853" s="201"/>
      <c r="BO853" s="201"/>
      <c r="BP853" s="201"/>
      <c r="BQ853" s="201"/>
      <c r="BR853" s="201"/>
      <c r="BS853" s="201"/>
      <c r="BT853" s="201"/>
      <c r="BU853" s="201"/>
      <c r="BV853" s="201"/>
      <c r="BW853" s="201"/>
      <c r="BX853" s="201"/>
      <c r="BY853" s="201"/>
      <c r="BZ853" s="201"/>
      <c r="CA853" s="201"/>
      <c r="CB853" s="201"/>
      <c r="CC853" s="201"/>
      <c r="CD853" s="201"/>
      <c r="CE853" s="201"/>
      <c r="CF853" s="201"/>
      <c r="CG853" s="201"/>
      <c r="CH853" s="201"/>
      <c r="CI853" s="201"/>
      <c r="CJ853" s="201"/>
      <c r="CK853" s="201"/>
      <c r="CL853" s="201"/>
      <c r="CM853" s="201"/>
      <c r="CN853" s="201"/>
      <c r="CO853" s="201"/>
      <c r="CP853" s="201"/>
      <c r="CQ853" s="201"/>
      <c r="CR853" s="201"/>
      <c r="CS853" s="201"/>
      <c r="CT853" s="201"/>
      <c r="CU853" s="201"/>
    </row>
    <row r="854" spans="1:99" x14ac:dyDescent="0.25">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3"/>
      <c r="X854" s="201"/>
      <c r="Y854" s="201"/>
      <c r="Z854" s="201"/>
      <c r="AA854" s="201"/>
      <c r="AB854" s="201"/>
      <c r="AC854" s="203"/>
      <c r="AD854" s="201"/>
      <c r="AE854" s="201"/>
      <c r="AF854" s="201"/>
      <c r="AG854" s="201"/>
      <c r="AH854" s="201"/>
      <c r="AI854" s="201"/>
      <c r="AJ854" s="201"/>
      <c r="AK854" s="201"/>
      <c r="AL854" s="201"/>
      <c r="AM854" s="201"/>
      <c r="AN854" s="201"/>
      <c r="AO854" s="201"/>
      <c r="AP854" s="201"/>
      <c r="AQ854" s="201"/>
      <c r="AR854" s="201"/>
      <c r="AS854" s="201"/>
      <c r="AT854" s="201"/>
      <c r="AU854" s="201"/>
      <c r="AV854" s="201"/>
      <c r="AW854" s="201"/>
      <c r="AX854" s="206"/>
      <c r="AY854" s="201"/>
      <c r="AZ854" s="201"/>
      <c r="BA854" s="201"/>
      <c r="BB854" s="201"/>
      <c r="BC854" s="201"/>
      <c r="BD854" s="201"/>
      <c r="BE854" s="201"/>
      <c r="BF854" s="201"/>
      <c r="BG854" s="201"/>
      <c r="BH854" s="203"/>
      <c r="BI854" s="201"/>
      <c r="BJ854" s="201"/>
      <c r="BK854" s="201"/>
      <c r="BL854" s="201"/>
      <c r="BM854" s="201"/>
      <c r="BN854" s="201"/>
      <c r="BO854" s="201"/>
      <c r="BP854" s="201"/>
      <c r="BQ854" s="201"/>
      <c r="BR854" s="201"/>
      <c r="BS854" s="201"/>
      <c r="BT854" s="201"/>
      <c r="BU854" s="201"/>
      <c r="BV854" s="201"/>
      <c r="BW854" s="201"/>
      <c r="BX854" s="201"/>
      <c r="BY854" s="201"/>
      <c r="BZ854" s="201"/>
      <c r="CA854" s="201"/>
      <c r="CB854" s="201"/>
      <c r="CC854" s="201"/>
      <c r="CD854" s="201"/>
      <c r="CE854" s="201"/>
      <c r="CF854" s="201"/>
      <c r="CG854" s="201"/>
      <c r="CH854" s="201"/>
      <c r="CI854" s="201"/>
      <c r="CJ854" s="201"/>
      <c r="CK854" s="201"/>
      <c r="CL854" s="201"/>
      <c r="CM854" s="201"/>
      <c r="CN854" s="201"/>
      <c r="CO854" s="201"/>
      <c r="CP854" s="201"/>
      <c r="CQ854" s="201"/>
      <c r="CR854" s="201"/>
      <c r="CS854" s="201"/>
      <c r="CT854" s="201"/>
      <c r="CU854" s="201"/>
    </row>
    <row r="855" spans="1:99" x14ac:dyDescent="0.25">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3"/>
      <c r="X855" s="201"/>
      <c r="Y855" s="201"/>
      <c r="Z855" s="201"/>
      <c r="AA855" s="201"/>
      <c r="AB855" s="201"/>
      <c r="AC855" s="203"/>
      <c r="AD855" s="201"/>
      <c r="AE855" s="201"/>
      <c r="AF855" s="201"/>
      <c r="AG855" s="201"/>
      <c r="AH855" s="201"/>
      <c r="AI855" s="201"/>
      <c r="AJ855" s="201"/>
      <c r="AK855" s="201"/>
      <c r="AL855" s="201"/>
      <c r="AM855" s="201"/>
      <c r="AN855" s="201"/>
      <c r="AO855" s="201"/>
      <c r="AP855" s="201"/>
      <c r="AQ855" s="201"/>
      <c r="AR855" s="201"/>
      <c r="AS855" s="201"/>
      <c r="AT855" s="201"/>
      <c r="AU855" s="201"/>
      <c r="AV855" s="201"/>
      <c r="AW855" s="201"/>
      <c r="AX855" s="206"/>
      <c r="AY855" s="201"/>
      <c r="AZ855" s="201"/>
      <c r="BA855" s="201"/>
      <c r="BB855" s="201"/>
      <c r="BC855" s="201"/>
      <c r="BD855" s="201"/>
      <c r="BE855" s="201"/>
      <c r="BF855" s="201"/>
      <c r="BG855" s="201"/>
      <c r="BH855" s="203"/>
      <c r="BI855" s="201"/>
      <c r="BJ855" s="201"/>
      <c r="BK855" s="201"/>
      <c r="BL855" s="201"/>
      <c r="BM855" s="201"/>
      <c r="BN855" s="201"/>
      <c r="BO855" s="201"/>
      <c r="BP855" s="201"/>
      <c r="BQ855" s="201"/>
      <c r="BR855" s="201"/>
      <c r="BS855" s="201"/>
      <c r="BT855" s="201"/>
      <c r="BU855" s="201"/>
      <c r="BV855" s="201"/>
      <c r="BW855" s="201"/>
      <c r="BX855" s="201"/>
      <c r="BY855" s="201"/>
      <c r="BZ855" s="201"/>
      <c r="CA855" s="201"/>
      <c r="CB855" s="201"/>
      <c r="CC855" s="201"/>
      <c r="CD855" s="201"/>
      <c r="CE855" s="201"/>
      <c r="CF855" s="201"/>
      <c r="CG855" s="201"/>
      <c r="CH855" s="201"/>
      <c r="CI855" s="201"/>
      <c r="CJ855" s="201"/>
      <c r="CK855" s="201"/>
      <c r="CL855" s="201"/>
      <c r="CM855" s="201"/>
      <c r="CN855" s="201"/>
      <c r="CO855" s="201"/>
      <c r="CP855" s="201"/>
      <c r="CQ855" s="201"/>
      <c r="CR855" s="201"/>
      <c r="CS855" s="201"/>
      <c r="CT855" s="201"/>
      <c r="CU855" s="201"/>
    </row>
    <row r="856" spans="1:99" x14ac:dyDescent="0.25">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3"/>
      <c r="X856" s="201"/>
      <c r="Y856" s="201"/>
      <c r="Z856" s="201"/>
      <c r="AA856" s="201"/>
      <c r="AB856" s="201"/>
      <c r="AC856" s="203"/>
      <c r="AD856" s="201"/>
      <c r="AE856" s="201"/>
      <c r="AF856" s="201"/>
      <c r="AG856" s="201"/>
      <c r="AH856" s="201"/>
      <c r="AI856" s="201"/>
      <c r="AJ856" s="201"/>
      <c r="AK856" s="201"/>
      <c r="AL856" s="201"/>
      <c r="AM856" s="201"/>
      <c r="AN856" s="201"/>
      <c r="AO856" s="201"/>
      <c r="AP856" s="201"/>
      <c r="AQ856" s="201"/>
      <c r="AR856" s="201"/>
      <c r="AS856" s="201"/>
      <c r="AT856" s="201"/>
      <c r="AU856" s="201"/>
      <c r="AV856" s="201"/>
      <c r="AW856" s="201"/>
      <c r="AX856" s="206"/>
      <c r="AY856" s="201"/>
      <c r="AZ856" s="201"/>
      <c r="BA856" s="201"/>
      <c r="BB856" s="201"/>
      <c r="BC856" s="201"/>
      <c r="BD856" s="201"/>
      <c r="BE856" s="201"/>
      <c r="BF856" s="201"/>
      <c r="BG856" s="201"/>
      <c r="BH856" s="203"/>
      <c r="BI856" s="201"/>
      <c r="BJ856" s="201"/>
      <c r="BK856" s="201"/>
      <c r="BL856" s="201"/>
      <c r="BM856" s="201"/>
      <c r="BN856" s="201"/>
      <c r="BO856" s="201"/>
      <c r="BP856" s="201"/>
      <c r="BQ856" s="201"/>
      <c r="BR856" s="201"/>
      <c r="BS856" s="201"/>
      <c r="BT856" s="201"/>
      <c r="BU856" s="201"/>
      <c r="BV856" s="201"/>
      <c r="BW856" s="201"/>
      <c r="BX856" s="201"/>
      <c r="BY856" s="201"/>
      <c r="BZ856" s="201"/>
      <c r="CA856" s="201"/>
      <c r="CB856" s="201"/>
      <c r="CC856" s="201"/>
      <c r="CD856" s="201"/>
      <c r="CE856" s="201"/>
      <c r="CF856" s="201"/>
      <c r="CG856" s="201"/>
      <c r="CH856" s="201"/>
      <c r="CI856" s="201"/>
      <c r="CJ856" s="201"/>
      <c r="CK856" s="201"/>
      <c r="CL856" s="201"/>
      <c r="CM856" s="201"/>
      <c r="CN856" s="201"/>
      <c r="CO856" s="201"/>
      <c r="CP856" s="201"/>
      <c r="CQ856" s="201"/>
      <c r="CR856" s="201"/>
      <c r="CS856" s="201"/>
      <c r="CT856" s="201"/>
      <c r="CU856" s="201"/>
    </row>
    <row r="857" spans="1:99" x14ac:dyDescent="0.25">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3"/>
      <c r="X857" s="201"/>
      <c r="Y857" s="201"/>
      <c r="Z857" s="201"/>
      <c r="AA857" s="201"/>
      <c r="AB857" s="201"/>
      <c r="AC857" s="203"/>
      <c r="AD857" s="201"/>
      <c r="AE857" s="201"/>
      <c r="AF857" s="201"/>
      <c r="AG857" s="201"/>
      <c r="AH857" s="201"/>
      <c r="AI857" s="201"/>
      <c r="AJ857" s="201"/>
      <c r="AK857" s="201"/>
      <c r="AL857" s="201"/>
      <c r="AM857" s="201"/>
      <c r="AN857" s="201"/>
      <c r="AO857" s="201"/>
      <c r="AP857" s="201"/>
      <c r="AQ857" s="201"/>
      <c r="AR857" s="201"/>
      <c r="AS857" s="201"/>
      <c r="AT857" s="201"/>
      <c r="AU857" s="201"/>
      <c r="AV857" s="201"/>
      <c r="AW857" s="201"/>
      <c r="AX857" s="206"/>
      <c r="AY857" s="201"/>
      <c r="AZ857" s="201"/>
      <c r="BA857" s="201"/>
      <c r="BB857" s="201"/>
      <c r="BC857" s="201"/>
      <c r="BD857" s="201"/>
      <c r="BE857" s="201"/>
      <c r="BF857" s="201"/>
      <c r="BG857" s="201"/>
      <c r="BH857" s="203"/>
      <c r="BI857" s="201"/>
      <c r="BJ857" s="201"/>
      <c r="BK857" s="201"/>
      <c r="BL857" s="201"/>
      <c r="BM857" s="201"/>
      <c r="BN857" s="201"/>
      <c r="BO857" s="201"/>
      <c r="BP857" s="201"/>
      <c r="BQ857" s="201"/>
      <c r="BR857" s="201"/>
      <c r="BS857" s="201"/>
      <c r="BT857" s="201"/>
      <c r="BU857" s="201"/>
      <c r="BV857" s="201"/>
      <c r="BW857" s="201"/>
      <c r="BX857" s="201"/>
      <c r="BY857" s="201"/>
      <c r="BZ857" s="201"/>
      <c r="CA857" s="201"/>
      <c r="CB857" s="201"/>
      <c r="CC857" s="201"/>
      <c r="CD857" s="201"/>
      <c r="CE857" s="201"/>
      <c r="CF857" s="201"/>
      <c r="CG857" s="201"/>
      <c r="CH857" s="201"/>
      <c r="CI857" s="201"/>
      <c r="CJ857" s="201"/>
      <c r="CK857" s="201"/>
      <c r="CL857" s="201"/>
      <c r="CM857" s="201"/>
      <c r="CN857" s="201"/>
      <c r="CO857" s="201"/>
      <c r="CP857" s="201"/>
      <c r="CQ857" s="201"/>
      <c r="CR857" s="201"/>
      <c r="CS857" s="201"/>
      <c r="CT857" s="201"/>
      <c r="CU857" s="201"/>
    </row>
    <row r="858" spans="1:99" x14ac:dyDescent="0.25">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3"/>
      <c r="X858" s="201"/>
      <c r="Y858" s="201"/>
      <c r="Z858" s="201"/>
      <c r="AA858" s="201"/>
      <c r="AB858" s="201"/>
      <c r="AC858" s="203"/>
      <c r="AD858" s="201"/>
      <c r="AE858" s="201"/>
      <c r="AF858" s="201"/>
      <c r="AG858" s="201"/>
      <c r="AH858" s="201"/>
      <c r="AI858" s="201"/>
      <c r="AJ858" s="201"/>
      <c r="AK858" s="201"/>
      <c r="AL858" s="201"/>
      <c r="AM858" s="201"/>
      <c r="AN858" s="201"/>
      <c r="AO858" s="201"/>
      <c r="AP858" s="201"/>
      <c r="AQ858" s="201"/>
      <c r="AR858" s="201"/>
      <c r="AS858" s="201"/>
      <c r="AT858" s="201"/>
      <c r="AU858" s="201"/>
      <c r="AV858" s="201"/>
      <c r="AW858" s="201"/>
      <c r="AX858" s="206"/>
      <c r="AY858" s="201"/>
      <c r="AZ858" s="201"/>
      <c r="BA858" s="201"/>
      <c r="BB858" s="201"/>
      <c r="BC858" s="201"/>
      <c r="BD858" s="201"/>
      <c r="BE858" s="201"/>
      <c r="BF858" s="201"/>
      <c r="BG858" s="201"/>
      <c r="BH858" s="203"/>
      <c r="BI858" s="201"/>
      <c r="BJ858" s="201"/>
      <c r="BK858" s="201"/>
      <c r="BL858" s="201"/>
      <c r="BM858" s="201"/>
      <c r="BN858" s="201"/>
      <c r="BO858" s="201"/>
      <c r="BP858" s="201"/>
      <c r="BQ858" s="201"/>
      <c r="BR858" s="201"/>
      <c r="BS858" s="201"/>
      <c r="BT858" s="201"/>
      <c r="BU858" s="201"/>
      <c r="BV858" s="201"/>
      <c r="BW858" s="201"/>
      <c r="BX858" s="201"/>
      <c r="BY858" s="201"/>
      <c r="BZ858" s="201"/>
      <c r="CA858" s="201"/>
      <c r="CB858" s="201"/>
      <c r="CC858" s="201"/>
      <c r="CD858" s="201"/>
      <c r="CE858" s="201"/>
      <c r="CF858" s="201"/>
      <c r="CG858" s="201"/>
      <c r="CH858" s="201"/>
      <c r="CI858" s="201"/>
      <c r="CJ858" s="201"/>
      <c r="CK858" s="201"/>
      <c r="CL858" s="201"/>
      <c r="CM858" s="201"/>
      <c r="CN858" s="201"/>
      <c r="CO858" s="201"/>
      <c r="CP858" s="201"/>
      <c r="CQ858" s="201"/>
      <c r="CR858" s="201"/>
      <c r="CS858" s="201"/>
      <c r="CT858" s="201"/>
      <c r="CU858" s="201"/>
    </row>
    <row r="859" spans="1:99" x14ac:dyDescent="0.25">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3"/>
      <c r="X859" s="201"/>
      <c r="Y859" s="201"/>
      <c r="Z859" s="201"/>
      <c r="AA859" s="201"/>
      <c r="AB859" s="201"/>
      <c r="AC859" s="203"/>
      <c r="AD859" s="201"/>
      <c r="AE859" s="201"/>
      <c r="AF859" s="201"/>
      <c r="AG859" s="201"/>
      <c r="AH859" s="201"/>
      <c r="AI859" s="201"/>
      <c r="AJ859" s="201"/>
      <c r="AK859" s="201"/>
      <c r="AL859" s="201"/>
      <c r="AM859" s="201"/>
      <c r="AN859" s="201"/>
      <c r="AO859" s="201"/>
      <c r="AP859" s="201"/>
      <c r="AQ859" s="201"/>
      <c r="AR859" s="201"/>
      <c r="AS859" s="201"/>
      <c r="AT859" s="201"/>
      <c r="AU859" s="201"/>
      <c r="AV859" s="201"/>
      <c r="AW859" s="201"/>
      <c r="AX859" s="206"/>
      <c r="AY859" s="201"/>
      <c r="AZ859" s="201"/>
      <c r="BA859" s="201"/>
      <c r="BB859" s="201"/>
      <c r="BC859" s="201"/>
      <c r="BD859" s="201"/>
      <c r="BE859" s="201"/>
      <c r="BF859" s="201"/>
      <c r="BG859" s="201"/>
      <c r="BH859" s="203"/>
      <c r="BI859" s="201"/>
      <c r="BJ859" s="201"/>
      <c r="BK859" s="201"/>
      <c r="BL859" s="201"/>
      <c r="BM859" s="201"/>
      <c r="BN859" s="201"/>
      <c r="BO859" s="201"/>
      <c r="BP859" s="201"/>
      <c r="BQ859" s="201"/>
      <c r="BR859" s="201"/>
      <c r="BS859" s="201"/>
      <c r="BT859" s="201"/>
      <c r="BU859" s="201"/>
      <c r="BV859" s="201"/>
      <c r="BW859" s="201"/>
      <c r="BX859" s="201"/>
      <c r="BY859" s="201"/>
      <c r="BZ859" s="201"/>
      <c r="CA859" s="201"/>
      <c r="CB859" s="201"/>
      <c r="CC859" s="201"/>
      <c r="CD859" s="201"/>
      <c r="CE859" s="201"/>
      <c r="CF859" s="201"/>
      <c r="CG859" s="201"/>
      <c r="CH859" s="201"/>
      <c r="CI859" s="201"/>
      <c r="CJ859" s="201"/>
      <c r="CK859" s="201"/>
      <c r="CL859" s="201"/>
      <c r="CM859" s="201"/>
      <c r="CN859" s="201"/>
      <c r="CO859" s="201"/>
      <c r="CP859" s="201"/>
      <c r="CQ859" s="201"/>
      <c r="CR859" s="201"/>
      <c r="CS859" s="201"/>
      <c r="CT859" s="201"/>
      <c r="CU859" s="201"/>
    </row>
    <row r="860" spans="1:99" x14ac:dyDescent="0.25">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3"/>
      <c r="X860" s="201"/>
      <c r="Y860" s="201"/>
      <c r="Z860" s="201"/>
      <c r="AA860" s="201"/>
      <c r="AB860" s="201"/>
      <c r="AC860" s="203"/>
      <c r="AD860" s="201"/>
      <c r="AE860" s="201"/>
      <c r="AF860" s="201"/>
      <c r="AG860" s="201"/>
      <c r="AH860" s="201"/>
      <c r="AI860" s="201"/>
      <c r="AJ860" s="201"/>
      <c r="AK860" s="201"/>
      <c r="AL860" s="201"/>
      <c r="AM860" s="201"/>
      <c r="AN860" s="201"/>
      <c r="AO860" s="201"/>
      <c r="AP860" s="201"/>
      <c r="AQ860" s="201"/>
      <c r="AR860" s="201"/>
      <c r="AS860" s="201"/>
      <c r="AT860" s="201"/>
      <c r="AU860" s="201"/>
      <c r="AV860" s="201"/>
      <c r="AW860" s="201"/>
      <c r="AX860" s="206"/>
      <c r="AY860" s="201"/>
      <c r="AZ860" s="201"/>
      <c r="BA860" s="201"/>
      <c r="BB860" s="201"/>
      <c r="BC860" s="201"/>
      <c r="BD860" s="201"/>
      <c r="BE860" s="201"/>
      <c r="BF860" s="201"/>
      <c r="BG860" s="201"/>
      <c r="BH860" s="203"/>
      <c r="BI860" s="201"/>
      <c r="BJ860" s="201"/>
      <c r="BK860" s="201"/>
      <c r="BL860" s="201"/>
      <c r="BM860" s="201"/>
      <c r="BN860" s="201"/>
      <c r="BO860" s="201"/>
      <c r="BP860" s="201"/>
      <c r="BQ860" s="201"/>
      <c r="BR860" s="201"/>
      <c r="BS860" s="201"/>
      <c r="BT860" s="201"/>
      <c r="BU860" s="201"/>
      <c r="BV860" s="201"/>
      <c r="BW860" s="201"/>
      <c r="BX860" s="201"/>
      <c r="BY860" s="201"/>
      <c r="BZ860" s="201"/>
      <c r="CA860" s="201"/>
      <c r="CB860" s="201"/>
      <c r="CC860" s="201"/>
      <c r="CD860" s="201"/>
      <c r="CE860" s="201"/>
      <c r="CF860" s="201"/>
      <c r="CG860" s="201"/>
      <c r="CH860" s="201"/>
      <c r="CI860" s="201"/>
      <c r="CJ860" s="201"/>
      <c r="CK860" s="201"/>
      <c r="CL860" s="201"/>
      <c r="CM860" s="201"/>
      <c r="CN860" s="201"/>
      <c r="CO860" s="201"/>
      <c r="CP860" s="201"/>
      <c r="CQ860" s="201"/>
      <c r="CR860" s="201"/>
      <c r="CS860" s="201"/>
      <c r="CT860" s="201"/>
      <c r="CU860" s="201"/>
    </row>
    <row r="861" spans="1:99" x14ac:dyDescent="0.25">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3"/>
      <c r="X861" s="201"/>
      <c r="Y861" s="201"/>
      <c r="Z861" s="201"/>
      <c r="AA861" s="201"/>
      <c r="AB861" s="201"/>
      <c r="AC861" s="203"/>
      <c r="AD861" s="201"/>
      <c r="AE861" s="201"/>
      <c r="AF861" s="201"/>
      <c r="AG861" s="201"/>
      <c r="AH861" s="201"/>
      <c r="AI861" s="201"/>
      <c r="AJ861" s="201"/>
      <c r="AK861" s="201"/>
      <c r="AL861" s="201"/>
      <c r="AM861" s="201"/>
      <c r="AN861" s="201"/>
      <c r="AO861" s="201"/>
      <c r="AP861" s="201"/>
      <c r="AQ861" s="201"/>
      <c r="AR861" s="201"/>
      <c r="AS861" s="201"/>
      <c r="AT861" s="201"/>
      <c r="AU861" s="201"/>
      <c r="AV861" s="201"/>
      <c r="AW861" s="201"/>
      <c r="AX861" s="206"/>
      <c r="AY861" s="201"/>
      <c r="AZ861" s="201"/>
      <c r="BA861" s="201"/>
      <c r="BB861" s="201"/>
      <c r="BC861" s="201"/>
      <c r="BD861" s="201"/>
      <c r="BE861" s="201"/>
      <c r="BF861" s="201"/>
      <c r="BG861" s="201"/>
      <c r="BH861" s="203"/>
      <c r="BI861" s="201"/>
      <c r="BJ861" s="201"/>
      <c r="BK861" s="201"/>
      <c r="BL861" s="201"/>
      <c r="BM861" s="201"/>
      <c r="BN861" s="201"/>
      <c r="BO861" s="201"/>
      <c r="BP861" s="201"/>
      <c r="BQ861" s="201"/>
      <c r="BR861" s="201"/>
      <c r="BS861" s="201"/>
      <c r="BT861" s="201"/>
      <c r="BU861" s="201"/>
      <c r="BV861" s="201"/>
      <c r="BW861" s="201"/>
      <c r="BX861" s="201"/>
      <c r="BY861" s="201"/>
      <c r="BZ861" s="201"/>
      <c r="CA861" s="201"/>
      <c r="CB861" s="201"/>
      <c r="CC861" s="201"/>
      <c r="CD861" s="201"/>
      <c r="CE861" s="201"/>
      <c r="CF861" s="201"/>
      <c r="CG861" s="201"/>
      <c r="CH861" s="201"/>
      <c r="CI861" s="201"/>
      <c r="CJ861" s="201"/>
      <c r="CK861" s="201"/>
      <c r="CL861" s="201"/>
      <c r="CM861" s="201"/>
      <c r="CN861" s="201"/>
      <c r="CO861" s="201"/>
      <c r="CP861" s="201"/>
      <c r="CQ861" s="201"/>
      <c r="CR861" s="201"/>
      <c r="CS861" s="201"/>
      <c r="CT861" s="201"/>
      <c r="CU861" s="201"/>
    </row>
    <row r="862" spans="1:99" x14ac:dyDescent="0.25">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3"/>
      <c r="X862" s="201"/>
      <c r="Y862" s="201"/>
      <c r="Z862" s="201"/>
      <c r="AA862" s="201"/>
      <c r="AB862" s="201"/>
      <c r="AC862" s="203"/>
      <c r="AD862" s="201"/>
      <c r="AE862" s="201"/>
      <c r="AF862" s="201"/>
      <c r="AG862" s="201"/>
      <c r="AH862" s="201"/>
      <c r="AI862" s="201"/>
      <c r="AJ862" s="201"/>
      <c r="AK862" s="201"/>
      <c r="AL862" s="201"/>
      <c r="AM862" s="201"/>
      <c r="AN862" s="201"/>
      <c r="AO862" s="201"/>
      <c r="AP862" s="201"/>
      <c r="AQ862" s="201"/>
      <c r="AR862" s="201"/>
      <c r="AS862" s="201"/>
      <c r="AT862" s="201"/>
      <c r="AU862" s="201"/>
      <c r="AV862" s="201"/>
      <c r="AW862" s="201"/>
      <c r="AX862" s="206"/>
      <c r="AY862" s="201"/>
      <c r="AZ862" s="201"/>
      <c r="BA862" s="201"/>
      <c r="BB862" s="201"/>
      <c r="BC862" s="201"/>
      <c r="BD862" s="201"/>
      <c r="BE862" s="201"/>
      <c r="BF862" s="201"/>
      <c r="BG862" s="201"/>
      <c r="BH862" s="203"/>
      <c r="BI862" s="201"/>
      <c r="BJ862" s="201"/>
      <c r="BK862" s="201"/>
      <c r="BL862" s="201"/>
      <c r="BM862" s="201"/>
      <c r="BN862" s="201"/>
      <c r="BO862" s="201"/>
      <c r="BP862" s="201"/>
      <c r="BQ862" s="201"/>
      <c r="BR862" s="201"/>
      <c r="BS862" s="201"/>
      <c r="BT862" s="201"/>
      <c r="BU862" s="201"/>
      <c r="BV862" s="201"/>
      <c r="BW862" s="201"/>
      <c r="BX862" s="201"/>
      <c r="BY862" s="201"/>
      <c r="BZ862" s="201"/>
      <c r="CA862" s="201"/>
      <c r="CB862" s="201"/>
      <c r="CC862" s="201"/>
      <c r="CD862" s="201"/>
      <c r="CE862" s="201"/>
      <c r="CF862" s="201"/>
      <c r="CG862" s="201"/>
      <c r="CH862" s="201"/>
      <c r="CI862" s="201"/>
      <c r="CJ862" s="201"/>
      <c r="CK862" s="201"/>
      <c r="CL862" s="201"/>
      <c r="CM862" s="201"/>
      <c r="CN862" s="201"/>
      <c r="CO862" s="201"/>
      <c r="CP862" s="201"/>
      <c r="CQ862" s="201"/>
      <c r="CR862" s="201"/>
      <c r="CS862" s="201"/>
      <c r="CT862" s="201"/>
      <c r="CU862" s="201"/>
    </row>
    <row r="863" spans="1:99" x14ac:dyDescent="0.25">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3"/>
      <c r="X863" s="201"/>
      <c r="Y863" s="201"/>
      <c r="Z863" s="201"/>
      <c r="AA863" s="201"/>
      <c r="AB863" s="201"/>
      <c r="AC863" s="203"/>
      <c r="AD863" s="201"/>
      <c r="AE863" s="201"/>
      <c r="AF863" s="201"/>
      <c r="AG863" s="201"/>
      <c r="AH863" s="201"/>
      <c r="AI863" s="201"/>
      <c r="AJ863" s="201"/>
      <c r="AK863" s="201"/>
      <c r="AL863" s="201"/>
      <c r="AM863" s="201"/>
      <c r="AN863" s="201"/>
      <c r="AO863" s="201"/>
      <c r="AP863" s="201"/>
      <c r="AQ863" s="201"/>
      <c r="AR863" s="201"/>
      <c r="AS863" s="201"/>
      <c r="AT863" s="201"/>
      <c r="AU863" s="201"/>
      <c r="AV863" s="201"/>
      <c r="AW863" s="201"/>
      <c r="AX863" s="206"/>
      <c r="AY863" s="201"/>
      <c r="AZ863" s="201"/>
      <c r="BA863" s="201"/>
      <c r="BB863" s="201"/>
      <c r="BC863" s="201"/>
      <c r="BD863" s="201"/>
      <c r="BE863" s="201"/>
      <c r="BF863" s="201"/>
      <c r="BG863" s="201"/>
      <c r="BH863" s="203"/>
      <c r="BI863" s="201"/>
      <c r="BJ863" s="201"/>
      <c r="BK863" s="201"/>
      <c r="BL863" s="201"/>
      <c r="BM863" s="201"/>
      <c r="BN863" s="201"/>
      <c r="BO863" s="201"/>
      <c r="BP863" s="201"/>
      <c r="BQ863" s="201"/>
      <c r="BR863" s="201"/>
      <c r="BS863" s="201"/>
      <c r="BT863" s="201"/>
      <c r="BU863" s="201"/>
      <c r="BV863" s="201"/>
      <c r="BW863" s="201"/>
      <c r="BX863" s="201"/>
      <c r="BY863" s="201"/>
      <c r="BZ863" s="201"/>
      <c r="CA863" s="201"/>
      <c r="CB863" s="201"/>
      <c r="CC863" s="201"/>
      <c r="CD863" s="201"/>
      <c r="CE863" s="201"/>
      <c r="CF863" s="201"/>
      <c r="CG863" s="201"/>
      <c r="CH863" s="201"/>
      <c r="CI863" s="201"/>
      <c r="CJ863" s="201"/>
      <c r="CK863" s="201"/>
      <c r="CL863" s="201"/>
      <c r="CM863" s="201"/>
      <c r="CN863" s="201"/>
      <c r="CO863" s="201"/>
      <c r="CP863" s="201"/>
      <c r="CQ863" s="201"/>
      <c r="CR863" s="201"/>
      <c r="CS863" s="201"/>
      <c r="CT863" s="201"/>
      <c r="CU863" s="201"/>
    </row>
    <row r="864" spans="1:99" x14ac:dyDescent="0.25">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3"/>
      <c r="X864" s="201"/>
      <c r="Y864" s="201"/>
      <c r="Z864" s="201"/>
      <c r="AA864" s="201"/>
      <c r="AB864" s="201"/>
      <c r="AC864" s="203"/>
      <c r="AD864" s="201"/>
      <c r="AE864" s="201"/>
      <c r="AF864" s="201"/>
      <c r="AG864" s="201"/>
      <c r="AH864" s="201"/>
      <c r="AI864" s="201"/>
      <c r="AJ864" s="201"/>
      <c r="AK864" s="201"/>
      <c r="AL864" s="201"/>
      <c r="AM864" s="201"/>
      <c r="AN864" s="201"/>
      <c r="AO864" s="201"/>
      <c r="AP864" s="201"/>
      <c r="AQ864" s="201"/>
      <c r="AR864" s="201"/>
      <c r="AS864" s="201"/>
      <c r="AT864" s="201"/>
      <c r="AU864" s="201"/>
      <c r="AV864" s="201"/>
      <c r="AW864" s="201"/>
      <c r="AX864" s="206"/>
      <c r="AY864" s="201"/>
      <c r="AZ864" s="201"/>
      <c r="BA864" s="201"/>
      <c r="BB864" s="201"/>
      <c r="BC864" s="201"/>
      <c r="BD864" s="201"/>
      <c r="BE864" s="201"/>
      <c r="BF864" s="201"/>
      <c r="BG864" s="201"/>
      <c r="BH864" s="203"/>
      <c r="BI864" s="201"/>
      <c r="BJ864" s="201"/>
      <c r="BK864" s="201"/>
      <c r="BL864" s="201"/>
      <c r="BM864" s="201"/>
      <c r="BN864" s="201"/>
      <c r="BO864" s="201"/>
      <c r="BP864" s="201"/>
      <c r="BQ864" s="201"/>
      <c r="BR864" s="201"/>
      <c r="BS864" s="201"/>
      <c r="BT864" s="201"/>
      <c r="BU864" s="201"/>
      <c r="BV864" s="201"/>
      <c r="BW864" s="201"/>
      <c r="BX864" s="201"/>
      <c r="BY864" s="201"/>
      <c r="BZ864" s="201"/>
      <c r="CA864" s="201"/>
      <c r="CB864" s="201"/>
      <c r="CC864" s="201"/>
      <c r="CD864" s="201"/>
      <c r="CE864" s="201"/>
      <c r="CF864" s="201"/>
      <c r="CG864" s="201"/>
      <c r="CH864" s="201"/>
      <c r="CI864" s="201"/>
      <c r="CJ864" s="201"/>
      <c r="CK864" s="201"/>
      <c r="CL864" s="201"/>
      <c r="CM864" s="201"/>
      <c r="CN864" s="201"/>
      <c r="CO864" s="201"/>
      <c r="CP864" s="201"/>
      <c r="CQ864" s="201"/>
      <c r="CR864" s="201"/>
      <c r="CS864" s="201"/>
      <c r="CT864" s="201"/>
      <c r="CU864" s="201"/>
    </row>
    <row r="865" spans="1:99" x14ac:dyDescent="0.25">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3"/>
      <c r="X865" s="201"/>
      <c r="Y865" s="201"/>
      <c r="Z865" s="201"/>
      <c r="AA865" s="201"/>
      <c r="AB865" s="201"/>
      <c r="AC865" s="203"/>
      <c r="AD865" s="201"/>
      <c r="AE865" s="201"/>
      <c r="AF865" s="201"/>
      <c r="AG865" s="201"/>
      <c r="AH865" s="201"/>
      <c r="AI865" s="201"/>
      <c r="AJ865" s="201"/>
      <c r="AK865" s="201"/>
      <c r="AL865" s="201"/>
      <c r="AM865" s="201"/>
      <c r="AN865" s="201"/>
      <c r="AO865" s="201"/>
      <c r="AP865" s="201"/>
      <c r="AQ865" s="201"/>
      <c r="AR865" s="201"/>
      <c r="AS865" s="201"/>
      <c r="AT865" s="201"/>
      <c r="AU865" s="201"/>
      <c r="AV865" s="201"/>
      <c r="AW865" s="201"/>
      <c r="AX865" s="206"/>
      <c r="AY865" s="201"/>
      <c r="AZ865" s="201"/>
      <c r="BA865" s="201"/>
      <c r="BB865" s="201"/>
      <c r="BC865" s="201"/>
      <c r="BD865" s="201"/>
      <c r="BE865" s="201"/>
      <c r="BF865" s="201"/>
      <c r="BG865" s="201"/>
      <c r="BH865" s="203"/>
      <c r="BI865" s="201"/>
      <c r="BJ865" s="201"/>
      <c r="BK865" s="201"/>
      <c r="BL865" s="201"/>
      <c r="BM865" s="201"/>
      <c r="BN865" s="201"/>
      <c r="BO865" s="201"/>
      <c r="BP865" s="201"/>
      <c r="BQ865" s="201"/>
      <c r="BR865" s="201"/>
      <c r="BS865" s="201"/>
      <c r="BT865" s="201"/>
      <c r="BU865" s="201"/>
      <c r="BV865" s="201"/>
      <c r="BW865" s="201"/>
      <c r="BX865" s="201"/>
      <c r="BY865" s="201"/>
      <c r="BZ865" s="201"/>
      <c r="CA865" s="201"/>
      <c r="CB865" s="201"/>
      <c r="CC865" s="201"/>
      <c r="CD865" s="201"/>
      <c r="CE865" s="201"/>
      <c r="CF865" s="201"/>
      <c r="CG865" s="201"/>
      <c r="CH865" s="201"/>
      <c r="CI865" s="201"/>
      <c r="CJ865" s="201"/>
      <c r="CK865" s="201"/>
      <c r="CL865" s="201"/>
      <c r="CM865" s="201"/>
      <c r="CN865" s="201"/>
      <c r="CO865" s="201"/>
      <c r="CP865" s="201"/>
      <c r="CQ865" s="201"/>
      <c r="CR865" s="201"/>
      <c r="CS865" s="201"/>
      <c r="CT865" s="201"/>
      <c r="CU865" s="201"/>
    </row>
    <row r="866" spans="1:99" x14ac:dyDescent="0.25">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3"/>
      <c r="X866" s="201"/>
      <c r="Y866" s="201"/>
      <c r="Z866" s="201"/>
      <c r="AA866" s="201"/>
      <c r="AB866" s="201"/>
      <c r="AC866" s="203"/>
      <c r="AD866" s="201"/>
      <c r="AE866" s="201"/>
      <c r="AF866" s="201"/>
      <c r="AG866" s="201"/>
      <c r="AH866" s="201"/>
      <c r="AI866" s="201"/>
      <c r="AJ866" s="201"/>
      <c r="AK866" s="201"/>
      <c r="AL866" s="201"/>
      <c r="AM866" s="201"/>
      <c r="AN866" s="201"/>
      <c r="AO866" s="201"/>
      <c r="AP866" s="201"/>
      <c r="AQ866" s="201"/>
      <c r="AR866" s="201"/>
      <c r="AS866" s="201"/>
      <c r="AT866" s="201"/>
      <c r="AU866" s="201"/>
      <c r="AV866" s="201"/>
      <c r="AW866" s="201"/>
      <c r="AX866" s="206"/>
      <c r="AY866" s="201"/>
      <c r="AZ866" s="201"/>
      <c r="BA866" s="201"/>
      <c r="BB866" s="201"/>
      <c r="BC866" s="201"/>
      <c r="BD866" s="201"/>
      <c r="BE866" s="201"/>
      <c r="BF866" s="201"/>
      <c r="BG866" s="201"/>
      <c r="BH866" s="203"/>
      <c r="BI866" s="201"/>
      <c r="BJ866" s="201"/>
      <c r="BK866" s="201"/>
      <c r="BL866" s="201"/>
      <c r="BM866" s="201"/>
      <c r="BN866" s="201"/>
      <c r="BO866" s="201"/>
      <c r="BP866" s="201"/>
      <c r="BQ866" s="201"/>
      <c r="BR866" s="201"/>
      <c r="BS866" s="201"/>
      <c r="BT866" s="201"/>
      <c r="BU866" s="201"/>
      <c r="BV866" s="201"/>
      <c r="BW866" s="201"/>
      <c r="BX866" s="201"/>
      <c r="BY866" s="201"/>
      <c r="BZ866" s="201"/>
      <c r="CA866" s="201"/>
      <c r="CB866" s="201"/>
      <c r="CC866" s="201"/>
      <c r="CD866" s="201"/>
      <c r="CE866" s="201"/>
      <c r="CF866" s="201"/>
      <c r="CG866" s="201"/>
      <c r="CH866" s="201"/>
      <c r="CI866" s="201"/>
      <c r="CJ866" s="201"/>
      <c r="CK866" s="201"/>
      <c r="CL866" s="201"/>
      <c r="CM866" s="201"/>
      <c r="CN866" s="201"/>
      <c r="CO866" s="201"/>
      <c r="CP866" s="201"/>
      <c r="CQ866" s="201"/>
      <c r="CR866" s="201"/>
      <c r="CS866" s="201"/>
      <c r="CT866" s="201"/>
      <c r="CU866" s="201"/>
    </row>
    <row r="867" spans="1:99" x14ac:dyDescent="0.25">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3"/>
      <c r="X867" s="201"/>
      <c r="Y867" s="201"/>
      <c r="Z867" s="201"/>
      <c r="AA867" s="201"/>
      <c r="AB867" s="201"/>
      <c r="AC867" s="203"/>
      <c r="AD867" s="201"/>
      <c r="AE867" s="201"/>
      <c r="AF867" s="201"/>
      <c r="AG867" s="201"/>
      <c r="AH867" s="201"/>
      <c r="AI867" s="201"/>
      <c r="AJ867" s="201"/>
      <c r="AK867" s="201"/>
      <c r="AL867" s="201"/>
      <c r="AM867" s="201"/>
      <c r="AN867" s="201"/>
      <c r="AO867" s="201"/>
      <c r="AP867" s="201"/>
      <c r="AQ867" s="201"/>
      <c r="AR867" s="201"/>
      <c r="AS867" s="201"/>
      <c r="AT867" s="201"/>
      <c r="AU867" s="201"/>
      <c r="AV867" s="201"/>
      <c r="AW867" s="201"/>
      <c r="AX867" s="206"/>
      <c r="AY867" s="201"/>
      <c r="AZ867" s="201"/>
      <c r="BA867" s="201"/>
      <c r="BB867" s="201"/>
      <c r="BC867" s="201"/>
      <c r="BD867" s="201"/>
      <c r="BE867" s="201"/>
      <c r="BF867" s="201"/>
      <c r="BG867" s="201"/>
      <c r="BH867" s="203"/>
      <c r="BI867" s="201"/>
      <c r="BJ867" s="201"/>
      <c r="BK867" s="201"/>
      <c r="BL867" s="201"/>
      <c r="BM867" s="201"/>
      <c r="BN867" s="201"/>
      <c r="BO867" s="201"/>
      <c r="BP867" s="201"/>
      <c r="BQ867" s="201"/>
      <c r="BR867" s="201"/>
      <c r="BS867" s="201"/>
      <c r="BT867" s="201"/>
      <c r="BU867" s="201"/>
      <c r="BV867" s="201"/>
      <c r="BW867" s="201"/>
      <c r="BX867" s="201"/>
      <c r="BY867" s="201"/>
      <c r="BZ867" s="201"/>
      <c r="CA867" s="201"/>
      <c r="CB867" s="201"/>
      <c r="CC867" s="201"/>
      <c r="CD867" s="201"/>
      <c r="CE867" s="201"/>
      <c r="CF867" s="201"/>
      <c r="CG867" s="201"/>
      <c r="CH867" s="201"/>
      <c r="CI867" s="201"/>
      <c r="CJ867" s="201"/>
      <c r="CK867" s="201"/>
      <c r="CL867" s="201"/>
      <c r="CM867" s="201"/>
      <c r="CN867" s="201"/>
      <c r="CO867" s="201"/>
      <c r="CP867" s="201"/>
      <c r="CQ867" s="201"/>
      <c r="CR867" s="201"/>
      <c r="CS867" s="201"/>
      <c r="CT867" s="201"/>
      <c r="CU867" s="201"/>
    </row>
    <row r="868" spans="1:99" x14ac:dyDescent="0.25">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3"/>
      <c r="X868" s="201"/>
      <c r="Y868" s="201"/>
      <c r="Z868" s="201"/>
      <c r="AA868" s="201"/>
      <c r="AB868" s="201"/>
      <c r="AC868" s="203"/>
      <c r="AD868" s="201"/>
      <c r="AE868" s="201"/>
      <c r="AF868" s="201"/>
      <c r="AG868" s="201"/>
      <c r="AH868" s="201"/>
      <c r="AI868" s="201"/>
      <c r="AJ868" s="201"/>
      <c r="AK868" s="201"/>
      <c r="AL868" s="201"/>
      <c r="AM868" s="201"/>
      <c r="AN868" s="201"/>
      <c r="AO868" s="201"/>
      <c r="AP868" s="201"/>
      <c r="AQ868" s="201"/>
      <c r="AR868" s="201"/>
      <c r="AS868" s="201"/>
      <c r="AT868" s="201"/>
      <c r="AU868" s="201"/>
      <c r="AV868" s="201"/>
      <c r="AW868" s="201"/>
      <c r="AX868" s="206"/>
      <c r="AY868" s="201"/>
      <c r="AZ868" s="201"/>
      <c r="BA868" s="201"/>
      <c r="BB868" s="201"/>
      <c r="BC868" s="201"/>
      <c r="BD868" s="201"/>
      <c r="BE868" s="201"/>
      <c r="BF868" s="201"/>
      <c r="BG868" s="201"/>
      <c r="BH868" s="203"/>
      <c r="BI868" s="201"/>
      <c r="BJ868" s="201"/>
      <c r="BK868" s="201"/>
      <c r="BL868" s="201"/>
      <c r="BM868" s="201"/>
      <c r="BN868" s="201"/>
      <c r="BO868" s="201"/>
      <c r="BP868" s="201"/>
      <c r="BQ868" s="201"/>
      <c r="BR868" s="201"/>
      <c r="BS868" s="201"/>
      <c r="BT868" s="201"/>
      <c r="BU868" s="201"/>
      <c r="BV868" s="201"/>
      <c r="BW868" s="201"/>
      <c r="BX868" s="201"/>
      <c r="BY868" s="201"/>
      <c r="BZ868" s="201"/>
      <c r="CA868" s="201"/>
      <c r="CB868" s="201"/>
      <c r="CC868" s="201"/>
      <c r="CD868" s="201"/>
      <c r="CE868" s="201"/>
      <c r="CF868" s="201"/>
      <c r="CG868" s="201"/>
      <c r="CH868" s="201"/>
      <c r="CI868" s="201"/>
      <c r="CJ868" s="201"/>
      <c r="CK868" s="201"/>
      <c r="CL868" s="201"/>
      <c r="CM868" s="201"/>
      <c r="CN868" s="201"/>
      <c r="CO868" s="201"/>
      <c r="CP868" s="201"/>
      <c r="CQ868" s="201"/>
      <c r="CR868" s="201"/>
      <c r="CS868" s="201"/>
      <c r="CT868" s="201"/>
      <c r="CU868" s="201"/>
    </row>
    <row r="869" spans="1:99" x14ac:dyDescent="0.25">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3"/>
      <c r="X869" s="201"/>
      <c r="Y869" s="201"/>
      <c r="Z869" s="201"/>
      <c r="AA869" s="201"/>
      <c r="AB869" s="201"/>
      <c r="AC869" s="203"/>
      <c r="AD869" s="201"/>
      <c r="AE869" s="201"/>
      <c r="AF869" s="201"/>
      <c r="AG869" s="201"/>
      <c r="AH869" s="201"/>
      <c r="AI869" s="201"/>
      <c r="AJ869" s="201"/>
      <c r="AK869" s="201"/>
      <c r="AL869" s="201"/>
      <c r="AM869" s="201"/>
      <c r="AN869" s="201"/>
      <c r="AO869" s="201"/>
      <c r="AP869" s="201"/>
      <c r="AQ869" s="201"/>
      <c r="AR869" s="201"/>
      <c r="AS869" s="201"/>
      <c r="AT869" s="201"/>
      <c r="AU869" s="201"/>
      <c r="AV869" s="201"/>
      <c r="AW869" s="201"/>
      <c r="AX869" s="206"/>
      <c r="AY869" s="201"/>
      <c r="AZ869" s="201"/>
      <c r="BA869" s="201"/>
      <c r="BB869" s="201"/>
      <c r="BC869" s="201"/>
      <c r="BD869" s="201"/>
      <c r="BE869" s="201"/>
      <c r="BF869" s="201"/>
      <c r="BG869" s="201"/>
      <c r="BH869" s="203"/>
      <c r="BI869" s="201"/>
      <c r="BJ869" s="201"/>
      <c r="BK869" s="201"/>
      <c r="BL869" s="201"/>
      <c r="BM869" s="201"/>
      <c r="BN869" s="201"/>
      <c r="BO869" s="201"/>
      <c r="BP869" s="201"/>
      <c r="BQ869" s="201"/>
      <c r="BR869" s="201"/>
      <c r="BS869" s="201"/>
      <c r="BT869" s="201"/>
      <c r="BU869" s="201"/>
      <c r="BV869" s="201"/>
      <c r="BW869" s="201"/>
      <c r="BX869" s="201"/>
      <c r="BY869" s="201"/>
      <c r="BZ869" s="201"/>
      <c r="CA869" s="201"/>
      <c r="CB869" s="201"/>
      <c r="CC869" s="201"/>
      <c r="CD869" s="201"/>
      <c r="CE869" s="201"/>
      <c r="CF869" s="201"/>
      <c r="CG869" s="201"/>
      <c r="CH869" s="201"/>
      <c r="CI869" s="201"/>
      <c r="CJ869" s="201"/>
      <c r="CK869" s="201"/>
      <c r="CL869" s="201"/>
      <c r="CM869" s="201"/>
      <c r="CN869" s="201"/>
      <c r="CO869" s="201"/>
      <c r="CP869" s="201"/>
      <c r="CQ869" s="201"/>
      <c r="CR869" s="201"/>
      <c r="CS869" s="201"/>
      <c r="CT869" s="201"/>
      <c r="CU869" s="201"/>
    </row>
    <row r="870" spans="1:99" x14ac:dyDescent="0.25">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3"/>
      <c r="X870" s="201"/>
      <c r="Y870" s="201"/>
      <c r="Z870" s="201"/>
      <c r="AA870" s="201"/>
      <c r="AB870" s="201"/>
      <c r="AC870" s="203"/>
      <c r="AD870" s="201"/>
      <c r="AE870" s="201"/>
      <c r="AF870" s="201"/>
      <c r="AG870" s="201"/>
      <c r="AH870" s="201"/>
      <c r="AI870" s="201"/>
      <c r="AJ870" s="201"/>
      <c r="AK870" s="201"/>
      <c r="AL870" s="201"/>
      <c r="AM870" s="201"/>
      <c r="AN870" s="201"/>
      <c r="AO870" s="201"/>
      <c r="AP870" s="201"/>
      <c r="AQ870" s="201"/>
      <c r="AR870" s="201"/>
      <c r="AS870" s="201"/>
      <c r="AT870" s="201"/>
      <c r="AU870" s="201"/>
      <c r="AV870" s="201"/>
      <c r="AW870" s="201"/>
      <c r="AX870" s="206"/>
      <c r="AY870" s="201"/>
      <c r="AZ870" s="201"/>
      <c r="BA870" s="201"/>
      <c r="BB870" s="201"/>
      <c r="BC870" s="201"/>
      <c r="BD870" s="201"/>
      <c r="BE870" s="201"/>
      <c r="BF870" s="201"/>
      <c r="BG870" s="201"/>
      <c r="BH870" s="203"/>
      <c r="BI870" s="201"/>
      <c r="BJ870" s="201"/>
      <c r="BK870" s="201"/>
      <c r="BL870" s="201"/>
      <c r="BM870" s="201"/>
      <c r="BN870" s="201"/>
      <c r="BO870" s="201"/>
      <c r="BP870" s="201"/>
      <c r="BQ870" s="201"/>
      <c r="BR870" s="201"/>
      <c r="BS870" s="201"/>
      <c r="BT870" s="201"/>
      <c r="BU870" s="201"/>
      <c r="BV870" s="201"/>
      <c r="BW870" s="201"/>
      <c r="BX870" s="201"/>
      <c r="BY870" s="201"/>
      <c r="BZ870" s="201"/>
      <c r="CA870" s="201"/>
      <c r="CB870" s="201"/>
      <c r="CC870" s="201"/>
      <c r="CD870" s="201"/>
      <c r="CE870" s="201"/>
      <c r="CF870" s="201"/>
      <c r="CG870" s="201"/>
      <c r="CH870" s="201"/>
      <c r="CI870" s="201"/>
      <c r="CJ870" s="201"/>
      <c r="CK870" s="201"/>
      <c r="CL870" s="201"/>
      <c r="CM870" s="201"/>
      <c r="CN870" s="201"/>
      <c r="CO870" s="201"/>
      <c r="CP870" s="201"/>
      <c r="CQ870" s="201"/>
      <c r="CR870" s="201"/>
      <c r="CS870" s="201"/>
      <c r="CT870" s="201"/>
      <c r="CU870" s="201"/>
    </row>
    <row r="871" spans="1:99" x14ac:dyDescent="0.25">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3"/>
      <c r="X871" s="201"/>
      <c r="Y871" s="201"/>
      <c r="Z871" s="201"/>
      <c r="AA871" s="201"/>
      <c r="AB871" s="201"/>
      <c r="AC871" s="203"/>
      <c r="AD871" s="201"/>
      <c r="AE871" s="201"/>
      <c r="AF871" s="201"/>
      <c r="AG871" s="201"/>
      <c r="AH871" s="201"/>
      <c r="AI871" s="201"/>
      <c r="AJ871" s="201"/>
      <c r="AK871" s="201"/>
      <c r="AL871" s="201"/>
      <c r="AM871" s="201"/>
      <c r="AN871" s="201"/>
      <c r="AO871" s="201"/>
      <c r="AP871" s="201"/>
      <c r="AQ871" s="201"/>
      <c r="AR871" s="201"/>
      <c r="AS871" s="201"/>
      <c r="AT871" s="201"/>
      <c r="AU871" s="201"/>
      <c r="AV871" s="201"/>
      <c r="AW871" s="201"/>
      <c r="AX871" s="201"/>
      <c r="AY871" s="201"/>
      <c r="AZ871" s="201"/>
      <c r="BA871" s="201"/>
      <c r="BB871" s="201"/>
      <c r="BC871" s="201"/>
      <c r="BD871" s="201"/>
      <c r="BE871" s="201"/>
      <c r="BF871" s="201"/>
      <c r="BG871" s="201"/>
      <c r="BH871" s="203"/>
      <c r="BI871" s="201"/>
      <c r="BJ871" s="201"/>
      <c r="BK871" s="201"/>
      <c r="BL871" s="201"/>
      <c r="BM871" s="201"/>
      <c r="BN871" s="201"/>
      <c r="BO871" s="201"/>
      <c r="BP871" s="201"/>
      <c r="BQ871" s="201"/>
      <c r="BR871" s="201"/>
      <c r="BS871" s="201"/>
      <c r="BT871" s="201"/>
      <c r="BU871" s="201"/>
      <c r="BV871" s="201"/>
      <c r="BW871" s="201"/>
      <c r="BX871" s="201"/>
      <c r="BY871" s="201"/>
      <c r="BZ871" s="201"/>
      <c r="CA871" s="201"/>
      <c r="CB871" s="201"/>
      <c r="CC871" s="201"/>
      <c r="CD871" s="201"/>
      <c r="CE871" s="201"/>
      <c r="CF871" s="201"/>
      <c r="CG871" s="201"/>
      <c r="CH871" s="201"/>
      <c r="CI871" s="201"/>
      <c r="CJ871" s="201"/>
      <c r="CK871" s="201"/>
      <c r="CL871" s="201"/>
      <c r="CM871" s="201"/>
      <c r="CN871" s="201"/>
      <c r="CO871" s="201"/>
      <c r="CP871" s="201"/>
      <c r="CQ871" s="201"/>
      <c r="CR871" s="201"/>
      <c r="CS871" s="201"/>
      <c r="CT871" s="201"/>
      <c r="CU871" s="201"/>
    </row>
    <row r="872" spans="1:99" x14ac:dyDescent="0.25">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3"/>
      <c r="X872" s="201"/>
      <c r="Y872" s="201"/>
      <c r="Z872" s="201"/>
      <c r="AA872" s="201"/>
      <c r="AB872" s="201"/>
      <c r="AC872" s="203"/>
      <c r="AD872" s="201"/>
      <c r="AE872" s="201"/>
      <c r="AF872" s="201"/>
      <c r="AG872" s="201"/>
      <c r="AH872" s="201"/>
      <c r="AI872" s="201"/>
      <c r="AJ872" s="201"/>
      <c r="AK872" s="201"/>
      <c r="AL872" s="201"/>
      <c r="AM872" s="201"/>
      <c r="AN872" s="201"/>
      <c r="AO872" s="201"/>
      <c r="AP872" s="201"/>
      <c r="AQ872" s="201"/>
      <c r="AR872" s="201"/>
      <c r="AS872" s="201"/>
      <c r="AT872" s="201"/>
      <c r="AU872" s="201"/>
      <c r="AV872" s="201"/>
      <c r="AW872" s="201"/>
      <c r="AX872" s="206"/>
      <c r="AY872" s="201"/>
      <c r="AZ872" s="201"/>
      <c r="BA872" s="201"/>
      <c r="BB872" s="201"/>
      <c r="BC872" s="201"/>
      <c r="BD872" s="201"/>
      <c r="BE872" s="201"/>
      <c r="BF872" s="201"/>
      <c r="BG872" s="201"/>
      <c r="BH872" s="203"/>
      <c r="BI872" s="201"/>
      <c r="BJ872" s="201"/>
      <c r="BK872" s="201"/>
      <c r="BL872" s="201"/>
      <c r="BM872" s="201"/>
      <c r="BN872" s="201"/>
      <c r="BO872" s="201"/>
      <c r="BP872" s="201"/>
      <c r="BQ872" s="201"/>
      <c r="BR872" s="201"/>
      <c r="BS872" s="201"/>
      <c r="BT872" s="201"/>
      <c r="BU872" s="201"/>
      <c r="BV872" s="201"/>
      <c r="BW872" s="201"/>
      <c r="BX872" s="201"/>
      <c r="BY872" s="201"/>
      <c r="BZ872" s="201"/>
      <c r="CA872" s="201"/>
      <c r="CB872" s="201"/>
      <c r="CC872" s="201"/>
      <c r="CD872" s="201"/>
      <c r="CE872" s="201"/>
      <c r="CF872" s="201"/>
      <c r="CG872" s="201"/>
      <c r="CH872" s="201"/>
      <c r="CI872" s="201"/>
      <c r="CJ872" s="201"/>
      <c r="CK872" s="201"/>
      <c r="CL872" s="201"/>
      <c r="CM872" s="201"/>
      <c r="CN872" s="201"/>
      <c r="CO872" s="201"/>
      <c r="CP872" s="201"/>
      <c r="CQ872" s="201"/>
      <c r="CR872" s="201"/>
      <c r="CS872" s="201"/>
      <c r="CT872" s="201"/>
      <c r="CU872" s="201"/>
    </row>
    <row r="873" spans="1:99" x14ac:dyDescent="0.25">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3"/>
      <c r="X873" s="201"/>
      <c r="Y873" s="201"/>
      <c r="Z873" s="201"/>
      <c r="AA873" s="201"/>
      <c r="AB873" s="201"/>
      <c r="AC873" s="203"/>
      <c r="AD873" s="201"/>
      <c r="AE873" s="201"/>
      <c r="AF873" s="201"/>
      <c r="AG873" s="201"/>
      <c r="AH873" s="201"/>
      <c r="AI873" s="201"/>
      <c r="AJ873" s="201"/>
      <c r="AK873" s="201"/>
      <c r="AL873" s="201"/>
      <c r="AM873" s="201"/>
      <c r="AN873" s="201"/>
      <c r="AO873" s="201"/>
      <c r="AP873" s="201"/>
      <c r="AQ873" s="201"/>
      <c r="AR873" s="201"/>
      <c r="AS873" s="201"/>
      <c r="AT873" s="201"/>
      <c r="AU873" s="201"/>
      <c r="AV873" s="201"/>
      <c r="AW873" s="201"/>
      <c r="AX873" s="206"/>
      <c r="AY873" s="201"/>
      <c r="AZ873" s="218"/>
      <c r="BA873" s="201"/>
      <c r="BB873" s="201"/>
      <c r="BC873" s="201"/>
      <c r="BD873" s="201"/>
      <c r="BE873" s="201"/>
      <c r="BF873" s="201"/>
      <c r="BG873" s="201"/>
      <c r="BH873" s="203"/>
      <c r="BI873" s="201"/>
      <c r="BJ873" s="201"/>
      <c r="BK873" s="201"/>
      <c r="BL873" s="201"/>
      <c r="BM873" s="201"/>
      <c r="BN873" s="201"/>
      <c r="BO873" s="201"/>
      <c r="BP873" s="201"/>
      <c r="BQ873" s="201"/>
      <c r="BR873" s="201"/>
      <c r="BS873" s="201"/>
      <c r="BT873" s="201"/>
      <c r="BU873" s="201"/>
      <c r="BV873" s="201"/>
      <c r="BW873" s="201"/>
      <c r="BX873" s="201"/>
      <c r="BY873" s="201"/>
      <c r="BZ873" s="201"/>
      <c r="CA873" s="201"/>
      <c r="CB873" s="201"/>
      <c r="CC873" s="201"/>
      <c r="CD873" s="201"/>
      <c r="CE873" s="201"/>
      <c r="CF873" s="201"/>
      <c r="CG873" s="201"/>
      <c r="CH873" s="201"/>
      <c r="CI873" s="201"/>
      <c r="CJ873" s="201"/>
      <c r="CK873" s="201"/>
      <c r="CL873" s="201"/>
      <c r="CM873" s="201"/>
      <c r="CN873" s="201"/>
      <c r="CO873" s="201"/>
      <c r="CP873" s="201"/>
      <c r="CQ873" s="201"/>
      <c r="CR873" s="201"/>
      <c r="CS873" s="201"/>
      <c r="CT873" s="201"/>
      <c r="CU873" s="201"/>
    </row>
    <row r="874" spans="1:99" x14ac:dyDescent="0.25">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3"/>
      <c r="X874" s="201"/>
      <c r="Y874" s="201"/>
      <c r="Z874" s="201"/>
      <c r="AA874" s="201"/>
      <c r="AB874" s="201"/>
      <c r="AC874" s="203"/>
      <c r="AD874" s="201"/>
      <c r="AE874" s="201"/>
      <c r="AF874" s="201"/>
      <c r="AG874" s="201"/>
      <c r="AH874" s="201"/>
      <c r="AI874" s="201"/>
      <c r="AJ874" s="201"/>
      <c r="AK874" s="201"/>
      <c r="AL874" s="201"/>
      <c r="AM874" s="201"/>
      <c r="AN874" s="201"/>
      <c r="AO874" s="201"/>
      <c r="AP874" s="201"/>
      <c r="AQ874" s="201"/>
      <c r="AR874" s="201"/>
      <c r="AS874" s="201"/>
      <c r="AT874" s="201"/>
      <c r="AU874" s="201"/>
      <c r="AV874" s="201"/>
      <c r="AW874" s="201"/>
      <c r="AX874" s="206"/>
      <c r="AY874" s="201"/>
      <c r="AZ874" s="201"/>
      <c r="BA874" s="201"/>
      <c r="BB874" s="201"/>
      <c r="BC874" s="201"/>
      <c r="BD874" s="201"/>
      <c r="BE874" s="201"/>
      <c r="BF874" s="201"/>
      <c r="BG874" s="201"/>
      <c r="BH874" s="203"/>
      <c r="BI874" s="201"/>
      <c r="BJ874" s="201"/>
      <c r="BK874" s="201"/>
      <c r="BL874" s="201"/>
      <c r="BM874" s="201"/>
      <c r="BN874" s="201"/>
      <c r="BO874" s="201"/>
      <c r="BP874" s="201"/>
      <c r="BQ874" s="201"/>
      <c r="BR874" s="201"/>
      <c r="BS874" s="201"/>
      <c r="BT874" s="201"/>
      <c r="BU874" s="201"/>
      <c r="BV874" s="201"/>
      <c r="BW874" s="201"/>
      <c r="BX874" s="201"/>
      <c r="BY874" s="201"/>
      <c r="BZ874" s="201"/>
      <c r="CA874" s="201"/>
      <c r="CB874" s="201"/>
      <c r="CC874" s="201"/>
      <c r="CD874" s="201"/>
      <c r="CE874" s="201"/>
      <c r="CF874" s="201"/>
      <c r="CG874" s="201"/>
      <c r="CH874" s="201"/>
      <c r="CI874" s="201"/>
      <c r="CJ874" s="201"/>
      <c r="CK874" s="201"/>
      <c r="CL874" s="201"/>
      <c r="CM874" s="201"/>
      <c r="CN874" s="201"/>
      <c r="CO874" s="201"/>
      <c r="CP874" s="201"/>
      <c r="CQ874" s="201"/>
      <c r="CR874" s="201"/>
      <c r="CS874" s="201"/>
      <c r="CT874" s="201"/>
      <c r="CU874" s="201"/>
    </row>
    <row r="875" spans="1:99" x14ac:dyDescent="0.25">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3"/>
      <c r="X875" s="201"/>
      <c r="Y875" s="201"/>
      <c r="Z875" s="201"/>
      <c r="AA875" s="201"/>
      <c r="AB875" s="201"/>
      <c r="AC875" s="203"/>
      <c r="AD875" s="201"/>
      <c r="AE875" s="201"/>
      <c r="AF875" s="201"/>
      <c r="AG875" s="201"/>
      <c r="AH875" s="201"/>
      <c r="AI875" s="201"/>
      <c r="AJ875" s="201"/>
      <c r="AK875" s="201"/>
      <c r="AL875" s="201"/>
      <c r="AM875" s="201"/>
      <c r="AN875" s="201"/>
      <c r="AO875" s="201"/>
      <c r="AP875" s="201"/>
      <c r="AQ875" s="201"/>
      <c r="AR875" s="201"/>
      <c r="AS875" s="201"/>
      <c r="AT875" s="201"/>
      <c r="AU875" s="201"/>
      <c r="AV875" s="201"/>
      <c r="AW875" s="201"/>
      <c r="AX875" s="206"/>
      <c r="AY875" s="201"/>
      <c r="AZ875" s="201"/>
      <c r="BA875" s="201"/>
      <c r="BB875" s="201"/>
      <c r="BC875" s="201"/>
      <c r="BD875" s="201"/>
      <c r="BE875" s="201"/>
      <c r="BF875" s="201"/>
      <c r="BG875" s="201"/>
      <c r="BH875" s="203"/>
      <c r="BI875" s="201"/>
      <c r="BJ875" s="201"/>
      <c r="BK875" s="201"/>
      <c r="BL875" s="201"/>
      <c r="BM875" s="201"/>
      <c r="BN875" s="201"/>
      <c r="BO875" s="201"/>
      <c r="BP875" s="201"/>
      <c r="BQ875" s="201"/>
      <c r="BR875" s="201"/>
      <c r="BS875" s="201"/>
      <c r="BT875" s="201"/>
      <c r="BU875" s="201"/>
      <c r="BV875" s="201"/>
      <c r="BW875" s="201"/>
      <c r="BX875" s="201"/>
      <c r="BY875" s="201"/>
      <c r="BZ875" s="201"/>
      <c r="CA875" s="201"/>
      <c r="CB875" s="201"/>
      <c r="CC875" s="201"/>
      <c r="CD875" s="201"/>
      <c r="CE875" s="201"/>
      <c r="CF875" s="201"/>
      <c r="CG875" s="201"/>
      <c r="CH875" s="201"/>
      <c r="CI875" s="201"/>
      <c r="CJ875" s="201"/>
      <c r="CK875" s="201"/>
      <c r="CL875" s="201"/>
      <c r="CM875" s="201"/>
      <c r="CN875" s="201"/>
      <c r="CO875" s="201"/>
      <c r="CP875" s="201"/>
      <c r="CQ875" s="201"/>
      <c r="CR875" s="201"/>
      <c r="CS875" s="201"/>
      <c r="CT875" s="201"/>
      <c r="CU875" s="201"/>
    </row>
    <row r="876" spans="1:99" x14ac:dyDescent="0.25">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3"/>
      <c r="X876" s="201"/>
      <c r="Y876" s="201"/>
      <c r="Z876" s="201"/>
      <c r="AA876" s="201"/>
      <c r="AB876" s="201"/>
      <c r="AC876" s="203"/>
      <c r="AD876" s="201"/>
      <c r="AE876" s="201"/>
      <c r="AF876" s="201"/>
      <c r="AG876" s="201"/>
      <c r="AH876" s="201"/>
      <c r="AI876" s="201"/>
      <c r="AJ876" s="201"/>
      <c r="AK876" s="201"/>
      <c r="AL876" s="201"/>
      <c r="AM876" s="201"/>
      <c r="AN876" s="201"/>
      <c r="AO876" s="201"/>
      <c r="AP876" s="201"/>
      <c r="AQ876" s="201"/>
      <c r="AR876" s="201"/>
      <c r="AS876" s="201"/>
      <c r="AT876" s="201"/>
      <c r="AU876" s="201"/>
      <c r="AV876" s="201"/>
      <c r="AW876" s="201"/>
      <c r="AX876" s="206"/>
      <c r="AY876" s="201"/>
      <c r="AZ876" s="201"/>
      <c r="BA876" s="201"/>
      <c r="BB876" s="201"/>
      <c r="BC876" s="201"/>
      <c r="BD876" s="201"/>
      <c r="BE876" s="201"/>
      <c r="BF876" s="201"/>
      <c r="BG876" s="201"/>
      <c r="BH876" s="203"/>
      <c r="BI876" s="201"/>
      <c r="BJ876" s="201"/>
      <c r="BK876" s="201"/>
      <c r="BL876" s="201"/>
      <c r="BM876" s="201"/>
      <c r="BN876" s="201"/>
      <c r="BO876" s="201"/>
      <c r="BP876" s="201"/>
      <c r="BQ876" s="201"/>
      <c r="BR876" s="201"/>
      <c r="BS876" s="201"/>
      <c r="BT876" s="201"/>
      <c r="BU876" s="201"/>
      <c r="BV876" s="201"/>
      <c r="BW876" s="201"/>
      <c r="BX876" s="201"/>
      <c r="BY876" s="201"/>
      <c r="BZ876" s="201"/>
      <c r="CA876" s="201"/>
      <c r="CB876" s="201"/>
      <c r="CC876" s="201"/>
      <c r="CD876" s="201"/>
      <c r="CE876" s="201"/>
      <c r="CF876" s="201"/>
      <c r="CG876" s="201"/>
      <c r="CH876" s="201"/>
      <c r="CI876" s="201"/>
      <c r="CJ876" s="201"/>
      <c r="CK876" s="201"/>
      <c r="CL876" s="201"/>
      <c r="CM876" s="201"/>
      <c r="CN876" s="201"/>
      <c r="CO876" s="201"/>
      <c r="CP876" s="201"/>
      <c r="CQ876" s="201"/>
      <c r="CR876" s="201"/>
      <c r="CS876" s="201"/>
      <c r="CT876" s="201"/>
      <c r="CU876" s="201"/>
    </row>
    <row r="877" spans="1:99" x14ac:dyDescent="0.25">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3"/>
      <c r="X877" s="201"/>
      <c r="Y877" s="201"/>
      <c r="Z877" s="201"/>
      <c r="AA877" s="201"/>
      <c r="AB877" s="201"/>
      <c r="AC877" s="203"/>
      <c r="AD877" s="201"/>
      <c r="AE877" s="201"/>
      <c r="AF877" s="201"/>
      <c r="AG877" s="201"/>
      <c r="AH877" s="201"/>
      <c r="AI877" s="201"/>
      <c r="AJ877" s="201"/>
      <c r="AK877" s="201"/>
      <c r="AL877" s="201"/>
      <c r="AM877" s="201"/>
      <c r="AN877" s="201"/>
      <c r="AO877" s="201"/>
      <c r="AP877" s="201"/>
      <c r="AQ877" s="201"/>
      <c r="AR877" s="201"/>
      <c r="AS877" s="201"/>
      <c r="AT877" s="201"/>
      <c r="AU877" s="201"/>
      <c r="AV877" s="201"/>
      <c r="AW877" s="201"/>
      <c r="AX877" s="206"/>
      <c r="AY877" s="201"/>
      <c r="AZ877" s="201"/>
      <c r="BA877" s="201"/>
      <c r="BB877" s="201"/>
      <c r="BC877" s="201"/>
      <c r="BD877" s="201"/>
      <c r="BE877" s="201"/>
      <c r="BF877" s="201"/>
      <c r="BG877" s="201"/>
      <c r="BH877" s="203"/>
      <c r="BI877" s="201"/>
      <c r="BJ877" s="201"/>
      <c r="BK877" s="201"/>
      <c r="BL877" s="201"/>
      <c r="BM877" s="201"/>
      <c r="BN877" s="201"/>
      <c r="BO877" s="201"/>
      <c r="BP877" s="201"/>
      <c r="BQ877" s="201"/>
      <c r="BR877" s="201"/>
      <c r="BS877" s="201"/>
      <c r="BT877" s="201"/>
      <c r="BU877" s="201"/>
      <c r="BV877" s="201"/>
      <c r="BW877" s="201"/>
      <c r="BX877" s="201"/>
      <c r="BY877" s="201"/>
      <c r="BZ877" s="201"/>
      <c r="CA877" s="201"/>
      <c r="CB877" s="201"/>
      <c r="CC877" s="201"/>
      <c r="CD877" s="201"/>
      <c r="CE877" s="201"/>
      <c r="CF877" s="201"/>
      <c r="CG877" s="201"/>
      <c r="CH877" s="201"/>
      <c r="CI877" s="201"/>
      <c r="CJ877" s="201"/>
      <c r="CK877" s="201"/>
      <c r="CL877" s="201"/>
      <c r="CM877" s="201"/>
      <c r="CN877" s="201"/>
      <c r="CO877" s="201"/>
      <c r="CP877" s="201"/>
      <c r="CQ877" s="201"/>
      <c r="CR877" s="201"/>
      <c r="CS877" s="201"/>
      <c r="CT877" s="201"/>
      <c r="CU877" s="201"/>
    </row>
    <row r="878" spans="1:99" x14ac:dyDescent="0.25">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3"/>
      <c r="X878" s="201"/>
      <c r="Y878" s="201"/>
      <c r="Z878" s="201"/>
      <c r="AA878" s="201"/>
      <c r="AB878" s="201"/>
      <c r="AC878" s="203"/>
      <c r="AD878" s="201"/>
      <c r="AE878" s="201"/>
      <c r="AF878" s="201"/>
      <c r="AG878" s="201"/>
      <c r="AH878" s="201"/>
      <c r="AI878" s="201"/>
      <c r="AJ878" s="201"/>
      <c r="AK878" s="201"/>
      <c r="AL878" s="201"/>
      <c r="AM878" s="201"/>
      <c r="AN878" s="201"/>
      <c r="AO878" s="201"/>
      <c r="AP878" s="201"/>
      <c r="AQ878" s="201"/>
      <c r="AR878" s="201"/>
      <c r="AS878" s="201"/>
      <c r="AT878" s="201"/>
      <c r="AU878" s="201"/>
      <c r="AV878" s="201"/>
      <c r="AW878" s="201"/>
      <c r="AX878" s="206"/>
      <c r="AY878" s="201"/>
      <c r="AZ878" s="201"/>
      <c r="BA878" s="201"/>
      <c r="BB878" s="201"/>
      <c r="BC878" s="201"/>
      <c r="BD878" s="201"/>
      <c r="BE878" s="201"/>
      <c r="BF878" s="201"/>
      <c r="BG878" s="201"/>
      <c r="BH878" s="203"/>
      <c r="BI878" s="201"/>
      <c r="BJ878" s="201"/>
      <c r="BK878" s="201"/>
      <c r="BL878" s="201"/>
      <c r="BM878" s="201"/>
      <c r="BN878" s="201"/>
      <c r="BO878" s="201"/>
      <c r="BP878" s="201"/>
      <c r="BQ878" s="201"/>
      <c r="BR878" s="201"/>
      <c r="BS878" s="201"/>
      <c r="BT878" s="201"/>
      <c r="BU878" s="201"/>
      <c r="BV878" s="201"/>
      <c r="BW878" s="201"/>
      <c r="BX878" s="201"/>
      <c r="BY878" s="201"/>
      <c r="BZ878" s="201"/>
      <c r="CA878" s="201"/>
      <c r="CB878" s="201"/>
      <c r="CC878" s="201"/>
      <c r="CD878" s="201"/>
      <c r="CE878" s="201"/>
      <c r="CF878" s="201"/>
      <c r="CG878" s="201"/>
      <c r="CH878" s="201"/>
      <c r="CI878" s="201"/>
      <c r="CJ878" s="201"/>
      <c r="CK878" s="201"/>
      <c r="CL878" s="201"/>
      <c r="CM878" s="201"/>
      <c r="CN878" s="201"/>
      <c r="CO878" s="201"/>
      <c r="CP878" s="201"/>
      <c r="CQ878" s="201"/>
      <c r="CR878" s="201"/>
      <c r="CS878" s="201"/>
      <c r="CT878" s="201"/>
      <c r="CU878" s="201"/>
    </row>
    <row r="879" spans="1:99" x14ac:dyDescent="0.25">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3"/>
      <c r="X879" s="201"/>
      <c r="Y879" s="201"/>
      <c r="Z879" s="201"/>
      <c r="AA879" s="201"/>
      <c r="AB879" s="201"/>
      <c r="AC879" s="203"/>
      <c r="AD879" s="201"/>
      <c r="AE879" s="201"/>
      <c r="AF879" s="201"/>
      <c r="AG879" s="201"/>
      <c r="AH879" s="201"/>
      <c r="AI879" s="201"/>
      <c r="AJ879" s="201"/>
      <c r="AK879" s="201"/>
      <c r="AL879" s="201"/>
      <c r="AM879" s="201"/>
      <c r="AN879" s="201"/>
      <c r="AO879" s="201"/>
      <c r="AP879" s="201"/>
      <c r="AQ879" s="201"/>
      <c r="AR879" s="201"/>
      <c r="AS879" s="201"/>
      <c r="AT879" s="201"/>
      <c r="AU879" s="201"/>
      <c r="AV879" s="201"/>
      <c r="AW879" s="201"/>
      <c r="AX879" s="206"/>
      <c r="AY879" s="201"/>
      <c r="AZ879" s="201"/>
      <c r="BA879" s="201"/>
      <c r="BB879" s="201"/>
      <c r="BC879" s="201"/>
      <c r="BD879" s="201"/>
      <c r="BE879" s="201"/>
      <c r="BF879" s="201"/>
      <c r="BG879" s="201"/>
      <c r="BH879" s="203"/>
      <c r="BI879" s="201"/>
      <c r="BJ879" s="201"/>
      <c r="BK879" s="201"/>
      <c r="BL879" s="201"/>
      <c r="BM879" s="201"/>
      <c r="BN879" s="201"/>
      <c r="BO879" s="201"/>
      <c r="BP879" s="201"/>
      <c r="BQ879" s="201"/>
      <c r="BR879" s="201"/>
      <c r="BS879" s="201"/>
      <c r="BT879" s="201"/>
      <c r="BU879" s="201"/>
      <c r="BV879" s="201"/>
      <c r="BW879" s="201"/>
      <c r="BX879" s="201"/>
      <c r="BY879" s="201"/>
      <c r="BZ879" s="201"/>
      <c r="CA879" s="201"/>
      <c r="CB879" s="201"/>
      <c r="CC879" s="201"/>
      <c r="CD879" s="201"/>
      <c r="CE879" s="201"/>
      <c r="CF879" s="201"/>
      <c r="CG879" s="201"/>
      <c r="CH879" s="201"/>
      <c r="CI879" s="201"/>
      <c r="CJ879" s="201"/>
      <c r="CK879" s="201"/>
      <c r="CL879" s="201"/>
      <c r="CM879" s="201"/>
      <c r="CN879" s="201"/>
      <c r="CO879" s="201"/>
      <c r="CP879" s="201"/>
      <c r="CQ879" s="201"/>
      <c r="CR879" s="201"/>
      <c r="CS879" s="201"/>
      <c r="CT879" s="201"/>
      <c r="CU879" s="201"/>
    </row>
    <row r="880" spans="1:99" x14ac:dyDescent="0.25">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3"/>
      <c r="X880" s="201"/>
      <c r="Y880" s="201"/>
      <c r="Z880" s="201"/>
      <c r="AA880" s="201"/>
      <c r="AB880" s="201"/>
      <c r="AC880" s="203"/>
      <c r="AD880" s="201"/>
      <c r="AE880" s="201"/>
      <c r="AF880" s="201"/>
      <c r="AG880" s="201"/>
      <c r="AH880" s="201"/>
      <c r="AI880" s="201"/>
      <c r="AJ880" s="201"/>
      <c r="AK880" s="201"/>
      <c r="AL880" s="201"/>
      <c r="AM880" s="201"/>
      <c r="AN880" s="201"/>
      <c r="AO880" s="201"/>
      <c r="AP880" s="201"/>
      <c r="AQ880" s="201"/>
      <c r="AR880" s="201"/>
      <c r="AS880" s="201"/>
      <c r="AT880" s="201"/>
      <c r="AU880" s="201"/>
      <c r="AV880" s="201"/>
      <c r="AW880" s="201"/>
      <c r="AX880" s="206"/>
      <c r="AY880" s="201"/>
      <c r="AZ880" s="201"/>
      <c r="BA880" s="201"/>
      <c r="BB880" s="201"/>
      <c r="BC880" s="201"/>
      <c r="BD880" s="201"/>
      <c r="BE880" s="201"/>
      <c r="BF880" s="201"/>
      <c r="BG880" s="201"/>
      <c r="BH880" s="203"/>
      <c r="BI880" s="201"/>
      <c r="BJ880" s="201"/>
      <c r="BK880" s="201"/>
      <c r="BL880" s="201"/>
      <c r="BM880" s="201"/>
      <c r="BN880" s="201"/>
      <c r="BO880" s="201"/>
      <c r="BP880" s="201"/>
      <c r="BQ880" s="201"/>
      <c r="BR880" s="201"/>
      <c r="BS880" s="201"/>
      <c r="BT880" s="201"/>
      <c r="BU880" s="201"/>
      <c r="BV880" s="201"/>
      <c r="BW880" s="201"/>
      <c r="BX880" s="201"/>
      <c r="BY880" s="201"/>
      <c r="BZ880" s="201"/>
      <c r="CA880" s="201"/>
      <c r="CB880" s="201"/>
      <c r="CC880" s="201"/>
      <c r="CD880" s="201"/>
      <c r="CE880" s="201"/>
      <c r="CF880" s="201"/>
      <c r="CG880" s="201"/>
      <c r="CH880" s="201"/>
      <c r="CI880" s="201"/>
      <c r="CJ880" s="201"/>
      <c r="CK880" s="201"/>
      <c r="CL880" s="201"/>
      <c r="CM880" s="201"/>
      <c r="CN880" s="201"/>
      <c r="CO880" s="201"/>
      <c r="CP880" s="201"/>
      <c r="CQ880" s="201"/>
      <c r="CR880" s="201"/>
      <c r="CS880" s="201"/>
      <c r="CT880" s="201"/>
      <c r="CU880" s="201"/>
    </row>
    <row r="881" spans="1:99" x14ac:dyDescent="0.25">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3"/>
      <c r="X881" s="201"/>
      <c r="Y881" s="201"/>
      <c r="Z881" s="201"/>
      <c r="AA881" s="201"/>
      <c r="AB881" s="201"/>
      <c r="AC881" s="203"/>
      <c r="AD881" s="201"/>
      <c r="AE881" s="201"/>
      <c r="AF881" s="201"/>
      <c r="AG881" s="201"/>
      <c r="AH881" s="201"/>
      <c r="AI881" s="201"/>
      <c r="AJ881" s="201"/>
      <c r="AK881" s="201"/>
      <c r="AL881" s="201"/>
      <c r="AM881" s="201"/>
      <c r="AN881" s="201"/>
      <c r="AO881" s="201"/>
      <c r="AP881" s="201"/>
      <c r="AQ881" s="201"/>
      <c r="AR881" s="201"/>
      <c r="AS881" s="201"/>
      <c r="AT881" s="201"/>
      <c r="AU881" s="201"/>
      <c r="AV881" s="201"/>
      <c r="AW881" s="201"/>
      <c r="AX881" s="206"/>
      <c r="AY881" s="201"/>
      <c r="AZ881" s="201"/>
      <c r="BA881" s="201"/>
      <c r="BB881" s="201"/>
      <c r="BC881" s="201"/>
      <c r="BD881" s="201"/>
      <c r="BE881" s="201"/>
      <c r="BF881" s="201"/>
      <c r="BG881" s="201"/>
      <c r="BH881" s="203"/>
      <c r="BI881" s="201"/>
      <c r="BJ881" s="201"/>
      <c r="BK881" s="201"/>
      <c r="BL881" s="201"/>
      <c r="BM881" s="201"/>
      <c r="BN881" s="201"/>
      <c r="BO881" s="201"/>
      <c r="BP881" s="201"/>
      <c r="BQ881" s="201"/>
      <c r="BR881" s="201"/>
      <c r="BS881" s="201"/>
      <c r="BT881" s="201"/>
      <c r="BU881" s="201"/>
      <c r="BV881" s="201"/>
      <c r="BW881" s="201"/>
      <c r="BX881" s="201"/>
      <c r="BY881" s="201"/>
      <c r="BZ881" s="201"/>
      <c r="CA881" s="201"/>
      <c r="CB881" s="201"/>
      <c r="CC881" s="201"/>
      <c r="CD881" s="201"/>
      <c r="CE881" s="201"/>
      <c r="CF881" s="201"/>
      <c r="CG881" s="201"/>
      <c r="CH881" s="201"/>
      <c r="CI881" s="201"/>
      <c r="CJ881" s="201"/>
      <c r="CK881" s="201"/>
      <c r="CL881" s="201"/>
      <c r="CM881" s="201"/>
      <c r="CN881" s="201"/>
      <c r="CO881" s="201"/>
      <c r="CP881" s="201"/>
      <c r="CQ881" s="201"/>
      <c r="CR881" s="201"/>
      <c r="CS881" s="201"/>
      <c r="CT881" s="201"/>
      <c r="CU881" s="201"/>
    </row>
    <row r="882" spans="1:99" x14ac:dyDescent="0.25">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3"/>
      <c r="X882" s="201"/>
      <c r="Y882" s="201"/>
      <c r="Z882" s="201"/>
      <c r="AA882" s="201"/>
      <c r="AB882" s="201"/>
      <c r="AC882" s="203"/>
      <c r="AD882" s="201"/>
      <c r="AE882" s="201"/>
      <c r="AF882" s="201"/>
      <c r="AG882" s="201"/>
      <c r="AH882" s="201"/>
      <c r="AI882" s="201"/>
      <c r="AJ882" s="201"/>
      <c r="AK882" s="201"/>
      <c r="AL882" s="201"/>
      <c r="AM882" s="201"/>
      <c r="AN882" s="201"/>
      <c r="AO882" s="201"/>
      <c r="AP882" s="201"/>
      <c r="AQ882" s="201"/>
      <c r="AR882" s="201"/>
      <c r="AS882" s="201"/>
      <c r="AT882" s="201"/>
      <c r="AU882" s="201"/>
      <c r="AV882" s="201"/>
      <c r="AW882" s="201"/>
      <c r="AX882" s="206"/>
      <c r="AY882" s="201"/>
      <c r="AZ882" s="201"/>
      <c r="BA882" s="201"/>
      <c r="BB882" s="201"/>
      <c r="BC882" s="201"/>
      <c r="BD882" s="201"/>
      <c r="BE882" s="201"/>
      <c r="BF882" s="201"/>
      <c r="BG882" s="201"/>
      <c r="BH882" s="203"/>
      <c r="BI882" s="201"/>
      <c r="BJ882" s="201"/>
      <c r="BK882" s="201"/>
      <c r="BL882" s="201"/>
      <c r="BM882" s="201"/>
      <c r="BN882" s="201"/>
      <c r="BO882" s="201"/>
      <c r="BP882" s="201"/>
      <c r="BQ882" s="201"/>
      <c r="BR882" s="201"/>
      <c r="BS882" s="201"/>
      <c r="BT882" s="201"/>
      <c r="BU882" s="201"/>
      <c r="BV882" s="201"/>
      <c r="BW882" s="201"/>
      <c r="BX882" s="201"/>
      <c r="BY882" s="201"/>
      <c r="BZ882" s="201"/>
      <c r="CA882" s="201"/>
      <c r="CB882" s="201"/>
      <c r="CC882" s="201"/>
      <c r="CD882" s="201"/>
      <c r="CE882" s="201"/>
      <c r="CF882" s="201"/>
      <c r="CG882" s="201"/>
      <c r="CH882" s="201"/>
      <c r="CI882" s="201"/>
      <c r="CJ882" s="201"/>
      <c r="CK882" s="201"/>
      <c r="CL882" s="201"/>
      <c r="CM882" s="201"/>
      <c r="CN882" s="201"/>
      <c r="CO882" s="201"/>
      <c r="CP882" s="201"/>
      <c r="CQ882" s="201"/>
      <c r="CR882" s="201"/>
      <c r="CS882" s="201"/>
      <c r="CT882" s="201"/>
      <c r="CU882" s="201"/>
    </row>
    <row r="883" spans="1:99" x14ac:dyDescent="0.25">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3"/>
      <c r="X883" s="201"/>
      <c r="Y883" s="201"/>
      <c r="Z883" s="201"/>
      <c r="AA883" s="201"/>
      <c r="AB883" s="201"/>
      <c r="AC883" s="203"/>
      <c r="AD883" s="201"/>
      <c r="AE883" s="201"/>
      <c r="AF883" s="201"/>
      <c r="AG883" s="201"/>
      <c r="AH883" s="201"/>
      <c r="AI883" s="201"/>
      <c r="AJ883" s="201"/>
      <c r="AK883" s="201"/>
      <c r="AL883" s="201"/>
      <c r="AM883" s="201"/>
      <c r="AN883" s="201"/>
      <c r="AO883" s="201"/>
      <c r="AP883" s="201"/>
      <c r="AQ883" s="201"/>
      <c r="AR883" s="201"/>
      <c r="AS883" s="201"/>
      <c r="AT883" s="201"/>
      <c r="AU883" s="201"/>
      <c r="AV883" s="201"/>
      <c r="AW883" s="201"/>
      <c r="AX883" s="206"/>
      <c r="AY883" s="201"/>
      <c r="AZ883" s="201"/>
      <c r="BA883" s="201"/>
      <c r="BB883" s="201"/>
      <c r="BC883" s="201"/>
      <c r="BD883" s="201"/>
      <c r="BE883" s="201"/>
      <c r="BF883" s="201"/>
      <c r="BG883" s="201"/>
      <c r="BH883" s="203"/>
      <c r="BI883" s="201"/>
      <c r="BJ883" s="201"/>
      <c r="BK883" s="201"/>
      <c r="BL883" s="201"/>
      <c r="BM883" s="201"/>
      <c r="BN883" s="201"/>
      <c r="BO883" s="201"/>
      <c r="BP883" s="201"/>
      <c r="BQ883" s="201"/>
      <c r="BR883" s="201"/>
      <c r="BS883" s="201"/>
      <c r="BT883" s="201"/>
      <c r="BU883" s="201"/>
      <c r="BV883" s="201"/>
      <c r="BW883" s="201"/>
      <c r="BX883" s="201"/>
      <c r="BY883" s="201"/>
      <c r="BZ883" s="201"/>
      <c r="CA883" s="201"/>
      <c r="CB883" s="201"/>
      <c r="CC883" s="201"/>
      <c r="CD883" s="201"/>
      <c r="CE883" s="201"/>
      <c r="CF883" s="201"/>
      <c r="CG883" s="201"/>
      <c r="CH883" s="201"/>
      <c r="CI883" s="201"/>
      <c r="CJ883" s="201"/>
      <c r="CK883" s="201"/>
      <c r="CL883" s="201"/>
      <c r="CM883" s="201"/>
      <c r="CN883" s="201"/>
      <c r="CO883" s="201"/>
      <c r="CP883" s="201"/>
      <c r="CQ883" s="201"/>
      <c r="CR883" s="201"/>
      <c r="CS883" s="201"/>
      <c r="CT883" s="201"/>
      <c r="CU883" s="201"/>
    </row>
    <row r="884" spans="1:99" x14ac:dyDescent="0.25">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3"/>
      <c r="X884" s="201"/>
      <c r="Y884" s="201"/>
      <c r="Z884" s="201"/>
      <c r="AA884" s="201"/>
      <c r="AB884" s="201"/>
      <c r="AC884" s="203"/>
      <c r="AD884" s="201"/>
      <c r="AE884" s="201"/>
      <c r="AF884" s="201"/>
      <c r="AG884" s="201"/>
      <c r="AH884" s="201"/>
      <c r="AI884" s="201"/>
      <c r="AJ884" s="201"/>
      <c r="AK884" s="201"/>
      <c r="AL884" s="201"/>
      <c r="AM884" s="201"/>
      <c r="AN884" s="201"/>
      <c r="AO884" s="201"/>
      <c r="AP884" s="201"/>
      <c r="AQ884" s="201"/>
      <c r="AR884" s="201"/>
      <c r="AS884" s="201"/>
      <c r="AT884" s="201"/>
      <c r="AU884" s="201"/>
      <c r="AV884" s="201"/>
      <c r="AW884" s="201"/>
      <c r="AX884" s="206"/>
      <c r="AY884" s="201"/>
      <c r="AZ884" s="201"/>
      <c r="BA884" s="201"/>
      <c r="BB884" s="201"/>
      <c r="BC884" s="201"/>
      <c r="BD884" s="201"/>
      <c r="BE884" s="201"/>
      <c r="BF884" s="201"/>
      <c r="BG884" s="201"/>
      <c r="BH884" s="203"/>
      <c r="BI884" s="201"/>
      <c r="BJ884" s="201"/>
      <c r="BK884" s="201"/>
      <c r="BL884" s="201"/>
      <c r="BM884" s="201"/>
      <c r="BN884" s="201"/>
      <c r="BO884" s="201"/>
      <c r="BP884" s="201"/>
      <c r="BQ884" s="201"/>
      <c r="BR884" s="201"/>
      <c r="BS884" s="201"/>
      <c r="BT884" s="201"/>
      <c r="BU884" s="201"/>
      <c r="BV884" s="201"/>
      <c r="BW884" s="201"/>
      <c r="BX884" s="201"/>
      <c r="BY884" s="201"/>
      <c r="BZ884" s="201"/>
      <c r="CA884" s="201"/>
      <c r="CB884" s="201"/>
      <c r="CC884" s="201"/>
      <c r="CD884" s="201"/>
      <c r="CE884" s="201"/>
      <c r="CF884" s="201"/>
      <c r="CG884" s="201"/>
      <c r="CH884" s="201"/>
      <c r="CI884" s="201"/>
      <c r="CJ884" s="201"/>
      <c r="CK884" s="201"/>
      <c r="CL884" s="201"/>
      <c r="CM884" s="201"/>
      <c r="CN884" s="201"/>
      <c r="CO884" s="201"/>
      <c r="CP884" s="201"/>
      <c r="CQ884" s="201"/>
      <c r="CR884" s="201"/>
      <c r="CS884" s="201"/>
      <c r="CT884" s="201"/>
      <c r="CU884" s="201"/>
    </row>
    <row r="885" spans="1:99" x14ac:dyDescent="0.25">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3"/>
      <c r="X885" s="201"/>
      <c r="Y885" s="201"/>
      <c r="Z885" s="201"/>
      <c r="AA885" s="201"/>
      <c r="AB885" s="201"/>
      <c r="AC885" s="203"/>
      <c r="AD885" s="201"/>
      <c r="AE885" s="201"/>
      <c r="AF885" s="201"/>
      <c r="AG885" s="201"/>
      <c r="AH885" s="201"/>
      <c r="AI885" s="201"/>
      <c r="AJ885" s="201"/>
      <c r="AK885" s="201"/>
      <c r="AL885" s="201"/>
      <c r="AM885" s="201"/>
      <c r="AN885" s="201"/>
      <c r="AO885" s="201"/>
      <c r="AP885" s="201"/>
      <c r="AQ885" s="201"/>
      <c r="AR885" s="201"/>
      <c r="AS885" s="201"/>
      <c r="AT885" s="201"/>
      <c r="AU885" s="201"/>
      <c r="AV885" s="201"/>
      <c r="AW885" s="201"/>
      <c r="AX885" s="206"/>
      <c r="AY885" s="201"/>
      <c r="AZ885" s="201"/>
      <c r="BA885" s="201"/>
      <c r="BB885" s="201"/>
      <c r="BC885" s="201"/>
      <c r="BD885" s="201"/>
      <c r="BE885" s="201"/>
      <c r="BF885" s="201"/>
      <c r="BG885" s="201"/>
      <c r="BH885" s="203"/>
      <c r="BI885" s="201"/>
      <c r="BJ885" s="201"/>
      <c r="BK885" s="201"/>
      <c r="BL885" s="201"/>
      <c r="BM885" s="201"/>
      <c r="BN885" s="201"/>
      <c r="BO885" s="201"/>
      <c r="BP885" s="201"/>
      <c r="BQ885" s="201"/>
      <c r="BR885" s="201"/>
      <c r="BS885" s="201"/>
      <c r="BT885" s="201"/>
      <c r="BU885" s="201"/>
      <c r="BV885" s="201"/>
      <c r="BW885" s="201"/>
      <c r="BX885" s="201"/>
      <c r="BY885" s="201"/>
      <c r="BZ885" s="201"/>
      <c r="CA885" s="201"/>
      <c r="CB885" s="201"/>
      <c r="CC885" s="201"/>
      <c r="CD885" s="201"/>
      <c r="CE885" s="201"/>
      <c r="CF885" s="201"/>
      <c r="CG885" s="201"/>
      <c r="CH885" s="201"/>
      <c r="CI885" s="201"/>
      <c r="CJ885" s="201"/>
      <c r="CK885" s="201"/>
      <c r="CL885" s="201"/>
      <c r="CM885" s="201"/>
      <c r="CN885" s="201"/>
      <c r="CO885" s="201"/>
      <c r="CP885" s="201"/>
      <c r="CQ885" s="201"/>
      <c r="CR885" s="201"/>
      <c r="CS885" s="201"/>
      <c r="CT885" s="201"/>
      <c r="CU885" s="201"/>
    </row>
    <row r="886" spans="1:99" x14ac:dyDescent="0.25">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3"/>
      <c r="X886" s="201"/>
      <c r="Y886" s="201"/>
      <c r="Z886" s="201"/>
      <c r="AA886" s="201"/>
      <c r="AB886" s="201"/>
      <c r="AC886" s="203"/>
      <c r="AD886" s="201"/>
      <c r="AE886" s="201"/>
      <c r="AF886" s="201"/>
      <c r="AG886" s="201"/>
      <c r="AH886" s="201"/>
      <c r="AI886" s="201"/>
      <c r="AJ886" s="201"/>
      <c r="AK886" s="201"/>
      <c r="AL886" s="201"/>
      <c r="AM886" s="201"/>
      <c r="AN886" s="201"/>
      <c r="AO886" s="201"/>
      <c r="AP886" s="201"/>
      <c r="AQ886" s="201"/>
      <c r="AR886" s="201"/>
      <c r="AS886" s="201"/>
      <c r="AT886" s="201"/>
      <c r="AU886" s="201"/>
      <c r="AV886" s="201"/>
      <c r="AW886" s="201"/>
      <c r="AX886" s="206"/>
      <c r="AY886" s="201"/>
      <c r="AZ886" s="201"/>
      <c r="BA886" s="201"/>
      <c r="BB886" s="201"/>
      <c r="BC886" s="201"/>
      <c r="BD886" s="201"/>
      <c r="BE886" s="201"/>
      <c r="BF886" s="201"/>
      <c r="BG886" s="201"/>
      <c r="BH886" s="203"/>
      <c r="BI886" s="201"/>
      <c r="BJ886" s="201"/>
      <c r="BK886" s="201"/>
      <c r="BL886" s="201"/>
      <c r="BM886" s="201"/>
      <c r="BN886" s="201"/>
      <c r="BO886" s="201"/>
      <c r="BP886" s="201"/>
      <c r="BQ886" s="201"/>
      <c r="BR886" s="201"/>
      <c r="BS886" s="201"/>
      <c r="BT886" s="201"/>
      <c r="BU886" s="201"/>
      <c r="BV886" s="201"/>
      <c r="BW886" s="201"/>
      <c r="BX886" s="201"/>
      <c r="BY886" s="201"/>
      <c r="BZ886" s="201"/>
      <c r="CA886" s="201"/>
      <c r="CB886" s="201"/>
      <c r="CC886" s="201"/>
      <c r="CD886" s="201"/>
      <c r="CE886" s="201"/>
      <c r="CF886" s="201"/>
      <c r="CG886" s="201"/>
      <c r="CH886" s="201"/>
      <c r="CI886" s="201"/>
      <c r="CJ886" s="201"/>
      <c r="CK886" s="201"/>
      <c r="CL886" s="201"/>
      <c r="CM886" s="201"/>
      <c r="CN886" s="201"/>
      <c r="CO886" s="201"/>
      <c r="CP886" s="201"/>
      <c r="CQ886" s="201"/>
      <c r="CR886" s="201"/>
      <c r="CS886" s="201"/>
      <c r="CT886" s="201"/>
      <c r="CU886" s="201"/>
    </row>
    <row r="887" spans="1:99" x14ac:dyDescent="0.25">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3"/>
      <c r="X887" s="201"/>
      <c r="Y887" s="201"/>
      <c r="Z887" s="201"/>
      <c r="AA887" s="201"/>
      <c r="AB887" s="201"/>
      <c r="AC887" s="203"/>
      <c r="AD887" s="201"/>
      <c r="AE887" s="201"/>
      <c r="AF887" s="201"/>
      <c r="AG887" s="201"/>
      <c r="AH887" s="201"/>
      <c r="AI887" s="201"/>
      <c r="AJ887" s="201"/>
      <c r="AK887" s="201"/>
      <c r="AL887" s="201"/>
      <c r="AM887" s="201"/>
      <c r="AN887" s="201"/>
      <c r="AO887" s="201"/>
      <c r="AP887" s="201"/>
      <c r="AQ887" s="201"/>
      <c r="AR887" s="201"/>
      <c r="AS887" s="201"/>
      <c r="AT887" s="201"/>
      <c r="AU887" s="201"/>
      <c r="AV887" s="201"/>
      <c r="AW887" s="201"/>
      <c r="AX887" s="206"/>
      <c r="AY887" s="201"/>
      <c r="AZ887" s="201"/>
      <c r="BA887" s="201"/>
      <c r="BB887" s="201"/>
      <c r="BC887" s="201"/>
      <c r="BD887" s="201"/>
      <c r="BE887" s="201"/>
      <c r="BF887" s="201"/>
      <c r="BG887" s="201"/>
      <c r="BH887" s="203"/>
      <c r="BI887" s="201"/>
      <c r="BJ887" s="201"/>
      <c r="BK887" s="201"/>
      <c r="BL887" s="201"/>
      <c r="BM887" s="201"/>
      <c r="BN887" s="201"/>
      <c r="BO887" s="201"/>
      <c r="BP887" s="201"/>
      <c r="BQ887" s="201"/>
      <c r="BR887" s="201"/>
      <c r="BS887" s="201"/>
      <c r="BT887" s="201"/>
      <c r="BU887" s="201"/>
      <c r="BV887" s="201"/>
      <c r="BW887" s="201"/>
      <c r="BX887" s="201"/>
      <c r="BY887" s="201"/>
      <c r="BZ887" s="201"/>
      <c r="CA887" s="201"/>
      <c r="CB887" s="201"/>
      <c r="CC887" s="201"/>
      <c r="CD887" s="201"/>
      <c r="CE887" s="201"/>
      <c r="CF887" s="201"/>
      <c r="CG887" s="201"/>
      <c r="CH887" s="201"/>
      <c r="CI887" s="201"/>
      <c r="CJ887" s="201"/>
      <c r="CK887" s="201"/>
      <c r="CL887" s="201"/>
      <c r="CM887" s="201"/>
      <c r="CN887" s="201"/>
      <c r="CO887" s="201"/>
      <c r="CP887" s="201"/>
      <c r="CQ887" s="201"/>
      <c r="CR887" s="201"/>
      <c r="CS887" s="201"/>
      <c r="CT887" s="201"/>
      <c r="CU887" s="201"/>
    </row>
    <row r="888" spans="1:99" x14ac:dyDescent="0.25">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3"/>
      <c r="X888" s="201"/>
      <c r="Y888" s="201"/>
      <c r="Z888" s="201"/>
      <c r="AA888" s="201"/>
      <c r="AB888" s="201"/>
      <c r="AC888" s="203"/>
      <c r="AD888" s="201"/>
      <c r="AE888" s="201"/>
      <c r="AF888" s="201"/>
      <c r="AG888" s="201"/>
      <c r="AH888" s="201"/>
      <c r="AI888" s="201"/>
      <c r="AJ888" s="201"/>
      <c r="AK888" s="201"/>
      <c r="AL888" s="201"/>
      <c r="AM888" s="201"/>
      <c r="AN888" s="201"/>
      <c r="AO888" s="201"/>
      <c r="AP888" s="201"/>
      <c r="AQ888" s="201"/>
      <c r="AR888" s="201"/>
      <c r="AS888" s="201"/>
      <c r="AT888" s="201"/>
      <c r="AU888" s="201"/>
      <c r="AV888" s="201"/>
      <c r="AW888" s="201"/>
      <c r="AX888" s="206"/>
      <c r="AY888" s="201"/>
      <c r="AZ888" s="201"/>
      <c r="BA888" s="201"/>
      <c r="BB888" s="201"/>
      <c r="BC888" s="201"/>
      <c r="BD888" s="201"/>
      <c r="BE888" s="201"/>
      <c r="BF888" s="201"/>
      <c r="BG888" s="201"/>
      <c r="BH888" s="203"/>
      <c r="BI888" s="201"/>
      <c r="BJ888" s="201"/>
      <c r="BK888" s="201"/>
      <c r="BL888" s="201"/>
      <c r="BM888" s="201"/>
      <c r="BN888" s="201"/>
      <c r="BO888" s="201"/>
      <c r="BP888" s="201"/>
      <c r="BQ888" s="201"/>
      <c r="BR888" s="201"/>
      <c r="BS888" s="201"/>
      <c r="BT888" s="201"/>
      <c r="BU888" s="201"/>
      <c r="BV888" s="201"/>
      <c r="BW888" s="201"/>
      <c r="BX888" s="201"/>
      <c r="BY888" s="201"/>
      <c r="BZ888" s="201"/>
      <c r="CA888" s="201"/>
      <c r="CB888" s="201"/>
      <c r="CC888" s="201"/>
      <c r="CD888" s="201"/>
      <c r="CE888" s="201"/>
      <c r="CF888" s="201"/>
      <c r="CG888" s="201"/>
      <c r="CH888" s="201"/>
      <c r="CI888" s="201"/>
      <c r="CJ888" s="201"/>
      <c r="CK888" s="201"/>
      <c r="CL888" s="201"/>
      <c r="CM888" s="201"/>
      <c r="CN888" s="201"/>
      <c r="CO888" s="201"/>
      <c r="CP888" s="201"/>
      <c r="CQ888" s="201"/>
      <c r="CR888" s="201"/>
      <c r="CS888" s="201"/>
      <c r="CT888" s="201"/>
      <c r="CU888" s="201"/>
    </row>
    <row r="889" spans="1:99" x14ac:dyDescent="0.25">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3"/>
      <c r="X889" s="201"/>
      <c r="Y889" s="201"/>
      <c r="Z889" s="201"/>
      <c r="AA889" s="201"/>
      <c r="AB889" s="201"/>
      <c r="AC889" s="203"/>
      <c r="AD889" s="201"/>
      <c r="AE889" s="201"/>
      <c r="AF889" s="201"/>
      <c r="AG889" s="201"/>
      <c r="AH889" s="201"/>
      <c r="AI889" s="201"/>
      <c r="AJ889" s="201"/>
      <c r="AK889" s="201"/>
      <c r="AL889" s="201"/>
      <c r="AM889" s="201"/>
      <c r="AN889" s="201"/>
      <c r="AO889" s="201"/>
      <c r="AP889" s="201"/>
      <c r="AQ889" s="201"/>
      <c r="AR889" s="201"/>
      <c r="AS889" s="201"/>
      <c r="AT889" s="201"/>
      <c r="AU889" s="201"/>
      <c r="AV889" s="201"/>
      <c r="AW889" s="201"/>
      <c r="AX889" s="206"/>
      <c r="AY889" s="201"/>
      <c r="AZ889" s="201"/>
      <c r="BA889" s="201"/>
      <c r="BB889" s="201"/>
      <c r="BC889" s="201"/>
      <c r="BD889" s="201"/>
      <c r="BE889" s="201"/>
      <c r="BF889" s="201"/>
      <c r="BG889" s="201"/>
      <c r="BH889" s="203"/>
      <c r="BI889" s="201"/>
      <c r="BJ889" s="201"/>
      <c r="BK889" s="201"/>
      <c r="BL889" s="201"/>
      <c r="BM889" s="201"/>
      <c r="BN889" s="201"/>
      <c r="BO889" s="201"/>
      <c r="BP889" s="201"/>
      <c r="BQ889" s="201"/>
      <c r="BR889" s="201"/>
      <c r="BS889" s="201"/>
      <c r="BT889" s="201"/>
      <c r="BU889" s="201"/>
      <c r="BV889" s="201"/>
      <c r="BW889" s="201"/>
      <c r="BX889" s="201"/>
      <c r="BY889" s="201"/>
      <c r="BZ889" s="201"/>
      <c r="CA889" s="201"/>
      <c r="CB889" s="201"/>
      <c r="CC889" s="201"/>
      <c r="CD889" s="201"/>
      <c r="CE889" s="201"/>
      <c r="CF889" s="201"/>
      <c r="CG889" s="201"/>
      <c r="CH889" s="201"/>
      <c r="CI889" s="201"/>
      <c r="CJ889" s="201"/>
      <c r="CK889" s="201"/>
      <c r="CL889" s="201"/>
      <c r="CM889" s="201"/>
      <c r="CN889" s="201"/>
      <c r="CO889" s="201"/>
      <c r="CP889" s="201"/>
      <c r="CQ889" s="201"/>
      <c r="CR889" s="201"/>
      <c r="CS889" s="201"/>
      <c r="CT889" s="201"/>
      <c r="CU889" s="201"/>
    </row>
    <row r="890" spans="1:99" x14ac:dyDescent="0.25">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3"/>
      <c r="X890" s="201"/>
      <c r="Y890" s="201"/>
      <c r="Z890" s="201"/>
      <c r="AA890" s="201"/>
      <c r="AB890" s="201"/>
      <c r="AC890" s="203"/>
      <c r="AD890" s="201"/>
      <c r="AE890" s="201"/>
      <c r="AF890" s="201"/>
      <c r="AG890" s="201"/>
      <c r="AH890" s="201"/>
      <c r="AI890" s="201"/>
      <c r="AJ890" s="201"/>
      <c r="AK890" s="201"/>
      <c r="AL890" s="201"/>
      <c r="AM890" s="201"/>
      <c r="AN890" s="201"/>
      <c r="AO890" s="201"/>
      <c r="AP890" s="201"/>
      <c r="AQ890" s="201"/>
      <c r="AR890" s="201"/>
      <c r="AS890" s="201"/>
      <c r="AT890" s="201"/>
      <c r="AU890" s="201"/>
      <c r="AV890" s="201"/>
      <c r="AW890" s="201"/>
      <c r="AX890" s="206"/>
      <c r="AY890" s="201"/>
      <c r="AZ890" s="201"/>
      <c r="BA890" s="201"/>
      <c r="BB890" s="201"/>
      <c r="BC890" s="201"/>
      <c r="BD890" s="201"/>
      <c r="BE890" s="201"/>
      <c r="BF890" s="201"/>
      <c r="BG890" s="201"/>
      <c r="BH890" s="203"/>
      <c r="BI890" s="201"/>
      <c r="BJ890" s="201"/>
      <c r="BK890" s="201"/>
      <c r="BL890" s="201"/>
      <c r="BM890" s="201"/>
      <c r="BN890" s="201"/>
      <c r="BO890" s="201"/>
      <c r="BP890" s="201"/>
      <c r="BQ890" s="201"/>
      <c r="BR890" s="201"/>
      <c r="BS890" s="201"/>
      <c r="BT890" s="201"/>
      <c r="BU890" s="201"/>
      <c r="BV890" s="201"/>
      <c r="BW890" s="201"/>
      <c r="BX890" s="201"/>
      <c r="BY890" s="201"/>
      <c r="BZ890" s="201"/>
      <c r="CA890" s="201"/>
      <c r="CB890" s="201"/>
      <c r="CC890" s="201"/>
      <c r="CD890" s="201"/>
      <c r="CE890" s="201"/>
      <c r="CF890" s="201"/>
      <c r="CG890" s="201"/>
      <c r="CH890" s="201"/>
      <c r="CI890" s="201"/>
      <c r="CJ890" s="201"/>
      <c r="CK890" s="201"/>
      <c r="CL890" s="201"/>
      <c r="CM890" s="201"/>
      <c r="CN890" s="201"/>
      <c r="CO890" s="201"/>
      <c r="CP890" s="201"/>
      <c r="CQ890" s="201"/>
      <c r="CR890" s="201"/>
      <c r="CS890" s="201"/>
      <c r="CT890" s="201"/>
      <c r="CU890" s="201"/>
    </row>
    <row r="891" spans="1:99" x14ac:dyDescent="0.25">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3"/>
      <c r="X891" s="201"/>
      <c r="Y891" s="201"/>
      <c r="Z891" s="201"/>
      <c r="AA891" s="201"/>
      <c r="AB891" s="201"/>
      <c r="AC891" s="203"/>
      <c r="AD891" s="201"/>
      <c r="AE891" s="201"/>
      <c r="AF891" s="201"/>
      <c r="AG891" s="201"/>
      <c r="AH891" s="201"/>
      <c r="AI891" s="201"/>
      <c r="AJ891" s="201"/>
      <c r="AK891" s="201"/>
      <c r="AL891" s="201"/>
      <c r="AM891" s="201"/>
      <c r="AN891" s="201"/>
      <c r="AO891" s="201"/>
      <c r="AP891" s="201"/>
      <c r="AQ891" s="201"/>
      <c r="AR891" s="201"/>
      <c r="AS891" s="201"/>
      <c r="AT891" s="201"/>
      <c r="AU891" s="201"/>
      <c r="AV891" s="201"/>
      <c r="AW891" s="201"/>
      <c r="AX891" s="206"/>
      <c r="AY891" s="201"/>
      <c r="AZ891" s="201"/>
      <c r="BA891" s="201"/>
      <c r="BB891" s="201"/>
      <c r="BC891" s="201"/>
      <c r="BD891" s="201"/>
      <c r="BE891" s="201"/>
      <c r="BF891" s="201"/>
      <c r="BG891" s="201"/>
      <c r="BH891" s="203"/>
      <c r="BI891" s="201"/>
      <c r="BJ891" s="201"/>
      <c r="BK891" s="201"/>
      <c r="BL891" s="201"/>
      <c r="BM891" s="201"/>
      <c r="BN891" s="201"/>
      <c r="BO891" s="201"/>
      <c r="BP891" s="201"/>
      <c r="BQ891" s="201"/>
      <c r="BR891" s="201"/>
      <c r="BS891" s="201"/>
      <c r="BT891" s="201"/>
      <c r="BU891" s="201"/>
      <c r="BV891" s="201"/>
      <c r="BW891" s="201"/>
      <c r="BX891" s="201"/>
      <c r="BY891" s="201"/>
      <c r="BZ891" s="201"/>
      <c r="CA891" s="201"/>
      <c r="CB891" s="201"/>
      <c r="CC891" s="201"/>
      <c r="CD891" s="201"/>
      <c r="CE891" s="201"/>
      <c r="CF891" s="201"/>
      <c r="CG891" s="201"/>
      <c r="CH891" s="201"/>
      <c r="CI891" s="201"/>
      <c r="CJ891" s="201"/>
      <c r="CK891" s="201"/>
      <c r="CL891" s="201"/>
      <c r="CM891" s="201"/>
      <c r="CN891" s="201"/>
      <c r="CO891" s="201"/>
      <c r="CP891" s="201"/>
      <c r="CQ891" s="201"/>
      <c r="CR891" s="201"/>
      <c r="CS891" s="201"/>
      <c r="CT891" s="201"/>
      <c r="CU891" s="201"/>
    </row>
    <row r="892" spans="1:99" x14ac:dyDescent="0.25">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3"/>
      <c r="X892" s="201"/>
      <c r="Y892" s="201"/>
      <c r="Z892" s="201"/>
      <c r="AA892" s="201"/>
      <c r="AB892" s="201"/>
      <c r="AC892" s="203"/>
      <c r="AD892" s="201"/>
      <c r="AE892" s="201"/>
      <c r="AF892" s="201"/>
      <c r="AG892" s="201"/>
      <c r="AH892" s="201"/>
      <c r="AI892" s="201"/>
      <c r="AJ892" s="201"/>
      <c r="AK892" s="201"/>
      <c r="AL892" s="201"/>
      <c r="AM892" s="201"/>
      <c r="AN892" s="201"/>
      <c r="AO892" s="201"/>
      <c r="AP892" s="201"/>
      <c r="AQ892" s="201"/>
      <c r="AR892" s="201"/>
      <c r="AS892" s="201"/>
      <c r="AT892" s="201"/>
      <c r="AU892" s="201"/>
      <c r="AV892" s="201"/>
      <c r="AW892" s="201"/>
      <c r="AX892" s="206"/>
      <c r="AY892" s="201"/>
      <c r="AZ892" s="201"/>
      <c r="BA892" s="201"/>
      <c r="BB892" s="201"/>
      <c r="BC892" s="201"/>
      <c r="BD892" s="201"/>
      <c r="BE892" s="201"/>
      <c r="BF892" s="201"/>
      <c r="BG892" s="201"/>
      <c r="BH892" s="203"/>
      <c r="BI892" s="201"/>
      <c r="BJ892" s="201"/>
      <c r="BK892" s="201"/>
      <c r="BL892" s="201"/>
      <c r="BM892" s="201"/>
      <c r="BN892" s="201"/>
      <c r="BO892" s="201"/>
      <c r="BP892" s="201"/>
      <c r="BQ892" s="201"/>
      <c r="BR892" s="201"/>
      <c r="BS892" s="201"/>
      <c r="BT892" s="201"/>
      <c r="BU892" s="201"/>
      <c r="BV892" s="201"/>
      <c r="BW892" s="201"/>
      <c r="BX892" s="201"/>
      <c r="BY892" s="201"/>
      <c r="BZ892" s="201"/>
      <c r="CA892" s="201"/>
      <c r="CB892" s="201"/>
      <c r="CC892" s="201"/>
      <c r="CD892" s="201"/>
      <c r="CE892" s="201"/>
      <c r="CF892" s="201"/>
      <c r="CG892" s="201"/>
      <c r="CH892" s="201"/>
      <c r="CI892" s="201"/>
      <c r="CJ892" s="201"/>
      <c r="CK892" s="201"/>
      <c r="CL892" s="201"/>
      <c r="CM892" s="201"/>
      <c r="CN892" s="201"/>
      <c r="CO892" s="201"/>
      <c r="CP892" s="201"/>
      <c r="CQ892" s="201"/>
      <c r="CR892" s="201"/>
      <c r="CS892" s="201"/>
      <c r="CT892" s="201"/>
      <c r="CU892" s="201"/>
    </row>
    <row r="893" spans="1:99" x14ac:dyDescent="0.25">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3"/>
      <c r="X893" s="201"/>
      <c r="Y893" s="201"/>
      <c r="Z893" s="201"/>
      <c r="AA893" s="201"/>
      <c r="AB893" s="201"/>
      <c r="AC893" s="203"/>
      <c r="AD893" s="201"/>
      <c r="AE893" s="201"/>
      <c r="AF893" s="201"/>
      <c r="AG893" s="201"/>
      <c r="AH893" s="201"/>
      <c r="AI893" s="201"/>
      <c r="AJ893" s="201"/>
      <c r="AK893" s="201"/>
      <c r="AL893" s="201"/>
      <c r="AM893" s="201"/>
      <c r="AN893" s="201"/>
      <c r="AO893" s="201"/>
      <c r="AP893" s="201"/>
      <c r="AQ893" s="201"/>
      <c r="AR893" s="201"/>
      <c r="AS893" s="201"/>
      <c r="AT893" s="201"/>
      <c r="AU893" s="201"/>
      <c r="AV893" s="201"/>
      <c r="AW893" s="201"/>
      <c r="AX893" s="206"/>
      <c r="AY893" s="201"/>
      <c r="AZ893" s="201"/>
      <c r="BA893" s="201"/>
      <c r="BB893" s="201"/>
      <c r="BC893" s="201"/>
      <c r="BD893" s="201"/>
      <c r="BE893" s="201"/>
      <c r="BF893" s="201"/>
      <c r="BG893" s="201"/>
      <c r="BH893" s="203"/>
      <c r="BI893" s="201"/>
      <c r="BJ893" s="201"/>
      <c r="BK893" s="201"/>
      <c r="BL893" s="201"/>
      <c r="BM893" s="201"/>
      <c r="BN893" s="201"/>
      <c r="BO893" s="201"/>
      <c r="BP893" s="201"/>
      <c r="BQ893" s="201"/>
      <c r="BR893" s="201"/>
      <c r="BS893" s="201"/>
      <c r="BT893" s="201"/>
      <c r="BU893" s="201"/>
      <c r="BV893" s="201"/>
      <c r="BW893" s="201"/>
      <c r="BX893" s="201"/>
      <c r="BY893" s="201"/>
      <c r="BZ893" s="201"/>
      <c r="CA893" s="201"/>
      <c r="CB893" s="201"/>
      <c r="CC893" s="201"/>
      <c r="CD893" s="201"/>
      <c r="CE893" s="201"/>
      <c r="CF893" s="201"/>
      <c r="CG893" s="201"/>
      <c r="CH893" s="201"/>
      <c r="CI893" s="201"/>
      <c r="CJ893" s="201"/>
      <c r="CK893" s="201"/>
      <c r="CL893" s="201"/>
      <c r="CM893" s="201"/>
      <c r="CN893" s="201"/>
      <c r="CO893" s="201"/>
      <c r="CP893" s="201"/>
      <c r="CQ893" s="201"/>
      <c r="CR893" s="201"/>
      <c r="CS893" s="201"/>
      <c r="CT893" s="201"/>
      <c r="CU893" s="201"/>
    </row>
    <row r="894" spans="1:99" x14ac:dyDescent="0.25">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3"/>
      <c r="X894" s="201"/>
      <c r="Y894" s="201"/>
      <c r="Z894" s="201"/>
      <c r="AA894" s="201"/>
      <c r="AB894" s="201"/>
      <c r="AC894" s="203"/>
      <c r="AD894" s="201"/>
      <c r="AE894" s="201"/>
      <c r="AF894" s="201"/>
      <c r="AG894" s="201"/>
      <c r="AH894" s="201"/>
      <c r="AI894" s="201"/>
      <c r="AJ894" s="201"/>
      <c r="AK894" s="201"/>
      <c r="AL894" s="201"/>
      <c r="AM894" s="201"/>
      <c r="AN894" s="201"/>
      <c r="AO894" s="201"/>
      <c r="AP894" s="201"/>
      <c r="AQ894" s="201"/>
      <c r="AR894" s="201"/>
      <c r="AS894" s="201"/>
      <c r="AT894" s="201"/>
      <c r="AU894" s="201"/>
      <c r="AV894" s="201"/>
      <c r="AW894" s="201"/>
      <c r="AX894" s="206"/>
      <c r="AY894" s="201"/>
      <c r="AZ894" s="201"/>
      <c r="BA894" s="201"/>
      <c r="BB894" s="201"/>
      <c r="BC894" s="201"/>
      <c r="BD894" s="201"/>
      <c r="BE894" s="201"/>
      <c r="BF894" s="201"/>
      <c r="BG894" s="201"/>
      <c r="BH894" s="203"/>
      <c r="BI894" s="201"/>
      <c r="BJ894" s="201"/>
      <c r="BK894" s="201"/>
      <c r="BL894" s="201"/>
      <c r="BM894" s="201"/>
      <c r="BN894" s="201"/>
      <c r="BO894" s="201"/>
      <c r="BP894" s="201"/>
      <c r="BQ894" s="201"/>
      <c r="BR894" s="201"/>
      <c r="BS894" s="201"/>
      <c r="BT894" s="201"/>
      <c r="BU894" s="201"/>
      <c r="BV894" s="201"/>
      <c r="BW894" s="201"/>
      <c r="BX894" s="201"/>
      <c r="BY894" s="201"/>
      <c r="BZ894" s="201"/>
      <c r="CA894" s="201"/>
      <c r="CB894" s="201"/>
      <c r="CC894" s="201"/>
      <c r="CD894" s="201"/>
      <c r="CE894" s="201"/>
      <c r="CF894" s="201"/>
      <c r="CG894" s="201"/>
      <c r="CH894" s="201"/>
      <c r="CI894" s="201"/>
      <c r="CJ894" s="201"/>
      <c r="CK894" s="201"/>
      <c r="CL894" s="201"/>
      <c r="CM894" s="201"/>
      <c r="CN894" s="201"/>
      <c r="CO894" s="201"/>
      <c r="CP894" s="201"/>
      <c r="CQ894" s="201"/>
      <c r="CR894" s="201"/>
      <c r="CS894" s="201"/>
      <c r="CT894" s="201"/>
      <c r="CU894" s="201"/>
    </row>
    <row r="895" spans="1:99" x14ac:dyDescent="0.25">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3"/>
      <c r="X895" s="201"/>
      <c r="Y895" s="201"/>
      <c r="Z895" s="201"/>
      <c r="AA895" s="201"/>
      <c r="AB895" s="201"/>
      <c r="AC895" s="203"/>
      <c r="AD895" s="201"/>
      <c r="AE895" s="201"/>
      <c r="AF895" s="201"/>
      <c r="AG895" s="201"/>
      <c r="AH895" s="201"/>
      <c r="AI895" s="201"/>
      <c r="AJ895" s="201"/>
      <c r="AK895" s="201"/>
      <c r="AL895" s="201"/>
      <c r="AM895" s="201"/>
      <c r="AN895" s="201"/>
      <c r="AO895" s="201"/>
      <c r="AP895" s="201"/>
      <c r="AQ895" s="201"/>
      <c r="AR895" s="201"/>
      <c r="AS895" s="201"/>
      <c r="AT895" s="201"/>
      <c r="AU895" s="201"/>
      <c r="AV895" s="201"/>
      <c r="AW895" s="201"/>
      <c r="AX895" s="206"/>
      <c r="AY895" s="201"/>
      <c r="AZ895" s="201"/>
      <c r="BA895" s="201"/>
      <c r="BB895" s="201"/>
      <c r="BC895" s="201"/>
      <c r="BD895" s="201"/>
      <c r="BE895" s="201"/>
      <c r="BF895" s="201"/>
      <c r="BG895" s="201"/>
      <c r="BH895" s="203"/>
      <c r="BI895" s="201"/>
      <c r="BJ895" s="201"/>
      <c r="BK895" s="201"/>
      <c r="BL895" s="201"/>
      <c r="BM895" s="201"/>
      <c r="BN895" s="201"/>
      <c r="BO895" s="201"/>
      <c r="BP895" s="201"/>
      <c r="BQ895" s="201"/>
      <c r="BR895" s="201"/>
      <c r="BS895" s="201"/>
      <c r="BT895" s="201"/>
      <c r="BU895" s="201"/>
      <c r="BV895" s="201"/>
      <c r="BW895" s="201"/>
      <c r="BX895" s="201"/>
      <c r="BY895" s="201"/>
      <c r="BZ895" s="201"/>
      <c r="CA895" s="201"/>
      <c r="CB895" s="201"/>
      <c r="CC895" s="201"/>
      <c r="CD895" s="201"/>
      <c r="CE895" s="201"/>
      <c r="CF895" s="201"/>
      <c r="CG895" s="201"/>
      <c r="CH895" s="201"/>
      <c r="CI895" s="201"/>
      <c r="CJ895" s="201"/>
      <c r="CK895" s="201"/>
      <c r="CL895" s="201"/>
      <c r="CM895" s="201"/>
      <c r="CN895" s="201"/>
      <c r="CO895" s="201"/>
      <c r="CP895" s="201"/>
      <c r="CQ895" s="201"/>
      <c r="CR895" s="201"/>
      <c r="CS895" s="201"/>
      <c r="CT895" s="201"/>
      <c r="CU895" s="201"/>
    </row>
    <row r="896" spans="1:99" x14ac:dyDescent="0.25">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3"/>
      <c r="X896" s="201"/>
      <c r="Y896" s="201"/>
      <c r="Z896" s="201"/>
      <c r="AA896" s="201"/>
      <c r="AB896" s="201"/>
      <c r="AC896" s="203"/>
      <c r="AD896" s="201"/>
      <c r="AE896" s="201"/>
      <c r="AF896" s="201"/>
      <c r="AG896" s="201"/>
      <c r="AH896" s="201"/>
      <c r="AI896" s="201"/>
      <c r="AJ896" s="201"/>
      <c r="AK896" s="201"/>
      <c r="AL896" s="201"/>
      <c r="AM896" s="201"/>
      <c r="AN896" s="201"/>
      <c r="AO896" s="201"/>
      <c r="AP896" s="201"/>
      <c r="AQ896" s="201"/>
      <c r="AR896" s="201"/>
      <c r="AS896" s="201"/>
      <c r="AT896" s="201"/>
      <c r="AU896" s="201"/>
      <c r="AV896" s="201"/>
      <c r="AW896" s="201"/>
      <c r="AX896" s="206"/>
      <c r="AY896" s="201"/>
      <c r="AZ896" s="201"/>
      <c r="BA896" s="201"/>
      <c r="BB896" s="201"/>
      <c r="BC896" s="201"/>
      <c r="BD896" s="201"/>
      <c r="BE896" s="201"/>
      <c r="BF896" s="201"/>
      <c r="BG896" s="201"/>
      <c r="BH896" s="203"/>
      <c r="BI896" s="201"/>
      <c r="BJ896" s="201"/>
      <c r="BK896" s="201"/>
      <c r="BL896" s="201"/>
      <c r="BM896" s="201"/>
      <c r="BN896" s="201"/>
      <c r="BO896" s="201"/>
      <c r="BP896" s="201"/>
      <c r="BQ896" s="201"/>
      <c r="BR896" s="201"/>
      <c r="BS896" s="201"/>
      <c r="BT896" s="201"/>
      <c r="BU896" s="201"/>
      <c r="BV896" s="201"/>
      <c r="BW896" s="201"/>
      <c r="BX896" s="201"/>
      <c r="BY896" s="201"/>
      <c r="BZ896" s="201"/>
      <c r="CA896" s="201"/>
      <c r="CB896" s="201"/>
      <c r="CC896" s="201"/>
      <c r="CD896" s="201"/>
      <c r="CE896" s="201"/>
      <c r="CF896" s="201"/>
      <c r="CG896" s="201"/>
      <c r="CH896" s="201"/>
      <c r="CI896" s="201"/>
      <c r="CJ896" s="201"/>
      <c r="CK896" s="201"/>
      <c r="CL896" s="201"/>
      <c r="CM896" s="201"/>
      <c r="CN896" s="201"/>
      <c r="CO896" s="201"/>
      <c r="CP896" s="201"/>
      <c r="CQ896" s="201"/>
      <c r="CR896" s="201"/>
      <c r="CS896" s="201"/>
      <c r="CT896" s="201"/>
      <c r="CU896" s="201"/>
    </row>
    <row r="897" spans="1:99" x14ac:dyDescent="0.25">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3"/>
      <c r="X897" s="201"/>
      <c r="Y897" s="201"/>
      <c r="Z897" s="201"/>
      <c r="AA897" s="201"/>
      <c r="AB897" s="201"/>
      <c r="AC897" s="203"/>
      <c r="AD897" s="201"/>
      <c r="AE897" s="201"/>
      <c r="AF897" s="201"/>
      <c r="AG897" s="201"/>
      <c r="AH897" s="201"/>
      <c r="AI897" s="201"/>
      <c r="AJ897" s="201"/>
      <c r="AK897" s="201"/>
      <c r="AL897" s="201"/>
      <c r="AM897" s="201"/>
      <c r="AN897" s="201"/>
      <c r="AO897" s="201"/>
      <c r="AP897" s="201"/>
      <c r="AQ897" s="201"/>
      <c r="AR897" s="201"/>
      <c r="AS897" s="201"/>
      <c r="AT897" s="201"/>
      <c r="AU897" s="201"/>
      <c r="AV897" s="201"/>
      <c r="AW897" s="201"/>
      <c r="AX897" s="206"/>
      <c r="AY897" s="201"/>
      <c r="AZ897" s="201"/>
      <c r="BA897" s="201"/>
      <c r="BB897" s="201"/>
      <c r="BC897" s="201"/>
      <c r="BD897" s="201"/>
      <c r="BE897" s="201"/>
      <c r="BF897" s="201"/>
      <c r="BG897" s="201"/>
      <c r="BH897" s="203"/>
      <c r="BI897" s="201"/>
      <c r="BJ897" s="201"/>
      <c r="BK897" s="201"/>
      <c r="BL897" s="201"/>
      <c r="BM897" s="201"/>
      <c r="BN897" s="201"/>
      <c r="BO897" s="201"/>
      <c r="BP897" s="201"/>
      <c r="BQ897" s="201"/>
      <c r="BR897" s="201"/>
      <c r="BS897" s="201"/>
      <c r="BT897" s="201"/>
      <c r="BU897" s="201"/>
      <c r="BV897" s="201"/>
      <c r="BW897" s="201"/>
      <c r="BX897" s="201"/>
      <c r="BY897" s="201"/>
      <c r="BZ897" s="201"/>
      <c r="CA897" s="201"/>
      <c r="CB897" s="201"/>
      <c r="CC897" s="201"/>
      <c r="CD897" s="201"/>
      <c r="CE897" s="201"/>
      <c r="CF897" s="201"/>
      <c r="CG897" s="201"/>
      <c r="CH897" s="201"/>
      <c r="CI897" s="201"/>
      <c r="CJ897" s="201"/>
      <c r="CK897" s="201"/>
      <c r="CL897" s="201"/>
      <c r="CM897" s="201"/>
      <c r="CN897" s="201"/>
      <c r="CO897" s="201"/>
      <c r="CP897" s="201"/>
      <c r="CQ897" s="201"/>
      <c r="CR897" s="201"/>
      <c r="CS897" s="201"/>
      <c r="CT897" s="201"/>
      <c r="CU897" s="201"/>
    </row>
    <row r="898" spans="1:99" x14ac:dyDescent="0.25">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3"/>
      <c r="X898" s="201"/>
      <c r="Y898" s="201"/>
      <c r="Z898" s="201"/>
      <c r="AA898" s="201"/>
      <c r="AB898" s="201"/>
      <c r="AC898" s="203"/>
      <c r="AD898" s="201"/>
      <c r="AE898" s="201"/>
      <c r="AF898" s="201"/>
      <c r="AG898" s="201"/>
      <c r="AH898" s="201"/>
      <c r="AI898" s="201"/>
      <c r="AJ898" s="201"/>
      <c r="AK898" s="201"/>
      <c r="AL898" s="201"/>
      <c r="AM898" s="201"/>
      <c r="AN898" s="201"/>
      <c r="AO898" s="201"/>
      <c r="AP898" s="201"/>
      <c r="AQ898" s="201"/>
      <c r="AR898" s="201"/>
      <c r="AS898" s="201"/>
      <c r="AT898" s="201"/>
      <c r="AU898" s="201"/>
      <c r="AV898" s="201"/>
      <c r="AW898" s="201"/>
      <c r="AX898" s="206"/>
      <c r="AY898" s="201"/>
      <c r="AZ898" s="201"/>
      <c r="BA898" s="201"/>
      <c r="BB898" s="201"/>
      <c r="BC898" s="201"/>
      <c r="BD898" s="201"/>
      <c r="BE898" s="201"/>
      <c r="BF898" s="201"/>
      <c r="BG898" s="201"/>
      <c r="BH898" s="203"/>
      <c r="BI898" s="201"/>
      <c r="BJ898" s="201"/>
      <c r="BK898" s="201"/>
      <c r="BL898" s="201"/>
      <c r="BM898" s="201"/>
      <c r="BN898" s="201"/>
      <c r="BO898" s="201"/>
      <c r="BP898" s="201"/>
      <c r="BQ898" s="201"/>
      <c r="BR898" s="201"/>
      <c r="BS898" s="201"/>
      <c r="BT898" s="201"/>
      <c r="BU898" s="201"/>
      <c r="BV898" s="201"/>
      <c r="BW898" s="201"/>
      <c r="BX898" s="201"/>
      <c r="BY898" s="201"/>
      <c r="BZ898" s="201"/>
      <c r="CA898" s="201"/>
      <c r="CB898" s="201"/>
      <c r="CC898" s="201"/>
      <c r="CD898" s="201"/>
      <c r="CE898" s="201"/>
      <c r="CF898" s="201"/>
      <c r="CG898" s="201"/>
      <c r="CH898" s="201"/>
      <c r="CI898" s="201"/>
      <c r="CJ898" s="201"/>
      <c r="CK898" s="201"/>
      <c r="CL898" s="201"/>
      <c r="CM898" s="201"/>
      <c r="CN898" s="201"/>
      <c r="CO898" s="201"/>
      <c r="CP898" s="201"/>
      <c r="CQ898" s="201"/>
      <c r="CR898" s="201"/>
      <c r="CS898" s="201"/>
      <c r="CT898" s="201"/>
      <c r="CU898" s="201"/>
    </row>
    <row r="899" spans="1:99" x14ac:dyDescent="0.25">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3"/>
      <c r="X899" s="201"/>
      <c r="Y899" s="201"/>
      <c r="Z899" s="201"/>
      <c r="AA899" s="201"/>
      <c r="AB899" s="201"/>
      <c r="AC899" s="203"/>
      <c r="AD899" s="201"/>
      <c r="AE899" s="201"/>
      <c r="AF899" s="201"/>
      <c r="AG899" s="201"/>
      <c r="AH899" s="201"/>
      <c r="AI899" s="201"/>
      <c r="AJ899" s="201"/>
      <c r="AK899" s="201"/>
      <c r="AL899" s="201"/>
      <c r="AM899" s="201"/>
      <c r="AN899" s="201"/>
      <c r="AO899" s="201"/>
      <c r="AP899" s="201"/>
      <c r="AQ899" s="201"/>
      <c r="AR899" s="201"/>
      <c r="AS899" s="201"/>
      <c r="AT899" s="201"/>
      <c r="AU899" s="201"/>
      <c r="AV899" s="201"/>
      <c r="AW899" s="201"/>
      <c r="AX899" s="206"/>
      <c r="AY899" s="201"/>
      <c r="AZ899" s="201"/>
      <c r="BA899" s="201"/>
      <c r="BB899" s="201"/>
      <c r="BC899" s="201"/>
      <c r="BD899" s="201"/>
      <c r="BE899" s="201"/>
      <c r="BF899" s="201"/>
      <c r="BG899" s="201"/>
      <c r="BH899" s="203"/>
      <c r="BI899" s="201"/>
      <c r="BJ899" s="201"/>
      <c r="BK899" s="201"/>
      <c r="BL899" s="201"/>
      <c r="BM899" s="201"/>
      <c r="BN899" s="201"/>
      <c r="BO899" s="201"/>
      <c r="BP899" s="201"/>
      <c r="BQ899" s="201"/>
      <c r="BR899" s="201"/>
      <c r="BS899" s="201"/>
      <c r="BT899" s="201"/>
      <c r="BU899" s="201"/>
      <c r="BV899" s="201"/>
      <c r="BW899" s="201"/>
      <c r="BX899" s="201"/>
      <c r="BY899" s="201"/>
      <c r="BZ899" s="201"/>
      <c r="CA899" s="201"/>
      <c r="CB899" s="201"/>
      <c r="CC899" s="201"/>
      <c r="CD899" s="201"/>
      <c r="CE899" s="201"/>
      <c r="CF899" s="201"/>
      <c r="CG899" s="201"/>
      <c r="CH899" s="201"/>
      <c r="CI899" s="201"/>
      <c r="CJ899" s="201"/>
      <c r="CK899" s="201"/>
      <c r="CL899" s="201"/>
      <c r="CM899" s="201"/>
      <c r="CN899" s="201"/>
      <c r="CO899" s="201"/>
      <c r="CP899" s="201"/>
      <c r="CQ899" s="201"/>
      <c r="CR899" s="201"/>
      <c r="CS899" s="201"/>
      <c r="CT899" s="201"/>
      <c r="CU899" s="201"/>
    </row>
    <row r="900" spans="1:99" x14ac:dyDescent="0.25">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3"/>
      <c r="X900" s="201"/>
      <c r="Y900" s="201"/>
      <c r="Z900" s="201"/>
      <c r="AA900" s="201"/>
      <c r="AB900" s="201"/>
      <c r="AC900" s="203"/>
      <c r="AD900" s="201"/>
      <c r="AE900" s="201"/>
      <c r="AF900" s="201"/>
      <c r="AG900" s="201"/>
      <c r="AH900" s="201"/>
      <c r="AI900" s="201"/>
      <c r="AJ900" s="201"/>
      <c r="AK900" s="201"/>
      <c r="AL900" s="201"/>
      <c r="AM900" s="201"/>
      <c r="AN900" s="201"/>
      <c r="AO900" s="201"/>
      <c r="AP900" s="201"/>
      <c r="AQ900" s="201"/>
      <c r="AR900" s="201"/>
      <c r="AS900" s="201"/>
      <c r="AT900" s="201"/>
      <c r="AU900" s="201"/>
      <c r="AV900" s="201"/>
      <c r="AW900" s="201"/>
      <c r="AX900" s="206"/>
      <c r="AY900" s="201"/>
      <c r="AZ900" s="201"/>
      <c r="BA900" s="201"/>
      <c r="BB900" s="201"/>
      <c r="BC900" s="201"/>
      <c r="BD900" s="201"/>
      <c r="BE900" s="201"/>
      <c r="BF900" s="201"/>
      <c r="BG900" s="201"/>
      <c r="BH900" s="203"/>
      <c r="BI900" s="201"/>
      <c r="BJ900" s="201"/>
      <c r="BK900" s="201"/>
      <c r="BL900" s="201"/>
      <c r="BM900" s="201"/>
      <c r="BN900" s="201"/>
      <c r="BO900" s="201"/>
      <c r="BP900" s="201"/>
      <c r="BQ900" s="201"/>
      <c r="BR900" s="201"/>
      <c r="BS900" s="201"/>
      <c r="BT900" s="201"/>
      <c r="BU900" s="201"/>
      <c r="BV900" s="201"/>
      <c r="BW900" s="201"/>
      <c r="BX900" s="201"/>
      <c r="BY900" s="201"/>
      <c r="BZ900" s="201"/>
      <c r="CA900" s="201"/>
      <c r="CB900" s="201"/>
      <c r="CC900" s="201"/>
      <c r="CD900" s="201"/>
      <c r="CE900" s="201"/>
      <c r="CF900" s="201"/>
      <c r="CG900" s="201"/>
      <c r="CH900" s="201"/>
      <c r="CI900" s="201"/>
      <c r="CJ900" s="201"/>
      <c r="CK900" s="201"/>
      <c r="CL900" s="201"/>
      <c r="CM900" s="201"/>
      <c r="CN900" s="201"/>
      <c r="CO900" s="201"/>
      <c r="CP900" s="201"/>
      <c r="CQ900" s="201"/>
      <c r="CR900" s="201"/>
      <c r="CS900" s="201"/>
      <c r="CT900" s="201"/>
      <c r="CU900" s="201"/>
    </row>
    <row r="901" spans="1:99" x14ac:dyDescent="0.25">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3"/>
      <c r="X901" s="201"/>
      <c r="Y901" s="201"/>
      <c r="Z901" s="201"/>
      <c r="AA901" s="201"/>
      <c r="AB901" s="201"/>
      <c r="AC901" s="203"/>
      <c r="AD901" s="201"/>
      <c r="AE901" s="201"/>
      <c r="AF901" s="201"/>
      <c r="AG901" s="201"/>
      <c r="AH901" s="201"/>
      <c r="AI901" s="201"/>
      <c r="AJ901" s="201"/>
      <c r="AK901" s="201"/>
      <c r="AL901" s="201"/>
      <c r="AM901" s="201"/>
      <c r="AN901" s="201"/>
      <c r="AO901" s="201"/>
      <c r="AP901" s="201"/>
      <c r="AQ901" s="201"/>
      <c r="AR901" s="201"/>
      <c r="AS901" s="201"/>
      <c r="AT901" s="201"/>
      <c r="AU901" s="201"/>
      <c r="AV901" s="201"/>
      <c r="AW901" s="201"/>
      <c r="AX901" s="206"/>
      <c r="AY901" s="201"/>
      <c r="AZ901" s="201"/>
      <c r="BA901" s="201"/>
      <c r="BB901" s="201"/>
      <c r="BC901" s="201"/>
      <c r="BD901" s="201"/>
      <c r="BE901" s="201"/>
      <c r="BF901" s="201"/>
      <c r="BG901" s="201"/>
      <c r="BH901" s="203"/>
      <c r="BI901" s="201"/>
      <c r="BJ901" s="201"/>
      <c r="BK901" s="201"/>
      <c r="BL901" s="201"/>
      <c r="BM901" s="201"/>
      <c r="BN901" s="201"/>
      <c r="BO901" s="201"/>
      <c r="BP901" s="201"/>
      <c r="BQ901" s="201"/>
      <c r="BR901" s="201"/>
      <c r="BS901" s="201"/>
      <c r="BT901" s="201"/>
      <c r="BU901" s="201"/>
      <c r="BV901" s="201"/>
      <c r="BW901" s="201"/>
      <c r="BX901" s="201"/>
      <c r="BY901" s="201"/>
      <c r="BZ901" s="201"/>
      <c r="CA901" s="201"/>
      <c r="CB901" s="201"/>
      <c r="CC901" s="201"/>
      <c r="CD901" s="201"/>
      <c r="CE901" s="201"/>
      <c r="CF901" s="201"/>
      <c r="CG901" s="201"/>
      <c r="CH901" s="201"/>
      <c r="CI901" s="201"/>
      <c r="CJ901" s="201"/>
      <c r="CK901" s="201"/>
      <c r="CL901" s="201"/>
      <c r="CM901" s="201"/>
      <c r="CN901" s="201"/>
      <c r="CO901" s="201"/>
      <c r="CP901" s="201"/>
      <c r="CQ901" s="201"/>
      <c r="CR901" s="201"/>
      <c r="CS901" s="201"/>
      <c r="CT901" s="201"/>
      <c r="CU901" s="201"/>
    </row>
    <row r="902" spans="1:99" x14ac:dyDescent="0.25">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3"/>
      <c r="X902" s="201"/>
      <c r="Y902" s="201"/>
      <c r="Z902" s="201"/>
      <c r="AA902" s="201"/>
      <c r="AB902" s="201"/>
      <c r="AC902" s="203"/>
      <c r="AD902" s="201"/>
      <c r="AE902" s="201"/>
      <c r="AF902" s="201"/>
      <c r="AG902" s="201"/>
      <c r="AH902" s="201"/>
      <c r="AI902" s="201"/>
      <c r="AJ902" s="201"/>
      <c r="AK902" s="201"/>
      <c r="AL902" s="201"/>
      <c r="AM902" s="201"/>
      <c r="AN902" s="201"/>
      <c r="AO902" s="201"/>
      <c r="AP902" s="201"/>
      <c r="AQ902" s="201"/>
      <c r="AR902" s="201"/>
      <c r="AS902" s="201"/>
      <c r="AT902" s="201"/>
      <c r="AU902" s="201"/>
      <c r="AV902" s="201"/>
      <c r="AW902" s="201"/>
      <c r="AX902" s="206"/>
      <c r="AY902" s="201"/>
      <c r="AZ902" s="201"/>
      <c r="BA902" s="201"/>
      <c r="BB902" s="201"/>
      <c r="BC902" s="201"/>
      <c r="BD902" s="201"/>
      <c r="BE902" s="201"/>
      <c r="BF902" s="201"/>
      <c r="BG902" s="201"/>
      <c r="BH902" s="203"/>
      <c r="BI902" s="201"/>
      <c r="BJ902" s="201"/>
      <c r="BK902" s="201"/>
      <c r="BL902" s="201"/>
      <c r="BM902" s="201"/>
      <c r="BN902" s="201"/>
      <c r="BO902" s="201"/>
      <c r="BP902" s="201"/>
      <c r="BQ902" s="201"/>
      <c r="BR902" s="201"/>
      <c r="BS902" s="201"/>
      <c r="BT902" s="201"/>
      <c r="BU902" s="201"/>
      <c r="BV902" s="201"/>
      <c r="BW902" s="201"/>
      <c r="BX902" s="201"/>
      <c r="BY902" s="201"/>
      <c r="BZ902" s="201"/>
      <c r="CA902" s="201"/>
      <c r="CB902" s="201"/>
      <c r="CC902" s="201"/>
      <c r="CD902" s="201"/>
      <c r="CE902" s="201"/>
      <c r="CF902" s="201"/>
      <c r="CG902" s="201"/>
      <c r="CH902" s="201"/>
      <c r="CI902" s="201"/>
      <c r="CJ902" s="201"/>
      <c r="CK902" s="201"/>
      <c r="CL902" s="201"/>
      <c r="CM902" s="201"/>
      <c r="CN902" s="201"/>
      <c r="CO902" s="201"/>
      <c r="CP902" s="201"/>
      <c r="CQ902" s="201"/>
      <c r="CR902" s="201"/>
      <c r="CS902" s="201"/>
      <c r="CT902" s="201"/>
      <c r="CU902" s="201"/>
    </row>
    <row r="903" spans="1:99" x14ac:dyDescent="0.25">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3"/>
      <c r="X903" s="201"/>
      <c r="Y903" s="201"/>
      <c r="Z903" s="201"/>
      <c r="AA903" s="201"/>
      <c r="AB903" s="201"/>
      <c r="AC903" s="203"/>
      <c r="AD903" s="201"/>
      <c r="AE903" s="201"/>
      <c r="AF903" s="201"/>
      <c r="AG903" s="201"/>
      <c r="AH903" s="201"/>
      <c r="AI903" s="201"/>
      <c r="AJ903" s="201"/>
      <c r="AK903" s="201"/>
      <c r="AL903" s="201"/>
      <c r="AM903" s="201"/>
      <c r="AN903" s="201"/>
      <c r="AO903" s="201"/>
      <c r="AP903" s="201"/>
      <c r="AQ903" s="201"/>
      <c r="AR903" s="201"/>
      <c r="AS903" s="201"/>
      <c r="AT903" s="201"/>
      <c r="AU903" s="201"/>
      <c r="AV903" s="201"/>
      <c r="AW903" s="201"/>
      <c r="AX903" s="206"/>
      <c r="AY903" s="201"/>
      <c r="AZ903" s="201"/>
      <c r="BA903" s="201"/>
      <c r="BB903" s="201"/>
      <c r="BC903" s="201"/>
      <c r="BD903" s="201"/>
      <c r="BE903" s="201"/>
      <c r="BF903" s="201"/>
      <c r="BG903" s="201"/>
      <c r="BH903" s="203"/>
      <c r="BI903" s="201"/>
      <c r="BJ903" s="201"/>
      <c r="BK903" s="201"/>
      <c r="BL903" s="201"/>
      <c r="BM903" s="201"/>
      <c r="BN903" s="201"/>
      <c r="BO903" s="201"/>
      <c r="BP903" s="201"/>
      <c r="BQ903" s="201"/>
      <c r="BR903" s="201"/>
      <c r="BS903" s="201"/>
      <c r="BT903" s="201"/>
      <c r="BU903" s="201"/>
      <c r="BV903" s="201"/>
      <c r="BW903" s="201"/>
      <c r="BX903" s="201"/>
      <c r="BY903" s="201"/>
      <c r="BZ903" s="201"/>
      <c r="CA903" s="201"/>
      <c r="CB903" s="201"/>
      <c r="CC903" s="201"/>
      <c r="CD903" s="201"/>
      <c r="CE903" s="201"/>
      <c r="CF903" s="201"/>
      <c r="CG903" s="201"/>
      <c r="CH903" s="201"/>
      <c r="CI903" s="201"/>
      <c r="CJ903" s="201"/>
      <c r="CK903" s="201"/>
      <c r="CL903" s="201"/>
      <c r="CM903" s="201"/>
      <c r="CN903" s="201"/>
      <c r="CO903" s="201"/>
      <c r="CP903" s="201"/>
      <c r="CQ903" s="201"/>
      <c r="CR903" s="201"/>
      <c r="CS903" s="201"/>
      <c r="CT903" s="201"/>
      <c r="CU903" s="201"/>
    </row>
    <row r="904" spans="1:99" x14ac:dyDescent="0.25">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3"/>
      <c r="X904" s="201"/>
      <c r="Y904" s="201"/>
      <c r="Z904" s="201"/>
      <c r="AA904" s="201"/>
      <c r="AB904" s="201"/>
      <c r="AC904" s="203"/>
      <c r="AD904" s="201"/>
      <c r="AE904" s="201"/>
      <c r="AF904" s="201"/>
      <c r="AG904" s="201"/>
      <c r="AH904" s="201"/>
      <c r="AI904" s="201"/>
      <c r="AJ904" s="201"/>
      <c r="AK904" s="201"/>
      <c r="AL904" s="201"/>
      <c r="AM904" s="201"/>
      <c r="AN904" s="201"/>
      <c r="AO904" s="201"/>
      <c r="AP904" s="201"/>
      <c r="AQ904" s="201"/>
      <c r="AR904" s="201"/>
      <c r="AS904" s="201"/>
      <c r="AT904" s="201"/>
      <c r="AU904" s="201"/>
      <c r="AV904" s="201"/>
      <c r="AW904" s="201"/>
      <c r="AX904" s="206"/>
      <c r="AY904" s="201"/>
      <c r="AZ904" s="201"/>
      <c r="BA904" s="201"/>
      <c r="BB904" s="201"/>
      <c r="BC904" s="201"/>
      <c r="BD904" s="201"/>
      <c r="BE904" s="201"/>
      <c r="BF904" s="201"/>
      <c r="BG904" s="201"/>
      <c r="BH904" s="203"/>
      <c r="BI904" s="201"/>
      <c r="BJ904" s="201"/>
      <c r="BK904" s="201"/>
      <c r="BL904" s="201"/>
      <c r="BM904" s="201"/>
      <c r="BN904" s="201"/>
      <c r="BO904" s="201"/>
      <c r="BP904" s="201"/>
      <c r="BQ904" s="201"/>
      <c r="BR904" s="201"/>
      <c r="BS904" s="201"/>
      <c r="BT904" s="201"/>
      <c r="BU904" s="201"/>
      <c r="BV904" s="201"/>
      <c r="BW904" s="201"/>
      <c r="BX904" s="201"/>
      <c r="BY904" s="201"/>
      <c r="BZ904" s="201"/>
      <c r="CA904" s="201"/>
      <c r="CB904" s="201"/>
      <c r="CC904" s="201"/>
      <c r="CD904" s="201"/>
      <c r="CE904" s="201"/>
      <c r="CF904" s="201"/>
      <c r="CG904" s="201"/>
      <c r="CH904" s="201"/>
      <c r="CI904" s="201"/>
      <c r="CJ904" s="201"/>
      <c r="CK904" s="201"/>
      <c r="CL904" s="201"/>
      <c r="CM904" s="201"/>
      <c r="CN904" s="201"/>
      <c r="CO904" s="201"/>
      <c r="CP904" s="201"/>
      <c r="CQ904" s="201"/>
      <c r="CR904" s="201"/>
      <c r="CS904" s="201"/>
      <c r="CT904" s="201"/>
      <c r="CU904" s="201"/>
    </row>
    <row r="905" spans="1:99" x14ac:dyDescent="0.25">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3"/>
      <c r="X905" s="201"/>
      <c r="Y905" s="201"/>
      <c r="Z905" s="201"/>
      <c r="AA905" s="201"/>
      <c r="AB905" s="201"/>
      <c r="AC905" s="203"/>
      <c r="AD905" s="201"/>
      <c r="AE905" s="201"/>
      <c r="AF905" s="201"/>
      <c r="AG905" s="201"/>
      <c r="AH905" s="201"/>
      <c r="AI905" s="201"/>
      <c r="AJ905" s="201"/>
      <c r="AK905" s="201"/>
      <c r="AL905" s="201"/>
      <c r="AM905" s="201"/>
      <c r="AN905" s="201"/>
      <c r="AO905" s="201"/>
      <c r="AP905" s="201"/>
      <c r="AQ905" s="201"/>
      <c r="AR905" s="201"/>
      <c r="AS905" s="201"/>
      <c r="AT905" s="201"/>
      <c r="AU905" s="201"/>
      <c r="AV905" s="201"/>
      <c r="AW905" s="201"/>
      <c r="AX905" s="206"/>
      <c r="AY905" s="201"/>
      <c r="AZ905" s="201"/>
      <c r="BA905" s="201"/>
      <c r="BB905" s="201"/>
      <c r="BC905" s="201"/>
      <c r="BD905" s="201"/>
      <c r="BE905" s="201"/>
      <c r="BF905" s="201"/>
      <c r="BG905" s="201"/>
      <c r="BH905" s="203"/>
      <c r="BI905" s="201"/>
      <c r="BJ905" s="201"/>
      <c r="BK905" s="201"/>
      <c r="BL905" s="201"/>
      <c r="BM905" s="201"/>
      <c r="BN905" s="201"/>
      <c r="BO905" s="201"/>
      <c r="BP905" s="201"/>
      <c r="BQ905" s="201"/>
      <c r="BR905" s="201"/>
      <c r="BS905" s="201"/>
      <c r="BT905" s="201"/>
      <c r="BU905" s="201"/>
      <c r="BV905" s="201"/>
      <c r="BW905" s="201"/>
      <c r="BX905" s="201"/>
      <c r="BY905" s="201"/>
      <c r="BZ905" s="201"/>
      <c r="CA905" s="201"/>
      <c r="CB905" s="201"/>
      <c r="CC905" s="201"/>
      <c r="CD905" s="201"/>
      <c r="CE905" s="201"/>
      <c r="CF905" s="201"/>
      <c r="CG905" s="201"/>
      <c r="CH905" s="201"/>
      <c r="CI905" s="201"/>
      <c r="CJ905" s="201"/>
      <c r="CK905" s="201"/>
      <c r="CL905" s="201"/>
      <c r="CM905" s="201"/>
      <c r="CN905" s="201"/>
      <c r="CO905" s="201"/>
      <c r="CP905" s="201"/>
      <c r="CQ905" s="201"/>
      <c r="CR905" s="201"/>
      <c r="CS905" s="201"/>
      <c r="CT905" s="201"/>
      <c r="CU905" s="201"/>
    </row>
    <row r="906" spans="1:99" x14ac:dyDescent="0.25">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3"/>
      <c r="X906" s="201"/>
      <c r="Y906" s="201"/>
      <c r="Z906" s="201"/>
      <c r="AA906" s="201"/>
      <c r="AB906" s="201"/>
      <c r="AC906" s="203"/>
      <c r="AD906" s="201"/>
      <c r="AE906" s="201"/>
      <c r="AF906" s="201"/>
      <c r="AG906" s="201"/>
      <c r="AH906" s="201"/>
      <c r="AI906" s="201"/>
      <c r="AJ906" s="201"/>
      <c r="AK906" s="201"/>
      <c r="AL906" s="201"/>
      <c r="AM906" s="201"/>
      <c r="AN906" s="201"/>
      <c r="AO906" s="201"/>
      <c r="AP906" s="201"/>
      <c r="AQ906" s="201"/>
      <c r="AR906" s="201"/>
      <c r="AS906" s="201"/>
      <c r="AT906" s="201"/>
      <c r="AU906" s="201"/>
      <c r="AV906" s="201"/>
      <c r="AW906" s="201"/>
      <c r="AX906" s="206"/>
      <c r="AY906" s="201"/>
      <c r="AZ906" s="201"/>
      <c r="BA906" s="201"/>
      <c r="BB906" s="201"/>
      <c r="BC906" s="201"/>
      <c r="BD906" s="201"/>
      <c r="BE906" s="201"/>
      <c r="BF906" s="201"/>
      <c r="BG906" s="201"/>
      <c r="BH906" s="203"/>
      <c r="BI906" s="201"/>
      <c r="BJ906" s="201"/>
      <c r="BK906" s="201"/>
      <c r="BL906" s="201"/>
      <c r="BM906" s="201"/>
      <c r="BN906" s="201"/>
      <c r="BO906" s="201"/>
      <c r="BP906" s="201"/>
      <c r="BQ906" s="201"/>
      <c r="BR906" s="201"/>
      <c r="BS906" s="201"/>
      <c r="BT906" s="201"/>
      <c r="BU906" s="201"/>
      <c r="BV906" s="201"/>
      <c r="BW906" s="201"/>
      <c r="BX906" s="201"/>
      <c r="BY906" s="201"/>
      <c r="BZ906" s="201"/>
      <c r="CA906" s="201"/>
      <c r="CB906" s="201"/>
      <c r="CC906" s="201"/>
      <c r="CD906" s="201"/>
      <c r="CE906" s="201"/>
      <c r="CF906" s="201"/>
      <c r="CG906" s="201"/>
      <c r="CH906" s="201"/>
      <c r="CI906" s="201"/>
      <c r="CJ906" s="201"/>
      <c r="CK906" s="201"/>
      <c r="CL906" s="201"/>
      <c r="CM906" s="201"/>
      <c r="CN906" s="201"/>
      <c r="CO906" s="201"/>
      <c r="CP906" s="201"/>
      <c r="CQ906" s="201"/>
      <c r="CR906" s="201"/>
      <c r="CS906" s="201"/>
      <c r="CT906" s="201"/>
      <c r="CU906" s="201"/>
    </row>
    <row r="907" spans="1:99" x14ac:dyDescent="0.25">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3"/>
      <c r="X907" s="201"/>
      <c r="Y907" s="201"/>
      <c r="Z907" s="201"/>
      <c r="AA907" s="201"/>
      <c r="AB907" s="201"/>
      <c r="AC907" s="203"/>
      <c r="AD907" s="201"/>
      <c r="AE907" s="201"/>
      <c r="AF907" s="201"/>
      <c r="AG907" s="201"/>
      <c r="AH907" s="201"/>
      <c r="AI907" s="201"/>
      <c r="AJ907" s="201"/>
      <c r="AK907" s="201"/>
      <c r="AL907" s="201"/>
      <c r="AM907" s="201"/>
      <c r="AN907" s="201"/>
      <c r="AO907" s="201"/>
      <c r="AP907" s="201"/>
      <c r="AQ907" s="201"/>
      <c r="AR907" s="201"/>
      <c r="AS907" s="201"/>
      <c r="AT907" s="201"/>
      <c r="AU907" s="201"/>
      <c r="AV907" s="201"/>
      <c r="AW907" s="201"/>
      <c r="AX907" s="206"/>
      <c r="AY907" s="201"/>
      <c r="AZ907" s="201"/>
      <c r="BA907" s="201"/>
      <c r="BB907" s="201"/>
      <c r="BC907" s="201"/>
      <c r="BD907" s="201"/>
      <c r="BE907" s="201"/>
      <c r="BF907" s="201"/>
      <c r="BG907" s="201"/>
      <c r="BH907" s="203"/>
      <c r="BI907" s="201"/>
      <c r="BJ907" s="201"/>
      <c r="BK907" s="201"/>
      <c r="BL907" s="201"/>
      <c r="BM907" s="201"/>
      <c r="BN907" s="201"/>
      <c r="BO907" s="201"/>
      <c r="BP907" s="201"/>
      <c r="BQ907" s="201"/>
      <c r="BR907" s="201"/>
      <c r="BS907" s="201"/>
      <c r="BT907" s="201"/>
      <c r="BU907" s="201"/>
      <c r="BV907" s="201"/>
      <c r="BW907" s="201"/>
      <c r="BX907" s="201"/>
      <c r="BY907" s="201"/>
      <c r="BZ907" s="201"/>
      <c r="CA907" s="201"/>
      <c r="CB907" s="201"/>
      <c r="CC907" s="201"/>
      <c r="CD907" s="201"/>
      <c r="CE907" s="201"/>
      <c r="CF907" s="201"/>
      <c r="CG907" s="201"/>
      <c r="CH907" s="201"/>
      <c r="CI907" s="201"/>
      <c r="CJ907" s="201"/>
      <c r="CK907" s="201"/>
      <c r="CL907" s="201"/>
      <c r="CM907" s="201"/>
      <c r="CN907" s="201"/>
      <c r="CO907" s="201"/>
      <c r="CP907" s="201"/>
      <c r="CQ907" s="201"/>
      <c r="CR907" s="201"/>
      <c r="CS907" s="201"/>
      <c r="CT907" s="201"/>
      <c r="CU907" s="201"/>
    </row>
    <row r="908" spans="1:99" x14ac:dyDescent="0.25">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3"/>
      <c r="X908" s="201"/>
      <c r="Y908" s="201"/>
      <c r="Z908" s="201"/>
      <c r="AA908" s="201"/>
      <c r="AB908" s="201"/>
      <c r="AC908" s="203"/>
      <c r="AD908" s="201"/>
      <c r="AE908" s="201"/>
      <c r="AF908" s="201"/>
      <c r="AG908" s="201"/>
      <c r="AH908" s="201"/>
      <c r="AI908" s="201"/>
      <c r="AJ908" s="201"/>
      <c r="AK908" s="201"/>
      <c r="AL908" s="201"/>
      <c r="AM908" s="201"/>
      <c r="AN908" s="201"/>
      <c r="AO908" s="201"/>
      <c r="AP908" s="201"/>
      <c r="AQ908" s="201"/>
      <c r="AR908" s="201"/>
      <c r="AS908" s="201"/>
      <c r="AT908" s="201"/>
      <c r="AU908" s="201"/>
      <c r="AV908" s="201"/>
      <c r="AW908" s="201"/>
      <c r="AX908" s="206"/>
      <c r="AY908" s="201"/>
      <c r="AZ908" s="201"/>
      <c r="BA908" s="201"/>
      <c r="BB908" s="201"/>
      <c r="BC908" s="201"/>
      <c r="BD908" s="201"/>
      <c r="BE908" s="201"/>
      <c r="BF908" s="201"/>
      <c r="BG908" s="201"/>
      <c r="BH908" s="203"/>
      <c r="BI908" s="201"/>
      <c r="BJ908" s="201"/>
      <c r="BK908" s="201"/>
      <c r="BL908" s="201"/>
      <c r="BM908" s="201"/>
      <c r="BN908" s="201"/>
      <c r="BO908" s="201"/>
      <c r="BP908" s="201"/>
      <c r="BQ908" s="201"/>
      <c r="BR908" s="201"/>
      <c r="BS908" s="201"/>
      <c r="BT908" s="201"/>
      <c r="BU908" s="201"/>
      <c r="BV908" s="201"/>
      <c r="BW908" s="201"/>
      <c r="BX908" s="201"/>
      <c r="BY908" s="201"/>
      <c r="BZ908" s="201"/>
      <c r="CA908" s="201"/>
      <c r="CB908" s="201"/>
      <c r="CC908" s="201"/>
      <c r="CD908" s="201"/>
      <c r="CE908" s="201"/>
      <c r="CF908" s="201"/>
      <c r="CG908" s="201"/>
      <c r="CH908" s="201"/>
      <c r="CI908" s="201"/>
      <c r="CJ908" s="201"/>
      <c r="CK908" s="201"/>
      <c r="CL908" s="201"/>
      <c r="CM908" s="201"/>
      <c r="CN908" s="201"/>
      <c r="CO908" s="201"/>
      <c r="CP908" s="201"/>
      <c r="CQ908" s="201"/>
      <c r="CR908" s="201"/>
      <c r="CS908" s="201"/>
      <c r="CT908" s="201"/>
      <c r="CU908" s="201"/>
    </row>
    <row r="909" spans="1:99" x14ac:dyDescent="0.25">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3"/>
      <c r="X909" s="201"/>
      <c r="Y909" s="201"/>
      <c r="Z909" s="201"/>
      <c r="AA909" s="201"/>
      <c r="AB909" s="201"/>
      <c r="AC909" s="203"/>
      <c r="AD909" s="201"/>
      <c r="AE909" s="201"/>
      <c r="AF909" s="201"/>
      <c r="AG909" s="201"/>
      <c r="AH909" s="201"/>
      <c r="AI909" s="201"/>
      <c r="AJ909" s="201"/>
      <c r="AK909" s="201"/>
      <c r="AL909" s="201"/>
      <c r="AM909" s="201"/>
      <c r="AN909" s="201"/>
      <c r="AO909" s="201"/>
      <c r="AP909" s="201"/>
      <c r="AQ909" s="201"/>
      <c r="AR909" s="201"/>
      <c r="AS909" s="201"/>
      <c r="AT909" s="201"/>
      <c r="AU909" s="201"/>
      <c r="AV909" s="201"/>
      <c r="AW909" s="201"/>
      <c r="AX909" s="206"/>
      <c r="AY909" s="201"/>
      <c r="AZ909" s="201"/>
      <c r="BA909" s="201"/>
      <c r="BB909" s="201"/>
      <c r="BC909" s="201"/>
      <c r="BD909" s="201"/>
      <c r="BE909" s="201"/>
      <c r="BF909" s="201"/>
      <c r="BG909" s="201"/>
      <c r="BH909" s="203"/>
      <c r="BI909" s="201"/>
      <c r="BJ909" s="201"/>
      <c r="BK909" s="201"/>
      <c r="BL909" s="201"/>
      <c r="BM909" s="201"/>
      <c r="BN909" s="201"/>
      <c r="BO909" s="201"/>
      <c r="BP909" s="201"/>
      <c r="BQ909" s="201"/>
      <c r="BR909" s="201"/>
      <c r="BS909" s="201"/>
      <c r="BT909" s="201"/>
      <c r="BU909" s="201"/>
      <c r="BV909" s="201"/>
      <c r="BW909" s="201"/>
      <c r="BX909" s="201"/>
      <c r="BY909" s="201"/>
      <c r="BZ909" s="201"/>
      <c r="CA909" s="201"/>
      <c r="CB909" s="201"/>
      <c r="CC909" s="201"/>
      <c r="CD909" s="201"/>
      <c r="CE909" s="201"/>
      <c r="CF909" s="201"/>
      <c r="CG909" s="201"/>
      <c r="CH909" s="201"/>
      <c r="CI909" s="201"/>
      <c r="CJ909" s="201"/>
      <c r="CK909" s="201"/>
      <c r="CL909" s="201"/>
      <c r="CM909" s="201"/>
      <c r="CN909" s="201"/>
      <c r="CO909" s="201"/>
      <c r="CP909" s="201"/>
      <c r="CQ909" s="201"/>
      <c r="CR909" s="201"/>
      <c r="CS909" s="201"/>
      <c r="CT909" s="201"/>
      <c r="CU909" s="201"/>
    </row>
    <row r="910" spans="1:99" x14ac:dyDescent="0.25">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3"/>
      <c r="X910" s="201"/>
      <c r="Y910" s="201"/>
      <c r="Z910" s="201"/>
      <c r="AA910" s="201"/>
      <c r="AB910" s="201"/>
      <c r="AC910" s="203"/>
      <c r="AD910" s="201"/>
      <c r="AE910" s="201"/>
      <c r="AF910" s="201"/>
      <c r="AG910" s="201"/>
      <c r="AH910" s="201"/>
      <c r="AI910" s="201"/>
      <c r="AJ910" s="201"/>
      <c r="AK910" s="201"/>
      <c r="AL910" s="201"/>
      <c r="AM910" s="201"/>
      <c r="AN910" s="201"/>
      <c r="AO910" s="201"/>
      <c r="AP910" s="201"/>
      <c r="AQ910" s="201"/>
      <c r="AR910" s="201"/>
      <c r="AS910" s="201"/>
      <c r="AT910" s="201"/>
      <c r="AU910" s="201"/>
      <c r="AV910" s="201"/>
      <c r="AW910" s="201"/>
      <c r="AX910" s="206"/>
      <c r="AY910" s="201"/>
      <c r="AZ910" s="201"/>
      <c r="BA910" s="201"/>
      <c r="BB910" s="201"/>
      <c r="BC910" s="201"/>
      <c r="BD910" s="201"/>
      <c r="BE910" s="201"/>
      <c r="BF910" s="201"/>
      <c r="BG910" s="201"/>
      <c r="BH910" s="203"/>
      <c r="BI910" s="201"/>
      <c r="BJ910" s="201"/>
      <c r="BK910" s="201"/>
      <c r="BL910" s="201"/>
      <c r="BM910" s="201"/>
      <c r="BN910" s="201"/>
      <c r="BO910" s="201"/>
      <c r="BP910" s="201"/>
      <c r="BQ910" s="201"/>
      <c r="BR910" s="201"/>
      <c r="BS910" s="201"/>
      <c r="BT910" s="201"/>
      <c r="BU910" s="201"/>
      <c r="BV910" s="201"/>
      <c r="BW910" s="201"/>
      <c r="BX910" s="201"/>
      <c r="BY910" s="201"/>
      <c r="BZ910" s="201"/>
      <c r="CA910" s="201"/>
      <c r="CB910" s="201"/>
      <c r="CC910" s="201"/>
      <c r="CD910" s="201"/>
      <c r="CE910" s="201"/>
      <c r="CF910" s="201"/>
      <c r="CG910" s="201"/>
      <c r="CH910" s="201"/>
      <c r="CI910" s="201"/>
      <c r="CJ910" s="201"/>
      <c r="CK910" s="201"/>
      <c r="CL910" s="201"/>
      <c r="CM910" s="201"/>
      <c r="CN910" s="201"/>
      <c r="CO910" s="201"/>
      <c r="CP910" s="201"/>
      <c r="CQ910" s="201"/>
      <c r="CR910" s="201"/>
      <c r="CS910" s="201"/>
      <c r="CT910" s="201"/>
      <c r="CU910" s="201"/>
    </row>
    <row r="911" spans="1:99" x14ac:dyDescent="0.25">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3"/>
      <c r="X911" s="201"/>
      <c r="Y911" s="201"/>
      <c r="Z911" s="201"/>
      <c r="AA911" s="201"/>
      <c r="AB911" s="201"/>
      <c r="AC911" s="203"/>
      <c r="AD911" s="201"/>
      <c r="AE911" s="201"/>
      <c r="AF911" s="201"/>
      <c r="AG911" s="201"/>
      <c r="AH911" s="201"/>
      <c r="AI911" s="201"/>
      <c r="AJ911" s="201"/>
      <c r="AK911" s="201"/>
      <c r="AL911" s="201"/>
      <c r="AM911" s="201"/>
      <c r="AN911" s="201"/>
      <c r="AO911" s="201"/>
      <c r="AP911" s="201"/>
      <c r="AQ911" s="201"/>
      <c r="AR911" s="201"/>
      <c r="AS911" s="201"/>
      <c r="AT911" s="201"/>
      <c r="AU911" s="201"/>
      <c r="AV911" s="201"/>
      <c r="AW911" s="201"/>
      <c r="AX911" s="206"/>
      <c r="AY911" s="201"/>
      <c r="AZ911" s="201"/>
      <c r="BA911" s="201"/>
      <c r="BB911" s="201"/>
      <c r="BC911" s="201"/>
      <c r="BD911" s="201"/>
      <c r="BE911" s="201"/>
      <c r="BF911" s="201"/>
      <c r="BG911" s="201"/>
      <c r="BH911" s="203"/>
      <c r="BI911" s="201"/>
      <c r="BJ911" s="201"/>
      <c r="BK911" s="201"/>
      <c r="BL911" s="201"/>
      <c r="BM911" s="201"/>
      <c r="BN911" s="201"/>
      <c r="BO911" s="201"/>
      <c r="BP911" s="201"/>
      <c r="BQ911" s="201"/>
      <c r="BR911" s="201"/>
      <c r="BS911" s="201"/>
      <c r="BT911" s="201"/>
      <c r="BU911" s="201"/>
      <c r="BV911" s="201"/>
      <c r="BW911" s="201"/>
      <c r="BX911" s="201"/>
      <c r="BY911" s="201"/>
      <c r="BZ911" s="201"/>
      <c r="CA911" s="201"/>
      <c r="CB911" s="201"/>
      <c r="CC911" s="201"/>
      <c r="CD911" s="201"/>
      <c r="CE911" s="201"/>
      <c r="CF911" s="201"/>
      <c r="CG911" s="201"/>
      <c r="CH911" s="201"/>
      <c r="CI911" s="201"/>
      <c r="CJ911" s="201"/>
      <c r="CK911" s="201"/>
      <c r="CL911" s="201"/>
      <c r="CM911" s="201"/>
      <c r="CN911" s="201"/>
      <c r="CO911" s="201"/>
      <c r="CP911" s="201"/>
      <c r="CQ911" s="201"/>
      <c r="CR911" s="201"/>
      <c r="CS911" s="201"/>
      <c r="CT911" s="201"/>
      <c r="CU911" s="201"/>
    </row>
    <row r="912" spans="1:99" x14ac:dyDescent="0.25">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3"/>
      <c r="X912" s="201"/>
      <c r="Y912" s="201"/>
      <c r="Z912" s="201"/>
      <c r="AA912" s="201"/>
      <c r="AB912" s="201"/>
      <c r="AC912" s="203"/>
      <c r="AD912" s="201"/>
      <c r="AE912" s="201"/>
      <c r="AF912" s="201"/>
      <c r="AG912" s="201"/>
      <c r="AH912" s="201"/>
      <c r="AI912" s="201"/>
      <c r="AJ912" s="201"/>
      <c r="AK912" s="201"/>
      <c r="AL912" s="201"/>
      <c r="AM912" s="201"/>
      <c r="AN912" s="201"/>
      <c r="AO912" s="201"/>
      <c r="AP912" s="201"/>
      <c r="AQ912" s="201"/>
      <c r="AR912" s="201"/>
      <c r="AS912" s="201"/>
      <c r="AT912" s="201"/>
      <c r="AU912" s="201"/>
      <c r="AV912" s="201"/>
      <c r="AW912" s="201"/>
      <c r="AX912" s="206"/>
      <c r="AY912" s="201"/>
      <c r="AZ912" s="201"/>
      <c r="BA912" s="201"/>
      <c r="BB912" s="201"/>
      <c r="BC912" s="201"/>
      <c r="BD912" s="201"/>
      <c r="BE912" s="201"/>
      <c r="BF912" s="201"/>
      <c r="BG912" s="201"/>
      <c r="BH912" s="203"/>
      <c r="BI912" s="201"/>
      <c r="BJ912" s="201"/>
      <c r="BK912" s="201"/>
      <c r="BL912" s="201"/>
      <c r="BM912" s="201"/>
      <c r="BN912" s="201"/>
      <c r="BO912" s="201"/>
      <c r="BP912" s="201"/>
      <c r="BQ912" s="201"/>
      <c r="BR912" s="201"/>
      <c r="BS912" s="201"/>
      <c r="BT912" s="201"/>
      <c r="BU912" s="201"/>
      <c r="BV912" s="201"/>
      <c r="BW912" s="201"/>
      <c r="BX912" s="201"/>
      <c r="BY912" s="201"/>
      <c r="BZ912" s="201"/>
      <c r="CA912" s="201"/>
      <c r="CB912" s="201"/>
      <c r="CC912" s="201"/>
      <c r="CD912" s="201"/>
      <c r="CE912" s="201"/>
      <c r="CF912" s="201"/>
      <c r="CG912" s="201"/>
      <c r="CH912" s="201"/>
      <c r="CI912" s="201"/>
      <c r="CJ912" s="201"/>
      <c r="CK912" s="201"/>
      <c r="CL912" s="201"/>
      <c r="CM912" s="201"/>
      <c r="CN912" s="201"/>
      <c r="CO912" s="201"/>
      <c r="CP912" s="201"/>
      <c r="CQ912" s="201"/>
      <c r="CR912" s="201"/>
      <c r="CS912" s="201"/>
      <c r="CT912" s="201"/>
      <c r="CU912" s="201"/>
    </row>
    <row r="913" spans="1:99" x14ac:dyDescent="0.25">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3"/>
      <c r="X913" s="201"/>
      <c r="Y913" s="201"/>
      <c r="Z913" s="201"/>
      <c r="AA913" s="201"/>
      <c r="AB913" s="201"/>
      <c r="AC913" s="203"/>
      <c r="AD913" s="201"/>
      <c r="AE913" s="201"/>
      <c r="AF913" s="201"/>
      <c r="AG913" s="201"/>
      <c r="AH913" s="201"/>
      <c r="AI913" s="201"/>
      <c r="AJ913" s="201"/>
      <c r="AK913" s="201"/>
      <c r="AL913" s="201"/>
      <c r="AM913" s="201"/>
      <c r="AN913" s="201"/>
      <c r="AO913" s="201"/>
      <c r="AP913" s="201"/>
      <c r="AQ913" s="201"/>
      <c r="AR913" s="201"/>
      <c r="AS913" s="201"/>
      <c r="AT913" s="201"/>
      <c r="AU913" s="201"/>
      <c r="AV913" s="201"/>
      <c r="AW913" s="201"/>
      <c r="AX913" s="206"/>
      <c r="AY913" s="201"/>
      <c r="AZ913" s="201"/>
      <c r="BA913" s="201"/>
      <c r="BB913" s="201"/>
      <c r="BC913" s="201"/>
      <c r="BD913" s="201"/>
      <c r="BE913" s="201"/>
      <c r="BF913" s="201"/>
      <c r="BG913" s="201"/>
      <c r="BH913" s="203"/>
      <c r="BI913" s="201"/>
      <c r="BJ913" s="201"/>
      <c r="BK913" s="201"/>
      <c r="BL913" s="201"/>
      <c r="BM913" s="201"/>
      <c r="BN913" s="201"/>
      <c r="BO913" s="201"/>
      <c r="BP913" s="201"/>
      <c r="BQ913" s="201"/>
      <c r="BR913" s="201"/>
      <c r="BS913" s="201"/>
      <c r="BT913" s="201"/>
      <c r="BU913" s="201"/>
      <c r="BV913" s="201"/>
      <c r="BW913" s="201"/>
      <c r="BX913" s="201"/>
      <c r="BY913" s="201"/>
      <c r="BZ913" s="201"/>
      <c r="CA913" s="201"/>
      <c r="CB913" s="201"/>
      <c r="CC913" s="201"/>
      <c r="CD913" s="201"/>
      <c r="CE913" s="201"/>
      <c r="CF913" s="201"/>
      <c r="CG913" s="201"/>
      <c r="CH913" s="201"/>
      <c r="CI913" s="201"/>
      <c r="CJ913" s="201"/>
      <c r="CK913" s="201"/>
      <c r="CL913" s="201"/>
      <c r="CM913" s="201"/>
      <c r="CN913" s="201"/>
      <c r="CO913" s="201"/>
      <c r="CP913" s="201"/>
      <c r="CQ913" s="201"/>
      <c r="CR913" s="201"/>
      <c r="CS913" s="201"/>
      <c r="CT913" s="201"/>
      <c r="CU913" s="201"/>
    </row>
    <row r="914" spans="1:99" x14ac:dyDescent="0.25">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3"/>
      <c r="X914" s="201"/>
      <c r="Y914" s="201"/>
      <c r="Z914" s="201"/>
      <c r="AA914" s="201"/>
      <c r="AB914" s="201"/>
      <c r="AC914" s="203"/>
      <c r="AD914" s="201"/>
      <c r="AE914" s="201"/>
      <c r="AF914" s="201"/>
      <c r="AG914" s="201"/>
      <c r="AH914" s="201"/>
      <c r="AI914" s="201"/>
      <c r="AJ914" s="201"/>
      <c r="AK914" s="201"/>
      <c r="AL914" s="201"/>
      <c r="AM914" s="201"/>
      <c r="AN914" s="201"/>
      <c r="AO914" s="201"/>
      <c r="AP914" s="201"/>
      <c r="AQ914" s="201"/>
      <c r="AR914" s="201"/>
      <c r="AS914" s="201"/>
      <c r="AT914" s="201"/>
      <c r="AU914" s="201"/>
      <c r="AV914" s="201"/>
      <c r="AW914" s="201"/>
      <c r="AX914" s="206"/>
      <c r="AY914" s="201"/>
      <c r="AZ914" s="201"/>
      <c r="BA914" s="201"/>
      <c r="BB914" s="201"/>
      <c r="BC914" s="201"/>
      <c r="BD914" s="201"/>
      <c r="BE914" s="201"/>
      <c r="BF914" s="201"/>
      <c r="BG914" s="201"/>
      <c r="BH914" s="203"/>
      <c r="BI914" s="201"/>
      <c r="BJ914" s="201"/>
      <c r="BK914" s="201"/>
      <c r="BL914" s="201"/>
      <c r="BM914" s="201"/>
      <c r="BN914" s="201"/>
      <c r="BO914" s="201"/>
      <c r="BP914" s="201"/>
      <c r="BQ914" s="201"/>
      <c r="BR914" s="201"/>
      <c r="BS914" s="201"/>
      <c r="BT914" s="201"/>
      <c r="BU914" s="201"/>
      <c r="BV914" s="201"/>
      <c r="BW914" s="201"/>
      <c r="BX914" s="201"/>
      <c r="BY914" s="201"/>
      <c r="BZ914" s="201"/>
      <c r="CA914" s="201"/>
      <c r="CB914" s="201"/>
      <c r="CC914" s="201"/>
      <c r="CD914" s="201"/>
      <c r="CE914" s="201"/>
      <c r="CF914" s="201"/>
      <c r="CG914" s="201"/>
      <c r="CH914" s="201"/>
      <c r="CI914" s="201"/>
      <c r="CJ914" s="201"/>
      <c r="CK914" s="201"/>
      <c r="CL914" s="201"/>
      <c r="CM914" s="201"/>
      <c r="CN914" s="201"/>
      <c r="CO914" s="201"/>
      <c r="CP914" s="201"/>
      <c r="CQ914" s="201"/>
      <c r="CR914" s="201"/>
      <c r="CS914" s="201"/>
      <c r="CT914" s="201"/>
      <c r="CU914" s="201"/>
    </row>
    <row r="915" spans="1:99" x14ac:dyDescent="0.25">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3"/>
      <c r="X915" s="201"/>
      <c r="Y915" s="201"/>
      <c r="Z915" s="201"/>
      <c r="AA915" s="201"/>
      <c r="AB915" s="201"/>
      <c r="AC915" s="203"/>
      <c r="AD915" s="201"/>
      <c r="AE915" s="201"/>
      <c r="AF915" s="201"/>
      <c r="AG915" s="201"/>
      <c r="AH915" s="201"/>
      <c r="AI915" s="201"/>
      <c r="AJ915" s="201"/>
      <c r="AK915" s="201"/>
      <c r="AL915" s="201"/>
      <c r="AM915" s="201"/>
      <c r="AN915" s="201"/>
      <c r="AO915" s="201"/>
      <c r="AP915" s="201"/>
      <c r="AQ915" s="201"/>
      <c r="AR915" s="201"/>
      <c r="AS915" s="201"/>
      <c r="AT915" s="201"/>
      <c r="AU915" s="201"/>
      <c r="AV915" s="201"/>
      <c r="AW915" s="201"/>
      <c r="AX915" s="206"/>
      <c r="AY915" s="201"/>
      <c r="AZ915" s="201"/>
      <c r="BA915" s="201"/>
      <c r="BB915" s="201"/>
      <c r="BC915" s="201"/>
      <c r="BD915" s="201"/>
      <c r="BE915" s="201"/>
      <c r="BF915" s="201"/>
      <c r="BG915" s="201"/>
      <c r="BH915" s="203"/>
      <c r="BI915" s="201"/>
      <c r="BJ915" s="201"/>
      <c r="BK915" s="201"/>
      <c r="BL915" s="201"/>
      <c r="BM915" s="201"/>
      <c r="BN915" s="201"/>
      <c r="BO915" s="201"/>
      <c r="BP915" s="201"/>
      <c r="BQ915" s="201"/>
      <c r="BR915" s="201"/>
      <c r="BS915" s="201"/>
      <c r="BT915" s="201"/>
      <c r="BU915" s="201"/>
      <c r="BV915" s="201"/>
      <c r="BW915" s="201"/>
      <c r="BX915" s="201"/>
      <c r="BY915" s="201"/>
      <c r="BZ915" s="201"/>
      <c r="CA915" s="201"/>
      <c r="CB915" s="201"/>
      <c r="CC915" s="201"/>
      <c r="CD915" s="201"/>
      <c r="CE915" s="201"/>
      <c r="CF915" s="201"/>
      <c r="CG915" s="201"/>
      <c r="CH915" s="201"/>
      <c r="CI915" s="201"/>
      <c r="CJ915" s="201"/>
      <c r="CK915" s="201"/>
      <c r="CL915" s="201"/>
      <c r="CM915" s="201"/>
      <c r="CN915" s="201"/>
      <c r="CO915" s="201"/>
      <c r="CP915" s="201"/>
      <c r="CQ915" s="201"/>
      <c r="CR915" s="201"/>
      <c r="CS915" s="201"/>
      <c r="CT915" s="201"/>
      <c r="CU915" s="201"/>
    </row>
    <row r="916" spans="1:99" x14ac:dyDescent="0.25">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3"/>
      <c r="X916" s="201"/>
      <c r="Y916" s="201"/>
      <c r="Z916" s="201"/>
      <c r="AA916" s="201"/>
      <c r="AB916" s="201"/>
      <c r="AC916" s="203"/>
      <c r="AD916" s="201"/>
      <c r="AE916" s="201"/>
      <c r="AF916" s="201"/>
      <c r="AG916" s="201"/>
      <c r="AH916" s="201"/>
      <c r="AI916" s="201"/>
      <c r="AJ916" s="201"/>
      <c r="AK916" s="201"/>
      <c r="AL916" s="201"/>
      <c r="AM916" s="201"/>
      <c r="AN916" s="201"/>
      <c r="AO916" s="201"/>
      <c r="AP916" s="201"/>
      <c r="AQ916" s="201"/>
      <c r="AR916" s="201"/>
      <c r="AS916" s="201"/>
      <c r="AT916" s="201"/>
      <c r="AU916" s="201"/>
      <c r="AV916" s="201"/>
      <c r="AW916" s="201"/>
      <c r="AX916" s="206"/>
      <c r="AY916" s="201"/>
      <c r="AZ916" s="201"/>
      <c r="BA916" s="201"/>
      <c r="BB916" s="201"/>
      <c r="BC916" s="201"/>
      <c r="BD916" s="201"/>
      <c r="BE916" s="201"/>
      <c r="BF916" s="201"/>
      <c r="BG916" s="201"/>
      <c r="BH916" s="203"/>
      <c r="BI916" s="201"/>
      <c r="BJ916" s="201"/>
      <c r="BK916" s="201"/>
      <c r="BL916" s="201"/>
      <c r="BM916" s="201"/>
      <c r="BN916" s="201"/>
      <c r="BO916" s="201"/>
      <c r="BP916" s="201"/>
      <c r="BQ916" s="201"/>
      <c r="BR916" s="201"/>
      <c r="BS916" s="201"/>
      <c r="BT916" s="201"/>
      <c r="BU916" s="201"/>
      <c r="BV916" s="201"/>
      <c r="BW916" s="201"/>
      <c r="BX916" s="201"/>
      <c r="BY916" s="201"/>
      <c r="BZ916" s="201"/>
      <c r="CA916" s="201"/>
      <c r="CB916" s="201"/>
      <c r="CC916" s="201"/>
      <c r="CD916" s="201"/>
      <c r="CE916" s="201"/>
      <c r="CF916" s="201"/>
      <c r="CG916" s="201"/>
      <c r="CH916" s="201"/>
      <c r="CI916" s="201"/>
      <c r="CJ916" s="201"/>
      <c r="CK916" s="201"/>
      <c r="CL916" s="201"/>
      <c r="CM916" s="201"/>
      <c r="CN916" s="201"/>
      <c r="CO916" s="201"/>
      <c r="CP916" s="201"/>
      <c r="CQ916" s="201"/>
      <c r="CR916" s="201"/>
      <c r="CS916" s="201"/>
      <c r="CT916" s="201"/>
      <c r="CU916" s="201"/>
    </row>
    <row r="917" spans="1:99" x14ac:dyDescent="0.25">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3"/>
      <c r="X917" s="201"/>
      <c r="Y917" s="201"/>
      <c r="Z917" s="201"/>
      <c r="AA917" s="201"/>
      <c r="AB917" s="201"/>
      <c r="AC917" s="203"/>
      <c r="AD917" s="201"/>
      <c r="AE917" s="201"/>
      <c r="AF917" s="201"/>
      <c r="AG917" s="201"/>
      <c r="AH917" s="201"/>
      <c r="AI917" s="201"/>
      <c r="AJ917" s="201"/>
      <c r="AK917" s="201"/>
      <c r="AL917" s="201"/>
      <c r="AM917" s="201"/>
      <c r="AN917" s="201"/>
      <c r="AO917" s="201"/>
      <c r="AP917" s="201"/>
      <c r="AQ917" s="201"/>
      <c r="AR917" s="201"/>
      <c r="AS917" s="201"/>
      <c r="AT917" s="201"/>
      <c r="AU917" s="201"/>
      <c r="AV917" s="201"/>
      <c r="AW917" s="201"/>
      <c r="AX917" s="206"/>
      <c r="AY917" s="201"/>
      <c r="AZ917" s="201"/>
      <c r="BA917" s="201"/>
      <c r="BB917" s="201"/>
      <c r="BC917" s="201"/>
      <c r="BD917" s="201"/>
      <c r="BE917" s="201"/>
      <c r="BF917" s="201"/>
      <c r="BG917" s="201"/>
      <c r="BH917" s="203"/>
      <c r="BI917" s="201"/>
      <c r="BJ917" s="201"/>
      <c r="BK917" s="201"/>
      <c r="BL917" s="201"/>
      <c r="BM917" s="201"/>
      <c r="BN917" s="201"/>
      <c r="BO917" s="201"/>
      <c r="BP917" s="201"/>
      <c r="BQ917" s="201"/>
      <c r="BR917" s="201"/>
      <c r="BS917" s="201"/>
      <c r="BT917" s="201"/>
      <c r="BU917" s="201"/>
      <c r="BV917" s="201"/>
      <c r="BW917" s="201"/>
      <c r="BX917" s="201"/>
      <c r="BY917" s="201"/>
      <c r="BZ917" s="201"/>
      <c r="CA917" s="201"/>
      <c r="CB917" s="201"/>
      <c r="CC917" s="201"/>
      <c r="CD917" s="201"/>
      <c r="CE917" s="201"/>
      <c r="CF917" s="201"/>
      <c r="CG917" s="201"/>
      <c r="CH917" s="201"/>
      <c r="CI917" s="201"/>
      <c r="CJ917" s="201"/>
      <c r="CK917" s="201"/>
      <c r="CL917" s="201"/>
      <c r="CM917" s="201"/>
      <c r="CN917" s="201"/>
      <c r="CO917" s="201"/>
      <c r="CP917" s="201"/>
      <c r="CQ917" s="201"/>
      <c r="CR917" s="201"/>
      <c r="CS917" s="201"/>
      <c r="CT917" s="201"/>
      <c r="CU917" s="201"/>
    </row>
    <row r="918" spans="1:99" x14ac:dyDescent="0.25">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3"/>
      <c r="X918" s="201"/>
      <c r="Y918" s="201"/>
      <c r="Z918" s="201"/>
      <c r="AA918" s="201"/>
      <c r="AB918" s="201"/>
      <c r="AC918" s="203"/>
      <c r="AD918" s="201"/>
      <c r="AE918" s="201"/>
      <c r="AF918" s="201"/>
      <c r="AG918" s="201"/>
      <c r="AH918" s="201"/>
      <c r="AI918" s="201"/>
      <c r="AJ918" s="201"/>
      <c r="AK918" s="201"/>
      <c r="AL918" s="201"/>
      <c r="AM918" s="201"/>
      <c r="AN918" s="201"/>
      <c r="AO918" s="201"/>
      <c r="AP918" s="201"/>
      <c r="AQ918" s="201"/>
      <c r="AR918" s="201"/>
      <c r="AS918" s="201"/>
      <c r="AT918" s="201"/>
      <c r="AU918" s="201"/>
      <c r="AV918" s="201"/>
      <c r="AW918" s="201"/>
      <c r="AX918" s="206"/>
      <c r="AY918" s="201"/>
      <c r="AZ918" s="201"/>
      <c r="BA918" s="201"/>
      <c r="BB918" s="201"/>
      <c r="BC918" s="201"/>
      <c r="BD918" s="201"/>
      <c r="BE918" s="201"/>
      <c r="BF918" s="201"/>
      <c r="BG918" s="201"/>
      <c r="BH918" s="203"/>
      <c r="BI918" s="201"/>
      <c r="BJ918" s="201"/>
      <c r="BK918" s="201"/>
      <c r="BL918" s="201"/>
      <c r="BM918" s="201"/>
      <c r="BN918" s="201"/>
      <c r="BO918" s="201"/>
      <c r="BP918" s="201"/>
      <c r="BQ918" s="201"/>
      <c r="BR918" s="201"/>
      <c r="BS918" s="201"/>
      <c r="BT918" s="201"/>
      <c r="BU918" s="201"/>
      <c r="BV918" s="201"/>
      <c r="BW918" s="201"/>
      <c r="BX918" s="201"/>
      <c r="BY918" s="201"/>
      <c r="BZ918" s="201"/>
      <c r="CA918" s="201"/>
      <c r="CB918" s="201"/>
      <c r="CC918" s="201"/>
      <c r="CD918" s="201"/>
      <c r="CE918" s="201"/>
      <c r="CF918" s="201"/>
      <c r="CG918" s="201"/>
      <c r="CH918" s="201"/>
      <c r="CI918" s="201"/>
      <c r="CJ918" s="201"/>
      <c r="CK918" s="201"/>
      <c r="CL918" s="201"/>
      <c r="CM918" s="201"/>
      <c r="CN918" s="201"/>
      <c r="CO918" s="201"/>
      <c r="CP918" s="201"/>
      <c r="CQ918" s="201"/>
      <c r="CR918" s="201"/>
      <c r="CS918" s="201"/>
      <c r="CT918" s="201"/>
      <c r="CU918" s="201"/>
    </row>
    <row r="919" spans="1:99" x14ac:dyDescent="0.25">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3"/>
      <c r="X919" s="201"/>
      <c r="Y919" s="201"/>
      <c r="Z919" s="201"/>
      <c r="AA919" s="201"/>
      <c r="AB919" s="201"/>
      <c r="AC919" s="203"/>
      <c r="AD919" s="201"/>
      <c r="AE919" s="201"/>
      <c r="AF919" s="201"/>
      <c r="AG919" s="201"/>
      <c r="AH919" s="201"/>
      <c r="AI919" s="201"/>
      <c r="AJ919" s="201"/>
      <c r="AK919" s="201"/>
      <c r="AL919" s="201"/>
      <c r="AM919" s="201"/>
      <c r="AN919" s="201"/>
      <c r="AO919" s="201"/>
      <c r="AP919" s="201"/>
      <c r="AQ919" s="201"/>
      <c r="AR919" s="201"/>
      <c r="AS919" s="201"/>
      <c r="AT919" s="201"/>
      <c r="AU919" s="201"/>
      <c r="AV919" s="201"/>
      <c r="AW919" s="201"/>
      <c r="AX919" s="206"/>
      <c r="AY919" s="201"/>
      <c r="AZ919" s="201"/>
      <c r="BA919" s="201"/>
      <c r="BB919" s="201"/>
      <c r="BC919" s="201"/>
      <c r="BD919" s="201"/>
      <c r="BE919" s="201"/>
      <c r="BF919" s="201"/>
      <c r="BG919" s="201"/>
      <c r="BH919" s="203"/>
      <c r="BI919" s="201"/>
      <c r="BJ919" s="201"/>
      <c r="BK919" s="201"/>
      <c r="BL919" s="201"/>
      <c r="BM919" s="201"/>
      <c r="BN919" s="201"/>
      <c r="BO919" s="201"/>
      <c r="BP919" s="201"/>
      <c r="BQ919" s="201"/>
      <c r="BR919" s="201"/>
      <c r="BS919" s="201"/>
      <c r="BT919" s="201"/>
      <c r="BU919" s="201"/>
      <c r="BV919" s="201"/>
      <c r="BW919" s="201"/>
      <c r="BX919" s="201"/>
      <c r="BY919" s="201"/>
      <c r="BZ919" s="201"/>
      <c r="CA919" s="201"/>
      <c r="CB919" s="201"/>
      <c r="CC919" s="201"/>
      <c r="CD919" s="201"/>
      <c r="CE919" s="201"/>
      <c r="CF919" s="201"/>
      <c r="CG919" s="201"/>
      <c r="CH919" s="201"/>
      <c r="CI919" s="201"/>
      <c r="CJ919" s="201"/>
      <c r="CK919" s="201"/>
      <c r="CL919" s="201"/>
      <c r="CM919" s="201"/>
      <c r="CN919" s="201"/>
      <c r="CO919" s="201"/>
      <c r="CP919" s="201"/>
      <c r="CQ919" s="201"/>
      <c r="CR919" s="201"/>
      <c r="CS919" s="201"/>
      <c r="CT919" s="201"/>
      <c r="CU919" s="201"/>
    </row>
    <row r="920" spans="1:99" x14ac:dyDescent="0.25">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3"/>
      <c r="X920" s="201"/>
      <c r="Y920" s="201"/>
      <c r="Z920" s="201"/>
      <c r="AA920" s="201"/>
      <c r="AB920" s="201"/>
      <c r="AC920" s="203"/>
      <c r="AD920" s="201"/>
      <c r="AE920" s="201"/>
      <c r="AF920" s="201"/>
      <c r="AG920" s="201"/>
      <c r="AH920" s="201"/>
      <c r="AI920" s="201"/>
      <c r="AJ920" s="201"/>
      <c r="AK920" s="201"/>
      <c r="AL920" s="201"/>
      <c r="AM920" s="201"/>
      <c r="AN920" s="201"/>
      <c r="AO920" s="201"/>
      <c r="AP920" s="201"/>
      <c r="AQ920" s="201"/>
      <c r="AR920" s="201"/>
      <c r="AS920" s="201"/>
      <c r="AT920" s="201"/>
      <c r="AU920" s="201"/>
      <c r="AV920" s="201"/>
      <c r="AW920" s="201"/>
      <c r="AX920" s="206"/>
      <c r="AY920" s="201"/>
      <c r="AZ920" s="201"/>
      <c r="BA920" s="201"/>
      <c r="BB920" s="201"/>
      <c r="BC920" s="201"/>
      <c r="BD920" s="201"/>
      <c r="BE920" s="201"/>
      <c r="BF920" s="201"/>
      <c r="BG920" s="201"/>
      <c r="BH920" s="203"/>
      <c r="BI920" s="201"/>
      <c r="BJ920" s="201"/>
      <c r="BK920" s="201"/>
      <c r="BL920" s="201"/>
      <c r="BM920" s="201"/>
      <c r="BN920" s="201"/>
      <c r="BO920" s="201"/>
      <c r="BP920" s="201"/>
      <c r="BQ920" s="201"/>
      <c r="BR920" s="201"/>
      <c r="BS920" s="201"/>
      <c r="BT920" s="201"/>
      <c r="BU920" s="201"/>
      <c r="BV920" s="201"/>
      <c r="BW920" s="201"/>
      <c r="BX920" s="201"/>
      <c r="BY920" s="201"/>
      <c r="BZ920" s="201"/>
      <c r="CA920" s="201"/>
      <c r="CB920" s="201"/>
      <c r="CC920" s="201"/>
      <c r="CD920" s="201"/>
      <c r="CE920" s="201"/>
      <c r="CF920" s="201"/>
      <c r="CG920" s="201"/>
      <c r="CH920" s="201"/>
      <c r="CI920" s="201"/>
      <c r="CJ920" s="201"/>
      <c r="CK920" s="201"/>
      <c r="CL920" s="201"/>
      <c r="CM920" s="201"/>
      <c r="CN920" s="201"/>
      <c r="CO920" s="201"/>
      <c r="CP920" s="201"/>
      <c r="CQ920" s="201"/>
      <c r="CR920" s="201"/>
      <c r="CS920" s="201"/>
      <c r="CT920" s="201"/>
      <c r="CU920" s="201"/>
    </row>
    <row r="921" spans="1:99" x14ac:dyDescent="0.25">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3"/>
      <c r="X921" s="201"/>
      <c r="Y921" s="201"/>
      <c r="Z921" s="201"/>
      <c r="AA921" s="201"/>
      <c r="AB921" s="201"/>
      <c r="AC921" s="203"/>
      <c r="AD921" s="201"/>
      <c r="AE921" s="201"/>
      <c r="AF921" s="201"/>
      <c r="AG921" s="201"/>
      <c r="AH921" s="201"/>
      <c r="AI921" s="201"/>
      <c r="AJ921" s="201"/>
      <c r="AK921" s="201"/>
      <c r="AL921" s="201"/>
      <c r="AM921" s="201"/>
      <c r="AN921" s="201"/>
      <c r="AO921" s="201"/>
      <c r="AP921" s="201"/>
      <c r="AQ921" s="201"/>
      <c r="AR921" s="201"/>
      <c r="AS921" s="201"/>
      <c r="AT921" s="201"/>
      <c r="AU921" s="201"/>
      <c r="AV921" s="201"/>
      <c r="AW921" s="201"/>
      <c r="AX921" s="206"/>
      <c r="AY921" s="201"/>
      <c r="AZ921" s="201"/>
      <c r="BA921" s="201"/>
      <c r="BB921" s="201"/>
      <c r="BC921" s="201"/>
      <c r="BD921" s="201"/>
      <c r="BE921" s="201"/>
      <c r="BF921" s="201"/>
      <c r="BG921" s="201"/>
      <c r="BH921" s="203"/>
      <c r="BI921" s="201"/>
      <c r="BJ921" s="201"/>
      <c r="BK921" s="201"/>
      <c r="BL921" s="201"/>
      <c r="BM921" s="201"/>
      <c r="BN921" s="201"/>
      <c r="BO921" s="201"/>
      <c r="BP921" s="201"/>
      <c r="BQ921" s="201"/>
      <c r="BR921" s="201"/>
      <c r="BS921" s="201"/>
      <c r="BT921" s="201"/>
      <c r="BU921" s="201"/>
      <c r="BV921" s="201"/>
      <c r="BW921" s="201"/>
      <c r="BX921" s="201"/>
      <c r="BY921" s="201"/>
      <c r="BZ921" s="201"/>
      <c r="CA921" s="201"/>
      <c r="CB921" s="201"/>
      <c r="CC921" s="201"/>
      <c r="CD921" s="201"/>
      <c r="CE921" s="201"/>
      <c r="CF921" s="201"/>
      <c r="CG921" s="201"/>
      <c r="CH921" s="201"/>
      <c r="CI921" s="201"/>
      <c r="CJ921" s="201"/>
      <c r="CK921" s="201"/>
      <c r="CL921" s="201"/>
      <c r="CM921" s="201"/>
      <c r="CN921" s="201"/>
      <c r="CO921" s="201"/>
      <c r="CP921" s="201"/>
      <c r="CQ921" s="201"/>
      <c r="CR921" s="201"/>
      <c r="CS921" s="201"/>
      <c r="CT921" s="201"/>
      <c r="CU921" s="201"/>
    </row>
    <row r="922" spans="1:99" x14ac:dyDescent="0.25">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3"/>
      <c r="X922" s="201"/>
      <c r="Y922" s="201"/>
      <c r="Z922" s="201"/>
      <c r="AA922" s="201"/>
      <c r="AB922" s="201"/>
      <c r="AC922" s="203"/>
      <c r="AD922" s="201"/>
      <c r="AE922" s="201"/>
      <c r="AF922" s="201"/>
      <c r="AG922" s="201"/>
      <c r="AH922" s="201"/>
      <c r="AI922" s="201"/>
      <c r="AJ922" s="201"/>
      <c r="AK922" s="201"/>
      <c r="AL922" s="201"/>
      <c r="AM922" s="201"/>
      <c r="AN922" s="201"/>
      <c r="AO922" s="201"/>
      <c r="AP922" s="201"/>
      <c r="AQ922" s="201"/>
      <c r="AR922" s="201"/>
      <c r="AS922" s="201"/>
      <c r="AT922" s="201"/>
      <c r="AU922" s="201"/>
      <c r="AV922" s="201"/>
      <c r="AW922" s="201"/>
      <c r="AX922" s="206"/>
      <c r="AY922" s="201"/>
      <c r="AZ922" s="201"/>
      <c r="BA922" s="201"/>
      <c r="BB922" s="201"/>
      <c r="BC922" s="201"/>
      <c r="BD922" s="201"/>
      <c r="BE922" s="201"/>
      <c r="BF922" s="201"/>
      <c r="BG922" s="201"/>
      <c r="BH922" s="203"/>
      <c r="BI922" s="201"/>
      <c r="BJ922" s="201"/>
      <c r="BK922" s="201"/>
      <c r="BL922" s="201"/>
      <c r="BM922" s="201"/>
      <c r="BN922" s="201"/>
      <c r="BO922" s="201"/>
      <c r="BP922" s="201"/>
      <c r="BQ922" s="201"/>
      <c r="BR922" s="201"/>
      <c r="BS922" s="201"/>
      <c r="BT922" s="201"/>
      <c r="BU922" s="201"/>
      <c r="BV922" s="201"/>
      <c r="BW922" s="201"/>
      <c r="BX922" s="201"/>
      <c r="BY922" s="201"/>
      <c r="BZ922" s="201"/>
      <c r="CA922" s="201"/>
      <c r="CB922" s="201"/>
      <c r="CC922" s="201"/>
      <c r="CD922" s="201"/>
      <c r="CE922" s="201"/>
      <c r="CF922" s="201"/>
      <c r="CG922" s="201"/>
      <c r="CH922" s="201"/>
      <c r="CI922" s="201"/>
      <c r="CJ922" s="201"/>
      <c r="CK922" s="201"/>
      <c r="CL922" s="201"/>
      <c r="CM922" s="201"/>
      <c r="CN922" s="201"/>
      <c r="CO922" s="201"/>
      <c r="CP922" s="201"/>
      <c r="CQ922" s="201"/>
      <c r="CR922" s="201"/>
      <c r="CS922" s="201"/>
      <c r="CT922" s="201"/>
      <c r="CU922" s="201"/>
    </row>
    <row r="923" spans="1:99" x14ac:dyDescent="0.25">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3"/>
      <c r="X923" s="201"/>
      <c r="Y923" s="201"/>
      <c r="Z923" s="201"/>
      <c r="AA923" s="201"/>
      <c r="AB923" s="201"/>
      <c r="AC923" s="203"/>
      <c r="AD923" s="201"/>
      <c r="AE923" s="201"/>
      <c r="AF923" s="201"/>
      <c r="AG923" s="201"/>
      <c r="AH923" s="201"/>
      <c r="AI923" s="201"/>
      <c r="AJ923" s="201"/>
      <c r="AK923" s="201"/>
      <c r="AL923" s="201"/>
      <c r="AM923" s="201"/>
      <c r="AN923" s="201"/>
      <c r="AO923" s="201"/>
      <c r="AP923" s="201"/>
      <c r="AQ923" s="201"/>
      <c r="AR923" s="201"/>
      <c r="AS923" s="201"/>
      <c r="AT923" s="201"/>
      <c r="AU923" s="201"/>
      <c r="AV923" s="201"/>
      <c r="AW923" s="201"/>
      <c r="AX923" s="206"/>
      <c r="AY923" s="201"/>
      <c r="AZ923" s="201"/>
      <c r="BA923" s="201"/>
      <c r="BB923" s="201"/>
      <c r="BC923" s="201"/>
      <c r="BD923" s="201"/>
      <c r="BE923" s="201"/>
      <c r="BF923" s="201"/>
      <c r="BG923" s="201"/>
      <c r="BH923" s="203"/>
      <c r="BI923" s="201"/>
      <c r="BJ923" s="201"/>
      <c r="BK923" s="201"/>
      <c r="BL923" s="201"/>
      <c r="BM923" s="201"/>
      <c r="BN923" s="201"/>
      <c r="BO923" s="201"/>
      <c r="BP923" s="201"/>
      <c r="BQ923" s="201"/>
      <c r="BR923" s="201"/>
      <c r="BS923" s="201"/>
      <c r="BT923" s="201"/>
      <c r="BU923" s="201"/>
      <c r="BV923" s="201"/>
      <c r="BW923" s="201"/>
      <c r="BX923" s="201"/>
      <c r="BY923" s="201"/>
      <c r="BZ923" s="201"/>
      <c r="CA923" s="201"/>
      <c r="CB923" s="201"/>
      <c r="CC923" s="201"/>
      <c r="CD923" s="201"/>
      <c r="CE923" s="201"/>
      <c r="CF923" s="201"/>
      <c r="CG923" s="201"/>
      <c r="CH923" s="201"/>
      <c r="CI923" s="201"/>
      <c r="CJ923" s="201"/>
      <c r="CK923" s="201"/>
      <c r="CL923" s="201"/>
      <c r="CM923" s="201"/>
      <c r="CN923" s="201"/>
      <c r="CO923" s="201"/>
      <c r="CP923" s="201"/>
      <c r="CQ923" s="201"/>
      <c r="CR923" s="201"/>
      <c r="CS923" s="201"/>
      <c r="CT923" s="201"/>
      <c r="CU923" s="201"/>
    </row>
    <row r="924" spans="1:99" x14ac:dyDescent="0.25">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3"/>
      <c r="X924" s="201"/>
      <c r="Y924" s="201"/>
      <c r="Z924" s="201"/>
      <c r="AA924" s="201"/>
      <c r="AB924" s="201"/>
      <c r="AC924" s="203"/>
      <c r="AD924" s="201"/>
      <c r="AE924" s="201"/>
      <c r="AF924" s="201"/>
      <c r="AG924" s="201"/>
      <c r="AH924" s="201"/>
      <c r="AI924" s="201"/>
      <c r="AJ924" s="201"/>
      <c r="AK924" s="201"/>
      <c r="AL924" s="201"/>
      <c r="AM924" s="201"/>
      <c r="AN924" s="201"/>
      <c r="AO924" s="201"/>
      <c r="AP924" s="201"/>
      <c r="AQ924" s="201"/>
      <c r="AR924" s="201"/>
      <c r="AS924" s="201"/>
      <c r="AT924" s="201"/>
      <c r="AU924" s="201"/>
      <c r="AV924" s="201"/>
      <c r="AW924" s="201"/>
      <c r="AX924" s="206"/>
      <c r="AY924" s="201"/>
      <c r="AZ924" s="201"/>
      <c r="BA924" s="201"/>
      <c r="BB924" s="201"/>
      <c r="BC924" s="201"/>
      <c r="BD924" s="201"/>
      <c r="BE924" s="201"/>
      <c r="BF924" s="201"/>
      <c r="BG924" s="201"/>
      <c r="BH924" s="203"/>
      <c r="BI924" s="201"/>
      <c r="BJ924" s="201"/>
      <c r="BK924" s="201"/>
      <c r="BL924" s="201"/>
      <c r="BM924" s="201"/>
      <c r="BN924" s="201"/>
      <c r="BO924" s="201"/>
      <c r="BP924" s="201"/>
      <c r="BQ924" s="201"/>
      <c r="BR924" s="201"/>
      <c r="BS924" s="201"/>
      <c r="BT924" s="201"/>
      <c r="BU924" s="201"/>
      <c r="BV924" s="201"/>
      <c r="BW924" s="201"/>
      <c r="BX924" s="201"/>
      <c r="BY924" s="201"/>
      <c r="BZ924" s="201"/>
      <c r="CA924" s="201"/>
      <c r="CB924" s="201"/>
      <c r="CC924" s="201"/>
      <c r="CD924" s="201"/>
      <c r="CE924" s="201"/>
      <c r="CF924" s="201"/>
      <c r="CG924" s="201"/>
      <c r="CH924" s="201"/>
      <c r="CI924" s="201"/>
      <c r="CJ924" s="201"/>
      <c r="CK924" s="201"/>
      <c r="CL924" s="201"/>
      <c r="CM924" s="201"/>
      <c r="CN924" s="201"/>
      <c r="CO924" s="201"/>
      <c r="CP924" s="201"/>
      <c r="CQ924" s="201"/>
      <c r="CR924" s="201"/>
      <c r="CS924" s="201"/>
      <c r="CT924" s="201"/>
      <c r="CU924" s="201"/>
    </row>
    <row r="925" spans="1:99" x14ac:dyDescent="0.25">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3"/>
      <c r="X925" s="201"/>
      <c r="Y925" s="201"/>
      <c r="Z925" s="201"/>
      <c r="AA925" s="201"/>
      <c r="AB925" s="201"/>
      <c r="AC925" s="203"/>
      <c r="AD925" s="201"/>
      <c r="AE925" s="201"/>
      <c r="AF925" s="201"/>
      <c r="AG925" s="201"/>
      <c r="AH925" s="201"/>
      <c r="AI925" s="201"/>
      <c r="AJ925" s="201"/>
      <c r="AK925" s="201"/>
      <c r="AL925" s="201"/>
      <c r="AM925" s="201"/>
      <c r="AN925" s="201"/>
      <c r="AO925" s="201"/>
      <c r="AP925" s="201"/>
      <c r="AQ925" s="201"/>
      <c r="AR925" s="201"/>
      <c r="AS925" s="201"/>
      <c r="AT925" s="201"/>
      <c r="AU925" s="201"/>
      <c r="AV925" s="201"/>
      <c r="AW925" s="201"/>
      <c r="AX925" s="206"/>
      <c r="AY925" s="201"/>
      <c r="AZ925" s="201"/>
      <c r="BA925" s="201"/>
      <c r="BB925" s="201"/>
      <c r="BC925" s="201"/>
      <c r="BD925" s="201"/>
      <c r="BE925" s="201"/>
      <c r="BF925" s="201"/>
      <c r="BG925" s="201"/>
      <c r="BH925" s="203"/>
      <c r="BI925" s="201"/>
      <c r="BJ925" s="201"/>
      <c r="BK925" s="201"/>
      <c r="BL925" s="201"/>
      <c r="BM925" s="201"/>
      <c r="BN925" s="201"/>
      <c r="BO925" s="201"/>
      <c r="BP925" s="201"/>
      <c r="BQ925" s="201"/>
      <c r="BR925" s="201"/>
      <c r="BS925" s="201"/>
      <c r="BT925" s="201"/>
      <c r="BU925" s="201"/>
      <c r="BV925" s="201"/>
      <c r="BW925" s="201"/>
      <c r="BX925" s="201"/>
      <c r="BY925" s="201"/>
      <c r="BZ925" s="201"/>
      <c r="CA925" s="201"/>
      <c r="CB925" s="201"/>
      <c r="CC925" s="201"/>
      <c r="CD925" s="201"/>
      <c r="CE925" s="201"/>
      <c r="CF925" s="201"/>
      <c r="CG925" s="201"/>
      <c r="CH925" s="201"/>
      <c r="CI925" s="201"/>
      <c r="CJ925" s="201"/>
      <c r="CK925" s="201"/>
      <c r="CL925" s="201"/>
      <c r="CM925" s="201"/>
      <c r="CN925" s="201"/>
      <c r="CO925" s="201"/>
      <c r="CP925" s="201"/>
      <c r="CQ925" s="201"/>
      <c r="CR925" s="201"/>
      <c r="CS925" s="201"/>
      <c r="CT925" s="201"/>
      <c r="CU925" s="201"/>
    </row>
    <row r="926" spans="1:99" x14ac:dyDescent="0.25">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3"/>
      <c r="X926" s="201"/>
      <c r="Y926" s="201"/>
      <c r="Z926" s="201"/>
      <c r="AA926" s="201"/>
      <c r="AB926" s="201"/>
      <c r="AC926" s="203"/>
      <c r="AD926" s="201"/>
      <c r="AE926" s="201"/>
      <c r="AF926" s="201"/>
      <c r="AG926" s="201"/>
      <c r="AH926" s="201"/>
      <c r="AI926" s="201"/>
      <c r="AJ926" s="201"/>
      <c r="AK926" s="201"/>
      <c r="AL926" s="201"/>
      <c r="AM926" s="201"/>
      <c r="AN926" s="201"/>
      <c r="AO926" s="201"/>
      <c r="AP926" s="201"/>
      <c r="AQ926" s="201"/>
      <c r="AR926" s="201"/>
      <c r="AS926" s="201"/>
      <c r="AT926" s="201"/>
      <c r="AU926" s="201"/>
      <c r="AV926" s="201"/>
      <c r="AW926" s="201"/>
      <c r="AX926" s="206"/>
      <c r="AY926" s="201"/>
      <c r="AZ926" s="201"/>
      <c r="BA926" s="201"/>
      <c r="BB926" s="201"/>
      <c r="BC926" s="201"/>
      <c r="BD926" s="201"/>
      <c r="BE926" s="201"/>
      <c r="BF926" s="201"/>
      <c r="BG926" s="201"/>
      <c r="BH926" s="203"/>
      <c r="BI926" s="201"/>
      <c r="BJ926" s="201"/>
      <c r="BK926" s="201"/>
      <c r="BL926" s="201"/>
      <c r="BM926" s="201"/>
      <c r="BN926" s="201"/>
      <c r="BO926" s="201"/>
      <c r="BP926" s="201"/>
      <c r="BQ926" s="201"/>
      <c r="BR926" s="201"/>
      <c r="BS926" s="201"/>
      <c r="BT926" s="201"/>
      <c r="BU926" s="201"/>
      <c r="BV926" s="201"/>
      <c r="BW926" s="201"/>
      <c r="BX926" s="201"/>
      <c r="BY926" s="201"/>
      <c r="BZ926" s="201"/>
      <c r="CA926" s="201"/>
      <c r="CB926" s="201"/>
      <c r="CC926" s="201"/>
      <c r="CD926" s="201"/>
      <c r="CE926" s="201"/>
      <c r="CF926" s="201"/>
      <c r="CG926" s="201"/>
      <c r="CH926" s="201"/>
      <c r="CI926" s="201"/>
      <c r="CJ926" s="201"/>
      <c r="CK926" s="201"/>
      <c r="CL926" s="201"/>
      <c r="CM926" s="201"/>
      <c r="CN926" s="201"/>
      <c r="CO926" s="201"/>
      <c r="CP926" s="201"/>
      <c r="CQ926" s="201"/>
      <c r="CR926" s="201"/>
      <c r="CS926" s="201"/>
      <c r="CT926" s="201"/>
      <c r="CU926" s="201"/>
    </row>
    <row r="927" spans="1:99" x14ac:dyDescent="0.25">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3"/>
      <c r="X927" s="201"/>
      <c r="Y927" s="201"/>
      <c r="Z927" s="201"/>
      <c r="AA927" s="201"/>
      <c r="AB927" s="201"/>
      <c r="AC927" s="203"/>
      <c r="AD927" s="201"/>
      <c r="AE927" s="201"/>
      <c r="AF927" s="201"/>
      <c r="AG927" s="201"/>
      <c r="AH927" s="201"/>
      <c r="AI927" s="201"/>
      <c r="AJ927" s="201"/>
      <c r="AK927" s="201"/>
      <c r="AL927" s="201"/>
      <c r="AM927" s="201"/>
      <c r="AN927" s="201"/>
      <c r="AO927" s="201"/>
      <c r="AP927" s="201"/>
      <c r="AQ927" s="201"/>
      <c r="AR927" s="201"/>
      <c r="AS927" s="201"/>
      <c r="AT927" s="201"/>
      <c r="AU927" s="201"/>
      <c r="AV927" s="201"/>
      <c r="AW927" s="201"/>
      <c r="AX927" s="206"/>
      <c r="AY927" s="201"/>
      <c r="AZ927" s="201"/>
      <c r="BA927" s="201"/>
      <c r="BB927" s="201"/>
      <c r="BC927" s="201"/>
      <c r="BD927" s="201"/>
      <c r="BE927" s="201"/>
      <c r="BF927" s="201"/>
      <c r="BG927" s="201"/>
      <c r="BH927" s="203"/>
      <c r="BI927" s="201"/>
      <c r="BJ927" s="201"/>
      <c r="BK927" s="201"/>
      <c r="BL927" s="201"/>
      <c r="BM927" s="201"/>
      <c r="BN927" s="201"/>
      <c r="BO927" s="201"/>
      <c r="BP927" s="201"/>
      <c r="BQ927" s="201"/>
      <c r="BR927" s="201"/>
      <c r="BS927" s="201"/>
      <c r="BT927" s="201"/>
      <c r="BU927" s="201"/>
      <c r="BV927" s="201"/>
      <c r="BW927" s="201"/>
      <c r="BX927" s="201"/>
      <c r="BY927" s="201"/>
      <c r="BZ927" s="201"/>
      <c r="CA927" s="201"/>
      <c r="CB927" s="201"/>
      <c r="CC927" s="201"/>
      <c r="CD927" s="201"/>
      <c r="CE927" s="201"/>
      <c r="CF927" s="201"/>
      <c r="CG927" s="201"/>
      <c r="CH927" s="201"/>
      <c r="CI927" s="201"/>
      <c r="CJ927" s="201"/>
      <c r="CK927" s="201"/>
      <c r="CL927" s="201"/>
      <c r="CM927" s="201"/>
      <c r="CN927" s="201"/>
      <c r="CO927" s="201"/>
      <c r="CP927" s="201"/>
      <c r="CQ927" s="201"/>
      <c r="CR927" s="201"/>
      <c r="CS927" s="201"/>
      <c r="CT927" s="201"/>
      <c r="CU927" s="201"/>
    </row>
    <row r="928" spans="1:99" x14ac:dyDescent="0.25">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3"/>
      <c r="X928" s="201"/>
      <c r="Y928" s="201"/>
      <c r="Z928" s="201"/>
      <c r="AA928" s="201"/>
      <c r="AB928" s="201"/>
      <c r="AC928" s="203"/>
      <c r="AD928" s="201"/>
      <c r="AE928" s="201"/>
      <c r="AF928" s="201"/>
      <c r="AG928" s="201"/>
      <c r="AH928" s="201"/>
      <c r="AI928" s="201"/>
      <c r="AJ928" s="201"/>
      <c r="AK928" s="201"/>
      <c r="AL928" s="201"/>
      <c r="AM928" s="201"/>
      <c r="AN928" s="201"/>
      <c r="AO928" s="201"/>
      <c r="AP928" s="201"/>
      <c r="AQ928" s="201"/>
      <c r="AR928" s="201"/>
      <c r="AS928" s="201"/>
      <c r="AT928" s="201"/>
      <c r="AU928" s="201"/>
      <c r="AV928" s="201"/>
      <c r="AW928" s="201"/>
      <c r="AX928" s="206"/>
      <c r="AY928" s="201"/>
      <c r="AZ928" s="201"/>
      <c r="BA928" s="201"/>
      <c r="BB928" s="201"/>
      <c r="BC928" s="201"/>
      <c r="BD928" s="201"/>
      <c r="BE928" s="201"/>
      <c r="BF928" s="201"/>
      <c r="BG928" s="201"/>
      <c r="BH928" s="203"/>
      <c r="BI928" s="201"/>
      <c r="BJ928" s="201"/>
      <c r="BK928" s="201"/>
      <c r="BL928" s="201"/>
      <c r="BM928" s="201"/>
      <c r="BN928" s="201"/>
      <c r="BO928" s="201"/>
      <c r="BP928" s="201"/>
      <c r="BQ928" s="201"/>
      <c r="BR928" s="201"/>
      <c r="BS928" s="201"/>
      <c r="BT928" s="201"/>
      <c r="BU928" s="201"/>
      <c r="BV928" s="201"/>
      <c r="BW928" s="201"/>
      <c r="BX928" s="201"/>
      <c r="BY928" s="201"/>
      <c r="BZ928" s="201"/>
      <c r="CA928" s="201"/>
      <c r="CB928" s="201"/>
      <c r="CC928" s="201"/>
      <c r="CD928" s="201"/>
      <c r="CE928" s="201"/>
      <c r="CF928" s="201"/>
      <c r="CG928" s="201"/>
      <c r="CH928" s="201"/>
      <c r="CI928" s="201"/>
      <c r="CJ928" s="201"/>
      <c r="CK928" s="201"/>
      <c r="CL928" s="201"/>
      <c r="CM928" s="201"/>
      <c r="CN928" s="201"/>
      <c r="CO928" s="201"/>
      <c r="CP928" s="201"/>
      <c r="CQ928" s="201"/>
      <c r="CR928" s="201"/>
      <c r="CS928" s="201"/>
      <c r="CT928" s="201"/>
      <c r="CU928" s="201"/>
    </row>
    <row r="929" spans="1:99" x14ac:dyDescent="0.25">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3"/>
      <c r="X929" s="201"/>
      <c r="Y929" s="201"/>
      <c r="Z929" s="201"/>
      <c r="AA929" s="201"/>
      <c r="AB929" s="201"/>
      <c r="AC929" s="203"/>
      <c r="AD929" s="201"/>
      <c r="AE929" s="201"/>
      <c r="AF929" s="201"/>
      <c r="AG929" s="201"/>
      <c r="AH929" s="201"/>
      <c r="AI929" s="201"/>
      <c r="AJ929" s="201"/>
      <c r="AK929" s="201"/>
      <c r="AL929" s="201"/>
      <c r="AM929" s="201"/>
      <c r="AN929" s="201"/>
      <c r="AO929" s="201"/>
      <c r="AP929" s="201"/>
      <c r="AQ929" s="201"/>
      <c r="AR929" s="201"/>
      <c r="AS929" s="201"/>
      <c r="AT929" s="201"/>
      <c r="AU929" s="201"/>
      <c r="AV929" s="201"/>
      <c r="AW929" s="201"/>
      <c r="AX929" s="206"/>
      <c r="AY929" s="201"/>
      <c r="AZ929" s="201"/>
      <c r="BA929" s="201"/>
      <c r="BB929" s="201"/>
      <c r="BC929" s="201"/>
      <c r="BD929" s="201"/>
      <c r="BE929" s="201"/>
      <c r="BF929" s="201"/>
      <c r="BG929" s="201"/>
      <c r="BH929" s="203"/>
      <c r="BI929" s="201"/>
      <c r="BJ929" s="201"/>
      <c r="BK929" s="201"/>
      <c r="BL929" s="201"/>
      <c r="BM929" s="201"/>
      <c r="BN929" s="201"/>
      <c r="BO929" s="201"/>
      <c r="BP929" s="201"/>
      <c r="BQ929" s="201"/>
      <c r="BR929" s="201"/>
      <c r="BS929" s="201"/>
      <c r="BT929" s="201"/>
      <c r="BU929" s="201"/>
      <c r="BV929" s="201"/>
      <c r="BW929" s="201"/>
      <c r="BX929" s="201"/>
      <c r="BY929" s="201"/>
      <c r="BZ929" s="201"/>
      <c r="CA929" s="201"/>
      <c r="CB929" s="201"/>
      <c r="CC929" s="201"/>
      <c r="CD929" s="201"/>
      <c r="CE929" s="201"/>
      <c r="CF929" s="201"/>
      <c r="CG929" s="201"/>
      <c r="CH929" s="201"/>
      <c r="CI929" s="201"/>
      <c r="CJ929" s="201"/>
      <c r="CK929" s="201"/>
      <c r="CL929" s="201"/>
      <c r="CM929" s="201"/>
      <c r="CN929" s="201"/>
      <c r="CO929" s="201"/>
      <c r="CP929" s="201"/>
      <c r="CQ929" s="201"/>
      <c r="CR929" s="201"/>
      <c r="CS929" s="201"/>
      <c r="CT929" s="201"/>
      <c r="CU929" s="201"/>
    </row>
    <row r="930" spans="1:99" x14ac:dyDescent="0.25">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3"/>
      <c r="X930" s="201"/>
      <c r="Y930" s="201"/>
      <c r="Z930" s="201"/>
      <c r="AA930" s="201"/>
      <c r="AB930" s="201"/>
      <c r="AC930" s="203"/>
      <c r="AD930" s="201"/>
      <c r="AE930" s="201"/>
      <c r="AF930" s="201"/>
      <c r="AG930" s="201"/>
      <c r="AH930" s="201"/>
      <c r="AI930" s="201"/>
      <c r="AJ930" s="201"/>
      <c r="AK930" s="201"/>
      <c r="AL930" s="201"/>
      <c r="AM930" s="201"/>
      <c r="AN930" s="201"/>
      <c r="AO930" s="201"/>
      <c r="AP930" s="201"/>
      <c r="AQ930" s="201"/>
      <c r="AR930" s="201"/>
      <c r="AS930" s="201"/>
      <c r="AT930" s="201"/>
      <c r="AU930" s="201"/>
      <c r="AV930" s="201"/>
      <c r="AW930" s="201"/>
      <c r="AX930" s="206"/>
      <c r="AY930" s="201"/>
      <c r="AZ930" s="201"/>
      <c r="BA930" s="201"/>
      <c r="BB930" s="201"/>
      <c r="BC930" s="201"/>
      <c r="BD930" s="201"/>
      <c r="BE930" s="201"/>
      <c r="BF930" s="201"/>
      <c r="BG930" s="201"/>
      <c r="BH930" s="203"/>
      <c r="BI930" s="201"/>
      <c r="BJ930" s="201"/>
      <c r="BK930" s="201"/>
      <c r="BL930" s="201"/>
      <c r="BM930" s="201"/>
      <c r="BN930" s="201"/>
      <c r="BO930" s="201"/>
      <c r="BP930" s="201"/>
      <c r="BQ930" s="201"/>
      <c r="BR930" s="201"/>
      <c r="BS930" s="201"/>
      <c r="BT930" s="201"/>
      <c r="BU930" s="201"/>
      <c r="BV930" s="201"/>
      <c r="BW930" s="201"/>
      <c r="BX930" s="201"/>
      <c r="BY930" s="201"/>
      <c r="BZ930" s="201"/>
      <c r="CA930" s="201"/>
      <c r="CB930" s="201"/>
      <c r="CC930" s="201"/>
      <c r="CD930" s="201"/>
      <c r="CE930" s="201"/>
      <c r="CF930" s="201"/>
      <c r="CG930" s="201"/>
      <c r="CH930" s="201"/>
      <c r="CI930" s="201"/>
      <c r="CJ930" s="201"/>
      <c r="CK930" s="201"/>
      <c r="CL930" s="201"/>
      <c r="CM930" s="201"/>
      <c r="CN930" s="201"/>
      <c r="CO930" s="201"/>
      <c r="CP930" s="201"/>
      <c r="CQ930" s="201"/>
      <c r="CR930" s="201"/>
      <c r="CS930" s="201"/>
      <c r="CT930" s="201"/>
      <c r="CU930" s="201"/>
    </row>
    <row r="931" spans="1:99" x14ac:dyDescent="0.25">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3"/>
      <c r="X931" s="201"/>
      <c r="Y931" s="201"/>
      <c r="Z931" s="201"/>
      <c r="AA931" s="201"/>
      <c r="AB931" s="201"/>
      <c r="AC931" s="203"/>
      <c r="AD931" s="201"/>
      <c r="AE931" s="201"/>
      <c r="AF931" s="201"/>
      <c r="AG931" s="201"/>
      <c r="AH931" s="201"/>
      <c r="AI931" s="201"/>
      <c r="AJ931" s="201"/>
      <c r="AK931" s="201"/>
      <c r="AL931" s="201"/>
      <c r="AM931" s="201"/>
      <c r="AN931" s="201"/>
      <c r="AO931" s="201"/>
      <c r="AP931" s="201"/>
      <c r="AQ931" s="201"/>
      <c r="AR931" s="201"/>
      <c r="AS931" s="201"/>
      <c r="AT931" s="201"/>
      <c r="AU931" s="201"/>
      <c r="AV931" s="201"/>
      <c r="AW931" s="201"/>
      <c r="AX931" s="206"/>
      <c r="AY931" s="201"/>
      <c r="AZ931" s="201"/>
      <c r="BA931" s="201"/>
      <c r="BB931" s="201"/>
      <c r="BC931" s="201"/>
      <c r="BD931" s="201"/>
      <c r="BE931" s="201"/>
      <c r="BF931" s="201"/>
      <c r="BG931" s="201"/>
      <c r="BH931" s="203"/>
      <c r="BI931" s="201"/>
      <c r="BJ931" s="201"/>
      <c r="BK931" s="201"/>
      <c r="BL931" s="201"/>
      <c r="BM931" s="201"/>
      <c r="BN931" s="201"/>
      <c r="BO931" s="201"/>
      <c r="BP931" s="201"/>
      <c r="BQ931" s="201"/>
      <c r="BR931" s="201"/>
      <c r="BS931" s="201"/>
      <c r="BT931" s="201"/>
      <c r="BU931" s="201"/>
      <c r="BV931" s="201"/>
      <c r="BW931" s="201"/>
      <c r="BX931" s="201"/>
      <c r="BY931" s="201"/>
      <c r="BZ931" s="201"/>
      <c r="CA931" s="201"/>
      <c r="CB931" s="201"/>
      <c r="CC931" s="201"/>
      <c r="CD931" s="201"/>
      <c r="CE931" s="201"/>
      <c r="CF931" s="201"/>
      <c r="CG931" s="201"/>
      <c r="CH931" s="201"/>
      <c r="CI931" s="201"/>
      <c r="CJ931" s="201"/>
      <c r="CK931" s="201"/>
      <c r="CL931" s="201"/>
      <c r="CM931" s="201"/>
      <c r="CN931" s="201"/>
      <c r="CO931" s="201"/>
      <c r="CP931" s="201"/>
      <c r="CQ931" s="201"/>
      <c r="CR931" s="201"/>
      <c r="CS931" s="201"/>
      <c r="CT931" s="201"/>
      <c r="CU931" s="201"/>
    </row>
    <row r="932" spans="1:99" x14ac:dyDescent="0.25">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3"/>
      <c r="X932" s="201"/>
      <c r="Y932" s="201"/>
      <c r="Z932" s="201"/>
      <c r="AA932" s="201"/>
      <c r="AB932" s="201"/>
      <c r="AC932" s="203"/>
      <c r="AD932" s="201"/>
      <c r="AE932" s="201"/>
      <c r="AF932" s="201"/>
      <c r="AG932" s="201"/>
      <c r="AH932" s="201"/>
      <c r="AI932" s="201"/>
      <c r="AJ932" s="201"/>
      <c r="AK932" s="201"/>
      <c r="AL932" s="201"/>
      <c r="AM932" s="201"/>
      <c r="AN932" s="201"/>
      <c r="AO932" s="201"/>
      <c r="AP932" s="201"/>
      <c r="AQ932" s="201"/>
      <c r="AR932" s="201"/>
      <c r="AS932" s="201"/>
      <c r="AT932" s="201"/>
      <c r="AU932" s="201"/>
      <c r="AV932" s="201"/>
      <c r="AW932" s="201"/>
      <c r="AX932" s="206"/>
      <c r="AY932" s="201"/>
      <c r="AZ932" s="201"/>
      <c r="BA932" s="201"/>
      <c r="BB932" s="201"/>
      <c r="BC932" s="201"/>
      <c r="BD932" s="201"/>
      <c r="BE932" s="201"/>
      <c r="BF932" s="201"/>
      <c r="BG932" s="201"/>
      <c r="BH932" s="203"/>
      <c r="BI932" s="201"/>
      <c r="BJ932" s="201"/>
      <c r="BK932" s="201"/>
      <c r="BL932" s="201"/>
      <c r="BM932" s="201"/>
      <c r="BN932" s="201"/>
      <c r="BO932" s="201"/>
      <c r="BP932" s="201"/>
      <c r="BQ932" s="201"/>
      <c r="BR932" s="201"/>
      <c r="BS932" s="201"/>
      <c r="BT932" s="201"/>
      <c r="BU932" s="201"/>
      <c r="BV932" s="201"/>
      <c r="BW932" s="201"/>
      <c r="BX932" s="201"/>
      <c r="BY932" s="201"/>
      <c r="BZ932" s="201"/>
      <c r="CA932" s="201"/>
      <c r="CB932" s="201"/>
      <c r="CC932" s="201"/>
      <c r="CD932" s="201"/>
      <c r="CE932" s="201"/>
      <c r="CF932" s="201"/>
      <c r="CG932" s="201"/>
      <c r="CH932" s="201"/>
      <c r="CI932" s="201"/>
      <c r="CJ932" s="201"/>
      <c r="CK932" s="201"/>
      <c r="CL932" s="201"/>
      <c r="CM932" s="201"/>
      <c r="CN932" s="201"/>
      <c r="CO932" s="201"/>
      <c r="CP932" s="201"/>
      <c r="CQ932" s="201"/>
      <c r="CR932" s="201"/>
      <c r="CS932" s="201"/>
      <c r="CT932" s="201"/>
      <c r="CU932" s="201"/>
    </row>
    <row r="933" spans="1:99" x14ac:dyDescent="0.25">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3"/>
      <c r="X933" s="201"/>
      <c r="Y933" s="201"/>
      <c r="Z933" s="201"/>
      <c r="AA933" s="201"/>
      <c r="AB933" s="201"/>
      <c r="AC933" s="203"/>
      <c r="AD933" s="201"/>
      <c r="AE933" s="201"/>
      <c r="AF933" s="201"/>
      <c r="AG933" s="201"/>
      <c r="AH933" s="201"/>
      <c r="AI933" s="201"/>
      <c r="AJ933" s="201"/>
      <c r="AK933" s="201"/>
      <c r="AL933" s="201"/>
      <c r="AM933" s="201"/>
      <c r="AN933" s="201"/>
      <c r="AO933" s="201"/>
      <c r="AP933" s="201"/>
      <c r="AQ933" s="201"/>
      <c r="AR933" s="201"/>
      <c r="AS933" s="201"/>
      <c r="AT933" s="201"/>
      <c r="AU933" s="201"/>
      <c r="AV933" s="201"/>
      <c r="AW933" s="201"/>
      <c r="AX933" s="206"/>
      <c r="AY933" s="201"/>
      <c r="AZ933" s="201"/>
      <c r="BA933" s="201"/>
      <c r="BB933" s="201"/>
      <c r="BC933" s="201"/>
      <c r="BD933" s="201"/>
      <c r="BE933" s="201"/>
      <c r="BF933" s="201"/>
      <c r="BG933" s="201"/>
      <c r="BH933" s="203"/>
      <c r="BI933" s="201"/>
      <c r="BJ933" s="201"/>
      <c r="BK933" s="201"/>
      <c r="BL933" s="201"/>
      <c r="BM933" s="201"/>
      <c r="BN933" s="201"/>
      <c r="BO933" s="201"/>
      <c r="BP933" s="201"/>
      <c r="BQ933" s="201"/>
      <c r="BR933" s="201"/>
      <c r="BS933" s="201"/>
      <c r="BT933" s="201"/>
      <c r="BU933" s="201"/>
      <c r="BV933" s="201"/>
      <c r="BW933" s="201"/>
      <c r="BX933" s="201"/>
      <c r="BY933" s="201"/>
      <c r="BZ933" s="201"/>
      <c r="CA933" s="201"/>
      <c r="CB933" s="201"/>
      <c r="CC933" s="201"/>
      <c r="CD933" s="201"/>
      <c r="CE933" s="201"/>
      <c r="CF933" s="201"/>
      <c r="CG933" s="201"/>
      <c r="CH933" s="201"/>
      <c r="CI933" s="201"/>
      <c r="CJ933" s="201"/>
      <c r="CK933" s="201"/>
      <c r="CL933" s="201"/>
      <c r="CM933" s="201"/>
      <c r="CN933" s="201"/>
      <c r="CO933" s="201"/>
      <c r="CP933" s="201"/>
      <c r="CQ933" s="201"/>
      <c r="CR933" s="201"/>
      <c r="CS933" s="201"/>
      <c r="CT933" s="201"/>
      <c r="CU933" s="201"/>
    </row>
    <row r="934" spans="1:99" x14ac:dyDescent="0.25">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3"/>
      <c r="X934" s="201"/>
      <c r="Y934" s="201"/>
      <c r="Z934" s="201"/>
      <c r="AA934" s="201"/>
      <c r="AB934" s="201"/>
      <c r="AC934" s="203"/>
      <c r="AD934" s="201"/>
      <c r="AE934" s="201"/>
      <c r="AF934" s="201"/>
      <c r="AG934" s="201"/>
      <c r="AH934" s="201"/>
      <c r="AI934" s="201"/>
      <c r="AJ934" s="201"/>
      <c r="AK934" s="201"/>
      <c r="AL934" s="201"/>
      <c r="AM934" s="201"/>
      <c r="AN934" s="201"/>
      <c r="AO934" s="201"/>
      <c r="AP934" s="201"/>
      <c r="AQ934" s="201"/>
      <c r="AR934" s="201"/>
      <c r="AS934" s="201"/>
      <c r="AT934" s="201"/>
      <c r="AU934" s="201"/>
      <c r="AV934" s="201"/>
      <c r="AW934" s="201"/>
      <c r="AX934" s="206"/>
      <c r="AY934" s="201"/>
      <c r="AZ934" s="201"/>
      <c r="BA934" s="201"/>
      <c r="BB934" s="201"/>
      <c r="BC934" s="201"/>
      <c r="BD934" s="201"/>
      <c r="BE934" s="201"/>
      <c r="BF934" s="201"/>
      <c r="BG934" s="201"/>
      <c r="BH934" s="203"/>
      <c r="BI934" s="201"/>
      <c r="BJ934" s="201"/>
      <c r="BK934" s="201"/>
      <c r="BL934" s="201"/>
      <c r="BM934" s="201"/>
      <c r="BN934" s="201"/>
      <c r="BO934" s="201"/>
      <c r="BP934" s="201"/>
      <c r="BQ934" s="201"/>
      <c r="BR934" s="201"/>
      <c r="BS934" s="201"/>
      <c r="BT934" s="201"/>
      <c r="BU934" s="201"/>
      <c r="BV934" s="201"/>
      <c r="BW934" s="201"/>
      <c r="BX934" s="201"/>
      <c r="BY934" s="201"/>
      <c r="BZ934" s="201"/>
      <c r="CA934" s="201"/>
      <c r="CB934" s="201"/>
      <c r="CC934" s="201"/>
      <c r="CD934" s="201"/>
      <c r="CE934" s="201"/>
      <c r="CF934" s="201"/>
      <c r="CG934" s="201"/>
      <c r="CH934" s="201"/>
      <c r="CI934" s="201"/>
      <c r="CJ934" s="201"/>
      <c r="CK934" s="201"/>
      <c r="CL934" s="201"/>
      <c r="CM934" s="201"/>
      <c r="CN934" s="201"/>
      <c r="CO934" s="201"/>
      <c r="CP934" s="201"/>
      <c r="CQ934" s="201"/>
      <c r="CR934" s="201"/>
      <c r="CS934" s="201"/>
      <c r="CT934" s="201"/>
      <c r="CU934" s="201"/>
    </row>
    <row r="935" spans="1:99" x14ac:dyDescent="0.25">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3"/>
      <c r="X935" s="201"/>
      <c r="Y935" s="201"/>
      <c r="Z935" s="201"/>
      <c r="AA935" s="201"/>
      <c r="AB935" s="201"/>
      <c r="AC935" s="203"/>
      <c r="AD935" s="201"/>
      <c r="AE935" s="201"/>
      <c r="AF935" s="201"/>
      <c r="AG935" s="201"/>
      <c r="AH935" s="201"/>
      <c r="AI935" s="201"/>
      <c r="AJ935" s="201"/>
      <c r="AK935" s="201"/>
      <c r="AL935" s="201"/>
      <c r="AM935" s="201"/>
      <c r="AN935" s="201"/>
      <c r="AO935" s="201"/>
      <c r="AP935" s="201"/>
      <c r="AQ935" s="201"/>
      <c r="AR935" s="201"/>
      <c r="AS935" s="201"/>
      <c r="AT935" s="201"/>
      <c r="AU935" s="201"/>
      <c r="AV935" s="201"/>
      <c r="AW935" s="201"/>
      <c r="AX935" s="206"/>
      <c r="AY935" s="201"/>
      <c r="AZ935" s="201"/>
      <c r="BA935" s="201"/>
      <c r="BB935" s="201"/>
      <c r="BC935" s="201"/>
      <c r="BD935" s="201"/>
      <c r="BE935" s="201"/>
      <c r="BF935" s="201"/>
      <c r="BG935" s="201"/>
      <c r="BH935" s="203"/>
      <c r="BI935" s="201"/>
      <c r="BJ935" s="201"/>
      <c r="BK935" s="201"/>
      <c r="BL935" s="201"/>
      <c r="BM935" s="201"/>
      <c r="BN935" s="201"/>
      <c r="BO935" s="201"/>
      <c r="BP935" s="201"/>
      <c r="BQ935" s="201"/>
      <c r="BR935" s="201"/>
      <c r="BS935" s="201"/>
      <c r="BT935" s="201"/>
      <c r="BU935" s="201"/>
      <c r="BV935" s="201"/>
      <c r="BW935" s="201"/>
      <c r="BX935" s="201"/>
      <c r="BY935" s="201"/>
      <c r="BZ935" s="201"/>
      <c r="CA935" s="201"/>
      <c r="CB935" s="201"/>
      <c r="CC935" s="201"/>
      <c r="CD935" s="201"/>
      <c r="CE935" s="201"/>
      <c r="CF935" s="201"/>
      <c r="CG935" s="201"/>
      <c r="CH935" s="201"/>
      <c r="CI935" s="201"/>
      <c r="CJ935" s="201"/>
      <c r="CK935" s="201"/>
      <c r="CL935" s="201"/>
      <c r="CM935" s="201"/>
      <c r="CN935" s="201"/>
      <c r="CO935" s="201"/>
      <c r="CP935" s="201"/>
      <c r="CQ935" s="201"/>
      <c r="CR935" s="201"/>
      <c r="CS935" s="201"/>
      <c r="CT935" s="201"/>
      <c r="CU935" s="201"/>
    </row>
    <row r="936" spans="1:99" x14ac:dyDescent="0.25">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3"/>
      <c r="X936" s="201"/>
      <c r="Y936" s="201"/>
      <c r="Z936" s="201"/>
      <c r="AA936" s="201"/>
      <c r="AB936" s="201"/>
      <c r="AC936" s="203"/>
      <c r="AD936" s="201"/>
      <c r="AE936" s="201"/>
      <c r="AF936" s="201"/>
      <c r="AG936" s="201"/>
      <c r="AH936" s="201"/>
      <c r="AI936" s="201"/>
      <c r="AJ936" s="201"/>
      <c r="AK936" s="201"/>
      <c r="AL936" s="201"/>
      <c r="AM936" s="201"/>
      <c r="AN936" s="201"/>
      <c r="AO936" s="201"/>
      <c r="AP936" s="201"/>
      <c r="AQ936" s="201"/>
      <c r="AR936" s="201"/>
      <c r="AS936" s="201"/>
      <c r="AT936" s="201"/>
      <c r="AU936" s="201"/>
      <c r="AV936" s="201"/>
      <c r="AW936" s="201"/>
      <c r="AX936" s="206"/>
      <c r="AY936" s="201"/>
      <c r="AZ936" s="201"/>
      <c r="BA936" s="201"/>
      <c r="BB936" s="201"/>
      <c r="BC936" s="201"/>
      <c r="BD936" s="201"/>
      <c r="BE936" s="201"/>
      <c r="BF936" s="201"/>
      <c r="BG936" s="201"/>
      <c r="BH936" s="203"/>
      <c r="BI936" s="201"/>
      <c r="BJ936" s="201"/>
      <c r="BK936" s="201"/>
      <c r="BL936" s="201"/>
      <c r="BM936" s="201"/>
      <c r="BN936" s="201"/>
      <c r="BO936" s="201"/>
      <c r="BP936" s="201"/>
      <c r="BQ936" s="201"/>
      <c r="BR936" s="201"/>
      <c r="BS936" s="201"/>
      <c r="BT936" s="201"/>
      <c r="BU936" s="201"/>
      <c r="BV936" s="201"/>
      <c r="BW936" s="201"/>
      <c r="BX936" s="201"/>
      <c r="BY936" s="201"/>
      <c r="BZ936" s="201"/>
      <c r="CA936" s="201"/>
      <c r="CB936" s="201"/>
      <c r="CC936" s="201"/>
      <c r="CD936" s="201"/>
      <c r="CE936" s="201"/>
      <c r="CF936" s="201"/>
      <c r="CG936" s="201"/>
      <c r="CH936" s="201"/>
      <c r="CI936" s="201"/>
      <c r="CJ936" s="201"/>
      <c r="CK936" s="201"/>
      <c r="CL936" s="201"/>
      <c r="CM936" s="201"/>
      <c r="CN936" s="201"/>
      <c r="CO936" s="201"/>
      <c r="CP936" s="201"/>
      <c r="CQ936" s="201"/>
      <c r="CR936" s="201"/>
      <c r="CS936" s="201"/>
      <c r="CT936" s="201"/>
      <c r="CU936" s="201"/>
    </row>
    <row r="937" spans="1:99" x14ac:dyDescent="0.25">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3"/>
      <c r="X937" s="201"/>
      <c r="Y937" s="201"/>
      <c r="Z937" s="201"/>
      <c r="AA937" s="201"/>
      <c r="AB937" s="201"/>
      <c r="AC937" s="203"/>
      <c r="AD937" s="201"/>
      <c r="AE937" s="201"/>
      <c r="AF937" s="201"/>
      <c r="AG937" s="201"/>
      <c r="AH937" s="201"/>
      <c r="AI937" s="201"/>
      <c r="AJ937" s="201"/>
      <c r="AK937" s="201"/>
      <c r="AL937" s="201"/>
      <c r="AM937" s="201"/>
      <c r="AN937" s="201"/>
      <c r="AO937" s="201"/>
      <c r="AP937" s="201"/>
      <c r="AQ937" s="201"/>
      <c r="AR937" s="201"/>
      <c r="AS937" s="201"/>
      <c r="AT937" s="201"/>
      <c r="AU937" s="201"/>
      <c r="AV937" s="201"/>
      <c r="AW937" s="201"/>
      <c r="AX937" s="206"/>
      <c r="AY937" s="201"/>
      <c r="AZ937" s="201"/>
      <c r="BA937" s="201"/>
      <c r="BB937" s="201"/>
      <c r="BC937" s="201"/>
      <c r="BD937" s="201"/>
      <c r="BE937" s="201"/>
      <c r="BF937" s="201"/>
      <c r="BG937" s="201"/>
      <c r="BH937" s="203"/>
      <c r="BI937" s="201"/>
      <c r="BJ937" s="201"/>
      <c r="BK937" s="201"/>
      <c r="BL937" s="201"/>
      <c r="BM937" s="201"/>
      <c r="BN937" s="201"/>
      <c r="BO937" s="201"/>
      <c r="BP937" s="201"/>
      <c r="BQ937" s="201"/>
      <c r="BR937" s="201"/>
      <c r="BS937" s="201"/>
      <c r="BT937" s="201"/>
      <c r="BU937" s="201"/>
      <c r="BV937" s="201"/>
      <c r="BW937" s="201"/>
      <c r="BX937" s="201"/>
      <c r="BY937" s="201"/>
      <c r="BZ937" s="201"/>
      <c r="CA937" s="201"/>
      <c r="CB937" s="201"/>
      <c r="CC937" s="201"/>
      <c r="CD937" s="201"/>
      <c r="CE937" s="201"/>
      <c r="CF937" s="201"/>
      <c r="CG937" s="201"/>
      <c r="CH937" s="201"/>
      <c r="CI937" s="201"/>
      <c r="CJ937" s="201"/>
      <c r="CK937" s="201"/>
      <c r="CL937" s="201"/>
      <c r="CM937" s="201"/>
      <c r="CN937" s="201"/>
      <c r="CO937" s="201"/>
      <c r="CP937" s="201"/>
      <c r="CQ937" s="201"/>
      <c r="CR937" s="201"/>
      <c r="CS937" s="201"/>
      <c r="CT937" s="201"/>
      <c r="CU937" s="201"/>
    </row>
    <row r="938" spans="1:99" x14ac:dyDescent="0.25">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3"/>
      <c r="X938" s="201"/>
      <c r="Y938" s="201"/>
      <c r="Z938" s="201"/>
      <c r="AA938" s="201"/>
      <c r="AB938" s="201"/>
      <c r="AC938" s="203"/>
      <c r="AD938" s="201"/>
      <c r="AE938" s="201"/>
      <c r="AF938" s="201"/>
      <c r="AG938" s="201"/>
      <c r="AH938" s="201"/>
      <c r="AI938" s="201"/>
      <c r="AJ938" s="201"/>
      <c r="AK938" s="201"/>
      <c r="AL938" s="201"/>
      <c r="AM938" s="201"/>
      <c r="AN938" s="201"/>
      <c r="AO938" s="201"/>
      <c r="AP938" s="201"/>
      <c r="AQ938" s="201"/>
      <c r="AR938" s="201"/>
      <c r="AS938" s="201"/>
      <c r="AT938" s="201"/>
      <c r="AU938" s="201"/>
      <c r="AV938" s="201"/>
      <c r="AW938" s="201"/>
      <c r="AX938" s="206"/>
      <c r="AY938" s="201"/>
      <c r="AZ938" s="201"/>
      <c r="BA938" s="201"/>
      <c r="BB938" s="201"/>
      <c r="BC938" s="201"/>
      <c r="BD938" s="201"/>
      <c r="BE938" s="201"/>
      <c r="BF938" s="201"/>
      <c r="BG938" s="201"/>
      <c r="BH938" s="203"/>
      <c r="BI938" s="201"/>
      <c r="BJ938" s="201"/>
      <c r="BK938" s="201"/>
      <c r="BL938" s="201"/>
      <c r="BM938" s="201"/>
      <c r="BN938" s="201"/>
      <c r="BO938" s="201"/>
      <c r="BP938" s="201"/>
      <c r="BQ938" s="201"/>
      <c r="BR938" s="201"/>
      <c r="BS938" s="201"/>
      <c r="BT938" s="201"/>
      <c r="BU938" s="201"/>
      <c r="BV938" s="201"/>
      <c r="BW938" s="201"/>
      <c r="BX938" s="201"/>
      <c r="BY938" s="201"/>
      <c r="BZ938" s="201"/>
      <c r="CA938" s="201"/>
      <c r="CB938" s="201"/>
      <c r="CC938" s="201"/>
      <c r="CD938" s="201"/>
      <c r="CE938" s="201"/>
      <c r="CF938" s="201"/>
      <c r="CG938" s="201"/>
      <c r="CH938" s="201"/>
      <c r="CI938" s="201"/>
      <c r="CJ938" s="201"/>
      <c r="CK938" s="201"/>
      <c r="CL938" s="201"/>
      <c r="CM938" s="201"/>
      <c r="CN938" s="201"/>
      <c r="CO938" s="201"/>
      <c r="CP938" s="201"/>
      <c r="CQ938" s="201"/>
      <c r="CR938" s="201"/>
      <c r="CS938" s="201"/>
      <c r="CT938" s="201"/>
      <c r="CU938" s="201"/>
    </row>
    <row r="939" spans="1:99" x14ac:dyDescent="0.25">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3"/>
      <c r="X939" s="201"/>
      <c r="Y939" s="201"/>
      <c r="Z939" s="201"/>
      <c r="AA939" s="201"/>
      <c r="AB939" s="201"/>
      <c r="AC939" s="203"/>
      <c r="AD939" s="201"/>
      <c r="AE939" s="201"/>
      <c r="AF939" s="201"/>
      <c r="AG939" s="201"/>
      <c r="AH939" s="201"/>
      <c r="AI939" s="201"/>
      <c r="AJ939" s="201"/>
      <c r="AK939" s="201"/>
      <c r="AL939" s="201"/>
      <c r="AM939" s="201"/>
      <c r="AN939" s="201"/>
      <c r="AO939" s="201"/>
      <c r="AP939" s="201"/>
      <c r="AQ939" s="201"/>
      <c r="AR939" s="201"/>
      <c r="AS939" s="201"/>
      <c r="AT939" s="201"/>
      <c r="AU939" s="201"/>
      <c r="AV939" s="201"/>
      <c r="AW939" s="201"/>
      <c r="AX939" s="206"/>
      <c r="AY939" s="201"/>
      <c r="AZ939" s="201"/>
      <c r="BA939" s="201"/>
      <c r="BB939" s="201"/>
      <c r="BC939" s="201"/>
      <c r="BD939" s="201"/>
      <c r="BE939" s="201"/>
      <c r="BF939" s="201"/>
      <c r="BG939" s="201"/>
      <c r="BH939" s="203"/>
      <c r="BI939" s="201"/>
      <c r="BJ939" s="201"/>
      <c r="BK939" s="201"/>
      <c r="BL939" s="201"/>
      <c r="BM939" s="201"/>
      <c r="BN939" s="201"/>
      <c r="BO939" s="201"/>
      <c r="BP939" s="201"/>
      <c r="BQ939" s="201"/>
      <c r="BR939" s="201"/>
      <c r="BS939" s="201"/>
      <c r="BT939" s="201"/>
      <c r="BU939" s="201"/>
      <c r="BV939" s="201"/>
      <c r="BW939" s="201"/>
      <c r="BX939" s="201"/>
      <c r="BY939" s="201"/>
      <c r="BZ939" s="201"/>
      <c r="CA939" s="201"/>
      <c r="CB939" s="201"/>
      <c r="CC939" s="201"/>
      <c r="CD939" s="201"/>
      <c r="CE939" s="201"/>
      <c r="CF939" s="201"/>
      <c r="CG939" s="201"/>
      <c r="CH939" s="201"/>
      <c r="CI939" s="201"/>
      <c r="CJ939" s="201"/>
      <c r="CK939" s="201"/>
      <c r="CL939" s="201"/>
      <c r="CM939" s="201"/>
      <c r="CN939" s="201"/>
      <c r="CO939" s="201"/>
      <c r="CP939" s="201"/>
      <c r="CQ939" s="201"/>
      <c r="CR939" s="201"/>
      <c r="CS939" s="201"/>
      <c r="CT939" s="201"/>
      <c r="CU939" s="201"/>
    </row>
    <row r="940" spans="1:99" x14ac:dyDescent="0.25">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3"/>
      <c r="X940" s="201"/>
      <c r="Y940" s="201"/>
      <c r="Z940" s="201"/>
      <c r="AA940" s="201"/>
      <c r="AB940" s="201"/>
      <c r="AC940" s="203"/>
      <c r="AD940" s="201"/>
      <c r="AE940" s="201"/>
      <c r="AF940" s="201"/>
      <c r="AG940" s="201"/>
      <c r="AH940" s="201"/>
      <c r="AI940" s="201"/>
      <c r="AJ940" s="201"/>
      <c r="AK940" s="201"/>
      <c r="AL940" s="201"/>
      <c r="AM940" s="201"/>
      <c r="AN940" s="201"/>
      <c r="AO940" s="201"/>
      <c r="AP940" s="201"/>
      <c r="AQ940" s="201"/>
      <c r="AR940" s="201"/>
      <c r="AS940" s="201"/>
      <c r="AT940" s="201"/>
      <c r="AU940" s="201"/>
      <c r="AV940" s="201"/>
      <c r="AW940" s="201"/>
      <c r="AX940" s="206"/>
      <c r="AY940" s="201"/>
      <c r="AZ940" s="201"/>
      <c r="BA940" s="201"/>
      <c r="BB940" s="201"/>
      <c r="BC940" s="201"/>
      <c r="BD940" s="201"/>
      <c r="BE940" s="201"/>
      <c r="BF940" s="201"/>
      <c r="BG940" s="201"/>
      <c r="BH940" s="203"/>
      <c r="BI940" s="201"/>
      <c r="BJ940" s="201"/>
      <c r="BK940" s="201"/>
      <c r="BL940" s="201"/>
      <c r="BM940" s="201"/>
      <c r="BN940" s="201"/>
      <c r="BO940" s="201"/>
      <c r="BP940" s="201"/>
      <c r="BQ940" s="201"/>
      <c r="BR940" s="201"/>
      <c r="BS940" s="201"/>
      <c r="BT940" s="201"/>
      <c r="BU940" s="201"/>
      <c r="BV940" s="201"/>
      <c r="BW940" s="201"/>
      <c r="BX940" s="201"/>
      <c r="BY940" s="201"/>
      <c r="BZ940" s="201"/>
      <c r="CA940" s="201"/>
      <c r="CB940" s="201"/>
      <c r="CC940" s="201"/>
      <c r="CD940" s="201"/>
      <c r="CE940" s="201"/>
      <c r="CF940" s="201"/>
      <c r="CG940" s="201"/>
      <c r="CH940" s="201"/>
      <c r="CI940" s="201"/>
      <c r="CJ940" s="201"/>
      <c r="CK940" s="201"/>
      <c r="CL940" s="201"/>
      <c r="CM940" s="201"/>
      <c r="CN940" s="201"/>
      <c r="CO940" s="201"/>
      <c r="CP940" s="201"/>
      <c r="CQ940" s="201"/>
      <c r="CR940" s="201"/>
      <c r="CS940" s="201"/>
      <c r="CT940" s="201"/>
      <c r="CU940" s="201"/>
    </row>
    <row r="941" spans="1:99" x14ac:dyDescent="0.25">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3"/>
      <c r="X941" s="201"/>
      <c r="Y941" s="201"/>
      <c r="Z941" s="201"/>
      <c r="AA941" s="201"/>
      <c r="AB941" s="201"/>
      <c r="AC941" s="203"/>
      <c r="AD941" s="201"/>
      <c r="AE941" s="201"/>
      <c r="AF941" s="201"/>
      <c r="AG941" s="201"/>
      <c r="AH941" s="201"/>
      <c r="AI941" s="201"/>
      <c r="AJ941" s="201"/>
      <c r="AK941" s="201"/>
      <c r="AL941" s="201"/>
      <c r="AM941" s="201"/>
      <c r="AN941" s="201"/>
      <c r="AO941" s="201"/>
      <c r="AP941" s="201"/>
      <c r="AQ941" s="201"/>
      <c r="AR941" s="201"/>
      <c r="AS941" s="201"/>
      <c r="AT941" s="201"/>
      <c r="AU941" s="201"/>
      <c r="AV941" s="201"/>
      <c r="AW941" s="201"/>
      <c r="AX941" s="206"/>
      <c r="AY941" s="201"/>
      <c r="AZ941" s="201"/>
      <c r="BA941" s="201"/>
      <c r="BB941" s="201"/>
      <c r="BC941" s="201"/>
      <c r="BD941" s="201"/>
      <c r="BE941" s="201"/>
      <c r="BF941" s="201"/>
      <c r="BG941" s="201"/>
      <c r="BH941" s="203"/>
      <c r="BI941" s="201"/>
      <c r="BJ941" s="201"/>
      <c r="BK941" s="201"/>
      <c r="BL941" s="201"/>
      <c r="BM941" s="201"/>
      <c r="BN941" s="201"/>
      <c r="BO941" s="201"/>
      <c r="BP941" s="201"/>
      <c r="BQ941" s="201"/>
      <c r="BR941" s="201"/>
      <c r="BS941" s="201"/>
      <c r="BT941" s="201"/>
      <c r="BU941" s="201"/>
      <c r="BV941" s="201"/>
      <c r="BW941" s="201"/>
      <c r="BX941" s="201"/>
      <c r="BY941" s="201"/>
      <c r="BZ941" s="201"/>
      <c r="CA941" s="201"/>
      <c r="CB941" s="201"/>
      <c r="CC941" s="201"/>
      <c r="CD941" s="201"/>
      <c r="CE941" s="201"/>
      <c r="CF941" s="201"/>
      <c r="CG941" s="201"/>
      <c r="CH941" s="201"/>
      <c r="CI941" s="201"/>
      <c r="CJ941" s="201"/>
      <c r="CK941" s="201"/>
      <c r="CL941" s="201"/>
      <c r="CM941" s="201"/>
      <c r="CN941" s="201"/>
      <c r="CO941" s="201"/>
      <c r="CP941" s="201"/>
      <c r="CQ941" s="201"/>
      <c r="CR941" s="201"/>
      <c r="CS941" s="201"/>
      <c r="CT941" s="201"/>
      <c r="CU941" s="201"/>
    </row>
    <row r="942" spans="1:99" x14ac:dyDescent="0.25">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3"/>
      <c r="X942" s="201"/>
      <c r="Y942" s="201"/>
      <c r="Z942" s="201"/>
      <c r="AA942" s="201"/>
      <c r="AB942" s="201"/>
      <c r="AC942" s="203"/>
      <c r="AD942" s="201"/>
      <c r="AE942" s="201"/>
      <c r="AF942" s="201"/>
      <c r="AG942" s="201"/>
      <c r="AH942" s="201"/>
      <c r="AI942" s="201"/>
      <c r="AJ942" s="201"/>
      <c r="AK942" s="201"/>
      <c r="AL942" s="201"/>
      <c r="AM942" s="201"/>
      <c r="AN942" s="201"/>
      <c r="AO942" s="201"/>
      <c r="AP942" s="201"/>
      <c r="AQ942" s="201"/>
      <c r="AR942" s="201"/>
      <c r="AS942" s="201"/>
      <c r="AT942" s="201"/>
      <c r="AU942" s="201"/>
      <c r="AV942" s="201"/>
      <c r="AW942" s="201"/>
      <c r="AX942" s="206"/>
      <c r="AY942" s="201"/>
      <c r="AZ942" s="201"/>
      <c r="BA942" s="201"/>
      <c r="BB942" s="201"/>
      <c r="BC942" s="201"/>
      <c r="BD942" s="201"/>
      <c r="BE942" s="201"/>
      <c r="BF942" s="201"/>
      <c r="BG942" s="201"/>
      <c r="BH942" s="203"/>
      <c r="BI942" s="201"/>
      <c r="BJ942" s="201"/>
      <c r="BK942" s="201"/>
      <c r="BL942" s="201"/>
      <c r="BM942" s="201"/>
      <c r="BN942" s="201"/>
      <c r="BO942" s="201"/>
      <c r="BP942" s="201"/>
      <c r="BQ942" s="201"/>
      <c r="BR942" s="201"/>
      <c r="BS942" s="201"/>
      <c r="BT942" s="201"/>
      <c r="BU942" s="201"/>
      <c r="BV942" s="201"/>
      <c r="BW942" s="201"/>
      <c r="BX942" s="201"/>
      <c r="BY942" s="201"/>
      <c r="BZ942" s="201"/>
      <c r="CA942" s="201"/>
      <c r="CB942" s="201"/>
      <c r="CC942" s="201"/>
      <c r="CD942" s="201"/>
      <c r="CE942" s="201"/>
      <c r="CF942" s="201"/>
      <c r="CG942" s="201"/>
      <c r="CH942" s="201"/>
      <c r="CI942" s="201"/>
      <c r="CJ942" s="201"/>
      <c r="CK942" s="201"/>
      <c r="CL942" s="201"/>
      <c r="CM942" s="201"/>
      <c r="CN942" s="201"/>
      <c r="CO942" s="201"/>
      <c r="CP942" s="201"/>
      <c r="CQ942" s="201"/>
      <c r="CR942" s="201"/>
      <c r="CS942" s="201"/>
      <c r="CT942" s="201"/>
      <c r="CU942" s="201"/>
    </row>
    <row r="943" spans="1:99" x14ac:dyDescent="0.25">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3"/>
      <c r="X943" s="201"/>
      <c r="Y943" s="201"/>
      <c r="Z943" s="201"/>
      <c r="AA943" s="201"/>
      <c r="AB943" s="201"/>
      <c r="AC943" s="203"/>
      <c r="AD943" s="201"/>
      <c r="AE943" s="201"/>
      <c r="AF943" s="201"/>
      <c r="AG943" s="201"/>
      <c r="AH943" s="201"/>
      <c r="AI943" s="201"/>
      <c r="AJ943" s="201"/>
      <c r="AK943" s="201"/>
      <c r="AL943" s="201"/>
      <c r="AM943" s="201"/>
      <c r="AN943" s="201"/>
      <c r="AO943" s="201"/>
      <c r="AP943" s="201"/>
      <c r="AQ943" s="201"/>
      <c r="AR943" s="201"/>
      <c r="AS943" s="201"/>
      <c r="AT943" s="201"/>
      <c r="AU943" s="201"/>
      <c r="AV943" s="201"/>
      <c r="AW943" s="201"/>
      <c r="AX943" s="206"/>
      <c r="AY943" s="201"/>
      <c r="AZ943" s="201"/>
      <c r="BA943" s="201"/>
      <c r="BB943" s="201"/>
      <c r="BC943" s="201"/>
      <c r="BD943" s="201"/>
      <c r="BE943" s="201"/>
      <c r="BF943" s="201"/>
      <c r="BG943" s="201"/>
      <c r="BH943" s="203"/>
      <c r="BI943" s="201"/>
      <c r="BJ943" s="201"/>
      <c r="BK943" s="201"/>
      <c r="BL943" s="201"/>
      <c r="BM943" s="201"/>
      <c r="BN943" s="201"/>
      <c r="BO943" s="201"/>
      <c r="BP943" s="201"/>
      <c r="BQ943" s="201"/>
      <c r="BR943" s="201"/>
      <c r="BS943" s="201"/>
      <c r="BT943" s="201"/>
      <c r="BU943" s="201"/>
      <c r="BV943" s="201"/>
      <c r="BW943" s="201"/>
      <c r="BX943" s="201"/>
      <c r="BY943" s="201"/>
      <c r="BZ943" s="201"/>
      <c r="CA943" s="201"/>
      <c r="CB943" s="201"/>
      <c r="CC943" s="201"/>
      <c r="CD943" s="201"/>
      <c r="CE943" s="201"/>
      <c r="CF943" s="201"/>
      <c r="CG943" s="201"/>
      <c r="CH943" s="201"/>
      <c r="CI943" s="201"/>
      <c r="CJ943" s="201"/>
      <c r="CK943" s="201"/>
      <c r="CL943" s="201"/>
      <c r="CM943" s="201"/>
      <c r="CN943" s="201"/>
      <c r="CO943" s="201"/>
      <c r="CP943" s="201"/>
      <c r="CQ943" s="201"/>
      <c r="CR943" s="201"/>
      <c r="CS943" s="201"/>
      <c r="CT943" s="201"/>
      <c r="CU943" s="201"/>
    </row>
    <row r="944" spans="1:99" x14ac:dyDescent="0.25">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3"/>
      <c r="X944" s="201"/>
      <c r="Y944" s="201"/>
      <c r="Z944" s="201"/>
      <c r="AA944" s="201"/>
      <c r="AB944" s="201"/>
      <c r="AC944" s="203"/>
      <c r="AD944" s="201"/>
      <c r="AE944" s="201"/>
      <c r="AF944" s="201"/>
      <c r="AG944" s="201"/>
      <c r="AH944" s="201"/>
      <c r="AI944" s="201"/>
      <c r="AJ944" s="201"/>
      <c r="AK944" s="201"/>
      <c r="AL944" s="201"/>
      <c r="AM944" s="201"/>
      <c r="AN944" s="201"/>
      <c r="AO944" s="201"/>
      <c r="AP944" s="201"/>
      <c r="AQ944" s="201"/>
      <c r="AR944" s="201"/>
      <c r="AS944" s="201"/>
      <c r="AT944" s="201"/>
      <c r="AU944" s="201"/>
      <c r="AV944" s="201"/>
      <c r="AW944" s="201"/>
      <c r="AX944" s="206"/>
      <c r="AY944" s="201"/>
      <c r="AZ944" s="201"/>
      <c r="BA944" s="201"/>
      <c r="BB944" s="201"/>
      <c r="BC944" s="201"/>
      <c r="BD944" s="201"/>
      <c r="BE944" s="201"/>
      <c r="BF944" s="201"/>
      <c r="BG944" s="201"/>
      <c r="BH944" s="203"/>
      <c r="BI944" s="201"/>
      <c r="BJ944" s="201"/>
      <c r="BK944" s="201"/>
      <c r="BL944" s="201"/>
      <c r="BM944" s="201"/>
      <c r="BN944" s="201"/>
      <c r="BO944" s="201"/>
      <c r="BP944" s="201"/>
      <c r="BQ944" s="201"/>
      <c r="BR944" s="201"/>
      <c r="BS944" s="201"/>
      <c r="BT944" s="201"/>
      <c r="BU944" s="201"/>
      <c r="BV944" s="201"/>
      <c r="BW944" s="201"/>
      <c r="BX944" s="201"/>
      <c r="BY944" s="201"/>
      <c r="BZ944" s="201"/>
      <c r="CA944" s="201"/>
      <c r="CB944" s="201"/>
      <c r="CC944" s="201"/>
      <c r="CD944" s="201"/>
      <c r="CE944" s="201"/>
      <c r="CF944" s="201"/>
      <c r="CG944" s="201"/>
      <c r="CH944" s="201"/>
      <c r="CI944" s="201"/>
      <c r="CJ944" s="201"/>
      <c r="CK944" s="201"/>
      <c r="CL944" s="201"/>
      <c r="CM944" s="201"/>
      <c r="CN944" s="201"/>
      <c r="CO944" s="201"/>
      <c r="CP944" s="201"/>
      <c r="CQ944" s="201"/>
      <c r="CR944" s="201"/>
      <c r="CS944" s="201"/>
      <c r="CT944" s="201"/>
      <c r="CU944" s="201"/>
    </row>
    <row r="945" spans="1:99" x14ac:dyDescent="0.25">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3"/>
      <c r="X945" s="201"/>
      <c r="Y945" s="201"/>
      <c r="Z945" s="201"/>
      <c r="AA945" s="201"/>
      <c r="AB945" s="201"/>
      <c r="AC945" s="203"/>
      <c r="AD945" s="201"/>
      <c r="AE945" s="201"/>
      <c r="AF945" s="201"/>
      <c r="AG945" s="201"/>
      <c r="AH945" s="201"/>
      <c r="AI945" s="201"/>
      <c r="AJ945" s="201"/>
      <c r="AK945" s="201"/>
      <c r="AL945" s="201"/>
      <c r="AM945" s="201"/>
      <c r="AN945" s="201"/>
      <c r="AO945" s="201"/>
      <c r="AP945" s="201"/>
      <c r="AQ945" s="201"/>
      <c r="AR945" s="201"/>
      <c r="AS945" s="201"/>
      <c r="AT945" s="201"/>
      <c r="AU945" s="201"/>
      <c r="AV945" s="201"/>
      <c r="AW945" s="201"/>
      <c r="AX945" s="206"/>
      <c r="AY945" s="201"/>
      <c r="AZ945" s="201"/>
      <c r="BA945" s="201"/>
      <c r="BB945" s="201"/>
      <c r="BC945" s="201"/>
      <c r="BD945" s="201"/>
      <c r="BE945" s="201"/>
      <c r="BF945" s="201"/>
      <c r="BG945" s="201"/>
      <c r="BH945" s="203"/>
      <c r="BI945" s="201"/>
      <c r="BJ945" s="201"/>
      <c r="BK945" s="201"/>
      <c r="BL945" s="201"/>
      <c r="BM945" s="201"/>
      <c r="BN945" s="201"/>
      <c r="BO945" s="201"/>
      <c r="BP945" s="201"/>
      <c r="BQ945" s="201"/>
      <c r="BR945" s="201"/>
      <c r="BS945" s="201"/>
      <c r="BT945" s="201"/>
      <c r="BU945" s="201"/>
      <c r="BV945" s="201"/>
      <c r="BW945" s="201"/>
      <c r="BX945" s="201"/>
      <c r="BY945" s="201"/>
      <c r="BZ945" s="201"/>
      <c r="CA945" s="201"/>
      <c r="CB945" s="201"/>
      <c r="CC945" s="201"/>
      <c r="CD945" s="201"/>
      <c r="CE945" s="201"/>
      <c r="CF945" s="201"/>
      <c r="CG945" s="201"/>
      <c r="CH945" s="201"/>
      <c r="CI945" s="201"/>
      <c r="CJ945" s="201"/>
      <c r="CK945" s="201"/>
      <c r="CL945" s="201"/>
      <c r="CM945" s="201"/>
      <c r="CN945" s="201"/>
      <c r="CO945" s="201"/>
      <c r="CP945" s="201"/>
      <c r="CQ945" s="201"/>
      <c r="CR945" s="201"/>
      <c r="CS945" s="201"/>
      <c r="CT945" s="201"/>
      <c r="CU945" s="201"/>
    </row>
    <row r="946" spans="1:99" x14ac:dyDescent="0.25">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3"/>
      <c r="X946" s="201"/>
      <c r="Y946" s="201"/>
      <c r="Z946" s="201"/>
      <c r="AA946" s="201"/>
      <c r="AB946" s="201"/>
      <c r="AC946" s="203"/>
      <c r="AD946" s="201"/>
      <c r="AE946" s="201"/>
      <c r="AF946" s="201"/>
      <c r="AG946" s="201"/>
      <c r="AH946" s="201"/>
      <c r="AI946" s="201"/>
      <c r="AJ946" s="201"/>
      <c r="AK946" s="201"/>
      <c r="AL946" s="201"/>
      <c r="AM946" s="201"/>
      <c r="AN946" s="201"/>
      <c r="AO946" s="201"/>
      <c r="AP946" s="201"/>
      <c r="AQ946" s="201"/>
      <c r="AR946" s="201"/>
      <c r="AS946" s="201"/>
      <c r="AT946" s="201"/>
      <c r="AU946" s="201"/>
      <c r="AV946" s="201"/>
      <c r="AW946" s="201"/>
      <c r="AX946" s="206"/>
      <c r="AY946" s="201"/>
      <c r="AZ946" s="201"/>
      <c r="BA946" s="201"/>
      <c r="BB946" s="201"/>
      <c r="BC946" s="201"/>
      <c r="BD946" s="201"/>
      <c r="BE946" s="201"/>
      <c r="BF946" s="201"/>
      <c r="BG946" s="201"/>
      <c r="BH946" s="203"/>
      <c r="BI946" s="201"/>
      <c r="BJ946" s="201"/>
      <c r="BK946" s="201"/>
      <c r="BL946" s="201"/>
      <c r="BM946" s="201"/>
      <c r="BN946" s="201"/>
      <c r="BO946" s="201"/>
      <c r="BP946" s="201"/>
      <c r="BQ946" s="201"/>
      <c r="BR946" s="201"/>
      <c r="BS946" s="201"/>
      <c r="BT946" s="201"/>
      <c r="BU946" s="201"/>
      <c r="BV946" s="201"/>
      <c r="BW946" s="201"/>
      <c r="BX946" s="201"/>
      <c r="BY946" s="201"/>
      <c r="BZ946" s="201"/>
      <c r="CA946" s="201"/>
      <c r="CB946" s="201"/>
      <c r="CC946" s="201"/>
      <c r="CD946" s="201"/>
      <c r="CE946" s="201"/>
      <c r="CF946" s="201"/>
      <c r="CG946" s="201"/>
      <c r="CH946" s="201"/>
      <c r="CI946" s="201"/>
      <c r="CJ946" s="201"/>
      <c r="CK946" s="201"/>
      <c r="CL946" s="201"/>
      <c r="CM946" s="201"/>
      <c r="CN946" s="201"/>
      <c r="CO946" s="201"/>
      <c r="CP946" s="201"/>
      <c r="CQ946" s="201"/>
      <c r="CR946" s="201"/>
      <c r="CS946" s="201"/>
      <c r="CT946" s="201"/>
      <c r="CU946" s="201"/>
    </row>
    <row r="947" spans="1:99" x14ac:dyDescent="0.25">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3"/>
      <c r="X947" s="201"/>
      <c r="Y947" s="201"/>
      <c r="Z947" s="201"/>
      <c r="AA947" s="201"/>
      <c r="AB947" s="201"/>
      <c r="AC947" s="203"/>
      <c r="AD947" s="201"/>
      <c r="AE947" s="201"/>
      <c r="AF947" s="201"/>
      <c r="AG947" s="201"/>
      <c r="AH947" s="201"/>
      <c r="AI947" s="201"/>
      <c r="AJ947" s="201"/>
      <c r="AK947" s="201"/>
      <c r="AL947" s="201"/>
      <c r="AM947" s="201"/>
      <c r="AN947" s="201"/>
      <c r="AO947" s="201"/>
      <c r="AP947" s="201"/>
      <c r="AQ947" s="201"/>
      <c r="AR947" s="201"/>
      <c r="AS947" s="201"/>
      <c r="AT947" s="201"/>
      <c r="AU947" s="201"/>
      <c r="AV947" s="201"/>
      <c r="AW947" s="201"/>
      <c r="AX947" s="206"/>
      <c r="AY947" s="201"/>
      <c r="AZ947" s="201"/>
      <c r="BA947" s="201"/>
      <c r="BB947" s="201"/>
      <c r="BC947" s="201"/>
      <c r="BD947" s="201"/>
      <c r="BE947" s="201"/>
      <c r="BF947" s="201"/>
      <c r="BG947" s="201"/>
      <c r="BH947" s="203"/>
      <c r="BI947" s="201"/>
      <c r="BJ947" s="201"/>
      <c r="BK947" s="201"/>
      <c r="BL947" s="201"/>
      <c r="BM947" s="201"/>
      <c r="BN947" s="201"/>
      <c r="BO947" s="201"/>
      <c r="BP947" s="201"/>
      <c r="BQ947" s="201"/>
      <c r="BR947" s="201"/>
      <c r="BS947" s="201"/>
      <c r="BT947" s="201"/>
      <c r="BU947" s="201"/>
      <c r="BV947" s="201"/>
      <c r="BW947" s="201"/>
      <c r="BX947" s="201"/>
      <c r="BY947" s="201"/>
      <c r="BZ947" s="201"/>
      <c r="CA947" s="201"/>
      <c r="CB947" s="201"/>
      <c r="CC947" s="201"/>
      <c r="CD947" s="201"/>
      <c r="CE947" s="201"/>
      <c r="CF947" s="201"/>
      <c r="CG947" s="201"/>
      <c r="CH947" s="201"/>
      <c r="CI947" s="201"/>
      <c r="CJ947" s="201"/>
      <c r="CK947" s="201"/>
      <c r="CL947" s="201"/>
      <c r="CM947" s="201"/>
      <c r="CN947" s="201"/>
      <c r="CO947" s="201"/>
      <c r="CP947" s="201"/>
      <c r="CQ947" s="201"/>
      <c r="CR947" s="201"/>
      <c r="CS947" s="201"/>
      <c r="CT947" s="201"/>
      <c r="CU947" s="201"/>
    </row>
    <row r="948" spans="1:99" x14ac:dyDescent="0.25">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3"/>
      <c r="X948" s="201"/>
      <c r="Y948" s="201"/>
      <c r="Z948" s="201"/>
      <c r="AA948" s="201"/>
      <c r="AB948" s="201"/>
      <c r="AC948" s="203"/>
      <c r="AD948" s="201"/>
      <c r="AE948" s="201"/>
      <c r="AF948" s="201"/>
      <c r="AG948" s="201"/>
      <c r="AH948" s="201"/>
      <c r="AI948" s="201"/>
      <c r="AJ948" s="201"/>
      <c r="AK948" s="201"/>
      <c r="AL948" s="201"/>
      <c r="AM948" s="201"/>
      <c r="AN948" s="201"/>
      <c r="AO948" s="201"/>
      <c r="AP948" s="201"/>
      <c r="AQ948" s="201"/>
      <c r="AR948" s="201"/>
      <c r="AS948" s="201"/>
      <c r="AT948" s="201"/>
      <c r="AU948" s="201"/>
      <c r="AV948" s="201"/>
      <c r="AW948" s="201"/>
      <c r="AX948" s="206"/>
      <c r="AY948" s="201"/>
      <c r="AZ948" s="201"/>
      <c r="BA948" s="201"/>
      <c r="BB948" s="201"/>
      <c r="BC948" s="201"/>
      <c r="BD948" s="201"/>
      <c r="BE948" s="201"/>
      <c r="BF948" s="201"/>
      <c r="BG948" s="201"/>
      <c r="BH948" s="203"/>
      <c r="BI948" s="201"/>
      <c r="BJ948" s="201"/>
      <c r="BK948" s="201"/>
      <c r="BL948" s="201"/>
      <c r="BM948" s="201"/>
      <c r="BN948" s="201"/>
      <c r="BO948" s="201"/>
      <c r="BP948" s="201"/>
      <c r="BQ948" s="201"/>
      <c r="BR948" s="201"/>
      <c r="BS948" s="201"/>
      <c r="BT948" s="201"/>
      <c r="BU948" s="201"/>
      <c r="BV948" s="201"/>
      <c r="BW948" s="201"/>
      <c r="BX948" s="201"/>
      <c r="BY948" s="201"/>
      <c r="BZ948" s="201"/>
      <c r="CA948" s="201"/>
      <c r="CB948" s="201"/>
      <c r="CC948" s="201"/>
      <c r="CD948" s="201"/>
      <c r="CE948" s="201"/>
      <c r="CF948" s="201"/>
      <c r="CG948" s="201"/>
      <c r="CH948" s="201"/>
      <c r="CI948" s="201"/>
      <c r="CJ948" s="201"/>
      <c r="CK948" s="201"/>
      <c r="CL948" s="201"/>
      <c r="CM948" s="201"/>
      <c r="CN948" s="201"/>
      <c r="CO948" s="201"/>
      <c r="CP948" s="201"/>
      <c r="CQ948" s="201"/>
      <c r="CR948" s="201"/>
      <c r="CS948" s="201"/>
      <c r="CT948" s="201"/>
      <c r="CU948" s="201"/>
    </row>
    <row r="949" spans="1:99" x14ac:dyDescent="0.25">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3"/>
      <c r="X949" s="201"/>
      <c r="Y949" s="201"/>
      <c r="Z949" s="201"/>
      <c r="AA949" s="201"/>
      <c r="AB949" s="201"/>
      <c r="AC949" s="203"/>
      <c r="AD949" s="201"/>
      <c r="AE949" s="201"/>
      <c r="AF949" s="201"/>
      <c r="AG949" s="201"/>
      <c r="AH949" s="201"/>
      <c r="AI949" s="201"/>
      <c r="AJ949" s="201"/>
      <c r="AK949" s="201"/>
      <c r="AL949" s="201"/>
      <c r="AM949" s="201"/>
      <c r="AN949" s="201"/>
      <c r="AO949" s="201"/>
      <c r="AP949" s="201"/>
      <c r="AQ949" s="201"/>
      <c r="AR949" s="201"/>
      <c r="AS949" s="201"/>
      <c r="AT949" s="201"/>
      <c r="AU949" s="201"/>
      <c r="AV949" s="201"/>
      <c r="AW949" s="201"/>
      <c r="AX949" s="206"/>
      <c r="AY949" s="201"/>
      <c r="AZ949" s="201"/>
      <c r="BA949" s="201"/>
      <c r="BB949" s="201"/>
      <c r="BC949" s="201"/>
      <c r="BD949" s="201"/>
      <c r="BE949" s="201"/>
      <c r="BF949" s="201"/>
      <c r="BG949" s="201"/>
      <c r="BH949" s="203"/>
      <c r="BI949" s="201"/>
      <c r="BJ949" s="201"/>
      <c r="BK949" s="201"/>
      <c r="BL949" s="201"/>
      <c r="BM949" s="201"/>
      <c r="BN949" s="201"/>
      <c r="BO949" s="201"/>
      <c r="BP949" s="201"/>
      <c r="BQ949" s="201"/>
      <c r="BR949" s="201"/>
      <c r="BS949" s="201"/>
      <c r="BT949" s="201"/>
      <c r="BU949" s="201"/>
      <c r="BV949" s="201"/>
      <c r="BW949" s="201"/>
      <c r="BX949" s="201"/>
      <c r="BY949" s="201"/>
      <c r="BZ949" s="201"/>
      <c r="CA949" s="201"/>
      <c r="CB949" s="201"/>
      <c r="CC949" s="201"/>
      <c r="CD949" s="201"/>
      <c r="CE949" s="201"/>
      <c r="CF949" s="201"/>
      <c r="CG949" s="201"/>
      <c r="CH949" s="201"/>
      <c r="CI949" s="201"/>
      <c r="CJ949" s="201"/>
      <c r="CK949" s="201"/>
      <c r="CL949" s="201"/>
      <c r="CM949" s="201"/>
      <c r="CN949" s="201"/>
      <c r="CO949" s="201"/>
      <c r="CP949" s="201"/>
      <c r="CQ949" s="201"/>
      <c r="CR949" s="201"/>
      <c r="CS949" s="201"/>
      <c r="CT949" s="201"/>
      <c r="CU949" s="201"/>
    </row>
    <row r="950" spans="1:99" x14ac:dyDescent="0.25">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3"/>
      <c r="X950" s="201"/>
      <c r="Y950" s="201"/>
      <c r="Z950" s="201"/>
      <c r="AA950" s="201"/>
      <c r="AB950" s="201"/>
      <c r="AC950" s="203"/>
      <c r="AD950" s="201"/>
      <c r="AE950" s="201"/>
      <c r="AF950" s="201"/>
      <c r="AG950" s="201"/>
      <c r="AH950" s="201"/>
      <c r="AI950" s="201"/>
      <c r="AJ950" s="201"/>
      <c r="AK950" s="201"/>
      <c r="AL950" s="201"/>
      <c r="AM950" s="201"/>
      <c r="AN950" s="201"/>
      <c r="AO950" s="201"/>
      <c r="AP950" s="201"/>
      <c r="AQ950" s="201"/>
      <c r="AR950" s="201"/>
      <c r="AS950" s="201"/>
      <c r="AT950" s="201"/>
      <c r="AU950" s="201"/>
      <c r="AV950" s="201"/>
      <c r="AW950" s="201"/>
      <c r="AX950" s="206"/>
      <c r="AY950" s="201"/>
      <c r="AZ950" s="201"/>
      <c r="BA950" s="201"/>
      <c r="BB950" s="201"/>
      <c r="BC950" s="201"/>
      <c r="BD950" s="201"/>
      <c r="BE950" s="201"/>
      <c r="BF950" s="201"/>
      <c r="BG950" s="201"/>
      <c r="BH950" s="203"/>
      <c r="BI950" s="201"/>
      <c r="BJ950" s="201"/>
      <c r="BK950" s="201"/>
      <c r="BL950" s="201"/>
      <c r="BM950" s="201"/>
      <c r="BN950" s="201"/>
      <c r="BO950" s="201"/>
      <c r="BP950" s="201"/>
      <c r="BQ950" s="201"/>
      <c r="BR950" s="201"/>
      <c r="BS950" s="201"/>
      <c r="BT950" s="201"/>
      <c r="BU950" s="201"/>
      <c r="BV950" s="201"/>
      <c r="BW950" s="201"/>
      <c r="BX950" s="201"/>
      <c r="BY950" s="201"/>
      <c r="BZ950" s="201"/>
      <c r="CA950" s="201"/>
      <c r="CB950" s="201"/>
      <c r="CC950" s="201"/>
      <c r="CD950" s="201"/>
      <c r="CE950" s="201"/>
      <c r="CF950" s="201"/>
      <c r="CG950" s="201"/>
      <c r="CH950" s="201"/>
      <c r="CI950" s="201"/>
      <c r="CJ950" s="201"/>
      <c r="CK950" s="201"/>
      <c r="CL950" s="201"/>
      <c r="CM950" s="201"/>
      <c r="CN950" s="201"/>
      <c r="CO950" s="201"/>
      <c r="CP950" s="201"/>
      <c r="CQ950" s="201"/>
      <c r="CR950" s="201"/>
      <c r="CS950" s="201"/>
      <c r="CT950" s="201"/>
      <c r="CU950" s="201"/>
    </row>
    <row r="951" spans="1:99" x14ac:dyDescent="0.25">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3"/>
      <c r="X951" s="201"/>
      <c r="Y951" s="201"/>
      <c r="Z951" s="201"/>
      <c r="AA951" s="201"/>
      <c r="AB951" s="201"/>
      <c r="AC951" s="203"/>
      <c r="AD951" s="201"/>
      <c r="AE951" s="201"/>
      <c r="AF951" s="201"/>
      <c r="AG951" s="201"/>
      <c r="AH951" s="201"/>
      <c r="AI951" s="201"/>
      <c r="AJ951" s="201"/>
      <c r="AK951" s="201"/>
      <c r="AL951" s="201"/>
      <c r="AM951" s="201"/>
      <c r="AN951" s="201"/>
      <c r="AO951" s="201"/>
      <c r="AP951" s="201"/>
      <c r="AQ951" s="201"/>
      <c r="AR951" s="201"/>
      <c r="AS951" s="201"/>
      <c r="AT951" s="201"/>
      <c r="AU951" s="201"/>
      <c r="AV951" s="201"/>
      <c r="AW951" s="201"/>
      <c r="AX951" s="206"/>
      <c r="AY951" s="201"/>
      <c r="AZ951" s="201"/>
      <c r="BA951" s="201"/>
      <c r="BB951" s="201"/>
      <c r="BC951" s="201"/>
      <c r="BD951" s="201"/>
      <c r="BE951" s="201"/>
      <c r="BF951" s="201"/>
      <c r="BG951" s="201"/>
      <c r="BH951" s="203"/>
      <c r="BI951" s="201"/>
      <c r="BJ951" s="201"/>
      <c r="BK951" s="201"/>
      <c r="BL951" s="201"/>
      <c r="BM951" s="201"/>
      <c r="BN951" s="201"/>
      <c r="BO951" s="201"/>
      <c r="BP951" s="201"/>
      <c r="BQ951" s="201"/>
      <c r="BR951" s="201"/>
      <c r="BS951" s="201"/>
      <c r="BT951" s="201"/>
      <c r="BU951" s="201"/>
      <c r="BV951" s="201"/>
      <c r="BW951" s="201"/>
      <c r="BX951" s="201"/>
      <c r="BY951" s="201"/>
      <c r="BZ951" s="201"/>
      <c r="CA951" s="201"/>
      <c r="CB951" s="201"/>
      <c r="CC951" s="201"/>
      <c r="CD951" s="201"/>
      <c r="CE951" s="201"/>
      <c r="CF951" s="201"/>
      <c r="CG951" s="201"/>
      <c r="CH951" s="201"/>
      <c r="CI951" s="201"/>
      <c r="CJ951" s="201"/>
      <c r="CK951" s="201"/>
      <c r="CL951" s="201"/>
      <c r="CM951" s="201"/>
      <c r="CN951" s="201"/>
      <c r="CO951" s="201"/>
      <c r="CP951" s="201"/>
      <c r="CQ951" s="201"/>
      <c r="CR951" s="201"/>
      <c r="CS951" s="201"/>
      <c r="CT951" s="201"/>
      <c r="CU951" s="201"/>
    </row>
    <row r="952" spans="1:99" x14ac:dyDescent="0.25">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3"/>
      <c r="X952" s="201"/>
      <c r="Y952" s="201"/>
      <c r="Z952" s="201"/>
      <c r="AA952" s="201"/>
      <c r="AB952" s="201"/>
      <c r="AC952" s="203"/>
      <c r="AD952" s="201"/>
      <c r="AE952" s="201"/>
      <c r="AF952" s="201"/>
      <c r="AG952" s="201"/>
      <c r="AH952" s="201"/>
      <c r="AI952" s="201"/>
      <c r="AJ952" s="201"/>
      <c r="AK952" s="201"/>
      <c r="AL952" s="201"/>
      <c r="AM952" s="201"/>
      <c r="AN952" s="201"/>
      <c r="AO952" s="201"/>
      <c r="AP952" s="201"/>
      <c r="AQ952" s="201"/>
      <c r="AR952" s="201"/>
      <c r="AS952" s="201"/>
      <c r="AT952" s="201"/>
      <c r="AU952" s="201"/>
      <c r="AV952" s="201"/>
      <c r="AW952" s="201"/>
      <c r="AX952" s="206"/>
      <c r="AY952" s="201"/>
      <c r="AZ952" s="201"/>
      <c r="BA952" s="201"/>
      <c r="BB952" s="201"/>
      <c r="BC952" s="201"/>
      <c r="BD952" s="201"/>
      <c r="BE952" s="201"/>
      <c r="BF952" s="201"/>
      <c r="BG952" s="201"/>
      <c r="BH952" s="203"/>
      <c r="BI952" s="201"/>
      <c r="BJ952" s="201"/>
      <c r="BK952" s="201"/>
      <c r="BL952" s="201"/>
      <c r="BM952" s="201"/>
      <c r="BN952" s="201"/>
      <c r="BO952" s="201"/>
      <c r="BP952" s="201"/>
      <c r="BQ952" s="201"/>
      <c r="BR952" s="201"/>
      <c r="BS952" s="201"/>
      <c r="BT952" s="201"/>
      <c r="BU952" s="201"/>
      <c r="BV952" s="201"/>
      <c r="BW952" s="201"/>
      <c r="BX952" s="201"/>
      <c r="BY952" s="201"/>
      <c r="BZ952" s="201"/>
      <c r="CA952" s="201"/>
      <c r="CB952" s="201"/>
      <c r="CC952" s="201"/>
      <c r="CD952" s="201"/>
      <c r="CE952" s="201"/>
      <c r="CF952" s="201"/>
      <c r="CG952" s="201"/>
      <c r="CH952" s="201"/>
      <c r="CI952" s="201"/>
      <c r="CJ952" s="201"/>
      <c r="CK952" s="201"/>
      <c r="CL952" s="201"/>
      <c r="CM952" s="201"/>
      <c r="CN952" s="201"/>
      <c r="CO952" s="201"/>
      <c r="CP952" s="201"/>
      <c r="CQ952" s="201"/>
      <c r="CR952" s="201"/>
      <c r="CS952" s="201"/>
      <c r="CT952" s="201"/>
      <c r="CU952" s="201"/>
    </row>
    <row r="953" spans="1:99" x14ac:dyDescent="0.25">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3"/>
      <c r="X953" s="201"/>
      <c r="Y953" s="201"/>
      <c r="Z953" s="201"/>
      <c r="AA953" s="201"/>
      <c r="AB953" s="201"/>
      <c r="AC953" s="203"/>
      <c r="AD953" s="201"/>
      <c r="AE953" s="201"/>
      <c r="AF953" s="201"/>
      <c r="AG953" s="201"/>
      <c r="AH953" s="201"/>
      <c r="AI953" s="201"/>
      <c r="AJ953" s="201"/>
      <c r="AK953" s="201"/>
      <c r="AL953" s="201"/>
      <c r="AM953" s="201"/>
      <c r="AN953" s="201"/>
      <c r="AO953" s="201"/>
      <c r="AP953" s="201"/>
      <c r="AQ953" s="201"/>
      <c r="AR953" s="201"/>
      <c r="AS953" s="201"/>
      <c r="AT953" s="201"/>
      <c r="AU953" s="201"/>
      <c r="AV953" s="201"/>
      <c r="AW953" s="201"/>
      <c r="AX953" s="206"/>
      <c r="AY953" s="201"/>
      <c r="AZ953" s="201"/>
      <c r="BA953" s="201"/>
      <c r="BB953" s="201"/>
      <c r="BC953" s="201"/>
      <c r="BD953" s="201"/>
      <c r="BE953" s="201"/>
      <c r="BF953" s="201"/>
      <c r="BG953" s="201"/>
      <c r="BH953" s="203"/>
      <c r="BI953" s="201"/>
      <c r="BJ953" s="201"/>
      <c r="BK953" s="201"/>
      <c r="BL953" s="201"/>
      <c r="BM953" s="201"/>
      <c r="BN953" s="201"/>
      <c r="BO953" s="201"/>
      <c r="BP953" s="201"/>
      <c r="BQ953" s="201"/>
      <c r="BR953" s="201"/>
      <c r="BS953" s="201"/>
      <c r="BT953" s="201"/>
      <c r="BU953" s="201"/>
      <c r="BV953" s="201"/>
      <c r="BW953" s="201"/>
      <c r="BX953" s="201"/>
      <c r="BY953" s="201"/>
      <c r="BZ953" s="201"/>
      <c r="CA953" s="201"/>
      <c r="CB953" s="201"/>
      <c r="CC953" s="201"/>
      <c r="CD953" s="201"/>
      <c r="CE953" s="201"/>
      <c r="CF953" s="201"/>
      <c r="CG953" s="201"/>
      <c r="CH953" s="201"/>
      <c r="CI953" s="201"/>
      <c r="CJ953" s="201"/>
      <c r="CK953" s="201"/>
      <c r="CL953" s="201"/>
      <c r="CM953" s="201"/>
      <c r="CN953" s="201"/>
      <c r="CO953" s="201"/>
      <c r="CP953" s="201"/>
      <c r="CQ953" s="201"/>
      <c r="CR953" s="201"/>
      <c r="CS953" s="201"/>
      <c r="CT953" s="201"/>
      <c r="CU953" s="201"/>
    </row>
    <row r="954" spans="1:99" x14ac:dyDescent="0.25">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3"/>
      <c r="X954" s="201"/>
      <c r="Y954" s="201"/>
      <c r="Z954" s="201"/>
      <c r="AA954" s="201"/>
      <c r="AB954" s="201"/>
      <c r="AC954" s="203"/>
      <c r="AD954" s="201"/>
      <c r="AE954" s="201"/>
      <c r="AF954" s="201"/>
      <c r="AG954" s="201"/>
      <c r="AH954" s="201"/>
      <c r="AI954" s="201"/>
      <c r="AJ954" s="201"/>
      <c r="AK954" s="201"/>
      <c r="AL954" s="201"/>
      <c r="AM954" s="201"/>
      <c r="AN954" s="201"/>
      <c r="AO954" s="201"/>
      <c r="AP954" s="201"/>
      <c r="AQ954" s="201"/>
      <c r="AR954" s="201"/>
      <c r="AS954" s="201"/>
      <c r="AT954" s="201"/>
      <c r="AU954" s="201"/>
      <c r="AV954" s="201"/>
      <c r="AW954" s="201"/>
      <c r="AX954" s="206"/>
      <c r="AY954" s="201"/>
      <c r="AZ954" s="201"/>
      <c r="BA954" s="201"/>
      <c r="BB954" s="201"/>
      <c r="BC954" s="201"/>
      <c r="BD954" s="201"/>
      <c r="BE954" s="201"/>
      <c r="BF954" s="201"/>
      <c r="BG954" s="201"/>
      <c r="BH954" s="203"/>
      <c r="BI954" s="201"/>
      <c r="BJ954" s="201"/>
      <c r="BK954" s="201"/>
      <c r="BL954" s="201"/>
      <c r="BM954" s="201"/>
      <c r="BN954" s="201"/>
      <c r="BO954" s="201"/>
      <c r="BP954" s="201"/>
      <c r="BQ954" s="201"/>
      <c r="BR954" s="201"/>
      <c r="BS954" s="201"/>
      <c r="BT954" s="201"/>
      <c r="BU954" s="201"/>
      <c r="BV954" s="201"/>
      <c r="BW954" s="201"/>
      <c r="BX954" s="201"/>
      <c r="BY954" s="201"/>
      <c r="BZ954" s="201"/>
      <c r="CA954" s="201"/>
      <c r="CB954" s="201"/>
      <c r="CC954" s="201"/>
      <c r="CD954" s="201"/>
      <c r="CE954" s="201"/>
      <c r="CF954" s="201"/>
      <c r="CG954" s="201"/>
      <c r="CH954" s="201"/>
      <c r="CI954" s="201"/>
      <c r="CJ954" s="201"/>
      <c r="CK954" s="201"/>
      <c r="CL954" s="201"/>
      <c r="CM954" s="201"/>
      <c r="CN954" s="201"/>
      <c r="CO954" s="201"/>
      <c r="CP954" s="201"/>
      <c r="CQ954" s="201"/>
      <c r="CR954" s="201"/>
      <c r="CS954" s="201"/>
      <c r="CT954" s="201"/>
      <c r="CU954" s="201"/>
    </row>
    <row r="955" spans="1:99" x14ac:dyDescent="0.25">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3"/>
      <c r="X955" s="201"/>
      <c r="Y955" s="201"/>
      <c r="Z955" s="201"/>
      <c r="AA955" s="201"/>
      <c r="AB955" s="201"/>
      <c r="AC955" s="203"/>
      <c r="AD955" s="201"/>
      <c r="AE955" s="201"/>
      <c r="AF955" s="201"/>
      <c r="AG955" s="201"/>
      <c r="AH955" s="201"/>
      <c r="AI955" s="201"/>
      <c r="AJ955" s="201"/>
      <c r="AK955" s="201"/>
      <c r="AL955" s="201"/>
      <c r="AM955" s="201"/>
      <c r="AN955" s="201"/>
      <c r="AO955" s="201"/>
      <c r="AP955" s="201"/>
      <c r="AQ955" s="201"/>
      <c r="AR955" s="201"/>
      <c r="AS955" s="201"/>
      <c r="AT955" s="201"/>
      <c r="AU955" s="201"/>
      <c r="AV955" s="201"/>
      <c r="AW955" s="201"/>
      <c r="AX955" s="206"/>
      <c r="AY955" s="201"/>
      <c r="AZ955" s="201"/>
      <c r="BA955" s="201"/>
      <c r="BB955" s="201"/>
      <c r="BC955" s="201"/>
      <c r="BD955" s="201"/>
      <c r="BE955" s="201"/>
      <c r="BF955" s="201"/>
      <c r="BG955" s="201"/>
      <c r="BH955" s="203"/>
      <c r="BI955" s="201"/>
      <c r="BJ955" s="201"/>
      <c r="BK955" s="201"/>
      <c r="BL955" s="201"/>
      <c r="BM955" s="201"/>
      <c r="BN955" s="201"/>
      <c r="BO955" s="201"/>
      <c r="BP955" s="201"/>
      <c r="BQ955" s="201"/>
      <c r="BR955" s="201"/>
      <c r="BS955" s="201"/>
      <c r="BT955" s="201"/>
      <c r="BU955" s="201"/>
      <c r="BV955" s="201"/>
      <c r="BW955" s="201"/>
      <c r="BX955" s="201"/>
      <c r="BY955" s="201"/>
      <c r="BZ955" s="201"/>
      <c r="CA955" s="201"/>
      <c r="CB955" s="201"/>
      <c r="CC955" s="201"/>
      <c r="CD955" s="201"/>
      <c r="CE955" s="201"/>
      <c r="CF955" s="201"/>
      <c r="CG955" s="201"/>
      <c r="CH955" s="201"/>
      <c r="CI955" s="201"/>
      <c r="CJ955" s="201"/>
      <c r="CK955" s="201"/>
      <c r="CL955" s="201"/>
      <c r="CM955" s="201"/>
      <c r="CN955" s="201"/>
      <c r="CO955" s="201"/>
      <c r="CP955" s="201"/>
      <c r="CQ955" s="201"/>
      <c r="CR955" s="201"/>
      <c r="CS955" s="201"/>
      <c r="CT955" s="201"/>
      <c r="CU955" s="201"/>
    </row>
    <row r="956" spans="1:99" x14ac:dyDescent="0.25">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3"/>
      <c r="X956" s="201"/>
      <c r="Y956" s="201"/>
      <c r="Z956" s="201"/>
      <c r="AA956" s="201"/>
      <c r="AB956" s="201"/>
      <c r="AC956" s="203"/>
      <c r="AD956" s="201"/>
      <c r="AE956" s="201"/>
      <c r="AF956" s="201"/>
      <c r="AG956" s="201"/>
      <c r="AH956" s="201"/>
      <c r="AI956" s="201"/>
      <c r="AJ956" s="201"/>
      <c r="AK956" s="201"/>
      <c r="AL956" s="201"/>
      <c r="AM956" s="201"/>
      <c r="AN956" s="201"/>
      <c r="AO956" s="201"/>
      <c r="AP956" s="201"/>
      <c r="AQ956" s="201"/>
      <c r="AR956" s="201"/>
      <c r="AS956" s="201"/>
      <c r="AT956" s="201"/>
      <c r="AU956" s="201"/>
      <c r="AV956" s="201"/>
      <c r="AW956" s="201"/>
      <c r="AX956" s="206"/>
      <c r="AY956" s="201"/>
      <c r="AZ956" s="201"/>
      <c r="BA956" s="201"/>
      <c r="BB956" s="201"/>
      <c r="BC956" s="201"/>
      <c r="BD956" s="201"/>
      <c r="BE956" s="201"/>
      <c r="BF956" s="201"/>
      <c r="BG956" s="201"/>
      <c r="BH956" s="203"/>
      <c r="BI956" s="201"/>
      <c r="BJ956" s="201"/>
      <c r="BK956" s="201"/>
      <c r="BL956" s="201"/>
      <c r="BM956" s="201"/>
      <c r="BN956" s="201"/>
      <c r="BO956" s="201"/>
      <c r="BP956" s="201"/>
      <c r="BQ956" s="201"/>
      <c r="BR956" s="201"/>
      <c r="BS956" s="201"/>
      <c r="BT956" s="201"/>
      <c r="BU956" s="201"/>
      <c r="BV956" s="201"/>
      <c r="BW956" s="201"/>
      <c r="BX956" s="201"/>
      <c r="BY956" s="201"/>
      <c r="BZ956" s="201"/>
      <c r="CA956" s="201"/>
      <c r="CB956" s="201"/>
      <c r="CC956" s="201"/>
      <c r="CD956" s="201"/>
      <c r="CE956" s="201"/>
      <c r="CF956" s="201"/>
      <c r="CG956" s="201"/>
      <c r="CH956" s="201"/>
      <c r="CI956" s="201"/>
      <c r="CJ956" s="201"/>
      <c r="CK956" s="201"/>
      <c r="CL956" s="201"/>
      <c r="CM956" s="201"/>
      <c r="CN956" s="201"/>
      <c r="CO956" s="201"/>
      <c r="CP956" s="201"/>
      <c r="CQ956" s="201"/>
      <c r="CR956" s="201"/>
      <c r="CS956" s="201"/>
      <c r="CT956" s="201"/>
      <c r="CU956" s="201"/>
    </row>
    <row r="957" spans="1:99" x14ac:dyDescent="0.25">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3"/>
      <c r="X957" s="201"/>
      <c r="Y957" s="201"/>
      <c r="Z957" s="201"/>
      <c r="AA957" s="201"/>
      <c r="AB957" s="201"/>
      <c r="AC957" s="203"/>
      <c r="AD957" s="201"/>
      <c r="AE957" s="201"/>
      <c r="AF957" s="201"/>
      <c r="AG957" s="201"/>
      <c r="AH957" s="201"/>
      <c r="AI957" s="201"/>
      <c r="AJ957" s="201"/>
      <c r="AK957" s="201"/>
      <c r="AL957" s="201"/>
      <c r="AM957" s="201"/>
      <c r="AN957" s="201"/>
      <c r="AO957" s="201"/>
      <c r="AP957" s="201"/>
      <c r="AQ957" s="201"/>
      <c r="AR957" s="201"/>
      <c r="AS957" s="201"/>
      <c r="AT957" s="201"/>
      <c r="AU957" s="201"/>
      <c r="AV957" s="201"/>
      <c r="AW957" s="201"/>
      <c r="AX957" s="206"/>
      <c r="AY957" s="201"/>
      <c r="AZ957" s="201"/>
      <c r="BA957" s="201"/>
      <c r="BB957" s="201"/>
      <c r="BC957" s="201"/>
      <c r="BD957" s="201"/>
      <c r="BE957" s="201"/>
      <c r="BF957" s="201"/>
      <c r="BG957" s="201"/>
      <c r="BH957" s="203"/>
      <c r="BI957" s="201"/>
      <c r="BJ957" s="201"/>
      <c r="BK957" s="201"/>
      <c r="BL957" s="201"/>
      <c r="BM957" s="201"/>
      <c r="BN957" s="201"/>
      <c r="BO957" s="201"/>
      <c r="BP957" s="201"/>
      <c r="BQ957" s="201"/>
      <c r="BR957" s="201"/>
      <c r="BS957" s="201"/>
      <c r="BT957" s="201"/>
      <c r="BU957" s="201"/>
      <c r="BV957" s="201"/>
      <c r="BW957" s="201"/>
      <c r="BX957" s="201"/>
      <c r="BY957" s="201"/>
      <c r="BZ957" s="201"/>
      <c r="CA957" s="201"/>
      <c r="CB957" s="201"/>
      <c r="CC957" s="201"/>
      <c r="CD957" s="201"/>
      <c r="CE957" s="201"/>
      <c r="CF957" s="201"/>
      <c r="CG957" s="201"/>
      <c r="CH957" s="201"/>
      <c r="CI957" s="201"/>
      <c r="CJ957" s="201"/>
      <c r="CK957" s="201"/>
      <c r="CL957" s="201"/>
      <c r="CM957" s="201"/>
      <c r="CN957" s="201"/>
      <c r="CO957" s="201"/>
      <c r="CP957" s="201"/>
      <c r="CQ957" s="201"/>
      <c r="CR957" s="201"/>
      <c r="CS957" s="201"/>
      <c r="CT957" s="201"/>
      <c r="CU957" s="201"/>
    </row>
    <row r="958" spans="1:99" x14ac:dyDescent="0.25">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3"/>
      <c r="X958" s="201"/>
      <c r="Y958" s="201"/>
      <c r="Z958" s="201"/>
      <c r="AA958" s="201"/>
      <c r="AB958" s="201"/>
      <c r="AC958" s="203"/>
      <c r="AD958" s="201"/>
      <c r="AE958" s="201"/>
      <c r="AF958" s="201"/>
      <c r="AG958" s="201"/>
      <c r="AH958" s="201"/>
      <c r="AI958" s="201"/>
      <c r="AJ958" s="201"/>
      <c r="AK958" s="201"/>
      <c r="AL958" s="201"/>
      <c r="AM958" s="201"/>
      <c r="AN958" s="201"/>
      <c r="AO958" s="201"/>
      <c r="AP958" s="201"/>
      <c r="AQ958" s="201"/>
      <c r="AR958" s="201"/>
      <c r="AS958" s="201"/>
      <c r="AT958" s="201"/>
      <c r="AU958" s="201"/>
      <c r="AV958" s="201"/>
      <c r="AW958" s="201"/>
      <c r="AX958" s="206"/>
      <c r="AY958" s="201"/>
      <c r="AZ958" s="201"/>
      <c r="BA958" s="201"/>
      <c r="BB958" s="201"/>
      <c r="BC958" s="201"/>
      <c r="BD958" s="201"/>
      <c r="BE958" s="201"/>
      <c r="BF958" s="201"/>
      <c r="BG958" s="201"/>
      <c r="BH958" s="203"/>
      <c r="BI958" s="201"/>
      <c r="BJ958" s="201"/>
      <c r="BK958" s="201"/>
      <c r="BL958" s="201"/>
      <c r="BM958" s="201"/>
      <c r="BN958" s="201"/>
      <c r="BO958" s="201"/>
      <c r="BP958" s="201"/>
      <c r="BQ958" s="201"/>
      <c r="BR958" s="201"/>
      <c r="BS958" s="201"/>
      <c r="BT958" s="201"/>
      <c r="BU958" s="201"/>
      <c r="BV958" s="201"/>
      <c r="BW958" s="201"/>
      <c r="BX958" s="201"/>
      <c r="BY958" s="201"/>
      <c r="BZ958" s="201"/>
      <c r="CA958" s="201"/>
      <c r="CB958" s="201"/>
      <c r="CC958" s="201"/>
      <c r="CD958" s="201"/>
      <c r="CE958" s="201"/>
      <c r="CF958" s="201"/>
      <c r="CG958" s="201"/>
      <c r="CH958" s="201"/>
      <c r="CI958" s="201"/>
      <c r="CJ958" s="201"/>
      <c r="CK958" s="201"/>
      <c r="CL958" s="201"/>
      <c r="CM958" s="201"/>
      <c r="CN958" s="201"/>
      <c r="CO958" s="201"/>
      <c r="CP958" s="201"/>
      <c r="CQ958" s="201"/>
      <c r="CR958" s="201"/>
      <c r="CS958" s="201"/>
      <c r="CT958" s="201"/>
      <c r="CU958" s="201"/>
    </row>
    <row r="959" spans="1:99" x14ac:dyDescent="0.25">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3"/>
      <c r="X959" s="201"/>
      <c r="Y959" s="201"/>
      <c r="Z959" s="201"/>
      <c r="AA959" s="201"/>
      <c r="AB959" s="201"/>
      <c r="AC959" s="203"/>
      <c r="AD959" s="201"/>
      <c r="AE959" s="201"/>
      <c r="AF959" s="201"/>
      <c r="AG959" s="201"/>
      <c r="AH959" s="201"/>
      <c r="AI959" s="201"/>
      <c r="AJ959" s="201"/>
      <c r="AK959" s="201"/>
      <c r="AL959" s="201"/>
      <c r="AM959" s="201"/>
      <c r="AN959" s="201"/>
      <c r="AO959" s="201"/>
      <c r="AP959" s="201"/>
      <c r="AQ959" s="201"/>
      <c r="AR959" s="201"/>
      <c r="AS959" s="201"/>
      <c r="AT959" s="201"/>
      <c r="AU959" s="201"/>
      <c r="AV959" s="201"/>
      <c r="AW959" s="201"/>
      <c r="AX959" s="206"/>
      <c r="AY959" s="201"/>
      <c r="AZ959" s="201"/>
      <c r="BA959" s="201"/>
      <c r="BB959" s="201"/>
      <c r="BC959" s="201"/>
      <c r="BD959" s="201"/>
      <c r="BE959" s="201"/>
      <c r="BF959" s="201"/>
      <c r="BG959" s="201"/>
      <c r="BH959" s="203"/>
      <c r="BI959" s="201"/>
      <c r="BJ959" s="201"/>
      <c r="BK959" s="201"/>
      <c r="BL959" s="201"/>
      <c r="BM959" s="201"/>
      <c r="BN959" s="201"/>
      <c r="BO959" s="201"/>
      <c r="BP959" s="201"/>
      <c r="BQ959" s="201"/>
      <c r="BR959" s="201"/>
      <c r="BS959" s="201"/>
      <c r="BT959" s="201"/>
      <c r="BU959" s="201"/>
      <c r="BV959" s="201"/>
      <c r="BW959" s="201"/>
      <c r="BX959" s="201"/>
      <c r="BY959" s="201"/>
      <c r="BZ959" s="201"/>
      <c r="CA959" s="201"/>
      <c r="CB959" s="201"/>
      <c r="CC959" s="201"/>
      <c r="CD959" s="201"/>
      <c r="CE959" s="201"/>
      <c r="CF959" s="201"/>
      <c r="CG959" s="201"/>
      <c r="CH959" s="201"/>
      <c r="CI959" s="201"/>
      <c r="CJ959" s="201"/>
      <c r="CK959" s="201"/>
      <c r="CL959" s="201"/>
      <c r="CM959" s="201"/>
      <c r="CN959" s="201"/>
      <c r="CO959" s="201"/>
      <c r="CP959" s="201"/>
      <c r="CQ959" s="201"/>
      <c r="CR959" s="201"/>
      <c r="CS959" s="201"/>
      <c r="CT959" s="201"/>
      <c r="CU959" s="201"/>
    </row>
    <row r="960" spans="1:99" x14ac:dyDescent="0.25">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3"/>
      <c r="X960" s="201"/>
      <c r="Y960" s="201"/>
      <c r="Z960" s="201"/>
      <c r="AA960" s="201"/>
      <c r="AB960" s="201"/>
      <c r="AC960" s="203"/>
      <c r="AD960" s="201"/>
      <c r="AE960" s="201"/>
      <c r="AF960" s="201"/>
      <c r="AG960" s="201"/>
      <c r="AH960" s="201"/>
      <c r="AI960" s="201"/>
      <c r="AJ960" s="201"/>
      <c r="AK960" s="201"/>
      <c r="AL960" s="201"/>
      <c r="AM960" s="201"/>
      <c r="AN960" s="201"/>
      <c r="AO960" s="201"/>
      <c r="AP960" s="201"/>
      <c r="AQ960" s="201"/>
      <c r="AR960" s="201"/>
      <c r="AS960" s="201"/>
      <c r="AT960" s="201"/>
      <c r="AU960" s="201"/>
      <c r="AV960" s="201"/>
      <c r="AW960" s="201"/>
      <c r="AX960" s="206"/>
      <c r="AY960" s="201"/>
      <c r="AZ960" s="201"/>
      <c r="BA960" s="201"/>
      <c r="BB960" s="201"/>
      <c r="BC960" s="201"/>
      <c r="BD960" s="201"/>
      <c r="BE960" s="201"/>
      <c r="BF960" s="201"/>
      <c r="BG960" s="201"/>
      <c r="BH960" s="203"/>
      <c r="BI960" s="201"/>
      <c r="BJ960" s="201"/>
      <c r="BK960" s="201"/>
      <c r="BL960" s="201"/>
      <c r="BM960" s="201"/>
      <c r="BN960" s="201"/>
      <c r="BO960" s="201"/>
      <c r="BP960" s="201"/>
      <c r="BQ960" s="201"/>
      <c r="BR960" s="201"/>
      <c r="BS960" s="201"/>
      <c r="BT960" s="201"/>
      <c r="BU960" s="201"/>
      <c r="BV960" s="201"/>
      <c r="BW960" s="201"/>
      <c r="BX960" s="201"/>
      <c r="BY960" s="201"/>
      <c r="BZ960" s="201"/>
      <c r="CA960" s="201"/>
      <c r="CB960" s="201"/>
      <c r="CC960" s="201"/>
      <c r="CD960" s="201"/>
      <c r="CE960" s="201"/>
      <c r="CF960" s="201"/>
      <c r="CG960" s="201"/>
      <c r="CH960" s="201"/>
      <c r="CI960" s="201"/>
      <c r="CJ960" s="201"/>
      <c r="CK960" s="201"/>
      <c r="CL960" s="201"/>
      <c r="CM960" s="201"/>
      <c r="CN960" s="201"/>
      <c r="CO960" s="201"/>
      <c r="CP960" s="201"/>
      <c r="CQ960" s="201"/>
      <c r="CR960" s="201"/>
      <c r="CS960" s="201"/>
      <c r="CT960" s="201"/>
      <c r="CU960" s="201"/>
    </row>
    <row r="961" spans="1:99" x14ac:dyDescent="0.25">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3"/>
      <c r="X961" s="201"/>
      <c r="Y961" s="201"/>
      <c r="Z961" s="201"/>
      <c r="AA961" s="201"/>
      <c r="AB961" s="201"/>
      <c r="AC961" s="203"/>
      <c r="AD961" s="201"/>
      <c r="AE961" s="201"/>
      <c r="AF961" s="201"/>
      <c r="AG961" s="201"/>
      <c r="AH961" s="201"/>
      <c r="AI961" s="201"/>
      <c r="AJ961" s="201"/>
      <c r="AK961" s="201"/>
      <c r="AL961" s="201"/>
      <c r="AM961" s="201"/>
      <c r="AN961" s="201"/>
      <c r="AO961" s="201"/>
      <c r="AP961" s="201"/>
      <c r="AQ961" s="201"/>
      <c r="AR961" s="201"/>
      <c r="AS961" s="201"/>
      <c r="AT961" s="201"/>
      <c r="AU961" s="201"/>
      <c r="AV961" s="201"/>
      <c r="AW961" s="201"/>
      <c r="AX961" s="206"/>
      <c r="AY961" s="201"/>
      <c r="AZ961" s="201"/>
      <c r="BA961" s="201"/>
      <c r="BB961" s="201"/>
      <c r="BC961" s="201"/>
      <c r="BD961" s="201"/>
      <c r="BE961" s="201"/>
      <c r="BF961" s="201"/>
      <c r="BG961" s="201"/>
      <c r="BH961" s="203"/>
      <c r="BI961" s="201"/>
      <c r="BJ961" s="201"/>
      <c r="BK961" s="201"/>
      <c r="BL961" s="201"/>
      <c r="BM961" s="201"/>
      <c r="BN961" s="201"/>
      <c r="BO961" s="201"/>
      <c r="BP961" s="201"/>
      <c r="BQ961" s="201"/>
      <c r="BR961" s="201"/>
      <c r="BS961" s="201"/>
      <c r="BT961" s="201"/>
      <c r="BU961" s="201"/>
      <c r="BV961" s="201"/>
      <c r="BW961" s="201"/>
      <c r="BX961" s="201"/>
      <c r="BY961" s="201"/>
      <c r="BZ961" s="201"/>
      <c r="CA961" s="201"/>
      <c r="CB961" s="201"/>
      <c r="CC961" s="201"/>
      <c r="CD961" s="201"/>
      <c r="CE961" s="201"/>
      <c r="CF961" s="201"/>
      <c r="CG961" s="201"/>
      <c r="CH961" s="201"/>
      <c r="CI961" s="201"/>
      <c r="CJ961" s="201"/>
      <c r="CK961" s="201"/>
      <c r="CL961" s="201"/>
      <c r="CM961" s="201"/>
      <c r="CN961" s="201"/>
      <c r="CO961" s="201"/>
      <c r="CP961" s="201"/>
      <c r="CQ961" s="201"/>
      <c r="CR961" s="201"/>
      <c r="CS961" s="201"/>
      <c r="CT961" s="201"/>
      <c r="CU961" s="201"/>
    </row>
    <row r="962" spans="1:99" x14ac:dyDescent="0.25">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3"/>
      <c r="X962" s="201"/>
      <c r="Y962" s="201"/>
      <c r="Z962" s="201"/>
      <c r="AA962" s="201"/>
      <c r="AB962" s="201"/>
      <c r="AC962" s="203"/>
      <c r="AD962" s="201"/>
      <c r="AE962" s="201"/>
      <c r="AF962" s="201"/>
      <c r="AG962" s="201"/>
      <c r="AH962" s="201"/>
      <c r="AI962" s="201"/>
      <c r="AJ962" s="201"/>
      <c r="AK962" s="201"/>
      <c r="AL962" s="201"/>
      <c r="AM962" s="201"/>
      <c r="AN962" s="201"/>
      <c r="AO962" s="201"/>
      <c r="AP962" s="201"/>
      <c r="AQ962" s="201"/>
      <c r="AR962" s="201"/>
      <c r="AS962" s="201"/>
      <c r="AT962" s="201"/>
      <c r="AU962" s="201"/>
      <c r="AV962" s="201"/>
      <c r="AW962" s="201"/>
      <c r="AX962" s="206"/>
      <c r="AY962" s="201"/>
      <c r="AZ962" s="201"/>
      <c r="BA962" s="201"/>
      <c r="BB962" s="201"/>
      <c r="BC962" s="201"/>
      <c r="BD962" s="201"/>
      <c r="BE962" s="201"/>
      <c r="BF962" s="201"/>
      <c r="BG962" s="201"/>
      <c r="BH962" s="203"/>
      <c r="BI962" s="201"/>
      <c r="BJ962" s="201"/>
      <c r="BK962" s="201"/>
      <c r="BL962" s="201"/>
      <c r="BM962" s="201"/>
      <c r="BN962" s="201"/>
      <c r="BO962" s="201"/>
      <c r="BP962" s="201"/>
      <c r="BQ962" s="201"/>
      <c r="BR962" s="201"/>
      <c r="BS962" s="201"/>
      <c r="BT962" s="201"/>
      <c r="BU962" s="201"/>
      <c r="BV962" s="201"/>
      <c r="BW962" s="201"/>
      <c r="BX962" s="201"/>
      <c r="BY962" s="201"/>
      <c r="BZ962" s="201"/>
      <c r="CA962" s="201"/>
      <c r="CB962" s="201"/>
      <c r="CC962" s="201"/>
      <c r="CD962" s="201"/>
      <c r="CE962" s="201"/>
      <c r="CF962" s="201"/>
      <c r="CG962" s="201"/>
      <c r="CH962" s="201"/>
      <c r="CI962" s="201"/>
      <c r="CJ962" s="201"/>
      <c r="CK962" s="201"/>
      <c r="CL962" s="201"/>
      <c r="CM962" s="201"/>
      <c r="CN962" s="201"/>
      <c r="CO962" s="201"/>
      <c r="CP962" s="201"/>
      <c r="CQ962" s="201"/>
      <c r="CR962" s="201"/>
      <c r="CS962" s="201"/>
      <c r="CT962" s="201"/>
      <c r="CU962" s="201"/>
    </row>
    <row r="963" spans="1:99" x14ac:dyDescent="0.25">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3"/>
      <c r="X963" s="201"/>
      <c r="Y963" s="201"/>
      <c r="Z963" s="201"/>
      <c r="AA963" s="201"/>
      <c r="AB963" s="201"/>
      <c r="AC963" s="203"/>
      <c r="AD963" s="201"/>
      <c r="AE963" s="201"/>
      <c r="AF963" s="201"/>
      <c r="AG963" s="201"/>
      <c r="AH963" s="201"/>
      <c r="AI963" s="201"/>
      <c r="AJ963" s="201"/>
      <c r="AK963" s="201"/>
      <c r="AL963" s="201"/>
      <c r="AM963" s="201"/>
      <c r="AN963" s="201"/>
      <c r="AO963" s="201"/>
      <c r="AP963" s="201"/>
      <c r="AQ963" s="201"/>
      <c r="AR963" s="201"/>
      <c r="AS963" s="201"/>
      <c r="AT963" s="201"/>
      <c r="AU963" s="201"/>
      <c r="AV963" s="201"/>
      <c r="AW963" s="201"/>
      <c r="AX963" s="206"/>
      <c r="AY963" s="201"/>
      <c r="AZ963" s="201"/>
      <c r="BA963" s="201"/>
      <c r="BB963" s="201"/>
      <c r="BC963" s="201"/>
      <c r="BD963" s="201"/>
      <c r="BE963" s="201"/>
      <c r="BF963" s="201"/>
      <c r="BG963" s="201"/>
      <c r="BH963" s="203"/>
      <c r="BI963" s="201"/>
      <c r="BJ963" s="201"/>
      <c r="BK963" s="201"/>
      <c r="BL963" s="201"/>
      <c r="BM963" s="201"/>
      <c r="BN963" s="201"/>
      <c r="BO963" s="201"/>
      <c r="BP963" s="201"/>
      <c r="BQ963" s="201"/>
      <c r="BR963" s="201"/>
      <c r="BS963" s="201"/>
      <c r="BT963" s="201"/>
      <c r="BU963" s="201"/>
      <c r="BV963" s="201"/>
      <c r="BW963" s="201"/>
      <c r="BX963" s="201"/>
      <c r="BY963" s="201"/>
      <c r="BZ963" s="201"/>
      <c r="CA963" s="201"/>
      <c r="CB963" s="201"/>
      <c r="CC963" s="201"/>
      <c r="CD963" s="201"/>
      <c r="CE963" s="201"/>
      <c r="CF963" s="201"/>
      <c r="CG963" s="201"/>
      <c r="CH963" s="201"/>
      <c r="CI963" s="201"/>
      <c r="CJ963" s="201"/>
      <c r="CK963" s="201"/>
      <c r="CL963" s="201"/>
      <c r="CM963" s="201"/>
      <c r="CN963" s="201"/>
      <c r="CO963" s="201"/>
      <c r="CP963" s="201"/>
      <c r="CQ963" s="201"/>
      <c r="CR963" s="201"/>
      <c r="CS963" s="201"/>
      <c r="CT963" s="201"/>
      <c r="CU963" s="201"/>
    </row>
    <row r="964" spans="1:99" x14ac:dyDescent="0.25">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3"/>
      <c r="X964" s="201"/>
      <c r="Y964" s="201"/>
      <c r="Z964" s="201"/>
      <c r="AA964" s="201"/>
      <c r="AB964" s="201"/>
      <c r="AC964" s="203"/>
      <c r="AD964" s="201"/>
      <c r="AE964" s="201"/>
      <c r="AF964" s="201"/>
      <c r="AG964" s="201"/>
      <c r="AH964" s="201"/>
      <c r="AI964" s="201"/>
      <c r="AJ964" s="201"/>
      <c r="AK964" s="201"/>
      <c r="AL964" s="201"/>
      <c r="AM964" s="201"/>
      <c r="AN964" s="201"/>
      <c r="AO964" s="201"/>
      <c r="AP964" s="201"/>
      <c r="AQ964" s="201"/>
      <c r="AR964" s="201"/>
      <c r="AS964" s="201"/>
      <c r="AT964" s="201"/>
      <c r="AU964" s="201"/>
      <c r="AV964" s="201"/>
      <c r="AW964" s="201"/>
      <c r="AX964" s="201"/>
      <c r="AY964" s="201"/>
      <c r="AZ964" s="201"/>
      <c r="BA964" s="201"/>
      <c r="BB964" s="201"/>
      <c r="BC964" s="201"/>
      <c r="BD964" s="201"/>
      <c r="BE964" s="201"/>
      <c r="BF964" s="201"/>
      <c r="BG964" s="201"/>
      <c r="BH964" s="203"/>
      <c r="BI964" s="201"/>
      <c r="BJ964" s="201"/>
      <c r="BK964" s="201"/>
      <c r="BL964" s="201"/>
      <c r="BM964" s="201"/>
      <c r="BN964" s="201"/>
      <c r="BO964" s="201"/>
      <c r="BP964" s="201"/>
      <c r="BQ964" s="201"/>
      <c r="BR964" s="201"/>
      <c r="BS964" s="201"/>
      <c r="BT964" s="201"/>
      <c r="BU964" s="201"/>
      <c r="BV964" s="201"/>
      <c r="BW964" s="201"/>
      <c r="BX964" s="201"/>
      <c r="BY964" s="201"/>
      <c r="BZ964" s="201"/>
      <c r="CA964" s="201"/>
      <c r="CB964" s="201"/>
      <c r="CC964" s="201"/>
      <c r="CD964" s="201"/>
      <c r="CE964" s="201"/>
      <c r="CF964" s="201"/>
      <c r="CG964" s="201"/>
      <c r="CH964" s="201"/>
      <c r="CI964" s="201"/>
      <c r="CJ964" s="201"/>
      <c r="CK964" s="201"/>
      <c r="CL964" s="201"/>
      <c r="CM964" s="201"/>
      <c r="CN964" s="201"/>
      <c r="CO964" s="201"/>
      <c r="CP964" s="201"/>
      <c r="CQ964" s="201"/>
      <c r="CR964" s="201"/>
      <c r="CS964" s="201"/>
      <c r="CT964" s="201"/>
      <c r="CU964" s="201"/>
    </row>
    <row r="965" spans="1:99" x14ac:dyDescent="0.25">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3"/>
      <c r="X965" s="201"/>
      <c r="Y965" s="201"/>
      <c r="Z965" s="201"/>
      <c r="AA965" s="201"/>
      <c r="AB965" s="201"/>
      <c r="AC965" s="203"/>
      <c r="AD965" s="201"/>
      <c r="AE965" s="201"/>
      <c r="AF965" s="201"/>
      <c r="AG965" s="201"/>
      <c r="AH965" s="201"/>
      <c r="AI965" s="201"/>
      <c r="AJ965" s="201"/>
      <c r="AK965" s="201"/>
      <c r="AL965" s="201"/>
      <c r="AM965" s="201"/>
      <c r="AN965" s="201"/>
      <c r="AO965" s="201"/>
      <c r="AP965" s="201"/>
      <c r="AQ965" s="201"/>
      <c r="AR965" s="201"/>
      <c r="AS965" s="201"/>
      <c r="AT965" s="201"/>
      <c r="AU965" s="201"/>
      <c r="AV965" s="201"/>
      <c r="AW965" s="201"/>
      <c r="AX965" s="206"/>
      <c r="AY965" s="201"/>
      <c r="AZ965" s="201"/>
      <c r="BA965" s="201"/>
      <c r="BB965" s="201"/>
      <c r="BC965" s="201"/>
      <c r="BD965" s="201"/>
      <c r="BE965" s="201"/>
      <c r="BF965" s="201"/>
      <c r="BG965" s="201"/>
      <c r="BH965" s="201"/>
      <c r="BI965" s="201"/>
      <c r="BJ965" s="201"/>
      <c r="BK965" s="201"/>
      <c r="BL965" s="201"/>
      <c r="BM965" s="201"/>
      <c r="BN965" s="201"/>
      <c r="BO965" s="201"/>
      <c r="BP965" s="201"/>
      <c r="BQ965" s="201"/>
      <c r="BR965" s="201"/>
      <c r="BS965" s="201"/>
      <c r="BT965" s="201"/>
      <c r="BU965" s="201"/>
      <c r="BV965" s="201"/>
      <c r="BW965" s="201"/>
      <c r="BX965" s="201"/>
      <c r="BY965" s="201"/>
      <c r="BZ965" s="201"/>
      <c r="CA965" s="201"/>
      <c r="CB965" s="201"/>
      <c r="CC965" s="201"/>
      <c r="CD965" s="201"/>
      <c r="CE965" s="201"/>
      <c r="CF965" s="201"/>
      <c r="CG965" s="201"/>
      <c r="CH965" s="201"/>
      <c r="CI965" s="201"/>
      <c r="CJ965" s="201"/>
      <c r="CK965" s="201"/>
      <c r="CL965" s="201"/>
      <c r="CM965" s="201"/>
      <c r="CN965" s="201"/>
      <c r="CO965" s="201"/>
      <c r="CP965" s="201"/>
      <c r="CQ965" s="201"/>
      <c r="CR965" s="201"/>
      <c r="CS965" s="201"/>
      <c r="CT965" s="201"/>
      <c r="CU965" s="201"/>
    </row>
    <row r="966" spans="1:99" x14ac:dyDescent="0.25">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3"/>
      <c r="X966" s="201"/>
      <c r="Y966" s="201"/>
      <c r="Z966" s="201"/>
      <c r="AA966" s="201"/>
      <c r="AB966" s="201"/>
      <c r="AC966" s="203"/>
      <c r="AD966" s="201"/>
      <c r="AE966" s="201"/>
      <c r="AF966" s="201"/>
      <c r="AG966" s="201"/>
      <c r="AH966" s="201"/>
      <c r="AI966" s="201"/>
      <c r="AJ966" s="201"/>
      <c r="AK966" s="201"/>
      <c r="AL966" s="201"/>
      <c r="AM966" s="201"/>
      <c r="AN966" s="201"/>
      <c r="AO966" s="201"/>
      <c r="AP966" s="201"/>
      <c r="AQ966" s="201"/>
      <c r="AR966" s="201"/>
      <c r="AS966" s="201"/>
      <c r="AT966" s="201"/>
      <c r="AU966" s="201"/>
      <c r="AV966" s="201"/>
      <c r="AW966" s="201"/>
      <c r="AX966" s="206"/>
      <c r="AY966" s="201"/>
      <c r="AZ966" s="201"/>
      <c r="BA966" s="201"/>
      <c r="BB966" s="201"/>
      <c r="BC966" s="201"/>
      <c r="BD966" s="201"/>
      <c r="BE966" s="201"/>
      <c r="BF966" s="201"/>
      <c r="BG966" s="201"/>
      <c r="BH966" s="201"/>
      <c r="BI966" s="201"/>
      <c r="BJ966" s="201"/>
      <c r="BK966" s="201"/>
      <c r="BL966" s="201"/>
      <c r="BM966" s="201"/>
      <c r="BN966" s="201"/>
      <c r="BO966" s="201"/>
      <c r="BP966" s="201"/>
      <c r="BQ966" s="201"/>
      <c r="BR966" s="201"/>
      <c r="BS966" s="201"/>
      <c r="BT966" s="201"/>
      <c r="BU966" s="201"/>
      <c r="BV966" s="201"/>
      <c r="BW966" s="201"/>
      <c r="BX966" s="201"/>
      <c r="BY966" s="201"/>
      <c r="BZ966" s="201"/>
      <c r="CA966" s="201"/>
      <c r="CB966" s="201"/>
      <c r="CC966" s="201"/>
      <c r="CD966" s="201"/>
      <c r="CE966" s="201"/>
      <c r="CF966" s="201"/>
      <c r="CG966" s="201"/>
      <c r="CH966" s="201"/>
      <c r="CI966" s="201"/>
      <c r="CJ966" s="201"/>
      <c r="CK966" s="201"/>
      <c r="CL966" s="201"/>
      <c r="CM966" s="201"/>
      <c r="CN966" s="201"/>
      <c r="CO966" s="201"/>
      <c r="CP966" s="201"/>
      <c r="CQ966" s="201"/>
      <c r="CR966" s="201"/>
      <c r="CS966" s="201"/>
      <c r="CT966" s="201"/>
      <c r="CU966" s="201"/>
    </row>
    <row r="967" spans="1:99" x14ac:dyDescent="0.25">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3"/>
      <c r="X967" s="201"/>
      <c r="Y967" s="201"/>
      <c r="Z967" s="201"/>
      <c r="AA967" s="201"/>
      <c r="AB967" s="201"/>
      <c r="AC967" s="203"/>
      <c r="AD967" s="201"/>
      <c r="AE967" s="201"/>
      <c r="AF967" s="201"/>
      <c r="AG967" s="201"/>
      <c r="AH967" s="201"/>
      <c r="AI967" s="201"/>
      <c r="AJ967" s="201"/>
      <c r="AK967" s="201"/>
      <c r="AL967" s="201"/>
      <c r="AM967" s="201"/>
      <c r="AN967" s="201"/>
      <c r="AO967" s="201"/>
      <c r="AP967" s="201"/>
      <c r="AQ967" s="201"/>
      <c r="AR967" s="201"/>
      <c r="AS967" s="201"/>
      <c r="AT967" s="201"/>
      <c r="AU967" s="201"/>
      <c r="AV967" s="201"/>
      <c r="AW967" s="201"/>
      <c r="AX967" s="206"/>
      <c r="AY967" s="201"/>
      <c r="AZ967" s="201"/>
      <c r="BA967" s="201"/>
      <c r="BB967" s="201"/>
      <c r="BC967" s="201"/>
      <c r="BD967" s="201"/>
      <c r="BE967" s="201"/>
      <c r="BF967" s="201"/>
      <c r="BG967" s="201"/>
      <c r="BH967" s="201"/>
      <c r="BI967" s="201"/>
      <c r="BJ967" s="201"/>
      <c r="BK967" s="201"/>
      <c r="BL967" s="201"/>
      <c r="BM967" s="201"/>
      <c r="BN967" s="201"/>
      <c r="BO967" s="201"/>
      <c r="BP967" s="201"/>
      <c r="BQ967" s="201"/>
      <c r="BR967" s="201"/>
      <c r="BS967" s="201"/>
      <c r="BT967" s="201"/>
      <c r="BU967" s="201"/>
      <c r="BV967" s="201"/>
      <c r="BW967" s="201"/>
      <c r="BX967" s="201"/>
      <c r="BY967" s="201"/>
      <c r="BZ967" s="201"/>
      <c r="CA967" s="201"/>
      <c r="CB967" s="201"/>
      <c r="CC967" s="201"/>
      <c r="CD967" s="201"/>
      <c r="CE967" s="201"/>
      <c r="CF967" s="201"/>
      <c r="CG967" s="201"/>
      <c r="CH967" s="201"/>
      <c r="CI967" s="201"/>
      <c r="CJ967" s="201"/>
      <c r="CK967" s="201"/>
      <c r="CL967" s="201"/>
      <c r="CM967" s="201"/>
      <c r="CN967" s="201"/>
      <c r="CO967" s="201"/>
      <c r="CP967" s="201"/>
      <c r="CQ967" s="201"/>
      <c r="CR967" s="201"/>
      <c r="CS967" s="201"/>
      <c r="CT967" s="201"/>
      <c r="CU967" s="201"/>
    </row>
    <row r="968" spans="1:99" x14ac:dyDescent="0.25">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3"/>
      <c r="X968" s="201"/>
      <c r="Y968" s="201"/>
      <c r="Z968" s="201"/>
      <c r="AA968" s="201"/>
      <c r="AB968" s="201"/>
      <c r="AC968" s="203"/>
      <c r="AD968" s="201"/>
      <c r="AE968" s="201"/>
      <c r="AF968" s="201"/>
      <c r="AG968" s="201"/>
      <c r="AH968" s="201"/>
      <c r="AI968" s="201"/>
      <c r="AJ968" s="201"/>
      <c r="AK968" s="201"/>
      <c r="AL968" s="201"/>
      <c r="AM968" s="201"/>
      <c r="AN968" s="201"/>
      <c r="AO968" s="201"/>
      <c r="AP968" s="201"/>
      <c r="AQ968" s="201"/>
      <c r="AR968" s="201"/>
      <c r="AS968" s="201"/>
      <c r="AT968" s="201"/>
      <c r="AU968" s="201"/>
      <c r="AV968" s="201"/>
      <c r="AW968" s="201"/>
      <c r="AX968" s="206"/>
      <c r="AY968" s="201"/>
      <c r="AZ968" s="201"/>
      <c r="BA968" s="201"/>
      <c r="BB968" s="201"/>
      <c r="BC968" s="201"/>
      <c r="BD968" s="201"/>
      <c r="BE968" s="201"/>
      <c r="BF968" s="201"/>
      <c r="BG968" s="201"/>
      <c r="BH968" s="201"/>
      <c r="BI968" s="201"/>
      <c r="BJ968" s="201"/>
      <c r="BK968" s="201"/>
      <c r="BL968" s="201"/>
      <c r="BM968" s="201"/>
      <c r="BN968" s="201"/>
      <c r="BO968" s="201"/>
      <c r="BP968" s="201"/>
      <c r="BQ968" s="201"/>
      <c r="BR968" s="201"/>
      <c r="BS968" s="201"/>
      <c r="BT968" s="201"/>
      <c r="BU968" s="201"/>
      <c r="BV968" s="201"/>
      <c r="BW968" s="201"/>
      <c r="BX968" s="201"/>
      <c r="BY968" s="201"/>
      <c r="BZ968" s="201"/>
      <c r="CA968" s="201"/>
      <c r="CB968" s="201"/>
      <c r="CC968" s="201"/>
      <c r="CD968" s="201"/>
      <c r="CE968" s="201"/>
      <c r="CF968" s="201"/>
      <c r="CG968" s="201"/>
      <c r="CH968" s="201"/>
      <c r="CI968" s="201"/>
      <c r="CJ968" s="201"/>
      <c r="CK968" s="201"/>
      <c r="CL968" s="201"/>
      <c r="CM968" s="201"/>
      <c r="CN968" s="201"/>
      <c r="CO968" s="201"/>
      <c r="CP968" s="201"/>
      <c r="CQ968" s="201"/>
      <c r="CR968" s="201"/>
      <c r="CS968" s="201"/>
      <c r="CT968" s="201"/>
      <c r="CU968" s="201"/>
    </row>
    <row r="969" spans="1:99" x14ac:dyDescent="0.25">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3"/>
      <c r="X969" s="201"/>
      <c r="Y969" s="201"/>
      <c r="Z969" s="201"/>
      <c r="AA969" s="201"/>
      <c r="AB969" s="201"/>
      <c r="AC969" s="203"/>
      <c r="AD969" s="201"/>
      <c r="AE969" s="201"/>
      <c r="AF969" s="201"/>
      <c r="AG969" s="201"/>
      <c r="AH969" s="201"/>
      <c r="AI969" s="201"/>
      <c r="AJ969" s="201"/>
      <c r="AK969" s="201"/>
      <c r="AL969" s="201"/>
      <c r="AM969" s="201"/>
      <c r="AN969" s="201"/>
      <c r="AO969" s="201"/>
      <c r="AP969" s="201"/>
      <c r="AQ969" s="201"/>
      <c r="AR969" s="201"/>
      <c r="AS969" s="201"/>
      <c r="AT969" s="201"/>
      <c r="AU969" s="201"/>
      <c r="AV969" s="201"/>
      <c r="AW969" s="201"/>
      <c r="AX969" s="206"/>
      <c r="AY969" s="201"/>
      <c r="AZ969" s="201"/>
      <c r="BA969" s="201"/>
      <c r="BB969" s="201"/>
      <c r="BC969" s="201"/>
      <c r="BD969" s="201"/>
      <c r="BE969" s="201"/>
      <c r="BF969" s="201"/>
      <c r="BG969" s="201"/>
      <c r="BH969" s="201"/>
      <c r="BI969" s="201"/>
      <c r="BJ969" s="201"/>
      <c r="BK969" s="201"/>
      <c r="BL969" s="201"/>
      <c r="BM969" s="201"/>
      <c r="BN969" s="201"/>
      <c r="BO969" s="201"/>
      <c r="BP969" s="201"/>
      <c r="BQ969" s="201"/>
      <c r="BR969" s="201"/>
      <c r="BS969" s="201"/>
      <c r="BT969" s="201"/>
      <c r="BU969" s="201"/>
      <c r="BV969" s="201"/>
      <c r="BW969" s="201"/>
      <c r="BX969" s="201"/>
      <c r="BY969" s="201"/>
      <c r="BZ969" s="201"/>
      <c r="CA969" s="201"/>
      <c r="CB969" s="201"/>
      <c r="CC969" s="201"/>
      <c r="CD969" s="201"/>
      <c r="CE969" s="201"/>
      <c r="CF969" s="201"/>
      <c r="CG969" s="201"/>
      <c r="CH969" s="201"/>
      <c r="CI969" s="201"/>
      <c r="CJ969" s="201"/>
      <c r="CK969" s="201"/>
      <c r="CL969" s="201"/>
      <c r="CM969" s="201"/>
      <c r="CN969" s="201"/>
      <c r="CO969" s="201"/>
      <c r="CP969" s="201"/>
      <c r="CQ969" s="201"/>
      <c r="CR969" s="201"/>
      <c r="CS969" s="201"/>
      <c r="CT969" s="201"/>
      <c r="CU969" s="201"/>
    </row>
    <row r="970" spans="1:99" x14ac:dyDescent="0.25">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3"/>
      <c r="X970" s="201"/>
      <c r="Y970" s="201"/>
      <c r="Z970" s="201"/>
      <c r="AA970" s="201"/>
      <c r="AB970" s="201"/>
      <c r="AC970" s="203"/>
      <c r="AD970" s="201"/>
      <c r="AE970" s="201"/>
      <c r="AF970" s="201"/>
      <c r="AG970" s="201"/>
      <c r="AH970" s="201"/>
      <c r="AI970" s="201"/>
      <c r="AJ970" s="201"/>
      <c r="AK970" s="201"/>
      <c r="AL970" s="201"/>
      <c r="AM970" s="201"/>
      <c r="AN970" s="201"/>
      <c r="AO970" s="201"/>
      <c r="AP970" s="201"/>
      <c r="AQ970" s="201"/>
      <c r="AR970" s="201"/>
      <c r="AS970" s="201"/>
      <c r="AT970" s="201"/>
      <c r="AU970" s="201"/>
      <c r="AV970" s="201"/>
      <c r="AW970" s="201"/>
      <c r="AX970" s="206"/>
      <c r="AY970" s="201"/>
      <c r="AZ970" s="201"/>
      <c r="BA970" s="201"/>
      <c r="BB970" s="201"/>
      <c r="BC970" s="201"/>
      <c r="BD970" s="201"/>
      <c r="BE970" s="201"/>
      <c r="BF970" s="201"/>
      <c r="BG970" s="201"/>
      <c r="BH970" s="201"/>
      <c r="BI970" s="201"/>
      <c r="BJ970" s="201"/>
      <c r="BK970" s="201"/>
      <c r="BL970" s="201"/>
      <c r="BM970" s="201"/>
      <c r="BN970" s="201"/>
      <c r="BO970" s="201"/>
      <c r="BP970" s="201"/>
      <c r="BQ970" s="201"/>
      <c r="BR970" s="201"/>
      <c r="BS970" s="201"/>
      <c r="BT970" s="201"/>
      <c r="BU970" s="201"/>
      <c r="BV970" s="201"/>
      <c r="BW970" s="201"/>
      <c r="BX970" s="201"/>
      <c r="BY970" s="201"/>
      <c r="BZ970" s="201"/>
      <c r="CA970" s="201"/>
      <c r="CB970" s="201"/>
      <c r="CC970" s="201"/>
      <c r="CD970" s="201"/>
      <c r="CE970" s="201"/>
      <c r="CF970" s="201"/>
      <c r="CG970" s="201"/>
      <c r="CH970" s="201"/>
      <c r="CI970" s="201"/>
      <c r="CJ970" s="201"/>
      <c r="CK970" s="201"/>
      <c r="CL970" s="201"/>
      <c r="CM970" s="201"/>
      <c r="CN970" s="201"/>
      <c r="CO970" s="201"/>
      <c r="CP970" s="201"/>
      <c r="CQ970" s="201"/>
      <c r="CR970" s="201"/>
      <c r="CS970" s="201"/>
      <c r="CT970" s="201"/>
      <c r="CU970" s="201"/>
    </row>
    <row r="971" spans="1:99" x14ac:dyDescent="0.25">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3"/>
      <c r="X971" s="201"/>
      <c r="Y971" s="201"/>
      <c r="Z971" s="201"/>
      <c r="AA971" s="201"/>
      <c r="AB971" s="201"/>
      <c r="AC971" s="203"/>
      <c r="AD971" s="201"/>
      <c r="AE971" s="201"/>
      <c r="AF971" s="201"/>
      <c r="AG971" s="201"/>
      <c r="AH971" s="201"/>
      <c r="AI971" s="201"/>
      <c r="AJ971" s="201"/>
      <c r="AK971" s="201"/>
      <c r="AL971" s="201"/>
      <c r="AM971" s="201"/>
      <c r="AN971" s="201"/>
      <c r="AO971" s="201"/>
      <c r="AP971" s="201"/>
      <c r="AQ971" s="201"/>
      <c r="AR971" s="201"/>
      <c r="AS971" s="201"/>
      <c r="AT971" s="201"/>
      <c r="AU971" s="201"/>
      <c r="AV971" s="201"/>
      <c r="AW971" s="201"/>
      <c r="AX971" s="206"/>
      <c r="AY971" s="201"/>
      <c r="AZ971" s="201"/>
      <c r="BA971" s="201"/>
      <c r="BB971" s="201"/>
      <c r="BC971" s="201"/>
      <c r="BD971" s="201"/>
      <c r="BE971" s="201"/>
      <c r="BF971" s="201"/>
      <c r="BG971" s="201"/>
      <c r="BH971" s="201"/>
      <c r="BI971" s="201"/>
      <c r="BJ971" s="201"/>
      <c r="BK971" s="201"/>
      <c r="BL971" s="201"/>
      <c r="BM971" s="201"/>
      <c r="BN971" s="201"/>
      <c r="BO971" s="201"/>
      <c r="BP971" s="201"/>
      <c r="BQ971" s="201"/>
      <c r="BR971" s="201"/>
      <c r="BS971" s="201"/>
      <c r="BT971" s="201"/>
      <c r="BU971" s="201"/>
      <c r="BV971" s="201"/>
      <c r="BW971" s="201"/>
      <c r="BX971" s="201"/>
      <c r="BY971" s="201"/>
      <c r="BZ971" s="201"/>
      <c r="CA971" s="201"/>
      <c r="CB971" s="201"/>
      <c r="CC971" s="201"/>
      <c r="CD971" s="201"/>
      <c r="CE971" s="201"/>
      <c r="CF971" s="201"/>
      <c r="CG971" s="201"/>
      <c r="CH971" s="201"/>
      <c r="CI971" s="201"/>
      <c r="CJ971" s="201"/>
      <c r="CK971" s="201"/>
      <c r="CL971" s="201"/>
      <c r="CM971" s="201"/>
      <c r="CN971" s="201"/>
      <c r="CO971" s="201"/>
      <c r="CP971" s="201"/>
      <c r="CQ971" s="201"/>
      <c r="CR971" s="201"/>
      <c r="CS971" s="201"/>
      <c r="CT971" s="201"/>
      <c r="CU971" s="201"/>
    </row>
    <row r="972" spans="1:99" x14ac:dyDescent="0.25">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3"/>
      <c r="X972" s="201"/>
      <c r="Y972" s="201"/>
      <c r="Z972" s="201"/>
      <c r="AA972" s="201"/>
      <c r="AB972" s="201"/>
      <c r="AC972" s="203"/>
      <c r="AD972" s="201"/>
      <c r="AE972" s="201"/>
      <c r="AF972" s="201"/>
      <c r="AG972" s="201"/>
      <c r="AH972" s="201"/>
      <c r="AI972" s="201"/>
      <c r="AJ972" s="201"/>
      <c r="AK972" s="201"/>
      <c r="AL972" s="201"/>
      <c r="AM972" s="201"/>
      <c r="AN972" s="201"/>
      <c r="AO972" s="201"/>
      <c r="AP972" s="201"/>
      <c r="AQ972" s="201"/>
      <c r="AR972" s="201"/>
      <c r="AS972" s="201"/>
      <c r="AT972" s="201"/>
      <c r="AU972" s="201"/>
      <c r="AV972" s="201"/>
      <c r="AW972" s="201"/>
      <c r="AX972" s="206"/>
      <c r="AY972" s="201"/>
      <c r="AZ972" s="201"/>
      <c r="BA972" s="201"/>
      <c r="BB972" s="201"/>
      <c r="BC972" s="201"/>
      <c r="BD972" s="201"/>
      <c r="BE972" s="201"/>
      <c r="BF972" s="201"/>
      <c r="BG972" s="201"/>
      <c r="BH972" s="201"/>
      <c r="BI972" s="201"/>
      <c r="BJ972" s="201"/>
      <c r="BK972" s="201"/>
      <c r="BL972" s="201"/>
      <c r="BM972" s="201"/>
      <c r="BN972" s="201"/>
      <c r="BO972" s="201"/>
      <c r="BP972" s="201"/>
      <c r="BQ972" s="201"/>
      <c r="BR972" s="201"/>
      <c r="BS972" s="201"/>
      <c r="BT972" s="201"/>
      <c r="BU972" s="201"/>
      <c r="BV972" s="201"/>
      <c r="BW972" s="201"/>
      <c r="BX972" s="201"/>
      <c r="BY972" s="201"/>
      <c r="BZ972" s="201"/>
      <c r="CA972" s="201"/>
      <c r="CB972" s="201"/>
      <c r="CC972" s="201"/>
      <c r="CD972" s="201"/>
      <c r="CE972" s="201"/>
      <c r="CF972" s="201"/>
      <c r="CG972" s="201"/>
      <c r="CH972" s="201"/>
      <c r="CI972" s="201"/>
      <c r="CJ972" s="201"/>
      <c r="CK972" s="201"/>
      <c r="CL972" s="201"/>
      <c r="CM972" s="201"/>
      <c r="CN972" s="201"/>
      <c r="CO972" s="201"/>
      <c r="CP972" s="201"/>
      <c r="CQ972" s="201"/>
      <c r="CR972" s="201"/>
      <c r="CS972" s="201"/>
      <c r="CT972" s="201"/>
      <c r="CU972" s="201"/>
    </row>
    <row r="973" spans="1:99" x14ac:dyDescent="0.25">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3"/>
      <c r="X973" s="201"/>
      <c r="Y973" s="201"/>
      <c r="Z973" s="201"/>
      <c r="AA973" s="201"/>
      <c r="AB973" s="201"/>
      <c r="AC973" s="203"/>
      <c r="AD973" s="201"/>
      <c r="AE973" s="201"/>
      <c r="AF973" s="201"/>
      <c r="AG973" s="201"/>
      <c r="AH973" s="201"/>
      <c r="AI973" s="201"/>
      <c r="AJ973" s="201"/>
      <c r="AK973" s="201"/>
      <c r="AL973" s="201"/>
      <c r="AM973" s="201"/>
      <c r="AN973" s="201"/>
      <c r="AO973" s="201"/>
      <c r="AP973" s="201"/>
      <c r="AQ973" s="201"/>
      <c r="AR973" s="201"/>
      <c r="AS973" s="201"/>
      <c r="AT973" s="201"/>
      <c r="AU973" s="201"/>
      <c r="AV973" s="201"/>
      <c r="AW973" s="201"/>
      <c r="AX973" s="206"/>
      <c r="AY973" s="201"/>
      <c r="AZ973" s="201"/>
      <c r="BA973" s="201"/>
      <c r="BB973" s="201"/>
      <c r="BC973" s="201"/>
      <c r="BD973" s="201"/>
      <c r="BE973" s="201"/>
      <c r="BF973" s="201"/>
      <c r="BG973" s="201"/>
      <c r="BH973" s="201"/>
      <c r="BI973" s="201"/>
      <c r="BJ973" s="201"/>
      <c r="BK973" s="201"/>
      <c r="BL973" s="201"/>
      <c r="BM973" s="201"/>
      <c r="BN973" s="201"/>
      <c r="BO973" s="201"/>
      <c r="BP973" s="201"/>
      <c r="BQ973" s="201"/>
      <c r="BR973" s="201"/>
      <c r="BS973" s="201"/>
      <c r="BT973" s="201"/>
      <c r="BU973" s="201"/>
      <c r="BV973" s="201"/>
      <c r="BW973" s="201"/>
      <c r="BX973" s="201"/>
      <c r="BY973" s="201"/>
      <c r="BZ973" s="201"/>
      <c r="CA973" s="201"/>
      <c r="CB973" s="201"/>
      <c r="CC973" s="201"/>
      <c r="CD973" s="201"/>
      <c r="CE973" s="201"/>
      <c r="CF973" s="201"/>
      <c r="CG973" s="201"/>
      <c r="CH973" s="201"/>
      <c r="CI973" s="201"/>
      <c r="CJ973" s="201"/>
      <c r="CK973" s="201"/>
      <c r="CL973" s="201"/>
      <c r="CM973" s="201"/>
      <c r="CN973" s="201"/>
      <c r="CO973" s="201"/>
      <c r="CP973" s="201"/>
      <c r="CQ973" s="201"/>
      <c r="CR973" s="201"/>
      <c r="CS973" s="201"/>
      <c r="CT973" s="201"/>
      <c r="CU973" s="201"/>
    </row>
    <row r="974" spans="1:99" x14ac:dyDescent="0.25">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3"/>
      <c r="X974" s="201"/>
      <c r="Y974" s="201"/>
      <c r="Z974" s="201"/>
      <c r="AA974" s="201"/>
      <c r="AB974" s="201"/>
      <c r="AC974" s="203"/>
      <c r="AD974" s="201"/>
      <c r="AE974" s="201"/>
      <c r="AF974" s="201"/>
      <c r="AG974" s="201"/>
      <c r="AH974" s="201"/>
      <c r="AI974" s="201"/>
      <c r="AJ974" s="201"/>
      <c r="AK974" s="201"/>
      <c r="AL974" s="201"/>
      <c r="AM974" s="201"/>
      <c r="AN974" s="201"/>
      <c r="AO974" s="201"/>
      <c r="AP974" s="201"/>
      <c r="AQ974" s="201"/>
      <c r="AR974" s="201"/>
      <c r="AS974" s="201"/>
      <c r="AT974" s="201"/>
      <c r="AU974" s="201"/>
      <c r="AV974" s="201"/>
      <c r="AW974" s="201"/>
      <c r="AX974" s="206"/>
      <c r="AY974" s="201"/>
      <c r="AZ974" s="201"/>
      <c r="BA974" s="201"/>
      <c r="BB974" s="201"/>
      <c r="BC974" s="201"/>
      <c r="BD974" s="201"/>
      <c r="BE974" s="201"/>
      <c r="BF974" s="201"/>
      <c r="BG974" s="201"/>
      <c r="BH974" s="201"/>
      <c r="BI974" s="201"/>
      <c r="BJ974" s="201"/>
      <c r="BK974" s="201"/>
      <c r="BL974" s="201"/>
      <c r="BM974" s="201"/>
      <c r="BN974" s="201"/>
      <c r="BO974" s="201"/>
      <c r="BP974" s="201"/>
      <c r="BQ974" s="201"/>
      <c r="BR974" s="201"/>
      <c r="BS974" s="201"/>
      <c r="BT974" s="201"/>
      <c r="BU974" s="201"/>
      <c r="BV974" s="201"/>
      <c r="BW974" s="201"/>
      <c r="BX974" s="201"/>
      <c r="BY974" s="201"/>
      <c r="BZ974" s="201"/>
      <c r="CA974" s="201"/>
      <c r="CB974" s="201"/>
      <c r="CC974" s="201"/>
      <c r="CD974" s="201"/>
      <c r="CE974" s="201"/>
      <c r="CF974" s="201"/>
      <c r="CG974" s="201"/>
      <c r="CH974" s="201"/>
      <c r="CI974" s="201"/>
      <c r="CJ974" s="201"/>
      <c r="CK974" s="201"/>
      <c r="CL974" s="201"/>
      <c r="CM974" s="201"/>
      <c r="CN974" s="201"/>
      <c r="CO974" s="201"/>
      <c r="CP974" s="201"/>
      <c r="CQ974" s="201"/>
      <c r="CR974" s="201"/>
      <c r="CS974" s="201"/>
      <c r="CT974" s="201"/>
      <c r="CU974" s="201"/>
    </row>
    <row r="975" spans="1:99" x14ac:dyDescent="0.25">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3"/>
      <c r="X975" s="201"/>
      <c r="Y975" s="201"/>
      <c r="Z975" s="201"/>
      <c r="AA975" s="201"/>
      <c r="AB975" s="201"/>
      <c r="AC975" s="203"/>
      <c r="AD975" s="201"/>
      <c r="AE975" s="201"/>
      <c r="AF975" s="201"/>
      <c r="AG975" s="201"/>
      <c r="AH975" s="201"/>
      <c r="AI975" s="201"/>
      <c r="AJ975" s="201"/>
      <c r="AK975" s="201"/>
      <c r="AL975" s="201"/>
      <c r="AM975" s="201"/>
      <c r="AN975" s="201"/>
      <c r="AO975" s="201"/>
      <c r="AP975" s="201"/>
      <c r="AQ975" s="201"/>
      <c r="AR975" s="201"/>
      <c r="AS975" s="201"/>
      <c r="AT975" s="201"/>
      <c r="AU975" s="201"/>
      <c r="AV975" s="201"/>
      <c r="AW975" s="201"/>
      <c r="AX975" s="206"/>
      <c r="AY975" s="201"/>
      <c r="AZ975" s="201"/>
      <c r="BA975" s="201"/>
      <c r="BB975" s="201"/>
      <c r="BC975" s="201"/>
      <c r="BD975" s="201"/>
      <c r="BE975" s="201"/>
      <c r="BF975" s="201"/>
      <c r="BG975" s="201"/>
      <c r="BH975" s="201"/>
      <c r="BI975" s="201"/>
      <c r="BJ975" s="201"/>
      <c r="BK975" s="201"/>
      <c r="BL975" s="201"/>
      <c r="BM975" s="201"/>
      <c r="BN975" s="201"/>
      <c r="BO975" s="201"/>
      <c r="BP975" s="201"/>
      <c r="BQ975" s="201"/>
      <c r="BR975" s="201"/>
      <c r="BS975" s="201"/>
      <c r="BT975" s="201"/>
      <c r="BU975" s="201"/>
      <c r="BV975" s="201"/>
      <c r="BW975" s="201"/>
      <c r="BX975" s="201"/>
      <c r="BY975" s="201"/>
      <c r="BZ975" s="201"/>
      <c r="CA975" s="201"/>
      <c r="CB975" s="201"/>
      <c r="CC975" s="201"/>
      <c r="CD975" s="201"/>
      <c r="CE975" s="201"/>
      <c r="CF975" s="201"/>
      <c r="CG975" s="201"/>
      <c r="CH975" s="201"/>
      <c r="CI975" s="201"/>
      <c r="CJ975" s="201"/>
      <c r="CK975" s="201"/>
      <c r="CL975" s="201"/>
      <c r="CM975" s="201"/>
      <c r="CN975" s="201"/>
      <c r="CO975" s="201"/>
      <c r="CP975" s="201"/>
      <c r="CQ975" s="201"/>
      <c r="CR975" s="201"/>
      <c r="CS975" s="201"/>
      <c r="CT975" s="201"/>
      <c r="CU975" s="201"/>
    </row>
    <row r="976" spans="1:99" x14ac:dyDescent="0.25">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3"/>
      <c r="X976" s="201"/>
      <c r="Y976" s="201"/>
      <c r="Z976" s="201"/>
      <c r="AA976" s="201"/>
      <c r="AB976" s="201"/>
      <c r="AC976" s="203"/>
      <c r="AD976" s="201"/>
      <c r="AE976" s="201"/>
      <c r="AF976" s="201"/>
      <c r="AG976" s="201"/>
      <c r="AH976" s="201"/>
      <c r="AI976" s="201"/>
      <c r="AJ976" s="201"/>
      <c r="AK976" s="201"/>
      <c r="AL976" s="201"/>
      <c r="AM976" s="201"/>
      <c r="AN976" s="201"/>
      <c r="AO976" s="201"/>
      <c r="AP976" s="201"/>
      <c r="AQ976" s="201"/>
      <c r="AR976" s="201"/>
      <c r="AS976" s="201"/>
      <c r="AT976" s="201"/>
      <c r="AU976" s="201"/>
      <c r="AV976" s="201"/>
      <c r="AW976" s="201"/>
      <c r="AX976" s="206"/>
      <c r="AY976" s="201"/>
      <c r="AZ976" s="201"/>
      <c r="BA976" s="201"/>
      <c r="BB976" s="201"/>
      <c r="BC976" s="201"/>
      <c r="BD976" s="201"/>
      <c r="BE976" s="201"/>
      <c r="BF976" s="201"/>
      <c r="BG976" s="201"/>
      <c r="BH976" s="201"/>
      <c r="BI976" s="201"/>
      <c r="BJ976" s="201"/>
      <c r="BK976" s="201"/>
      <c r="BL976" s="201"/>
      <c r="BM976" s="201"/>
      <c r="BN976" s="201"/>
      <c r="BO976" s="201"/>
      <c r="BP976" s="201"/>
      <c r="BQ976" s="201"/>
      <c r="BR976" s="201"/>
      <c r="BS976" s="201"/>
      <c r="BT976" s="201"/>
      <c r="BU976" s="201"/>
      <c r="BV976" s="201"/>
      <c r="BW976" s="201"/>
      <c r="BX976" s="201"/>
      <c r="BY976" s="201"/>
      <c r="BZ976" s="201"/>
      <c r="CA976" s="201"/>
      <c r="CB976" s="201"/>
      <c r="CC976" s="201"/>
      <c r="CD976" s="201"/>
      <c r="CE976" s="201"/>
      <c r="CF976" s="201"/>
      <c r="CG976" s="201"/>
      <c r="CH976" s="201"/>
      <c r="CI976" s="201"/>
      <c r="CJ976" s="201"/>
      <c r="CK976" s="201"/>
      <c r="CL976" s="201"/>
      <c r="CM976" s="201"/>
      <c r="CN976" s="201"/>
      <c r="CO976" s="201"/>
      <c r="CP976" s="201"/>
      <c r="CQ976" s="201"/>
      <c r="CR976" s="201"/>
      <c r="CS976" s="201"/>
      <c r="CT976" s="201"/>
      <c r="CU976" s="201"/>
    </row>
    <row r="977" spans="1:99" x14ac:dyDescent="0.25">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3"/>
      <c r="X977" s="201"/>
      <c r="Y977" s="201"/>
      <c r="Z977" s="201"/>
      <c r="AA977" s="201"/>
      <c r="AB977" s="201"/>
      <c r="AC977" s="203"/>
      <c r="AD977" s="201"/>
      <c r="AE977" s="201"/>
      <c r="AF977" s="201"/>
      <c r="AG977" s="201"/>
      <c r="AH977" s="201"/>
      <c r="AI977" s="201"/>
      <c r="AJ977" s="201"/>
      <c r="AK977" s="201"/>
      <c r="AL977" s="201"/>
      <c r="AM977" s="201"/>
      <c r="AN977" s="201"/>
      <c r="AO977" s="201"/>
      <c r="AP977" s="201"/>
      <c r="AQ977" s="201"/>
      <c r="AR977" s="201"/>
      <c r="AS977" s="201"/>
      <c r="AT977" s="201"/>
      <c r="AU977" s="201"/>
      <c r="AV977" s="201"/>
      <c r="AW977" s="201"/>
      <c r="AX977" s="206"/>
      <c r="AY977" s="201"/>
      <c r="AZ977" s="201"/>
      <c r="BA977" s="201"/>
      <c r="BB977" s="201"/>
      <c r="BC977" s="201"/>
      <c r="BD977" s="201"/>
      <c r="BE977" s="201"/>
      <c r="BF977" s="201"/>
      <c r="BG977" s="201"/>
      <c r="BH977" s="201"/>
      <c r="BI977" s="201"/>
      <c r="BJ977" s="201"/>
      <c r="BK977" s="201"/>
      <c r="BL977" s="201"/>
      <c r="BM977" s="201"/>
      <c r="BN977" s="201"/>
      <c r="BO977" s="201"/>
      <c r="BP977" s="201"/>
      <c r="BQ977" s="201"/>
      <c r="BR977" s="201"/>
      <c r="BS977" s="201"/>
      <c r="BT977" s="201"/>
      <c r="BU977" s="201"/>
      <c r="BV977" s="201"/>
      <c r="BW977" s="201"/>
      <c r="BX977" s="201"/>
      <c r="BY977" s="201"/>
      <c r="BZ977" s="201"/>
      <c r="CA977" s="201"/>
      <c r="CB977" s="201"/>
      <c r="CC977" s="201"/>
      <c r="CD977" s="201"/>
      <c r="CE977" s="201"/>
      <c r="CF977" s="201"/>
      <c r="CG977" s="201"/>
      <c r="CH977" s="201"/>
      <c r="CI977" s="201"/>
      <c r="CJ977" s="201"/>
      <c r="CK977" s="201"/>
      <c r="CL977" s="201"/>
      <c r="CM977" s="201"/>
      <c r="CN977" s="201"/>
      <c r="CO977" s="201"/>
      <c r="CP977" s="201"/>
      <c r="CQ977" s="201"/>
      <c r="CR977" s="201"/>
      <c r="CS977" s="201"/>
      <c r="CT977" s="201"/>
      <c r="CU977" s="201"/>
    </row>
    <row r="978" spans="1:99" x14ac:dyDescent="0.25">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3"/>
      <c r="X978" s="201"/>
      <c r="Y978" s="201"/>
      <c r="Z978" s="201"/>
      <c r="AA978" s="201"/>
      <c r="AB978" s="201"/>
      <c r="AC978" s="203"/>
      <c r="AD978" s="201"/>
      <c r="AE978" s="201"/>
      <c r="AF978" s="201"/>
      <c r="AG978" s="201"/>
      <c r="AH978" s="201"/>
      <c r="AI978" s="201"/>
      <c r="AJ978" s="201"/>
      <c r="AK978" s="201"/>
      <c r="AL978" s="201"/>
      <c r="AM978" s="201"/>
      <c r="AN978" s="201"/>
      <c r="AO978" s="201"/>
      <c r="AP978" s="201"/>
      <c r="AQ978" s="201"/>
      <c r="AR978" s="201"/>
      <c r="AS978" s="201"/>
      <c r="AT978" s="201"/>
      <c r="AU978" s="201"/>
      <c r="AV978" s="201"/>
      <c r="AW978" s="201"/>
      <c r="AX978" s="206"/>
      <c r="AY978" s="201"/>
      <c r="AZ978" s="201"/>
      <c r="BA978" s="201"/>
      <c r="BB978" s="201"/>
      <c r="BC978" s="201"/>
      <c r="BD978" s="201"/>
      <c r="BE978" s="201"/>
      <c r="BF978" s="201"/>
      <c r="BG978" s="201"/>
      <c r="BH978" s="201"/>
      <c r="BI978" s="201"/>
      <c r="BJ978" s="201"/>
      <c r="BK978" s="201"/>
      <c r="BL978" s="201"/>
      <c r="BM978" s="201"/>
      <c r="BN978" s="201"/>
      <c r="BO978" s="201"/>
      <c r="BP978" s="201"/>
      <c r="BQ978" s="201"/>
      <c r="BR978" s="201"/>
      <c r="BS978" s="201"/>
      <c r="BT978" s="201"/>
      <c r="BU978" s="201"/>
      <c r="BV978" s="201"/>
      <c r="BW978" s="201"/>
      <c r="BX978" s="201"/>
      <c r="BY978" s="201"/>
      <c r="BZ978" s="201"/>
      <c r="CA978" s="201"/>
      <c r="CB978" s="201"/>
      <c r="CC978" s="201"/>
      <c r="CD978" s="201"/>
      <c r="CE978" s="201"/>
      <c r="CF978" s="201"/>
      <c r="CG978" s="201"/>
      <c r="CH978" s="201"/>
      <c r="CI978" s="201"/>
      <c r="CJ978" s="201"/>
      <c r="CK978" s="201"/>
      <c r="CL978" s="201"/>
      <c r="CM978" s="201"/>
      <c r="CN978" s="201"/>
      <c r="CO978" s="201"/>
      <c r="CP978" s="201"/>
      <c r="CQ978" s="201"/>
      <c r="CR978" s="201"/>
      <c r="CS978" s="201"/>
      <c r="CT978" s="201"/>
      <c r="CU978" s="201"/>
    </row>
    <row r="979" spans="1:99" x14ac:dyDescent="0.25">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3"/>
      <c r="X979" s="201"/>
      <c r="Y979" s="201"/>
      <c r="Z979" s="201"/>
      <c r="AA979" s="201"/>
      <c r="AB979" s="201"/>
      <c r="AC979" s="203"/>
      <c r="AD979" s="201"/>
      <c r="AE979" s="201"/>
      <c r="AF979" s="201"/>
      <c r="AG979" s="201"/>
      <c r="AH979" s="201"/>
      <c r="AI979" s="201"/>
      <c r="AJ979" s="201"/>
      <c r="AK979" s="201"/>
      <c r="AL979" s="201"/>
      <c r="AM979" s="201"/>
      <c r="AN979" s="201"/>
      <c r="AO979" s="201"/>
      <c r="AP979" s="201"/>
      <c r="AQ979" s="201"/>
      <c r="AR979" s="201"/>
      <c r="AS979" s="201"/>
      <c r="AT979" s="201"/>
      <c r="AU979" s="201"/>
      <c r="AV979" s="201"/>
      <c r="AW979" s="201"/>
      <c r="AX979" s="206"/>
      <c r="AY979" s="201"/>
      <c r="AZ979" s="201"/>
      <c r="BA979" s="201"/>
      <c r="BB979" s="201"/>
      <c r="BC979" s="201"/>
      <c r="BD979" s="201"/>
      <c r="BE979" s="201"/>
      <c r="BF979" s="201"/>
      <c r="BG979" s="201"/>
      <c r="BH979" s="201"/>
      <c r="BI979" s="201"/>
      <c r="BJ979" s="201"/>
      <c r="BK979" s="201"/>
      <c r="BL979" s="201"/>
      <c r="BM979" s="201"/>
      <c r="BN979" s="201"/>
      <c r="BO979" s="201"/>
      <c r="BP979" s="201"/>
      <c r="BQ979" s="201"/>
      <c r="BR979" s="201"/>
      <c r="BS979" s="201"/>
      <c r="BT979" s="201"/>
      <c r="BU979" s="201"/>
      <c r="BV979" s="201"/>
      <c r="BW979" s="201"/>
      <c r="BX979" s="201"/>
      <c r="BY979" s="201"/>
      <c r="BZ979" s="201"/>
      <c r="CA979" s="201"/>
      <c r="CB979" s="201"/>
      <c r="CC979" s="201"/>
      <c r="CD979" s="201"/>
      <c r="CE979" s="201"/>
      <c r="CF979" s="201"/>
      <c r="CG979" s="201"/>
      <c r="CH979" s="201"/>
      <c r="CI979" s="201"/>
      <c r="CJ979" s="201"/>
      <c r="CK979" s="201"/>
      <c r="CL979" s="201"/>
      <c r="CM979" s="201"/>
      <c r="CN979" s="201"/>
      <c r="CO979" s="201"/>
      <c r="CP979" s="201"/>
      <c r="CQ979" s="201"/>
      <c r="CR979" s="201"/>
      <c r="CS979" s="201"/>
      <c r="CT979" s="201"/>
      <c r="CU979" s="201"/>
    </row>
    <row r="980" spans="1:99" x14ac:dyDescent="0.25">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3"/>
      <c r="X980" s="201"/>
      <c r="Y980" s="201"/>
      <c r="Z980" s="201"/>
      <c r="AA980" s="201"/>
      <c r="AB980" s="201"/>
      <c r="AC980" s="203"/>
      <c r="AD980" s="201"/>
      <c r="AE980" s="201"/>
      <c r="AF980" s="201"/>
      <c r="AG980" s="201"/>
      <c r="AH980" s="201"/>
      <c r="AI980" s="201"/>
      <c r="AJ980" s="201"/>
      <c r="AK980" s="201"/>
      <c r="AL980" s="201"/>
      <c r="AM980" s="201"/>
      <c r="AN980" s="201"/>
      <c r="AO980" s="201"/>
      <c r="AP980" s="201"/>
      <c r="AQ980" s="201"/>
      <c r="AR980" s="201"/>
      <c r="AS980" s="201"/>
      <c r="AT980" s="201"/>
      <c r="AU980" s="201"/>
      <c r="AV980" s="201"/>
      <c r="AW980" s="201"/>
      <c r="AX980" s="206"/>
      <c r="AY980" s="201"/>
      <c r="AZ980" s="201"/>
      <c r="BA980" s="201"/>
      <c r="BB980" s="201"/>
      <c r="BC980" s="201"/>
      <c r="BD980" s="201"/>
      <c r="BE980" s="201"/>
      <c r="BF980" s="201"/>
      <c r="BG980" s="201"/>
      <c r="BH980" s="201"/>
      <c r="BI980" s="201"/>
      <c r="BJ980" s="201"/>
      <c r="BK980" s="201"/>
      <c r="BL980" s="201"/>
      <c r="BM980" s="201"/>
      <c r="BN980" s="201"/>
      <c r="BO980" s="201"/>
      <c r="BP980" s="201"/>
      <c r="BQ980" s="201"/>
      <c r="BR980" s="201"/>
      <c r="BS980" s="201"/>
      <c r="BT980" s="201"/>
      <c r="BU980" s="201"/>
      <c r="BV980" s="201"/>
      <c r="BW980" s="201"/>
      <c r="BX980" s="201"/>
      <c r="BY980" s="201"/>
      <c r="BZ980" s="201"/>
      <c r="CA980" s="201"/>
      <c r="CB980" s="201"/>
      <c r="CC980" s="201"/>
      <c r="CD980" s="201"/>
      <c r="CE980" s="201"/>
      <c r="CF980" s="201"/>
      <c r="CG980" s="201"/>
      <c r="CH980" s="201"/>
      <c r="CI980" s="201"/>
      <c r="CJ980" s="201"/>
      <c r="CK980" s="201"/>
      <c r="CL980" s="201"/>
      <c r="CM980" s="201"/>
      <c r="CN980" s="201"/>
      <c r="CO980" s="201"/>
      <c r="CP980" s="201"/>
      <c r="CQ980" s="201"/>
      <c r="CR980" s="201"/>
      <c r="CS980" s="201"/>
      <c r="CT980" s="201"/>
      <c r="CU980" s="201"/>
    </row>
    <row r="981" spans="1:99" x14ac:dyDescent="0.25">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3"/>
      <c r="X981" s="201"/>
      <c r="Y981" s="201"/>
      <c r="Z981" s="201"/>
      <c r="AA981" s="201"/>
      <c r="AB981" s="201"/>
      <c r="AC981" s="203"/>
      <c r="AD981" s="201"/>
      <c r="AE981" s="201"/>
      <c r="AF981" s="201"/>
      <c r="AG981" s="201"/>
      <c r="AH981" s="201"/>
      <c r="AI981" s="201"/>
      <c r="AJ981" s="201"/>
      <c r="AK981" s="201"/>
      <c r="AL981" s="201"/>
      <c r="AM981" s="201"/>
      <c r="AN981" s="201"/>
      <c r="AO981" s="201"/>
      <c r="AP981" s="201"/>
      <c r="AQ981" s="201"/>
      <c r="AR981" s="201"/>
      <c r="AS981" s="201"/>
      <c r="AT981" s="201"/>
      <c r="AU981" s="201"/>
      <c r="AV981" s="201"/>
      <c r="AW981" s="201"/>
      <c r="AX981" s="206"/>
      <c r="AY981" s="201"/>
      <c r="AZ981" s="201"/>
      <c r="BA981" s="201"/>
      <c r="BB981" s="201"/>
      <c r="BC981" s="201"/>
      <c r="BD981" s="201"/>
      <c r="BE981" s="201"/>
      <c r="BF981" s="201"/>
      <c r="BG981" s="201"/>
      <c r="BH981" s="201"/>
      <c r="BI981" s="201"/>
      <c r="BJ981" s="201"/>
      <c r="BK981" s="201"/>
      <c r="BL981" s="201"/>
      <c r="BM981" s="201"/>
      <c r="BN981" s="201"/>
      <c r="BO981" s="201"/>
      <c r="BP981" s="201"/>
      <c r="BQ981" s="201"/>
      <c r="BR981" s="201"/>
      <c r="BS981" s="201"/>
      <c r="BT981" s="201"/>
      <c r="BU981" s="201"/>
      <c r="BV981" s="201"/>
      <c r="BW981" s="201"/>
      <c r="BX981" s="201"/>
      <c r="BY981" s="201"/>
      <c r="BZ981" s="201"/>
      <c r="CA981" s="201"/>
      <c r="CB981" s="201"/>
      <c r="CC981" s="201"/>
      <c r="CD981" s="201"/>
      <c r="CE981" s="201"/>
      <c r="CF981" s="201"/>
      <c r="CG981" s="201"/>
      <c r="CH981" s="201"/>
      <c r="CI981" s="201"/>
      <c r="CJ981" s="201"/>
      <c r="CK981" s="201"/>
      <c r="CL981" s="201"/>
      <c r="CM981" s="201"/>
      <c r="CN981" s="201"/>
      <c r="CO981" s="201"/>
      <c r="CP981" s="201"/>
      <c r="CQ981" s="201"/>
      <c r="CR981" s="201"/>
      <c r="CS981" s="201"/>
      <c r="CT981" s="201"/>
      <c r="CU981" s="201"/>
    </row>
    <row r="982" spans="1:99" x14ac:dyDescent="0.25">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3"/>
      <c r="X982" s="201"/>
      <c r="Y982" s="201"/>
      <c r="Z982" s="201"/>
      <c r="AA982" s="201"/>
      <c r="AB982" s="201"/>
      <c r="AC982" s="203"/>
      <c r="AD982" s="201"/>
      <c r="AE982" s="201"/>
      <c r="AF982" s="201"/>
      <c r="AG982" s="201"/>
      <c r="AH982" s="201"/>
      <c r="AI982" s="201"/>
      <c r="AJ982" s="201"/>
      <c r="AK982" s="201"/>
      <c r="AL982" s="201"/>
      <c r="AM982" s="201"/>
      <c r="AN982" s="201"/>
      <c r="AO982" s="201"/>
      <c r="AP982" s="201"/>
      <c r="AQ982" s="201"/>
      <c r="AR982" s="201"/>
      <c r="AS982" s="201"/>
      <c r="AT982" s="201"/>
      <c r="AU982" s="201"/>
      <c r="AV982" s="201"/>
      <c r="AW982" s="201"/>
      <c r="AX982" s="206"/>
      <c r="AY982" s="201"/>
      <c r="AZ982" s="201"/>
      <c r="BA982" s="201"/>
      <c r="BB982" s="201"/>
      <c r="BC982" s="201"/>
      <c r="BD982" s="201"/>
      <c r="BE982" s="201"/>
      <c r="BF982" s="201"/>
      <c r="BG982" s="201"/>
      <c r="BH982" s="201"/>
      <c r="BI982" s="201"/>
      <c r="BJ982" s="201"/>
      <c r="BK982" s="201"/>
      <c r="BL982" s="201"/>
      <c r="BM982" s="201"/>
      <c r="BN982" s="201"/>
      <c r="BO982" s="201"/>
      <c r="BP982" s="201"/>
      <c r="BQ982" s="201"/>
      <c r="BR982" s="201"/>
      <c r="BS982" s="201"/>
      <c r="BT982" s="201"/>
      <c r="BU982" s="201"/>
      <c r="BV982" s="201"/>
      <c r="BW982" s="201"/>
      <c r="BX982" s="201"/>
      <c r="BY982" s="201"/>
      <c r="BZ982" s="201"/>
      <c r="CA982" s="201"/>
      <c r="CB982" s="201"/>
      <c r="CC982" s="201"/>
      <c r="CD982" s="201"/>
      <c r="CE982" s="201"/>
      <c r="CF982" s="201"/>
      <c r="CG982" s="201"/>
      <c r="CH982" s="201"/>
      <c r="CI982" s="201"/>
      <c r="CJ982" s="201"/>
      <c r="CK982" s="201"/>
      <c r="CL982" s="201"/>
      <c r="CM982" s="201"/>
      <c r="CN982" s="201"/>
      <c r="CO982" s="201"/>
      <c r="CP982" s="201"/>
      <c r="CQ982" s="201"/>
      <c r="CR982" s="201"/>
      <c r="CS982" s="201"/>
      <c r="CT982" s="201"/>
      <c r="CU982" s="201"/>
    </row>
    <row r="983" spans="1:99" x14ac:dyDescent="0.25">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3"/>
      <c r="X983" s="201"/>
      <c r="Y983" s="201"/>
      <c r="Z983" s="201"/>
      <c r="AA983" s="201"/>
      <c r="AB983" s="201"/>
      <c r="AC983" s="203"/>
      <c r="AD983" s="201"/>
      <c r="AE983" s="201"/>
      <c r="AF983" s="201"/>
      <c r="AG983" s="201"/>
      <c r="AH983" s="201"/>
      <c r="AI983" s="201"/>
      <c r="AJ983" s="201"/>
      <c r="AK983" s="201"/>
      <c r="AL983" s="201"/>
      <c r="AM983" s="201"/>
      <c r="AN983" s="201"/>
      <c r="AO983" s="201"/>
      <c r="AP983" s="201"/>
      <c r="AQ983" s="201"/>
      <c r="AR983" s="201"/>
      <c r="AS983" s="201"/>
      <c r="AT983" s="201"/>
      <c r="AU983" s="201"/>
      <c r="AV983" s="201"/>
      <c r="AW983" s="201"/>
      <c r="AX983" s="206"/>
      <c r="AY983" s="201"/>
      <c r="AZ983" s="201"/>
      <c r="BA983" s="201"/>
      <c r="BB983" s="201"/>
      <c r="BC983" s="201"/>
      <c r="BD983" s="201"/>
      <c r="BE983" s="201"/>
      <c r="BF983" s="201"/>
      <c r="BG983" s="201"/>
      <c r="BH983" s="201"/>
      <c r="BI983" s="201"/>
      <c r="BJ983" s="201"/>
      <c r="BK983" s="201"/>
      <c r="BL983" s="201"/>
      <c r="BM983" s="201"/>
      <c r="BN983" s="201"/>
      <c r="BO983" s="201"/>
      <c r="BP983" s="201"/>
      <c r="BQ983" s="201"/>
      <c r="BR983" s="201"/>
      <c r="BS983" s="201"/>
      <c r="BT983" s="201"/>
      <c r="BU983" s="201"/>
      <c r="BV983" s="201"/>
      <c r="BW983" s="201"/>
      <c r="BX983" s="201"/>
      <c r="BY983" s="201"/>
      <c r="BZ983" s="201"/>
      <c r="CA983" s="201"/>
      <c r="CB983" s="201"/>
      <c r="CC983" s="201"/>
      <c r="CD983" s="201"/>
      <c r="CE983" s="201"/>
      <c r="CF983" s="201"/>
      <c r="CG983" s="201"/>
      <c r="CH983" s="201"/>
      <c r="CI983" s="201"/>
      <c r="CJ983" s="201"/>
      <c r="CK983" s="201"/>
      <c r="CL983" s="201"/>
      <c r="CM983" s="201"/>
      <c r="CN983" s="201"/>
      <c r="CO983" s="201"/>
      <c r="CP983" s="201"/>
      <c r="CQ983" s="201"/>
      <c r="CR983" s="201"/>
      <c r="CS983" s="201"/>
      <c r="CT983" s="201"/>
      <c r="CU983" s="201"/>
    </row>
    <row r="984" spans="1:99" x14ac:dyDescent="0.25">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3"/>
      <c r="X984" s="201"/>
      <c r="Y984" s="201"/>
      <c r="Z984" s="201"/>
      <c r="AA984" s="201"/>
      <c r="AB984" s="201"/>
      <c r="AC984" s="203"/>
      <c r="AD984" s="201"/>
      <c r="AE984" s="201"/>
      <c r="AF984" s="201"/>
      <c r="AG984" s="201"/>
      <c r="AH984" s="201"/>
      <c r="AI984" s="201"/>
      <c r="AJ984" s="201"/>
      <c r="AK984" s="201"/>
      <c r="AL984" s="201"/>
      <c r="AM984" s="201"/>
      <c r="AN984" s="201"/>
      <c r="AO984" s="201"/>
      <c r="AP984" s="201"/>
      <c r="AQ984" s="201"/>
      <c r="AR984" s="201"/>
      <c r="AS984" s="201"/>
      <c r="AT984" s="201"/>
      <c r="AU984" s="201"/>
      <c r="AV984" s="201"/>
      <c r="AW984" s="201"/>
      <c r="AX984" s="206"/>
      <c r="AY984" s="201"/>
      <c r="AZ984" s="201"/>
      <c r="BA984" s="201"/>
      <c r="BB984" s="201"/>
      <c r="BC984" s="201"/>
      <c r="BD984" s="201"/>
      <c r="BE984" s="201"/>
      <c r="BF984" s="201"/>
      <c r="BG984" s="201"/>
      <c r="BH984" s="201"/>
      <c r="BI984" s="201"/>
      <c r="BJ984" s="201"/>
      <c r="BK984" s="201"/>
      <c r="BL984" s="201"/>
      <c r="BM984" s="201"/>
      <c r="BN984" s="201"/>
      <c r="BO984" s="201"/>
      <c r="BP984" s="201"/>
      <c r="BQ984" s="201"/>
      <c r="BR984" s="201"/>
      <c r="BS984" s="201"/>
      <c r="BT984" s="201"/>
      <c r="BU984" s="201"/>
      <c r="BV984" s="201"/>
      <c r="BW984" s="201"/>
      <c r="BX984" s="201"/>
      <c r="BY984" s="201"/>
      <c r="BZ984" s="201"/>
      <c r="CA984" s="201"/>
      <c r="CB984" s="201"/>
      <c r="CC984" s="201"/>
      <c r="CD984" s="201"/>
      <c r="CE984" s="201"/>
      <c r="CF984" s="201"/>
      <c r="CG984" s="201"/>
      <c r="CH984" s="201"/>
      <c r="CI984" s="201"/>
      <c r="CJ984" s="201"/>
      <c r="CK984" s="201"/>
      <c r="CL984" s="201"/>
      <c r="CM984" s="201"/>
      <c r="CN984" s="201"/>
      <c r="CO984" s="201"/>
      <c r="CP984" s="201"/>
      <c r="CQ984" s="201"/>
      <c r="CR984" s="201"/>
      <c r="CS984" s="201"/>
      <c r="CT984" s="201"/>
      <c r="CU984" s="201"/>
    </row>
    <row r="985" spans="1:99" x14ac:dyDescent="0.25">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3"/>
      <c r="X985" s="201"/>
      <c r="Y985" s="201"/>
      <c r="Z985" s="201"/>
      <c r="AA985" s="201"/>
      <c r="AB985" s="201"/>
      <c r="AC985" s="203"/>
      <c r="AD985" s="201"/>
      <c r="AE985" s="201"/>
      <c r="AF985" s="201"/>
      <c r="AG985" s="201"/>
      <c r="AH985" s="201"/>
      <c r="AI985" s="201"/>
      <c r="AJ985" s="201"/>
      <c r="AK985" s="201"/>
      <c r="AL985" s="201"/>
      <c r="AM985" s="201"/>
      <c r="AN985" s="201"/>
      <c r="AO985" s="201"/>
      <c r="AP985" s="201"/>
      <c r="AQ985" s="201"/>
      <c r="AR985" s="201"/>
      <c r="AS985" s="201"/>
      <c r="AT985" s="201"/>
      <c r="AU985" s="201"/>
      <c r="AV985" s="201"/>
      <c r="AW985" s="201"/>
      <c r="AX985" s="206"/>
      <c r="AY985" s="201"/>
      <c r="AZ985" s="201"/>
      <c r="BA985" s="201"/>
      <c r="BB985" s="201"/>
      <c r="BC985" s="201"/>
      <c r="BD985" s="201"/>
      <c r="BE985" s="201"/>
      <c r="BF985" s="201"/>
      <c r="BG985" s="201"/>
      <c r="BH985" s="201"/>
      <c r="BI985" s="201"/>
      <c r="BJ985" s="201"/>
      <c r="BK985" s="201"/>
      <c r="BL985" s="201"/>
      <c r="BM985" s="201"/>
      <c r="BN985" s="201"/>
      <c r="BO985" s="201"/>
      <c r="BP985" s="201"/>
      <c r="BQ985" s="201"/>
      <c r="BR985" s="201"/>
      <c r="BS985" s="201"/>
      <c r="BT985" s="201"/>
      <c r="BU985" s="201"/>
      <c r="BV985" s="201"/>
      <c r="BW985" s="201"/>
      <c r="BX985" s="201"/>
      <c r="BY985" s="201"/>
      <c r="BZ985" s="201"/>
      <c r="CA985" s="201"/>
      <c r="CB985" s="201"/>
      <c r="CC985" s="201"/>
      <c r="CD985" s="201"/>
      <c r="CE985" s="201"/>
      <c r="CF985" s="201"/>
      <c r="CG985" s="201"/>
      <c r="CH985" s="201"/>
      <c r="CI985" s="201"/>
      <c r="CJ985" s="201"/>
      <c r="CK985" s="201"/>
      <c r="CL985" s="201"/>
      <c r="CM985" s="201"/>
      <c r="CN985" s="201"/>
      <c r="CO985" s="201"/>
      <c r="CP985" s="201"/>
      <c r="CQ985" s="201"/>
      <c r="CR985" s="201"/>
      <c r="CS985" s="201"/>
      <c r="CT985" s="201"/>
      <c r="CU985" s="201"/>
    </row>
    <row r="986" spans="1:99" x14ac:dyDescent="0.25">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3"/>
      <c r="X986" s="201"/>
      <c r="Y986" s="201"/>
      <c r="Z986" s="201"/>
      <c r="AA986" s="201"/>
      <c r="AB986" s="201"/>
      <c r="AC986" s="203"/>
      <c r="AD986" s="201"/>
      <c r="AE986" s="201"/>
      <c r="AF986" s="201"/>
      <c r="AG986" s="201"/>
      <c r="AH986" s="201"/>
      <c r="AI986" s="201"/>
      <c r="AJ986" s="201"/>
      <c r="AK986" s="201"/>
      <c r="AL986" s="201"/>
      <c r="AM986" s="201"/>
      <c r="AN986" s="201"/>
      <c r="AO986" s="201"/>
      <c r="AP986" s="201"/>
      <c r="AQ986" s="201"/>
      <c r="AR986" s="201"/>
      <c r="AS986" s="201"/>
      <c r="AT986" s="201"/>
      <c r="AU986" s="201"/>
      <c r="AV986" s="201"/>
      <c r="AW986" s="201"/>
      <c r="AX986" s="206"/>
      <c r="AY986" s="201"/>
      <c r="AZ986" s="201"/>
      <c r="BA986" s="201"/>
      <c r="BB986" s="201"/>
      <c r="BC986" s="201"/>
      <c r="BD986" s="201"/>
      <c r="BE986" s="201"/>
      <c r="BF986" s="201"/>
      <c r="BG986" s="201"/>
      <c r="BH986" s="201"/>
      <c r="BI986" s="201"/>
      <c r="BJ986" s="201"/>
      <c r="BK986" s="201"/>
      <c r="BL986" s="201"/>
      <c r="BM986" s="201"/>
      <c r="BN986" s="201"/>
      <c r="BO986" s="201"/>
      <c r="BP986" s="201"/>
      <c r="BQ986" s="201"/>
      <c r="BR986" s="201"/>
      <c r="BS986" s="201"/>
      <c r="BT986" s="201"/>
      <c r="BU986" s="201"/>
      <c r="BV986" s="201"/>
      <c r="BW986" s="201"/>
      <c r="BX986" s="201"/>
      <c r="BY986" s="201"/>
      <c r="BZ986" s="201"/>
      <c r="CA986" s="201"/>
      <c r="CB986" s="201"/>
      <c r="CC986" s="201"/>
      <c r="CD986" s="201"/>
      <c r="CE986" s="201"/>
      <c r="CF986" s="201"/>
      <c r="CG986" s="201"/>
      <c r="CH986" s="201"/>
      <c r="CI986" s="201"/>
      <c r="CJ986" s="201"/>
      <c r="CK986" s="201"/>
      <c r="CL986" s="201"/>
      <c r="CM986" s="201"/>
      <c r="CN986" s="201"/>
      <c r="CO986" s="201"/>
      <c r="CP986" s="201"/>
      <c r="CQ986" s="201"/>
      <c r="CR986" s="201"/>
      <c r="CS986" s="201"/>
      <c r="CT986" s="201"/>
      <c r="CU986" s="201"/>
    </row>
    <row r="987" spans="1:99" x14ac:dyDescent="0.25">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3"/>
      <c r="X987" s="201"/>
      <c r="Y987" s="201"/>
      <c r="Z987" s="201"/>
      <c r="AA987" s="201"/>
      <c r="AB987" s="201"/>
      <c r="AC987" s="203"/>
      <c r="AD987" s="201"/>
      <c r="AE987" s="201"/>
      <c r="AF987" s="201"/>
      <c r="AG987" s="201"/>
      <c r="AH987" s="201"/>
      <c r="AI987" s="201"/>
      <c r="AJ987" s="201"/>
      <c r="AK987" s="201"/>
      <c r="AL987" s="201"/>
      <c r="AM987" s="201"/>
      <c r="AN987" s="201"/>
      <c r="AO987" s="201"/>
      <c r="AP987" s="201"/>
      <c r="AQ987" s="201"/>
      <c r="AR987" s="201"/>
      <c r="AS987" s="201"/>
      <c r="AT987" s="201"/>
      <c r="AU987" s="201"/>
      <c r="AV987" s="201"/>
      <c r="AW987" s="201"/>
      <c r="AX987" s="206"/>
      <c r="AY987" s="201"/>
      <c r="AZ987" s="201"/>
      <c r="BA987" s="201"/>
      <c r="BB987" s="201"/>
      <c r="BC987" s="201"/>
      <c r="BD987" s="201"/>
      <c r="BE987" s="201"/>
      <c r="BF987" s="201"/>
      <c r="BG987" s="201"/>
      <c r="BH987" s="201"/>
      <c r="BI987" s="201"/>
      <c r="BJ987" s="201"/>
      <c r="BK987" s="201"/>
      <c r="BL987" s="201"/>
      <c r="BM987" s="201"/>
      <c r="BN987" s="201"/>
      <c r="BO987" s="201"/>
      <c r="BP987" s="201"/>
      <c r="BQ987" s="201"/>
      <c r="BR987" s="201"/>
      <c r="BS987" s="201"/>
      <c r="BT987" s="201"/>
      <c r="BU987" s="201"/>
      <c r="BV987" s="201"/>
      <c r="BW987" s="201"/>
      <c r="BX987" s="201"/>
      <c r="BY987" s="201"/>
      <c r="BZ987" s="201"/>
      <c r="CA987" s="201"/>
      <c r="CB987" s="201"/>
      <c r="CC987" s="201"/>
      <c r="CD987" s="201"/>
      <c r="CE987" s="201"/>
      <c r="CF987" s="201"/>
      <c r="CG987" s="201"/>
      <c r="CH987" s="201"/>
      <c r="CI987" s="201"/>
      <c r="CJ987" s="201"/>
      <c r="CK987" s="201"/>
      <c r="CL987" s="201"/>
      <c r="CM987" s="201"/>
      <c r="CN987" s="201"/>
      <c r="CO987" s="201"/>
      <c r="CP987" s="201"/>
      <c r="CQ987" s="201"/>
      <c r="CR987" s="201"/>
      <c r="CS987" s="201"/>
      <c r="CT987" s="201"/>
      <c r="CU987" s="201"/>
    </row>
    <row r="988" spans="1:99" x14ac:dyDescent="0.25">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3"/>
      <c r="X988" s="201"/>
      <c r="Y988" s="201"/>
      <c r="Z988" s="201"/>
      <c r="AA988" s="201"/>
      <c r="AB988" s="201"/>
      <c r="AC988" s="203"/>
      <c r="AD988" s="201"/>
      <c r="AE988" s="201"/>
      <c r="AF988" s="201"/>
      <c r="AG988" s="201"/>
      <c r="AH988" s="201"/>
      <c r="AI988" s="201"/>
      <c r="AJ988" s="201"/>
      <c r="AK988" s="201"/>
      <c r="AL988" s="201"/>
      <c r="AM988" s="201"/>
      <c r="AN988" s="201"/>
      <c r="AO988" s="201"/>
      <c r="AP988" s="201"/>
      <c r="AQ988" s="201"/>
      <c r="AR988" s="201"/>
      <c r="AS988" s="201"/>
      <c r="AT988" s="201"/>
      <c r="AU988" s="201"/>
      <c r="AV988" s="201"/>
      <c r="AW988" s="201"/>
      <c r="AX988" s="206"/>
      <c r="AY988" s="201"/>
      <c r="AZ988" s="201"/>
      <c r="BA988" s="201"/>
      <c r="BB988" s="201"/>
      <c r="BC988" s="201"/>
      <c r="BD988" s="201"/>
      <c r="BE988" s="201"/>
      <c r="BF988" s="201"/>
      <c r="BG988" s="201"/>
      <c r="BH988" s="201"/>
      <c r="BI988" s="201"/>
      <c r="BJ988" s="201"/>
      <c r="BK988" s="201"/>
      <c r="BL988" s="201"/>
      <c r="BM988" s="201"/>
      <c r="BN988" s="201"/>
      <c r="BO988" s="201"/>
      <c r="BP988" s="201"/>
      <c r="BQ988" s="201"/>
      <c r="BR988" s="201"/>
      <c r="BS988" s="201"/>
      <c r="BT988" s="201"/>
      <c r="BU988" s="201"/>
      <c r="BV988" s="201"/>
      <c r="BW988" s="201"/>
      <c r="BX988" s="201"/>
      <c r="BY988" s="201"/>
      <c r="BZ988" s="201"/>
      <c r="CA988" s="201"/>
      <c r="CB988" s="201"/>
      <c r="CC988" s="201"/>
      <c r="CD988" s="201"/>
      <c r="CE988" s="201"/>
      <c r="CF988" s="201"/>
      <c r="CG988" s="201"/>
      <c r="CH988" s="201"/>
      <c r="CI988" s="201"/>
      <c r="CJ988" s="201"/>
      <c r="CK988" s="201"/>
      <c r="CL988" s="201"/>
      <c r="CM988" s="201"/>
      <c r="CN988" s="201"/>
      <c r="CO988" s="201"/>
      <c r="CP988" s="201"/>
      <c r="CQ988" s="201"/>
      <c r="CR988" s="201"/>
      <c r="CS988" s="201"/>
      <c r="CT988" s="201"/>
      <c r="CU988" s="201"/>
    </row>
    <row r="989" spans="1:99" x14ac:dyDescent="0.25">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3"/>
      <c r="X989" s="201"/>
      <c r="Y989" s="201"/>
      <c r="Z989" s="201"/>
      <c r="AA989" s="201"/>
      <c r="AB989" s="201"/>
      <c r="AC989" s="203"/>
      <c r="AD989" s="201"/>
      <c r="AE989" s="201"/>
      <c r="AF989" s="201"/>
      <c r="AG989" s="201"/>
      <c r="AH989" s="201"/>
      <c r="AI989" s="201"/>
      <c r="AJ989" s="201"/>
      <c r="AK989" s="201"/>
      <c r="AL989" s="201"/>
      <c r="AM989" s="201"/>
      <c r="AN989" s="201"/>
      <c r="AO989" s="201"/>
      <c r="AP989" s="201"/>
      <c r="AQ989" s="201"/>
      <c r="AR989" s="201"/>
      <c r="AS989" s="201"/>
      <c r="AT989" s="201"/>
      <c r="AU989" s="201"/>
      <c r="AV989" s="201"/>
      <c r="AW989" s="201"/>
      <c r="AX989" s="206"/>
      <c r="AY989" s="201"/>
      <c r="AZ989" s="201"/>
      <c r="BA989" s="201"/>
      <c r="BB989" s="201"/>
      <c r="BC989" s="201"/>
      <c r="BD989" s="201"/>
      <c r="BE989" s="201"/>
      <c r="BF989" s="201"/>
      <c r="BG989" s="201"/>
      <c r="BH989" s="201"/>
      <c r="BI989" s="201"/>
      <c r="BJ989" s="201"/>
      <c r="BK989" s="201"/>
      <c r="BL989" s="201"/>
      <c r="BM989" s="201"/>
      <c r="BN989" s="201"/>
      <c r="BO989" s="201"/>
      <c r="BP989" s="201"/>
      <c r="BQ989" s="201"/>
      <c r="BR989" s="201"/>
      <c r="BS989" s="201"/>
      <c r="BT989" s="201"/>
      <c r="BU989" s="201"/>
      <c r="BV989" s="201"/>
      <c r="BW989" s="201"/>
      <c r="BX989" s="201"/>
      <c r="BY989" s="201"/>
      <c r="BZ989" s="201"/>
      <c r="CA989" s="201"/>
      <c r="CB989" s="201"/>
      <c r="CC989" s="201"/>
      <c r="CD989" s="201"/>
      <c r="CE989" s="201"/>
      <c r="CF989" s="201"/>
      <c r="CG989" s="201"/>
      <c r="CH989" s="201"/>
      <c r="CI989" s="201"/>
      <c r="CJ989" s="201"/>
      <c r="CK989" s="201"/>
      <c r="CL989" s="201"/>
      <c r="CM989" s="201"/>
      <c r="CN989" s="201"/>
      <c r="CO989" s="201"/>
      <c r="CP989" s="201"/>
      <c r="CQ989" s="201"/>
      <c r="CR989" s="201"/>
      <c r="CS989" s="201"/>
      <c r="CT989" s="201"/>
      <c r="CU989" s="201"/>
    </row>
    <row r="990" spans="1:99" x14ac:dyDescent="0.25">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3"/>
      <c r="X990" s="201"/>
      <c r="Y990" s="201"/>
      <c r="Z990" s="201"/>
      <c r="AA990" s="201"/>
      <c r="AB990" s="201"/>
      <c r="AC990" s="203"/>
      <c r="AD990" s="201"/>
      <c r="AE990" s="201"/>
      <c r="AF990" s="201"/>
      <c r="AG990" s="201"/>
      <c r="AH990" s="201"/>
      <c r="AI990" s="201"/>
      <c r="AJ990" s="201"/>
      <c r="AK990" s="201"/>
      <c r="AL990" s="201"/>
      <c r="AM990" s="201"/>
      <c r="AN990" s="201"/>
      <c r="AO990" s="201"/>
      <c r="AP990" s="201"/>
      <c r="AQ990" s="201"/>
      <c r="AR990" s="201"/>
      <c r="AS990" s="201"/>
      <c r="AT990" s="201"/>
      <c r="AU990" s="201"/>
      <c r="AV990" s="201"/>
      <c r="AW990" s="201"/>
      <c r="AX990" s="206"/>
      <c r="AY990" s="201"/>
      <c r="AZ990" s="201"/>
      <c r="BA990" s="201"/>
      <c r="BB990" s="201"/>
      <c r="BC990" s="201"/>
      <c r="BD990" s="201"/>
      <c r="BE990" s="201"/>
      <c r="BF990" s="201"/>
      <c r="BG990" s="201"/>
      <c r="BH990" s="201"/>
      <c r="BI990" s="201"/>
      <c r="BJ990" s="201"/>
      <c r="BK990" s="201"/>
      <c r="BL990" s="201"/>
      <c r="BM990" s="201"/>
      <c r="BN990" s="201"/>
      <c r="BO990" s="201"/>
      <c r="BP990" s="201"/>
      <c r="BQ990" s="201"/>
      <c r="BR990" s="201"/>
      <c r="BS990" s="201"/>
      <c r="BT990" s="201"/>
      <c r="BU990" s="201"/>
      <c r="BV990" s="201"/>
      <c r="BW990" s="201"/>
      <c r="BX990" s="201"/>
      <c r="BY990" s="201"/>
      <c r="BZ990" s="201"/>
      <c r="CA990" s="201"/>
      <c r="CB990" s="201"/>
      <c r="CC990" s="201"/>
      <c r="CD990" s="201"/>
      <c r="CE990" s="201"/>
      <c r="CF990" s="201"/>
      <c r="CG990" s="201"/>
      <c r="CH990" s="201"/>
      <c r="CI990" s="201"/>
      <c r="CJ990" s="201"/>
      <c r="CK990" s="201"/>
      <c r="CL990" s="201"/>
      <c r="CM990" s="201"/>
      <c r="CN990" s="201"/>
      <c r="CO990" s="201"/>
      <c r="CP990" s="201"/>
      <c r="CQ990" s="201"/>
      <c r="CR990" s="201"/>
      <c r="CS990" s="201"/>
      <c r="CT990" s="201"/>
      <c r="CU990" s="201"/>
    </row>
    <row r="991" spans="1:99" x14ac:dyDescent="0.25">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3"/>
      <c r="X991" s="201"/>
      <c r="Y991" s="201"/>
      <c r="Z991" s="201"/>
      <c r="AA991" s="201"/>
      <c r="AB991" s="201"/>
      <c r="AC991" s="203"/>
      <c r="AD991" s="201"/>
      <c r="AE991" s="201"/>
      <c r="AF991" s="201"/>
      <c r="AG991" s="201"/>
      <c r="AH991" s="201"/>
      <c r="AI991" s="201"/>
      <c r="AJ991" s="201"/>
      <c r="AK991" s="201"/>
      <c r="AL991" s="201"/>
      <c r="AM991" s="201"/>
      <c r="AN991" s="201"/>
      <c r="AO991" s="201"/>
      <c r="AP991" s="201"/>
      <c r="AQ991" s="201"/>
      <c r="AR991" s="201"/>
      <c r="AS991" s="201"/>
      <c r="AT991" s="201"/>
      <c r="AU991" s="201"/>
      <c r="AV991" s="201"/>
      <c r="AW991" s="201"/>
      <c r="AX991" s="206"/>
      <c r="AY991" s="201"/>
      <c r="AZ991" s="201"/>
      <c r="BA991" s="201"/>
      <c r="BB991" s="201"/>
      <c r="BC991" s="201"/>
      <c r="BD991" s="201"/>
      <c r="BE991" s="201"/>
      <c r="BF991" s="201"/>
      <c r="BG991" s="201"/>
      <c r="BH991" s="201"/>
      <c r="BI991" s="201"/>
      <c r="BJ991" s="201"/>
      <c r="BK991" s="201"/>
      <c r="BL991" s="201"/>
      <c r="BM991" s="201"/>
      <c r="BN991" s="201"/>
      <c r="BO991" s="201"/>
      <c r="BP991" s="201"/>
      <c r="BQ991" s="201"/>
      <c r="BR991" s="201"/>
      <c r="BS991" s="201"/>
      <c r="BT991" s="201"/>
      <c r="BU991" s="201"/>
      <c r="BV991" s="201"/>
      <c r="BW991" s="201"/>
      <c r="BX991" s="201"/>
      <c r="BY991" s="201"/>
      <c r="BZ991" s="201"/>
      <c r="CA991" s="201"/>
      <c r="CB991" s="201"/>
      <c r="CC991" s="201"/>
      <c r="CD991" s="201"/>
      <c r="CE991" s="201"/>
      <c r="CF991" s="201"/>
      <c r="CG991" s="201"/>
      <c r="CH991" s="201"/>
      <c r="CI991" s="201"/>
      <c r="CJ991" s="201"/>
      <c r="CK991" s="201"/>
      <c r="CL991" s="201"/>
      <c r="CM991" s="201"/>
      <c r="CN991" s="201"/>
      <c r="CO991" s="201"/>
      <c r="CP991" s="201"/>
      <c r="CQ991" s="201"/>
      <c r="CR991" s="201"/>
      <c r="CS991" s="201"/>
      <c r="CT991" s="201"/>
      <c r="CU991" s="201"/>
    </row>
    <row r="992" spans="1:99" x14ac:dyDescent="0.25">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3"/>
      <c r="X992" s="201"/>
      <c r="Y992" s="201"/>
      <c r="Z992" s="201"/>
      <c r="AA992" s="201"/>
      <c r="AB992" s="201"/>
      <c r="AC992" s="203"/>
      <c r="AD992" s="201"/>
      <c r="AE992" s="201"/>
      <c r="AF992" s="201"/>
      <c r="AG992" s="201"/>
      <c r="AH992" s="201"/>
      <c r="AI992" s="201"/>
      <c r="AJ992" s="201"/>
      <c r="AK992" s="201"/>
      <c r="AL992" s="201"/>
      <c r="AM992" s="201"/>
      <c r="AN992" s="201"/>
      <c r="AO992" s="201"/>
      <c r="AP992" s="201"/>
      <c r="AQ992" s="201"/>
      <c r="AR992" s="201"/>
      <c r="AS992" s="201"/>
      <c r="AT992" s="201"/>
      <c r="AU992" s="201"/>
      <c r="AV992" s="201"/>
      <c r="AW992" s="201"/>
      <c r="AX992" s="206"/>
      <c r="AY992" s="201"/>
      <c r="AZ992" s="201"/>
      <c r="BA992" s="201"/>
      <c r="BB992" s="201"/>
      <c r="BC992" s="201"/>
      <c r="BD992" s="201"/>
      <c r="BE992" s="201"/>
      <c r="BF992" s="201"/>
      <c r="BG992" s="201"/>
      <c r="BH992" s="201"/>
      <c r="BI992" s="201"/>
      <c r="BJ992" s="201"/>
      <c r="BK992" s="201"/>
      <c r="BL992" s="201"/>
      <c r="BM992" s="201"/>
      <c r="BN992" s="201"/>
      <c r="BO992" s="201"/>
      <c r="BP992" s="201"/>
      <c r="BQ992" s="201"/>
      <c r="BR992" s="201"/>
      <c r="BS992" s="201"/>
      <c r="BT992" s="201"/>
      <c r="BU992" s="201"/>
      <c r="BV992" s="201"/>
      <c r="BW992" s="201"/>
      <c r="BX992" s="201"/>
      <c r="BY992" s="201"/>
      <c r="BZ992" s="201"/>
      <c r="CA992" s="201"/>
      <c r="CB992" s="201"/>
      <c r="CC992" s="201"/>
      <c r="CD992" s="201"/>
      <c r="CE992" s="201"/>
      <c r="CF992" s="201"/>
      <c r="CG992" s="201"/>
      <c r="CH992" s="201"/>
      <c r="CI992" s="201"/>
      <c r="CJ992" s="201"/>
      <c r="CK992" s="201"/>
      <c r="CL992" s="201"/>
      <c r="CM992" s="201"/>
      <c r="CN992" s="201"/>
      <c r="CO992" s="201"/>
      <c r="CP992" s="201"/>
      <c r="CQ992" s="201"/>
      <c r="CR992" s="201"/>
      <c r="CS992" s="201"/>
      <c r="CT992" s="201"/>
      <c r="CU992" s="201"/>
    </row>
    <row r="993" spans="1:99" x14ac:dyDescent="0.25">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3"/>
      <c r="X993" s="201"/>
      <c r="Y993" s="201"/>
      <c r="Z993" s="201"/>
      <c r="AA993" s="201"/>
      <c r="AB993" s="201"/>
      <c r="AC993" s="203"/>
      <c r="AD993" s="201"/>
      <c r="AE993" s="201"/>
      <c r="AF993" s="201"/>
      <c r="AG993" s="201"/>
      <c r="AH993" s="201"/>
      <c r="AI993" s="201"/>
      <c r="AJ993" s="201"/>
      <c r="AK993" s="201"/>
      <c r="AL993" s="201"/>
      <c r="AM993" s="201"/>
      <c r="AN993" s="201"/>
      <c r="AO993" s="201"/>
      <c r="AP993" s="201"/>
      <c r="AQ993" s="201"/>
      <c r="AR993" s="201"/>
      <c r="AS993" s="201"/>
      <c r="AT993" s="201"/>
      <c r="AU993" s="201"/>
      <c r="AV993" s="201"/>
      <c r="AW993" s="201"/>
      <c r="AX993" s="206"/>
      <c r="AY993" s="201"/>
      <c r="AZ993" s="201"/>
      <c r="BA993" s="201"/>
      <c r="BB993" s="201"/>
      <c r="BC993" s="201"/>
      <c r="BD993" s="201"/>
      <c r="BE993" s="201"/>
      <c r="BF993" s="201"/>
      <c r="BG993" s="201"/>
      <c r="BH993" s="201"/>
      <c r="BI993" s="201"/>
      <c r="BJ993" s="201"/>
      <c r="BK993" s="201"/>
      <c r="BL993" s="201"/>
      <c r="BM993" s="201"/>
      <c r="BN993" s="201"/>
      <c r="BO993" s="201"/>
      <c r="BP993" s="201"/>
      <c r="BQ993" s="201"/>
      <c r="BR993" s="201"/>
      <c r="BS993" s="201"/>
      <c r="BT993" s="201"/>
      <c r="BU993" s="201"/>
      <c r="BV993" s="201"/>
      <c r="BW993" s="201"/>
      <c r="BX993" s="201"/>
      <c r="BY993" s="201"/>
      <c r="BZ993" s="201"/>
      <c r="CA993" s="201"/>
      <c r="CB993" s="201"/>
      <c r="CC993" s="201"/>
      <c r="CD993" s="201"/>
      <c r="CE993" s="201"/>
      <c r="CF993" s="201"/>
      <c r="CG993" s="201"/>
      <c r="CH993" s="201"/>
      <c r="CI993" s="201"/>
      <c r="CJ993" s="201"/>
      <c r="CK993" s="201"/>
      <c r="CL993" s="201"/>
      <c r="CM993" s="201"/>
      <c r="CN993" s="201"/>
      <c r="CO993" s="201"/>
      <c r="CP993" s="201"/>
      <c r="CQ993" s="201"/>
      <c r="CR993" s="201"/>
      <c r="CS993" s="201"/>
      <c r="CT993" s="201"/>
      <c r="CU993" s="201"/>
    </row>
    <row r="994" spans="1:99" x14ac:dyDescent="0.25">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3"/>
      <c r="X994" s="201"/>
      <c r="Y994" s="201"/>
      <c r="Z994" s="201"/>
      <c r="AA994" s="201"/>
      <c r="AB994" s="201"/>
      <c r="AC994" s="203"/>
      <c r="AD994" s="201"/>
      <c r="AE994" s="201"/>
      <c r="AF994" s="201"/>
      <c r="AG994" s="201"/>
      <c r="AH994" s="201"/>
      <c r="AI994" s="201"/>
      <c r="AJ994" s="201"/>
      <c r="AK994" s="201"/>
      <c r="AL994" s="201"/>
      <c r="AM994" s="201"/>
      <c r="AN994" s="201"/>
      <c r="AO994" s="201"/>
      <c r="AP994" s="201"/>
      <c r="AQ994" s="201"/>
      <c r="AR994" s="201"/>
      <c r="AS994" s="201"/>
      <c r="AT994" s="201"/>
      <c r="AU994" s="201"/>
      <c r="AV994" s="201"/>
      <c r="AW994" s="201"/>
      <c r="AX994" s="206"/>
      <c r="AY994" s="201"/>
      <c r="AZ994" s="201"/>
      <c r="BA994" s="201"/>
      <c r="BB994" s="201"/>
      <c r="BC994" s="201"/>
      <c r="BD994" s="201"/>
      <c r="BE994" s="201"/>
      <c r="BF994" s="201"/>
      <c r="BG994" s="201"/>
      <c r="BH994" s="201"/>
      <c r="BI994" s="201"/>
      <c r="BJ994" s="201"/>
      <c r="BK994" s="201"/>
      <c r="BL994" s="201"/>
      <c r="BM994" s="201"/>
      <c r="BN994" s="201"/>
      <c r="BO994" s="201"/>
      <c r="BP994" s="201"/>
      <c r="BQ994" s="201"/>
      <c r="BR994" s="201"/>
      <c r="BS994" s="201"/>
      <c r="BT994" s="201"/>
      <c r="BU994" s="201"/>
      <c r="BV994" s="201"/>
      <c r="BW994" s="201"/>
      <c r="BX994" s="201"/>
      <c r="BY994" s="201"/>
      <c r="BZ994" s="201"/>
      <c r="CA994" s="201"/>
      <c r="CB994" s="201"/>
      <c r="CC994" s="201"/>
      <c r="CD994" s="201"/>
      <c r="CE994" s="201"/>
      <c r="CF994" s="201"/>
      <c r="CG994" s="201"/>
      <c r="CH994" s="201"/>
      <c r="CI994" s="201"/>
      <c r="CJ994" s="201"/>
      <c r="CK994" s="201"/>
      <c r="CL994" s="201"/>
      <c r="CM994" s="201"/>
      <c r="CN994" s="201"/>
      <c r="CO994" s="201"/>
      <c r="CP994" s="201"/>
      <c r="CQ994" s="201"/>
      <c r="CR994" s="201"/>
      <c r="CS994" s="201"/>
      <c r="CT994" s="201"/>
      <c r="CU994" s="201"/>
    </row>
    <row r="995" spans="1:99" x14ac:dyDescent="0.25">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3"/>
      <c r="X995" s="201"/>
      <c r="Y995" s="201"/>
      <c r="Z995" s="201"/>
      <c r="AA995" s="201"/>
      <c r="AB995" s="201"/>
      <c r="AC995" s="203"/>
      <c r="AD995" s="201"/>
      <c r="AE995" s="201"/>
      <c r="AF995" s="201"/>
      <c r="AG995" s="201"/>
      <c r="AH995" s="201"/>
      <c r="AI995" s="201"/>
      <c r="AJ995" s="201"/>
      <c r="AK995" s="201"/>
      <c r="AL995" s="201"/>
      <c r="AM995" s="201"/>
      <c r="AN995" s="201"/>
      <c r="AO995" s="201"/>
      <c r="AP995" s="201"/>
      <c r="AQ995" s="201"/>
      <c r="AR995" s="201"/>
      <c r="AS995" s="201"/>
      <c r="AT995" s="201"/>
      <c r="AU995" s="201"/>
      <c r="AV995" s="201"/>
      <c r="AW995" s="201"/>
      <c r="AX995" s="206"/>
      <c r="AY995" s="201"/>
      <c r="AZ995" s="201"/>
      <c r="BA995" s="201"/>
      <c r="BB995" s="201"/>
      <c r="BC995" s="201"/>
      <c r="BD995" s="201"/>
      <c r="BE995" s="201"/>
      <c r="BF995" s="201"/>
      <c r="BG995" s="201"/>
      <c r="BH995" s="201"/>
      <c r="BI995" s="201"/>
      <c r="BJ995" s="201"/>
      <c r="BK995" s="201"/>
      <c r="BL995" s="201"/>
      <c r="BM995" s="201"/>
      <c r="BN995" s="201"/>
      <c r="BO995" s="201"/>
      <c r="BP995" s="201"/>
      <c r="BQ995" s="201"/>
      <c r="BR995" s="201"/>
      <c r="BS995" s="201"/>
      <c r="BT995" s="201"/>
      <c r="BU995" s="201"/>
      <c r="BV995" s="201"/>
      <c r="BW995" s="201"/>
      <c r="BX995" s="201"/>
      <c r="BY995" s="201"/>
      <c r="BZ995" s="201"/>
      <c r="CA995" s="201"/>
      <c r="CB995" s="201"/>
      <c r="CC995" s="201"/>
      <c r="CD995" s="201"/>
      <c r="CE995" s="201"/>
      <c r="CF995" s="201"/>
      <c r="CG995" s="201"/>
      <c r="CH995" s="201"/>
      <c r="CI995" s="201"/>
      <c r="CJ995" s="201"/>
      <c r="CK995" s="201"/>
      <c r="CL995" s="201"/>
      <c r="CM995" s="201"/>
      <c r="CN995" s="201"/>
      <c r="CO995" s="201"/>
      <c r="CP995" s="201"/>
      <c r="CQ995" s="201"/>
      <c r="CR995" s="201"/>
      <c r="CS995" s="201"/>
      <c r="CT995" s="201"/>
      <c r="CU995" s="201"/>
    </row>
    <row r="996" spans="1:99" x14ac:dyDescent="0.25">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3"/>
      <c r="X996" s="201"/>
      <c r="Y996" s="201"/>
      <c r="Z996" s="201"/>
      <c r="AA996" s="201"/>
      <c r="AB996" s="201"/>
      <c r="AC996" s="203"/>
      <c r="AD996" s="201"/>
      <c r="AE996" s="201"/>
      <c r="AF996" s="201"/>
      <c r="AG996" s="201"/>
      <c r="AH996" s="201"/>
      <c r="AI996" s="201"/>
      <c r="AJ996" s="201"/>
      <c r="AK996" s="201"/>
      <c r="AL996" s="201"/>
      <c r="AM996" s="201"/>
      <c r="AN996" s="201"/>
      <c r="AO996" s="201"/>
      <c r="AP996" s="201"/>
      <c r="AQ996" s="201"/>
      <c r="AR996" s="201"/>
      <c r="AS996" s="201"/>
      <c r="AT996" s="201"/>
      <c r="AU996" s="201"/>
      <c r="AV996" s="201"/>
      <c r="AW996" s="201"/>
      <c r="AX996" s="206"/>
      <c r="AY996" s="201"/>
      <c r="AZ996" s="201"/>
      <c r="BA996" s="201"/>
      <c r="BB996" s="201"/>
      <c r="BC996" s="201"/>
      <c r="BD996" s="201"/>
      <c r="BE996" s="201"/>
      <c r="BF996" s="201"/>
      <c r="BG996" s="201"/>
      <c r="BH996" s="201"/>
      <c r="BI996" s="201"/>
      <c r="BJ996" s="201"/>
      <c r="BK996" s="201"/>
      <c r="BL996" s="201"/>
      <c r="BM996" s="201"/>
      <c r="BN996" s="201"/>
      <c r="BO996" s="201"/>
      <c r="BP996" s="201"/>
      <c r="BQ996" s="201"/>
      <c r="BR996" s="201"/>
      <c r="BS996" s="201"/>
      <c r="BT996" s="201"/>
      <c r="BU996" s="201"/>
      <c r="BV996" s="201"/>
      <c r="BW996" s="201"/>
      <c r="BX996" s="201"/>
      <c r="BY996" s="201"/>
      <c r="BZ996" s="201"/>
      <c r="CA996" s="201"/>
      <c r="CB996" s="201"/>
      <c r="CC996" s="201"/>
      <c r="CD996" s="201"/>
      <c r="CE996" s="201"/>
      <c r="CF996" s="201"/>
      <c r="CG996" s="201"/>
      <c r="CH996" s="201"/>
      <c r="CI996" s="201"/>
      <c r="CJ996" s="201"/>
      <c r="CK996" s="201"/>
      <c r="CL996" s="201"/>
      <c r="CM996" s="201"/>
      <c r="CN996" s="201"/>
      <c r="CO996" s="201"/>
      <c r="CP996" s="201"/>
      <c r="CQ996" s="201"/>
      <c r="CR996" s="201"/>
      <c r="CS996" s="201"/>
      <c r="CT996" s="201"/>
      <c r="CU996" s="201"/>
    </row>
    <row r="997" spans="1:99" x14ac:dyDescent="0.25">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3"/>
      <c r="X997" s="201"/>
      <c r="Y997" s="201"/>
      <c r="Z997" s="201"/>
      <c r="AA997" s="201"/>
      <c r="AB997" s="201"/>
      <c r="AC997" s="203"/>
      <c r="AD997" s="201"/>
      <c r="AE997" s="201"/>
      <c r="AF997" s="201"/>
      <c r="AG997" s="201"/>
      <c r="AH997" s="201"/>
      <c r="AI997" s="201"/>
      <c r="AJ997" s="201"/>
      <c r="AK997" s="201"/>
      <c r="AL997" s="201"/>
      <c r="AM997" s="201"/>
      <c r="AN997" s="201"/>
      <c r="AO997" s="201"/>
      <c r="AP997" s="201"/>
      <c r="AQ997" s="201"/>
      <c r="AR997" s="201"/>
      <c r="AS997" s="201"/>
      <c r="AT997" s="201"/>
      <c r="AU997" s="201"/>
      <c r="AV997" s="201"/>
      <c r="AW997" s="201"/>
      <c r="AX997" s="206"/>
      <c r="AY997" s="201"/>
      <c r="AZ997" s="201"/>
      <c r="BA997" s="201"/>
      <c r="BB997" s="201"/>
      <c r="BC997" s="201"/>
      <c r="BD997" s="201"/>
      <c r="BE997" s="201"/>
      <c r="BF997" s="201"/>
      <c r="BG997" s="201"/>
      <c r="BH997" s="201"/>
      <c r="BI997" s="201"/>
      <c r="BJ997" s="201"/>
      <c r="BK997" s="201"/>
      <c r="BL997" s="201"/>
      <c r="BM997" s="201"/>
      <c r="BN997" s="201"/>
      <c r="BO997" s="201"/>
      <c r="BP997" s="201"/>
      <c r="BQ997" s="201"/>
      <c r="BR997" s="201"/>
      <c r="BS997" s="201"/>
      <c r="BT997" s="201"/>
      <c r="BU997" s="201"/>
      <c r="BV997" s="201"/>
      <c r="BW997" s="201"/>
      <c r="BX997" s="201"/>
      <c r="BY997" s="201"/>
      <c r="BZ997" s="201"/>
      <c r="CA997" s="201"/>
      <c r="CB997" s="201"/>
      <c r="CC997" s="201"/>
      <c r="CD997" s="201"/>
      <c r="CE997" s="201"/>
      <c r="CF997" s="201"/>
      <c r="CG997" s="201"/>
      <c r="CH997" s="201"/>
      <c r="CI997" s="201"/>
      <c r="CJ997" s="201"/>
      <c r="CK997" s="201"/>
      <c r="CL997" s="201"/>
      <c r="CM997" s="201"/>
      <c r="CN997" s="201"/>
      <c r="CO997" s="201"/>
      <c r="CP997" s="201"/>
      <c r="CQ997" s="201"/>
      <c r="CR997" s="201"/>
      <c r="CS997" s="201"/>
      <c r="CT997" s="201"/>
      <c r="CU997" s="201"/>
    </row>
    <row r="998" spans="1:99" x14ac:dyDescent="0.25">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3"/>
      <c r="X998" s="201"/>
      <c r="Y998" s="201"/>
      <c r="Z998" s="201"/>
      <c r="AA998" s="201"/>
      <c r="AB998" s="201"/>
      <c r="AC998" s="203"/>
      <c r="AD998" s="201"/>
      <c r="AE998" s="201"/>
      <c r="AF998" s="201"/>
      <c r="AG998" s="201"/>
      <c r="AH998" s="201"/>
      <c r="AI998" s="201"/>
      <c r="AJ998" s="201"/>
      <c r="AK998" s="201"/>
      <c r="AL998" s="201"/>
      <c r="AM998" s="201"/>
      <c r="AN998" s="201"/>
      <c r="AO998" s="201"/>
      <c r="AP998" s="201"/>
      <c r="AQ998" s="201"/>
      <c r="AR998" s="201"/>
      <c r="AS998" s="201"/>
      <c r="AT998" s="201"/>
      <c r="AU998" s="201"/>
      <c r="AV998" s="201"/>
      <c r="AW998" s="201"/>
      <c r="AX998" s="206"/>
      <c r="AY998" s="201"/>
      <c r="AZ998" s="201"/>
      <c r="BA998" s="201"/>
      <c r="BB998" s="201"/>
      <c r="BC998" s="201"/>
      <c r="BD998" s="201"/>
      <c r="BE998" s="201"/>
      <c r="BF998" s="201"/>
      <c r="BG998" s="201"/>
      <c r="BH998" s="201"/>
      <c r="BI998" s="201"/>
      <c r="BJ998" s="201"/>
      <c r="BK998" s="201"/>
      <c r="BL998" s="201"/>
      <c r="BM998" s="201"/>
      <c r="BN998" s="201"/>
      <c r="BO998" s="201"/>
      <c r="BP998" s="201"/>
      <c r="BQ998" s="201"/>
      <c r="BR998" s="201"/>
      <c r="BS998" s="201"/>
      <c r="BT998" s="201"/>
      <c r="BU998" s="201"/>
      <c r="BV998" s="201"/>
      <c r="BW998" s="201"/>
      <c r="BX998" s="201"/>
      <c r="BY998" s="201"/>
      <c r="BZ998" s="201"/>
      <c r="CA998" s="201"/>
      <c r="CB998" s="201"/>
      <c r="CC998" s="201"/>
      <c r="CD998" s="201"/>
      <c r="CE998" s="201"/>
      <c r="CF998" s="201"/>
      <c r="CG998" s="201"/>
      <c r="CH998" s="201"/>
      <c r="CI998" s="201"/>
      <c r="CJ998" s="201"/>
      <c r="CK998" s="201"/>
      <c r="CL998" s="201"/>
      <c r="CM998" s="201"/>
      <c r="CN998" s="201"/>
      <c r="CO998" s="201"/>
      <c r="CP998" s="201"/>
      <c r="CQ998" s="201"/>
      <c r="CR998" s="201"/>
      <c r="CS998" s="201"/>
      <c r="CT998" s="201"/>
      <c r="CU998" s="201"/>
    </row>
    <row r="999" spans="1:99" x14ac:dyDescent="0.25">
      <c r="A999" s="201"/>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3"/>
      <c r="X999" s="201"/>
      <c r="Y999" s="201"/>
      <c r="Z999" s="201"/>
      <c r="AA999" s="201"/>
      <c r="AB999" s="201"/>
      <c r="AC999" s="203"/>
      <c r="AD999" s="201"/>
      <c r="AE999" s="201"/>
      <c r="AF999" s="201"/>
      <c r="AG999" s="201"/>
      <c r="AH999" s="201"/>
      <c r="AI999" s="201"/>
      <c r="AJ999" s="201"/>
      <c r="AK999" s="201"/>
      <c r="AL999" s="201"/>
      <c r="AM999" s="201"/>
      <c r="AN999" s="201"/>
      <c r="AO999" s="201"/>
      <c r="AP999" s="201"/>
      <c r="AQ999" s="201"/>
      <c r="AR999" s="201"/>
      <c r="AS999" s="201"/>
      <c r="AT999" s="201"/>
      <c r="AU999" s="201"/>
      <c r="AV999" s="201"/>
      <c r="AW999" s="201"/>
      <c r="AX999" s="206"/>
      <c r="AY999" s="201"/>
      <c r="AZ999" s="201"/>
      <c r="BA999" s="201"/>
      <c r="BB999" s="201"/>
      <c r="BC999" s="201"/>
      <c r="BD999" s="201"/>
      <c r="BE999" s="201"/>
      <c r="BF999" s="201"/>
      <c r="BG999" s="201"/>
      <c r="BH999" s="201"/>
      <c r="BI999" s="201"/>
      <c r="BJ999" s="201"/>
      <c r="BK999" s="201"/>
      <c r="BL999" s="201"/>
      <c r="BM999" s="201"/>
      <c r="BN999" s="201"/>
      <c r="BO999" s="201"/>
      <c r="BP999" s="201"/>
      <c r="BQ999" s="201"/>
      <c r="BR999" s="201"/>
      <c r="BS999" s="201"/>
      <c r="BT999" s="201"/>
      <c r="BU999" s="201"/>
      <c r="BV999" s="201"/>
      <c r="BW999" s="201"/>
      <c r="BX999" s="201"/>
      <c r="BY999" s="201"/>
      <c r="BZ999" s="201"/>
      <c r="CA999" s="201"/>
      <c r="CB999" s="201"/>
      <c r="CC999" s="201"/>
      <c r="CD999" s="201"/>
      <c r="CE999" s="201"/>
      <c r="CF999" s="201"/>
      <c r="CG999" s="201"/>
      <c r="CH999" s="201"/>
      <c r="CI999" s="201"/>
      <c r="CJ999" s="201"/>
      <c r="CK999" s="201"/>
      <c r="CL999" s="201"/>
      <c r="CM999" s="201"/>
      <c r="CN999" s="201"/>
      <c r="CO999" s="201"/>
      <c r="CP999" s="201"/>
      <c r="CQ999" s="201"/>
      <c r="CR999" s="201"/>
      <c r="CS999" s="201"/>
      <c r="CT999" s="201"/>
      <c r="CU999" s="201"/>
    </row>
    <row r="1000" spans="1:99" x14ac:dyDescent="0.25">
      <c r="A1000" s="201"/>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3"/>
      <c r="X1000" s="201"/>
      <c r="Y1000" s="201"/>
      <c r="Z1000" s="201"/>
      <c r="AA1000" s="201"/>
      <c r="AB1000" s="201"/>
      <c r="AC1000" s="203"/>
      <c r="AD1000" s="201"/>
      <c r="AE1000" s="201"/>
      <c r="AF1000" s="201"/>
      <c r="AG1000" s="201"/>
      <c r="AH1000" s="201"/>
      <c r="AI1000" s="201"/>
      <c r="AJ1000" s="201"/>
      <c r="AK1000" s="201"/>
      <c r="AL1000" s="201"/>
      <c r="AM1000" s="201"/>
      <c r="AN1000" s="201"/>
      <c r="AO1000" s="201"/>
      <c r="AP1000" s="201"/>
      <c r="AQ1000" s="201"/>
      <c r="AR1000" s="201"/>
      <c r="AS1000" s="201"/>
      <c r="AT1000" s="201"/>
      <c r="AU1000" s="201"/>
      <c r="AV1000" s="201"/>
      <c r="AW1000" s="201"/>
      <c r="AX1000" s="206"/>
      <c r="AY1000" s="201"/>
      <c r="AZ1000" s="201"/>
      <c r="BA1000" s="201"/>
      <c r="BB1000" s="201"/>
      <c r="BC1000" s="201"/>
      <c r="BD1000" s="201"/>
      <c r="BE1000" s="201"/>
      <c r="BF1000" s="201"/>
      <c r="BG1000" s="201"/>
      <c r="BH1000" s="201"/>
      <c r="BI1000" s="201"/>
      <c r="BJ1000" s="201"/>
      <c r="BK1000" s="201"/>
      <c r="BL1000" s="201"/>
      <c r="BM1000" s="201"/>
      <c r="BN1000" s="201"/>
      <c r="BO1000" s="201"/>
      <c r="BP1000" s="201"/>
      <c r="BQ1000" s="201"/>
      <c r="BR1000" s="201"/>
      <c r="BS1000" s="201"/>
      <c r="BT1000" s="201"/>
      <c r="BU1000" s="201"/>
      <c r="BV1000" s="201"/>
      <c r="BW1000" s="201"/>
      <c r="BX1000" s="201"/>
      <c r="BY1000" s="201"/>
      <c r="BZ1000" s="201"/>
      <c r="CA1000" s="201"/>
      <c r="CB1000" s="201"/>
      <c r="CC1000" s="201"/>
      <c r="CD1000" s="201"/>
      <c r="CE1000" s="201"/>
      <c r="CF1000" s="201"/>
      <c r="CG1000" s="201"/>
      <c r="CH1000" s="201"/>
      <c r="CI1000" s="201"/>
      <c r="CJ1000" s="201"/>
      <c r="CK1000" s="201"/>
      <c r="CL1000" s="201"/>
      <c r="CM1000" s="201"/>
      <c r="CN1000" s="201"/>
      <c r="CO1000" s="201"/>
      <c r="CP1000" s="201"/>
      <c r="CQ1000" s="201"/>
      <c r="CR1000" s="201"/>
      <c r="CS1000" s="201"/>
      <c r="CT1000" s="201"/>
      <c r="CU1000" s="201"/>
    </row>
    <row r="1001" spans="1:99" x14ac:dyDescent="0.25">
      <c r="A1001" s="235" t="s">
        <v>139</v>
      </c>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7"/>
      <c r="X1001" s="236"/>
      <c r="Y1001" s="236"/>
      <c r="Z1001" s="236"/>
      <c r="AA1001" s="236"/>
      <c r="AB1001" s="236"/>
      <c r="AC1001" s="237"/>
      <c r="AD1001" s="236"/>
      <c r="AE1001" s="236"/>
      <c r="AF1001" s="236"/>
      <c r="AG1001" s="236"/>
      <c r="AH1001" s="236"/>
      <c r="AI1001" s="236"/>
      <c r="AJ1001" s="236"/>
      <c r="AK1001" s="236"/>
      <c r="AL1001" s="236"/>
      <c r="AM1001" s="236"/>
      <c r="AN1001" s="236"/>
      <c r="AO1001" s="236"/>
      <c r="AP1001" s="236"/>
      <c r="AQ1001" s="236"/>
      <c r="AR1001" s="236"/>
      <c r="AS1001" s="236"/>
      <c r="AT1001" s="236"/>
      <c r="AU1001" s="236"/>
      <c r="AV1001" s="236"/>
      <c r="AW1001" s="236"/>
      <c r="AX1001" s="238"/>
      <c r="AY1001" s="236"/>
      <c r="AZ1001" s="236"/>
      <c r="BA1001" s="236"/>
      <c r="BB1001" s="236"/>
      <c r="BC1001" s="236"/>
      <c r="BD1001" s="236"/>
      <c r="BE1001" s="236"/>
      <c r="BF1001" s="236"/>
      <c r="BG1001" s="236"/>
      <c r="BH1001" s="236"/>
      <c r="BI1001" s="236"/>
      <c r="BJ1001" s="236"/>
      <c r="BK1001" s="236"/>
      <c r="BL1001" s="236"/>
      <c r="BM1001" s="236"/>
      <c r="BN1001" s="236"/>
      <c r="BO1001" s="236"/>
      <c r="BP1001" s="236"/>
      <c r="BQ1001" s="236"/>
      <c r="BR1001" s="236"/>
      <c r="BS1001" s="236"/>
      <c r="BT1001" s="236"/>
      <c r="BU1001" s="236"/>
      <c r="BV1001" s="236"/>
      <c r="BW1001" s="236"/>
      <c r="BX1001" s="236"/>
      <c r="BY1001" s="236"/>
      <c r="BZ1001" s="236"/>
      <c r="CA1001" s="236"/>
      <c r="CB1001" s="236"/>
      <c r="CC1001" s="236"/>
      <c r="CD1001" s="236"/>
      <c r="CE1001" s="236"/>
      <c r="CF1001" s="236"/>
      <c r="CG1001" s="236"/>
      <c r="CH1001" s="236"/>
      <c r="CI1001" s="236"/>
      <c r="CJ1001" s="236"/>
      <c r="CK1001" s="236"/>
      <c r="CL1001" s="236"/>
      <c r="CM1001" s="236"/>
      <c r="CN1001" s="236"/>
      <c r="CO1001" s="236"/>
      <c r="CP1001" s="236"/>
      <c r="CQ1001" s="236"/>
      <c r="CR1001" s="236"/>
      <c r="CS1001" s="236"/>
      <c r="CT1001" s="236"/>
      <c r="CU1001" s="236"/>
    </row>
    <row r="1002" spans="1:99" x14ac:dyDescent="0.25">
      <c r="A1002" s="235" t="s">
        <v>141</v>
      </c>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7"/>
      <c r="X1002" s="236"/>
      <c r="Y1002" s="236"/>
      <c r="Z1002" s="236"/>
      <c r="AA1002" s="236"/>
      <c r="AB1002" s="236"/>
      <c r="AC1002" s="237"/>
      <c r="AD1002" s="236"/>
      <c r="AE1002" s="236"/>
      <c r="AF1002" s="236"/>
      <c r="AG1002" s="236"/>
      <c r="AH1002" s="236"/>
      <c r="AI1002" s="236"/>
      <c r="AJ1002" s="236"/>
      <c r="AK1002" s="236"/>
      <c r="AL1002" s="236"/>
      <c r="AM1002" s="236"/>
      <c r="AN1002" s="236"/>
      <c r="AO1002" s="236"/>
      <c r="AP1002" s="236"/>
      <c r="AQ1002" s="236"/>
      <c r="AR1002" s="236"/>
      <c r="AS1002" s="236"/>
      <c r="AT1002" s="236"/>
      <c r="AU1002" s="236"/>
      <c r="AV1002" s="236"/>
      <c r="AW1002" s="236"/>
      <c r="AX1002" s="238"/>
      <c r="AY1002" s="236"/>
      <c r="AZ1002" s="236"/>
      <c r="BA1002" s="236"/>
      <c r="BB1002" s="236"/>
      <c r="BC1002" s="236"/>
      <c r="BD1002" s="236"/>
      <c r="BE1002" s="236"/>
      <c r="BF1002" s="236"/>
      <c r="BG1002" s="236"/>
      <c r="BH1002" s="236"/>
      <c r="BI1002" s="236"/>
      <c r="BJ1002" s="236"/>
      <c r="BK1002" s="236"/>
      <c r="BL1002" s="236"/>
      <c r="BM1002" s="236"/>
      <c r="BN1002" s="236"/>
      <c r="BO1002" s="236"/>
      <c r="BP1002" s="236"/>
      <c r="BQ1002" s="236"/>
      <c r="BR1002" s="236"/>
      <c r="BS1002" s="236"/>
      <c r="BT1002" s="236"/>
      <c r="BU1002" s="236"/>
      <c r="BV1002" s="236"/>
      <c r="BW1002" s="236"/>
      <c r="BX1002" s="236"/>
      <c r="BY1002" s="236"/>
      <c r="BZ1002" s="236"/>
      <c r="CA1002" s="236"/>
      <c r="CB1002" s="236"/>
      <c r="CC1002" s="236"/>
      <c r="CD1002" s="236"/>
      <c r="CE1002" s="236"/>
      <c r="CF1002" s="236"/>
      <c r="CG1002" s="236"/>
      <c r="CH1002" s="236"/>
      <c r="CI1002" s="236"/>
      <c r="CJ1002" s="236"/>
      <c r="CK1002" s="236"/>
      <c r="CL1002" s="236"/>
      <c r="CM1002" s="236"/>
      <c r="CN1002" s="236"/>
      <c r="CO1002" s="236"/>
      <c r="CP1002" s="236"/>
      <c r="CQ1002" s="236"/>
      <c r="CR1002" s="236"/>
      <c r="CS1002" s="236"/>
      <c r="CT1002" s="236"/>
      <c r="CU1002" s="236"/>
    </row>
    <row r="1003" spans="1:99" x14ac:dyDescent="0.25">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7"/>
      <c r="X1003" s="236"/>
      <c r="Y1003" s="236"/>
      <c r="Z1003" s="236"/>
      <c r="AA1003" s="236"/>
      <c r="AB1003" s="236"/>
      <c r="AC1003" s="237"/>
      <c r="AD1003" s="236"/>
      <c r="AE1003" s="236"/>
      <c r="AF1003" s="236"/>
      <c r="AG1003" s="236"/>
      <c r="AH1003" s="236"/>
      <c r="AI1003" s="236"/>
      <c r="AJ1003" s="236"/>
      <c r="AK1003" s="236"/>
      <c r="AL1003" s="236"/>
      <c r="AM1003" s="236"/>
      <c r="AN1003" s="236"/>
      <c r="AO1003" s="236"/>
      <c r="AP1003" s="236"/>
      <c r="AQ1003" s="236"/>
      <c r="AR1003" s="236"/>
      <c r="AS1003" s="236"/>
      <c r="AT1003" s="236"/>
      <c r="AU1003" s="236"/>
      <c r="AV1003" s="236"/>
      <c r="AW1003" s="236"/>
      <c r="AX1003" s="238"/>
      <c r="AY1003" s="236"/>
      <c r="AZ1003" s="236"/>
      <c r="BA1003" s="236"/>
      <c r="BB1003" s="236"/>
      <c r="BC1003" s="236"/>
      <c r="BD1003" s="236"/>
      <c r="BE1003" s="236"/>
      <c r="BF1003" s="236"/>
      <c r="BG1003" s="236"/>
      <c r="BH1003" s="236"/>
      <c r="BI1003" s="236"/>
      <c r="BJ1003" s="236"/>
      <c r="BK1003" s="236"/>
      <c r="BL1003" s="236"/>
      <c r="BM1003" s="236"/>
      <c r="BN1003" s="236"/>
      <c r="BO1003" s="236"/>
      <c r="BP1003" s="236"/>
      <c r="BQ1003" s="236"/>
      <c r="BR1003" s="236"/>
      <c r="BS1003" s="236"/>
      <c r="BT1003" s="236"/>
      <c r="BU1003" s="236"/>
      <c r="BV1003" s="236"/>
      <c r="BW1003" s="236"/>
      <c r="BX1003" s="236"/>
      <c r="BY1003" s="236"/>
      <c r="BZ1003" s="236"/>
      <c r="CA1003" s="236"/>
      <c r="CB1003" s="236"/>
      <c r="CC1003" s="236"/>
      <c r="CD1003" s="236"/>
      <c r="CE1003" s="236"/>
      <c r="CF1003" s="236"/>
      <c r="CG1003" s="236"/>
      <c r="CH1003" s="236"/>
      <c r="CI1003" s="236"/>
      <c r="CJ1003" s="236"/>
      <c r="CK1003" s="236"/>
      <c r="CL1003" s="236"/>
      <c r="CM1003" s="236"/>
      <c r="CN1003" s="236"/>
      <c r="CO1003" s="236"/>
      <c r="CP1003" s="236"/>
      <c r="CQ1003" s="236"/>
      <c r="CR1003" s="236"/>
      <c r="CS1003" s="236"/>
      <c r="CT1003" s="236"/>
      <c r="CU1003" s="236"/>
    </row>
    <row r="1004" spans="1:99" x14ac:dyDescent="0.25">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7"/>
      <c r="X1004" s="236"/>
      <c r="Y1004" s="236"/>
      <c r="Z1004" s="236"/>
      <c r="AA1004" s="236"/>
      <c r="AB1004" s="236"/>
      <c r="AC1004" s="237"/>
      <c r="AD1004" s="236"/>
      <c r="AE1004" s="236"/>
      <c r="AF1004" s="236"/>
      <c r="AG1004" s="236"/>
      <c r="AH1004" s="236"/>
      <c r="AI1004" s="236"/>
      <c r="AJ1004" s="236"/>
      <c r="AK1004" s="236"/>
      <c r="AL1004" s="236"/>
      <c r="AM1004" s="236"/>
      <c r="AN1004" s="236"/>
      <c r="AO1004" s="236"/>
      <c r="AP1004" s="236"/>
      <c r="AQ1004" s="236"/>
      <c r="AR1004" s="236"/>
      <c r="AS1004" s="236"/>
      <c r="AT1004" s="236"/>
      <c r="AU1004" s="236"/>
      <c r="AV1004" s="236"/>
      <c r="AW1004" s="236"/>
      <c r="AX1004" s="238"/>
      <c r="AY1004" s="236"/>
      <c r="AZ1004" s="236"/>
      <c r="BA1004" s="236"/>
      <c r="BB1004" s="236"/>
      <c r="BC1004" s="236"/>
      <c r="BD1004" s="236"/>
      <c r="BE1004" s="236"/>
      <c r="BF1004" s="236"/>
      <c r="BG1004" s="236"/>
      <c r="BH1004" s="236"/>
      <c r="BI1004" s="236"/>
      <c r="BJ1004" s="236"/>
      <c r="BK1004" s="236"/>
      <c r="BL1004" s="236"/>
      <c r="BM1004" s="236"/>
      <c r="BN1004" s="236"/>
      <c r="BO1004" s="236"/>
      <c r="BP1004" s="236"/>
      <c r="BQ1004" s="236"/>
      <c r="BR1004" s="236"/>
      <c r="BS1004" s="236"/>
      <c r="BT1004" s="236"/>
      <c r="BU1004" s="236"/>
      <c r="BV1004" s="236"/>
      <c r="BW1004" s="236"/>
      <c r="BX1004" s="236"/>
      <c r="BY1004" s="236"/>
      <c r="BZ1004" s="236"/>
      <c r="CA1004" s="236"/>
      <c r="CB1004" s="236"/>
      <c r="CC1004" s="236"/>
      <c r="CD1004" s="236"/>
      <c r="CE1004" s="236"/>
      <c r="CF1004" s="236"/>
      <c r="CG1004" s="236"/>
      <c r="CH1004" s="236"/>
      <c r="CI1004" s="236"/>
      <c r="CJ1004" s="236"/>
      <c r="CK1004" s="236"/>
      <c r="CL1004" s="236"/>
      <c r="CM1004" s="236"/>
      <c r="CN1004" s="236"/>
      <c r="CO1004" s="236"/>
      <c r="CP1004" s="236"/>
      <c r="CQ1004" s="236"/>
      <c r="CR1004" s="236"/>
      <c r="CS1004" s="236"/>
      <c r="CT1004" s="236"/>
      <c r="CU1004" s="236"/>
    </row>
    <row r="1005" spans="1:99" x14ac:dyDescent="0.2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7"/>
      <c r="X1005" s="236"/>
      <c r="Y1005" s="236"/>
      <c r="Z1005" s="236"/>
      <c r="AA1005" s="236"/>
      <c r="AB1005" s="236"/>
      <c r="AC1005" s="237"/>
      <c r="AD1005" s="236"/>
      <c r="AE1005" s="236"/>
      <c r="AF1005" s="236"/>
      <c r="AG1005" s="236"/>
      <c r="AH1005" s="236"/>
      <c r="AI1005" s="236"/>
      <c r="AJ1005" s="236"/>
      <c r="AK1005" s="236"/>
      <c r="AL1005" s="236"/>
      <c r="AM1005" s="236"/>
      <c r="AN1005" s="236"/>
      <c r="AO1005" s="236"/>
      <c r="AP1005" s="236"/>
      <c r="AQ1005" s="236"/>
      <c r="AR1005" s="236"/>
      <c r="AS1005" s="236"/>
      <c r="AT1005" s="236"/>
      <c r="AU1005" s="236"/>
      <c r="AV1005" s="236"/>
      <c r="AW1005" s="236"/>
      <c r="AX1005" s="238"/>
      <c r="AY1005" s="236"/>
      <c r="AZ1005" s="236"/>
      <c r="BA1005" s="236"/>
      <c r="BB1005" s="236"/>
      <c r="BC1005" s="236"/>
      <c r="BD1005" s="236"/>
      <c r="BE1005" s="236"/>
      <c r="BF1005" s="236"/>
      <c r="BG1005" s="236"/>
      <c r="BH1005" s="236"/>
      <c r="BI1005" s="236"/>
      <c r="BJ1005" s="236"/>
      <c r="BK1005" s="236"/>
      <c r="BL1005" s="236"/>
      <c r="BM1005" s="236"/>
      <c r="BN1005" s="236"/>
      <c r="BO1005" s="236"/>
      <c r="BP1005" s="236"/>
      <c r="BQ1005" s="236"/>
      <c r="BR1005" s="236"/>
      <c r="BS1005" s="236"/>
      <c r="BT1005" s="236"/>
      <c r="BU1005" s="236"/>
      <c r="BV1005" s="236"/>
      <c r="BW1005" s="236"/>
      <c r="BX1005" s="236"/>
      <c r="BY1005" s="236"/>
      <c r="BZ1005" s="236"/>
      <c r="CA1005" s="236"/>
      <c r="CB1005" s="236"/>
      <c r="CC1005" s="236"/>
      <c r="CD1005" s="236"/>
      <c r="CE1005" s="236"/>
      <c r="CF1005" s="236"/>
      <c r="CG1005" s="236"/>
      <c r="CH1005" s="236"/>
      <c r="CI1005" s="236"/>
      <c r="CJ1005" s="236"/>
      <c r="CK1005" s="236"/>
      <c r="CL1005" s="236"/>
      <c r="CM1005" s="236"/>
      <c r="CN1005" s="236"/>
      <c r="CO1005" s="236"/>
      <c r="CP1005" s="236"/>
      <c r="CQ1005" s="236"/>
      <c r="CR1005" s="236"/>
      <c r="CS1005" s="236"/>
      <c r="CT1005" s="236"/>
      <c r="CU1005" s="236"/>
    </row>
    <row r="1006" spans="1:99" x14ac:dyDescent="0.25">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7"/>
      <c r="X1006" s="236"/>
      <c r="Y1006" s="236"/>
      <c r="Z1006" s="236"/>
      <c r="AA1006" s="236"/>
      <c r="AB1006" s="236"/>
      <c r="AC1006" s="237"/>
      <c r="AD1006" s="236"/>
      <c r="AE1006" s="236"/>
      <c r="AF1006" s="236"/>
      <c r="AG1006" s="236"/>
      <c r="AH1006" s="236"/>
      <c r="AI1006" s="236"/>
      <c r="AJ1006" s="236"/>
      <c r="AK1006" s="236"/>
      <c r="AL1006" s="236"/>
      <c r="AM1006" s="236"/>
      <c r="AN1006" s="236"/>
      <c r="AO1006" s="236"/>
      <c r="AP1006" s="236"/>
      <c r="AQ1006" s="236"/>
      <c r="AR1006" s="236"/>
      <c r="AS1006" s="236"/>
      <c r="AT1006" s="236"/>
      <c r="AU1006" s="236"/>
      <c r="AV1006" s="236"/>
      <c r="AW1006" s="236"/>
      <c r="AX1006" s="238"/>
      <c r="AY1006" s="236"/>
      <c r="AZ1006" s="236"/>
      <c r="BA1006" s="236"/>
      <c r="BB1006" s="236"/>
      <c r="BC1006" s="236"/>
      <c r="BD1006" s="236"/>
      <c r="BE1006" s="236"/>
      <c r="BF1006" s="236"/>
      <c r="BG1006" s="236"/>
      <c r="BH1006" s="236"/>
      <c r="BI1006" s="236"/>
      <c r="BJ1006" s="236"/>
      <c r="BK1006" s="236"/>
      <c r="BL1006" s="236"/>
      <c r="BM1006" s="236"/>
      <c r="BN1006" s="236"/>
      <c r="BO1006" s="236"/>
      <c r="BP1006" s="236"/>
      <c r="BQ1006" s="236"/>
      <c r="BR1006" s="236"/>
      <c r="BS1006" s="236"/>
      <c r="BT1006" s="236"/>
      <c r="BU1006" s="236"/>
      <c r="BV1006" s="236"/>
      <c r="BW1006" s="236"/>
      <c r="BX1006" s="236"/>
      <c r="BY1006" s="236"/>
      <c r="BZ1006" s="236"/>
      <c r="CA1006" s="236"/>
      <c r="CB1006" s="236"/>
      <c r="CC1006" s="236"/>
      <c r="CD1006" s="236"/>
      <c r="CE1006" s="236"/>
      <c r="CF1006" s="236"/>
      <c r="CG1006" s="236"/>
      <c r="CH1006" s="236"/>
      <c r="CI1006" s="236"/>
      <c r="CJ1006" s="236"/>
      <c r="CK1006" s="236"/>
      <c r="CL1006" s="236"/>
      <c r="CM1006" s="236"/>
      <c r="CN1006" s="236"/>
      <c r="CO1006" s="236"/>
      <c r="CP1006" s="236"/>
      <c r="CQ1006" s="236"/>
      <c r="CR1006" s="236"/>
      <c r="CS1006" s="236"/>
      <c r="CT1006" s="236"/>
      <c r="CU1006" s="236"/>
    </row>
    <row r="1007" spans="1:99" x14ac:dyDescent="0.25">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7"/>
      <c r="X1007" s="236"/>
      <c r="Y1007" s="236"/>
      <c r="Z1007" s="236"/>
      <c r="AA1007" s="236"/>
      <c r="AB1007" s="236"/>
      <c r="AC1007" s="237"/>
      <c r="AD1007" s="236"/>
      <c r="AE1007" s="236"/>
      <c r="AF1007" s="236"/>
      <c r="AG1007" s="236"/>
      <c r="AH1007" s="236"/>
      <c r="AI1007" s="236"/>
      <c r="AJ1007" s="236"/>
      <c r="AK1007" s="236"/>
      <c r="AL1007" s="236"/>
      <c r="AM1007" s="236"/>
      <c r="AN1007" s="236"/>
      <c r="AO1007" s="236"/>
      <c r="AP1007" s="236"/>
      <c r="AQ1007" s="236"/>
      <c r="AR1007" s="236"/>
      <c r="AS1007" s="236"/>
      <c r="AT1007" s="236"/>
      <c r="AU1007" s="236"/>
      <c r="AV1007" s="236"/>
      <c r="AW1007" s="236"/>
      <c r="AX1007" s="238"/>
      <c r="AY1007" s="236"/>
      <c r="AZ1007" s="236"/>
      <c r="BA1007" s="236"/>
      <c r="BB1007" s="236"/>
      <c r="BC1007" s="236"/>
      <c r="BD1007" s="236"/>
      <c r="BE1007" s="236"/>
      <c r="BF1007" s="236"/>
      <c r="BG1007" s="236"/>
      <c r="BH1007" s="236"/>
      <c r="BI1007" s="236"/>
      <c r="BJ1007" s="236"/>
      <c r="BK1007" s="236"/>
      <c r="BL1007" s="236"/>
      <c r="BM1007" s="236"/>
      <c r="BN1007" s="236"/>
      <c r="BO1007" s="236"/>
      <c r="BP1007" s="236"/>
      <c r="BQ1007" s="236"/>
      <c r="BR1007" s="236"/>
      <c r="BS1007" s="236"/>
      <c r="BT1007" s="236"/>
      <c r="BU1007" s="236"/>
      <c r="BV1007" s="236"/>
      <c r="BW1007" s="236"/>
      <c r="BX1007" s="236"/>
      <c r="BY1007" s="236"/>
      <c r="BZ1007" s="236"/>
      <c r="CA1007" s="236"/>
      <c r="CB1007" s="236"/>
      <c r="CC1007" s="236"/>
      <c r="CD1007" s="236"/>
      <c r="CE1007" s="236"/>
      <c r="CF1007" s="236"/>
      <c r="CG1007" s="236"/>
      <c r="CH1007" s="236"/>
      <c r="CI1007" s="236"/>
      <c r="CJ1007" s="236"/>
      <c r="CK1007" s="236"/>
      <c r="CL1007" s="236"/>
      <c r="CM1007" s="236"/>
      <c r="CN1007" s="236"/>
      <c r="CO1007" s="236"/>
      <c r="CP1007" s="236"/>
      <c r="CQ1007" s="236"/>
      <c r="CR1007" s="236"/>
      <c r="CS1007" s="236"/>
      <c r="CT1007" s="236"/>
      <c r="CU1007" s="236"/>
    </row>
    <row r="1008" spans="1:99" x14ac:dyDescent="0.25">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7"/>
      <c r="X1008" s="236"/>
      <c r="Y1008" s="236"/>
      <c r="Z1008" s="236"/>
      <c r="AA1008" s="236"/>
      <c r="AB1008" s="236"/>
      <c r="AC1008" s="237"/>
      <c r="AD1008" s="236"/>
      <c r="AE1008" s="236"/>
      <c r="AF1008" s="236"/>
      <c r="AG1008" s="236"/>
      <c r="AH1008" s="236"/>
      <c r="AI1008" s="236"/>
      <c r="AJ1008" s="236"/>
      <c r="AK1008" s="236"/>
      <c r="AL1008" s="236"/>
      <c r="AM1008" s="236"/>
      <c r="AN1008" s="236"/>
      <c r="AO1008" s="236"/>
      <c r="AP1008" s="236"/>
      <c r="AQ1008" s="236"/>
      <c r="AR1008" s="236"/>
      <c r="AS1008" s="236"/>
      <c r="AT1008" s="236"/>
      <c r="AU1008" s="236"/>
      <c r="AV1008" s="236"/>
      <c r="AW1008" s="236"/>
      <c r="AX1008" s="238"/>
      <c r="AY1008" s="236"/>
      <c r="AZ1008" s="236"/>
      <c r="BA1008" s="236"/>
      <c r="BB1008" s="236"/>
      <c r="BC1008" s="236"/>
      <c r="BD1008" s="236"/>
      <c r="BE1008" s="236"/>
      <c r="BF1008" s="236"/>
      <c r="BG1008" s="236"/>
      <c r="BH1008" s="236"/>
      <c r="BI1008" s="236"/>
      <c r="BJ1008" s="236"/>
      <c r="BK1008" s="236"/>
      <c r="BL1008" s="236"/>
      <c r="BM1008" s="236"/>
      <c r="BN1008" s="236"/>
      <c r="BO1008" s="236"/>
      <c r="BP1008" s="236"/>
      <c r="BQ1008" s="236"/>
      <c r="BR1008" s="236"/>
      <c r="BS1008" s="236"/>
      <c r="BT1008" s="236"/>
      <c r="BU1008" s="236"/>
      <c r="BV1008" s="236"/>
      <c r="BW1008" s="236"/>
      <c r="BX1008" s="236"/>
      <c r="BY1008" s="236"/>
      <c r="BZ1008" s="236"/>
      <c r="CA1008" s="236"/>
      <c r="CB1008" s="236"/>
      <c r="CC1008" s="236"/>
      <c r="CD1008" s="236"/>
      <c r="CE1008" s="236"/>
      <c r="CF1008" s="236"/>
      <c r="CG1008" s="236"/>
      <c r="CH1008" s="236"/>
      <c r="CI1008" s="236"/>
      <c r="CJ1008" s="236"/>
      <c r="CK1008" s="236"/>
      <c r="CL1008" s="236"/>
      <c r="CM1008" s="236"/>
      <c r="CN1008" s="236"/>
      <c r="CO1008" s="236"/>
      <c r="CP1008" s="236"/>
      <c r="CQ1008" s="236"/>
      <c r="CR1008" s="236"/>
      <c r="CS1008" s="236"/>
      <c r="CT1008" s="236"/>
      <c r="CU1008" s="236"/>
    </row>
    <row r="1009" spans="1:99" ht="15.75" x14ac:dyDescent="0.25">
      <c r="A1009" s="236"/>
      <c r="B1009" s="236"/>
      <c r="C1009" s="236"/>
      <c r="D1009" s="236"/>
      <c r="E1009" s="236"/>
      <c r="F1009" s="236"/>
      <c r="G1009" s="236"/>
      <c r="H1009" s="236"/>
      <c r="I1009" s="236"/>
      <c r="J1009" s="236"/>
      <c r="K1009" s="236"/>
      <c r="L1009" s="236"/>
      <c r="M1009" s="236"/>
      <c r="N1009" s="236"/>
      <c r="O1009" s="236"/>
      <c r="P1009" s="236"/>
      <c r="Q1009" s="236"/>
      <c r="R1009" s="236"/>
      <c r="S1009" s="239"/>
      <c r="T1009" s="240"/>
      <c r="U1009" s="236"/>
      <c r="V1009" s="236"/>
      <c r="W1009" s="237"/>
      <c r="X1009" s="236"/>
      <c r="Y1009" s="236"/>
      <c r="Z1009" s="236"/>
      <c r="AA1009" s="236"/>
      <c r="AB1009" s="236"/>
      <c r="AC1009" s="237"/>
      <c r="AD1009" s="236"/>
      <c r="AE1009" s="236"/>
      <c r="AF1009" s="236"/>
      <c r="AG1009" s="236"/>
      <c r="AH1009" s="236"/>
      <c r="AI1009" s="236"/>
      <c r="AJ1009" s="236"/>
      <c r="AK1009" s="236"/>
      <c r="AL1009" s="236"/>
      <c r="AM1009" s="236"/>
      <c r="AN1009" s="236"/>
      <c r="AO1009" s="236"/>
      <c r="AP1009" s="236"/>
      <c r="AQ1009" s="236"/>
      <c r="AR1009" s="236"/>
      <c r="AS1009" s="236"/>
      <c r="AT1009" s="236"/>
      <c r="AU1009" s="236"/>
      <c r="AV1009" s="236"/>
      <c r="AW1009" s="236"/>
      <c r="AX1009" s="238"/>
      <c r="AY1009" s="236"/>
      <c r="AZ1009" s="236"/>
      <c r="BA1009" s="236"/>
      <c r="BB1009" s="236"/>
      <c r="BC1009" s="236"/>
      <c r="BD1009" s="236"/>
      <c r="BE1009" s="236"/>
      <c r="BF1009" s="236"/>
      <c r="BG1009" s="236"/>
      <c r="BH1009" s="236"/>
      <c r="BI1009" s="236"/>
      <c r="BJ1009" s="236"/>
      <c r="BK1009" s="236"/>
      <c r="BL1009" s="236"/>
      <c r="BM1009" s="236"/>
      <c r="BN1009" s="236"/>
      <c r="BO1009" s="236"/>
      <c r="BP1009" s="236"/>
      <c r="BQ1009" s="236"/>
      <c r="BR1009" s="236"/>
      <c r="BS1009" s="236"/>
      <c r="BT1009" s="236"/>
      <c r="BU1009" s="236"/>
      <c r="BV1009" s="236"/>
      <c r="BW1009" s="236"/>
      <c r="BX1009" s="236"/>
      <c r="BY1009" s="236"/>
      <c r="BZ1009" s="236"/>
      <c r="CA1009" s="236"/>
      <c r="CB1009" s="236"/>
      <c r="CC1009" s="236"/>
      <c r="CD1009" s="236"/>
      <c r="CE1009" s="236"/>
      <c r="CF1009" s="236"/>
      <c r="CG1009" s="236"/>
      <c r="CH1009" s="236"/>
      <c r="CI1009" s="236"/>
      <c r="CJ1009" s="236"/>
      <c r="CK1009" s="236"/>
      <c r="CL1009" s="236"/>
      <c r="CM1009" s="236"/>
      <c r="CN1009" s="236"/>
      <c r="CO1009" s="236"/>
      <c r="CP1009" s="236"/>
      <c r="CQ1009" s="236"/>
      <c r="CR1009" s="236"/>
      <c r="CS1009" s="236"/>
      <c r="CT1009" s="236"/>
      <c r="CU1009" s="236"/>
    </row>
    <row r="1010" spans="1:99" x14ac:dyDescent="0.25">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7"/>
      <c r="X1010" s="236"/>
      <c r="Y1010" s="236"/>
      <c r="Z1010" s="236"/>
      <c r="AA1010" s="236"/>
      <c r="AB1010" s="236"/>
      <c r="AC1010" s="237"/>
      <c r="AD1010" s="236"/>
      <c r="AE1010" s="236"/>
      <c r="AF1010" s="236"/>
      <c r="AG1010" s="236"/>
      <c r="AH1010" s="236"/>
      <c r="AI1010" s="236"/>
      <c r="AJ1010" s="236"/>
      <c r="AK1010" s="236"/>
      <c r="AL1010" s="236"/>
      <c r="AM1010" s="236"/>
      <c r="AN1010" s="236"/>
      <c r="AO1010" s="236"/>
      <c r="AP1010" s="236"/>
      <c r="AQ1010" s="236"/>
      <c r="AR1010" s="236"/>
      <c r="AS1010" s="236"/>
      <c r="AT1010" s="236"/>
      <c r="AU1010" s="236"/>
      <c r="AV1010" s="236"/>
      <c r="AW1010" s="236"/>
      <c r="AX1010" s="238"/>
      <c r="AY1010" s="236"/>
      <c r="AZ1010" s="236"/>
      <c r="BA1010" s="236"/>
      <c r="BB1010" s="236"/>
      <c r="BC1010" s="236"/>
      <c r="BD1010" s="236"/>
      <c r="BE1010" s="236"/>
      <c r="BF1010" s="236"/>
      <c r="BG1010" s="236"/>
      <c r="BH1010" s="236"/>
      <c r="BI1010" s="236"/>
      <c r="BJ1010" s="236"/>
      <c r="BK1010" s="236"/>
      <c r="BL1010" s="236"/>
      <c r="BM1010" s="236"/>
      <c r="BN1010" s="236"/>
      <c r="BO1010" s="236"/>
      <c r="BP1010" s="236"/>
      <c r="BQ1010" s="236"/>
      <c r="BR1010" s="236"/>
      <c r="BS1010" s="236"/>
      <c r="BT1010" s="236"/>
      <c r="BU1010" s="236"/>
      <c r="BV1010" s="236"/>
      <c r="BW1010" s="236"/>
      <c r="BX1010" s="236"/>
      <c r="BY1010" s="236"/>
      <c r="BZ1010" s="236"/>
      <c r="CA1010" s="236"/>
      <c r="CB1010" s="236"/>
      <c r="CC1010" s="236"/>
      <c r="CD1010" s="236"/>
      <c r="CE1010" s="236"/>
      <c r="CF1010" s="236"/>
      <c r="CG1010" s="236"/>
      <c r="CH1010" s="236"/>
      <c r="CI1010" s="236"/>
      <c r="CJ1010" s="236"/>
      <c r="CK1010" s="236"/>
      <c r="CL1010" s="236"/>
      <c r="CM1010" s="236"/>
      <c r="CN1010" s="236"/>
      <c r="CO1010" s="236"/>
      <c r="CP1010" s="236"/>
      <c r="CQ1010" s="236"/>
      <c r="CR1010" s="236"/>
      <c r="CS1010" s="236"/>
      <c r="CT1010" s="236"/>
      <c r="CU1010" s="236"/>
    </row>
    <row r="1011" spans="1:99" ht="15.75" x14ac:dyDescent="0.25">
      <c r="A1011" s="241"/>
      <c r="B1011" s="242"/>
      <c r="C1011" s="242"/>
      <c r="D1011" s="242"/>
      <c r="E1011" s="242"/>
      <c r="F1011" s="242"/>
      <c r="G1011" s="242"/>
      <c r="H1011" s="242"/>
      <c r="I1011" s="242"/>
      <c r="J1011" s="242"/>
      <c r="K1011" s="242"/>
      <c r="L1011" s="242"/>
      <c r="M1011" s="242"/>
      <c r="N1011" s="242"/>
      <c r="O1011" s="242"/>
      <c r="P1011" s="242"/>
      <c r="Q1011" s="236"/>
      <c r="R1011" s="236"/>
      <c r="S1011" s="236"/>
      <c r="T1011" s="236"/>
      <c r="U1011" s="236"/>
      <c r="V1011" s="236"/>
      <c r="W1011" s="237"/>
      <c r="X1011" s="236"/>
      <c r="Y1011" s="236"/>
      <c r="Z1011" s="236"/>
      <c r="AA1011" s="236"/>
      <c r="AB1011" s="236"/>
      <c r="AC1011" s="237"/>
      <c r="AD1011" s="236"/>
      <c r="AE1011" s="236"/>
      <c r="AF1011" s="236"/>
      <c r="AG1011" s="236"/>
      <c r="AH1011" s="236"/>
      <c r="AI1011" s="236"/>
      <c r="AJ1011" s="236"/>
      <c r="AK1011" s="236"/>
      <c r="AL1011" s="236"/>
      <c r="AM1011" s="236"/>
      <c r="AN1011" s="236"/>
      <c r="AO1011" s="236"/>
      <c r="AP1011" s="236"/>
      <c r="AQ1011" s="236"/>
      <c r="AR1011" s="236"/>
      <c r="AS1011" s="236"/>
      <c r="AT1011" s="236"/>
      <c r="AU1011" s="236"/>
      <c r="AV1011" s="236"/>
      <c r="AW1011" s="236"/>
      <c r="AX1011" s="238"/>
      <c r="AY1011" s="236"/>
      <c r="AZ1011" s="236"/>
      <c r="BA1011" s="236"/>
      <c r="BB1011" s="236"/>
      <c r="BC1011" s="236"/>
      <c r="BD1011" s="236"/>
      <c r="BE1011" s="236"/>
      <c r="BF1011" s="236"/>
      <c r="BG1011" s="236"/>
      <c r="BH1011" s="236"/>
      <c r="BI1011" s="236"/>
      <c r="BJ1011" s="236"/>
      <c r="BK1011" s="236"/>
      <c r="BL1011" s="236"/>
      <c r="BM1011" s="236"/>
      <c r="BN1011" s="236"/>
      <c r="BO1011" s="236"/>
      <c r="BP1011" s="236"/>
      <c r="BQ1011" s="236"/>
      <c r="BR1011" s="236"/>
      <c r="BS1011" s="236"/>
      <c r="BT1011" s="236"/>
      <c r="BU1011" s="236"/>
      <c r="BV1011" s="236"/>
      <c r="BW1011" s="236"/>
      <c r="BX1011" s="236"/>
      <c r="BY1011" s="236"/>
      <c r="BZ1011" s="236"/>
      <c r="CA1011" s="236"/>
      <c r="CB1011" s="236"/>
      <c r="CC1011" s="236"/>
      <c r="CD1011" s="236"/>
      <c r="CE1011" s="236"/>
      <c r="CF1011" s="236"/>
      <c r="CG1011" s="236"/>
      <c r="CH1011" s="236"/>
      <c r="CI1011" s="236"/>
      <c r="CJ1011" s="236"/>
      <c r="CK1011" s="236"/>
      <c r="CL1011" s="236"/>
      <c r="CM1011" s="236"/>
      <c r="CN1011" s="236"/>
      <c r="CO1011" s="236"/>
      <c r="CP1011" s="236"/>
      <c r="CQ1011" s="236"/>
      <c r="CR1011" s="236"/>
      <c r="CS1011" s="236"/>
      <c r="CT1011" s="236"/>
      <c r="CU1011" s="236"/>
    </row>
    <row r="1012" spans="1:99" ht="15.75" x14ac:dyDescent="0.25">
      <c r="A1012" s="241"/>
      <c r="B1012" s="242"/>
      <c r="C1012" s="242"/>
      <c r="D1012" s="242"/>
      <c r="E1012" s="242"/>
      <c r="F1012" s="242"/>
      <c r="G1012" s="242"/>
      <c r="H1012" s="242"/>
      <c r="I1012" s="242"/>
      <c r="J1012" s="242"/>
      <c r="K1012" s="242"/>
      <c r="L1012" s="242"/>
      <c r="M1012" s="242"/>
      <c r="N1012" s="242"/>
      <c r="O1012" s="242"/>
      <c r="P1012" s="242"/>
      <c r="Q1012" s="236"/>
      <c r="R1012" s="236"/>
      <c r="S1012" s="236"/>
      <c r="T1012" s="236"/>
      <c r="U1012" s="236"/>
      <c r="V1012" s="236"/>
      <c r="W1012" s="237"/>
      <c r="X1012" s="236"/>
      <c r="Y1012" s="236"/>
      <c r="Z1012" s="236"/>
      <c r="AA1012" s="236"/>
      <c r="AB1012" s="236"/>
      <c r="AC1012" s="237"/>
      <c r="AD1012" s="236"/>
      <c r="AE1012" s="236"/>
      <c r="AF1012" s="236"/>
      <c r="AG1012" s="236"/>
      <c r="AH1012" s="236"/>
      <c r="AI1012" s="236"/>
      <c r="AJ1012" s="236"/>
      <c r="AK1012" s="236"/>
      <c r="AL1012" s="236"/>
      <c r="AM1012" s="236"/>
      <c r="AN1012" s="236"/>
      <c r="AO1012" s="236"/>
      <c r="AP1012" s="236"/>
      <c r="AQ1012" s="236"/>
      <c r="AR1012" s="236"/>
      <c r="AS1012" s="236"/>
      <c r="AT1012" s="236"/>
      <c r="AU1012" s="236"/>
      <c r="AV1012" s="236"/>
      <c r="AW1012" s="236"/>
      <c r="AX1012" s="238"/>
      <c r="AY1012" s="236"/>
      <c r="AZ1012" s="236"/>
      <c r="BA1012" s="236"/>
      <c r="BB1012" s="236"/>
      <c r="BC1012" s="236"/>
      <c r="BD1012" s="236"/>
      <c r="BE1012" s="236"/>
      <c r="BF1012" s="236"/>
      <c r="BG1012" s="236"/>
      <c r="BH1012" s="236"/>
      <c r="BI1012" s="236"/>
      <c r="BJ1012" s="236"/>
      <c r="BK1012" s="236"/>
      <c r="BL1012" s="236"/>
      <c r="BM1012" s="236"/>
      <c r="BN1012" s="236"/>
      <c r="BO1012" s="236"/>
      <c r="BP1012" s="236"/>
      <c r="BQ1012" s="236"/>
      <c r="BR1012" s="236"/>
      <c r="BS1012" s="236"/>
      <c r="BT1012" s="236"/>
      <c r="BU1012" s="236"/>
      <c r="BV1012" s="236"/>
      <c r="BW1012" s="236"/>
      <c r="BX1012" s="236"/>
      <c r="BY1012" s="236"/>
      <c r="BZ1012" s="236"/>
      <c r="CA1012" s="236"/>
      <c r="CB1012" s="236"/>
      <c r="CC1012" s="236"/>
      <c r="CD1012" s="236"/>
      <c r="CE1012" s="236"/>
      <c r="CF1012" s="236"/>
      <c r="CG1012" s="236"/>
      <c r="CH1012" s="236"/>
      <c r="CI1012" s="236"/>
      <c r="CJ1012" s="236"/>
      <c r="CK1012" s="236"/>
      <c r="CL1012" s="236"/>
      <c r="CM1012" s="236"/>
      <c r="CN1012" s="236"/>
      <c r="CO1012" s="236"/>
      <c r="CP1012" s="236"/>
      <c r="CQ1012" s="236"/>
      <c r="CR1012" s="236"/>
      <c r="CS1012" s="236"/>
      <c r="CT1012" s="236"/>
      <c r="CU1012" s="236"/>
    </row>
    <row r="1013" spans="1:99" x14ac:dyDescent="0.25">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7"/>
      <c r="X1013" s="236"/>
      <c r="Y1013" s="236"/>
      <c r="Z1013" s="236"/>
      <c r="AA1013" s="236"/>
      <c r="AB1013" s="236"/>
      <c r="AC1013" s="237"/>
      <c r="AD1013" s="236"/>
      <c r="AE1013" s="236"/>
      <c r="AF1013" s="236"/>
      <c r="AG1013" s="236"/>
      <c r="AH1013" s="236"/>
      <c r="AI1013" s="236"/>
      <c r="AJ1013" s="236"/>
      <c r="AK1013" s="236"/>
      <c r="AL1013" s="236"/>
      <c r="AM1013" s="236"/>
      <c r="AN1013" s="236"/>
      <c r="AO1013" s="236"/>
      <c r="AP1013" s="236"/>
      <c r="AQ1013" s="236"/>
      <c r="AR1013" s="236"/>
      <c r="AS1013" s="236"/>
      <c r="AT1013" s="236"/>
      <c r="AU1013" s="236"/>
      <c r="AV1013" s="236"/>
      <c r="AW1013" s="236"/>
      <c r="AX1013" s="238"/>
      <c r="AY1013" s="236"/>
      <c r="AZ1013" s="236"/>
      <c r="BA1013" s="236"/>
      <c r="BB1013" s="236"/>
      <c r="BC1013" s="236"/>
      <c r="BD1013" s="236"/>
      <c r="BE1013" s="236"/>
      <c r="BF1013" s="236"/>
      <c r="BG1013" s="236"/>
      <c r="BH1013" s="236"/>
      <c r="BI1013" s="236"/>
      <c r="BJ1013" s="236"/>
      <c r="BK1013" s="236"/>
      <c r="BL1013" s="236"/>
      <c r="BM1013" s="236"/>
      <c r="BN1013" s="236"/>
      <c r="BO1013" s="236"/>
      <c r="BP1013" s="236"/>
      <c r="BQ1013" s="236"/>
      <c r="BR1013" s="236"/>
      <c r="BS1013" s="236"/>
      <c r="BT1013" s="236"/>
      <c r="BU1013" s="236"/>
      <c r="BV1013" s="236"/>
      <c r="BW1013" s="236"/>
      <c r="BX1013" s="236"/>
      <c r="BY1013" s="236"/>
      <c r="BZ1013" s="236"/>
      <c r="CA1013" s="236"/>
      <c r="CB1013" s="236"/>
      <c r="CC1013" s="236"/>
      <c r="CD1013" s="236"/>
      <c r="CE1013" s="236"/>
      <c r="CF1013" s="236"/>
      <c r="CG1013" s="236"/>
      <c r="CH1013" s="236"/>
      <c r="CI1013" s="236"/>
      <c r="CJ1013" s="236"/>
      <c r="CK1013" s="236"/>
      <c r="CL1013" s="236"/>
      <c r="CM1013" s="236"/>
      <c r="CN1013" s="236"/>
      <c r="CO1013" s="236"/>
      <c r="CP1013" s="236"/>
      <c r="CQ1013" s="236"/>
      <c r="CR1013" s="236"/>
      <c r="CS1013" s="236"/>
      <c r="CT1013" s="236"/>
      <c r="CU1013" s="236"/>
    </row>
    <row r="1014" spans="1:99" x14ac:dyDescent="0.25">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7"/>
      <c r="X1014" s="236"/>
      <c r="Y1014" s="236"/>
      <c r="Z1014" s="236"/>
      <c r="AA1014" s="236"/>
      <c r="AB1014" s="236"/>
      <c r="AC1014" s="237"/>
      <c r="AD1014" s="236"/>
      <c r="AE1014" s="236"/>
      <c r="AF1014" s="236"/>
      <c r="AG1014" s="236"/>
      <c r="AH1014" s="236"/>
      <c r="AI1014" s="236"/>
      <c r="AJ1014" s="236"/>
      <c r="AK1014" s="236"/>
      <c r="AL1014" s="236"/>
      <c r="AM1014" s="236"/>
      <c r="AN1014" s="236"/>
      <c r="AO1014" s="236"/>
      <c r="AP1014" s="236"/>
      <c r="AQ1014" s="236"/>
      <c r="AR1014" s="236"/>
      <c r="AS1014" s="236"/>
      <c r="AT1014" s="236"/>
      <c r="AU1014" s="236"/>
      <c r="AV1014" s="236"/>
      <c r="AW1014" s="236"/>
      <c r="AX1014" s="238"/>
      <c r="AY1014" s="236"/>
      <c r="AZ1014" s="236"/>
      <c r="BA1014" s="236"/>
      <c r="BB1014" s="236"/>
      <c r="BC1014" s="236"/>
      <c r="BD1014" s="236"/>
      <c r="BE1014" s="236"/>
      <c r="BF1014" s="236"/>
      <c r="BG1014" s="236"/>
      <c r="BH1014" s="236"/>
      <c r="BI1014" s="236"/>
      <c r="BJ1014" s="236"/>
      <c r="BK1014" s="236"/>
      <c r="BL1014" s="236"/>
      <c r="BM1014" s="236"/>
      <c r="BN1014" s="236"/>
      <c r="BO1014" s="236"/>
      <c r="BP1014" s="236"/>
      <c r="BQ1014" s="236"/>
      <c r="BR1014" s="236"/>
      <c r="BS1014" s="236"/>
      <c r="BT1014" s="236"/>
      <c r="BU1014" s="236"/>
      <c r="BV1014" s="236"/>
      <c r="BW1014" s="236"/>
      <c r="BX1014" s="236"/>
      <c r="BY1014" s="236"/>
      <c r="BZ1014" s="236"/>
      <c r="CA1014" s="236"/>
      <c r="CB1014" s="236"/>
      <c r="CC1014" s="236"/>
      <c r="CD1014" s="236"/>
      <c r="CE1014" s="236"/>
      <c r="CF1014" s="236"/>
      <c r="CG1014" s="236"/>
      <c r="CH1014" s="236"/>
      <c r="CI1014" s="236"/>
      <c r="CJ1014" s="236"/>
      <c r="CK1014" s="236"/>
      <c r="CL1014" s="236"/>
      <c r="CM1014" s="236"/>
      <c r="CN1014" s="236"/>
      <c r="CO1014" s="236"/>
      <c r="CP1014" s="236"/>
      <c r="CQ1014" s="236"/>
      <c r="CR1014" s="236"/>
      <c r="CS1014" s="236"/>
      <c r="CT1014" s="236"/>
      <c r="CU1014" s="236"/>
    </row>
    <row r="1015" spans="1:99" x14ac:dyDescent="0.25">
      <c r="A1015" s="236"/>
      <c r="B1015" s="243" t="s">
        <v>1102</v>
      </c>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7"/>
      <c r="X1015" s="236"/>
      <c r="Y1015" s="236"/>
      <c r="Z1015" s="236"/>
      <c r="AA1015" s="236"/>
      <c r="AB1015" s="236"/>
      <c r="AC1015" s="237"/>
      <c r="AD1015" s="236"/>
      <c r="AE1015" s="236"/>
      <c r="AF1015" s="236"/>
      <c r="AG1015" s="236"/>
      <c r="AH1015" s="236"/>
      <c r="AI1015" s="236"/>
      <c r="AJ1015" s="236"/>
      <c r="AK1015" s="236"/>
      <c r="AL1015" s="236"/>
      <c r="AM1015" s="236"/>
      <c r="AN1015" s="236"/>
      <c r="AO1015" s="236"/>
      <c r="AP1015" s="236"/>
      <c r="AQ1015" s="236"/>
      <c r="AR1015" s="236"/>
      <c r="AS1015" s="236"/>
      <c r="AT1015" s="236"/>
      <c r="AU1015" s="236"/>
      <c r="AV1015" s="236"/>
      <c r="AW1015" s="236"/>
      <c r="AX1015" s="238"/>
      <c r="AY1015" s="236"/>
      <c r="AZ1015" s="236"/>
      <c r="BA1015" s="236"/>
      <c r="BB1015" s="236"/>
      <c r="BC1015" s="236"/>
      <c r="BD1015" s="236"/>
      <c r="BE1015" s="236"/>
      <c r="BF1015" s="236"/>
      <c r="BG1015" s="236"/>
      <c r="BH1015" s="236"/>
      <c r="BI1015" s="236"/>
      <c r="BJ1015" s="236"/>
      <c r="BK1015" s="236"/>
      <c r="BL1015" s="236"/>
      <c r="BM1015" s="236"/>
      <c r="BN1015" s="236"/>
      <c r="BO1015" s="236"/>
      <c r="BP1015" s="236"/>
      <c r="BQ1015" s="236"/>
      <c r="BR1015" s="236"/>
      <c r="BS1015" s="236"/>
      <c r="BT1015" s="236"/>
      <c r="BU1015" s="236"/>
      <c r="BV1015" s="236"/>
      <c r="BW1015" s="236"/>
      <c r="BX1015" s="236"/>
      <c r="BY1015" s="236"/>
      <c r="BZ1015" s="236"/>
      <c r="CA1015" s="236"/>
      <c r="CB1015" s="236"/>
      <c r="CC1015" s="236"/>
      <c r="CD1015" s="236"/>
      <c r="CE1015" s="236"/>
      <c r="CF1015" s="236"/>
      <c r="CG1015" s="236"/>
      <c r="CH1015" s="236"/>
      <c r="CI1015" s="236"/>
      <c r="CJ1015" s="236"/>
      <c r="CK1015" s="236"/>
      <c r="CL1015" s="236"/>
      <c r="CM1015" s="236"/>
      <c r="CN1015" s="236"/>
      <c r="CO1015" s="236"/>
      <c r="CP1015" s="236"/>
      <c r="CQ1015" s="236"/>
      <c r="CR1015" s="236"/>
      <c r="CS1015" s="236"/>
      <c r="CT1015" s="236"/>
      <c r="CU1015" s="236"/>
    </row>
    <row r="1016" spans="1:99" ht="16.5" thickBot="1" x14ac:dyDescent="0.3">
      <c r="A1016" s="244" t="s">
        <v>1103</v>
      </c>
      <c r="B1016" s="236"/>
      <c r="C1016" s="245" t="s">
        <v>1104</v>
      </c>
      <c r="D1016" s="236"/>
      <c r="E1016" s="236"/>
      <c r="F1016" s="236"/>
      <c r="G1016" s="236"/>
      <c r="H1016" s="236"/>
      <c r="I1016" s="236"/>
      <c r="J1016" s="236"/>
      <c r="K1016" s="236"/>
      <c r="L1016" s="236"/>
      <c r="M1016" s="236"/>
      <c r="N1016" s="236"/>
      <c r="O1016" s="236"/>
      <c r="P1016" s="236"/>
      <c r="Q1016" s="236"/>
      <c r="R1016" s="236"/>
      <c r="S1016" s="236"/>
      <c r="T1016" s="236"/>
      <c r="U1016" s="236"/>
      <c r="V1016" s="236"/>
      <c r="W1016" s="237"/>
      <c r="X1016" s="236"/>
      <c r="Y1016" s="236"/>
      <c r="Z1016" s="236"/>
      <c r="AA1016" s="236"/>
      <c r="AB1016" s="236"/>
      <c r="AC1016" s="237"/>
      <c r="AD1016" s="236"/>
      <c r="AE1016" s="236"/>
      <c r="AF1016" s="236"/>
      <c r="AG1016" s="236"/>
      <c r="AH1016" s="236"/>
      <c r="AI1016" s="236"/>
      <c r="AJ1016" s="236"/>
      <c r="AK1016" s="236"/>
      <c r="AL1016" s="236"/>
      <c r="AM1016" s="236"/>
      <c r="AN1016" s="236"/>
      <c r="AO1016" s="236"/>
      <c r="AP1016" s="236"/>
      <c r="AQ1016" s="236"/>
      <c r="AR1016" s="236"/>
      <c r="AS1016" s="236"/>
      <c r="AT1016" s="236"/>
      <c r="AU1016" s="236"/>
      <c r="AV1016" s="236"/>
      <c r="AW1016" s="236"/>
      <c r="AX1016" s="238"/>
      <c r="AY1016" s="236"/>
      <c r="AZ1016" s="236"/>
      <c r="BA1016" s="236"/>
      <c r="BB1016" s="236"/>
      <c r="BC1016" s="236"/>
      <c r="BD1016" s="236"/>
      <c r="BE1016" s="236"/>
      <c r="BF1016" s="236"/>
      <c r="BG1016" s="236"/>
      <c r="BH1016" s="236"/>
      <c r="BI1016" s="236"/>
      <c r="BJ1016" s="236"/>
      <c r="BK1016" s="236"/>
      <c r="BL1016" s="236"/>
      <c r="BM1016" s="236"/>
      <c r="BN1016" s="236"/>
      <c r="BO1016" s="236"/>
      <c r="BP1016" s="236"/>
      <c r="BQ1016" s="236"/>
      <c r="BR1016" s="236"/>
      <c r="BS1016" s="236"/>
      <c r="BT1016" s="236"/>
      <c r="BU1016" s="236"/>
      <c r="BV1016" s="236"/>
      <c r="BW1016" s="236"/>
      <c r="BX1016" s="236"/>
      <c r="BY1016" s="236"/>
      <c r="BZ1016" s="236"/>
      <c r="CA1016" s="236"/>
      <c r="CB1016" s="236"/>
      <c r="CC1016" s="236"/>
      <c r="CD1016" s="236"/>
      <c r="CE1016" s="236"/>
      <c r="CF1016" s="236"/>
      <c r="CG1016" s="236"/>
      <c r="CH1016" s="236"/>
      <c r="CI1016" s="236"/>
      <c r="CJ1016" s="236"/>
      <c r="CK1016" s="236"/>
      <c r="CL1016" s="236"/>
      <c r="CM1016" s="236"/>
      <c r="CN1016" s="236"/>
      <c r="CO1016" s="236"/>
      <c r="CP1016" s="236"/>
      <c r="CQ1016" s="236"/>
      <c r="CR1016" s="236"/>
      <c r="CS1016" s="236"/>
      <c r="CT1016" s="236"/>
      <c r="CU1016" s="236"/>
    </row>
    <row r="1017" spans="1:99" x14ac:dyDescent="0.25">
      <c r="A1017" s="246" t="s">
        <v>1105</v>
      </c>
      <c r="B1017" s="247">
        <v>0.01</v>
      </c>
      <c r="C1017" s="247">
        <v>0.05</v>
      </c>
      <c r="D1017" s="247">
        <v>0.1</v>
      </c>
      <c r="E1017" s="247">
        <v>0.2</v>
      </c>
      <c r="F1017" s="247">
        <v>0.4</v>
      </c>
      <c r="G1017" s="247">
        <v>0.6</v>
      </c>
      <c r="H1017" s="247">
        <v>0.8</v>
      </c>
      <c r="I1017" s="247">
        <v>1</v>
      </c>
      <c r="J1017" s="247">
        <v>1.2</v>
      </c>
      <c r="K1017" s="247">
        <v>1.5</v>
      </c>
      <c r="L1017" s="247">
        <v>2</v>
      </c>
      <c r="M1017" s="247">
        <v>3</v>
      </c>
      <c r="N1017" s="247">
        <v>5</v>
      </c>
      <c r="O1017" s="247">
        <v>7</v>
      </c>
      <c r="P1017" s="248">
        <v>10</v>
      </c>
      <c r="Q1017" s="236"/>
      <c r="R1017" s="236"/>
      <c r="S1017" s="236"/>
      <c r="T1017" s="236"/>
      <c r="U1017" s="236"/>
      <c r="V1017" s="236"/>
      <c r="W1017" s="237"/>
      <c r="X1017" s="236"/>
      <c r="Y1017" s="236"/>
      <c r="Z1017" s="236"/>
      <c r="AA1017" s="236"/>
      <c r="AB1017" s="236"/>
      <c r="AC1017" s="237"/>
      <c r="AD1017" s="236"/>
      <c r="AE1017" s="236"/>
      <c r="AF1017" s="236"/>
      <c r="AG1017" s="236"/>
      <c r="AH1017" s="236"/>
      <c r="AI1017" s="236"/>
      <c r="AJ1017" s="236"/>
      <c r="AK1017" s="236"/>
      <c r="AL1017" s="236"/>
      <c r="AM1017" s="236"/>
      <c r="AN1017" s="236"/>
      <c r="AO1017" s="236"/>
      <c r="AP1017" s="236"/>
      <c r="AQ1017" s="236"/>
      <c r="AR1017" s="236"/>
      <c r="AS1017" s="236"/>
      <c r="AT1017" s="236"/>
      <c r="AU1017" s="236"/>
      <c r="AV1017" s="236"/>
      <c r="AW1017" s="236"/>
      <c r="AX1017" s="238"/>
      <c r="AY1017" s="236"/>
      <c r="AZ1017" s="236"/>
      <c r="BA1017" s="236"/>
      <c r="BB1017" s="236"/>
      <c r="BC1017" s="236"/>
      <c r="BD1017" s="236"/>
      <c r="BE1017" s="236"/>
      <c r="BF1017" s="236"/>
      <c r="BG1017" s="236"/>
      <c r="BH1017" s="236"/>
      <c r="BI1017" s="236"/>
      <c r="BJ1017" s="236"/>
      <c r="BK1017" s="236"/>
      <c r="BL1017" s="236"/>
      <c r="BM1017" s="236"/>
      <c r="BN1017" s="236"/>
      <c r="BO1017" s="236"/>
      <c r="BP1017" s="236"/>
      <c r="BQ1017" s="236"/>
      <c r="BR1017" s="236"/>
      <c r="BS1017" s="236"/>
      <c r="BT1017" s="236"/>
      <c r="BU1017" s="236"/>
      <c r="BV1017" s="236"/>
      <c r="BW1017" s="236"/>
      <c r="BX1017" s="236"/>
      <c r="BY1017" s="236"/>
      <c r="BZ1017" s="236"/>
      <c r="CA1017" s="236"/>
      <c r="CB1017" s="236"/>
      <c r="CC1017" s="236"/>
      <c r="CD1017" s="236"/>
      <c r="CE1017" s="236"/>
      <c r="CF1017" s="236"/>
      <c r="CG1017" s="236"/>
      <c r="CH1017" s="236"/>
      <c r="CI1017" s="236"/>
      <c r="CJ1017" s="236"/>
      <c r="CK1017" s="236"/>
      <c r="CL1017" s="236"/>
      <c r="CM1017" s="236"/>
      <c r="CN1017" s="236"/>
      <c r="CO1017" s="236"/>
      <c r="CP1017" s="236"/>
      <c r="CQ1017" s="236"/>
      <c r="CR1017" s="236"/>
      <c r="CS1017" s="236"/>
      <c r="CT1017" s="236"/>
      <c r="CU1017" s="236"/>
    </row>
    <row r="1018" spans="1:99" x14ac:dyDescent="0.25">
      <c r="A1018" s="249">
        <v>0.3</v>
      </c>
      <c r="B1018" s="250">
        <v>2.8999999999999998E-3</v>
      </c>
      <c r="C1018" s="251">
        <v>1.4500000000000001E-2</v>
      </c>
      <c r="D1018" s="251">
        <v>2.9000000000000001E-2</v>
      </c>
      <c r="E1018" s="251">
        <v>5.79E-2</v>
      </c>
      <c r="F1018" s="251">
        <v>0.1158</v>
      </c>
      <c r="G1018" s="251">
        <v>0.17369999999999999</v>
      </c>
      <c r="H1018" s="251">
        <v>0.23150000000000001</v>
      </c>
      <c r="I1018" s="251">
        <v>0.28920000000000001</v>
      </c>
      <c r="J1018" s="251">
        <v>0.34789999999999999</v>
      </c>
      <c r="K1018" s="251">
        <v>0.4335</v>
      </c>
      <c r="L1018" s="251">
        <v>0.57750000000000001</v>
      </c>
      <c r="M1018" s="251">
        <v>0.86480000000000001</v>
      </c>
      <c r="N1018" s="251">
        <v>1.4366000000000001</v>
      </c>
      <c r="O1018" s="251">
        <v>2.0047999999999999</v>
      </c>
      <c r="P1018" s="252">
        <v>2.8506999999999998</v>
      </c>
      <c r="Q1018" s="236"/>
      <c r="R1018" s="236"/>
      <c r="S1018" s="236"/>
      <c r="T1018" s="236"/>
      <c r="U1018" s="236"/>
      <c r="V1018" s="236"/>
      <c r="W1018" s="237"/>
      <c r="X1018" s="236"/>
      <c r="Y1018" s="236"/>
      <c r="Z1018" s="236"/>
      <c r="AA1018" s="236"/>
      <c r="AB1018" s="236"/>
      <c r="AC1018" s="237"/>
      <c r="AD1018" s="236"/>
      <c r="AE1018" s="236"/>
      <c r="AF1018" s="236"/>
      <c r="AG1018" s="236"/>
      <c r="AH1018" s="236"/>
      <c r="AI1018" s="236"/>
      <c r="AJ1018" s="236"/>
      <c r="AK1018" s="236"/>
      <c r="AL1018" s="236"/>
      <c r="AM1018" s="236"/>
      <c r="AN1018" s="236"/>
      <c r="AO1018" s="236"/>
      <c r="AP1018" s="236"/>
      <c r="AQ1018" s="236"/>
      <c r="AR1018" s="236"/>
      <c r="AS1018" s="236"/>
      <c r="AT1018" s="236"/>
      <c r="AU1018" s="236"/>
      <c r="AV1018" s="236"/>
      <c r="AW1018" s="236"/>
      <c r="AX1018" s="238"/>
      <c r="AY1018" s="236"/>
      <c r="AZ1018" s="236"/>
      <c r="BA1018" s="236"/>
      <c r="BB1018" s="236"/>
      <c r="BC1018" s="236"/>
      <c r="BD1018" s="236"/>
      <c r="BE1018" s="236"/>
      <c r="BF1018" s="236"/>
      <c r="BG1018" s="236"/>
      <c r="BH1018" s="236"/>
      <c r="BI1018" s="236"/>
      <c r="BJ1018" s="236"/>
      <c r="BK1018" s="236"/>
      <c r="BL1018" s="236"/>
      <c r="BM1018" s="236"/>
      <c r="BN1018" s="236"/>
      <c r="BO1018" s="236"/>
      <c r="BP1018" s="236"/>
      <c r="BQ1018" s="236"/>
      <c r="BR1018" s="236"/>
      <c r="BS1018" s="236"/>
      <c r="BT1018" s="236"/>
      <c r="BU1018" s="236"/>
      <c r="BV1018" s="236"/>
      <c r="BW1018" s="236"/>
      <c r="BX1018" s="236"/>
      <c r="BY1018" s="236"/>
      <c r="BZ1018" s="236"/>
      <c r="CA1018" s="236"/>
      <c r="CB1018" s="236"/>
      <c r="CC1018" s="236"/>
      <c r="CD1018" s="236"/>
      <c r="CE1018" s="236"/>
      <c r="CF1018" s="236"/>
      <c r="CG1018" s="236"/>
      <c r="CH1018" s="236"/>
      <c r="CI1018" s="236"/>
      <c r="CJ1018" s="236"/>
      <c r="CK1018" s="236"/>
      <c r="CL1018" s="236"/>
      <c r="CM1018" s="236"/>
      <c r="CN1018" s="236"/>
      <c r="CO1018" s="236"/>
      <c r="CP1018" s="236"/>
      <c r="CQ1018" s="236"/>
      <c r="CR1018" s="236"/>
      <c r="CS1018" s="236"/>
      <c r="CT1018" s="236"/>
      <c r="CU1018" s="236"/>
    </row>
    <row r="1019" spans="1:99" x14ac:dyDescent="0.25">
      <c r="A1019" s="249">
        <v>0.35</v>
      </c>
      <c r="B1019" s="253">
        <v>2.5999999999999999E-3</v>
      </c>
      <c r="C1019" s="254">
        <v>1.2999999999999999E-2</v>
      </c>
      <c r="D1019" s="254">
        <v>2.6100000000000002E-2</v>
      </c>
      <c r="E1019" s="254">
        <v>5.2200000000000003E-2</v>
      </c>
      <c r="F1019" s="254">
        <v>0.1043</v>
      </c>
      <c r="G1019" s="254">
        <v>0.15640000000000001</v>
      </c>
      <c r="H1019" s="254">
        <v>0.2084</v>
      </c>
      <c r="I1019" s="254">
        <v>0.26040000000000002</v>
      </c>
      <c r="J1019" s="254">
        <v>0.31230000000000002</v>
      </c>
      <c r="K1019" s="254">
        <v>0.3901</v>
      </c>
      <c r="L1019" s="254">
        <v>0.51949999999999996</v>
      </c>
      <c r="M1019" s="254">
        <v>0.77449999999999997</v>
      </c>
      <c r="N1019" s="254">
        <v>1.2902</v>
      </c>
      <c r="O1019" s="254">
        <v>1.7987</v>
      </c>
      <c r="P1019" s="255">
        <v>2.5539000000000001</v>
      </c>
      <c r="Q1019" s="236"/>
      <c r="R1019" s="236"/>
      <c r="S1019" s="236"/>
      <c r="T1019" s="236"/>
      <c r="U1019" s="236"/>
      <c r="V1019" s="236"/>
      <c r="W1019" s="237"/>
      <c r="X1019" s="236"/>
      <c r="Y1019" s="236"/>
      <c r="Z1019" s="236"/>
      <c r="AA1019" s="236"/>
      <c r="AB1019" s="236"/>
      <c r="AC1019" s="237"/>
      <c r="AD1019" s="236"/>
      <c r="AE1019" s="236"/>
      <c r="AF1019" s="236"/>
      <c r="AG1019" s="236"/>
      <c r="AH1019" s="236"/>
      <c r="AI1019" s="236"/>
      <c r="AJ1019" s="236"/>
      <c r="AK1019" s="236"/>
      <c r="AL1019" s="236"/>
      <c r="AM1019" s="236"/>
      <c r="AN1019" s="236"/>
      <c r="AO1019" s="236"/>
      <c r="AP1019" s="236"/>
      <c r="AQ1019" s="236"/>
      <c r="AR1019" s="236"/>
      <c r="AS1019" s="236"/>
      <c r="AT1019" s="236"/>
      <c r="AU1019" s="236"/>
      <c r="AV1019" s="236"/>
      <c r="AW1019" s="236"/>
      <c r="AX1019" s="238"/>
      <c r="AY1019" s="236"/>
      <c r="AZ1019" s="236"/>
      <c r="BA1019" s="236"/>
      <c r="BB1019" s="236"/>
      <c r="BC1019" s="236"/>
      <c r="BD1019" s="236"/>
      <c r="BE1019" s="236"/>
      <c r="BF1019" s="236"/>
      <c r="BG1019" s="236"/>
      <c r="BH1019" s="236"/>
      <c r="BI1019" s="236"/>
      <c r="BJ1019" s="236"/>
      <c r="BK1019" s="236"/>
      <c r="BL1019" s="236"/>
      <c r="BM1019" s="236"/>
      <c r="BN1019" s="236"/>
      <c r="BO1019" s="236"/>
      <c r="BP1019" s="236"/>
      <c r="BQ1019" s="236"/>
      <c r="BR1019" s="236"/>
      <c r="BS1019" s="236"/>
      <c r="BT1019" s="236"/>
      <c r="BU1019" s="236"/>
      <c r="BV1019" s="236"/>
      <c r="BW1019" s="236"/>
      <c r="BX1019" s="236"/>
      <c r="BY1019" s="236"/>
      <c r="BZ1019" s="236"/>
      <c r="CA1019" s="236"/>
      <c r="CB1019" s="236"/>
      <c r="CC1019" s="236"/>
      <c r="CD1019" s="236"/>
      <c r="CE1019" s="236"/>
      <c r="CF1019" s="236"/>
      <c r="CG1019" s="236"/>
      <c r="CH1019" s="236"/>
      <c r="CI1019" s="236"/>
      <c r="CJ1019" s="236"/>
      <c r="CK1019" s="236"/>
      <c r="CL1019" s="236"/>
      <c r="CM1019" s="236"/>
      <c r="CN1019" s="236"/>
      <c r="CO1019" s="236"/>
      <c r="CP1019" s="236"/>
      <c r="CQ1019" s="236"/>
      <c r="CR1019" s="236"/>
      <c r="CS1019" s="236"/>
      <c r="CT1019" s="236"/>
      <c r="CU1019" s="236"/>
    </row>
    <row r="1020" spans="1:99" x14ac:dyDescent="0.25">
      <c r="A1020" s="249">
        <v>0.4</v>
      </c>
      <c r="B1020" s="253">
        <v>2.3999999999999998E-3</v>
      </c>
      <c r="C1020" s="254">
        <v>1.1900000000000001E-2</v>
      </c>
      <c r="D1020" s="254">
        <v>2.3900000000000001E-2</v>
      </c>
      <c r="E1020" s="254">
        <v>4.7699999999999999E-2</v>
      </c>
      <c r="F1020" s="254">
        <v>9.5299999999999996E-2</v>
      </c>
      <c r="G1020" s="254">
        <v>0.1429</v>
      </c>
      <c r="H1020" s="254">
        <v>0.19040000000000001</v>
      </c>
      <c r="I1020" s="254">
        <v>0.2379</v>
      </c>
      <c r="J1020" s="254">
        <v>0.2853</v>
      </c>
      <c r="K1020" s="254">
        <v>0.35630000000000001</v>
      </c>
      <c r="L1020" s="254">
        <v>0.47439999999999999</v>
      </c>
      <c r="M1020" s="254">
        <v>0.70950000000000002</v>
      </c>
      <c r="N1020" s="254">
        <v>1.1758</v>
      </c>
      <c r="O1020" s="254">
        <v>1.6373</v>
      </c>
      <c r="P1020" s="255">
        <v>2.3210999999999999</v>
      </c>
      <c r="Q1020" s="236"/>
      <c r="R1020" s="236"/>
      <c r="S1020" s="236"/>
      <c r="T1020" s="236"/>
      <c r="U1020" s="236"/>
      <c r="V1020" s="236"/>
      <c r="W1020" s="237"/>
      <c r="X1020" s="236"/>
      <c r="Y1020" s="236"/>
      <c r="Z1020" s="236"/>
      <c r="AA1020" s="236"/>
      <c r="AB1020" s="236"/>
      <c r="AC1020" s="237"/>
      <c r="AD1020" s="236"/>
      <c r="AE1020" s="236"/>
      <c r="AF1020" s="236"/>
      <c r="AG1020" s="236"/>
      <c r="AH1020" s="236"/>
      <c r="AI1020" s="236"/>
      <c r="AJ1020" s="236"/>
      <c r="AK1020" s="236"/>
      <c r="AL1020" s="236"/>
      <c r="AM1020" s="236"/>
      <c r="AN1020" s="236"/>
      <c r="AO1020" s="236"/>
      <c r="AP1020" s="236"/>
      <c r="AQ1020" s="236"/>
      <c r="AR1020" s="236"/>
      <c r="AS1020" s="236"/>
      <c r="AT1020" s="236"/>
      <c r="AU1020" s="236"/>
      <c r="AV1020" s="236"/>
      <c r="AW1020" s="236"/>
      <c r="AX1020" s="238"/>
      <c r="AY1020" s="236"/>
      <c r="AZ1020" s="236"/>
      <c r="BA1020" s="236"/>
      <c r="BB1020" s="236"/>
      <c r="BC1020" s="236"/>
      <c r="BD1020" s="236"/>
      <c r="BE1020" s="236"/>
      <c r="BF1020" s="236"/>
      <c r="BG1020" s="236"/>
      <c r="BH1020" s="236"/>
      <c r="BI1020" s="236"/>
      <c r="BJ1020" s="236"/>
      <c r="BK1020" s="236"/>
      <c r="BL1020" s="236"/>
      <c r="BM1020" s="236"/>
      <c r="BN1020" s="236"/>
      <c r="BO1020" s="236"/>
      <c r="BP1020" s="236"/>
      <c r="BQ1020" s="236"/>
      <c r="BR1020" s="236"/>
      <c r="BS1020" s="236"/>
      <c r="BT1020" s="236"/>
      <c r="BU1020" s="236"/>
      <c r="BV1020" s="236"/>
      <c r="BW1020" s="236"/>
      <c r="BX1020" s="236"/>
      <c r="BY1020" s="236"/>
      <c r="BZ1020" s="236"/>
      <c r="CA1020" s="236"/>
      <c r="CB1020" s="236"/>
      <c r="CC1020" s="236"/>
      <c r="CD1020" s="236"/>
      <c r="CE1020" s="236"/>
      <c r="CF1020" s="236"/>
      <c r="CG1020" s="236"/>
      <c r="CH1020" s="236"/>
      <c r="CI1020" s="236"/>
      <c r="CJ1020" s="236"/>
      <c r="CK1020" s="236"/>
      <c r="CL1020" s="236"/>
      <c r="CM1020" s="236"/>
      <c r="CN1020" s="236"/>
      <c r="CO1020" s="236"/>
      <c r="CP1020" s="236"/>
      <c r="CQ1020" s="236"/>
      <c r="CR1020" s="236"/>
      <c r="CS1020" s="236"/>
      <c r="CT1020" s="236"/>
      <c r="CU1020" s="236"/>
    </row>
    <row r="1021" spans="1:99" x14ac:dyDescent="0.25">
      <c r="A1021" s="249">
        <v>0.45</v>
      </c>
      <c r="B1021" s="253">
        <v>2.2000000000000001E-3</v>
      </c>
      <c r="C1021" s="254">
        <v>1.0999999999999999E-2</v>
      </c>
      <c r="D1021" s="254">
        <v>2.2100000000000002E-2</v>
      </c>
      <c r="E1021" s="254">
        <v>4.4200000000000003E-2</v>
      </c>
      <c r="F1021" s="254">
        <v>8.8200000000000001E-2</v>
      </c>
      <c r="G1021" s="254">
        <v>0.13220000000000001</v>
      </c>
      <c r="H1021" s="254">
        <v>0.1762</v>
      </c>
      <c r="I1021" s="254">
        <v>0.22</v>
      </c>
      <c r="J1021" s="254">
        <v>0.26379999999999998</v>
      </c>
      <c r="K1021" s="254">
        <v>0.32940000000000003</v>
      </c>
      <c r="L1021" s="254">
        <v>0.43840000000000001</v>
      </c>
      <c r="M1021" s="254">
        <v>0.65510000000000002</v>
      </c>
      <c r="N1021" s="254">
        <v>1.0841000000000001</v>
      </c>
      <c r="O1021" s="254">
        <v>1.5077</v>
      </c>
      <c r="P1021" s="255">
        <v>2.1337999999999999</v>
      </c>
      <c r="Q1021" s="254"/>
      <c r="R1021" s="254"/>
      <c r="S1021" s="254"/>
      <c r="T1021" s="236"/>
      <c r="U1021" s="236"/>
      <c r="V1021" s="236"/>
      <c r="W1021" s="237"/>
      <c r="X1021" s="236"/>
      <c r="Y1021" s="236"/>
      <c r="Z1021" s="236"/>
      <c r="AA1021" s="236"/>
      <c r="AB1021" s="236"/>
      <c r="AC1021" s="237"/>
      <c r="AD1021" s="236"/>
      <c r="AE1021" s="236"/>
      <c r="AF1021" s="236"/>
      <c r="AG1021" s="236"/>
      <c r="AH1021" s="236"/>
      <c r="AI1021" s="236"/>
      <c r="AJ1021" s="236"/>
      <c r="AK1021" s="236"/>
      <c r="AL1021" s="236"/>
      <c r="AM1021" s="236"/>
      <c r="AN1021" s="236"/>
      <c r="AO1021" s="236"/>
      <c r="AP1021" s="236"/>
      <c r="AQ1021" s="236"/>
      <c r="AR1021" s="236"/>
      <c r="AS1021" s="236"/>
      <c r="AT1021" s="236"/>
      <c r="AU1021" s="236"/>
      <c r="AV1021" s="236"/>
      <c r="AW1021" s="236"/>
      <c r="AX1021" s="238"/>
      <c r="AY1021" s="236"/>
      <c r="AZ1021" s="236"/>
      <c r="BA1021" s="236"/>
      <c r="BB1021" s="236"/>
      <c r="BC1021" s="236"/>
      <c r="BD1021" s="236"/>
      <c r="BE1021" s="236"/>
      <c r="BF1021" s="236"/>
      <c r="BG1021" s="236"/>
      <c r="BH1021" s="236"/>
      <c r="BI1021" s="236"/>
      <c r="BJ1021" s="236"/>
      <c r="BK1021" s="236"/>
      <c r="BL1021" s="236"/>
      <c r="BM1021" s="236"/>
      <c r="BN1021" s="236"/>
      <c r="BO1021" s="236"/>
      <c r="BP1021" s="236"/>
      <c r="BQ1021" s="236"/>
      <c r="BR1021" s="236"/>
      <c r="BS1021" s="236"/>
      <c r="BT1021" s="236"/>
      <c r="BU1021" s="236"/>
      <c r="BV1021" s="236"/>
      <c r="BW1021" s="236"/>
      <c r="BX1021" s="236"/>
      <c r="BY1021" s="236"/>
      <c r="BZ1021" s="236"/>
      <c r="CA1021" s="236"/>
      <c r="CB1021" s="236"/>
      <c r="CC1021" s="236"/>
      <c r="CD1021" s="236"/>
      <c r="CE1021" s="236"/>
      <c r="CF1021" s="236"/>
      <c r="CG1021" s="236"/>
      <c r="CH1021" s="236"/>
      <c r="CI1021" s="236"/>
      <c r="CJ1021" s="236"/>
      <c r="CK1021" s="236"/>
      <c r="CL1021" s="236"/>
      <c r="CM1021" s="236"/>
      <c r="CN1021" s="236"/>
      <c r="CO1021" s="236"/>
      <c r="CP1021" s="236"/>
      <c r="CQ1021" s="236"/>
      <c r="CR1021" s="236"/>
      <c r="CS1021" s="236"/>
      <c r="CT1021" s="236"/>
      <c r="CU1021" s="236"/>
    </row>
    <row r="1022" spans="1:99" x14ac:dyDescent="0.25">
      <c r="A1022" s="249">
        <v>0.5</v>
      </c>
      <c r="B1022" s="253">
        <v>2.0999999999999999E-3</v>
      </c>
      <c r="C1022" s="254">
        <v>1.03E-2</v>
      </c>
      <c r="D1022" s="254">
        <v>2.07E-2</v>
      </c>
      <c r="E1022" s="254">
        <v>4.1300000000000003E-2</v>
      </c>
      <c r="F1022" s="254">
        <v>8.2500000000000004E-2</v>
      </c>
      <c r="G1022" s="254">
        <v>0.1236</v>
      </c>
      <c r="H1022" s="254">
        <v>0.16470000000000001</v>
      </c>
      <c r="I1022" s="254">
        <v>0.2056</v>
      </c>
      <c r="J1022" s="254">
        <v>0.2465</v>
      </c>
      <c r="K1022" s="254">
        <v>0.30769999999999997</v>
      </c>
      <c r="L1022" s="254">
        <v>0.40920000000000001</v>
      </c>
      <c r="M1022" s="254">
        <v>0.61099999999999999</v>
      </c>
      <c r="N1022" s="254">
        <v>1.0094000000000001</v>
      </c>
      <c r="O1022" s="254">
        <v>1.4016999999999999</v>
      </c>
      <c r="P1022" s="255">
        <v>1.9801</v>
      </c>
      <c r="Q1022" s="254"/>
      <c r="R1022" s="254"/>
      <c r="S1022" s="254"/>
      <c r="T1022" s="236"/>
      <c r="U1022" s="236"/>
      <c r="V1022" s="236"/>
      <c r="W1022" s="237"/>
      <c r="X1022" s="236"/>
      <c r="Y1022" s="236"/>
      <c r="Z1022" s="236"/>
      <c r="AA1022" s="236"/>
      <c r="AB1022" s="236"/>
      <c r="AC1022" s="237"/>
      <c r="AD1022" s="236"/>
      <c r="AE1022" s="236"/>
      <c r="AF1022" s="236"/>
      <c r="AG1022" s="236"/>
      <c r="AH1022" s="236"/>
      <c r="AI1022" s="236"/>
      <c r="AJ1022" s="236"/>
      <c r="AK1022" s="236"/>
      <c r="AL1022" s="236"/>
      <c r="AM1022" s="236"/>
      <c r="AN1022" s="236"/>
      <c r="AO1022" s="236"/>
      <c r="AP1022" s="236"/>
      <c r="AQ1022" s="236"/>
      <c r="AR1022" s="236"/>
      <c r="AS1022" s="236"/>
      <c r="AT1022" s="236"/>
      <c r="AU1022" s="236"/>
      <c r="AV1022" s="236"/>
      <c r="AW1022" s="236"/>
      <c r="AX1022" s="238"/>
      <c r="AY1022" s="236"/>
      <c r="AZ1022" s="236"/>
      <c r="BA1022" s="236"/>
      <c r="BB1022" s="236"/>
      <c r="BC1022" s="236"/>
      <c r="BD1022" s="236"/>
      <c r="BE1022" s="236"/>
      <c r="BF1022" s="236"/>
      <c r="BG1022" s="236"/>
      <c r="BH1022" s="236"/>
      <c r="BI1022" s="236"/>
      <c r="BJ1022" s="236"/>
      <c r="BK1022" s="236"/>
      <c r="BL1022" s="236"/>
      <c r="BM1022" s="236"/>
      <c r="BN1022" s="236"/>
      <c r="BO1022" s="236"/>
      <c r="BP1022" s="236"/>
      <c r="BQ1022" s="236"/>
      <c r="BR1022" s="236"/>
      <c r="BS1022" s="236"/>
      <c r="BT1022" s="236"/>
      <c r="BU1022" s="236"/>
      <c r="BV1022" s="236"/>
      <c r="BW1022" s="236"/>
      <c r="BX1022" s="236"/>
      <c r="BY1022" s="236"/>
      <c r="BZ1022" s="236"/>
      <c r="CA1022" s="236"/>
      <c r="CB1022" s="236"/>
      <c r="CC1022" s="236"/>
      <c r="CD1022" s="236"/>
      <c r="CE1022" s="236"/>
      <c r="CF1022" s="236"/>
      <c r="CG1022" s="236"/>
      <c r="CH1022" s="236"/>
      <c r="CI1022" s="236"/>
      <c r="CJ1022" s="236"/>
      <c r="CK1022" s="236"/>
      <c r="CL1022" s="236"/>
      <c r="CM1022" s="236"/>
      <c r="CN1022" s="236"/>
      <c r="CO1022" s="236"/>
      <c r="CP1022" s="236"/>
      <c r="CQ1022" s="236"/>
      <c r="CR1022" s="236"/>
      <c r="CS1022" s="236"/>
      <c r="CT1022" s="236"/>
      <c r="CU1022" s="236"/>
    </row>
    <row r="1023" spans="1:99" x14ac:dyDescent="0.25">
      <c r="A1023" s="249">
        <v>0.55000000000000004</v>
      </c>
      <c r="B1023" s="253">
        <v>0.98040000000000005</v>
      </c>
      <c r="C1023" s="254">
        <v>9.7999999999999997E-3</v>
      </c>
      <c r="D1023" s="254">
        <v>1.95E-2</v>
      </c>
      <c r="E1023" s="254">
        <v>3.9E-2</v>
      </c>
      <c r="F1023" s="254">
        <v>7.7799999999999994E-2</v>
      </c>
      <c r="G1023" s="254">
        <v>0.1166</v>
      </c>
      <c r="H1023" s="254">
        <v>0.15529999999999999</v>
      </c>
      <c r="I1023" s="254">
        <v>0.19389999999999999</v>
      </c>
      <c r="J1023" s="254">
        <v>0.23230000000000001</v>
      </c>
      <c r="K1023" s="254">
        <v>0.28989999999999999</v>
      </c>
      <c r="L1023" s="254">
        <v>0.38529999999999998</v>
      </c>
      <c r="M1023" s="254">
        <v>0.57469999999999999</v>
      </c>
      <c r="N1023" s="254">
        <v>0.94750000000000001</v>
      </c>
      <c r="O1023" s="254">
        <v>1.3137000000000001</v>
      </c>
      <c r="P1023" s="255">
        <v>1.8520000000000001</v>
      </c>
      <c r="Q1023" s="254"/>
      <c r="R1023" s="254"/>
      <c r="S1023" s="254"/>
      <c r="T1023" s="236"/>
      <c r="U1023" s="236"/>
      <c r="V1023" s="236"/>
      <c r="W1023" s="237"/>
      <c r="X1023" s="236"/>
      <c r="Y1023" s="236"/>
      <c r="Z1023" s="236"/>
      <c r="AA1023" s="236"/>
      <c r="AB1023" s="236"/>
      <c r="AC1023" s="237"/>
      <c r="AD1023" s="236"/>
      <c r="AE1023" s="236"/>
      <c r="AF1023" s="236"/>
      <c r="AG1023" s="236"/>
      <c r="AH1023" s="236"/>
      <c r="AI1023" s="236"/>
      <c r="AJ1023" s="236"/>
      <c r="AK1023" s="236"/>
      <c r="AL1023" s="236"/>
      <c r="AM1023" s="236"/>
      <c r="AN1023" s="236"/>
      <c r="AO1023" s="236"/>
      <c r="AP1023" s="236"/>
      <c r="AQ1023" s="236"/>
      <c r="AR1023" s="236"/>
      <c r="AS1023" s="236"/>
      <c r="AT1023" s="236"/>
      <c r="AU1023" s="236"/>
      <c r="AV1023" s="236"/>
      <c r="AW1023" s="236"/>
      <c r="AX1023" s="238"/>
      <c r="AY1023" s="236"/>
      <c r="AZ1023" s="236"/>
      <c r="BA1023" s="236"/>
      <c r="BB1023" s="236"/>
      <c r="BC1023" s="236"/>
      <c r="BD1023" s="236"/>
      <c r="BE1023" s="236"/>
      <c r="BF1023" s="236"/>
      <c r="BG1023" s="236"/>
      <c r="BH1023" s="236"/>
      <c r="BI1023" s="236"/>
      <c r="BJ1023" s="236"/>
      <c r="BK1023" s="236"/>
      <c r="BL1023" s="236"/>
      <c r="BM1023" s="236"/>
      <c r="BN1023" s="236"/>
      <c r="BO1023" s="236"/>
      <c r="BP1023" s="236"/>
      <c r="BQ1023" s="236"/>
      <c r="BR1023" s="236"/>
      <c r="BS1023" s="236"/>
      <c r="BT1023" s="236"/>
      <c r="BU1023" s="236"/>
      <c r="BV1023" s="236"/>
      <c r="BW1023" s="236"/>
      <c r="BX1023" s="236"/>
      <c r="BY1023" s="236"/>
      <c r="BZ1023" s="236"/>
      <c r="CA1023" s="236"/>
      <c r="CB1023" s="236"/>
      <c r="CC1023" s="236"/>
      <c r="CD1023" s="236"/>
      <c r="CE1023" s="236"/>
      <c r="CF1023" s="236"/>
      <c r="CG1023" s="236"/>
      <c r="CH1023" s="236"/>
      <c r="CI1023" s="236"/>
      <c r="CJ1023" s="236"/>
      <c r="CK1023" s="236"/>
      <c r="CL1023" s="236"/>
      <c r="CM1023" s="236"/>
      <c r="CN1023" s="236"/>
      <c r="CO1023" s="236"/>
      <c r="CP1023" s="236"/>
      <c r="CQ1023" s="236"/>
      <c r="CR1023" s="236"/>
      <c r="CS1023" s="236"/>
      <c r="CT1023" s="236"/>
      <c r="CU1023" s="236"/>
    </row>
    <row r="1024" spans="1:99" x14ac:dyDescent="0.25">
      <c r="A1024" s="249">
        <v>0.6</v>
      </c>
      <c r="B1024" s="253">
        <v>0.9849</v>
      </c>
      <c r="C1024" s="254">
        <v>9.2999999999999992E-3</v>
      </c>
      <c r="D1024" s="254">
        <v>1.8599999999999998E-2</v>
      </c>
      <c r="E1024" s="254">
        <v>3.7100000000000001E-2</v>
      </c>
      <c r="F1024" s="254">
        <v>7.4099999999999999E-2</v>
      </c>
      <c r="G1024" s="254">
        <v>0.1109</v>
      </c>
      <c r="H1024" s="254">
        <v>0.14760000000000001</v>
      </c>
      <c r="I1024" s="254">
        <v>0.1842</v>
      </c>
      <c r="J1024" s="254">
        <v>0.22070000000000001</v>
      </c>
      <c r="K1024" s="254">
        <v>0.27529999999999999</v>
      </c>
      <c r="L1024" s="254">
        <v>0.36570000000000003</v>
      </c>
      <c r="M1024" s="254">
        <v>0.54459999999999997</v>
      </c>
      <c r="N1024" s="254">
        <v>0.89590000000000003</v>
      </c>
      <c r="O1024" s="254">
        <v>1.2398</v>
      </c>
      <c r="P1024" s="255">
        <v>1.744</v>
      </c>
      <c r="Q1024" s="254"/>
      <c r="R1024" s="254"/>
      <c r="S1024" s="254"/>
      <c r="T1024" s="236"/>
      <c r="U1024" s="236"/>
      <c r="V1024" s="236"/>
      <c r="W1024" s="237"/>
      <c r="X1024" s="236"/>
      <c r="Y1024" s="236"/>
      <c r="Z1024" s="236"/>
      <c r="AA1024" s="236"/>
      <c r="AB1024" s="236"/>
      <c r="AC1024" s="237"/>
      <c r="AD1024" s="236"/>
      <c r="AE1024" s="236"/>
      <c r="AF1024" s="236"/>
      <c r="AG1024" s="236"/>
      <c r="AH1024" s="236"/>
      <c r="AI1024" s="236"/>
      <c r="AJ1024" s="236"/>
      <c r="AK1024" s="236"/>
      <c r="AL1024" s="236"/>
      <c r="AM1024" s="236"/>
      <c r="AN1024" s="236"/>
      <c r="AO1024" s="236"/>
      <c r="AP1024" s="236"/>
      <c r="AQ1024" s="236"/>
      <c r="AR1024" s="236"/>
      <c r="AS1024" s="236"/>
      <c r="AT1024" s="236"/>
      <c r="AU1024" s="236"/>
      <c r="AV1024" s="236"/>
      <c r="AW1024" s="236"/>
      <c r="AX1024" s="238"/>
      <c r="AY1024" s="236"/>
      <c r="AZ1024" s="236"/>
      <c r="BA1024" s="236"/>
      <c r="BB1024" s="236"/>
      <c r="BC1024" s="236"/>
      <c r="BD1024" s="236"/>
      <c r="BE1024" s="236"/>
      <c r="BF1024" s="236"/>
      <c r="BG1024" s="236"/>
      <c r="BH1024" s="236"/>
      <c r="BI1024" s="236"/>
      <c r="BJ1024" s="236"/>
      <c r="BK1024" s="236"/>
      <c r="BL1024" s="236"/>
      <c r="BM1024" s="236"/>
      <c r="BN1024" s="236"/>
      <c r="BO1024" s="236"/>
      <c r="BP1024" s="236"/>
      <c r="BQ1024" s="236"/>
      <c r="BR1024" s="236"/>
      <c r="BS1024" s="236"/>
      <c r="BT1024" s="236"/>
      <c r="BU1024" s="236"/>
      <c r="BV1024" s="236"/>
      <c r="BW1024" s="236"/>
      <c r="BX1024" s="236"/>
      <c r="BY1024" s="236"/>
      <c r="BZ1024" s="236"/>
      <c r="CA1024" s="236"/>
      <c r="CB1024" s="236"/>
      <c r="CC1024" s="236"/>
      <c r="CD1024" s="236"/>
      <c r="CE1024" s="236"/>
      <c r="CF1024" s="236"/>
      <c r="CG1024" s="236"/>
      <c r="CH1024" s="236"/>
      <c r="CI1024" s="236"/>
      <c r="CJ1024" s="236"/>
      <c r="CK1024" s="236"/>
      <c r="CL1024" s="236"/>
      <c r="CM1024" s="236"/>
      <c r="CN1024" s="236"/>
      <c r="CO1024" s="236"/>
      <c r="CP1024" s="236"/>
      <c r="CQ1024" s="236"/>
      <c r="CR1024" s="236"/>
      <c r="CS1024" s="236"/>
      <c r="CT1024" s="236"/>
      <c r="CU1024" s="236"/>
    </row>
    <row r="1025" spans="1:99" x14ac:dyDescent="0.25">
      <c r="A1025" s="249">
        <v>0.65</v>
      </c>
      <c r="B1025" s="253">
        <v>0.98809999999999998</v>
      </c>
      <c r="C1025" s="254">
        <v>0.93769999999999998</v>
      </c>
      <c r="D1025" s="254">
        <v>1.78E-2</v>
      </c>
      <c r="E1025" s="254">
        <v>3.56E-2</v>
      </c>
      <c r="F1025" s="254">
        <v>7.0999999999999994E-2</v>
      </c>
      <c r="G1025" s="254">
        <v>0.10630000000000001</v>
      </c>
      <c r="H1025" s="254">
        <v>0.14149999999999999</v>
      </c>
      <c r="I1025" s="254">
        <v>0.17649999999999999</v>
      </c>
      <c r="J1025" s="254">
        <v>0.21129999999999999</v>
      </c>
      <c r="K1025" s="254">
        <v>0.26340000000000002</v>
      </c>
      <c r="L1025" s="254">
        <v>0.34949999999999998</v>
      </c>
      <c r="M1025" s="254">
        <v>0.51970000000000005</v>
      </c>
      <c r="N1025" s="254">
        <v>0.85260000000000002</v>
      </c>
      <c r="O1025" s="254">
        <v>1.1773</v>
      </c>
      <c r="P1025" s="255">
        <v>0.16519</v>
      </c>
      <c r="Q1025" s="254"/>
      <c r="R1025" s="254"/>
      <c r="S1025" s="254"/>
      <c r="T1025" s="236"/>
      <c r="U1025" s="236"/>
      <c r="V1025" s="236"/>
      <c r="W1025" s="237"/>
      <c r="X1025" s="236"/>
      <c r="Y1025" s="236"/>
      <c r="Z1025" s="236"/>
      <c r="AA1025" s="236"/>
      <c r="AB1025" s="236"/>
      <c r="AC1025" s="237"/>
      <c r="AD1025" s="236"/>
      <c r="AE1025" s="236"/>
      <c r="AF1025" s="236"/>
      <c r="AG1025" s="236"/>
      <c r="AH1025" s="236"/>
      <c r="AI1025" s="236"/>
      <c r="AJ1025" s="236"/>
      <c r="AK1025" s="236"/>
      <c r="AL1025" s="236"/>
      <c r="AM1025" s="236"/>
      <c r="AN1025" s="236"/>
      <c r="AO1025" s="236"/>
      <c r="AP1025" s="236"/>
      <c r="AQ1025" s="236"/>
      <c r="AR1025" s="236"/>
      <c r="AS1025" s="236"/>
      <c r="AT1025" s="236"/>
      <c r="AU1025" s="236"/>
      <c r="AV1025" s="236"/>
      <c r="AW1025" s="236"/>
      <c r="AX1025" s="238"/>
      <c r="AY1025" s="236"/>
      <c r="AZ1025" s="236"/>
      <c r="BA1025" s="236"/>
      <c r="BB1025" s="236"/>
      <c r="BC1025" s="236"/>
      <c r="BD1025" s="236"/>
      <c r="BE1025" s="236"/>
      <c r="BF1025" s="236"/>
      <c r="BG1025" s="236"/>
      <c r="BH1025" s="236"/>
      <c r="BI1025" s="236"/>
      <c r="BJ1025" s="236"/>
      <c r="BK1025" s="236"/>
      <c r="BL1025" s="236"/>
      <c r="BM1025" s="236"/>
      <c r="BN1025" s="236"/>
      <c r="BO1025" s="236"/>
      <c r="BP1025" s="236"/>
      <c r="BQ1025" s="236"/>
      <c r="BR1025" s="236"/>
      <c r="BS1025" s="236"/>
      <c r="BT1025" s="236"/>
      <c r="BU1025" s="236"/>
      <c r="BV1025" s="236"/>
      <c r="BW1025" s="236"/>
      <c r="BX1025" s="236"/>
      <c r="BY1025" s="236"/>
      <c r="BZ1025" s="236"/>
      <c r="CA1025" s="236"/>
      <c r="CB1025" s="236"/>
      <c r="CC1025" s="236"/>
      <c r="CD1025" s="236"/>
      <c r="CE1025" s="236"/>
      <c r="CF1025" s="236"/>
      <c r="CG1025" s="236"/>
      <c r="CH1025" s="236"/>
      <c r="CI1025" s="236"/>
      <c r="CJ1025" s="236"/>
      <c r="CK1025" s="236"/>
      <c r="CL1025" s="236"/>
      <c r="CM1025" s="236"/>
      <c r="CN1025" s="236"/>
      <c r="CO1025" s="236"/>
      <c r="CP1025" s="236"/>
      <c r="CQ1025" s="236"/>
      <c r="CR1025" s="236"/>
      <c r="CS1025" s="236"/>
      <c r="CT1025" s="236"/>
      <c r="CU1025" s="236"/>
    </row>
    <row r="1026" spans="1:99" x14ac:dyDescent="0.25">
      <c r="A1026" s="249">
        <v>0.7</v>
      </c>
      <c r="B1026" s="253">
        <v>0.99039999999999995</v>
      </c>
      <c r="C1026" s="254">
        <v>0.95040000000000002</v>
      </c>
      <c r="D1026" s="254">
        <v>0.89580000000000004</v>
      </c>
      <c r="E1026" s="254">
        <v>3.44E-2</v>
      </c>
      <c r="F1026" s="254">
        <v>6.8699999999999997E-2</v>
      </c>
      <c r="G1026" s="254">
        <v>0.1027</v>
      </c>
      <c r="H1026" s="254">
        <v>0.1366</v>
      </c>
      <c r="I1026" s="254">
        <v>0.17030000000000001</v>
      </c>
      <c r="J1026" s="254">
        <v>0.20380000000000001</v>
      </c>
      <c r="K1026" s="254">
        <v>0.25380000000000003</v>
      </c>
      <c r="L1026" s="254">
        <v>0.33639999999999998</v>
      </c>
      <c r="M1026" s="254">
        <v>0.49909999999999999</v>
      </c>
      <c r="N1026" s="254">
        <v>0.81610000000000005</v>
      </c>
      <c r="O1026" s="254">
        <v>1.1341000000000001</v>
      </c>
      <c r="P1026" s="255">
        <v>1.5729</v>
      </c>
      <c r="Q1026" s="254"/>
      <c r="R1026" s="254"/>
      <c r="S1026" s="254"/>
      <c r="T1026" s="236"/>
      <c r="U1026" s="236"/>
      <c r="V1026" s="236"/>
      <c r="W1026" s="237"/>
      <c r="X1026" s="236"/>
      <c r="Y1026" s="236"/>
      <c r="Z1026" s="236"/>
      <c r="AA1026" s="236"/>
      <c r="AB1026" s="236"/>
      <c r="AC1026" s="237"/>
      <c r="AD1026" s="236"/>
      <c r="AE1026" s="236"/>
      <c r="AF1026" s="236"/>
      <c r="AG1026" s="236"/>
      <c r="AH1026" s="236"/>
      <c r="AI1026" s="236"/>
      <c r="AJ1026" s="236"/>
      <c r="AK1026" s="236"/>
      <c r="AL1026" s="236"/>
      <c r="AM1026" s="236"/>
      <c r="AN1026" s="236"/>
      <c r="AO1026" s="236"/>
      <c r="AP1026" s="236"/>
      <c r="AQ1026" s="236"/>
      <c r="AR1026" s="236"/>
      <c r="AS1026" s="236"/>
      <c r="AT1026" s="236"/>
      <c r="AU1026" s="236"/>
      <c r="AV1026" s="236"/>
      <c r="AW1026" s="236"/>
      <c r="AX1026" s="238"/>
      <c r="AY1026" s="236"/>
      <c r="AZ1026" s="236"/>
      <c r="BA1026" s="236"/>
      <c r="BB1026" s="236"/>
      <c r="BC1026" s="236"/>
      <c r="BD1026" s="236"/>
      <c r="BE1026" s="236"/>
      <c r="BF1026" s="236"/>
      <c r="BG1026" s="236"/>
      <c r="BH1026" s="236"/>
      <c r="BI1026" s="236"/>
      <c r="BJ1026" s="236"/>
      <c r="BK1026" s="236"/>
      <c r="BL1026" s="236"/>
      <c r="BM1026" s="236"/>
      <c r="BN1026" s="236"/>
      <c r="BO1026" s="236"/>
      <c r="BP1026" s="236"/>
      <c r="BQ1026" s="236"/>
      <c r="BR1026" s="236"/>
      <c r="BS1026" s="236"/>
      <c r="BT1026" s="236"/>
      <c r="BU1026" s="236"/>
      <c r="BV1026" s="236"/>
      <c r="BW1026" s="236"/>
      <c r="BX1026" s="236"/>
      <c r="BY1026" s="236"/>
      <c r="BZ1026" s="236"/>
      <c r="CA1026" s="236"/>
      <c r="CB1026" s="236"/>
      <c r="CC1026" s="236"/>
      <c r="CD1026" s="236"/>
      <c r="CE1026" s="236"/>
      <c r="CF1026" s="236"/>
      <c r="CG1026" s="236"/>
      <c r="CH1026" s="236"/>
      <c r="CI1026" s="236"/>
      <c r="CJ1026" s="236"/>
      <c r="CK1026" s="236"/>
      <c r="CL1026" s="236"/>
      <c r="CM1026" s="236"/>
      <c r="CN1026" s="236"/>
      <c r="CO1026" s="236"/>
      <c r="CP1026" s="236"/>
      <c r="CQ1026" s="236"/>
      <c r="CR1026" s="236"/>
      <c r="CS1026" s="236"/>
      <c r="CT1026" s="236"/>
      <c r="CU1026" s="236"/>
    </row>
    <row r="1027" spans="1:99" x14ac:dyDescent="0.25">
      <c r="A1027" s="249">
        <v>0.75</v>
      </c>
      <c r="B1027" s="253">
        <v>0.99219999999999997</v>
      </c>
      <c r="C1027" s="254">
        <v>0.95979999999999999</v>
      </c>
      <c r="D1027" s="254">
        <v>0.91649999999999998</v>
      </c>
      <c r="E1027" s="254">
        <v>3.3599999999999998E-2</v>
      </c>
      <c r="F1027" s="254">
        <v>6.7000000000000004E-2</v>
      </c>
      <c r="G1027" s="254">
        <v>0.10009999999999999</v>
      </c>
      <c r="H1027" s="254">
        <v>0.13300000000000001</v>
      </c>
      <c r="I1027" s="254">
        <v>0.1656</v>
      </c>
      <c r="J1027" s="254">
        <v>0.1981</v>
      </c>
      <c r="K1027" s="254">
        <v>0.24640000000000001</v>
      </c>
      <c r="L1027" s="254">
        <v>0.32600000000000001</v>
      </c>
      <c r="M1027" s="254">
        <v>0.48230000000000001</v>
      </c>
      <c r="N1027" s="254">
        <v>0.78539999999999999</v>
      </c>
      <c r="O1027" s="254">
        <v>1.0787</v>
      </c>
      <c r="P1027" s="255">
        <v>1.5046999999999999</v>
      </c>
      <c r="Q1027" s="254"/>
      <c r="R1027" s="254"/>
      <c r="S1027" s="254"/>
      <c r="T1027" s="236"/>
      <c r="U1027" s="236"/>
      <c r="V1027" s="236"/>
      <c r="W1027" s="237"/>
      <c r="X1027" s="236"/>
      <c r="Y1027" s="236"/>
      <c r="Z1027" s="236"/>
      <c r="AA1027" s="236"/>
      <c r="AB1027" s="236"/>
      <c r="AC1027" s="237"/>
      <c r="AD1027" s="236"/>
      <c r="AE1027" s="236"/>
      <c r="AF1027" s="236"/>
      <c r="AG1027" s="236"/>
      <c r="AH1027" s="236"/>
      <c r="AI1027" s="236"/>
      <c r="AJ1027" s="236"/>
      <c r="AK1027" s="236"/>
      <c r="AL1027" s="236"/>
      <c r="AM1027" s="236"/>
      <c r="AN1027" s="236"/>
      <c r="AO1027" s="236"/>
      <c r="AP1027" s="236"/>
      <c r="AQ1027" s="236"/>
      <c r="AR1027" s="236"/>
      <c r="AS1027" s="236"/>
      <c r="AT1027" s="236"/>
      <c r="AU1027" s="236"/>
      <c r="AV1027" s="236"/>
      <c r="AW1027" s="236"/>
      <c r="AX1027" s="238"/>
      <c r="AY1027" s="236"/>
      <c r="AZ1027" s="236"/>
      <c r="BA1027" s="236"/>
      <c r="BB1027" s="236"/>
      <c r="BC1027" s="236"/>
      <c r="BD1027" s="236"/>
      <c r="BE1027" s="236"/>
      <c r="BF1027" s="236"/>
      <c r="BG1027" s="236"/>
      <c r="BH1027" s="236"/>
      <c r="BI1027" s="236"/>
      <c r="BJ1027" s="236"/>
      <c r="BK1027" s="236"/>
      <c r="BL1027" s="236"/>
      <c r="BM1027" s="236"/>
      <c r="BN1027" s="236"/>
      <c r="BO1027" s="236"/>
      <c r="BP1027" s="236"/>
      <c r="BQ1027" s="236"/>
      <c r="BR1027" s="236"/>
      <c r="BS1027" s="236"/>
      <c r="BT1027" s="236"/>
      <c r="BU1027" s="236"/>
      <c r="BV1027" s="236"/>
      <c r="BW1027" s="236"/>
      <c r="BX1027" s="236"/>
      <c r="BY1027" s="236"/>
      <c r="BZ1027" s="236"/>
      <c r="CA1027" s="236"/>
      <c r="CB1027" s="236"/>
      <c r="CC1027" s="236"/>
      <c r="CD1027" s="236"/>
      <c r="CE1027" s="236"/>
      <c r="CF1027" s="236"/>
      <c r="CG1027" s="236"/>
      <c r="CH1027" s="236"/>
      <c r="CI1027" s="236"/>
      <c r="CJ1027" s="236"/>
      <c r="CK1027" s="236"/>
      <c r="CL1027" s="236"/>
      <c r="CM1027" s="236"/>
      <c r="CN1027" s="236"/>
      <c r="CO1027" s="236"/>
      <c r="CP1027" s="236"/>
      <c r="CQ1027" s="236"/>
      <c r="CR1027" s="236"/>
      <c r="CS1027" s="236"/>
      <c r="CT1027" s="236"/>
      <c r="CU1027" s="236"/>
    </row>
    <row r="1028" spans="1:99" x14ac:dyDescent="0.25">
      <c r="A1028" s="249">
        <v>0.8</v>
      </c>
      <c r="B1028" s="253">
        <v>0.99350000000000005</v>
      </c>
      <c r="C1028" s="254">
        <v>0.96689999999999998</v>
      </c>
      <c r="D1028" s="254">
        <v>0.93189999999999995</v>
      </c>
      <c r="E1028" s="254">
        <v>0.85389999999999999</v>
      </c>
      <c r="F1028" s="254">
        <v>6.6100000000000006E-2</v>
      </c>
      <c r="G1028" s="254">
        <v>9.8500000000000004E-2</v>
      </c>
      <c r="H1028" s="254">
        <v>0.13070000000000001</v>
      </c>
      <c r="I1028" s="254">
        <v>0.16259999999999999</v>
      </c>
      <c r="J1028" s="254">
        <v>0.19420000000000001</v>
      </c>
      <c r="K1028" s="254">
        <v>0.24110000000000001</v>
      </c>
      <c r="L1028" s="254">
        <v>0.31819999999999998</v>
      </c>
      <c r="M1028" s="254">
        <v>0.46899999999999997</v>
      </c>
      <c r="N1028" s="254">
        <v>0.75980000000000003</v>
      </c>
      <c r="O1028" s="254">
        <v>7.04</v>
      </c>
      <c r="P1028" s="255">
        <v>1.4456</v>
      </c>
      <c r="Q1028" s="254"/>
      <c r="R1028" s="254"/>
      <c r="S1028" s="254"/>
      <c r="T1028" s="236"/>
      <c r="U1028" s="236"/>
      <c r="V1028" s="236"/>
      <c r="W1028" s="237"/>
      <c r="X1028" s="236"/>
      <c r="Y1028" s="236"/>
      <c r="Z1028" s="236"/>
      <c r="AA1028" s="236"/>
      <c r="AB1028" s="236"/>
      <c r="AC1028" s="237"/>
      <c r="AD1028" s="236"/>
      <c r="AE1028" s="236"/>
      <c r="AF1028" s="236"/>
      <c r="AG1028" s="236"/>
      <c r="AH1028" s="236"/>
      <c r="AI1028" s="236"/>
      <c r="AJ1028" s="236"/>
      <c r="AK1028" s="236"/>
      <c r="AL1028" s="236"/>
      <c r="AM1028" s="236"/>
      <c r="AN1028" s="236"/>
      <c r="AO1028" s="236"/>
      <c r="AP1028" s="236"/>
      <c r="AQ1028" s="236"/>
      <c r="AR1028" s="236"/>
      <c r="AS1028" s="236"/>
      <c r="AT1028" s="236"/>
      <c r="AU1028" s="236"/>
      <c r="AV1028" s="236"/>
      <c r="AW1028" s="236"/>
      <c r="AX1028" s="238"/>
      <c r="AY1028" s="236"/>
      <c r="AZ1028" s="236"/>
      <c r="BA1028" s="236"/>
      <c r="BB1028" s="236"/>
      <c r="BC1028" s="236"/>
      <c r="BD1028" s="236"/>
      <c r="BE1028" s="236"/>
      <c r="BF1028" s="236"/>
      <c r="BG1028" s="236"/>
      <c r="BH1028" s="236"/>
      <c r="BI1028" s="236"/>
      <c r="BJ1028" s="236"/>
      <c r="BK1028" s="236"/>
      <c r="BL1028" s="236"/>
      <c r="BM1028" s="236"/>
      <c r="BN1028" s="236"/>
      <c r="BO1028" s="236"/>
      <c r="BP1028" s="236"/>
      <c r="BQ1028" s="236"/>
      <c r="BR1028" s="236"/>
      <c r="BS1028" s="236"/>
      <c r="BT1028" s="236"/>
      <c r="BU1028" s="236"/>
      <c r="BV1028" s="236"/>
      <c r="BW1028" s="236"/>
      <c r="BX1028" s="236"/>
      <c r="BY1028" s="236"/>
      <c r="BZ1028" s="236"/>
      <c r="CA1028" s="236"/>
      <c r="CB1028" s="236"/>
      <c r="CC1028" s="236"/>
      <c r="CD1028" s="236"/>
      <c r="CE1028" s="236"/>
      <c r="CF1028" s="236"/>
      <c r="CG1028" s="236"/>
      <c r="CH1028" s="236"/>
      <c r="CI1028" s="236"/>
      <c r="CJ1028" s="236"/>
      <c r="CK1028" s="236"/>
      <c r="CL1028" s="236"/>
      <c r="CM1028" s="236"/>
      <c r="CN1028" s="236"/>
      <c r="CO1028" s="236"/>
      <c r="CP1028" s="236"/>
      <c r="CQ1028" s="236"/>
      <c r="CR1028" s="236"/>
      <c r="CS1028" s="236"/>
      <c r="CT1028" s="236"/>
      <c r="CU1028" s="236"/>
    </row>
    <row r="1029" spans="1:99" x14ac:dyDescent="0.25">
      <c r="A1029" s="249">
        <v>0.85</v>
      </c>
      <c r="B1029" s="253">
        <v>0.99460000000000004</v>
      </c>
      <c r="C1029" s="254">
        <v>0.97250000000000003</v>
      </c>
      <c r="D1029" s="254">
        <v>0.94359999999999999</v>
      </c>
      <c r="E1029" s="254">
        <v>0.88100000000000001</v>
      </c>
      <c r="F1029" s="254">
        <v>6.6100000000000006E-2</v>
      </c>
      <c r="G1029" s="254">
        <v>9.8299999999999998E-2</v>
      </c>
      <c r="H1029" s="254">
        <v>0.13009999999999999</v>
      </c>
      <c r="I1029" s="254">
        <v>0.16139999999999999</v>
      </c>
      <c r="J1029" s="254">
        <v>0.19239999999999999</v>
      </c>
      <c r="K1029" s="254">
        <v>0.2382</v>
      </c>
      <c r="L1029" s="254">
        <v>0.31319999999999998</v>
      </c>
      <c r="M1029" s="254">
        <v>0.45910000000000001</v>
      </c>
      <c r="N1029" s="254">
        <v>0.73880000000000001</v>
      </c>
      <c r="O1029" s="254">
        <v>1.0071000000000001</v>
      </c>
      <c r="P1029" s="255">
        <v>1.3943000000000001</v>
      </c>
      <c r="Q1029" s="254"/>
      <c r="R1029" s="254"/>
      <c r="S1029" s="254"/>
      <c r="T1029" s="236"/>
      <c r="U1029" s="236"/>
      <c r="V1029" s="236"/>
      <c r="W1029" s="237"/>
      <c r="X1029" s="236"/>
      <c r="Y1029" s="236"/>
      <c r="Z1029" s="236"/>
      <c r="AA1029" s="236"/>
      <c r="AB1029" s="236"/>
      <c r="AC1029" s="237"/>
      <c r="AD1029" s="236"/>
      <c r="AE1029" s="236"/>
      <c r="AF1029" s="236"/>
      <c r="AG1029" s="236"/>
      <c r="AH1029" s="236"/>
      <c r="AI1029" s="236"/>
      <c r="AJ1029" s="236"/>
      <c r="AK1029" s="236"/>
      <c r="AL1029" s="236"/>
      <c r="AM1029" s="256"/>
      <c r="AN1029" s="236"/>
      <c r="AO1029" s="236"/>
      <c r="AP1029" s="236"/>
      <c r="AQ1029" s="236"/>
      <c r="AR1029" s="236"/>
      <c r="AS1029" s="236"/>
      <c r="AT1029" s="236"/>
      <c r="AU1029" s="236"/>
      <c r="AV1029" s="236"/>
      <c r="AW1029" s="236"/>
      <c r="AX1029" s="236"/>
      <c r="AY1029" s="236"/>
      <c r="AZ1029" s="236"/>
      <c r="BA1029" s="236"/>
      <c r="BB1029" s="236"/>
      <c r="BC1029" s="236"/>
      <c r="BD1029" s="236"/>
      <c r="BE1029" s="236"/>
      <c r="BF1029" s="236"/>
      <c r="BG1029" s="236"/>
      <c r="BH1029" s="236"/>
      <c r="BI1029" s="236"/>
      <c r="BJ1029" s="236"/>
      <c r="BK1029" s="236"/>
      <c r="BL1029" s="236"/>
      <c r="BM1029" s="236"/>
      <c r="BN1029" s="236"/>
      <c r="BO1029" s="236"/>
      <c r="BP1029" s="236"/>
      <c r="BQ1029" s="236"/>
      <c r="BR1029" s="236"/>
      <c r="BS1029" s="236"/>
      <c r="BT1029" s="236"/>
      <c r="BU1029" s="236"/>
      <c r="BV1029" s="236"/>
      <c r="BW1029" s="236"/>
      <c r="BX1029" s="236"/>
      <c r="BY1029" s="236"/>
      <c r="BZ1029" s="236"/>
      <c r="CA1029" s="236"/>
      <c r="CB1029" s="236"/>
      <c r="CC1029" s="236"/>
      <c r="CD1029" s="236"/>
      <c r="CE1029" s="236"/>
      <c r="CF1029" s="236"/>
      <c r="CG1029" s="236"/>
      <c r="CH1029" s="236"/>
      <c r="CI1029" s="236"/>
      <c r="CJ1029" s="236"/>
      <c r="CK1029" s="236"/>
      <c r="CL1029" s="236"/>
      <c r="CM1029" s="236"/>
      <c r="CN1029" s="236"/>
      <c r="CO1029" s="236"/>
      <c r="CP1029" s="236"/>
      <c r="CQ1029" s="236"/>
      <c r="CR1029" s="236"/>
      <c r="CS1029" s="236"/>
      <c r="CT1029" s="236"/>
      <c r="CU1029" s="236"/>
    </row>
    <row r="1030" spans="1:99" x14ac:dyDescent="0.25">
      <c r="A1030" s="249">
        <v>0.9</v>
      </c>
      <c r="B1030" s="253">
        <v>0.99539999999999995</v>
      </c>
      <c r="C1030" s="254">
        <v>0.9768</v>
      </c>
      <c r="D1030" s="254">
        <v>0.95279999999999998</v>
      </c>
      <c r="E1030" s="254">
        <v>0.90149999999999997</v>
      </c>
      <c r="F1030" s="254">
        <v>0.78</v>
      </c>
      <c r="G1030" s="254">
        <v>0.10059999999999999</v>
      </c>
      <c r="H1030" s="254">
        <v>0.1321</v>
      </c>
      <c r="I1030" s="254">
        <v>0.16300000000000001</v>
      </c>
      <c r="J1030" s="254">
        <v>0.19350000000000001</v>
      </c>
      <c r="K1030" s="254">
        <v>0.23830000000000001</v>
      </c>
      <c r="L1030" s="254">
        <v>0.31140000000000001</v>
      </c>
      <c r="M1030" s="254">
        <v>0.45269999999999999</v>
      </c>
      <c r="N1030" s="254">
        <v>0.72199999999999998</v>
      </c>
      <c r="O1030" s="254">
        <v>0.97929999999999995</v>
      </c>
      <c r="P1030" s="255">
        <v>1.3495999999999999</v>
      </c>
      <c r="Q1030" s="254"/>
      <c r="R1030" s="254"/>
      <c r="S1030" s="254"/>
      <c r="T1030" s="236"/>
      <c r="U1030" s="236"/>
      <c r="V1030" s="236"/>
      <c r="W1030" s="237"/>
      <c r="X1030" s="236"/>
      <c r="Y1030" s="236"/>
      <c r="Z1030" s="236"/>
      <c r="AA1030" s="236"/>
      <c r="AB1030" s="236"/>
      <c r="AC1030" s="237"/>
      <c r="AD1030" s="236"/>
      <c r="AE1030" s="236"/>
      <c r="AF1030" s="236"/>
      <c r="AG1030" s="236"/>
      <c r="AH1030" s="236"/>
      <c r="AI1030" s="236"/>
      <c r="AJ1030" s="236"/>
      <c r="AK1030" s="236"/>
      <c r="AL1030" s="236"/>
      <c r="AM1030" s="236"/>
      <c r="AN1030" s="236"/>
      <c r="AO1030" s="236"/>
      <c r="AP1030" s="236"/>
      <c r="AQ1030" s="236"/>
      <c r="AR1030" s="236"/>
      <c r="AS1030" s="236"/>
      <c r="AT1030" s="236"/>
      <c r="AU1030" s="236"/>
      <c r="AV1030" s="236"/>
      <c r="AW1030" s="236"/>
      <c r="AX1030" s="238"/>
      <c r="AY1030" s="236"/>
      <c r="AZ1030" s="236"/>
      <c r="BA1030" s="236"/>
      <c r="BB1030" s="236"/>
      <c r="BC1030" s="236"/>
      <c r="BD1030" s="236"/>
      <c r="BE1030" s="236"/>
      <c r="BF1030" s="236"/>
      <c r="BG1030" s="236"/>
      <c r="BH1030" s="236"/>
      <c r="BI1030" s="236"/>
      <c r="BJ1030" s="236"/>
      <c r="BK1030" s="236"/>
      <c r="BL1030" s="236"/>
      <c r="BM1030" s="236"/>
      <c r="BN1030" s="236"/>
      <c r="BO1030" s="236"/>
      <c r="BP1030" s="236"/>
      <c r="BQ1030" s="236"/>
      <c r="BR1030" s="236"/>
      <c r="BS1030" s="236"/>
      <c r="BT1030" s="236"/>
      <c r="BU1030" s="236"/>
      <c r="BV1030" s="236"/>
      <c r="BW1030" s="236"/>
      <c r="BX1030" s="236"/>
      <c r="BY1030" s="236"/>
      <c r="BZ1030" s="236"/>
      <c r="CA1030" s="236"/>
      <c r="CB1030" s="236"/>
      <c r="CC1030" s="236"/>
      <c r="CD1030" s="236"/>
      <c r="CE1030" s="236"/>
      <c r="CF1030" s="236"/>
      <c r="CG1030" s="236"/>
      <c r="CH1030" s="236"/>
      <c r="CI1030" s="236"/>
      <c r="CJ1030" s="236"/>
      <c r="CK1030" s="236"/>
      <c r="CL1030" s="236"/>
      <c r="CM1030" s="236"/>
      <c r="CN1030" s="236"/>
      <c r="CO1030" s="236"/>
      <c r="CP1030" s="236"/>
      <c r="CQ1030" s="236"/>
      <c r="CR1030" s="236"/>
      <c r="CS1030" s="236"/>
      <c r="CT1030" s="236"/>
      <c r="CU1030" s="236"/>
    </row>
    <row r="1031" spans="1:99" x14ac:dyDescent="0.25">
      <c r="A1031" s="249">
        <v>0.93</v>
      </c>
      <c r="B1031" s="253">
        <v>0.99590000000000001</v>
      </c>
      <c r="C1031" s="254">
        <v>0.97899999999999998</v>
      </c>
      <c r="D1031" s="254">
        <v>0.95730000000000004</v>
      </c>
      <c r="E1031" s="254">
        <v>0.91149999999999998</v>
      </c>
      <c r="F1031" s="254">
        <v>0.80589999999999995</v>
      </c>
      <c r="G1031" s="254">
        <v>0.66359999999999997</v>
      </c>
      <c r="H1031" s="254">
        <v>0.13589999999999999</v>
      </c>
      <c r="I1031" s="254">
        <v>0.16639999999999999</v>
      </c>
      <c r="J1031" s="254">
        <v>0.1963</v>
      </c>
      <c r="K1031" s="254">
        <v>0.24049999999999999</v>
      </c>
      <c r="L1031" s="254">
        <v>0.31219999999999998</v>
      </c>
      <c r="M1031" s="254">
        <v>0.45069999999999999</v>
      </c>
      <c r="N1031" s="254">
        <v>0.71379999999999999</v>
      </c>
      <c r="O1031" s="254">
        <v>0.96479999999999999</v>
      </c>
      <c r="P1031" s="255">
        <v>1.3257000000000001</v>
      </c>
      <c r="Q1031" s="254"/>
      <c r="R1031" s="254"/>
      <c r="S1031" s="254"/>
      <c r="T1031" s="236"/>
      <c r="U1031" s="236"/>
      <c r="V1031" s="236"/>
      <c r="W1031" s="237"/>
      <c r="X1031" s="236"/>
      <c r="Y1031" s="236"/>
      <c r="Z1031" s="236"/>
      <c r="AA1031" s="236"/>
      <c r="AB1031" s="236"/>
      <c r="AC1031" s="237"/>
      <c r="AD1031" s="236"/>
      <c r="AE1031" s="236"/>
      <c r="AF1031" s="236"/>
      <c r="AG1031" s="236"/>
      <c r="AH1031" s="236"/>
      <c r="AI1031" s="236"/>
      <c r="AJ1031" s="236"/>
      <c r="AK1031" s="236"/>
      <c r="AL1031" s="236"/>
      <c r="AM1031" s="236"/>
      <c r="AN1031" s="236"/>
      <c r="AO1031" s="236"/>
      <c r="AP1031" s="236"/>
      <c r="AQ1031" s="236"/>
      <c r="AR1031" s="236"/>
      <c r="AS1031" s="236"/>
      <c r="AT1031" s="236"/>
      <c r="AU1031" s="236"/>
      <c r="AV1031" s="236"/>
      <c r="AW1031" s="236"/>
      <c r="AX1031" s="238"/>
      <c r="AY1031" s="236"/>
      <c r="AZ1031" s="236"/>
      <c r="BA1031" s="236"/>
      <c r="BB1031" s="236"/>
      <c r="BC1031" s="236"/>
      <c r="BD1031" s="236"/>
      <c r="BE1031" s="236"/>
      <c r="BF1031" s="236"/>
      <c r="BG1031" s="236"/>
      <c r="BH1031" s="236"/>
      <c r="BI1031" s="236"/>
      <c r="BJ1031" s="236"/>
      <c r="BK1031" s="236"/>
      <c r="BL1031" s="236"/>
      <c r="BM1031" s="236"/>
      <c r="BN1031" s="236"/>
      <c r="BO1031" s="236"/>
      <c r="BP1031" s="236"/>
      <c r="BQ1031" s="236"/>
      <c r="BR1031" s="236"/>
      <c r="BS1031" s="236"/>
      <c r="BT1031" s="236"/>
      <c r="BU1031" s="236"/>
      <c r="BV1031" s="236"/>
      <c r="BW1031" s="236"/>
      <c r="BX1031" s="236"/>
      <c r="BY1031" s="236"/>
      <c r="BZ1031" s="236"/>
      <c r="CA1031" s="236"/>
      <c r="CB1031" s="236"/>
      <c r="CC1031" s="236"/>
      <c r="CD1031" s="236"/>
      <c r="CE1031" s="236"/>
      <c r="CF1031" s="236"/>
      <c r="CG1031" s="236"/>
      <c r="CH1031" s="236"/>
      <c r="CI1031" s="236"/>
      <c r="CJ1031" s="236"/>
      <c r="CK1031" s="236"/>
      <c r="CL1031" s="236"/>
      <c r="CM1031" s="236"/>
      <c r="CN1031" s="236"/>
      <c r="CO1031" s="236"/>
      <c r="CP1031" s="236"/>
      <c r="CQ1031" s="236"/>
      <c r="CR1031" s="236"/>
      <c r="CS1031" s="236"/>
      <c r="CT1031" s="236"/>
      <c r="CU1031" s="236"/>
    </row>
    <row r="1032" spans="1:99" x14ac:dyDescent="0.25">
      <c r="A1032" s="249">
        <v>0.95</v>
      </c>
      <c r="B1032" s="253">
        <v>0.99609999999999999</v>
      </c>
      <c r="C1032" s="254">
        <v>0.98029999999999995</v>
      </c>
      <c r="D1032" s="254">
        <v>0.96</v>
      </c>
      <c r="E1032" s="254">
        <v>0.91739999999999999</v>
      </c>
      <c r="F1032" s="254">
        <v>0.8206</v>
      </c>
      <c r="G1032" s="254">
        <v>0.69669999999999999</v>
      </c>
      <c r="H1032" s="254">
        <v>0.14099999999999999</v>
      </c>
      <c r="I1032" s="254">
        <v>0.17050000000000001</v>
      </c>
      <c r="J1032" s="254">
        <v>0.19980000000000001</v>
      </c>
      <c r="K1032" s="254">
        <v>0.2432</v>
      </c>
      <c r="L1032" s="254">
        <v>0.31380000000000002</v>
      </c>
      <c r="M1032" s="254">
        <v>0.4501</v>
      </c>
      <c r="N1032" s="254">
        <v>0.70920000000000005</v>
      </c>
      <c r="O1032" s="254">
        <v>0.95609999999999995</v>
      </c>
      <c r="P1032" s="255">
        <v>1.3108</v>
      </c>
      <c r="Q1032" s="254"/>
      <c r="R1032" s="254"/>
      <c r="S1032" s="254"/>
      <c r="T1032" s="236"/>
      <c r="U1032" s="236"/>
      <c r="V1032" s="236"/>
      <c r="W1032" s="237"/>
      <c r="X1032" s="236"/>
      <c r="Y1032" s="236"/>
      <c r="Z1032" s="236"/>
      <c r="AA1032" s="236"/>
      <c r="AB1032" s="236"/>
      <c r="AC1032" s="237"/>
      <c r="AD1032" s="236"/>
      <c r="AE1032" s="236"/>
      <c r="AF1032" s="236"/>
      <c r="AG1032" s="236"/>
      <c r="AH1032" s="236"/>
      <c r="AI1032" s="236"/>
      <c r="AJ1032" s="236"/>
      <c r="AK1032" s="236"/>
      <c r="AL1032" s="236"/>
      <c r="AM1032" s="236"/>
      <c r="AN1032" s="236"/>
      <c r="AO1032" s="236"/>
      <c r="AP1032" s="236"/>
      <c r="AQ1032" s="236"/>
      <c r="AR1032" s="236"/>
      <c r="AS1032" s="236"/>
      <c r="AT1032" s="236"/>
      <c r="AU1032" s="236"/>
      <c r="AV1032" s="236"/>
      <c r="AW1032" s="236"/>
      <c r="AX1032" s="238"/>
      <c r="AY1032" s="236"/>
      <c r="AZ1032" s="236"/>
      <c r="BA1032" s="236"/>
      <c r="BB1032" s="236"/>
      <c r="BC1032" s="236"/>
      <c r="BD1032" s="236"/>
      <c r="BE1032" s="236"/>
      <c r="BF1032" s="236"/>
      <c r="BG1032" s="236"/>
      <c r="BH1032" s="236"/>
      <c r="BI1032" s="236"/>
      <c r="BJ1032" s="236"/>
      <c r="BK1032" s="236"/>
      <c r="BL1032" s="236"/>
      <c r="BM1032" s="236"/>
      <c r="BN1032" s="236"/>
      <c r="BO1032" s="236"/>
      <c r="BP1032" s="236"/>
      <c r="BQ1032" s="236"/>
      <c r="BR1032" s="236"/>
      <c r="BS1032" s="236"/>
      <c r="BT1032" s="236"/>
      <c r="BU1032" s="236"/>
      <c r="BV1032" s="236"/>
      <c r="BW1032" s="236"/>
      <c r="BX1032" s="236"/>
      <c r="BY1032" s="236"/>
      <c r="BZ1032" s="236"/>
      <c r="CA1032" s="236"/>
      <c r="CB1032" s="236"/>
      <c r="CC1032" s="236"/>
      <c r="CD1032" s="236"/>
      <c r="CE1032" s="236"/>
      <c r="CF1032" s="236"/>
      <c r="CG1032" s="236"/>
      <c r="CH1032" s="236"/>
      <c r="CI1032" s="236"/>
      <c r="CJ1032" s="236"/>
      <c r="CK1032" s="236"/>
      <c r="CL1032" s="236"/>
      <c r="CM1032" s="236"/>
      <c r="CN1032" s="236"/>
      <c r="CO1032" s="236"/>
      <c r="CP1032" s="236"/>
      <c r="CQ1032" s="236"/>
      <c r="CR1032" s="236"/>
      <c r="CS1032" s="236"/>
      <c r="CT1032" s="236"/>
      <c r="CU1032" s="236"/>
    </row>
    <row r="1033" spans="1:99" x14ac:dyDescent="0.25">
      <c r="A1033" s="249">
        <v>0.97</v>
      </c>
      <c r="B1033" s="253">
        <v>0.99629999999999996</v>
      </c>
      <c r="C1033" s="254">
        <v>0.98150000000000004</v>
      </c>
      <c r="D1033" s="254">
        <v>0.96250000000000002</v>
      </c>
      <c r="E1033" s="254">
        <v>0.92269999999999996</v>
      </c>
      <c r="F1033" s="254">
        <v>0.83379999999999999</v>
      </c>
      <c r="G1033" s="254">
        <v>0.72399999999999998</v>
      </c>
      <c r="H1033" s="254">
        <v>0.55800000000000005</v>
      </c>
      <c r="I1033" s="254">
        <v>0.1779</v>
      </c>
      <c r="J1033" s="254">
        <v>0.20549999999999999</v>
      </c>
      <c r="K1033" s="254">
        <v>0.24740000000000001</v>
      </c>
      <c r="L1033" s="254">
        <v>0.31640000000000001</v>
      </c>
      <c r="M1033" s="254">
        <v>0.45040000000000002</v>
      </c>
      <c r="N1033" s="254">
        <v>0.70520000000000005</v>
      </c>
      <c r="O1033" s="254">
        <v>0.94799999999999995</v>
      </c>
      <c r="P1033" s="255">
        <v>1.2968</v>
      </c>
      <c r="Q1033" s="254"/>
      <c r="R1033" s="254"/>
      <c r="S1033" s="254"/>
      <c r="T1033" s="236"/>
      <c r="U1033" s="236"/>
      <c r="V1033" s="236"/>
      <c r="W1033" s="237"/>
      <c r="X1033" s="236"/>
      <c r="Y1033" s="236"/>
      <c r="Z1033" s="236"/>
      <c r="AA1033" s="236"/>
      <c r="AB1033" s="236"/>
      <c r="AC1033" s="237"/>
      <c r="AD1033" s="236"/>
      <c r="AE1033" s="236"/>
      <c r="AF1033" s="236"/>
      <c r="AG1033" s="236"/>
      <c r="AH1033" s="236"/>
      <c r="AI1033" s="236"/>
      <c r="AJ1033" s="236"/>
      <c r="AK1033" s="236"/>
      <c r="AL1033" s="236"/>
      <c r="AM1033" s="236"/>
      <c r="AN1033" s="236"/>
      <c r="AO1033" s="236"/>
      <c r="AP1033" s="236"/>
      <c r="AQ1033" s="236"/>
      <c r="AR1033" s="236"/>
      <c r="AS1033" s="236"/>
      <c r="AT1033" s="236"/>
      <c r="AU1033" s="236"/>
      <c r="AV1033" s="236"/>
      <c r="AW1033" s="236"/>
      <c r="AX1033" s="238"/>
      <c r="AY1033" s="236"/>
      <c r="AZ1033" s="236"/>
      <c r="BA1033" s="236"/>
      <c r="BB1033" s="236"/>
      <c r="BC1033" s="236"/>
      <c r="BD1033" s="236"/>
      <c r="BE1033" s="236"/>
      <c r="BF1033" s="236"/>
      <c r="BG1033" s="236"/>
      <c r="BH1033" s="236"/>
      <c r="BI1033" s="236"/>
      <c r="BJ1033" s="236"/>
      <c r="BK1033" s="236"/>
      <c r="BL1033" s="236"/>
      <c r="BM1033" s="236"/>
      <c r="BN1033" s="236"/>
      <c r="BO1033" s="236"/>
      <c r="BP1033" s="236"/>
      <c r="BQ1033" s="236"/>
      <c r="BR1033" s="236"/>
      <c r="BS1033" s="236"/>
      <c r="BT1033" s="236"/>
      <c r="BU1033" s="236"/>
      <c r="BV1033" s="236"/>
      <c r="BW1033" s="236"/>
      <c r="BX1033" s="236"/>
      <c r="BY1033" s="236"/>
      <c r="BZ1033" s="236"/>
      <c r="CA1033" s="236"/>
      <c r="CB1033" s="236"/>
      <c r="CC1033" s="236"/>
      <c r="CD1033" s="236"/>
      <c r="CE1033" s="236"/>
      <c r="CF1033" s="236"/>
      <c r="CG1033" s="236"/>
      <c r="CH1033" s="236"/>
      <c r="CI1033" s="236"/>
      <c r="CJ1033" s="236"/>
      <c r="CK1033" s="236"/>
      <c r="CL1033" s="236"/>
      <c r="CM1033" s="236"/>
      <c r="CN1033" s="236"/>
      <c r="CO1033" s="236"/>
      <c r="CP1033" s="236"/>
      <c r="CQ1033" s="236"/>
      <c r="CR1033" s="236"/>
      <c r="CS1033" s="236"/>
      <c r="CT1033" s="236"/>
      <c r="CU1033" s="236"/>
    </row>
    <row r="1034" spans="1:99" x14ac:dyDescent="0.25">
      <c r="A1034" s="249">
        <v>0.98</v>
      </c>
      <c r="B1034" s="253">
        <v>0.99650000000000005</v>
      </c>
      <c r="C1034" s="254">
        <v>0.98209999999999997</v>
      </c>
      <c r="D1034" s="254">
        <v>0.9637</v>
      </c>
      <c r="E1034" s="254">
        <v>0.92530000000000001</v>
      </c>
      <c r="F1034" s="254">
        <v>0.83979999999999999</v>
      </c>
      <c r="G1034" s="254">
        <v>0.73599999999999999</v>
      </c>
      <c r="H1034" s="254">
        <v>0.5887</v>
      </c>
      <c r="I1034" s="254">
        <v>0.18440000000000001</v>
      </c>
      <c r="J1034" s="254">
        <v>0.2097</v>
      </c>
      <c r="K1034" s="254">
        <v>0.25030000000000002</v>
      </c>
      <c r="L1034" s="254">
        <v>0.31819999999999998</v>
      </c>
      <c r="M1034" s="254">
        <v>0.45079999999999998</v>
      </c>
      <c r="N1034" s="254">
        <v>0.70350000000000001</v>
      </c>
      <c r="O1034" s="254">
        <v>0.94420000000000004</v>
      </c>
      <c r="P1034" s="255">
        <v>1.2901</v>
      </c>
      <c r="Q1034" s="254"/>
      <c r="R1034" s="254"/>
      <c r="S1034" s="254"/>
      <c r="T1034" s="236"/>
      <c r="U1034" s="236"/>
      <c r="V1034" s="236"/>
      <c r="W1034" s="237"/>
      <c r="X1034" s="236"/>
      <c r="Y1034" s="236"/>
      <c r="Z1034" s="236"/>
      <c r="AA1034" s="236"/>
      <c r="AB1034" s="236"/>
      <c r="AC1034" s="237"/>
      <c r="AD1034" s="236"/>
      <c r="AE1034" s="236"/>
      <c r="AF1034" s="236"/>
      <c r="AG1034" s="236"/>
      <c r="AH1034" s="236"/>
      <c r="AI1034" s="236"/>
      <c r="AJ1034" s="236"/>
      <c r="AK1034" s="236"/>
      <c r="AL1034" s="236"/>
      <c r="AM1034" s="236"/>
      <c r="AN1034" s="236"/>
      <c r="AO1034" s="236"/>
      <c r="AP1034" s="236"/>
      <c r="AQ1034" s="236"/>
      <c r="AR1034" s="236"/>
      <c r="AS1034" s="236"/>
      <c r="AT1034" s="236"/>
      <c r="AU1034" s="236"/>
      <c r="AV1034" s="236"/>
      <c r="AW1034" s="236"/>
      <c r="AX1034" s="238"/>
      <c r="AY1034" s="236"/>
      <c r="AZ1034" s="236"/>
      <c r="BA1034" s="236"/>
      <c r="BB1034" s="236"/>
      <c r="BC1034" s="236"/>
      <c r="BD1034" s="236"/>
      <c r="BE1034" s="236"/>
      <c r="BF1034" s="236"/>
      <c r="BG1034" s="236"/>
      <c r="BH1034" s="236"/>
      <c r="BI1034" s="236"/>
      <c r="BJ1034" s="236"/>
      <c r="BK1034" s="236"/>
      <c r="BL1034" s="236"/>
      <c r="BM1034" s="236"/>
      <c r="BN1034" s="236"/>
      <c r="BO1034" s="236"/>
      <c r="BP1034" s="236"/>
      <c r="BQ1034" s="236"/>
      <c r="BR1034" s="236"/>
      <c r="BS1034" s="236"/>
      <c r="BT1034" s="236"/>
      <c r="BU1034" s="236"/>
      <c r="BV1034" s="236"/>
      <c r="BW1034" s="236"/>
      <c r="BX1034" s="236"/>
      <c r="BY1034" s="236"/>
      <c r="BZ1034" s="236"/>
      <c r="CA1034" s="236"/>
      <c r="CB1034" s="236"/>
      <c r="CC1034" s="236"/>
      <c r="CD1034" s="236"/>
      <c r="CE1034" s="236"/>
      <c r="CF1034" s="236"/>
      <c r="CG1034" s="236"/>
      <c r="CH1034" s="236"/>
      <c r="CI1034" s="236"/>
      <c r="CJ1034" s="236"/>
      <c r="CK1034" s="236"/>
      <c r="CL1034" s="236"/>
      <c r="CM1034" s="236"/>
      <c r="CN1034" s="236"/>
      <c r="CO1034" s="236"/>
      <c r="CP1034" s="236"/>
      <c r="CQ1034" s="236"/>
      <c r="CR1034" s="236"/>
      <c r="CS1034" s="236"/>
      <c r="CT1034" s="236"/>
      <c r="CU1034" s="236"/>
    </row>
    <row r="1035" spans="1:99" x14ac:dyDescent="0.25">
      <c r="A1035" s="249">
        <v>0.99</v>
      </c>
      <c r="B1035" s="253">
        <v>0.99660000000000004</v>
      </c>
      <c r="C1035" s="254">
        <v>0.98260000000000003</v>
      </c>
      <c r="D1035" s="254">
        <v>0.96479999999999999</v>
      </c>
      <c r="E1035" s="254">
        <v>0.92769999999999997</v>
      </c>
      <c r="F1035" s="254">
        <v>0.84550000000000003</v>
      </c>
      <c r="G1035" s="254">
        <v>0.74709999999999999</v>
      </c>
      <c r="H1035" s="254">
        <v>0.61380000000000001</v>
      </c>
      <c r="I1035" s="254">
        <v>0.19589999999999999</v>
      </c>
      <c r="J1035" s="254">
        <v>0.21540000000000001</v>
      </c>
      <c r="K1035" s="254">
        <v>0.25380000000000003</v>
      </c>
      <c r="L1035" s="254">
        <v>0.32040000000000002</v>
      </c>
      <c r="M1035" s="254">
        <v>0.45140000000000002</v>
      </c>
      <c r="N1035" s="254">
        <v>0.70179999999999998</v>
      </c>
      <c r="O1035" s="254">
        <v>0.94059999999999999</v>
      </c>
      <c r="P1035" s="255">
        <v>1.2835000000000001</v>
      </c>
      <c r="Q1035" s="254"/>
      <c r="R1035" s="254"/>
      <c r="S1035" s="254"/>
      <c r="T1035" s="236"/>
      <c r="U1035" s="236"/>
      <c r="V1035" s="236"/>
      <c r="W1035" s="237"/>
      <c r="X1035" s="236"/>
      <c r="Y1035" s="236"/>
      <c r="Z1035" s="236"/>
      <c r="AA1035" s="236"/>
      <c r="AB1035" s="236"/>
      <c r="AC1035" s="237"/>
      <c r="AD1035" s="236"/>
      <c r="AE1035" s="236"/>
      <c r="AF1035" s="236"/>
      <c r="AG1035" s="236"/>
      <c r="AH1035" s="236"/>
      <c r="AI1035" s="236"/>
      <c r="AJ1035" s="236"/>
      <c r="AK1035" s="236"/>
      <c r="AL1035" s="236"/>
      <c r="AM1035" s="236"/>
      <c r="AN1035" s="236"/>
      <c r="AO1035" s="236"/>
      <c r="AP1035" s="236"/>
      <c r="AQ1035" s="236"/>
      <c r="AR1035" s="236"/>
      <c r="AS1035" s="236"/>
      <c r="AT1035" s="236"/>
      <c r="AU1035" s="236"/>
      <c r="AV1035" s="236"/>
      <c r="AW1035" s="236"/>
      <c r="AX1035" s="238"/>
      <c r="AY1035" s="236"/>
      <c r="AZ1035" s="236"/>
      <c r="BA1035" s="236"/>
      <c r="BB1035" s="236"/>
      <c r="BC1035" s="236"/>
      <c r="BD1035" s="236"/>
      <c r="BE1035" s="236"/>
      <c r="BF1035" s="236"/>
      <c r="BG1035" s="236"/>
      <c r="BH1035" s="236"/>
      <c r="BI1035" s="236"/>
      <c r="BJ1035" s="236"/>
      <c r="BK1035" s="236"/>
      <c r="BL1035" s="236"/>
      <c r="BM1035" s="236"/>
      <c r="BN1035" s="236"/>
      <c r="BO1035" s="236"/>
      <c r="BP1035" s="236"/>
      <c r="BQ1035" s="236"/>
      <c r="BR1035" s="236"/>
      <c r="BS1035" s="236"/>
      <c r="BT1035" s="236"/>
      <c r="BU1035" s="236"/>
      <c r="BV1035" s="236"/>
      <c r="BW1035" s="236"/>
      <c r="BX1035" s="236"/>
      <c r="BY1035" s="236"/>
      <c r="BZ1035" s="236"/>
      <c r="CA1035" s="236"/>
      <c r="CB1035" s="236"/>
      <c r="CC1035" s="236"/>
      <c r="CD1035" s="236"/>
      <c r="CE1035" s="236"/>
      <c r="CF1035" s="236"/>
      <c r="CG1035" s="236"/>
      <c r="CH1035" s="236"/>
      <c r="CI1035" s="236"/>
      <c r="CJ1035" s="236"/>
      <c r="CK1035" s="236"/>
      <c r="CL1035" s="236"/>
      <c r="CM1035" s="236"/>
      <c r="CN1035" s="236"/>
      <c r="CO1035" s="236"/>
      <c r="CP1035" s="236"/>
      <c r="CQ1035" s="236"/>
      <c r="CR1035" s="236"/>
      <c r="CS1035" s="236"/>
      <c r="CT1035" s="236"/>
      <c r="CU1035" s="236"/>
    </row>
    <row r="1036" spans="1:99" x14ac:dyDescent="0.25">
      <c r="A1036" s="249">
        <v>1</v>
      </c>
      <c r="B1036" s="253">
        <v>0.99670000000000003</v>
      </c>
      <c r="C1036" s="254">
        <v>0.98319999999999996</v>
      </c>
      <c r="D1036" s="254">
        <v>0.96589999999999998</v>
      </c>
      <c r="E1036" s="254">
        <v>0.93</v>
      </c>
      <c r="F1036" s="254">
        <v>0.85089999999999999</v>
      </c>
      <c r="G1036" s="254">
        <v>0.75739999999999996</v>
      </c>
      <c r="H1036" s="254">
        <v>0.63549999999999995</v>
      </c>
      <c r="I1036" s="254">
        <v>0.29010000000000002</v>
      </c>
      <c r="J1036" s="254">
        <v>0.22370000000000001</v>
      </c>
      <c r="K1036" s="254">
        <v>0.25829999999999997</v>
      </c>
      <c r="L1036" s="254">
        <v>0.32290000000000002</v>
      </c>
      <c r="M1036" s="254">
        <v>0.45219999999999999</v>
      </c>
      <c r="N1036" s="254">
        <v>0.70040000000000002</v>
      </c>
      <c r="O1036" s="254">
        <v>0.93720000000000003</v>
      </c>
      <c r="P1036" s="255">
        <v>1.2771999999999999</v>
      </c>
      <c r="Q1036" s="254"/>
      <c r="R1036" s="254"/>
      <c r="S1036" s="254"/>
      <c r="T1036" s="236"/>
      <c r="U1036" s="236"/>
      <c r="V1036" s="236"/>
      <c r="W1036" s="237"/>
      <c r="X1036" s="236"/>
      <c r="Y1036" s="236"/>
      <c r="Z1036" s="236"/>
      <c r="AA1036" s="236"/>
      <c r="AB1036" s="236"/>
      <c r="AC1036" s="237"/>
      <c r="AD1036" s="236"/>
      <c r="AE1036" s="236"/>
      <c r="AF1036" s="236"/>
      <c r="AG1036" s="236"/>
      <c r="AH1036" s="236"/>
      <c r="AI1036" s="236"/>
      <c r="AJ1036" s="236"/>
      <c r="AK1036" s="236"/>
      <c r="AL1036" s="236"/>
      <c r="AM1036" s="236"/>
      <c r="AN1036" s="236"/>
      <c r="AO1036" s="236"/>
      <c r="AP1036" s="236"/>
      <c r="AQ1036" s="236"/>
      <c r="AR1036" s="236"/>
      <c r="AS1036" s="236"/>
      <c r="AT1036" s="236"/>
      <c r="AU1036" s="236"/>
      <c r="AV1036" s="236"/>
      <c r="AW1036" s="236"/>
      <c r="AX1036" s="238"/>
      <c r="AY1036" s="236"/>
      <c r="AZ1036" s="236"/>
      <c r="BA1036" s="236"/>
      <c r="BB1036" s="236"/>
      <c r="BC1036" s="236"/>
      <c r="BD1036" s="236"/>
      <c r="BE1036" s="236"/>
      <c r="BF1036" s="236"/>
      <c r="BG1036" s="236"/>
      <c r="BH1036" s="236"/>
      <c r="BI1036" s="236"/>
      <c r="BJ1036" s="236"/>
      <c r="BK1036" s="236"/>
      <c r="BL1036" s="236"/>
      <c r="BM1036" s="236"/>
      <c r="BN1036" s="236"/>
      <c r="BO1036" s="236"/>
      <c r="BP1036" s="236"/>
      <c r="BQ1036" s="236"/>
      <c r="BR1036" s="236"/>
      <c r="BS1036" s="236"/>
      <c r="BT1036" s="236"/>
      <c r="BU1036" s="236"/>
      <c r="BV1036" s="236"/>
      <c r="BW1036" s="236"/>
      <c r="BX1036" s="236"/>
      <c r="BY1036" s="236"/>
      <c r="BZ1036" s="236"/>
      <c r="CA1036" s="236"/>
      <c r="CB1036" s="236"/>
      <c r="CC1036" s="236"/>
      <c r="CD1036" s="236"/>
      <c r="CE1036" s="236"/>
      <c r="CF1036" s="236"/>
      <c r="CG1036" s="236"/>
      <c r="CH1036" s="236"/>
      <c r="CI1036" s="236"/>
      <c r="CJ1036" s="236"/>
      <c r="CK1036" s="236"/>
      <c r="CL1036" s="236"/>
      <c r="CM1036" s="236"/>
      <c r="CN1036" s="236"/>
      <c r="CO1036" s="236"/>
      <c r="CP1036" s="236"/>
      <c r="CQ1036" s="236"/>
      <c r="CR1036" s="236"/>
      <c r="CS1036" s="236"/>
      <c r="CT1036" s="236"/>
      <c r="CU1036" s="236"/>
    </row>
    <row r="1037" spans="1:99" x14ac:dyDescent="0.25">
      <c r="A1037" s="249">
        <v>1.01</v>
      </c>
      <c r="B1037" s="253">
        <v>0.99680000000000002</v>
      </c>
      <c r="C1037" s="254">
        <v>0.98370000000000002</v>
      </c>
      <c r="D1037" s="254">
        <v>0.96689999999999998</v>
      </c>
      <c r="E1037" s="254">
        <v>0.93220000000000003</v>
      </c>
      <c r="F1037" s="254">
        <v>0.85609999999999997</v>
      </c>
      <c r="G1037" s="254">
        <v>0.7671</v>
      </c>
      <c r="H1037" s="254">
        <v>0.6542</v>
      </c>
      <c r="I1037" s="254">
        <v>0.46479999999999999</v>
      </c>
      <c r="J1037" s="254">
        <v>0.23699999999999999</v>
      </c>
      <c r="K1037" s="254">
        <v>0.26400000000000001</v>
      </c>
      <c r="L1037" s="254">
        <v>0.3216</v>
      </c>
      <c r="M1037" s="254">
        <v>0.45329999999999998</v>
      </c>
      <c r="N1037" s="254">
        <v>0.69910000000000005</v>
      </c>
      <c r="O1037" s="254">
        <v>0.93389999999999995</v>
      </c>
      <c r="P1037" s="255">
        <v>1.2709999999999999</v>
      </c>
      <c r="Q1037" s="254"/>
      <c r="R1037" s="254"/>
      <c r="S1037" s="254"/>
      <c r="T1037" s="236"/>
      <c r="U1037" s="236"/>
      <c r="V1037" s="236"/>
      <c r="W1037" s="237"/>
      <c r="X1037" s="236"/>
      <c r="Y1037" s="236"/>
      <c r="Z1037" s="236"/>
      <c r="AA1037" s="236"/>
      <c r="AB1037" s="236"/>
      <c r="AC1037" s="237"/>
      <c r="AD1037" s="236"/>
      <c r="AE1037" s="236"/>
      <c r="AF1037" s="236"/>
      <c r="AG1037" s="236"/>
      <c r="AH1037" s="236"/>
      <c r="AI1037" s="236"/>
      <c r="AJ1037" s="236"/>
      <c r="AK1037" s="236"/>
      <c r="AL1037" s="236"/>
      <c r="AM1037" s="236"/>
      <c r="AN1037" s="236"/>
      <c r="AO1037" s="236"/>
      <c r="AP1037" s="236"/>
      <c r="AQ1037" s="236"/>
      <c r="AR1037" s="236"/>
      <c r="AS1037" s="236"/>
      <c r="AT1037" s="236"/>
      <c r="AU1037" s="236"/>
      <c r="AV1037" s="236"/>
      <c r="AW1037" s="236"/>
      <c r="AX1037" s="238"/>
      <c r="AY1037" s="236"/>
      <c r="AZ1037" s="236"/>
      <c r="BA1037" s="236"/>
      <c r="BB1037" s="236"/>
      <c r="BC1037" s="236"/>
      <c r="BD1037" s="236"/>
      <c r="BE1037" s="236"/>
      <c r="BF1037" s="236"/>
      <c r="BG1037" s="236"/>
      <c r="BH1037" s="236"/>
      <c r="BI1037" s="236"/>
      <c r="BJ1037" s="236"/>
      <c r="BK1037" s="236"/>
      <c r="BL1037" s="236"/>
      <c r="BM1037" s="236"/>
      <c r="BN1037" s="236"/>
      <c r="BO1037" s="236"/>
      <c r="BP1037" s="236"/>
      <c r="BQ1037" s="236"/>
      <c r="BR1037" s="236"/>
      <c r="BS1037" s="236"/>
      <c r="BT1037" s="236"/>
      <c r="BU1037" s="236"/>
      <c r="BV1037" s="236"/>
      <c r="BW1037" s="236"/>
      <c r="BX1037" s="236"/>
      <c r="BY1037" s="236"/>
      <c r="BZ1037" s="236"/>
      <c r="CA1037" s="236"/>
      <c r="CB1037" s="236"/>
      <c r="CC1037" s="236"/>
      <c r="CD1037" s="236"/>
      <c r="CE1037" s="236"/>
      <c r="CF1037" s="236"/>
      <c r="CG1037" s="236"/>
      <c r="CH1037" s="236"/>
      <c r="CI1037" s="236"/>
      <c r="CJ1037" s="236"/>
      <c r="CK1037" s="236"/>
      <c r="CL1037" s="236"/>
      <c r="CM1037" s="236"/>
      <c r="CN1037" s="236"/>
      <c r="CO1037" s="236"/>
      <c r="CP1037" s="236"/>
      <c r="CQ1037" s="236"/>
      <c r="CR1037" s="236"/>
      <c r="CS1037" s="236"/>
      <c r="CT1037" s="236"/>
      <c r="CU1037" s="236"/>
    </row>
    <row r="1038" spans="1:99" x14ac:dyDescent="0.25">
      <c r="A1038" s="249">
        <v>1.02</v>
      </c>
      <c r="B1038" s="253">
        <v>0.99690000000000001</v>
      </c>
      <c r="C1038" s="254">
        <v>0.98419999999999996</v>
      </c>
      <c r="D1038" s="254">
        <v>0.96789999999999998</v>
      </c>
      <c r="E1038" s="254">
        <v>0.93430000000000002</v>
      </c>
      <c r="F1038" s="254">
        <v>0.86099999999999999</v>
      </c>
      <c r="G1038" s="254">
        <v>0.77610000000000001</v>
      </c>
      <c r="H1038" s="254">
        <v>0.67100000000000004</v>
      </c>
      <c r="I1038" s="254">
        <v>0.51459999999999995</v>
      </c>
      <c r="J1038" s="254">
        <v>0.26290000000000002</v>
      </c>
      <c r="K1038" s="254">
        <v>0.27150000000000002</v>
      </c>
      <c r="L1038" s="254">
        <v>0.32969999999999999</v>
      </c>
      <c r="M1038" s="254">
        <v>0.45469999999999999</v>
      </c>
      <c r="N1038" s="254">
        <v>0.69799999999999995</v>
      </c>
      <c r="O1038" s="254">
        <v>0.93069999999999997</v>
      </c>
      <c r="P1038" s="255">
        <v>1.2649999999999999</v>
      </c>
      <c r="Q1038" s="254"/>
      <c r="R1038" s="254"/>
      <c r="S1038" s="254"/>
      <c r="T1038" s="236"/>
      <c r="U1038" s="236"/>
      <c r="V1038" s="236"/>
      <c r="W1038" s="237"/>
      <c r="X1038" s="236"/>
      <c r="Y1038" s="236"/>
      <c r="Z1038" s="236"/>
      <c r="AA1038" s="236"/>
      <c r="AB1038" s="236"/>
      <c r="AC1038" s="237"/>
      <c r="AD1038" s="236"/>
      <c r="AE1038" s="236"/>
      <c r="AF1038" s="236"/>
      <c r="AG1038" s="236"/>
      <c r="AH1038" s="236"/>
      <c r="AI1038" s="236"/>
      <c r="AJ1038" s="236"/>
      <c r="AK1038" s="236"/>
      <c r="AL1038" s="236"/>
      <c r="AM1038" s="236"/>
      <c r="AN1038" s="236"/>
      <c r="AO1038" s="236"/>
      <c r="AP1038" s="236"/>
      <c r="AQ1038" s="236"/>
      <c r="AR1038" s="236"/>
      <c r="AS1038" s="236"/>
      <c r="AT1038" s="236"/>
      <c r="AU1038" s="236"/>
      <c r="AV1038" s="236"/>
      <c r="AW1038" s="236"/>
      <c r="AX1038" s="238"/>
      <c r="AY1038" s="236"/>
      <c r="AZ1038" s="236"/>
      <c r="BA1038" s="236"/>
      <c r="BB1038" s="236"/>
      <c r="BC1038" s="236"/>
      <c r="BD1038" s="236"/>
      <c r="BE1038" s="236"/>
      <c r="BF1038" s="236"/>
      <c r="BG1038" s="236"/>
      <c r="BH1038" s="236"/>
      <c r="BI1038" s="236"/>
      <c r="BJ1038" s="236"/>
      <c r="BK1038" s="236"/>
      <c r="BL1038" s="236"/>
      <c r="BM1038" s="236"/>
      <c r="BN1038" s="236"/>
      <c r="BO1038" s="236"/>
      <c r="BP1038" s="236"/>
      <c r="BQ1038" s="236"/>
      <c r="BR1038" s="236"/>
      <c r="BS1038" s="236"/>
      <c r="BT1038" s="236"/>
      <c r="BU1038" s="236"/>
      <c r="BV1038" s="236"/>
      <c r="BW1038" s="236"/>
      <c r="BX1038" s="236"/>
      <c r="BY1038" s="236"/>
      <c r="BZ1038" s="236"/>
      <c r="CA1038" s="236"/>
      <c r="CB1038" s="236"/>
      <c r="CC1038" s="236"/>
      <c r="CD1038" s="236"/>
      <c r="CE1038" s="236"/>
      <c r="CF1038" s="236"/>
      <c r="CG1038" s="236"/>
      <c r="CH1038" s="236"/>
      <c r="CI1038" s="236"/>
      <c r="CJ1038" s="236"/>
      <c r="CK1038" s="236"/>
      <c r="CL1038" s="236"/>
      <c r="CM1038" s="236"/>
      <c r="CN1038" s="236"/>
      <c r="CO1038" s="236"/>
      <c r="CP1038" s="236"/>
      <c r="CQ1038" s="236"/>
      <c r="CR1038" s="236"/>
      <c r="CS1038" s="236"/>
      <c r="CT1038" s="236"/>
      <c r="CU1038" s="236"/>
    </row>
    <row r="1039" spans="1:99" x14ac:dyDescent="0.25">
      <c r="A1039" s="249">
        <v>1.05</v>
      </c>
      <c r="B1039" s="253">
        <v>0.99709999999999999</v>
      </c>
      <c r="C1039" s="254">
        <v>0.98550000000000004</v>
      </c>
      <c r="D1039" s="254">
        <v>0.97070000000000001</v>
      </c>
      <c r="E1039" s="254">
        <v>0.94010000000000005</v>
      </c>
      <c r="F1039" s="254">
        <v>0.87429999999999997</v>
      </c>
      <c r="G1039" s="254">
        <v>0.80020000000000002</v>
      </c>
      <c r="H1039" s="254">
        <v>0.71299999999999997</v>
      </c>
      <c r="I1039" s="254">
        <v>0.60260000000000002</v>
      </c>
      <c r="J1039" s="254">
        <v>0.44369999999999998</v>
      </c>
      <c r="K1039" s="254">
        <v>0.31309999999999999</v>
      </c>
      <c r="L1039" s="254">
        <v>0.34520000000000001</v>
      </c>
      <c r="M1039" s="254">
        <v>0.46039999999999998</v>
      </c>
      <c r="N1039" s="254">
        <v>0.6956</v>
      </c>
      <c r="O1039" s="254">
        <v>0.92220000000000002</v>
      </c>
      <c r="P1039" s="255">
        <v>1.2481</v>
      </c>
      <c r="Q1039" s="254"/>
      <c r="R1039" s="254"/>
      <c r="S1039" s="254"/>
      <c r="T1039" s="236"/>
      <c r="U1039" s="236"/>
      <c r="V1039" s="236"/>
      <c r="W1039" s="237"/>
      <c r="X1039" s="236"/>
      <c r="Y1039" s="236"/>
      <c r="Z1039" s="236"/>
      <c r="AA1039" s="236"/>
      <c r="AB1039" s="236"/>
      <c r="AC1039" s="237"/>
      <c r="AD1039" s="236"/>
      <c r="AE1039" s="236"/>
      <c r="AF1039" s="236"/>
      <c r="AG1039" s="236"/>
      <c r="AH1039" s="236"/>
      <c r="AI1039" s="236"/>
      <c r="AJ1039" s="236"/>
      <c r="AK1039" s="236"/>
      <c r="AL1039" s="236"/>
      <c r="AM1039" s="236"/>
      <c r="AN1039" s="236"/>
      <c r="AO1039" s="236"/>
      <c r="AP1039" s="236"/>
      <c r="AQ1039" s="236"/>
      <c r="AR1039" s="236"/>
      <c r="AS1039" s="236"/>
      <c r="AT1039" s="236"/>
      <c r="AU1039" s="236"/>
      <c r="AV1039" s="236"/>
      <c r="AW1039" s="236"/>
      <c r="AX1039" s="238"/>
      <c r="AY1039" s="236"/>
      <c r="AZ1039" s="236"/>
      <c r="BA1039" s="236"/>
      <c r="BB1039" s="236"/>
      <c r="BC1039" s="236"/>
      <c r="BD1039" s="236"/>
      <c r="BE1039" s="236"/>
      <c r="BF1039" s="236"/>
      <c r="BG1039" s="236"/>
      <c r="BH1039" s="236"/>
      <c r="BI1039" s="236"/>
      <c r="BJ1039" s="236"/>
      <c r="BK1039" s="236"/>
      <c r="BL1039" s="236"/>
      <c r="BM1039" s="236"/>
      <c r="BN1039" s="236"/>
      <c r="BO1039" s="236"/>
      <c r="BP1039" s="236"/>
      <c r="BQ1039" s="236"/>
      <c r="BR1039" s="236"/>
      <c r="BS1039" s="236"/>
      <c r="BT1039" s="236"/>
      <c r="BU1039" s="236"/>
      <c r="BV1039" s="236"/>
      <c r="BW1039" s="236"/>
      <c r="BX1039" s="236"/>
      <c r="BY1039" s="236"/>
      <c r="BZ1039" s="236"/>
      <c r="CA1039" s="236"/>
      <c r="CB1039" s="236"/>
      <c r="CC1039" s="236"/>
      <c r="CD1039" s="236"/>
      <c r="CE1039" s="236"/>
      <c r="CF1039" s="236"/>
      <c r="CG1039" s="236"/>
      <c r="CH1039" s="236"/>
      <c r="CI1039" s="236"/>
      <c r="CJ1039" s="236"/>
      <c r="CK1039" s="236"/>
      <c r="CL1039" s="236"/>
      <c r="CM1039" s="236"/>
      <c r="CN1039" s="236"/>
      <c r="CO1039" s="236"/>
      <c r="CP1039" s="236"/>
      <c r="CQ1039" s="236"/>
      <c r="CR1039" s="236"/>
      <c r="CS1039" s="236"/>
      <c r="CT1039" s="236"/>
      <c r="CU1039" s="236"/>
    </row>
    <row r="1040" spans="1:99" x14ac:dyDescent="0.25">
      <c r="A1040" s="249">
        <v>1.1000000000000001</v>
      </c>
      <c r="B1040" s="253">
        <v>0.99750000000000005</v>
      </c>
      <c r="C1040" s="254">
        <v>0.98740000000000006</v>
      </c>
      <c r="D1040" s="254">
        <v>0.97470000000000001</v>
      </c>
      <c r="E1040" s="254">
        <v>0.94850000000000001</v>
      </c>
      <c r="F1040" s="254">
        <v>0.89300000000000002</v>
      </c>
      <c r="G1040" s="254">
        <v>0.83230000000000004</v>
      </c>
      <c r="H1040" s="254">
        <v>0.76490000000000002</v>
      </c>
      <c r="I1040" s="254">
        <v>0.98799999999999999</v>
      </c>
      <c r="J1040" s="254">
        <v>0.59840000000000004</v>
      </c>
      <c r="K1040" s="254">
        <v>0.45800000000000002</v>
      </c>
      <c r="L1040" s="254">
        <v>0.39529999999999998</v>
      </c>
      <c r="M1040" s="254">
        <v>0.47699999999999998</v>
      </c>
      <c r="N1040" s="254">
        <v>0.69499999999999995</v>
      </c>
      <c r="O1040" s="254">
        <v>0.91100000000000003</v>
      </c>
      <c r="P1040" s="255">
        <v>1.2232000000000001</v>
      </c>
      <c r="Q1040" s="254"/>
      <c r="R1040" s="254"/>
      <c r="S1040" s="254"/>
      <c r="T1040" s="236"/>
      <c r="U1040" s="236"/>
      <c r="V1040" s="236"/>
      <c r="W1040" s="237"/>
      <c r="X1040" s="236"/>
      <c r="Y1040" s="236"/>
      <c r="Z1040" s="236"/>
      <c r="AA1040" s="236"/>
      <c r="AB1040" s="236"/>
      <c r="AC1040" s="237"/>
      <c r="AD1040" s="236"/>
      <c r="AE1040" s="236"/>
      <c r="AF1040" s="236"/>
      <c r="AG1040" s="236"/>
      <c r="AH1040" s="236"/>
      <c r="AI1040" s="236"/>
      <c r="AJ1040" s="236"/>
      <c r="AK1040" s="236"/>
      <c r="AL1040" s="236"/>
      <c r="AM1040" s="236"/>
      <c r="AN1040" s="236"/>
      <c r="AO1040" s="236"/>
      <c r="AP1040" s="236"/>
      <c r="AQ1040" s="236"/>
      <c r="AR1040" s="236"/>
      <c r="AS1040" s="236"/>
      <c r="AT1040" s="236"/>
      <c r="AU1040" s="236"/>
      <c r="AV1040" s="236"/>
      <c r="AW1040" s="236"/>
      <c r="AX1040" s="238"/>
      <c r="AY1040" s="236"/>
      <c r="AZ1040" s="236"/>
      <c r="BA1040" s="236"/>
      <c r="BB1040" s="236"/>
      <c r="BC1040" s="236"/>
      <c r="BD1040" s="236"/>
      <c r="BE1040" s="236"/>
      <c r="BF1040" s="236"/>
      <c r="BG1040" s="236"/>
      <c r="BH1040" s="236"/>
      <c r="BI1040" s="236"/>
      <c r="BJ1040" s="236"/>
      <c r="BK1040" s="236"/>
      <c r="BL1040" s="236"/>
      <c r="BM1040" s="236"/>
      <c r="BN1040" s="236"/>
      <c r="BO1040" s="236"/>
      <c r="BP1040" s="236"/>
      <c r="BQ1040" s="236"/>
      <c r="BR1040" s="236"/>
      <c r="BS1040" s="236"/>
      <c r="BT1040" s="236"/>
      <c r="BU1040" s="236"/>
      <c r="BV1040" s="236"/>
      <c r="BW1040" s="236"/>
      <c r="BX1040" s="236"/>
      <c r="BY1040" s="236"/>
      <c r="BZ1040" s="236"/>
      <c r="CA1040" s="236"/>
      <c r="CB1040" s="236"/>
      <c r="CC1040" s="236"/>
      <c r="CD1040" s="236"/>
      <c r="CE1040" s="236"/>
      <c r="CF1040" s="236"/>
      <c r="CG1040" s="236"/>
      <c r="CH1040" s="236"/>
      <c r="CI1040" s="236"/>
      <c r="CJ1040" s="236"/>
      <c r="CK1040" s="236"/>
      <c r="CL1040" s="236"/>
      <c r="CM1040" s="236"/>
      <c r="CN1040" s="236"/>
      <c r="CO1040" s="236"/>
      <c r="CP1040" s="236"/>
      <c r="CQ1040" s="236"/>
      <c r="CR1040" s="236"/>
      <c r="CS1040" s="236"/>
      <c r="CT1040" s="236"/>
      <c r="CU1040" s="236"/>
    </row>
    <row r="1041" spans="1:99" x14ac:dyDescent="0.25">
      <c r="A1041" s="249">
        <v>1.1499999999999999</v>
      </c>
      <c r="B1041" s="253">
        <v>0.99780000000000002</v>
      </c>
      <c r="C1041" s="254">
        <v>0.98909999999999998</v>
      </c>
      <c r="D1041" s="254">
        <v>0.97799999999999998</v>
      </c>
      <c r="E1041" s="254">
        <v>0.95540000000000003</v>
      </c>
      <c r="F1041" s="254">
        <v>0.90810000000000002</v>
      </c>
      <c r="G1041" s="254">
        <v>0.85760000000000003</v>
      </c>
      <c r="H1041" s="254">
        <v>0.80320000000000003</v>
      </c>
      <c r="I1041" s="254">
        <v>0.74429999999999996</v>
      </c>
      <c r="J1041" s="254">
        <v>0.68030000000000002</v>
      </c>
      <c r="K1041" s="254">
        <v>0.57979999999999998</v>
      </c>
      <c r="L1041" s="254">
        <v>0.47599999999999998</v>
      </c>
      <c r="M1041" s="254">
        <v>0.50419999999999998</v>
      </c>
      <c r="N1041" s="254">
        <v>0.69869999999999999</v>
      </c>
      <c r="O1041" s="254">
        <v>0.90329999999999999</v>
      </c>
      <c r="P1041" s="255">
        <v>1.2020999999999999</v>
      </c>
      <c r="Q1041" s="254"/>
      <c r="R1041" s="254"/>
      <c r="S1041" s="254"/>
      <c r="T1041" s="236"/>
      <c r="U1041" s="236"/>
      <c r="V1041" s="236"/>
      <c r="W1041" s="237"/>
      <c r="X1041" s="236"/>
      <c r="Y1041" s="236"/>
      <c r="Z1041" s="236"/>
      <c r="AA1041" s="236"/>
      <c r="AB1041" s="236"/>
      <c r="AC1041" s="237"/>
      <c r="AD1041" s="236"/>
      <c r="AE1041" s="236"/>
      <c r="AF1041" s="236"/>
      <c r="AG1041" s="236"/>
      <c r="AH1041" s="236"/>
      <c r="AI1041" s="236"/>
      <c r="AJ1041" s="236"/>
      <c r="AK1041" s="236"/>
      <c r="AL1041" s="236"/>
      <c r="AM1041" s="236"/>
      <c r="AN1041" s="236"/>
      <c r="AO1041" s="236"/>
      <c r="AP1041" s="236"/>
      <c r="AQ1041" s="236"/>
      <c r="AR1041" s="236"/>
      <c r="AS1041" s="236"/>
      <c r="AT1041" s="236"/>
      <c r="AU1041" s="236"/>
      <c r="AV1041" s="236"/>
      <c r="AW1041" s="236"/>
      <c r="AX1041" s="238"/>
      <c r="AY1041" s="236"/>
      <c r="AZ1041" s="236"/>
      <c r="BA1041" s="236"/>
      <c r="BB1041" s="236"/>
      <c r="BC1041" s="236"/>
      <c r="BD1041" s="236"/>
      <c r="BE1041" s="236"/>
      <c r="BF1041" s="236"/>
      <c r="BG1041" s="236"/>
      <c r="BH1041" s="236"/>
      <c r="BI1041" s="236"/>
      <c r="BJ1041" s="236"/>
      <c r="BK1041" s="236"/>
      <c r="BL1041" s="236"/>
      <c r="BM1041" s="236"/>
      <c r="BN1041" s="236"/>
      <c r="BO1041" s="236"/>
      <c r="BP1041" s="236"/>
      <c r="BQ1041" s="236"/>
      <c r="BR1041" s="236"/>
      <c r="BS1041" s="236"/>
      <c r="BT1041" s="236"/>
      <c r="BU1041" s="236"/>
      <c r="BV1041" s="236"/>
      <c r="BW1041" s="236"/>
      <c r="BX1041" s="236"/>
      <c r="BY1041" s="236"/>
      <c r="BZ1041" s="236"/>
      <c r="CA1041" s="236"/>
      <c r="CB1041" s="236"/>
      <c r="CC1041" s="236"/>
      <c r="CD1041" s="236"/>
      <c r="CE1041" s="236"/>
      <c r="CF1041" s="236"/>
      <c r="CG1041" s="236"/>
      <c r="CH1041" s="236"/>
      <c r="CI1041" s="236"/>
      <c r="CJ1041" s="236"/>
      <c r="CK1041" s="236"/>
      <c r="CL1041" s="236"/>
      <c r="CM1041" s="236"/>
      <c r="CN1041" s="236"/>
      <c r="CO1041" s="236"/>
      <c r="CP1041" s="236"/>
      <c r="CQ1041" s="236"/>
      <c r="CR1041" s="236"/>
      <c r="CS1041" s="236"/>
      <c r="CT1041" s="236"/>
      <c r="CU1041" s="236"/>
    </row>
    <row r="1042" spans="1:99" x14ac:dyDescent="0.25">
      <c r="A1042" s="249">
        <v>1.2</v>
      </c>
      <c r="B1042" s="253">
        <v>0.99809999999999999</v>
      </c>
      <c r="C1042" s="254">
        <v>0.99039999999999995</v>
      </c>
      <c r="D1042" s="254">
        <v>0.98080000000000001</v>
      </c>
      <c r="E1042" s="254">
        <v>0.96109999999999995</v>
      </c>
      <c r="F1042" s="254">
        <v>0.92049999999999998</v>
      </c>
      <c r="G1042" s="254">
        <v>0.87790000000000001</v>
      </c>
      <c r="H1042" s="254">
        <v>0.83299999999999996</v>
      </c>
      <c r="I1042" s="254">
        <v>0.78580000000000005</v>
      </c>
      <c r="J1042" s="254">
        <v>0.73629999999999995</v>
      </c>
      <c r="K1042" s="254">
        <v>0.66049999999999998</v>
      </c>
      <c r="L1042" s="254">
        <v>0.5605</v>
      </c>
      <c r="M1042" s="254">
        <v>0.54249999999999998</v>
      </c>
      <c r="N1042" s="254">
        <v>0.70689999999999997</v>
      </c>
      <c r="O1042" s="254">
        <v>0.89900000000000002</v>
      </c>
      <c r="P1042" s="255">
        <v>1.1843999999999999</v>
      </c>
      <c r="Q1042" s="254"/>
      <c r="R1042" s="254"/>
      <c r="S1042" s="254"/>
      <c r="T1042" s="236"/>
      <c r="U1042" s="236"/>
      <c r="V1042" s="236"/>
      <c r="W1042" s="237"/>
      <c r="X1042" s="236"/>
      <c r="Y1042" s="236"/>
      <c r="Z1042" s="236"/>
      <c r="AA1042" s="236"/>
      <c r="AB1042" s="236"/>
      <c r="AC1042" s="237"/>
      <c r="AD1042" s="236"/>
      <c r="AE1042" s="236"/>
      <c r="AF1042" s="236"/>
      <c r="AG1042" s="236"/>
      <c r="AH1042" s="236"/>
      <c r="AI1042" s="236"/>
      <c r="AJ1042" s="236"/>
      <c r="AK1042" s="236"/>
      <c r="AL1042" s="236"/>
      <c r="AM1042" s="236"/>
      <c r="AN1042" s="236"/>
      <c r="AO1042" s="236"/>
      <c r="AP1042" s="236"/>
      <c r="AQ1042" s="236"/>
      <c r="AR1042" s="236"/>
      <c r="AS1042" s="236"/>
      <c r="AT1042" s="236"/>
      <c r="AU1042" s="236"/>
      <c r="AV1042" s="236"/>
      <c r="AW1042" s="236"/>
      <c r="AX1042" s="238"/>
      <c r="AY1042" s="236"/>
      <c r="AZ1042" s="236"/>
      <c r="BA1042" s="236"/>
      <c r="BB1042" s="236"/>
      <c r="BC1042" s="236"/>
      <c r="BD1042" s="236"/>
      <c r="BE1042" s="236"/>
      <c r="BF1042" s="236"/>
      <c r="BG1042" s="236"/>
      <c r="BH1042" s="236"/>
      <c r="BI1042" s="236"/>
      <c r="BJ1042" s="236"/>
      <c r="BK1042" s="236"/>
      <c r="BL1042" s="236"/>
      <c r="BM1042" s="236"/>
      <c r="BN1042" s="236"/>
      <c r="BO1042" s="236"/>
      <c r="BP1042" s="236"/>
      <c r="BQ1042" s="236"/>
      <c r="BR1042" s="236"/>
      <c r="BS1042" s="236"/>
      <c r="BT1042" s="236"/>
      <c r="BU1042" s="236"/>
      <c r="BV1042" s="236"/>
      <c r="BW1042" s="236"/>
      <c r="BX1042" s="236"/>
      <c r="BY1042" s="236"/>
      <c r="BZ1042" s="236"/>
      <c r="CA1042" s="236"/>
      <c r="CB1042" s="236"/>
      <c r="CC1042" s="236"/>
      <c r="CD1042" s="236"/>
      <c r="CE1042" s="236"/>
      <c r="CF1042" s="236"/>
      <c r="CG1042" s="236"/>
      <c r="CH1042" s="236"/>
      <c r="CI1042" s="236"/>
      <c r="CJ1042" s="236"/>
      <c r="CK1042" s="236"/>
      <c r="CL1042" s="236"/>
      <c r="CM1042" s="236"/>
      <c r="CN1042" s="236"/>
      <c r="CO1042" s="236"/>
      <c r="CP1042" s="236"/>
      <c r="CQ1042" s="236"/>
      <c r="CR1042" s="236"/>
      <c r="CS1042" s="236"/>
      <c r="CT1042" s="236"/>
      <c r="CU1042" s="236"/>
    </row>
    <row r="1043" spans="1:99" x14ac:dyDescent="0.25">
      <c r="A1043" s="249">
        <v>1.3</v>
      </c>
      <c r="B1043" s="253">
        <v>0.99850000000000005</v>
      </c>
      <c r="C1043" s="254">
        <v>0.99260000000000004</v>
      </c>
      <c r="D1043" s="254">
        <v>0.98519999999999996</v>
      </c>
      <c r="E1043" s="254">
        <v>0.97019999999999995</v>
      </c>
      <c r="F1043" s="254">
        <v>0.93959999999999999</v>
      </c>
      <c r="G1043" s="254">
        <v>0.9083</v>
      </c>
      <c r="H1043" s="254">
        <v>0.87639999999999996</v>
      </c>
      <c r="I1043" s="254">
        <v>0.84379999999999999</v>
      </c>
      <c r="J1043" s="254">
        <v>0.81110000000000004</v>
      </c>
      <c r="K1043" s="254">
        <v>0.76239999999999997</v>
      </c>
      <c r="L1043" s="254">
        <v>0.69079999999999997</v>
      </c>
      <c r="M1043" s="254">
        <v>0.63439999999999996</v>
      </c>
      <c r="N1043" s="254">
        <v>0.73580000000000001</v>
      </c>
      <c r="O1043" s="254">
        <v>0.89980000000000004</v>
      </c>
      <c r="P1043" s="255">
        <v>1.1579999999999999</v>
      </c>
      <c r="Q1043" s="254"/>
      <c r="R1043" s="254"/>
      <c r="S1043" s="254"/>
      <c r="T1043" s="236"/>
      <c r="U1043" s="236"/>
      <c r="V1043" s="236"/>
      <c r="W1043" s="237"/>
      <c r="X1043" s="236"/>
      <c r="Y1043" s="236"/>
      <c r="Z1043" s="236"/>
      <c r="AA1043" s="236"/>
      <c r="AB1043" s="236"/>
      <c r="AC1043" s="237"/>
      <c r="AD1043" s="236"/>
      <c r="AE1043" s="236"/>
      <c r="AF1043" s="236"/>
      <c r="AG1043" s="236"/>
      <c r="AH1043" s="236"/>
      <c r="AI1043" s="236"/>
      <c r="AJ1043" s="236"/>
      <c r="AK1043" s="236"/>
      <c r="AL1043" s="236"/>
      <c r="AM1043" s="236"/>
      <c r="AN1043" s="236"/>
      <c r="AO1043" s="236"/>
      <c r="AP1043" s="236"/>
      <c r="AQ1043" s="236"/>
      <c r="AR1043" s="236"/>
      <c r="AS1043" s="236"/>
      <c r="AT1043" s="236"/>
      <c r="AU1043" s="236"/>
      <c r="AV1043" s="236"/>
      <c r="AW1043" s="236"/>
      <c r="AX1043" s="238"/>
      <c r="AY1043" s="236"/>
      <c r="AZ1043" s="236"/>
      <c r="BA1043" s="236"/>
      <c r="BB1043" s="236"/>
      <c r="BC1043" s="236"/>
      <c r="BD1043" s="236"/>
      <c r="BE1043" s="236"/>
      <c r="BF1043" s="236"/>
      <c r="BG1043" s="236"/>
      <c r="BH1043" s="236"/>
      <c r="BI1043" s="236"/>
      <c r="BJ1043" s="236"/>
      <c r="BK1043" s="236"/>
      <c r="BL1043" s="236"/>
      <c r="BM1043" s="236"/>
      <c r="BN1043" s="236"/>
      <c r="BO1043" s="236"/>
      <c r="BP1043" s="236"/>
      <c r="BQ1043" s="236"/>
      <c r="BR1043" s="236"/>
      <c r="BS1043" s="236"/>
      <c r="BT1043" s="236"/>
      <c r="BU1043" s="236"/>
      <c r="BV1043" s="236"/>
      <c r="BW1043" s="236"/>
      <c r="BX1043" s="236"/>
      <c r="BY1043" s="236"/>
      <c r="BZ1043" s="236"/>
      <c r="CA1043" s="236"/>
      <c r="CB1043" s="236"/>
      <c r="CC1043" s="236"/>
      <c r="CD1043" s="236"/>
      <c r="CE1043" s="236"/>
      <c r="CF1043" s="236"/>
      <c r="CG1043" s="236"/>
      <c r="CH1043" s="236"/>
      <c r="CI1043" s="236"/>
      <c r="CJ1043" s="236"/>
      <c r="CK1043" s="236"/>
      <c r="CL1043" s="236"/>
      <c r="CM1043" s="236"/>
      <c r="CN1043" s="236"/>
      <c r="CO1043" s="236"/>
      <c r="CP1043" s="236"/>
      <c r="CQ1043" s="236"/>
      <c r="CR1043" s="236"/>
      <c r="CS1043" s="236"/>
      <c r="CT1043" s="236"/>
      <c r="CU1043" s="236"/>
    </row>
    <row r="1044" spans="1:99" x14ac:dyDescent="0.25">
      <c r="A1044" s="249">
        <v>1.4</v>
      </c>
      <c r="B1044" s="253">
        <v>0.99880000000000002</v>
      </c>
      <c r="C1044" s="254">
        <v>0.99419999999999997</v>
      </c>
      <c r="D1044" s="254">
        <v>0.98839999999999995</v>
      </c>
      <c r="E1044" s="254">
        <v>0.9768</v>
      </c>
      <c r="F1044" s="254">
        <v>0.95340000000000003</v>
      </c>
      <c r="G1044" s="254">
        <v>0.92979999999999996</v>
      </c>
      <c r="H1044" s="254">
        <v>0.90620000000000001</v>
      </c>
      <c r="I1044" s="254">
        <v>0.88270000000000004</v>
      </c>
      <c r="J1044" s="254">
        <v>0.85950000000000004</v>
      </c>
      <c r="K1044" s="254">
        <v>0.8256</v>
      </c>
      <c r="L1044" s="254">
        <v>0.77529999999999999</v>
      </c>
      <c r="M1044" s="254">
        <v>0.72019999999999995</v>
      </c>
      <c r="N1044" s="254">
        <v>0.77610000000000001</v>
      </c>
      <c r="O1044" s="254">
        <v>0.91120000000000001</v>
      </c>
      <c r="P1044" s="255">
        <v>1.1418999999999999</v>
      </c>
      <c r="Q1044" s="254"/>
      <c r="R1044" s="254"/>
      <c r="S1044" s="254"/>
      <c r="T1044" s="236"/>
      <c r="U1044" s="236"/>
      <c r="V1044" s="236"/>
      <c r="W1044" s="237"/>
      <c r="X1044" s="236"/>
      <c r="Y1044" s="236"/>
      <c r="Z1044" s="236"/>
      <c r="AA1044" s="236"/>
      <c r="AB1044" s="236"/>
      <c r="AC1044" s="237"/>
      <c r="AD1044" s="236"/>
      <c r="AE1044" s="236"/>
      <c r="AF1044" s="236"/>
      <c r="AG1044" s="236"/>
      <c r="AH1044" s="236"/>
      <c r="AI1044" s="236"/>
      <c r="AJ1044" s="236"/>
      <c r="AK1044" s="236"/>
      <c r="AL1044" s="236"/>
      <c r="AM1044" s="236"/>
      <c r="AN1044" s="236"/>
      <c r="AO1044" s="236"/>
      <c r="AP1044" s="236"/>
      <c r="AQ1044" s="236"/>
      <c r="AR1044" s="236"/>
      <c r="AS1044" s="236"/>
      <c r="AT1044" s="236"/>
      <c r="AU1044" s="236"/>
      <c r="AV1044" s="236"/>
      <c r="AW1044" s="236"/>
      <c r="AX1044" s="238"/>
      <c r="AY1044" s="236"/>
      <c r="AZ1044" s="236"/>
      <c r="BA1044" s="236"/>
      <c r="BB1044" s="236"/>
      <c r="BC1044" s="236"/>
      <c r="BD1044" s="236"/>
      <c r="BE1044" s="236"/>
      <c r="BF1044" s="236"/>
      <c r="BG1044" s="236"/>
      <c r="BH1044" s="236"/>
      <c r="BI1044" s="236"/>
      <c r="BJ1044" s="236"/>
      <c r="BK1044" s="236"/>
      <c r="BL1044" s="236"/>
      <c r="BM1044" s="236"/>
      <c r="BN1044" s="236"/>
      <c r="BO1044" s="236"/>
      <c r="BP1044" s="236"/>
      <c r="BQ1044" s="236"/>
      <c r="BR1044" s="236"/>
      <c r="BS1044" s="236"/>
      <c r="BT1044" s="236"/>
      <c r="BU1044" s="236"/>
      <c r="BV1044" s="236"/>
      <c r="BW1044" s="236"/>
      <c r="BX1044" s="236"/>
      <c r="BY1044" s="236"/>
      <c r="BZ1044" s="236"/>
      <c r="CA1044" s="236"/>
      <c r="CB1044" s="236"/>
      <c r="CC1044" s="236"/>
      <c r="CD1044" s="236"/>
      <c r="CE1044" s="236"/>
      <c r="CF1044" s="236"/>
      <c r="CG1044" s="236"/>
      <c r="CH1044" s="236"/>
      <c r="CI1044" s="236"/>
      <c r="CJ1044" s="236"/>
      <c r="CK1044" s="236"/>
      <c r="CL1044" s="236"/>
      <c r="CM1044" s="236"/>
      <c r="CN1044" s="236"/>
      <c r="CO1044" s="236"/>
      <c r="CP1044" s="236"/>
      <c r="CQ1044" s="236"/>
      <c r="CR1044" s="236"/>
      <c r="CS1044" s="236"/>
      <c r="CT1044" s="236"/>
      <c r="CU1044" s="236"/>
    </row>
    <row r="1045" spans="1:99" x14ac:dyDescent="0.25">
      <c r="A1045" s="249">
        <v>1.5</v>
      </c>
      <c r="B1045" s="253">
        <v>0.99909999999999999</v>
      </c>
      <c r="C1045" s="254">
        <v>0.99539999999999995</v>
      </c>
      <c r="D1045" s="254">
        <v>0.9909</v>
      </c>
      <c r="E1045" s="254">
        <v>0.98180000000000001</v>
      </c>
      <c r="F1045" s="254">
        <v>0.96360000000000001</v>
      </c>
      <c r="G1045" s="254">
        <v>0.9456</v>
      </c>
      <c r="H1045" s="254">
        <v>0.92779999999999996</v>
      </c>
      <c r="I1045" s="254">
        <v>0.9103</v>
      </c>
      <c r="J1045" s="254">
        <v>0.89329999999999998</v>
      </c>
      <c r="K1045" s="254">
        <v>0.86890000000000001</v>
      </c>
      <c r="L1045" s="254">
        <v>0.83279999999999998</v>
      </c>
      <c r="M1045" s="254">
        <v>0.78869999999999996</v>
      </c>
      <c r="N1045" s="254">
        <v>0.82</v>
      </c>
      <c r="O1045" s="254">
        <v>0.92969999999999997</v>
      </c>
      <c r="P1045" s="255">
        <v>1.1338999999999999</v>
      </c>
      <c r="Q1045" s="254"/>
      <c r="R1045" s="254"/>
      <c r="S1045" s="254"/>
      <c r="T1045" s="236"/>
      <c r="U1045" s="236"/>
      <c r="V1045" s="236"/>
      <c r="W1045" s="237"/>
      <c r="X1045" s="236"/>
      <c r="Y1045" s="236"/>
      <c r="Z1045" s="236"/>
      <c r="AA1045" s="236"/>
      <c r="AB1045" s="236"/>
      <c r="AC1045" s="237"/>
      <c r="AD1045" s="236"/>
      <c r="AE1045" s="236"/>
      <c r="AF1045" s="236"/>
      <c r="AG1045" s="236"/>
      <c r="AH1045" s="236"/>
      <c r="AI1045" s="236"/>
      <c r="AJ1045" s="236"/>
      <c r="AK1045" s="236"/>
      <c r="AL1045" s="236"/>
      <c r="AM1045" s="236"/>
      <c r="AN1045" s="236"/>
      <c r="AO1045" s="236"/>
      <c r="AP1045" s="236"/>
      <c r="AQ1045" s="236"/>
      <c r="AR1045" s="236"/>
      <c r="AS1045" s="236"/>
      <c r="AT1045" s="236"/>
      <c r="AU1045" s="236"/>
      <c r="AV1045" s="236"/>
      <c r="AW1045" s="236"/>
      <c r="AX1045" s="238"/>
      <c r="AY1045" s="236"/>
      <c r="AZ1045" s="236"/>
      <c r="BA1045" s="236"/>
      <c r="BB1045" s="236"/>
      <c r="BC1045" s="236"/>
      <c r="BD1045" s="236"/>
      <c r="BE1045" s="236"/>
      <c r="BF1045" s="236"/>
      <c r="BG1045" s="236"/>
      <c r="BH1045" s="236"/>
      <c r="BI1045" s="236"/>
      <c r="BJ1045" s="236"/>
      <c r="BK1045" s="236"/>
      <c r="BL1045" s="236"/>
      <c r="BM1045" s="236"/>
      <c r="BN1045" s="236"/>
      <c r="BO1045" s="236"/>
      <c r="BP1045" s="236"/>
      <c r="BQ1045" s="236"/>
      <c r="BR1045" s="236"/>
      <c r="BS1045" s="236"/>
      <c r="BT1045" s="236"/>
      <c r="BU1045" s="236"/>
      <c r="BV1045" s="236"/>
      <c r="BW1045" s="236"/>
      <c r="BX1045" s="236"/>
      <c r="BY1045" s="236"/>
      <c r="BZ1045" s="236"/>
      <c r="CA1045" s="236"/>
      <c r="CB1045" s="236"/>
      <c r="CC1045" s="236"/>
      <c r="CD1045" s="236"/>
      <c r="CE1045" s="236"/>
      <c r="CF1045" s="236"/>
      <c r="CG1045" s="236"/>
      <c r="CH1045" s="236"/>
      <c r="CI1045" s="236"/>
      <c r="CJ1045" s="236"/>
      <c r="CK1045" s="236"/>
      <c r="CL1045" s="236"/>
      <c r="CM1045" s="236"/>
      <c r="CN1045" s="236"/>
      <c r="CO1045" s="236"/>
      <c r="CP1045" s="236"/>
      <c r="CQ1045" s="236"/>
      <c r="CR1045" s="236"/>
      <c r="CS1045" s="236"/>
      <c r="CT1045" s="236"/>
      <c r="CU1045" s="236"/>
    </row>
    <row r="1046" spans="1:99" x14ac:dyDescent="0.25">
      <c r="A1046" s="249">
        <v>1.6</v>
      </c>
      <c r="B1046" s="253">
        <v>0.99929999999999997</v>
      </c>
      <c r="C1046" s="254">
        <v>0.99639999999999995</v>
      </c>
      <c r="D1046" s="254">
        <v>0.99280000000000002</v>
      </c>
      <c r="E1046" s="254">
        <v>0.98560000000000003</v>
      </c>
      <c r="F1046" s="254">
        <v>0.97140000000000004</v>
      </c>
      <c r="G1046" s="254">
        <v>0.95750000000000002</v>
      </c>
      <c r="H1046" s="254">
        <v>0.94389999999999996</v>
      </c>
      <c r="I1046" s="254">
        <v>0.93079999999999996</v>
      </c>
      <c r="J1046" s="254">
        <v>0.91800000000000004</v>
      </c>
      <c r="K1046" s="254">
        <v>0.9</v>
      </c>
      <c r="L1046" s="254">
        <v>0.87380000000000002</v>
      </c>
      <c r="M1046" s="254">
        <v>0.84099999999999997</v>
      </c>
      <c r="N1046" s="254">
        <v>0.86170000000000002</v>
      </c>
      <c r="O1046" s="254">
        <v>0.95179999999999998</v>
      </c>
      <c r="P1046" s="255">
        <v>1.1319999999999999</v>
      </c>
      <c r="Q1046" s="254"/>
      <c r="R1046" s="254"/>
      <c r="S1046" s="254"/>
      <c r="T1046" s="236"/>
      <c r="U1046" s="236"/>
      <c r="V1046" s="236"/>
      <c r="W1046" s="237"/>
      <c r="X1046" s="236"/>
      <c r="Y1046" s="236"/>
      <c r="Z1046" s="236"/>
      <c r="AA1046" s="236"/>
      <c r="AB1046" s="236"/>
      <c r="AC1046" s="237"/>
      <c r="AD1046" s="236"/>
      <c r="AE1046" s="236"/>
      <c r="AF1046" s="236"/>
      <c r="AG1046" s="236"/>
      <c r="AH1046" s="236"/>
      <c r="AI1046" s="236"/>
      <c r="AJ1046" s="236"/>
      <c r="AK1046" s="236"/>
      <c r="AL1046" s="236"/>
      <c r="AM1046" s="236"/>
      <c r="AN1046" s="236"/>
      <c r="AO1046" s="236"/>
      <c r="AP1046" s="236"/>
      <c r="AQ1046" s="236"/>
      <c r="AR1046" s="236"/>
      <c r="AS1046" s="236"/>
      <c r="AT1046" s="236"/>
      <c r="AU1046" s="236"/>
      <c r="AV1046" s="236"/>
      <c r="AW1046" s="236"/>
      <c r="AX1046" s="238"/>
      <c r="AY1046" s="236"/>
      <c r="AZ1046" s="236"/>
      <c r="BA1046" s="236"/>
      <c r="BB1046" s="236"/>
      <c r="BC1046" s="236"/>
      <c r="BD1046" s="236"/>
      <c r="BE1046" s="236"/>
      <c r="BF1046" s="236"/>
      <c r="BG1046" s="236"/>
      <c r="BH1046" s="236"/>
      <c r="BI1046" s="236"/>
      <c r="BJ1046" s="236"/>
      <c r="BK1046" s="236"/>
      <c r="BL1046" s="236"/>
      <c r="BM1046" s="236"/>
      <c r="BN1046" s="236"/>
      <c r="BO1046" s="236"/>
      <c r="BP1046" s="236"/>
      <c r="BQ1046" s="236"/>
      <c r="BR1046" s="236"/>
      <c r="BS1046" s="236"/>
      <c r="BT1046" s="236"/>
      <c r="BU1046" s="236"/>
      <c r="BV1046" s="236"/>
      <c r="BW1046" s="236"/>
      <c r="BX1046" s="236"/>
      <c r="BY1046" s="236"/>
      <c r="BZ1046" s="236"/>
      <c r="CA1046" s="236"/>
      <c r="CB1046" s="236"/>
      <c r="CC1046" s="236"/>
      <c r="CD1046" s="236"/>
      <c r="CE1046" s="236"/>
      <c r="CF1046" s="236"/>
      <c r="CG1046" s="236"/>
      <c r="CH1046" s="236"/>
      <c r="CI1046" s="236"/>
      <c r="CJ1046" s="236"/>
      <c r="CK1046" s="236"/>
      <c r="CL1046" s="236"/>
      <c r="CM1046" s="236"/>
      <c r="CN1046" s="236"/>
      <c r="CO1046" s="236"/>
      <c r="CP1046" s="236"/>
      <c r="CQ1046" s="236"/>
      <c r="CR1046" s="236"/>
      <c r="CS1046" s="236"/>
      <c r="CT1046" s="236"/>
      <c r="CU1046" s="236"/>
    </row>
    <row r="1047" spans="1:99" x14ac:dyDescent="0.25">
      <c r="A1047" s="249">
        <v>1.7</v>
      </c>
      <c r="B1047" s="253">
        <v>0.99939999999999996</v>
      </c>
      <c r="C1047" s="254">
        <v>0.99709999999999999</v>
      </c>
      <c r="D1047" s="254">
        <v>0.99429999999999996</v>
      </c>
      <c r="E1047" s="254">
        <v>0.98860000000000003</v>
      </c>
      <c r="F1047" s="254">
        <v>0.97750000000000004</v>
      </c>
      <c r="G1047" s="254">
        <v>0.9667</v>
      </c>
      <c r="H1047" s="254">
        <v>0.95630000000000004</v>
      </c>
      <c r="I1047" s="254">
        <v>0.94630000000000003</v>
      </c>
      <c r="J1047" s="254">
        <v>0.93669999999999998</v>
      </c>
      <c r="K1047" s="254">
        <v>0.9234</v>
      </c>
      <c r="L1047" s="254">
        <v>0.90429999999999999</v>
      </c>
      <c r="M1047" s="254">
        <v>0.88090000000000002</v>
      </c>
      <c r="N1047" s="254">
        <v>0.89839999999999998</v>
      </c>
      <c r="O1047" s="254">
        <v>0.97450000000000003</v>
      </c>
      <c r="P1047" s="255">
        <v>1.1343000000000001</v>
      </c>
      <c r="Q1047" s="254"/>
      <c r="R1047" s="254"/>
      <c r="S1047" s="254"/>
      <c r="T1047" s="236"/>
      <c r="U1047" s="236"/>
      <c r="V1047" s="236"/>
      <c r="W1047" s="237"/>
      <c r="X1047" s="236"/>
      <c r="Y1047" s="236"/>
      <c r="Z1047" s="236"/>
      <c r="AA1047" s="236"/>
      <c r="AB1047" s="236"/>
      <c r="AC1047" s="237"/>
      <c r="AD1047" s="236"/>
      <c r="AE1047" s="236"/>
      <c r="AF1047" s="236"/>
      <c r="AG1047" s="236"/>
      <c r="AH1047" s="236"/>
      <c r="AI1047" s="236"/>
      <c r="AJ1047" s="236"/>
      <c r="AK1047" s="236"/>
      <c r="AL1047" s="236"/>
      <c r="AM1047" s="236"/>
      <c r="AN1047" s="236"/>
      <c r="AO1047" s="236"/>
      <c r="AP1047" s="236"/>
      <c r="AQ1047" s="236"/>
      <c r="AR1047" s="236"/>
      <c r="AS1047" s="236"/>
      <c r="AT1047" s="236"/>
      <c r="AU1047" s="236"/>
      <c r="AV1047" s="236"/>
      <c r="AW1047" s="236"/>
      <c r="AX1047" s="238"/>
      <c r="AY1047" s="236"/>
      <c r="AZ1047" s="236"/>
      <c r="BA1047" s="236"/>
      <c r="BB1047" s="236"/>
      <c r="BC1047" s="236"/>
      <c r="BD1047" s="236"/>
      <c r="BE1047" s="236"/>
      <c r="BF1047" s="236"/>
      <c r="BG1047" s="236"/>
      <c r="BH1047" s="236"/>
      <c r="BI1047" s="236"/>
      <c r="BJ1047" s="236"/>
      <c r="BK1047" s="236"/>
      <c r="BL1047" s="236"/>
      <c r="BM1047" s="236"/>
      <c r="BN1047" s="236"/>
      <c r="BO1047" s="236"/>
      <c r="BP1047" s="236"/>
      <c r="BQ1047" s="236"/>
      <c r="BR1047" s="236"/>
      <c r="BS1047" s="236"/>
      <c r="BT1047" s="236"/>
      <c r="BU1047" s="236"/>
      <c r="BV1047" s="236"/>
      <c r="BW1047" s="236"/>
      <c r="BX1047" s="236"/>
      <c r="BY1047" s="236"/>
      <c r="BZ1047" s="236"/>
      <c r="CA1047" s="236"/>
      <c r="CB1047" s="236"/>
      <c r="CC1047" s="236"/>
      <c r="CD1047" s="236"/>
      <c r="CE1047" s="236"/>
      <c r="CF1047" s="236"/>
      <c r="CG1047" s="236"/>
      <c r="CH1047" s="236"/>
      <c r="CI1047" s="236"/>
      <c r="CJ1047" s="236"/>
      <c r="CK1047" s="236"/>
      <c r="CL1047" s="236"/>
      <c r="CM1047" s="236"/>
      <c r="CN1047" s="236"/>
      <c r="CO1047" s="236"/>
      <c r="CP1047" s="236"/>
      <c r="CQ1047" s="236"/>
      <c r="CR1047" s="236"/>
      <c r="CS1047" s="236"/>
      <c r="CT1047" s="236"/>
      <c r="CU1047" s="236"/>
    </row>
    <row r="1048" spans="1:99" x14ac:dyDescent="0.25">
      <c r="A1048" s="249">
        <v>1.8</v>
      </c>
      <c r="B1048" s="253">
        <v>0.99950000000000006</v>
      </c>
      <c r="C1048" s="254">
        <v>0.99770000000000003</v>
      </c>
      <c r="D1048" s="254">
        <v>0.99550000000000005</v>
      </c>
      <c r="E1048" s="254">
        <v>0.99099999999999999</v>
      </c>
      <c r="F1048" s="254">
        <v>0.98229999999999995</v>
      </c>
      <c r="G1048" s="254">
        <v>0.97389999999999999</v>
      </c>
      <c r="H1048" s="254">
        <v>0.96589999999999998</v>
      </c>
      <c r="I1048" s="254">
        <v>0.95830000000000004</v>
      </c>
      <c r="J1048" s="254">
        <v>0.95109999999999995</v>
      </c>
      <c r="K1048" s="254">
        <v>0.94130000000000003</v>
      </c>
      <c r="L1048" s="254">
        <v>0.92749999999999999</v>
      </c>
      <c r="M1048" s="254">
        <v>0.91180000000000005</v>
      </c>
      <c r="N1048" s="254">
        <v>0.92969999999999997</v>
      </c>
      <c r="O1048" s="254">
        <v>0.99609999999999999</v>
      </c>
      <c r="P1048" s="255">
        <v>1.1391</v>
      </c>
      <c r="Q1048" s="254"/>
      <c r="R1048" s="254"/>
      <c r="S1048" s="254"/>
      <c r="T1048" s="236"/>
      <c r="U1048" s="236"/>
      <c r="V1048" s="236"/>
      <c r="W1048" s="237"/>
      <c r="X1048" s="236"/>
      <c r="Y1048" s="236"/>
      <c r="Z1048" s="236"/>
      <c r="AA1048" s="236"/>
      <c r="AB1048" s="236"/>
      <c r="AC1048" s="237"/>
      <c r="AD1048" s="236"/>
      <c r="AE1048" s="236"/>
      <c r="AF1048" s="236"/>
      <c r="AG1048" s="236"/>
      <c r="AH1048" s="236"/>
      <c r="AI1048" s="236"/>
      <c r="AJ1048" s="236"/>
      <c r="AK1048" s="236"/>
      <c r="AL1048" s="236"/>
      <c r="AM1048" s="236"/>
      <c r="AN1048" s="236"/>
      <c r="AO1048" s="236"/>
      <c r="AP1048" s="236"/>
      <c r="AQ1048" s="236"/>
      <c r="AR1048" s="236"/>
      <c r="AS1048" s="236"/>
      <c r="AT1048" s="236"/>
      <c r="AU1048" s="236"/>
      <c r="AV1048" s="236"/>
      <c r="AW1048" s="236"/>
      <c r="AX1048" s="238"/>
      <c r="AY1048" s="236"/>
      <c r="AZ1048" s="236"/>
      <c r="BA1048" s="236"/>
      <c r="BB1048" s="236"/>
      <c r="BC1048" s="236"/>
      <c r="BD1048" s="236"/>
      <c r="BE1048" s="236"/>
      <c r="BF1048" s="236"/>
      <c r="BG1048" s="236"/>
      <c r="BH1048" s="236"/>
      <c r="BI1048" s="236"/>
      <c r="BJ1048" s="236"/>
      <c r="BK1048" s="236"/>
      <c r="BL1048" s="236"/>
      <c r="BM1048" s="236"/>
      <c r="BN1048" s="236"/>
      <c r="BO1048" s="236"/>
      <c r="BP1048" s="236"/>
      <c r="BQ1048" s="236"/>
      <c r="BR1048" s="236"/>
      <c r="BS1048" s="236"/>
      <c r="BT1048" s="236"/>
      <c r="BU1048" s="236"/>
      <c r="BV1048" s="236"/>
      <c r="BW1048" s="236"/>
      <c r="BX1048" s="236"/>
      <c r="BY1048" s="236"/>
      <c r="BZ1048" s="236"/>
      <c r="CA1048" s="236"/>
      <c r="CB1048" s="236"/>
      <c r="CC1048" s="236"/>
      <c r="CD1048" s="236"/>
      <c r="CE1048" s="236"/>
      <c r="CF1048" s="236"/>
      <c r="CG1048" s="236"/>
      <c r="CH1048" s="236"/>
      <c r="CI1048" s="236"/>
      <c r="CJ1048" s="236"/>
      <c r="CK1048" s="236"/>
      <c r="CL1048" s="236"/>
      <c r="CM1048" s="236"/>
      <c r="CN1048" s="236"/>
      <c r="CO1048" s="236"/>
      <c r="CP1048" s="236"/>
      <c r="CQ1048" s="236"/>
      <c r="CR1048" s="236"/>
      <c r="CS1048" s="236"/>
      <c r="CT1048" s="236"/>
      <c r="CU1048" s="236"/>
    </row>
    <row r="1049" spans="1:99" x14ac:dyDescent="0.25">
      <c r="A1049" s="249">
        <v>1.9</v>
      </c>
      <c r="B1049" s="253">
        <v>0.99960000000000004</v>
      </c>
      <c r="C1049" s="254">
        <v>0.99819999999999998</v>
      </c>
      <c r="D1049" s="254">
        <v>0.99639999999999995</v>
      </c>
      <c r="E1049" s="254">
        <v>0.9929</v>
      </c>
      <c r="F1049" s="254">
        <v>0.98609999999999998</v>
      </c>
      <c r="G1049" s="254">
        <v>0.97960000000000003</v>
      </c>
      <c r="H1049" s="254">
        <v>0.97350000000000003</v>
      </c>
      <c r="I1049" s="254">
        <v>0.96779999999999999</v>
      </c>
      <c r="J1049" s="254">
        <v>0.96240000000000003</v>
      </c>
      <c r="K1049" s="254">
        <v>0.95520000000000005</v>
      </c>
      <c r="L1049" s="254">
        <v>0.9456</v>
      </c>
      <c r="M1049" s="254">
        <v>0.93589999999999995</v>
      </c>
      <c r="N1049" s="254">
        <v>0.95569999999999999</v>
      </c>
      <c r="O1049" s="254">
        <v>1.0157</v>
      </c>
      <c r="P1049" s="255">
        <v>1.1452</v>
      </c>
      <c r="Q1049" s="254"/>
      <c r="R1049" s="254"/>
      <c r="S1049" s="254"/>
      <c r="T1049" s="236"/>
      <c r="U1049" s="236"/>
      <c r="V1049" s="236"/>
      <c r="W1049" s="237"/>
      <c r="X1049" s="236"/>
      <c r="Y1049" s="236"/>
      <c r="Z1049" s="236"/>
      <c r="AA1049" s="236"/>
      <c r="AB1049" s="236"/>
      <c r="AC1049" s="237"/>
      <c r="AD1049" s="236"/>
      <c r="AE1049" s="236"/>
      <c r="AF1049" s="236"/>
      <c r="AG1049" s="236"/>
      <c r="AH1049" s="236"/>
      <c r="AI1049" s="236"/>
      <c r="AJ1049" s="236"/>
      <c r="AK1049" s="236"/>
      <c r="AL1049" s="236"/>
      <c r="AM1049" s="236"/>
      <c r="AN1049" s="236"/>
      <c r="AO1049" s="236"/>
      <c r="AP1049" s="236"/>
      <c r="AQ1049" s="236"/>
      <c r="AR1049" s="236"/>
      <c r="AS1049" s="236"/>
      <c r="AT1049" s="236"/>
      <c r="AU1049" s="236"/>
      <c r="AV1049" s="236"/>
      <c r="AW1049" s="236"/>
      <c r="AX1049" s="238"/>
      <c r="AY1049" s="236"/>
      <c r="AZ1049" s="236"/>
      <c r="BA1049" s="236"/>
      <c r="BB1049" s="236"/>
      <c r="BC1049" s="236"/>
      <c r="BD1049" s="236"/>
      <c r="BE1049" s="236"/>
      <c r="BF1049" s="236"/>
      <c r="BG1049" s="236"/>
      <c r="BH1049" s="236"/>
      <c r="BI1049" s="236"/>
      <c r="BJ1049" s="236"/>
      <c r="BK1049" s="236"/>
      <c r="BL1049" s="236"/>
      <c r="BM1049" s="236"/>
      <c r="BN1049" s="236"/>
      <c r="BO1049" s="236"/>
      <c r="BP1049" s="236"/>
      <c r="BQ1049" s="236"/>
      <c r="BR1049" s="236"/>
      <c r="BS1049" s="236"/>
      <c r="BT1049" s="236"/>
      <c r="BU1049" s="236"/>
      <c r="BV1049" s="236"/>
      <c r="BW1049" s="236"/>
      <c r="BX1049" s="236"/>
      <c r="BY1049" s="236"/>
      <c r="BZ1049" s="236"/>
      <c r="CA1049" s="236"/>
      <c r="CB1049" s="236"/>
      <c r="CC1049" s="236"/>
      <c r="CD1049" s="236"/>
      <c r="CE1049" s="236"/>
      <c r="CF1049" s="236"/>
      <c r="CG1049" s="236"/>
      <c r="CH1049" s="236"/>
      <c r="CI1049" s="236"/>
      <c r="CJ1049" s="236"/>
      <c r="CK1049" s="236"/>
      <c r="CL1049" s="236"/>
      <c r="CM1049" s="236"/>
      <c r="CN1049" s="236"/>
      <c r="CO1049" s="236"/>
      <c r="CP1049" s="236"/>
      <c r="CQ1049" s="236"/>
      <c r="CR1049" s="236"/>
      <c r="CS1049" s="236"/>
      <c r="CT1049" s="236"/>
      <c r="CU1049" s="236"/>
    </row>
    <row r="1050" spans="1:99" x14ac:dyDescent="0.25">
      <c r="A1050" s="249">
        <v>2</v>
      </c>
      <c r="B1050" s="253">
        <v>0.99970000000000003</v>
      </c>
      <c r="C1050" s="254">
        <v>0.99860000000000004</v>
      </c>
      <c r="D1050" s="254">
        <v>0.99719999999999998</v>
      </c>
      <c r="E1050" s="254">
        <v>0.99439999999999995</v>
      </c>
      <c r="F1050" s="254">
        <v>0.98919999999999997</v>
      </c>
      <c r="G1050" s="254">
        <v>0.98419999999999996</v>
      </c>
      <c r="H1050" s="254">
        <v>0.97960000000000003</v>
      </c>
      <c r="I1050" s="254">
        <v>0.97540000000000004</v>
      </c>
      <c r="J1050" s="254">
        <v>0.97150000000000003</v>
      </c>
      <c r="K1050" s="254">
        <v>0.96640000000000004</v>
      </c>
      <c r="L1050" s="254">
        <v>0.95989999999999998</v>
      </c>
      <c r="M1050" s="254">
        <v>0.95499999999999996</v>
      </c>
      <c r="N1050" s="254">
        <v>0.97719999999999996</v>
      </c>
      <c r="O1050" s="254">
        <v>1.0327999999999999</v>
      </c>
      <c r="P1050" s="255">
        <v>1.1516</v>
      </c>
      <c r="Q1050" s="254"/>
      <c r="R1050" s="254"/>
      <c r="S1050" s="254"/>
      <c r="T1050" s="236"/>
      <c r="U1050" s="236"/>
      <c r="V1050" s="236"/>
      <c r="W1050" s="237"/>
      <c r="X1050" s="236"/>
      <c r="Y1050" s="236"/>
      <c r="Z1050" s="236"/>
      <c r="AA1050" s="236"/>
      <c r="AB1050" s="236"/>
      <c r="AC1050" s="237"/>
      <c r="AD1050" s="236"/>
      <c r="AE1050" s="236"/>
      <c r="AF1050" s="236"/>
      <c r="AG1050" s="236"/>
      <c r="AH1050" s="236"/>
      <c r="AI1050" s="236"/>
      <c r="AJ1050" s="236"/>
      <c r="AK1050" s="236"/>
      <c r="AL1050" s="236"/>
      <c r="AM1050" s="236"/>
      <c r="AN1050" s="236"/>
      <c r="AO1050" s="236"/>
      <c r="AP1050" s="236"/>
      <c r="AQ1050" s="236"/>
      <c r="AR1050" s="236"/>
      <c r="AS1050" s="236"/>
      <c r="AT1050" s="236"/>
      <c r="AU1050" s="236"/>
      <c r="AV1050" s="236"/>
      <c r="AW1050" s="236"/>
      <c r="AX1050" s="238"/>
      <c r="AY1050" s="236"/>
      <c r="AZ1050" s="236"/>
      <c r="BA1050" s="236"/>
      <c r="BB1050" s="236"/>
      <c r="BC1050" s="236"/>
      <c r="BD1050" s="236"/>
      <c r="BE1050" s="236"/>
      <c r="BF1050" s="236"/>
      <c r="BG1050" s="236"/>
      <c r="BH1050" s="236"/>
      <c r="BI1050" s="236"/>
      <c r="BJ1050" s="236"/>
      <c r="BK1050" s="236"/>
      <c r="BL1050" s="236"/>
      <c r="BM1050" s="236"/>
      <c r="BN1050" s="236"/>
      <c r="BO1050" s="236"/>
      <c r="BP1050" s="236"/>
      <c r="BQ1050" s="236"/>
      <c r="BR1050" s="236"/>
      <c r="BS1050" s="236"/>
      <c r="BT1050" s="236"/>
      <c r="BU1050" s="236"/>
      <c r="BV1050" s="236"/>
      <c r="BW1050" s="236"/>
      <c r="BX1050" s="236"/>
      <c r="BY1050" s="236"/>
      <c r="BZ1050" s="236"/>
      <c r="CA1050" s="236"/>
      <c r="CB1050" s="236"/>
      <c r="CC1050" s="236"/>
      <c r="CD1050" s="236"/>
      <c r="CE1050" s="236"/>
      <c r="CF1050" s="236"/>
      <c r="CG1050" s="236"/>
      <c r="CH1050" s="236"/>
      <c r="CI1050" s="236"/>
      <c r="CJ1050" s="236"/>
      <c r="CK1050" s="236"/>
      <c r="CL1050" s="236"/>
      <c r="CM1050" s="236"/>
      <c r="CN1050" s="236"/>
      <c r="CO1050" s="236"/>
      <c r="CP1050" s="236"/>
      <c r="CQ1050" s="236"/>
      <c r="CR1050" s="236"/>
      <c r="CS1050" s="236"/>
      <c r="CT1050" s="236"/>
      <c r="CU1050" s="236"/>
    </row>
    <row r="1051" spans="1:99" x14ac:dyDescent="0.25">
      <c r="A1051" s="249">
        <v>2.2000000000000002</v>
      </c>
      <c r="B1051" s="253">
        <v>0.99980000000000002</v>
      </c>
      <c r="C1051" s="254">
        <v>0.99919999999999998</v>
      </c>
      <c r="D1051" s="254">
        <v>0.99829999999999997</v>
      </c>
      <c r="E1051" s="254">
        <v>0.99670000000000003</v>
      </c>
      <c r="F1051" s="254">
        <v>0.99370000000000003</v>
      </c>
      <c r="G1051" s="254">
        <v>0.99099999999999999</v>
      </c>
      <c r="H1051" s="254">
        <v>0.98860000000000003</v>
      </c>
      <c r="I1051" s="254">
        <v>0.98560000000000003</v>
      </c>
      <c r="J1051" s="254">
        <v>0.98470000000000002</v>
      </c>
      <c r="K1051" s="254">
        <v>0.98260000000000003</v>
      </c>
      <c r="L1051" s="254">
        <v>0.98060000000000003</v>
      </c>
      <c r="M1051" s="254">
        <v>0.98270000000000002</v>
      </c>
      <c r="N1051" s="254">
        <v>1.0094000000000001</v>
      </c>
      <c r="O1051" s="254">
        <v>1.06</v>
      </c>
      <c r="P1051" s="255">
        <v>1.1635</v>
      </c>
      <c r="Q1051" s="254"/>
      <c r="R1051" s="254"/>
      <c r="S1051" s="254"/>
      <c r="T1051" s="236"/>
      <c r="U1051" s="236"/>
      <c r="V1051" s="236"/>
      <c r="W1051" s="237"/>
      <c r="X1051" s="236"/>
      <c r="Y1051" s="236"/>
      <c r="Z1051" s="236"/>
      <c r="AA1051" s="236"/>
      <c r="AB1051" s="236"/>
      <c r="AC1051" s="237"/>
      <c r="AD1051" s="236"/>
      <c r="AE1051" s="236"/>
      <c r="AF1051" s="236"/>
      <c r="AG1051" s="236"/>
      <c r="AH1051" s="236"/>
      <c r="AI1051" s="236"/>
      <c r="AJ1051" s="236"/>
      <c r="AK1051" s="236"/>
      <c r="AL1051" s="236"/>
      <c r="AM1051" s="236"/>
      <c r="AN1051" s="236"/>
      <c r="AO1051" s="236"/>
      <c r="AP1051" s="236"/>
      <c r="AQ1051" s="236"/>
      <c r="AR1051" s="236"/>
      <c r="AS1051" s="236"/>
      <c r="AT1051" s="236"/>
      <c r="AU1051" s="236"/>
      <c r="AV1051" s="236"/>
      <c r="AW1051" s="236"/>
      <c r="AX1051" s="238"/>
      <c r="AY1051" s="236"/>
      <c r="AZ1051" s="236"/>
      <c r="BA1051" s="236"/>
      <c r="BB1051" s="236"/>
      <c r="BC1051" s="236"/>
      <c r="BD1051" s="236"/>
      <c r="BE1051" s="236"/>
      <c r="BF1051" s="236"/>
      <c r="BG1051" s="236"/>
      <c r="BH1051" s="236"/>
      <c r="BI1051" s="236"/>
      <c r="BJ1051" s="236"/>
      <c r="BK1051" s="236"/>
      <c r="BL1051" s="236"/>
      <c r="BM1051" s="236"/>
      <c r="BN1051" s="236"/>
      <c r="BO1051" s="236"/>
      <c r="BP1051" s="236"/>
      <c r="BQ1051" s="236"/>
      <c r="BR1051" s="236"/>
      <c r="BS1051" s="236"/>
      <c r="BT1051" s="236"/>
      <c r="BU1051" s="236"/>
      <c r="BV1051" s="236"/>
      <c r="BW1051" s="236"/>
      <c r="BX1051" s="236"/>
      <c r="BY1051" s="236"/>
      <c r="BZ1051" s="236"/>
      <c r="CA1051" s="236"/>
      <c r="CB1051" s="236"/>
      <c r="CC1051" s="236"/>
      <c r="CD1051" s="236"/>
      <c r="CE1051" s="236"/>
      <c r="CF1051" s="236"/>
      <c r="CG1051" s="236"/>
      <c r="CH1051" s="236"/>
      <c r="CI1051" s="236"/>
      <c r="CJ1051" s="236"/>
      <c r="CK1051" s="236"/>
      <c r="CL1051" s="236"/>
      <c r="CM1051" s="236"/>
      <c r="CN1051" s="236"/>
      <c r="CO1051" s="236"/>
      <c r="CP1051" s="236"/>
      <c r="CQ1051" s="236"/>
      <c r="CR1051" s="236"/>
      <c r="CS1051" s="236"/>
      <c r="CT1051" s="236"/>
      <c r="CU1051" s="236"/>
    </row>
    <row r="1052" spans="1:99" x14ac:dyDescent="0.25">
      <c r="A1052" s="249">
        <v>2.4</v>
      </c>
      <c r="B1052" s="253">
        <v>0.99990000000000001</v>
      </c>
      <c r="C1052" s="254">
        <v>0.99960000000000004</v>
      </c>
      <c r="D1052" s="254">
        <v>0.99909999999999999</v>
      </c>
      <c r="E1052" s="254">
        <v>0.99829999999999997</v>
      </c>
      <c r="F1052" s="254">
        <v>0.99690000000000001</v>
      </c>
      <c r="G1052" s="254">
        <v>0.99570000000000003</v>
      </c>
      <c r="H1052" s="254">
        <v>0.99480000000000002</v>
      </c>
      <c r="I1052" s="254">
        <v>0.99409999999999998</v>
      </c>
      <c r="J1052" s="254">
        <v>0.99360000000000004</v>
      </c>
      <c r="K1052" s="254">
        <v>0.99350000000000005</v>
      </c>
      <c r="L1052" s="254">
        <v>0.99450000000000005</v>
      </c>
      <c r="M1052" s="254">
        <v>1.0011000000000001</v>
      </c>
      <c r="N1052" s="254">
        <v>1.0313000000000001</v>
      </c>
      <c r="O1052" s="254">
        <v>1.0792999999999999</v>
      </c>
      <c r="P1052" s="255">
        <v>1.1728000000000001</v>
      </c>
      <c r="Q1052" s="254"/>
      <c r="R1052" s="254"/>
      <c r="S1052" s="254"/>
      <c r="T1052" s="236"/>
      <c r="U1052" s="236"/>
      <c r="V1052" s="236"/>
      <c r="W1052" s="237"/>
      <c r="X1052" s="236"/>
      <c r="Y1052" s="236"/>
      <c r="Z1052" s="236"/>
      <c r="AA1052" s="236"/>
      <c r="AB1052" s="236"/>
      <c r="AC1052" s="237"/>
      <c r="AD1052" s="236"/>
      <c r="AE1052" s="236"/>
      <c r="AF1052" s="236"/>
      <c r="AG1052" s="236"/>
      <c r="AH1052" s="236"/>
      <c r="AI1052" s="236"/>
      <c r="AJ1052" s="236"/>
      <c r="AK1052" s="236"/>
      <c r="AL1052" s="236"/>
      <c r="AM1052" s="236"/>
      <c r="AN1052" s="236"/>
      <c r="AO1052" s="236"/>
      <c r="AP1052" s="236"/>
      <c r="AQ1052" s="236"/>
      <c r="AR1052" s="236"/>
      <c r="AS1052" s="236"/>
      <c r="AT1052" s="236"/>
      <c r="AU1052" s="236"/>
      <c r="AV1052" s="236"/>
      <c r="AW1052" s="236"/>
      <c r="AX1052" s="238"/>
      <c r="AY1052" s="236"/>
      <c r="AZ1052" s="236"/>
      <c r="BA1052" s="236"/>
      <c r="BB1052" s="236"/>
      <c r="BC1052" s="236"/>
      <c r="BD1052" s="236"/>
      <c r="BE1052" s="236"/>
      <c r="BF1052" s="236"/>
      <c r="BG1052" s="236"/>
      <c r="BH1052" s="236"/>
      <c r="BI1052" s="236"/>
      <c r="BJ1052" s="236"/>
      <c r="BK1052" s="236"/>
      <c r="BL1052" s="236"/>
      <c r="BM1052" s="236"/>
      <c r="BN1052" s="236"/>
      <c r="BO1052" s="236"/>
      <c r="BP1052" s="236"/>
      <c r="BQ1052" s="236"/>
      <c r="BR1052" s="236"/>
      <c r="BS1052" s="236"/>
      <c r="BT1052" s="236"/>
      <c r="BU1052" s="236"/>
      <c r="BV1052" s="236"/>
      <c r="BW1052" s="236"/>
      <c r="BX1052" s="236"/>
      <c r="BY1052" s="236"/>
      <c r="BZ1052" s="236"/>
      <c r="CA1052" s="236"/>
      <c r="CB1052" s="236"/>
      <c r="CC1052" s="236"/>
      <c r="CD1052" s="236"/>
      <c r="CE1052" s="236"/>
      <c r="CF1052" s="236"/>
      <c r="CG1052" s="236"/>
      <c r="CH1052" s="236"/>
      <c r="CI1052" s="236"/>
      <c r="CJ1052" s="236"/>
      <c r="CK1052" s="236"/>
      <c r="CL1052" s="236"/>
      <c r="CM1052" s="236"/>
      <c r="CN1052" s="236"/>
      <c r="CO1052" s="236"/>
      <c r="CP1052" s="236"/>
      <c r="CQ1052" s="236"/>
      <c r="CR1052" s="236"/>
      <c r="CS1052" s="236"/>
      <c r="CT1052" s="236"/>
      <c r="CU1052" s="236"/>
    </row>
    <row r="1053" spans="1:99" x14ac:dyDescent="0.25">
      <c r="A1053" s="249">
        <v>2.6</v>
      </c>
      <c r="B1053" s="253">
        <v>1</v>
      </c>
      <c r="C1053" s="254">
        <v>0.99980000000000002</v>
      </c>
      <c r="D1053" s="254">
        <v>0.99970000000000003</v>
      </c>
      <c r="E1053" s="254">
        <v>0.99939999999999996</v>
      </c>
      <c r="F1053" s="254">
        <v>0.99909999999999999</v>
      </c>
      <c r="G1053" s="254">
        <v>0.999</v>
      </c>
      <c r="H1053" s="254">
        <v>0.999</v>
      </c>
      <c r="I1053" s="254">
        <v>0.99929999999999997</v>
      </c>
      <c r="J1053" s="254">
        <v>0.99980000000000002</v>
      </c>
      <c r="K1053" s="254">
        <v>1.0009999999999999</v>
      </c>
      <c r="L1053" s="254">
        <v>1.004</v>
      </c>
      <c r="M1053" s="254">
        <v>1.0137</v>
      </c>
      <c r="N1053" s="254">
        <v>1.0463</v>
      </c>
      <c r="O1053" s="254">
        <v>1.0926</v>
      </c>
      <c r="P1053" s="255">
        <v>1.1792</v>
      </c>
      <c r="Q1053" s="254"/>
      <c r="R1053" s="254"/>
      <c r="S1053" s="254"/>
      <c r="T1053" s="236"/>
      <c r="U1053" s="236"/>
      <c r="V1053" s="236"/>
      <c r="W1053" s="237"/>
      <c r="X1053" s="236"/>
      <c r="Y1053" s="236"/>
      <c r="Z1053" s="236"/>
      <c r="AA1053" s="236"/>
      <c r="AB1053" s="236"/>
      <c r="AC1053" s="237"/>
      <c r="AD1053" s="236"/>
      <c r="AE1053" s="236"/>
      <c r="AF1053" s="236"/>
      <c r="AG1053" s="236"/>
      <c r="AH1053" s="236"/>
      <c r="AI1053" s="236"/>
      <c r="AJ1053" s="236"/>
      <c r="AK1053" s="236"/>
      <c r="AL1053" s="236"/>
      <c r="AM1053" s="236"/>
      <c r="AN1053" s="236"/>
      <c r="AO1053" s="236"/>
      <c r="AP1053" s="236"/>
      <c r="AQ1053" s="236"/>
      <c r="AR1053" s="236"/>
      <c r="AS1053" s="236"/>
      <c r="AT1053" s="236"/>
      <c r="AU1053" s="236"/>
      <c r="AV1053" s="236"/>
      <c r="AW1053" s="236"/>
      <c r="AX1053" s="238"/>
      <c r="AY1053" s="236"/>
      <c r="AZ1053" s="236"/>
      <c r="BA1053" s="236"/>
      <c r="BB1053" s="236"/>
      <c r="BC1053" s="236"/>
      <c r="BD1053" s="236"/>
      <c r="BE1053" s="236"/>
      <c r="BF1053" s="236"/>
      <c r="BG1053" s="236"/>
      <c r="BH1053" s="236"/>
      <c r="BI1053" s="236"/>
      <c r="BJ1053" s="236"/>
      <c r="BK1053" s="236"/>
      <c r="BL1053" s="236"/>
      <c r="BM1053" s="236"/>
      <c r="BN1053" s="236"/>
      <c r="BO1053" s="236"/>
      <c r="BP1053" s="236"/>
      <c r="BQ1053" s="236"/>
      <c r="BR1053" s="236"/>
      <c r="BS1053" s="236"/>
      <c r="BT1053" s="236"/>
      <c r="BU1053" s="236"/>
      <c r="BV1053" s="236"/>
      <c r="BW1053" s="236"/>
      <c r="BX1053" s="236"/>
      <c r="BY1053" s="236"/>
      <c r="BZ1053" s="236"/>
      <c r="CA1053" s="236"/>
      <c r="CB1053" s="236"/>
      <c r="CC1053" s="236"/>
      <c r="CD1053" s="236"/>
      <c r="CE1053" s="236"/>
      <c r="CF1053" s="236"/>
      <c r="CG1053" s="236"/>
      <c r="CH1053" s="236"/>
      <c r="CI1053" s="236"/>
      <c r="CJ1053" s="236"/>
      <c r="CK1053" s="236"/>
      <c r="CL1053" s="236"/>
      <c r="CM1053" s="236"/>
      <c r="CN1053" s="236"/>
      <c r="CO1053" s="236"/>
      <c r="CP1053" s="236"/>
      <c r="CQ1053" s="236"/>
      <c r="CR1053" s="236"/>
      <c r="CS1053" s="236"/>
      <c r="CT1053" s="236"/>
      <c r="CU1053" s="236"/>
    </row>
    <row r="1054" spans="1:99" x14ac:dyDescent="0.25">
      <c r="A1054" s="249">
        <v>2.8</v>
      </c>
      <c r="B1054" s="253">
        <v>1</v>
      </c>
      <c r="C1054" s="254">
        <v>1</v>
      </c>
      <c r="D1054" s="254">
        <v>1E-4</v>
      </c>
      <c r="E1054" s="254">
        <v>1.0002</v>
      </c>
      <c r="F1054" s="254">
        <v>1.0006999999999999</v>
      </c>
      <c r="G1054" s="254">
        <v>1.0013000000000001</v>
      </c>
      <c r="H1054" s="254">
        <v>1.0021</v>
      </c>
      <c r="I1054" s="254">
        <v>1.0031000000000001</v>
      </c>
      <c r="J1054" s="254">
        <v>1.0042</v>
      </c>
      <c r="K1054" s="254">
        <v>1.0063</v>
      </c>
      <c r="L1054" s="254">
        <v>1.06E-2</v>
      </c>
      <c r="M1054" s="254">
        <v>1.0223</v>
      </c>
      <c r="N1054" s="254">
        <v>1.0565</v>
      </c>
      <c r="O1054" s="254">
        <v>1.1015999999999999</v>
      </c>
      <c r="P1054" s="255">
        <v>1.1830000000000001</v>
      </c>
      <c r="Q1054" s="254"/>
      <c r="R1054" s="254"/>
      <c r="S1054" s="254"/>
      <c r="T1054" s="236"/>
      <c r="U1054" s="236"/>
      <c r="V1054" s="236"/>
      <c r="W1054" s="237"/>
      <c r="X1054" s="236"/>
      <c r="Y1054" s="236"/>
      <c r="Z1054" s="236"/>
      <c r="AA1054" s="236"/>
      <c r="AB1054" s="236"/>
      <c r="AC1054" s="237"/>
      <c r="AD1054" s="236"/>
      <c r="AE1054" s="236"/>
      <c r="AF1054" s="236"/>
      <c r="AG1054" s="236"/>
      <c r="AH1054" s="236"/>
      <c r="AI1054" s="236"/>
      <c r="AJ1054" s="236"/>
      <c r="AK1054" s="236"/>
      <c r="AL1054" s="236"/>
      <c r="AM1054" s="236"/>
      <c r="AN1054" s="236"/>
      <c r="AO1054" s="236"/>
      <c r="AP1054" s="236"/>
      <c r="AQ1054" s="236"/>
      <c r="AR1054" s="236"/>
      <c r="AS1054" s="236"/>
      <c r="AT1054" s="236"/>
      <c r="AU1054" s="236"/>
      <c r="AV1054" s="236"/>
      <c r="AW1054" s="236"/>
      <c r="AX1054" s="238"/>
      <c r="AY1054" s="236"/>
      <c r="AZ1054" s="236"/>
      <c r="BA1054" s="236"/>
      <c r="BB1054" s="236"/>
      <c r="BC1054" s="236"/>
      <c r="BD1054" s="236"/>
      <c r="BE1054" s="236"/>
      <c r="BF1054" s="236"/>
      <c r="BG1054" s="236"/>
      <c r="BH1054" s="236"/>
      <c r="BI1054" s="236"/>
      <c r="BJ1054" s="236"/>
      <c r="BK1054" s="236"/>
      <c r="BL1054" s="236"/>
      <c r="BM1054" s="236"/>
      <c r="BN1054" s="236"/>
      <c r="BO1054" s="236"/>
      <c r="BP1054" s="236"/>
      <c r="BQ1054" s="236"/>
      <c r="BR1054" s="236"/>
      <c r="BS1054" s="236"/>
      <c r="BT1054" s="236"/>
      <c r="BU1054" s="236"/>
      <c r="BV1054" s="236"/>
      <c r="BW1054" s="236"/>
      <c r="BX1054" s="236"/>
      <c r="BY1054" s="236"/>
      <c r="BZ1054" s="236"/>
      <c r="CA1054" s="236"/>
      <c r="CB1054" s="236"/>
      <c r="CC1054" s="236"/>
      <c r="CD1054" s="236"/>
      <c r="CE1054" s="236"/>
      <c r="CF1054" s="236"/>
      <c r="CG1054" s="236"/>
      <c r="CH1054" s="236"/>
      <c r="CI1054" s="236"/>
      <c r="CJ1054" s="236"/>
      <c r="CK1054" s="236"/>
      <c r="CL1054" s="236"/>
      <c r="CM1054" s="236"/>
      <c r="CN1054" s="236"/>
      <c r="CO1054" s="236"/>
      <c r="CP1054" s="236"/>
      <c r="CQ1054" s="236"/>
      <c r="CR1054" s="236"/>
      <c r="CS1054" s="236"/>
      <c r="CT1054" s="236"/>
      <c r="CU1054" s="236"/>
    </row>
    <row r="1055" spans="1:99" x14ac:dyDescent="0.25">
      <c r="A1055" s="249">
        <v>3</v>
      </c>
      <c r="B1055" s="253">
        <v>1</v>
      </c>
      <c r="C1055" s="254">
        <v>1.0002</v>
      </c>
      <c r="D1055" s="254">
        <v>4.0000000000000002E-4</v>
      </c>
      <c r="E1055" s="254">
        <v>1.0007999999999999</v>
      </c>
      <c r="F1055" s="254">
        <v>1.0018</v>
      </c>
      <c r="G1055" s="254">
        <v>1.0029999999999999</v>
      </c>
      <c r="H1055" s="254">
        <v>1.0043</v>
      </c>
      <c r="I1055" s="254">
        <v>1.0057</v>
      </c>
      <c r="J1055" s="254">
        <v>1.0074000000000001</v>
      </c>
      <c r="K1055" s="254">
        <v>1.0101</v>
      </c>
      <c r="L1055" s="254">
        <v>1.0153000000000001</v>
      </c>
      <c r="M1055" s="254">
        <v>1.0284</v>
      </c>
      <c r="N1055" s="254">
        <v>1.0634999999999999</v>
      </c>
      <c r="O1055" s="254">
        <v>1.1074999999999999</v>
      </c>
      <c r="P1055" s="255">
        <v>1.1848000000000001</v>
      </c>
      <c r="Q1055" s="254"/>
      <c r="R1055" s="254"/>
      <c r="S1055" s="254"/>
      <c r="T1055" s="236"/>
      <c r="U1055" s="236"/>
      <c r="V1055" s="236"/>
      <c r="W1055" s="237"/>
      <c r="X1055" s="236"/>
      <c r="Y1055" s="236"/>
      <c r="Z1055" s="236"/>
      <c r="AA1055" s="236"/>
      <c r="AB1055" s="236"/>
      <c r="AC1055" s="237"/>
      <c r="AD1055" s="236"/>
      <c r="AE1055" s="236"/>
      <c r="AF1055" s="236"/>
      <c r="AG1055" s="236"/>
      <c r="AH1055" s="236"/>
      <c r="AI1055" s="236"/>
      <c r="AJ1055" s="236"/>
      <c r="AK1055" s="236"/>
      <c r="AL1055" s="236"/>
      <c r="AM1055" s="236"/>
      <c r="AN1055" s="236"/>
      <c r="AO1055" s="236"/>
      <c r="AP1055" s="236"/>
      <c r="AQ1055" s="236"/>
      <c r="AR1055" s="236"/>
      <c r="AS1055" s="236"/>
      <c r="AT1055" s="236"/>
      <c r="AU1055" s="236"/>
      <c r="AV1055" s="236"/>
      <c r="AW1055" s="236"/>
      <c r="AX1055" s="238"/>
      <c r="AY1055" s="236"/>
      <c r="AZ1055" s="236"/>
      <c r="BA1055" s="236"/>
      <c r="BB1055" s="236"/>
      <c r="BC1055" s="236"/>
      <c r="BD1055" s="236"/>
      <c r="BE1055" s="236"/>
      <c r="BF1055" s="236"/>
      <c r="BG1055" s="236"/>
      <c r="BH1055" s="236"/>
      <c r="BI1055" s="236"/>
      <c r="BJ1055" s="236"/>
      <c r="BK1055" s="236"/>
      <c r="BL1055" s="236"/>
      <c r="BM1055" s="236"/>
      <c r="BN1055" s="236"/>
      <c r="BO1055" s="236"/>
      <c r="BP1055" s="236"/>
      <c r="BQ1055" s="236"/>
      <c r="BR1055" s="236"/>
      <c r="BS1055" s="236"/>
      <c r="BT1055" s="236"/>
      <c r="BU1055" s="236"/>
      <c r="BV1055" s="236"/>
      <c r="BW1055" s="236"/>
      <c r="BX1055" s="236"/>
      <c r="BY1055" s="236"/>
      <c r="BZ1055" s="236"/>
      <c r="CA1055" s="236"/>
      <c r="CB1055" s="236"/>
      <c r="CC1055" s="236"/>
      <c r="CD1055" s="236"/>
      <c r="CE1055" s="236"/>
      <c r="CF1055" s="236"/>
      <c r="CG1055" s="236"/>
      <c r="CH1055" s="236"/>
      <c r="CI1055" s="236"/>
      <c r="CJ1055" s="236"/>
      <c r="CK1055" s="236"/>
      <c r="CL1055" s="236"/>
      <c r="CM1055" s="236"/>
      <c r="CN1055" s="236"/>
      <c r="CO1055" s="236"/>
      <c r="CP1055" s="236"/>
      <c r="CQ1055" s="236"/>
      <c r="CR1055" s="236"/>
      <c r="CS1055" s="236"/>
      <c r="CT1055" s="236"/>
      <c r="CU1055" s="236"/>
    </row>
    <row r="1056" spans="1:99" x14ac:dyDescent="0.25">
      <c r="A1056" s="249">
        <v>3.5</v>
      </c>
      <c r="B1056" s="253">
        <v>1.0001</v>
      </c>
      <c r="C1056" s="254">
        <v>1.0004</v>
      </c>
      <c r="D1056" s="254">
        <v>8.0000000000000004E-4</v>
      </c>
      <c r="E1056" s="254">
        <v>1.0017</v>
      </c>
      <c r="F1056" s="254">
        <v>1.0035000000000001</v>
      </c>
      <c r="G1056" s="254">
        <v>1.0055000000000001</v>
      </c>
      <c r="H1056" s="254">
        <v>1.0075000000000001</v>
      </c>
      <c r="I1056" s="254">
        <v>1.0097</v>
      </c>
      <c r="J1056" s="254">
        <v>1.012</v>
      </c>
      <c r="K1056" s="254">
        <v>1.0156000000000001</v>
      </c>
      <c r="L1056" s="254">
        <v>1.0221</v>
      </c>
      <c r="M1056" s="254">
        <v>1.0367999999999999</v>
      </c>
      <c r="N1056" s="254">
        <v>1.0723</v>
      </c>
      <c r="O1056" s="254">
        <v>1.1137999999999999</v>
      </c>
      <c r="P1056" s="255">
        <v>1.1834</v>
      </c>
      <c r="Q1056" s="254"/>
      <c r="R1056" s="254"/>
      <c r="S1056" s="254"/>
      <c r="T1056" s="236"/>
      <c r="U1056" s="236"/>
      <c r="V1056" s="236"/>
      <c r="W1056" s="237"/>
      <c r="X1056" s="236"/>
      <c r="Y1056" s="236"/>
      <c r="Z1056" s="236"/>
      <c r="AA1056" s="236"/>
      <c r="AB1056" s="236"/>
      <c r="AC1056" s="237"/>
      <c r="AD1056" s="236"/>
      <c r="AE1056" s="236"/>
      <c r="AF1056" s="236"/>
      <c r="AG1056" s="236"/>
      <c r="AH1056" s="236"/>
      <c r="AI1056" s="236"/>
      <c r="AJ1056" s="236"/>
      <c r="AK1056" s="236"/>
      <c r="AL1056" s="236"/>
      <c r="AM1056" s="236"/>
      <c r="AN1056" s="236"/>
      <c r="AO1056" s="236"/>
      <c r="AP1056" s="236"/>
      <c r="AQ1056" s="236"/>
      <c r="AR1056" s="236"/>
      <c r="AS1056" s="236"/>
      <c r="AT1056" s="236"/>
      <c r="AU1056" s="236"/>
      <c r="AV1056" s="236"/>
      <c r="AW1056" s="236"/>
      <c r="AX1056" s="238"/>
      <c r="AY1056" s="236"/>
      <c r="AZ1056" s="236"/>
      <c r="BA1056" s="236"/>
      <c r="BB1056" s="236"/>
      <c r="BC1056" s="236"/>
      <c r="BD1056" s="236"/>
      <c r="BE1056" s="236"/>
      <c r="BF1056" s="236"/>
      <c r="BG1056" s="236"/>
      <c r="BH1056" s="236"/>
      <c r="BI1056" s="236"/>
      <c r="BJ1056" s="236"/>
      <c r="BK1056" s="236"/>
      <c r="BL1056" s="236"/>
      <c r="BM1056" s="236"/>
      <c r="BN1056" s="236"/>
      <c r="BO1056" s="236"/>
      <c r="BP1056" s="236"/>
      <c r="BQ1056" s="236"/>
      <c r="BR1056" s="236"/>
      <c r="BS1056" s="236"/>
      <c r="BT1056" s="236"/>
      <c r="BU1056" s="236"/>
      <c r="BV1056" s="236"/>
      <c r="BW1056" s="236"/>
      <c r="BX1056" s="236"/>
      <c r="BY1056" s="236"/>
      <c r="BZ1056" s="236"/>
      <c r="CA1056" s="236"/>
      <c r="CB1056" s="236"/>
      <c r="CC1056" s="236"/>
      <c r="CD1056" s="236"/>
      <c r="CE1056" s="236"/>
      <c r="CF1056" s="236"/>
      <c r="CG1056" s="236"/>
      <c r="CH1056" s="236"/>
      <c r="CI1056" s="236"/>
      <c r="CJ1056" s="236"/>
      <c r="CK1056" s="236"/>
      <c r="CL1056" s="236"/>
      <c r="CM1056" s="236"/>
      <c r="CN1056" s="236"/>
      <c r="CO1056" s="236"/>
      <c r="CP1056" s="236"/>
      <c r="CQ1056" s="236"/>
      <c r="CR1056" s="236"/>
      <c r="CS1056" s="236"/>
      <c r="CT1056" s="236"/>
      <c r="CU1056" s="236"/>
    </row>
    <row r="1057" spans="1:99" ht="15.75" thickBot="1" x14ac:dyDescent="0.3">
      <c r="A1057" s="257">
        <v>4</v>
      </c>
      <c r="B1057" s="258">
        <v>1.0001</v>
      </c>
      <c r="C1057" s="259">
        <v>1.0004999999999999</v>
      </c>
      <c r="D1057" s="259">
        <v>1E-3</v>
      </c>
      <c r="E1057" s="259">
        <v>1.0021</v>
      </c>
      <c r="F1057" s="259">
        <v>1.0043</v>
      </c>
      <c r="G1057" s="259">
        <v>1.0065999999999999</v>
      </c>
      <c r="H1057" s="259">
        <v>1.0089999999999999</v>
      </c>
      <c r="I1057" s="259">
        <v>1.0015000000000001</v>
      </c>
      <c r="J1057" s="259">
        <v>1.014</v>
      </c>
      <c r="K1057" s="259">
        <v>1.0179</v>
      </c>
      <c r="L1057" s="259">
        <v>1.0248999999999999</v>
      </c>
      <c r="M1057" s="259">
        <v>1.0401</v>
      </c>
      <c r="N1057" s="259">
        <v>1.0747</v>
      </c>
      <c r="O1057" s="259">
        <v>1.1135999999999999</v>
      </c>
      <c r="P1057" s="260">
        <v>1.1773</v>
      </c>
      <c r="Q1057" s="254"/>
      <c r="R1057" s="254"/>
      <c r="S1057" s="254"/>
      <c r="T1057" s="236"/>
      <c r="U1057" s="236"/>
      <c r="V1057" s="236"/>
      <c r="W1057" s="237"/>
      <c r="X1057" s="236"/>
      <c r="Y1057" s="236"/>
      <c r="Z1057" s="236"/>
      <c r="AA1057" s="236"/>
      <c r="AB1057" s="236"/>
      <c r="AC1057" s="237"/>
      <c r="AD1057" s="236"/>
      <c r="AE1057" s="236"/>
      <c r="AF1057" s="236"/>
      <c r="AG1057" s="236"/>
      <c r="AH1057" s="236"/>
      <c r="AI1057" s="236"/>
      <c r="AJ1057" s="236"/>
      <c r="AK1057" s="236"/>
      <c r="AL1057" s="236"/>
      <c r="AM1057" s="236"/>
      <c r="AN1057" s="236"/>
      <c r="AO1057" s="236"/>
      <c r="AP1057" s="236"/>
      <c r="AQ1057" s="236"/>
      <c r="AR1057" s="236"/>
      <c r="AS1057" s="236"/>
      <c r="AT1057" s="236"/>
      <c r="AU1057" s="236"/>
      <c r="AV1057" s="236"/>
      <c r="AW1057" s="236"/>
      <c r="AX1057" s="238"/>
      <c r="AY1057" s="236"/>
      <c r="AZ1057" s="236"/>
      <c r="BA1057" s="236"/>
      <c r="BB1057" s="236"/>
      <c r="BC1057" s="236"/>
      <c r="BD1057" s="236"/>
      <c r="BE1057" s="236"/>
      <c r="BF1057" s="236"/>
      <c r="BG1057" s="236"/>
      <c r="BH1057" s="236"/>
      <c r="BI1057" s="236"/>
      <c r="BJ1057" s="236"/>
      <c r="BK1057" s="236"/>
      <c r="BL1057" s="236"/>
      <c r="BM1057" s="236"/>
      <c r="BN1057" s="236"/>
      <c r="BO1057" s="236"/>
      <c r="BP1057" s="236"/>
      <c r="BQ1057" s="236"/>
      <c r="BR1057" s="236"/>
      <c r="BS1057" s="236"/>
      <c r="BT1057" s="236"/>
      <c r="BU1057" s="236"/>
      <c r="BV1057" s="236"/>
      <c r="BW1057" s="236"/>
      <c r="BX1057" s="236"/>
      <c r="BY1057" s="236"/>
      <c r="BZ1057" s="236"/>
      <c r="CA1057" s="236"/>
      <c r="CB1057" s="236"/>
      <c r="CC1057" s="236"/>
      <c r="CD1057" s="236"/>
      <c r="CE1057" s="236"/>
      <c r="CF1057" s="236"/>
      <c r="CG1057" s="236"/>
      <c r="CH1057" s="236"/>
      <c r="CI1057" s="236"/>
      <c r="CJ1057" s="236"/>
      <c r="CK1057" s="236"/>
      <c r="CL1057" s="236"/>
      <c r="CM1057" s="236"/>
      <c r="CN1057" s="236"/>
      <c r="CO1057" s="236"/>
      <c r="CP1057" s="236"/>
      <c r="CQ1057" s="236"/>
      <c r="CR1057" s="236"/>
      <c r="CS1057" s="236"/>
      <c r="CT1057" s="236"/>
      <c r="CU1057" s="236"/>
    </row>
    <row r="1058" spans="1:99" x14ac:dyDescent="0.25">
      <c r="A1058" s="236"/>
      <c r="B1058" s="236"/>
      <c r="C1058" s="236"/>
      <c r="D1058" s="236"/>
      <c r="E1058" s="236"/>
      <c r="F1058" s="236"/>
      <c r="G1058" s="236"/>
      <c r="H1058" s="236"/>
      <c r="I1058" s="236"/>
      <c r="J1058" s="236"/>
      <c r="K1058" s="236"/>
      <c r="L1058" s="236"/>
      <c r="M1058" s="236"/>
      <c r="N1058" s="236"/>
      <c r="O1058" s="236"/>
      <c r="P1058" s="236"/>
      <c r="Q1058" s="254"/>
      <c r="R1058" s="254"/>
      <c r="S1058" s="254"/>
      <c r="T1058" s="236"/>
      <c r="U1058" s="236"/>
      <c r="V1058" s="236"/>
      <c r="W1058" s="237"/>
      <c r="X1058" s="236"/>
      <c r="Y1058" s="236"/>
      <c r="Z1058" s="236"/>
      <c r="AA1058" s="236"/>
      <c r="AB1058" s="236"/>
      <c r="AC1058" s="237"/>
      <c r="AD1058" s="236"/>
      <c r="AE1058" s="236"/>
      <c r="AF1058" s="236"/>
      <c r="AG1058" s="236"/>
      <c r="AH1058" s="236"/>
      <c r="AI1058" s="236"/>
      <c r="AJ1058" s="236"/>
      <c r="AK1058" s="236"/>
      <c r="AL1058" s="236"/>
      <c r="AM1058" s="236"/>
      <c r="AN1058" s="236"/>
      <c r="AO1058" s="236"/>
      <c r="AP1058" s="236"/>
      <c r="AQ1058" s="236"/>
      <c r="AR1058" s="236"/>
      <c r="AS1058" s="236"/>
      <c r="AT1058" s="236"/>
      <c r="AU1058" s="236"/>
      <c r="AV1058" s="236"/>
      <c r="AW1058" s="236"/>
      <c r="AX1058" s="238"/>
      <c r="AY1058" s="236"/>
      <c r="AZ1058" s="236"/>
      <c r="BA1058" s="236"/>
      <c r="BB1058" s="236"/>
      <c r="BC1058" s="236"/>
      <c r="BD1058" s="236"/>
      <c r="BE1058" s="236"/>
      <c r="BF1058" s="236"/>
      <c r="BG1058" s="236"/>
      <c r="BH1058" s="236"/>
      <c r="BI1058" s="236"/>
      <c r="BJ1058" s="236"/>
      <c r="BK1058" s="236"/>
      <c r="BL1058" s="236"/>
      <c r="BM1058" s="236"/>
      <c r="BN1058" s="236"/>
      <c r="BO1058" s="236"/>
      <c r="BP1058" s="236"/>
      <c r="BQ1058" s="236"/>
      <c r="BR1058" s="236"/>
      <c r="BS1058" s="236"/>
      <c r="BT1058" s="236"/>
      <c r="BU1058" s="236"/>
      <c r="BV1058" s="236"/>
      <c r="BW1058" s="236"/>
      <c r="BX1058" s="236"/>
      <c r="BY1058" s="236"/>
      <c r="BZ1058" s="236"/>
      <c r="CA1058" s="236"/>
      <c r="CB1058" s="236"/>
      <c r="CC1058" s="236"/>
      <c r="CD1058" s="236"/>
      <c r="CE1058" s="236"/>
      <c r="CF1058" s="236"/>
      <c r="CG1058" s="236"/>
      <c r="CH1058" s="236"/>
      <c r="CI1058" s="236"/>
      <c r="CJ1058" s="236"/>
      <c r="CK1058" s="236"/>
      <c r="CL1058" s="236"/>
      <c r="CM1058" s="236"/>
      <c r="CN1058" s="236"/>
      <c r="CO1058" s="236"/>
      <c r="CP1058" s="236"/>
      <c r="CQ1058" s="236"/>
      <c r="CR1058" s="236"/>
      <c r="CS1058" s="236"/>
      <c r="CT1058" s="236"/>
      <c r="CU1058" s="236"/>
    </row>
    <row r="1059" spans="1:99" ht="16.5" thickBot="1" x14ac:dyDescent="0.3">
      <c r="A1059" s="244" t="s">
        <v>1106</v>
      </c>
      <c r="B1059" s="236"/>
      <c r="C1059" s="245" t="s">
        <v>1107</v>
      </c>
      <c r="D1059" s="236"/>
      <c r="E1059" s="236"/>
      <c r="F1059" s="236"/>
      <c r="G1059" s="236"/>
      <c r="H1059" s="236"/>
      <c r="I1059" s="236"/>
      <c r="J1059" s="236"/>
      <c r="K1059" s="236"/>
      <c r="L1059" s="236"/>
      <c r="M1059" s="236"/>
      <c r="N1059" s="236"/>
      <c r="O1059" s="236"/>
      <c r="P1059" s="236"/>
      <c r="Q1059" s="254"/>
      <c r="R1059" s="254"/>
      <c r="S1059" s="254"/>
      <c r="T1059" s="236"/>
      <c r="U1059" s="236"/>
      <c r="V1059" s="236"/>
      <c r="W1059" s="237"/>
      <c r="X1059" s="236"/>
      <c r="Y1059" s="236"/>
      <c r="Z1059" s="236"/>
      <c r="AA1059" s="236"/>
      <c r="AB1059" s="236"/>
      <c r="AC1059" s="237"/>
      <c r="AD1059" s="236"/>
      <c r="AE1059" s="236"/>
      <c r="AF1059" s="236"/>
      <c r="AG1059" s="236"/>
      <c r="AH1059" s="236"/>
      <c r="AI1059" s="236"/>
      <c r="AJ1059" s="236"/>
      <c r="AK1059" s="236"/>
      <c r="AL1059" s="236"/>
      <c r="AM1059" s="236"/>
      <c r="AN1059" s="236"/>
      <c r="AO1059" s="236"/>
      <c r="AP1059" s="236"/>
      <c r="AQ1059" s="236"/>
      <c r="AR1059" s="236"/>
      <c r="AS1059" s="236"/>
      <c r="AT1059" s="236"/>
      <c r="AU1059" s="236"/>
      <c r="AV1059" s="236"/>
      <c r="AW1059" s="236"/>
      <c r="AX1059" s="238"/>
      <c r="AY1059" s="236"/>
      <c r="AZ1059" s="236"/>
      <c r="BA1059" s="236"/>
      <c r="BB1059" s="236"/>
      <c r="BC1059" s="236"/>
      <c r="BD1059" s="236"/>
      <c r="BE1059" s="236"/>
      <c r="BF1059" s="236"/>
      <c r="BG1059" s="236"/>
      <c r="BH1059" s="236"/>
      <c r="BI1059" s="236"/>
      <c r="BJ1059" s="236"/>
      <c r="BK1059" s="236"/>
      <c r="BL1059" s="236"/>
      <c r="BM1059" s="236"/>
      <c r="BN1059" s="236"/>
      <c r="BO1059" s="236"/>
      <c r="BP1059" s="236"/>
      <c r="BQ1059" s="236"/>
      <c r="BR1059" s="236"/>
      <c r="BS1059" s="236"/>
      <c r="BT1059" s="236"/>
      <c r="BU1059" s="236"/>
      <c r="BV1059" s="236"/>
      <c r="BW1059" s="236"/>
      <c r="BX1059" s="236"/>
      <c r="BY1059" s="236"/>
      <c r="BZ1059" s="236"/>
      <c r="CA1059" s="236"/>
      <c r="CB1059" s="236"/>
      <c r="CC1059" s="236"/>
      <c r="CD1059" s="236"/>
      <c r="CE1059" s="236"/>
      <c r="CF1059" s="236"/>
      <c r="CG1059" s="236"/>
      <c r="CH1059" s="236"/>
      <c r="CI1059" s="236"/>
      <c r="CJ1059" s="236"/>
      <c r="CK1059" s="236"/>
      <c r="CL1059" s="236"/>
      <c r="CM1059" s="236"/>
      <c r="CN1059" s="236"/>
      <c r="CO1059" s="236"/>
      <c r="CP1059" s="236"/>
      <c r="CQ1059" s="236"/>
      <c r="CR1059" s="236"/>
      <c r="CS1059" s="236"/>
      <c r="CT1059" s="236"/>
      <c r="CU1059" s="236"/>
    </row>
    <row r="1060" spans="1:99" x14ac:dyDescent="0.25">
      <c r="A1060" s="246" t="s">
        <v>1105</v>
      </c>
      <c r="B1060" s="247">
        <v>0.01</v>
      </c>
      <c r="C1060" s="247">
        <v>0.05</v>
      </c>
      <c r="D1060" s="247">
        <v>0.1</v>
      </c>
      <c r="E1060" s="247">
        <v>0.2</v>
      </c>
      <c r="F1060" s="247">
        <v>0.4</v>
      </c>
      <c r="G1060" s="247">
        <v>0.6</v>
      </c>
      <c r="H1060" s="247">
        <v>0.8</v>
      </c>
      <c r="I1060" s="247">
        <v>1</v>
      </c>
      <c r="J1060" s="247">
        <v>1.2</v>
      </c>
      <c r="K1060" s="247">
        <v>1.5</v>
      </c>
      <c r="L1060" s="247">
        <v>2</v>
      </c>
      <c r="M1060" s="247">
        <v>3</v>
      </c>
      <c r="N1060" s="247">
        <v>5</v>
      </c>
      <c r="O1060" s="247">
        <v>7</v>
      </c>
      <c r="P1060" s="248">
        <v>10</v>
      </c>
      <c r="Q1060" s="254"/>
      <c r="R1060" s="254"/>
      <c r="S1060" s="254"/>
      <c r="T1060" s="236"/>
      <c r="U1060" s="236"/>
      <c r="V1060" s="236"/>
      <c r="W1060" s="237"/>
      <c r="X1060" s="236"/>
      <c r="Y1060" s="236"/>
      <c r="Z1060" s="236"/>
      <c r="AA1060" s="236"/>
      <c r="AB1060" s="236"/>
      <c r="AC1060" s="237"/>
      <c r="AD1060" s="236"/>
      <c r="AE1060" s="236"/>
      <c r="AF1060" s="236"/>
      <c r="AG1060" s="236"/>
      <c r="AH1060" s="236"/>
      <c r="AI1060" s="236"/>
      <c r="AJ1060" s="236"/>
      <c r="AK1060" s="236"/>
      <c r="AL1060" s="236"/>
      <c r="AM1060" s="236"/>
      <c r="AN1060" s="236"/>
      <c r="AO1060" s="236"/>
      <c r="AP1060" s="236"/>
      <c r="AQ1060" s="236"/>
      <c r="AR1060" s="236"/>
      <c r="AS1060" s="236"/>
      <c r="AT1060" s="236"/>
      <c r="AU1060" s="236"/>
      <c r="AV1060" s="236"/>
      <c r="AW1060" s="236"/>
      <c r="AX1060" s="238"/>
      <c r="AY1060" s="236"/>
      <c r="AZ1060" s="236"/>
      <c r="BA1060" s="236"/>
      <c r="BB1060" s="236"/>
      <c r="BC1060" s="236"/>
      <c r="BD1060" s="236"/>
      <c r="BE1060" s="236"/>
      <c r="BF1060" s="236"/>
      <c r="BG1060" s="236"/>
      <c r="BH1060" s="236"/>
      <c r="BI1060" s="236"/>
      <c r="BJ1060" s="236"/>
      <c r="BK1060" s="236"/>
      <c r="BL1060" s="236"/>
      <c r="BM1060" s="236"/>
      <c r="BN1060" s="236"/>
      <c r="BO1060" s="236"/>
      <c r="BP1060" s="236"/>
      <c r="BQ1060" s="236"/>
      <c r="BR1060" s="236"/>
      <c r="BS1060" s="236"/>
      <c r="BT1060" s="236"/>
      <c r="BU1060" s="236"/>
      <c r="BV1060" s="236"/>
      <c r="BW1060" s="236"/>
      <c r="BX1060" s="236"/>
      <c r="BY1060" s="236"/>
      <c r="BZ1060" s="236"/>
      <c r="CA1060" s="236"/>
      <c r="CB1060" s="236"/>
      <c r="CC1060" s="236"/>
      <c r="CD1060" s="236"/>
      <c r="CE1060" s="236"/>
      <c r="CF1060" s="236"/>
      <c r="CG1060" s="236"/>
      <c r="CH1060" s="236"/>
      <c r="CI1060" s="236"/>
      <c r="CJ1060" s="236"/>
      <c r="CK1060" s="236"/>
      <c r="CL1060" s="236"/>
      <c r="CM1060" s="236"/>
      <c r="CN1060" s="236"/>
      <c r="CO1060" s="236"/>
      <c r="CP1060" s="236"/>
      <c r="CQ1060" s="236"/>
      <c r="CR1060" s="236"/>
      <c r="CS1060" s="236"/>
      <c r="CT1060" s="236"/>
      <c r="CU1060" s="236"/>
    </row>
    <row r="1061" spans="1:99" x14ac:dyDescent="0.25">
      <c r="A1061" s="249">
        <v>0.3</v>
      </c>
      <c r="B1061" s="250">
        <v>-8.0000000000000004E-4</v>
      </c>
      <c r="C1061" s="251">
        <v>-4.0000000000000001E-3</v>
      </c>
      <c r="D1061" s="251">
        <v>-8.0999999999999996E-3</v>
      </c>
      <c r="E1061" s="251">
        <v>-1.61E-2</v>
      </c>
      <c r="F1061" s="251">
        <v>-3.2300000000000002E-2</v>
      </c>
      <c r="G1061" s="251">
        <v>-4.8399999999999999E-2</v>
      </c>
      <c r="H1061" s="251">
        <v>-6.4500000000000002E-2</v>
      </c>
      <c r="I1061" s="251">
        <v>-8.0600000000000005E-2</v>
      </c>
      <c r="J1061" s="251">
        <v>-9.6600000000000005E-2</v>
      </c>
      <c r="K1061" s="251">
        <v>-0.1207</v>
      </c>
      <c r="L1061" s="251">
        <v>-0.1608</v>
      </c>
      <c r="M1061" s="251">
        <v>-0.2407</v>
      </c>
      <c r="N1061" s="251">
        <v>-0.39960000000000001</v>
      </c>
      <c r="O1061" s="251">
        <v>-0.55720000000000003</v>
      </c>
      <c r="P1061" s="252">
        <v>-0.79149999999999998</v>
      </c>
      <c r="Q1061" s="254"/>
      <c r="R1061" s="254"/>
      <c r="S1061" s="254"/>
      <c r="T1061" s="236"/>
      <c r="U1061" s="236"/>
      <c r="V1061" s="236"/>
      <c r="W1061" s="237"/>
      <c r="X1061" s="236"/>
      <c r="Y1061" s="236"/>
      <c r="Z1061" s="236"/>
      <c r="AA1061" s="236"/>
      <c r="AB1061" s="236"/>
      <c r="AC1061" s="237"/>
      <c r="AD1061" s="236"/>
      <c r="AE1061" s="236"/>
      <c r="AF1061" s="236"/>
      <c r="AG1061" s="236"/>
      <c r="AH1061" s="236"/>
      <c r="AI1061" s="236"/>
      <c r="AJ1061" s="236"/>
      <c r="AK1061" s="236"/>
      <c r="AL1061" s="236"/>
      <c r="AM1061" s="236"/>
      <c r="AN1061" s="236"/>
      <c r="AO1061" s="236"/>
      <c r="AP1061" s="236"/>
      <c r="AQ1061" s="236"/>
      <c r="AR1061" s="236"/>
      <c r="AS1061" s="236"/>
      <c r="AT1061" s="236"/>
      <c r="AU1061" s="236"/>
      <c r="AV1061" s="236"/>
      <c r="AW1061" s="236"/>
      <c r="AX1061" s="238"/>
      <c r="AY1061" s="236"/>
      <c r="AZ1061" s="236"/>
      <c r="BA1061" s="236"/>
      <c r="BB1061" s="236"/>
      <c r="BC1061" s="236"/>
      <c r="BD1061" s="236"/>
      <c r="BE1061" s="236"/>
      <c r="BF1061" s="236"/>
      <c r="BG1061" s="236"/>
      <c r="BH1061" s="236"/>
      <c r="BI1061" s="236"/>
      <c r="BJ1061" s="236"/>
      <c r="BK1061" s="236"/>
      <c r="BL1061" s="236"/>
      <c r="BM1061" s="236"/>
      <c r="BN1061" s="236"/>
      <c r="BO1061" s="236"/>
      <c r="BP1061" s="236"/>
      <c r="BQ1061" s="236"/>
      <c r="BR1061" s="236"/>
      <c r="BS1061" s="236"/>
      <c r="BT1061" s="236"/>
      <c r="BU1061" s="236"/>
      <c r="BV1061" s="236"/>
      <c r="BW1061" s="236"/>
      <c r="BX1061" s="236"/>
      <c r="BY1061" s="236"/>
      <c r="BZ1061" s="236"/>
      <c r="CA1061" s="236"/>
      <c r="CB1061" s="236"/>
      <c r="CC1061" s="236"/>
      <c r="CD1061" s="236"/>
      <c r="CE1061" s="236"/>
      <c r="CF1061" s="236"/>
      <c r="CG1061" s="236"/>
      <c r="CH1061" s="236"/>
      <c r="CI1061" s="236"/>
      <c r="CJ1061" s="236"/>
      <c r="CK1061" s="236"/>
      <c r="CL1061" s="236"/>
      <c r="CM1061" s="236"/>
      <c r="CN1061" s="236"/>
      <c r="CO1061" s="236"/>
      <c r="CP1061" s="236"/>
      <c r="CQ1061" s="236"/>
      <c r="CR1061" s="236"/>
      <c r="CS1061" s="236"/>
      <c r="CT1061" s="236"/>
      <c r="CU1061" s="236"/>
    </row>
    <row r="1062" spans="1:99" x14ac:dyDescent="0.25">
      <c r="A1062" s="249">
        <v>0.35</v>
      </c>
      <c r="B1062" s="253">
        <v>-8.9999999999999998E-4</v>
      </c>
      <c r="C1062" s="254">
        <v>-4.5999999999999999E-3</v>
      </c>
      <c r="D1062" s="254">
        <v>-9.2999999999999992E-3</v>
      </c>
      <c r="E1062" s="254">
        <v>-1.8499999999999999E-2</v>
      </c>
      <c r="F1062" s="254">
        <v>-3.6999999999999998E-2</v>
      </c>
      <c r="G1062" s="254">
        <v>-5.5399999999999998E-2</v>
      </c>
      <c r="H1062" s="254">
        <v>-7.3800000000000004E-2</v>
      </c>
      <c r="I1062" s="254">
        <v>-9.2100000000000001E-2</v>
      </c>
      <c r="J1062" s="254">
        <v>-0.1105</v>
      </c>
      <c r="K1062" s="254">
        <v>-0.13789999999999999</v>
      </c>
      <c r="L1062" s="254">
        <v>-0.18340000000000001</v>
      </c>
      <c r="M1062" s="254">
        <v>-0.27379999999999999</v>
      </c>
      <c r="N1062" s="254">
        <v>-0.45229999999999998</v>
      </c>
      <c r="O1062" s="254">
        <v>-0.62790000000000001</v>
      </c>
      <c r="P1062" s="255">
        <v>-0.88629999999999998</v>
      </c>
      <c r="Q1062" s="254"/>
      <c r="R1062" s="254"/>
      <c r="S1062" s="254"/>
      <c r="T1062" s="236"/>
      <c r="U1062" s="236"/>
      <c r="V1062" s="236"/>
      <c r="W1062" s="237"/>
      <c r="X1062" s="236"/>
      <c r="Y1062" s="236"/>
      <c r="Z1062" s="236"/>
      <c r="AA1062" s="236"/>
      <c r="AB1062" s="236"/>
      <c r="AC1062" s="237"/>
      <c r="AD1062" s="236"/>
      <c r="AE1062" s="236"/>
      <c r="AF1062" s="236"/>
      <c r="AG1062" s="236"/>
      <c r="AH1062" s="236"/>
      <c r="AI1062" s="236"/>
      <c r="AJ1062" s="236"/>
      <c r="AK1062" s="236"/>
      <c r="AL1062" s="236"/>
      <c r="AM1062" s="236"/>
      <c r="AN1062" s="236"/>
      <c r="AO1062" s="236"/>
      <c r="AP1062" s="236"/>
      <c r="AQ1062" s="236"/>
      <c r="AR1062" s="236"/>
      <c r="AS1062" s="236"/>
      <c r="AT1062" s="236"/>
      <c r="AU1062" s="236"/>
      <c r="AV1062" s="236"/>
      <c r="AW1062" s="236"/>
      <c r="AX1062" s="238"/>
      <c r="AY1062" s="236"/>
      <c r="AZ1062" s="236"/>
      <c r="BA1062" s="236"/>
      <c r="BB1062" s="236"/>
      <c r="BC1062" s="236"/>
      <c r="BD1062" s="236"/>
      <c r="BE1062" s="236"/>
      <c r="BF1062" s="236"/>
      <c r="BG1062" s="236"/>
      <c r="BH1062" s="236"/>
      <c r="BI1062" s="236"/>
      <c r="BJ1062" s="236"/>
      <c r="BK1062" s="236"/>
      <c r="BL1062" s="236"/>
      <c r="BM1062" s="236"/>
      <c r="BN1062" s="236"/>
      <c r="BO1062" s="236"/>
      <c r="BP1062" s="236"/>
      <c r="BQ1062" s="236"/>
      <c r="BR1062" s="236"/>
      <c r="BS1062" s="236"/>
      <c r="BT1062" s="236"/>
      <c r="BU1062" s="236"/>
      <c r="BV1062" s="236"/>
      <c r="BW1062" s="236"/>
      <c r="BX1062" s="236"/>
      <c r="BY1062" s="236"/>
      <c r="BZ1062" s="236"/>
      <c r="CA1062" s="236"/>
      <c r="CB1062" s="236"/>
      <c r="CC1062" s="236"/>
      <c r="CD1062" s="236"/>
      <c r="CE1062" s="236"/>
      <c r="CF1062" s="236"/>
      <c r="CG1062" s="236"/>
      <c r="CH1062" s="236"/>
      <c r="CI1062" s="236"/>
      <c r="CJ1062" s="236"/>
      <c r="CK1062" s="236"/>
      <c r="CL1062" s="236"/>
      <c r="CM1062" s="236"/>
      <c r="CN1062" s="236"/>
      <c r="CO1062" s="236"/>
      <c r="CP1062" s="236"/>
      <c r="CQ1062" s="236"/>
      <c r="CR1062" s="236"/>
      <c r="CS1062" s="236"/>
      <c r="CT1062" s="236"/>
      <c r="CU1062" s="236"/>
    </row>
    <row r="1063" spans="1:99" x14ac:dyDescent="0.25">
      <c r="A1063" s="249">
        <v>0.4</v>
      </c>
      <c r="B1063" s="253">
        <v>-1E-3</v>
      </c>
      <c r="C1063" s="254">
        <v>-4.7999999999999996E-3</v>
      </c>
      <c r="D1063" s="254">
        <v>-9.4999999999999998E-3</v>
      </c>
      <c r="E1063" s="254">
        <v>-1.9E-2</v>
      </c>
      <c r="F1063" s="254">
        <v>-3.7999999999999999E-2</v>
      </c>
      <c r="G1063" s="254">
        <v>-5.7000000000000002E-2</v>
      </c>
      <c r="H1063" s="254">
        <v>-7.5800000000000006E-2</v>
      </c>
      <c r="I1063" s="254">
        <v>-9.4600000000000004E-2</v>
      </c>
      <c r="J1063" s="254">
        <v>-0.1134</v>
      </c>
      <c r="K1063" s="254">
        <v>-0.1414</v>
      </c>
      <c r="L1063" s="254">
        <v>-0.18790000000000001</v>
      </c>
      <c r="M1063" s="254">
        <v>-0.27989999999999998</v>
      </c>
      <c r="N1063" s="254">
        <v>-0.46029999999999999</v>
      </c>
      <c r="O1063" s="254">
        <v>-0.63649999999999995</v>
      </c>
      <c r="P1063" s="255">
        <v>-0.89359999999999995</v>
      </c>
      <c r="Q1063" s="254"/>
      <c r="R1063" s="254"/>
      <c r="S1063" s="254"/>
      <c r="T1063" s="236"/>
      <c r="U1063" s="236"/>
      <c r="V1063" s="236"/>
      <c r="W1063" s="237"/>
      <c r="X1063" s="236"/>
      <c r="Y1063" s="236"/>
      <c r="Z1063" s="236"/>
      <c r="AA1063" s="236"/>
      <c r="AB1063" s="236"/>
      <c r="AC1063" s="237"/>
      <c r="AD1063" s="236"/>
      <c r="AE1063" s="236"/>
      <c r="AF1063" s="236"/>
      <c r="AG1063" s="236"/>
      <c r="AH1063" s="236"/>
      <c r="AI1063" s="236"/>
      <c r="AJ1063" s="236"/>
      <c r="AK1063" s="236"/>
      <c r="AL1063" s="236"/>
      <c r="AM1063" s="236"/>
      <c r="AN1063" s="236"/>
      <c r="AO1063" s="236"/>
      <c r="AP1063" s="236"/>
      <c r="AQ1063" s="236"/>
      <c r="AR1063" s="236"/>
      <c r="AS1063" s="236"/>
      <c r="AT1063" s="236"/>
      <c r="AU1063" s="236"/>
      <c r="AV1063" s="236"/>
      <c r="AW1063" s="236"/>
      <c r="AX1063" s="238"/>
      <c r="AY1063" s="236"/>
      <c r="AZ1063" s="236"/>
      <c r="BA1063" s="236"/>
      <c r="BB1063" s="236"/>
      <c r="BC1063" s="236"/>
      <c r="BD1063" s="236"/>
      <c r="BE1063" s="236"/>
      <c r="BF1063" s="236"/>
      <c r="BG1063" s="236"/>
      <c r="BH1063" s="236"/>
      <c r="BI1063" s="236"/>
      <c r="BJ1063" s="236"/>
      <c r="BK1063" s="236"/>
      <c r="BL1063" s="236"/>
      <c r="BM1063" s="236"/>
      <c r="BN1063" s="236"/>
      <c r="BO1063" s="236"/>
      <c r="BP1063" s="236"/>
      <c r="BQ1063" s="236"/>
      <c r="BR1063" s="236"/>
      <c r="BS1063" s="236"/>
      <c r="BT1063" s="236"/>
      <c r="BU1063" s="236"/>
      <c r="BV1063" s="236"/>
      <c r="BW1063" s="236"/>
      <c r="BX1063" s="236"/>
      <c r="BY1063" s="236"/>
      <c r="BZ1063" s="236"/>
      <c r="CA1063" s="236"/>
      <c r="CB1063" s="236"/>
      <c r="CC1063" s="236"/>
      <c r="CD1063" s="236"/>
      <c r="CE1063" s="236"/>
      <c r="CF1063" s="236"/>
      <c r="CG1063" s="236"/>
      <c r="CH1063" s="236"/>
      <c r="CI1063" s="236"/>
      <c r="CJ1063" s="236"/>
      <c r="CK1063" s="236"/>
      <c r="CL1063" s="236"/>
      <c r="CM1063" s="236"/>
      <c r="CN1063" s="236"/>
      <c r="CO1063" s="236"/>
      <c r="CP1063" s="236"/>
      <c r="CQ1063" s="236"/>
      <c r="CR1063" s="236"/>
      <c r="CS1063" s="236"/>
      <c r="CT1063" s="236"/>
      <c r="CU1063" s="236"/>
    </row>
    <row r="1064" spans="1:99" x14ac:dyDescent="0.25">
      <c r="A1064" s="249">
        <v>0.45</v>
      </c>
      <c r="B1064" s="253">
        <v>-8.9999999999999998E-4</v>
      </c>
      <c r="C1064" s="254">
        <v>-4.7000000000000002E-3</v>
      </c>
      <c r="D1064" s="254">
        <v>-9.4000000000000004E-3</v>
      </c>
      <c r="E1064" s="254">
        <v>-1.8700000000000001E-2</v>
      </c>
      <c r="F1064" s="254">
        <v>-3.7400000000000003E-2</v>
      </c>
      <c r="G1064" s="254">
        <v>-0.56000000000000005</v>
      </c>
      <c r="H1064" s="254">
        <v>-7.4499999999999997E-2</v>
      </c>
      <c r="I1064" s="254">
        <v>-9.2899999999999996E-2</v>
      </c>
      <c r="J1064" s="254">
        <v>-0.1113</v>
      </c>
      <c r="K1064" s="254">
        <v>-0.13869999999999999</v>
      </c>
      <c r="L1064" s="254">
        <v>-0.184</v>
      </c>
      <c r="M1064" s="254">
        <v>-0.27339999999999998</v>
      </c>
      <c r="N1064" s="254">
        <v>-0.44750000000000001</v>
      </c>
      <c r="O1064" s="254">
        <v>-0.61619999999999997</v>
      </c>
      <c r="P1064" s="255">
        <v>-0.86080000000000001</v>
      </c>
      <c r="Q1064" s="254"/>
      <c r="R1064" s="254"/>
      <c r="S1064" s="254"/>
      <c r="T1064" s="236"/>
      <c r="U1064" s="236"/>
      <c r="V1064" s="236"/>
      <c r="W1064" s="237"/>
      <c r="X1064" s="236"/>
      <c r="Y1064" s="236"/>
      <c r="Z1064" s="236"/>
      <c r="AA1064" s="236"/>
      <c r="AB1064" s="236"/>
      <c r="AC1064" s="237"/>
      <c r="AD1064" s="236"/>
      <c r="AE1064" s="236"/>
      <c r="AF1064" s="236"/>
      <c r="AG1064" s="236"/>
      <c r="AH1064" s="236"/>
      <c r="AI1064" s="236"/>
      <c r="AJ1064" s="236"/>
      <c r="AK1064" s="236"/>
      <c r="AL1064" s="236"/>
      <c r="AM1064" s="236"/>
      <c r="AN1064" s="236"/>
      <c r="AO1064" s="236"/>
      <c r="AP1064" s="236"/>
      <c r="AQ1064" s="236"/>
      <c r="AR1064" s="236"/>
      <c r="AS1064" s="236"/>
      <c r="AT1064" s="236"/>
      <c r="AU1064" s="236"/>
      <c r="AV1064" s="236"/>
      <c r="AW1064" s="236"/>
      <c r="AX1064" s="238"/>
      <c r="AY1064" s="236"/>
      <c r="AZ1064" s="236"/>
      <c r="BA1064" s="236"/>
      <c r="BB1064" s="236"/>
      <c r="BC1064" s="236"/>
      <c r="BD1064" s="236"/>
      <c r="BE1064" s="236"/>
      <c r="BF1064" s="236"/>
      <c r="BG1064" s="236"/>
      <c r="BH1064" s="236"/>
      <c r="BI1064" s="236"/>
      <c r="BJ1064" s="236"/>
      <c r="BK1064" s="236"/>
      <c r="BL1064" s="236"/>
      <c r="BM1064" s="236"/>
      <c r="BN1064" s="236"/>
      <c r="BO1064" s="236"/>
      <c r="BP1064" s="236"/>
      <c r="BQ1064" s="236"/>
      <c r="BR1064" s="236"/>
      <c r="BS1064" s="236"/>
      <c r="BT1064" s="236"/>
      <c r="BU1064" s="236"/>
      <c r="BV1064" s="236"/>
      <c r="BW1064" s="236"/>
      <c r="BX1064" s="236"/>
      <c r="BY1064" s="236"/>
      <c r="BZ1064" s="236"/>
      <c r="CA1064" s="236"/>
      <c r="CB1064" s="236"/>
      <c r="CC1064" s="236"/>
      <c r="CD1064" s="236"/>
      <c r="CE1064" s="236"/>
      <c r="CF1064" s="236"/>
      <c r="CG1064" s="236"/>
      <c r="CH1064" s="236"/>
      <c r="CI1064" s="236"/>
      <c r="CJ1064" s="236"/>
      <c r="CK1064" s="236"/>
      <c r="CL1064" s="236"/>
      <c r="CM1064" s="236"/>
      <c r="CN1064" s="236"/>
      <c r="CO1064" s="236"/>
      <c r="CP1064" s="236"/>
      <c r="CQ1064" s="236"/>
      <c r="CR1064" s="236"/>
      <c r="CS1064" s="236"/>
      <c r="CT1064" s="236"/>
      <c r="CU1064" s="236"/>
    </row>
    <row r="1065" spans="1:99" x14ac:dyDescent="0.25">
      <c r="A1065" s="249">
        <v>0.5</v>
      </c>
      <c r="B1065" s="253">
        <v>-8.9999999999999998E-4</v>
      </c>
      <c r="C1065" s="254">
        <v>-4.4999999999999997E-3</v>
      </c>
      <c r="D1065" s="254">
        <v>-8.9999999999999993E-3</v>
      </c>
      <c r="E1065" s="254">
        <v>-1.8100000000000002E-2</v>
      </c>
      <c r="F1065" s="254">
        <v>-3.5999999999999997E-2</v>
      </c>
      <c r="G1065" s="254">
        <v>-0.53900000000000003</v>
      </c>
      <c r="H1065" s="254">
        <v>-7.1599999999999997E-2</v>
      </c>
      <c r="I1065" s="254">
        <v>-8.9300000000000004E-2</v>
      </c>
      <c r="J1065" s="254">
        <v>-0.1069</v>
      </c>
      <c r="K1065" s="254">
        <v>-0.13300000000000001</v>
      </c>
      <c r="L1065" s="254">
        <v>-0.1762</v>
      </c>
      <c r="M1065" s="254">
        <v>-0.2611</v>
      </c>
      <c r="N1065" s="254">
        <v>-0.42530000000000001</v>
      </c>
      <c r="O1065" s="254">
        <v>-0.58309999999999995</v>
      </c>
      <c r="P1065" s="255">
        <v>-0.80989999999999995</v>
      </c>
      <c r="Q1065" s="254"/>
      <c r="R1065" s="254"/>
      <c r="S1065" s="254"/>
      <c r="T1065" s="236"/>
      <c r="U1065" s="236"/>
      <c r="V1065" s="236"/>
      <c r="W1065" s="237"/>
      <c r="X1065" s="236"/>
      <c r="Y1065" s="236"/>
      <c r="Z1065" s="236"/>
      <c r="AA1065" s="236"/>
      <c r="AB1065" s="236"/>
      <c r="AC1065" s="237"/>
      <c r="AD1065" s="236"/>
      <c r="AE1065" s="236"/>
      <c r="AF1065" s="236"/>
      <c r="AG1065" s="236"/>
      <c r="AH1065" s="236"/>
      <c r="AI1065" s="236"/>
      <c r="AJ1065" s="236"/>
      <c r="AK1065" s="236"/>
      <c r="AL1065" s="236"/>
      <c r="AM1065" s="236"/>
      <c r="AN1065" s="236"/>
      <c r="AO1065" s="236"/>
      <c r="AP1065" s="236"/>
      <c r="AQ1065" s="236"/>
      <c r="AR1065" s="236"/>
      <c r="AS1065" s="236"/>
      <c r="AT1065" s="236"/>
      <c r="AU1065" s="236"/>
      <c r="AV1065" s="236"/>
      <c r="AW1065" s="236"/>
      <c r="AX1065" s="238"/>
      <c r="AY1065" s="236"/>
      <c r="AZ1065" s="236"/>
      <c r="BA1065" s="236"/>
      <c r="BB1065" s="236"/>
      <c r="BC1065" s="236"/>
      <c r="BD1065" s="236"/>
      <c r="BE1065" s="236"/>
      <c r="BF1065" s="236"/>
      <c r="BG1065" s="236"/>
      <c r="BH1065" s="236"/>
      <c r="BI1065" s="236"/>
      <c r="BJ1065" s="236"/>
      <c r="BK1065" s="236"/>
      <c r="BL1065" s="236"/>
      <c r="BM1065" s="236"/>
      <c r="BN1065" s="236"/>
      <c r="BO1065" s="236"/>
      <c r="BP1065" s="236"/>
      <c r="BQ1065" s="236"/>
      <c r="BR1065" s="236"/>
      <c r="BS1065" s="236"/>
      <c r="BT1065" s="236"/>
      <c r="BU1065" s="236"/>
      <c r="BV1065" s="236"/>
      <c r="BW1065" s="236"/>
      <c r="BX1065" s="236"/>
      <c r="BY1065" s="236"/>
      <c r="BZ1065" s="236"/>
      <c r="CA1065" s="236"/>
      <c r="CB1065" s="236"/>
      <c r="CC1065" s="236"/>
      <c r="CD1065" s="236"/>
      <c r="CE1065" s="236"/>
      <c r="CF1065" s="236"/>
      <c r="CG1065" s="236"/>
      <c r="CH1065" s="236"/>
      <c r="CI1065" s="236"/>
      <c r="CJ1065" s="236"/>
      <c r="CK1065" s="236"/>
      <c r="CL1065" s="236"/>
      <c r="CM1065" s="236"/>
      <c r="CN1065" s="236"/>
      <c r="CO1065" s="236"/>
      <c r="CP1065" s="236"/>
      <c r="CQ1065" s="236"/>
      <c r="CR1065" s="236"/>
      <c r="CS1065" s="236"/>
      <c r="CT1065" s="236"/>
      <c r="CU1065" s="236"/>
    </row>
    <row r="1066" spans="1:99" x14ac:dyDescent="0.25">
      <c r="A1066" s="249">
        <v>0.55000000000000004</v>
      </c>
      <c r="B1066" s="253">
        <v>-3.1399999999999997E-2</v>
      </c>
      <c r="C1066" s="254">
        <v>-4.3E-3</v>
      </c>
      <c r="D1066" s="254">
        <v>-8.6E-3</v>
      </c>
      <c r="E1066" s="254">
        <v>-1.72E-2</v>
      </c>
      <c r="F1066" s="254">
        <v>-3.4299999999999997E-2</v>
      </c>
      <c r="G1066" s="254">
        <v>-0.51300000000000001</v>
      </c>
      <c r="H1066" s="254">
        <v>-6.8199999999999997E-2</v>
      </c>
      <c r="I1066" s="254">
        <v>-8.4900000000000003E-2</v>
      </c>
      <c r="J1066" s="254">
        <v>-0.10150000000000001</v>
      </c>
      <c r="K1066" s="254">
        <v>-0.1263</v>
      </c>
      <c r="L1066" s="254">
        <v>-0.16689999999999999</v>
      </c>
      <c r="M1066" s="254">
        <v>-0.2465</v>
      </c>
      <c r="N1066" s="254">
        <v>-0.39910000000000001</v>
      </c>
      <c r="O1066" s="254">
        <v>-0.54459999999999997</v>
      </c>
      <c r="P1066" s="255">
        <v>-0.75209999999999999</v>
      </c>
      <c r="Q1066" s="254"/>
      <c r="R1066" s="254"/>
      <c r="S1066" s="254"/>
      <c r="T1066" s="236"/>
      <c r="U1066" s="236"/>
      <c r="V1066" s="236"/>
      <c r="W1066" s="237"/>
      <c r="X1066" s="236"/>
      <c r="Y1066" s="236"/>
      <c r="Z1066" s="236"/>
      <c r="AA1066" s="236"/>
      <c r="AB1066" s="236"/>
      <c r="AC1066" s="237"/>
      <c r="AD1066" s="236"/>
      <c r="AE1066" s="236"/>
      <c r="AF1066" s="236"/>
      <c r="AG1066" s="236"/>
      <c r="AH1066" s="236"/>
      <c r="AI1066" s="236"/>
      <c r="AJ1066" s="236"/>
      <c r="AK1066" s="236"/>
      <c r="AL1066" s="236"/>
      <c r="AM1066" s="236"/>
      <c r="AN1066" s="236"/>
      <c r="AO1066" s="236"/>
      <c r="AP1066" s="236"/>
      <c r="AQ1066" s="236"/>
      <c r="AR1066" s="236"/>
      <c r="AS1066" s="236"/>
      <c r="AT1066" s="236"/>
      <c r="AU1066" s="236"/>
      <c r="AV1066" s="236"/>
      <c r="AW1066" s="236"/>
      <c r="AX1066" s="238"/>
      <c r="AY1066" s="236"/>
      <c r="AZ1066" s="236"/>
      <c r="BA1066" s="236"/>
      <c r="BB1066" s="236"/>
      <c r="BC1066" s="236"/>
      <c r="BD1066" s="236"/>
      <c r="BE1066" s="236"/>
      <c r="BF1066" s="236"/>
      <c r="BG1066" s="236"/>
      <c r="BH1066" s="236"/>
      <c r="BI1066" s="236"/>
      <c r="BJ1066" s="236"/>
      <c r="BK1066" s="236"/>
      <c r="BL1066" s="236"/>
      <c r="BM1066" s="236"/>
      <c r="BN1066" s="236"/>
      <c r="BO1066" s="236"/>
      <c r="BP1066" s="236"/>
      <c r="BQ1066" s="236"/>
      <c r="BR1066" s="236"/>
      <c r="BS1066" s="236"/>
      <c r="BT1066" s="236"/>
      <c r="BU1066" s="236"/>
      <c r="BV1066" s="236"/>
      <c r="BW1066" s="236"/>
      <c r="BX1066" s="236"/>
      <c r="BY1066" s="236"/>
      <c r="BZ1066" s="236"/>
      <c r="CA1066" s="236"/>
      <c r="CB1066" s="236"/>
      <c r="CC1066" s="236"/>
      <c r="CD1066" s="236"/>
      <c r="CE1066" s="236"/>
      <c r="CF1066" s="236"/>
      <c r="CG1066" s="236"/>
      <c r="CH1066" s="236"/>
      <c r="CI1066" s="236"/>
      <c r="CJ1066" s="236"/>
      <c r="CK1066" s="236"/>
      <c r="CL1066" s="236"/>
      <c r="CM1066" s="236"/>
      <c r="CN1066" s="236"/>
      <c r="CO1066" s="236"/>
      <c r="CP1066" s="236"/>
      <c r="CQ1066" s="236"/>
      <c r="CR1066" s="236"/>
      <c r="CS1066" s="236"/>
      <c r="CT1066" s="236"/>
      <c r="CU1066" s="236"/>
    </row>
    <row r="1067" spans="1:99" x14ac:dyDescent="0.25">
      <c r="A1067" s="249">
        <v>0.6</v>
      </c>
      <c r="B1067" s="253">
        <v>-2.4500000000000001E-2</v>
      </c>
      <c r="C1067" s="254">
        <v>-4.1000000000000003E-3</v>
      </c>
      <c r="D1067" s="254">
        <v>-8.2000000000000007E-3</v>
      </c>
      <c r="E1067" s="254">
        <v>-1.6400000000000001E-2</v>
      </c>
      <c r="F1067" s="254">
        <v>-3.2599999999999997E-2</v>
      </c>
      <c r="G1067" s="254">
        <v>-4.87E-2</v>
      </c>
      <c r="H1067" s="254">
        <v>-6.4600000000000005E-2</v>
      </c>
      <c r="I1067" s="254">
        <v>-8.0299999999999996E-2</v>
      </c>
      <c r="J1067" s="254">
        <v>-9.6000000000000002E-2</v>
      </c>
      <c r="K1067" s="254">
        <v>-0.1192</v>
      </c>
      <c r="L1067" s="254">
        <v>-0.15720000000000001</v>
      </c>
      <c r="M1067" s="254">
        <v>-0.23119999999999999</v>
      </c>
      <c r="N1067" s="254">
        <v>-0.37180000000000002</v>
      </c>
      <c r="O1067" s="254">
        <v>-0.50470000000000004</v>
      </c>
      <c r="P1067" s="255">
        <v>-0.69279999999999997</v>
      </c>
      <c r="Q1067" s="254"/>
      <c r="R1067" s="254"/>
      <c r="S1067" s="254"/>
      <c r="T1067" s="236"/>
      <c r="U1067" s="236"/>
      <c r="V1067" s="236"/>
      <c r="W1067" s="237"/>
      <c r="X1067" s="236"/>
      <c r="Y1067" s="236"/>
      <c r="Z1067" s="236"/>
      <c r="AA1067" s="236"/>
      <c r="AB1067" s="236"/>
      <c r="AC1067" s="237"/>
      <c r="AD1067" s="236"/>
      <c r="AE1067" s="236"/>
      <c r="AF1067" s="236"/>
      <c r="AG1067" s="236"/>
      <c r="AH1067" s="236"/>
      <c r="AI1067" s="236"/>
      <c r="AJ1067" s="236"/>
      <c r="AK1067" s="236"/>
      <c r="AL1067" s="236"/>
      <c r="AM1067" s="236"/>
      <c r="AN1067" s="236"/>
      <c r="AO1067" s="236"/>
      <c r="AP1067" s="236"/>
      <c r="AQ1067" s="236"/>
      <c r="AR1067" s="236"/>
      <c r="AS1067" s="236"/>
      <c r="AT1067" s="236"/>
      <c r="AU1067" s="236"/>
      <c r="AV1067" s="236"/>
      <c r="AW1067" s="236"/>
      <c r="AX1067" s="238"/>
      <c r="AY1067" s="236"/>
      <c r="AZ1067" s="236"/>
      <c r="BA1067" s="236"/>
      <c r="BB1067" s="236"/>
      <c r="BC1067" s="236"/>
      <c r="BD1067" s="236"/>
      <c r="BE1067" s="236"/>
      <c r="BF1067" s="236"/>
      <c r="BG1067" s="236"/>
      <c r="BH1067" s="236"/>
      <c r="BI1067" s="236"/>
      <c r="BJ1067" s="236"/>
      <c r="BK1067" s="236"/>
      <c r="BL1067" s="236"/>
      <c r="BM1067" s="236"/>
      <c r="BN1067" s="236"/>
      <c r="BO1067" s="236"/>
      <c r="BP1067" s="236"/>
      <c r="BQ1067" s="236"/>
      <c r="BR1067" s="236"/>
      <c r="BS1067" s="236"/>
      <c r="BT1067" s="236"/>
      <c r="BU1067" s="236"/>
      <c r="BV1067" s="236"/>
      <c r="BW1067" s="236"/>
      <c r="BX1067" s="236"/>
      <c r="BY1067" s="236"/>
      <c r="BZ1067" s="236"/>
      <c r="CA1067" s="236"/>
      <c r="CB1067" s="236"/>
      <c r="CC1067" s="236"/>
      <c r="CD1067" s="236"/>
      <c r="CE1067" s="236"/>
      <c r="CF1067" s="236"/>
      <c r="CG1067" s="236"/>
      <c r="CH1067" s="236"/>
      <c r="CI1067" s="236"/>
      <c r="CJ1067" s="236"/>
      <c r="CK1067" s="236"/>
      <c r="CL1067" s="236"/>
      <c r="CM1067" s="236"/>
      <c r="CN1067" s="236"/>
      <c r="CO1067" s="236"/>
      <c r="CP1067" s="236"/>
      <c r="CQ1067" s="236"/>
      <c r="CR1067" s="236"/>
      <c r="CS1067" s="236"/>
      <c r="CT1067" s="236"/>
      <c r="CU1067" s="236"/>
    </row>
    <row r="1068" spans="1:99" x14ac:dyDescent="0.25">
      <c r="A1068" s="249">
        <v>0.65</v>
      </c>
      <c r="B1068" s="253">
        <v>-1.37E-2</v>
      </c>
      <c r="C1068" s="254">
        <v>-7.7200000000000005E-2</v>
      </c>
      <c r="D1068" s="254">
        <v>-7.7999999999999996E-3</v>
      </c>
      <c r="E1068" s="254">
        <v>-1.5599999999999999E-2</v>
      </c>
      <c r="F1068" s="254">
        <v>-3.09E-2</v>
      </c>
      <c r="G1068" s="254">
        <v>-4.6100000000000002E-2</v>
      </c>
      <c r="H1068" s="254">
        <v>-6.1100000000000002E-2</v>
      </c>
      <c r="I1068" s="254">
        <v>-7.5899999999999995E-2</v>
      </c>
      <c r="J1068" s="254">
        <v>-9.06E-2</v>
      </c>
      <c r="K1068" s="254">
        <v>-0.11219999999999999</v>
      </c>
      <c r="L1068" s="254">
        <v>-0.14760000000000001</v>
      </c>
      <c r="M1068" s="254">
        <v>-0.216</v>
      </c>
      <c r="N1068" s="254">
        <v>-0.34470000000000001</v>
      </c>
      <c r="O1068" s="254">
        <v>-0.46529999999999999</v>
      </c>
      <c r="P1068" s="255">
        <v>-0.63460000000000005</v>
      </c>
      <c r="Q1068" s="254"/>
      <c r="R1068" s="254"/>
      <c r="S1068" s="254"/>
      <c r="T1068" s="236"/>
      <c r="U1068" s="236"/>
      <c r="V1068" s="236"/>
      <c r="W1068" s="237"/>
      <c r="X1068" s="236"/>
      <c r="Y1068" s="236"/>
      <c r="Z1068" s="236"/>
      <c r="AA1068" s="236"/>
      <c r="AB1068" s="236"/>
      <c r="AC1068" s="237"/>
      <c r="AD1068" s="236"/>
      <c r="AE1068" s="236"/>
      <c r="AF1068" s="236"/>
      <c r="AG1068" s="236"/>
      <c r="AH1068" s="236"/>
      <c r="AI1068" s="236"/>
      <c r="AJ1068" s="236"/>
      <c r="AK1068" s="236"/>
      <c r="AL1068" s="236"/>
      <c r="AM1068" s="236"/>
      <c r="AN1068" s="236"/>
      <c r="AO1068" s="236"/>
      <c r="AP1068" s="236"/>
      <c r="AQ1068" s="236"/>
      <c r="AR1068" s="236"/>
      <c r="AS1068" s="236"/>
      <c r="AT1068" s="236"/>
      <c r="AU1068" s="236"/>
      <c r="AV1068" s="236"/>
      <c r="AW1068" s="236"/>
      <c r="AX1068" s="238"/>
      <c r="AY1068" s="236"/>
      <c r="AZ1068" s="236"/>
      <c r="BA1068" s="236"/>
      <c r="BB1068" s="236"/>
      <c r="BC1068" s="236"/>
      <c r="BD1068" s="236"/>
      <c r="BE1068" s="236"/>
      <c r="BF1068" s="236"/>
      <c r="BG1068" s="236"/>
      <c r="BH1068" s="236"/>
      <c r="BI1068" s="236"/>
      <c r="BJ1068" s="236"/>
      <c r="BK1068" s="236"/>
      <c r="BL1068" s="236"/>
      <c r="BM1068" s="236"/>
      <c r="BN1068" s="236"/>
      <c r="BO1068" s="236"/>
      <c r="BP1068" s="236"/>
      <c r="BQ1068" s="236"/>
      <c r="BR1068" s="236"/>
      <c r="BS1068" s="236"/>
      <c r="BT1068" s="236"/>
      <c r="BU1068" s="236"/>
      <c r="BV1068" s="236"/>
      <c r="BW1068" s="236"/>
      <c r="BX1068" s="236"/>
      <c r="BY1068" s="236"/>
      <c r="BZ1068" s="236"/>
      <c r="CA1068" s="236"/>
      <c r="CB1068" s="236"/>
      <c r="CC1068" s="236"/>
      <c r="CD1068" s="236"/>
      <c r="CE1068" s="236"/>
      <c r="CF1068" s="236"/>
      <c r="CG1068" s="236"/>
      <c r="CH1068" s="236"/>
      <c r="CI1068" s="236"/>
      <c r="CJ1068" s="236"/>
      <c r="CK1068" s="236"/>
      <c r="CL1068" s="236"/>
      <c r="CM1068" s="236"/>
      <c r="CN1068" s="236"/>
      <c r="CO1068" s="236"/>
      <c r="CP1068" s="236"/>
      <c r="CQ1068" s="236"/>
      <c r="CR1068" s="236"/>
      <c r="CS1068" s="236"/>
      <c r="CT1068" s="236"/>
      <c r="CU1068" s="236"/>
    </row>
    <row r="1069" spans="1:99" x14ac:dyDescent="0.25">
      <c r="A1069" s="249">
        <v>0.7</v>
      </c>
      <c r="B1069" s="253">
        <v>-9.2999999999999992E-3</v>
      </c>
      <c r="C1069" s="254">
        <v>-5.0700000000000002E-2</v>
      </c>
      <c r="D1069" s="254">
        <v>-0.11609999999999999</v>
      </c>
      <c r="E1069" s="254">
        <v>-1.4800000000000001E-2</v>
      </c>
      <c r="F1069" s="254">
        <v>-2.9399999999999999E-2</v>
      </c>
      <c r="G1069" s="254">
        <v>-4.3799999999999999E-2</v>
      </c>
      <c r="H1069" s="254">
        <v>-5.79E-2</v>
      </c>
      <c r="I1069" s="254">
        <v>-7.1800000000000003E-2</v>
      </c>
      <c r="J1069" s="254">
        <v>-8.5500000000000007E-2</v>
      </c>
      <c r="K1069" s="254">
        <v>-0.1057</v>
      </c>
      <c r="L1069" s="254">
        <v>-0.13850000000000001</v>
      </c>
      <c r="M1069" s="254">
        <v>-0.20130000000000001</v>
      </c>
      <c r="N1069" s="254">
        <v>-0.31840000000000002</v>
      </c>
      <c r="O1069" s="254">
        <v>-0.42699999999999999</v>
      </c>
      <c r="P1069" s="255">
        <v>-0.57850000000000001</v>
      </c>
      <c r="Q1069" s="254"/>
      <c r="R1069" s="254"/>
      <c r="S1069" s="254"/>
      <c r="T1069" s="236"/>
      <c r="U1069" s="236"/>
      <c r="V1069" s="236"/>
      <c r="W1069" s="237"/>
      <c r="X1069" s="236"/>
      <c r="Y1069" s="236"/>
      <c r="Z1069" s="236"/>
      <c r="AA1069" s="236"/>
      <c r="AB1069" s="236"/>
      <c r="AC1069" s="237"/>
      <c r="AD1069" s="236"/>
      <c r="AE1069" s="236"/>
      <c r="AF1069" s="236"/>
      <c r="AG1069" s="236"/>
      <c r="AH1069" s="236"/>
      <c r="AI1069" s="236"/>
      <c r="AJ1069" s="236"/>
      <c r="AK1069" s="236"/>
      <c r="AL1069" s="236"/>
      <c r="AM1069" s="236"/>
      <c r="AN1069" s="236"/>
      <c r="AO1069" s="236"/>
      <c r="AP1069" s="236"/>
      <c r="AQ1069" s="236"/>
      <c r="AR1069" s="236"/>
      <c r="AS1069" s="236"/>
      <c r="AT1069" s="236"/>
      <c r="AU1069" s="236"/>
      <c r="AV1069" s="236"/>
      <c r="AW1069" s="236"/>
      <c r="AX1069" s="238"/>
      <c r="AY1069" s="236"/>
      <c r="AZ1069" s="236"/>
      <c r="BA1069" s="236"/>
      <c r="BB1069" s="236"/>
      <c r="BC1069" s="236"/>
      <c r="BD1069" s="236"/>
      <c r="BE1069" s="236"/>
      <c r="BF1069" s="236"/>
      <c r="BG1069" s="236"/>
      <c r="BH1069" s="236"/>
      <c r="BI1069" s="236"/>
      <c r="BJ1069" s="236"/>
      <c r="BK1069" s="236"/>
      <c r="BL1069" s="236"/>
      <c r="BM1069" s="236"/>
      <c r="BN1069" s="236"/>
      <c r="BO1069" s="236"/>
      <c r="BP1069" s="236"/>
      <c r="BQ1069" s="236"/>
      <c r="BR1069" s="236"/>
      <c r="BS1069" s="236"/>
      <c r="BT1069" s="236"/>
      <c r="BU1069" s="236"/>
      <c r="BV1069" s="236"/>
      <c r="BW1069" s="236"/>
      <c r="BX1069" s="236"/>
      <c r="BY1069" s="236"/>
      <c r="BZ1069" s="236"/>
      <c r="CA1069" s="236"/>
      <c r="CB1069" s="236"/>
      <c r="CC1069" s="236"/>
      <c r="CD1069" s="236"/>
      <c r="CE1069" s="236"/>
      <c r="CF1069" s="236"/>
      <c r="CG1069" s="236"/>
      <c r="CH1069" s="236"/>
      <c r="CI1069" s="236"/>
      <c r="CJ1069" s="236"/>
      <c r="CK1069" s="236"/>
      <c r="CL1069" s="236"/>
      <c r="CM1069" s="236"/>
      <c r="CN1069" s="236"/>
      <c r="CO1069" s="236"/>
      <c r="CP1069" s="236"/>
      <c r="CQ1069" s="236"/>
      <c r="CR1069" s="236"/>
      <c r="CS1069" s="236"/>
      <c r="CT1069" s="236"/>
      <c r="CU1069" s="236"/>
    </row>
    <row r="1070" spans="1:99" x14ac:dyDescent="0.25">
      <c r="A1070" s="249">
        <v>0.75</v>
      </c>
      <c r="B1070" s="253">
        <v>-6.4000000000000003E-3</v>
      </c>
      <c r="C1070" s="254">
        <v>-3.39E-2</v>
      </c>
      <c r="D1070" s="254">
        <v>-7.4399999999999994E-2</v>
      </c>
      <c r="E1070" s="254">
        <v>-1.43E-2</v>
      </c>
      <c r="F1070" s="254">
        <v>-2.8199999999999999E-2</v>
      </c>
      <c r="G1070" s="254">
        <v>-4.1700000000000001E-2</v>
      </c>
      <c r="H1070" s="254">
        <v>-5.5E-2</v>
      </c>
      <c r="I1070" s="254">
        <v>-6.8099999999999994E-2</v>
      </c>
      <c r="J1070" s="254">
        <v>-8.0799999999999997E-2</v>
      </c>
      <c r="K1070" s="254">
        <v>-9.9599999999999994E-2</v>
      </c>
      <c r="L1070" s="254">
        <v>-0.1298</v>
      </c>
      <c r="M1070" s="254">
        <v>-0.18720000000000001</v>
      </c>
      <c r="N1070" s="254">
        <v>-0.29289999999999999</v>
      </c>
      <c r="O1070" s="254">
        <v>-0.3901</v>
      </c>
      <c r="P1070" s="255">
        <v>-0.52500000000000002</v>
      </c>
      <c r="Q1070" s="254"/>
      <c r="R1070" s="254"/>
      <c r="S1070" s="254"/>
      <c r="T1070" s="236"/>
      <c r="U1070" s="236"/>
      <c r="V1070" s="236"/>
      <c r="W1070" s="237"/>
      <c r="X1070" s="236"/>
      <c r="Y1070" s="236"/>
      <c r="Z1070" s="236"/>
      <c r="AA1070" s="236"/>
      <c r="AB1070" s="236"/>
      <c r="AC1070" s="237"/>
      <c r="AD1070" s="236"/>
      <c r="AE1070" s="236"/>
      <c r="AF1070" s="236"/>
      <c r="AG1070" s="236"/>
      <c r="AH1070" s="236"/>
      <c r="AI1070" s="236"/>
      <c r="AJ1070" s="236"/>
      <c r="AK1070" s="236"/>
      <c r="AL1070" s="236"/>
      <c r="AM1070" s="236"/>
      <c r="AN1070" s="236"/>
      <c r="AO1070" s="236"/>
      <c r="AP1070" s="236"/>
      <c r="AQ1070" s="236"/>
      <c r="AR1070" s="236"/>
      <c r="AS1070" s="236"/>
      <c r="AT1070" s="236"/>
      <c r="AU1070" s="236"/>
      <c r="AV1070" s="236"/>
      <c r="AW1070" s="236"/>
      <c r="AX1070" s="238"/>
      <c r="AY1070" s="236"/>
      <c r="AZ1070" s="236"/>
      <c r="BA1070" s="236"/>
      <c r="BB1070" s="236"/>
      <c r="BC1070" s="236"/>
      <c r="BD1070" s="236"/>
      <c r="BE1070" s="236"/>
      <c r="BF1070" s="236"/>
      <c r="BG1070" s="236"/>
      <c r="BH1070" s="236"/>
      <c r="BI1070" s="236"/>
      <c r="BJ1070" s="236"/>
      <c r="BK1070" s="236"/>
      <c r="BL1070" s="236"/>
      <c r="BM1070" s="236"/>
      <c r="BN1070" s="236"/>
      <c r="BO1070" s="236"/>
      <c r="BP1070" s="236"/>
      <c r="BQ1070" s="236"/>
      <c r="BR1070" s="236"/>
      <c r="BS1070" s="236"/>
      <c r="BT1070" s="236"/>
      <c r="BU1070" s="236"/>
      <c r="BV1070" s="236"/>
      <c r="BW1070" s="236"/>
      <c r="BX1070" s="236"/>
      <c r="BY1070" s="236"/>
      <c r="BZ1070" s="236"/>
      <c r="CA1070" s="236"/>
      <c r="CB1070" s="236"/>
      <c r="CC1070" s="236"/>
      <c r="CD1070" s="236"/>
      <c r="CE1070" s="236"/>
      <c r="CF1070" s="236"/>
      <c r="CG1070" s="236"/>
      <c r="CH1070" s="236"/>
      <c r="CI1070" s="236"/>
      <c r="CJ1070" s="236"/>
      <c r="CK1070" s="236"/>
      <c r="CL1070" s="236"/>
      <c r="CM1070" s="236"/>
      <c r="CN1070" s="236"/>
      <c r="CO1070" s="236"/>
      <c r="CP1070" s="236"/>
      <c r="CQ1070" s="236"/>
      <c r="CR1070" s="236"/>
      <c r="CS1070" s="236"/>
      <c r="CT1070" s="236"/>
      <c r="CU1070" s="236"/>
    </row>
    <row r="1071" spans="1:99" x14ac:dyDescent="0.25">
      <c r="A1071" s="249">
        <v>0.8</v>
      </c>
      <c r="B1071" s="253">
        <v>-4.4000000000000003E-3</v>
      </c>
      <c r="C1071" s="254">
        <v>-2.2800000000000001E-2</v>
      </c>
      <c r="D1071" s="254">
        <v>-4.87E-2</v>
      </c>
      <c r="E1071" s="254">
        <v>-0.11600000000000001</v>
      </c>
      <c r="F1071" s="254">
        <v>-2.7199999999999998E-2</v>
      </c>
      <c r="G1071" s="254">
        <v>-4.0099999999999997E-2</v>
      </c>
      <c r="H1071" s="254">
        <v>-5.2600000000000001E-2</v>
      </c>
      <c r="I1071" s="254">
        <v>-6.4799999999999996E-2</v>
      </c>
      <c r="J1071" s="254">
        <v>-7.6700000000000004E-2</v>
      </c>
      <c r="K1071" s="254">
        <v>-9.4E-2</v>
      </c>
      <c r="L1071" s="254">
        <v>-0.1217</v>
      </c>
      <c r="M1071" s="254">
        <v>-0.1736</v>
      </c>
      <c r="N1071" s="254">
        <v>-0.26819999999999999</v>
      </c>
      <c r="O1071" s="254">
        <v>-0.35449999999999998</v>
      </c>
      <c r="P1071" s="255">
        <v>-0.47399999999999998</v>
      </c>
      <c r="Q1071" s="254"/>
      <c r="R1071" s="254"/>
      <c r="S1071" s="254"/>
      <c r="T1071" s="236"/>
      <c r="U1071" s="236"/>
      <c r="V1071" s="236"/>
      <c r="W1071" s="237"/>
      <c r="X1071" s="236"/>
      <c r="Y1071" s="236"/>
      <c r="Z1071" s="236"/>
      <c r="AA1071" s="236"/>
      <c r="AB1071" s="236"/>
      <c r="AC1071" s="237"/>
      <c r="AD1071" s="236"/>
      <c r="AE1071" s="236"/>
      <c r="AF1071" s="236"/>
      <c r="AG1071" s="236"/>
      <c r="AH1071" s="236"/>
      <c r="AI1071" s="236"/>
      <c r="AJ1071" s="236"/>
      <c r="AK1071" s="236"/>
      <c r="AL1071" s="236"/>
      <c r="AM1071" s="236"/>
      <c r="AN1071" s="236"/>
      <c r="AO1071" s="236"/>
      <c r="AP1071" s="236"/>
      <c r="AQ1071" s="236"/>
      <c r="AR1071" s="236"/>
      <c r="AS1071" s="236"/>
      <c r="AT1071" s="236"/>
      <c r="AU1071" s="236"/>
      <c r="AV1071" s="236"/>
      <c r="AW1071" s="236"/>
      <c r="AX1071" s="238"/>
      <c r="AY1071" s="236"/>
      <c r="AZ1071" s="236"/>
      <c r="BA1071" s="236"/>
      <c r="BB1071" s="236"/>
      <c r="BC1071" s="236"/>
      <c r="BD1071" s="236"/>
      <c r="BE1071" s="236"/>
      <c r="BF1071" s="236"/>
      <c r="BG1071" s="236"/>
      <c r="BH1071" s="236"/>
      <c r="BI1071" s="236"/>
      <c r="BJ1071" s="236"/>
      <c r="BK1071" s="236"/>
      <c r="BL1071" s="236"/>
      <c r="BM1071" s="236"/>
      <c r="BN1071" s="236"/>
      <c r="BO1071" s="236"/>
      <c r="BP1071" s="236"/>
      <c r="BQ1071" s="236"/>
      <c r="BR1071" s="236"/>
      <c r="BS1071" s="236"/>
      <c r="BT1071" s="236"/>
      <c r="BU1071" s="236"/>
      <c r="BV1071" s="236"/>
      <c r="BW1071" s="236"/>
      <c r="BX1071" s="236"/>
      <c r="BY1071" s="236"/>
      <c r="BZ1071" s="236"/>
      <c r="CA1071" s="236"/>
      <c r="CB1071" s="236"/>
      <c r="CC1071" s="236"/>
      <c r="CD1071" s="236"/>
      <c r="CE1071" s="236"/>
      <c r="CF1071" s="236"/>
      <c r="CG1071" s="236"/>
      <c r="CH1071" s="236"/>
      <c r="CI1071" s="236"/>
      <c r="CJ1071" s="236"/>
      <c r="CK1071" s="236"/>
      <c r="CL1071" s="236"/>
      <c r="CM1071" s="236"/>
      <c r="CN1071" s="236"/>
      <c r="CO1071" s="236"/>
      <c r="CP1071" s="236"/>
      <c r="CQ1071" s="236"/>
      <c r="CR1071" s="236"/>
      <c r="CS1071" s="236"/>
      <c r="CT1071" s="236"/>
      <c r="CU1071" s="236"/>
    </row>
    <row r="1072" spans="1:99" x14ac:dyDescent="0.25">
      <c r="A1072" s="249">
        <v>0.85</v>
      </c>
      <c r="B1072" s="253">
        <v>-2.8999999999999998E-3</v>
      </c>
      <c r="C1072" s="254">
        <v>-1.52E-2</v>
      </c>
      <c r="D1072" s="254">
        <v>-3.1899999999999998E-2</v>
      </c>
      <c r="E1072" s="254">
        <v>-7.1499999999999994E-2</v>
      </c>
      <c r="F1072" s="254">
        <v>-2.6800000000000001E-2</v>
      </c>
      <c r="G1072" s="254">
        <v>-3.9100000000000003E-2</v>
      </c>
      <c r="H1072" s="254">
        <v>-5.0900000000000001E-2</v>
      </c>
      <c r="I1072" s="254">
        <v>-6.2199999999999998E-2</v>
      </c>
      <c r="J1072" s="254">
        <v>-7.3099999999999998E-2</v>
      </c>
      <c r="K1072" s="254">
        <v>-8.8800000000000004E-2</v>
      </c>
      <c r="L1072" s="254">
        <v>-0.1138</v>
      </c>
      <c r="M1072" s="254">
        <v>-0.16020000000000001</v>
      </c>
      <c r="N1072" s="254">
        <v>-0.24390000000000001</v>
      </c>
      <c r="O1072" s="254">
        <v>-0.3201</v>
      </c>
      <c r="P1072" s="255">
        <v>-0.4254</v>
      </c>
      <c r="Q1072" s="254"/>
      <c r="R1072" s="254"/>
      <c r="S1072" s="254"/>
      <c r="T1072" s="236"/>
      <c r="U1072" s="236"/>
      <c r="V1072" s="236"/>
      <c r="W1072" s="237"/>
      <c r="X1072" s="236"/>
      <c r="Y1072" s="236"/>
      <c r="Z1072" s="236"/>
      <c r="AA1072" s="236"/>
      <c r="AB1072" s="236"/>
      <c r="AC1072" s="237"/>
      <c r="AD1072" s="236"/>
      <c r="AE1072" s="236"/>
      <c r="AF1072" s="236"/>
      <c r="AG1072" s="236"/>
      <c r="AH1072" s="236"/>
      <c r="AI1072" s="236"/>
      <c r="AJ1072" s="236"/>
      <c r="AK1072" s="236"/>
      <c r="AL1072" s="236"/>
      <c r="AM1072" s="236"/>
      <c r="AN1072" s="236"/>
      <c r="AO1072" s="236"/>
      <c r="AP1072" s="236"/>
      <c r="AQ1072" s="236"/>
      <c r="AR1072" s="236"/>
      <c r="AS1072" s="236"/>
      <c r="AT1072" s="236"/>
      <c r="AU1072" s="236"/>
      <c r="AV1072" s="236"/>
      <c r="AW1072" s="236"/>
      <c r="AX1072" s="238"/>
      <c r="AY1072" s="236"/>
      <c r="AZ1072" s="236"/>
      <c r="BA1072" s="236"/>
      <c r="BB1072" s="236"/>
      <c r="BC1072" s="236"/>
      <c r="BD1072" s="236"/>
      <c r="BE1072" s="236"/>
      <c r="BF1072" s="236"/>
      <c r="BG1072" s="236"/>
      <c r="BH1072" s="236"/>
      <c r="BI1072" s="236"/>
      <c r="BJ1072" s="236"/>
      <c r="BK1072" s="236"/>
      <c r="BL1072" s="236"/>
      <c r="BM1072" s="236"/>
      <c r="BN1072" s="236"/>
      <c r="BO1072" s="236"/>
      <c r="BP1072" s="236"/>
      <c r="BQ1072" s="236"/>
      <c r="BR1072" s="236"/>
      <c r="BS1072" s="236"/>
      <c r="BT1072" s="236"/>
      <c r="BU1072" s="236"/>
      <c r="BV1072" s="236"/>
      <c r="BW1072" s="236"/>
      <c r="BX1072" s="236"/>
      <c r="BY1072" s="236"/>
      <c r="BZ1072" s="236"/>
      <c r="CA1072" s="236"/>
      <c r="CB1072" s="236"/>
      <c r="CC1072" s="236"/>
      <c r="CD1072" s="236"/>
      <c r="CE1072" s="236"/>
      <c r="CF1072" s="236"/>
      <c r="CG1072" s="236"/>
      <c r="CH1072" s="236"/>
      <c r="CI1072" s="236"/>
      <c r="CJ1072" s="236"/>
      <c r="CK1072" s="236"/>
      <c r="CL1072" s="236"/>
      <c r="CM1072" s="236"/>
      <c r="CN1072" s="236"/>
      <c r="CO1072" s="236"/>
      <c r="CP1072" s="236"/>
      <c r="CQ1072" s="236"/>
      <c r="CR1072" s="236"/>
      <c r="CS1072" s="236"/>
      <c r="CT1072" s="236"/>
      <c r="CU1072" s="236"/>
    </row>
    <row r="1073" spans="1:99" x14ac:dyDescent="0.25">
      <c r="A1073" s="249">
        <v>0.9</v>
      </c>
      <c r="B1073" s="253">
        <v>-1.9E-3</v>
      </c>
      <c r="C1073" s="254">
        <v>-9.9000000000000008E-3</v>
      </c>
      <c r="D1073" s="254">
        <v>-2.0500000000000001E-2</v>
      </c>
      <c r="E1073" s="254">
        <v>-4.4200000000000003E-2</v>
      </c>
      <c r="F1073" s="254">
        <v>-0.1118</v>
      </c>
      <c r="G1073" s="254">
        <v>-3.9600000000000003E-2</v>
      </c>
      <c r="H1073" s="254">
        <v>-5.0299999999999997E-2</v>
      </c>
      <c r="I1073" s="254">
        <v>-6.0400000000000002E-2</v>
      </c>
      <c r="J1073" s="254">
        <v>-7.0099999999999996E-2</v>
      </c>
      <c r="K1073" s="254">
        <v>-8.4000000000000005E-2</v>
      </c>
      <c r="L1073" s="254">
        <v>-0.10589999999999999</v>
      </c>
      <c r="M1073" s="254">
        <v>-0.14630000000000001</v>
      </c>
      <c r="N1073" s="254">
        <v>-0.2195</v>
      </c>
      <c r="O1073" s="254">
        <v>-0.28620000000000001</v>
      </c>
      <c r="P1073" s="255">
        <v>-0.37880000000000003</v>
      </c>
      <c r="Q1073" s="254"/>
      <c r="R1073" s="254"/>
      <c r="S1073" s="254"/>
      <c r="T1073" s="236"/>
      <c r="U1073" s="236"/>
      <c r="V1073" s="236"/>
      <c r="W1073" s="237"/>
      <c r="X1073" s="236"/>
      <c r="Y1073" s="236"/>
      <c r="Z1073" s="236"/>
      <c r="AA1073" s="236"/>
      <c r="AB1073" s="236"/>
      <c r="AC1073" s="237"/>
      <c r="AD1073" s="236"/>
      <c r="AE1073" s="236"/>
      <c r="AF1073" s="236"/>
      <c r="AG1073" s="236"/>
      <c r="AH1073" s="236"/>
      <c r="AI1073" s="236"/>
      <c r="AJ1073" s="236"/>
      <c r="AK1073" s="236"/>
      <c r="AL1073" s="236"/>
      <c r="AM1073" s="236"/>
      <c r="AN1073" s="236"/>
      <c r="AO1073" s="236"/>
      <c r="AP1073" s="236"/>
      <c r="AQ1073" s="236"/>
      <c r="AR1073" s="236"/>
      <c r="AS1073" s="236"/>
      <c r="AT1073" s="236"/>
      <c r="AU1073" s="236"/>
      <c r="AV1073" s="236"/>
      <c r="AW1073" s="236"/>
      <c r="AX1073" s="238"/>
      <c r="AY1073" s="236"/>
      <c r="AZ1073" s="236"/>
      <c r="BA1073" s="236"/>
      <c r="BB1073" s="236"/>
      <c r="BC1073" s="236"/>
      <c r="BD1073" s="236"/>
      <c r="BE1073" s="236"/>
      <c r="BF1073" s="236"/>
      <c r="BG1073" s="236"/>
      <c r="BH1073" s="236"/>
      <c r="BI1073" s="236"/>
      <c r="BJ1073" s="236"/>
      <c r="BK1073" s="236"/>
      <c r="BL1073" s="236"/>
      <c r="BM1073" s="236"/>
      <c r="BN1073" s="236"/>
      <c r="BO1073" s="236"/>
      <c r="BP1073" s="236"/>
      <c r="BQ1073" s="236"/>
      <c r="BR1073" s="236"/>
      <c r="BS1073" s="236"/>
      <c r="BT1073" s="236"/>
      <c r="BU1073" s="236"/>
      <c r="BV1073" s="236"/>
      <c r="BW1073" s="236"/>
      <c r="BX1073" s="236"/>
      <c r="BY1073" s="236"/>
      <c r="BZ1073" s="236"/>
      <c r="CA1073" s="236"/>
      <c r="CB1073" s="236"/>
      <c r="CC1073" s="236"/>
      <c r="CD1073" s="236"/>
      <c r="CE1073" s="236"/>
      <c r="CF1073" s="236"/>
      <c r="CG1073" s="236"/>
      <c r="CH1073" s="236"/>
      <c r="CI1073" s="236"/>
      <c r="CJ1073" s="236"/>
      <c r="CK1073" s="236"/>
      <c r="CL1073" s="236"/>
      <c r="CM1073" s="236"/>
      <c r="CN1073" s="236"/>
      <c r="CO1073" s="236"/>
      <c r="CP1073" s="236"/>
      <c r="CQ1073" s="236"/>
      <c r="CR1073" s="236"/>
      <c r="CS1073" s="236"/>
      <c r="CT1073" s="236"/>
      <c r="CU1073" s="236"/>
    </row>
    <row r="1074" spans="1:99" x14ac:dyDescent="0.25">
      <c r="A1074" s="249">
        <v>0.93</v>
      </c>
      <c r="B1074" s="253">
        <v>-1.5E-3</v>
      </c>
      <c r="C1074" s="254">
        <v>-7.4999999999999997E-3</v>
      </c>
      <c r="D1074" s="254">
        <v>-1.54E-2</v>
      </c>
      <c r="E1074" s="254">
        <v>-3.2599999999999997E-2</v>
      </c>
      <c r="F1074" s="254">
        <v>-7.6300000000000007E-2</v>
      </c>
      <c r="G1074" s="254">
        <v>-0.16619999999999999</v>
      </c>
      <c r="H1074" s="254">
        <v>-5.1400000000000001E-2</v>
      </c>
      <c r="I1074" s="254">
        <v>6.0199999999999997E-2</v>
      </c>
      <c r="J1074" s="254">
        <v>-6.8699999999999997E-2</v>
      </c>
      <c r="K1074" s="254">
        <v>-8.1000000000000003E-2</v>
      </c>
      <c r="L1074" s="254">
        <v>-0.1007</v>
      </c>
      <c r="M1074" s="254">
        <v>-0.13739999999999999</v>
      </c>
      <c r="N1074" s="254">
        <v>-0.20449999999999999</v>
      </c>
      <c r="O1074" s="254">
        <v>-0.2661</v>
      </c>
      <c r="P1074" s="255">
        <v>-0.35160000000000002</v>
      </c>
      <c r="Q1074" s="254"/>
      <c r="R1074" s="254"/>
      <c r="S1074" s="254"/>
      <c r="T1074" s="236"/>
      <c r="U1074" s="236"/>
      <c r="V1074" s="236"/>
      <c r="W1074" s="237"/>
      <c r="X1074" s="236"/>
      <c r="Y1074" s="236"/>
      <c r="Z1074" s="236"/>
      <c r="AA1074" s="236"/>
      <c r="AB1074" s="236"/>
      <c r="AC1074" s="237"/>
      <c r="AD1074" s="236"/>
      <c r="AE1074" s="236"/>
      <c r="AF1074" s="236"/>
      <c r="AG1074" s="236"/>
      <c r="AH1074" s="236"/>
      <c r="AI1074" s="236"/>
      <c r="AJ1074" s="236"/>
      <c r="AK1074" s="236"/>
      <c r="AL1074" s="236"/>
      <c r="AM1074" s="236"/>
      <c r="AN1074" s="236"/>
      <c r="AO1074" s="236"/>
      <c r="AP1074" s="236"/>
      <c r="AQ1074" s="236"/>
      <c r="AR1074" s="236"/>
      <c r="AS1074" s="236"/>
      <c r="AT1074" s="236"/>
      <c r="AU1074" s="236"/>
      <c r="AV1074" s="236"/>
      <c r="AW1074" s="236"/>
      <c r="AX1074" s="238"/>
      <c r="AY1074" s="236"/>
      <c r="AZ1074" s="236"/>
      <c r="BA1074" s="236"/>
      <c r="BB1074" s="236"/>
      <c r="BC1074" s="236"/>
      <c r="BD1074" s="236"/>
      <c r="BE1074" s="236"/>
      <c r="BF1074" s="236"/>
      <c r="BG1074" s="236"/>
      <c r="BH1074" s="236"/>
      <c r="BI1074" s="236"/>
      <c r="BJ1074" s="236"/>
      <c r="BK1074" s="236"/>
      <c r="BL1074" s="236"/>
      <c r="BM1074" s="236"/>
      <c r="BN1074" s="236"/>
      <c r="BO1074" s="236"/>
      <c r="BP1074" s="236"/>
      <c r="BQ1074" s="236"/>
      <c r="BR1074" s="236"/>
      <c r="BS1074" s="236"/>
      <c r="BT1074" s="236"/>
      <c r="BU1074" s="236"/>
      <c r="BV1074" s="236"/>
      <c r="BW1074" s="236"/>
      <c r="BX1074" s="236"/>
      <c r="BY1074" s="236"/>
      <c r="BZ1074" s="236"/>
      <c r="CA1074" s="236"/>
      <c r="CB1074" s="236"/>
      <c r="CC1074" s="236"/>
      <c r="CD1074" s="236"/>
      <c r="CE1074" s="236"/>
      <c r="CF1074" s="236"/>
      <c r="CG1074" s="236"/>
      <c r="CH1074" s="236"/>
      <c r="CI1074" s="236"/>
      <c r="CJ1074" s="236"/>
      <c r="CK1074" s="236"/>
      <c r="CL1074" s="236"/>
      <c r="CM1074" s="236"/>
      <c r="CN1074" s="236"/>
      <c r="CO1074" s="236"/>
      <c r="CP1074" s="236"/>
      <c r="CQ1074" s="236"/>
      <c r="CR1074" s="236"/>
      <c r="CS1074" s="236"/>
      <c r="CT1074" s="236"/>
      <c r="CU1074" s="236"/>
    </row>
    <row r="1075" spans="1:99" x14ac:dyDescent="0.25">
      <c r="A1075" s="249">
        <v>0.95</v>
      </c>
      <c r="B1075" s="253">
        <v>-1.1999999999999999E-3</v>
      </c>
      <c r="C1075" s="254">
        <v>-6.1999999999999998E-3</v>
      </c>
      <c r="D1075" s="254">
        <v>-1.26E-2</v>
      </c>
      <c r="E1075" s="254">
        <v>-2.6200000000000001E-2</v>
      </c>
      <c r="F1075" s="254">
        <v>-5.8900000000000001E-2</v>
      </c>
      <c r="G1075" s="254">
        <v>-0.111</v>
      </c>
      <c r="H1075" s="254">
        <v>-5.3999999999999999E-2</v>
      </c>
      <c r="I1075" s="254">
        <v>-6.0699999999999997E-2</v>
      </c>
      <c r="J1075" s="254">
        <v>-6.7799999999999999E-2</v>
      </c>
      <c r="K1075" s="254">
        <v>-7.8799999999999995E-2</v>
      </c>
      <c r="L1075" s="254">
        <v>-9.6699999999999994E-2</v>
      </c>
      <c r="M1075" s="254">
        <v>-0.13100000000000001</v>
      </c>
      <c r="N1075" s="254">
        <v>-0.1943</v>
      </c>
      <c r="O1075" s="254">
        <v>-0.25259999999999999</v>
      </c>
      <c r="P1075" s="255">
        <v>-0.33389999999999997</v>
      </c>
      <c r="Q1075" s="254"/>
      <c r="R1075" s="254"/>
      <c r="S1075" s="254"/>
      <c r="T1075" s="236"/>
      <c r="U1075" s="236"/>
      <c r="V1075" s="236"/>
      <c r="W1075" s="237"/>
      <c r="X1075" s="236"/>
      <c r="Y1075" s="236"/>
      <c r="Z1075" s="236"/>
      <c r="AA1075" s="236"/>
      <c r="AB1075" s="236"/>
      <c r="AC1075" s="237"/>
      <c r="AD1075" s="236"/>
      <c r="AE1075" s="236"/>
      <c r="AF1075" s="236"/>
      <c r="AG1075" s="236"/>
      <c r="AH1075" s="236"/>
      <c r="AI1075" s="236"/>
      <c r="AJ1075" s="236"/>
      <c r="AK1075" s="236"/>
      <c r="AL1075" s="236"/>
      <c r="AM1075" s="236"/>
      <c r="AN1075" s="236"/>
      <c r="AO1075" s="236"/>
      <c r="AP1075" s="236"/>
      <c r="AQ1075" s="236"/>
      <c r="AR1075" s="236"/>
      <c r="AS1075" s="236"/>
      <c r="AT1075" s="236"/>
      <c r="AU1075" s="236"/>
      <c r="AV1075" s="236"/>
      <c r="AW1075" s="236"/>
      <c r="AX1075" s="238"/>
      <c r="AY1075" s="236"/>
      <c r="AZ1075" s="236"/>
      <c r="BA1075" s="236"/>
      <c r="BB1075" s="236"/>
      <c r="BC1075" s="236"/>
      <c r="BD1075" s="236"/>
      <c r="BE1075" s="236"/>
      <c r="BF1075" s="236"/>
      <c r="BG1075" s="236"/>
      <c r="BH1075" s="236"/>
      <c r="BI1075" s="236"/>
      <c r="BJ1075" s="236"/>
      <c r="BK1075" s="236"/>
      <c r="BL1075" s="236"/>
      <c r="BM1075" s="236"/>
      <c r="BN1075" s="236"/>
      <c r="BO1075" s="236"/>
      <c r="BP1075" s="236"/>
      <c r="BQ1075" s="236"/>
      <c r="BR1075" s="236"/>
      <c r="BS1075" s="236"/>
      <c r="BT1075" s="236"/>
      <c r="BU1075" s="236"/>
      <c r="BV1075" s="236"/>
      <c r="BW1075" s="236"/>
      <c r="BX1075" s="236"/>
      <c r="BY1075" s="236"/>
      <c r="BZ1075" s="236"/>
      <c r="CA1075" s="236"/>
      <c r="CB1075" s="236"/>
      <c r="CC1075" s="236"/>
      <c r="CD1075" s="236"/>
      <c r="CE1075" s="236"/>
      <c r="CF1075" s="236"/>
      <c r="CG1075" s="236"/>
      <c r="CH1075" s="236"/>
      <c r="CI1075" s="236"/>
      <c r="CJ1075" s="236"/>
      <c r="CK1075" s="236"/>
      <c r="CL1075" s="236"/>
      <c r="CM1075" s="236"/>
      <c r="CN1075" s="236"/>
      <c r="CO1075" s="236"/>
      <c r="CP1075" s="236"/>
      <c r="CQ1075" s="236"/>
      <c r="CR1075" s="236"/>
      <c r="CS1075" s="236"/>
      <c r="CT1075" s="236"/>
      <c r="CU1075" s="236"/>
    </row>
    <row r="1076" spans="1:99" x14ac:dyDescent="0.25">
      <c r="A1076" s="249">
        <v>0.97</v>
      </c>
      <c r="B1076" s="253">
        <v>-1E-3</v>
      </c>
      <c r="C1076" s="254">
        <v>-5.0000000000000001E-3</v>
      </c>
      <c r="D1076" s="254">
        <v>-1.01E-2</v>
      </c>
      <c r="E1076" s="254">
        <v>-2.0799999999999999E-2</v>
      </c>
      <c r="F1076" s="254">
        <v>-4.4999999999999998E-2</v>
      </c>
      <c r="G1076" s="254">
        <v>-7.6999999999999999E-2</v>
      </c>
      <c r="H1076" s="254">
        <v>-0.16470000000000001</v>
      </c>
      <c r="I1076" s="254">
        <v>-6.2300000000000001E-2</v>
      </c>
      <c r="J1076" s="254">
        <v>-6.6900000000000001E-2</v>
      </c>
      <c r="K1076" s="254">
        <v>-7.5899999999999995E-2</v>
      </c>
      <c r="L1076" s="254">
        <v>-9.2100000000000001E-2</v>
      </c>
      <c r="M1076" s="254">
        <v>-0.124</v>
      </c>
      <c r="N1076" s="254">
        <v>-0.1837</v>
      </c>
      <c r="O1076" s="254">
        <v>-0.23910000000000001</v>
      </c>
      <c r="P1076" s="255">
        <v>-0.31630000000000003</v>
      </c>
      <c r="Q1076" s="254"/>
      <c r="R1076" s="254"/>
      <c r="S1076" s="254"/>
      <c r="T1076" s="236"/>
      <c r="U1076" s="236"/>
      <c r="V1076" s="236"/>
      <c r="W1076" s="237"/>
      <c r="X1076" s="236"/>
      <c r="Y1076" s="236"/>
      <c r="Z1076" s="236"/>
      <c r="AA1076" s="236"/>
      <c r="AB1076" s="236"/>
      <c r="AC1076" s="237"/>
      <c r="AD1076" s="236"/>
      <c r="AE1076" s="236"/>
      <c r="AF1076" s="236"/>
      <c r="AG1076" s="236"/>
      <c r="AH1076" s="236"/>
      <c r="AI1076" s="236"/>
      <c r="AJ1076" s="236"/>
      <c r="AK1076" s="236"/>
      <c r="AL1076" s="236"/>
      <c r="AM1076" s="236"/>
      <c r="AN1076" s="236"/>
      <c r="AO1076" s="236"/>
      <c r="AP1076" s="236"/>
      <c r="AQ1076" s="236"/>
      <c r="AR1076" s="236"/>
      <c r="AS1076" s="236"/>
      <c r="AT1076" s="236"/>
      <c r="AU1076" s="236"/>
      <c r="AV1076" s="236"/>
      <c r="AW1076" s="236"/>
      <c r="AX1076" s="238"/>
      <c r="AY1076" s="236"/>
      <c r="AZ1076" s="236"/>
      <c r="BA1076" s="236"/>
      <c r="BB1076" s="236"/>
      <c r="BC1076" s="236"/>
      <c r="BD1076" s="236"/>
      <c r="BE1076" s="236"/>
      <c r="BF1076" s="236"/>
      <c r="BG1076" s="236"/>
      <c r="BH1076" s="236"/>
      <c r="BI1076" s="236"/>
      <c r="BJ1076" s="236"/>
      <c r="BK1076" s="236"/>
      <c r="BL1076" s="236"/>
      <c r="BM1076" s="236"/>
      <c r="BN1076" s="236"/>
      <c r="BO1076" s="236"/>
      <c r="BP1076" s="236"/>
      <c r="BQ1076" s="236"/>
      <c r="BR1076" s="236"/>
      <c r="BS1076" s="236"/>
      <c r="BT1076" s="236"/>
      <c r="BU1076" s="236"/>
      <c r="BV1076" s="236"/>
      <c r="BW1076" s="236"/>
      <c r="BX1076" s="236"/>
      <c r="BY1076" s="236"/>
      <c r="BZ1076" s="236"/>
      <c r="CA1076" s="236"/>
      <c r="CB1076" s="236"/>
      <c r="CC1076" s="236"/>
      <c r="CD1076" s="236"/>
      <c r="CE1076" s="236"/>
      <c r="CF1076" s="236"/>
      <c r="CG1076" s="236"/>
      <c r="CH1076" s="236"/>
      <c r="CI1076" s="236"/>
      <c r="CJ1076" s="236"/>
      <c r="CK1076" s="236"/>
      <c r="CL1076" s="236"/>
      <c r="CM1076" s="236"/>
      <c r="CN1076" s="236"/>
      <c r="CO1076" s="236"/>
      <c r="CP1076" s="236"/>
      <c r="CQ1076" s="236"/>
      <c r="CR1076" s="236"/>
      <c r="CS1076" s="236"/>
      <c r="CT1076" s="236"/>
      <c r="CU1076" s="236"/>
    </row>
    <row r="1077" spans="1:99" x14ac:dyDescent="0.25">
      <c r="A1077" s="249">
        <v>0.98</v>
      </c>
      <c r="B1077" s="253">
        <v>-8.9999999999999998E-4</v>
      </c>
      <c r="C1077" s="254">
        <v>-4.4000000000000003E-3</v>
      </c>
      <c r="D1077" s="254">
        <v>-8.9999999999999993E-3</v>
      </c>
      <c r="E1077" s="254">
        <v>-1.84E-2</v>
      </c>
      <c r="F1077" s="254">
        <v>-3.9E-2</v>
      </c>
      <c r="G1077" s="254">
        <v>-6.4100000000000004E-2</v>
      </c>
      <c r="H1077" s="254">
        <v>-0.11</v>
      </c>
      <c r="I1077" s="254">
        <v>-6.4100000000000004E-2</v>
      </c>
      <c r="J1077" s="254">
        <v>-6.6100000000000006E-2</v>
      </c>
      <c r="K1077" s="254">
        <v>-7.3999999999999996E-2</v>
      </c>
      <c r="L1077" s="254">
        <v>-8.9300000000000004E-2</v>
      </c>
      <c r="M1077" s="254">
        <v>-0.1202</v>
      </c>
      <c r="N1077" s="254">
        <v>-0.17829999999999999</v>
      </c>
      <c r="O1077" s="254">
        <v>-0.23219999999999999</v>
      </c>
      <c r="P1077" s="255">
        <v>-0.3075</v>
      </c>
      <c r="Q1077" s="254"/>
      <c r="R1077" s="254"/>
      <c r="S1077" s="254"/>
      <c r="T1077" s="236"/>
      <c r="U1077" s="236"/>
      <c r="V1077" s="236"/>
      <c r="W1077" s="237"/>
      <c r="X1077" s="236"/>
      <c r="Y1077" s="236"/>
      <c r="Z1077" s="236"/>
      <c r="AA1077" s="236"/>
      <c r="AB1077" s="236"/>
      <c r="AC1077" s="237"/>
      <c r="AD1077" s="236"/>
      <c r="AE1077" s="236"/>
      <c r="AF1077" s="236"/>
      <c r="AG1077" s="236"/>
      <c r="AH1077" s="236"/>
      <c r="AI1077" s="236"/>
      <c r="AJ1077" s="236"/>
      <c r="AK1077" s="236"/>
      <c r="AL1077" s="236"/>
      <c r="AM1077" s="236"/>
      <c r="AN1077" s="236"/>
      <c r="AO1077" s="236"/>
      <c r="AP1077" s="236"/>
      <c r="AQ1077" s="236"/>
      <c r="AR1077" s="236"/>
      <c r="AS1077" s="236"/>
      <c r="AT1077" s="236"/>
      <c r="AU1077" s="236"/>
      <c r="AV1077" s="236"/>
      <c r="AW1077" s="236"/>
      <c r="AX1077" s="238"/>
      <c r="AY1077" s="236"/>
      <c r="AZ1077" s="236"/>
      <c r="BA1077" s="236"/>
      <c r="BB1077" s="236"/>
      <c r="BC1077" s="236"/>
      <c r="BD1077" s="236"/>
      <c r="BE1077" s="236"/>
      <c r="BF1077" s="236"/>
      <c r="BG1077" s="236"/>
      <c r="BH1077" s="236"/>
      <c r="BI1077" s="236"/>
      <c r="BJ1077" s="236"/>
      <c r="BK1077" s="236"/>
      <c r="BL1077" s="236"/>
      <c r="BM1077" s="236"/>
      <c r="BN1077" s="236"/>
      <c r="BO1077" s="236"/>
      <c r="BP1077" s="236"/>
      <c r="BQ1077" s="236"/>
      <c r="BR1077" s="236"/>
      <c r="BS1077" s="236"/>
      <c r="BT1077" s="236"/>
      <c r="BU1077" s="236"/>
      <c r="BV1077" s="236"/>
      <c r="BW1077" s="236"/>
      <c r="BX1077" s="236"/>
      <c r="BY1077" s="236"/>
      <c r="BZ1077" s="236"/>
      <c r="CA1077" s="236"/>
      <c r="CB1077" s="236"/>
      <c r="CC1077" s="236"/>
      <c r="CD1077" s="236"/>
      <c r="CE1077" s="236"/>
      <c r="CF1077" s="236"/>
      <c r="CG1077" s="236"/>
      <c r="CH1077" s="236"/>
      <c r="CI1077" s="236"/>
      <c r="CJ1077" s="236"/>
      <c r="CK1077" s="236"/>
      <c r="CL1077" s="236"/>
      <c r="CM1077" s="236"/>
      <c r="CN1077" s="236"/>
      <c r="CO1077" s="236"/>
      <c r="CP1077" s="236"/>
      <c r="CQ1077" s="236"/>
      <c r="CR1077" s="236"/>
      <c r="CS1077" s="236"/>
      <c r="CT1077" s="236"/>
      <c r="CU1077" s="236"/>
    </row>
    <row r="1078" spans="1:99" x14ac:dyDescent="0.25">
      <c r="A1078" s="249">
        <v>0.99</v>
      </c>
      <c r="B1078" s="253">
        <v>-8.0000000000000004E-4</v>
      </c>
      <c r="C1078" s="254">
        <v>-3.8999999999999998E-3</v>
      </c>
      <c r="D1078" s="254">
        <v>-7.9000000000000008E-3</v>
      </c>
      <c r="E1078" s="254">
        <v>-1.61E-2</v>
      </c>
      <c r="F1078" s="254">
        <v>-3.3500000000000002E-2</v>
      </c>
      <c r="G1078" s="254">
        <v>-5.3100000000000001E-2</v>
      </c>
      <c r="H1078" s="254">
        <v>-1.9599999999999999E-2</v>
      </c>
      <c r="I1078" s="254">
        <v>-6.8000000000000005E-2</v>
      </c>
      <c r="J1078" s="254">
        <v>-6.4600000000000005E-2</v>
      </c>
      <c r="K1078" s="254">
        <v>-7.1499999999999994E-2</v>
      </c>
      <c r="L1078" s="254">
        <v>-8.6099999999999996E-2</v>
      </c>
      <c r="M1078" s="254">
        <v>-0.1162</v>
      </c>
      <c r="N1078" s="254">
        <v>-0.17280000000000001</v>
      </c>
      <c r="O1078" s="254">
        <v>-0.22539999999999999</v>
      </c>
      <c r="P1078" s="255">
        <v>-0.2989</v>
      </c>
      <c r="Q1078" s="254"/>
      <c r="R1078" s="254"/>
      <c r="S1078" s="254"/>
      <c r="T1078" s="236"/>
      <c r="U1078" s="236"/>
      <c r="V1078" s="236"/>
      <c r="W1078" s="237"/>
      <c r="X1078" s="236"/>
      <c r="Y1078" s="236"/>
      <c r="Z1078" s="236"/>
      <c r="AA1078" s="236"/>
      <c r="AB1078" s="236"/>
      <c r="AC1078" s="237"/>
      <c r="AD1078" s="236"/>
      <c r="AE1078" s="236"/>
      <c r="AF1078" s="236"/>
      <c r="AG1078" s="236"/>
      <c r="AH1078" s="236"/>
      <c r="AI1078" s="236"/>
      <c r="AJ1078" s="236"/>
      <c r="AK1078" s="236"/>
      <c r="AL1078" s="236"/>
      <c r="AM1078" s="236"/>
      <c r="AN1078" s="236"/>
      <c r="AO1078" s="236"/>
      <c r="AP1078" s="236"/>
      <c r="AQ1078" s="236"/>
      <c r="AR1078" s="236"/>
      <c r="AS1078" s="236"/>
      <c r="AT1078" s="236"/>
      <c r="AU1078" s="236"/>
      <c r="AV1078" s="236"/>
      <c r="AW1078" s="236"/>
      <c r="AX1078" s="238"/>
      <c r="AY1078" s="236"/>
      <c r="AZ1078" s="236"/>
      <c r="BA1078" s="236"/>
      <c r="BB1078" s="236"/>
      <c r="BC1078" s="236"/>
      <c r="BD1078" s="236"/>
      <c r="BE1078" s="236"/>
      <c r="BF1078" s="236"/>
      <c r="BG1078" s="236"/>
      <c r="BH1078" s="236"/>
      <c r="BI1078" s="236"/>
      <c r="BJ1078" s="236"/>
      <c r="BK1078" s="236"/>
      <c r="BL1078" s="236"/>
      <c r="BM1078" s="236"/>
      <c r="BN1078" s="236"/>
      <c r="BO1078" s="236"/>
      <c r="BP1078" s="236"/>
      <c r="BQ1078" s="236"/>
      <c r="BR1078" s="236"/>
      <c r="BS1078" s="236"/>
      <c r="BT1078" s="236"/>
      <c r="BU1078" s="236"/>
      <c r="BV1078" s="236"/>
      <c r="BW1078" s="236"/>
      <c r="BX1078" s="236"/>
      <c r="BY1078" s="236"/>
      <c r="BZ1078" s="236"/>
      <c r="CA1078" s="236"/>
      <c r="CB1078" s="236"/>
      <c r="CC1078" s="236"/>
      <c r="CD1078" s="236"/>
      <c r="CE1078" s="236"/>
      <c r="CF1078" s="236"/>
      <c r="CG1078" s="236"/>
      <c r="CH1078" s="236"/>
      <c r="CI1078" s="236"/>
      <c r="CJ1078" s="236"/>
      <c r="CK1078" s="236"/>
      <c r="CL1078" s="236"/>
      <c r="CM1078" s="236"/>
      <c r="CN1078" s="236"/>
      <c r="CO1078" s="236"/>
      <c r="CP1078" s="236"/>
      <c r="CQ1078" s="236"/>
      <c r="CR1078" s="236"/>
      <c r="CS1078" s="236"/>
      <c r="CT1078" s="236"/>
      <c r="CU1078" s="236"/>
    </row>
    <row r="1079" spans="1:99" x14ac:dyDescent="0.25">
      <c r="A1079" s="249">
        <v>1</v>
      </c>
      <c r="B1079" s="253">
        <v>-6.9999999999999999E-4</v>
      </c>
      <c r="C1079" s="254">
        <v>-3.3999999999999998E-3</v>
      </c>
      <c r="D1079" s="254">
        <v>-6.8999999999999999E-3</v>
      </c>
      <c r="E1079" s="254">
        <v>-1.4E-2</v>
      </c>
      <c r="F1079" s="254">
        <v>-2.8500000000000001E-2</v>
      </c>
      <c r="G1079" s="254">
        <v>-4.3499999999999997E-2</v>
      </c>
      <c r="H1079" s="254">
        <v>-5.8799999999999998E-2</v>
      </c>
      <c r="I1079" s="254">
        <v>-8.7900000000000006E-2</v>
      </c>
      <c r="J1079" s="254">
        <v>-6.0900000000000003E-2</v>
      </c>
      <c r="K1079" s="254">
        <v>-6.7799999999999999E-2</v>
      </c>
      <c r="L1079" s="254">
        <v>-8.2400000000000001E-2</v>
      </c>
      <c r="M1079" s="254">
        <v>-0.1118</v>
      </c>
      <c r="N1079" s="254">
        <v>-0.16719999999999999</v>
      </c>
      <c r="O1079" s="254">
        <v>-0.2185</v>
      </c>
      <c r="P1079" s="255">
        <v>-0.29020000000000001</v>
      </c>
      <c r="Q1079" s="254"/>
      <c r="R1079" s="254"/>
      <c r="S1079" s="254"/>
      <c r="T1079" s="236"/>
      <c r="U1079" s="236"/>
      <c r="V1079" s="236"/>
      <c r="W1079" s="237"/>
      <c r="X1079" s="236"/>
      <c r="Y1079" s="236"/>
      <c r="Z1079" s="236"/>
      <c r="AA1079" s="236"/>
      <c r="AB1079" s="236"/>
      <c r="AC1079" s="237"/>
      <c r="AD1079" s="236"/>
      <c r="AE1079" s="236"/>
      <c r="AF1079" s="236"/>
      <c r="AG1079" s="236"/>
      <c r="AH1079" s="236"/>
      <c r="AI1079" s="236"/>
      <c r="AJ1079" s="236"/>
      <c r="AK1079" s="236"/>
      <c r="AL1079" s="236"/>
      <c r="AM1079" s="236"/>
      <c r="AN1079" s="236"/>
      <c r="AO1079" s="236"/>
      <c r="AP1079" s="236"/>
      <c r="AQ1079" s="236"/>
      <c r="AR1079" s="236"/>
      <c r="AS1079" s="236"/>
      <c r="AT1079" s="236"/>
      <c r="AU1079" s="236"/>
      <c r="AV1079" s="236"/>
      <c r="AW1079" s="236"/>
      <c r="AX1079" s="238"/>
      <c r="AY1079" s="236"/>
      <c r="AZ1079" s="236"/>
      <c r="BA1079" s="236"/>
      <c r="BB1079" s="236"/>
      <c r="BC1079" s="236"/>
      <c r="BD1079" s="236"/>
      <c r="BE1079" s="236"/>
      <c r="BF1079" s="236"/>
      <c r="BG1079" s="236"/>
      <c r="BH1079" s="236"/>
      <c r="BI1079" s="236"/>
      <c r="BJ1079" s="236"/>
      <c r="BK1079" s="236"/>
      <c r="BL1079" s="236"/>
      <c r="BM1079" s="236"/>
      <c r="BN1079" s="236"/>
      <c r="BO1079" s="236"/>
      <c r="BP1079" s="236"/>
      <c r="BQ1079" s="236"/>
      <c r="BR1079" s="236"/>
      <c r="BS1079" s="236"/>
      <c r="BT1079" s="236"/>
      <c r="BU1079" s="236"/>
      <c r="BV1079" s="236"/>
      <c r="BW1079" s="236"/>
      <c r="BX1079" s="236"/>
      <c r="BY1079" s="236"/>
      <c r="BZ1079" s="236"/>
      <c r="CA1079" s="236"/>
      <c r="CB1079" s="236"/>
      <c r="CC1079" s="236"/>
      <c r="CD1079" s="236"/>
      <c r="CE1079" s="236"/>
      <c r="CF1079" s="236"/>
      <c r="CG1079" s="236"/>
      <c r="CH1079" s="236"/>
      <c r="CI1079" s="236"/>
      <c r="CJ1079" s="236"/>
      <c r="CK1079" s="236"/>
      <c r="CL1079" s="236"/>
      <c r="CM1079" s="236"/>
      <c r="CN1079" s="236"/>
      <c r="CO1079" s="236"/>
      <c r="CP1079" s="236"/>
      <c r="CQ1079" s="236"/>
      <c r="CR1079" s="236"/>
      <c r="CS1079" s="236"/>
      <c r="CT1079" s="236"/>
      <c r="CU1079" s="236"/>
    </row>
    <row r="1080" spans="1:99" x14ac:dyDescent="0.25">
      <c r="A1080" s="249">
        <v>1.01</v>
      </c>
      <c r="B1080" s="253">
        <v>-5.9999999999999995E-4</v>
      </c>
      <c r="C1080" s="254">
        <v>-3.0000000000000001E-3</v>
      </c>
      <c r="D1080" s="254">
        <v>-6.0000000000000001E-3</v>
      </c>
      <c r="E1080" s="254">
        <v>-1.2E-2</v>
      </c>
      <c r="F1080" s="254">
        <v>-2.4E-2</v>
      </c>
      <c r="G1080" s="254">
        <v>-3.5099999999999999E-2</v>
      </c>
      <c r="H1080" s="254">
        <v>-4.2900000000000001E-2</v>
      </c>
      <c r="I1080" s="254">
        <v>-2.23E-2</v>
      </c>
      <c r="J1080" s="254">
        <v>-4.3700000000000003E-2</v>
      </c>
      <c r="K1080" s="254">
        <v>-6.2100000000000002E-2</v>
      </c>
      <c r="L1080" s="254">
        <v>-7.7799999999999994E-2</v>
      </c>
      <c r="M1080" s="254">
        <v>-0.1072</v>
      </c>
      <c r="N1080" s="254">
        <v>-0.1615</v>
      </c>
      <c r="O1080" s="254">
        <v>-0.21160000000000001</v>
      </c>
      <c r="P1080" s="255">
        <v>-0.28160000000000002</v>
      </c>
      <c r="Q1080" s="254"/>
      <c r="R1080" s="254"/>
      <c r="S1080" s="254"/>
      <c r="T1080" s="236"/>
      <c r="U1080" s="236"/>
      <c r="V1080" s="236"/>
      <c r="W1080" s="237"/>
      <c r="X1080" s="236"/>
      <c r="Y1080" s="236"/>
      <c r="Z1080" s="236"/>
      <c r="AA1080" s="236"/>
      <c r="AB1080" s="236"/>
      <c r="AC1080" s="237"/>
      <c r="AD1080" s="236"/>
      <c r="AE1080" s="236"/>
      <c r="AF1080" s="236"/>
      <c r="AG1080" s="236"/>
      <c r="AH1080" s="236"/>
      <c r="AI1080" s="236"/>
      <c r="AJ1080" s="236"/>
      <c r="AK1080" s="236"/>
      <c r="AL1080" s="236"/>
      <c r="AM1080" s="236"/>
      <c r="AN1080" s="236"/>
      <c r="AO1080" s="236"/>
      <c r="AP1080" s="236"/>
      <c r="AQ1080" s="236"/>
      <c r="AR1080" s="236"/>
      <c r="AS1080" s="236"/>
      <c r="AT1080" s="236"/>
      <c r="AU1080" s="236"/>
      <c r="AV1080" s="236"/>
      <c r="AW1080" s="236"/>
      <c r="AX1080" s="238"/>
      <c r="AY1080" s="236"/>
      <c r="AZ1080" s="236"/>
      <c r="BA1080" s="236"/>
      <c r="BB1080" s="236"/>
      <c r="BC1080" s="236"/>
      <c r="BD1080" s="236"/>
      <c r="BE1080" s="236"/>
      <c r="BF1080" s="236"/>
      <c r="BG1080" s="236"/>
      <c r="BH1080" s="236"/>
      <c r="BI1080" s="236"/>
      <c r="BJ1080" s="236"/>
      <c r="BK1080" s="236"/>
      <c r="BL1080" s="236"/>
      <c r="BM1080" s="236"/>
      <c r="BN1080" s="236"/>
      <c r="BO1080" s="236"/>
      <c r="BP1080" s="236"/>
      <c r="BQ1080" s="236"/>
      <c r="BR1080" s="236"/>
      <c r="BS1080" s="236"/>
      <c r="BT1080" s="236"/>
      <c r="BU1080" s="236"/>
      <c r="BV1080" s="236"/>
      <c r="BW1080" s="236"/>
      <c r="BX1080" s="236"/>
      <c r="BY1080" s="236"/>
      <c r="BZ1080" s="236"/>
      <c r="CA1080" s="236"/>
      <c r="CB1080" s="236"/>
      <c r="CC1080" s="236"/>
      <c r="CD1080" s="236"/>
      <c r="CE1080" s="236"/>
      <c r="CF1080" s="236"/>
      <c r="CG1080" s="236"/>
      <c r="CH1080" s="236"/>
      <c r="CI1080" s="236"/>
      <c r="CJ1080" s="236"/>
      <c r="CK1080" s="236"/>
      <c r="CL1080" s="236"/>
      <c r="CM1080" s="236"/>
      <c r="CN1080" s="236"/>
      <c r="CO1080" s="236"/>
      <c r="CP1080" s="236"/>
      <c r="CQ1080" s="236"/>
      <c r="CR1080" s="236"/>
      <c r="CS1080" s="236"/>
      <c r="CT1080" s="236"/>
      <c r="CU1080" s="236"/>
    </row>
    <row r="1081" spans="1:99" x14ac:dyDescent="0.25">
      <c r="A1081" s="249">
        <v>1.02</v>
      </c>
      <c r="B1081" s="253">
        <v>-5.0000000000000001E-4</v>
      </c>
      <c r="C1081" s="254">
        <v>-2.5999999999999999E-3</v>
      </c>
      <c r="D1081" s="254">
        <v>-5.1000000000000004E-3</v>
      </c>
      <c r="E1081" s="254">
        <v>-1.0200000000000001E-2</v>
      </c>
      <c r="F1081" s="254">
        <v>-1.9800000000000002E-2</v>
      </c>
      <c r="G1081" s="254">
        <v>-2.7699999999999999E-2</v>
      </c>
      <c r="H1081" s="254">
        <v>-3.0300000000000001E-2</v>
      </c>
      <c r="I1081" s="254">
        <v>-6.1999999999999998E-3</v>
      </c>
      <c r="J1081" s="254">
        <v>-2.2700000000000001E-2</v>
      </c>
      <c r="K1081" s="254">
        <v>-5.2400000000000002E-2</v>
      </c>
      <c r="L1081" s="254">
        <v>-7.22E-2</v>
      </c>
      <c r="M1081" s="254">
        <v>-0.1021</v>
      </c>
      <c r="N1081" s="254">
        <v>-0.15559999999999999</v>
      </c>
      <c r="O1081" s="254">
        <v>-0.20469999999999999</v>
      </c>
      <c r="P1081" s="255">
        <v>-0.27310000000000001</v>
      </c>
      <c r="Q1081" s="254"/>
      <c r="R1081" s="254"/>
      <c r="S1081" s="254"/>
      <c r="T1081" s="236"/>
      <c r="U1081" s="236"/>
      <c r="V1081" s="236"/>
      <c r="W1081" s="237"/>
      <c r="X1081" s="236"/>
      <c r="Y1081" s="236"/>
      <c r="Z1081" s="236"/>
      <c r="AA1081" s="236"/>
      <c r="AB1081" s="236"/>
      <c r="AC1081" s="237"/>
      <c r="AD1081" s="236"/>
      <c r="AE1081" s="236"/>
      <c r="AF1081" s="236"/>
      <c r="AG1081" s="236"/>
      <c r="AH1081" s="236"/>
      <c r="AI1081" s="236"/>
      <c r="AJ1081" s="236"/>
      <c r="AK1081" s="236"/>
      <c r="AL1081" s="236"/>
      <c r="AM1081" s="236"/>
      <c r="AN1081" s="236"/>
      <c r="AO1081" s="236"/>
      <c r="AP1081" s="236"/>
      <c r="AQ1081" s="236"/>
      <c r="AR1081" s="236"/>
      <c r="AS1081" s="236"/>
      <c r="AT1081" s="236"/>
      <c r="AU1081" s="236"/>
      <c r="AV1081" s="236"/>
      <c r="AW1081" s="236"/>
      <c r="AX1081" s="238"/>
      <c r="AY1081" s="236"/>
      <c r="AZ1081" s="236"/>
      <c r="BA1081" s="236"/>
      <c r="BB1081" s="236"/>
      <c r="BC1081" s="236"/>
      <c r="BD1081" s="236"/>
      <c r="BE1081" s="236"/>
      <c r="BF1081" s="236"/>
      <c r="BG1081" s="236"/>
      <c r="BH1081" s="236"/>
      <c r="BI1081" s="236"/>
      <c r="BJ1081" s="236"/>
      <c r="BK1081" s="236"/>
      <c r="BL1081" s="236"/>
      <c r="BM1081" s="236"/>
      <c r="BN1081" s="236"/>
      <c r="BO1081" s="236"/>
      <c r="BP1081" s="236"/>
      <c r="BQ1081" s="236"/>
      <c r="BR1081" s="236"/>
      <c r="BS1081" s="236"/>
      <c r="BT1081" s="236"/>
      <c r="BU1081" s="236"/>
      <c r="BV1081" s="236"/>
      <c r="BW1081" s="236"/>
      <c r="BX1081" s="236"/>
      <c r="BY1081" s="236"/>
      <c r="BZ1081" s="236"/>
      <c r="CA1081" s="236"/>
      <c r="CB1081" s="236"/>
      <c r="CC1081" s="236"/>
      <c r="CD1081" s="236"/>
      <c r="CE1081" s="236"/>
      <c r="CF1081" s="236"/>
      <c r="CG1081" s="236"/>
      <c r="CH1081" s="236"/>
      <c r="CI1081" s="236"/>
      <c r="CJ1081" s="236"/>
      <c r="CK1081" s="236"/>
      <c r="CL1081" s="236"/>
      <c r="CM1081" s="236"/>
      <c r="CN1081" s="236"/>
      <c r="CO1081" s="236"/>
      <c r="CP1081" s="236"/>
      <c r="CQ1081" s="236"/>
      <c r="CR1081" s="236"/>
      <c r="CS1081" s="236"/>
      <c r="CT1081" s="236"/>
      <c r="CU1081" s="236"/>
    </row>
    <row r="1082" spans="1:99" x14ac:dyDescent="0.25">
      <c r="A1082" s="249">
        <v>1.05</v>
      </c>
      <c r="B1082" s="253">
        <v>-2.9999999999999997E-4</v>
      </c>
      <c r="C1082" s="254">
        <v>-1.5E-3</v>
      </c>
      <c r="D1082" s="254">
        <v>-2.8999999999999998E-3</v>
      </c>
      <c r="E1082" s="254">
        <v>-5.4000000000000003E-3</v>
      </c>
      <c r="F1082" s="254">
        <v>-9.1999999999999998E-3</v>
      </c>
      <c r="G1082" s="254">
        <v>-9.7000000000000003E-3</v>
      </c>
      <c r="H1082" s="254">
        <v>-3.2000000000000002E-3</v>
      </c>
      <c r="I1082" s="254">
        <v>2.1999999999999999E-2</v>
      </c>
      <c r="J1082" s="254">
        <v>0.10589999999999999</v>
      </c>
      <c r="K1082" s="254">
        <v>4.5100000000000001E-2</v>
      </c>
      <c r="L1082" s="254">
        <v>-4.3200000000000002E-2</v>
      </c>
      <c r="M1082" s="254">
        <v>-8.3799999999999999E-2</v>
      </c>
      <c r="N1082" s="254">
        <v>-0.13700000000000001</v>
      </c>
      <c r="O1082" s="254">
        <v>-0.1835</v>
      </c>
      <c r="P1082" s="255">
        <v>-0.24759999999999999</v>
      </c>
      <c r="Q1082" s="254"/>
      <c r="R1082" s="254"/>
      <c r="S1082" s="254"/>
      <c r="T1082" s="236"/>
      <c r="U1082" s="236"/>
      <c r="V1082" s="236"/>
      <c r="W1082" s="237"/>
      <c r="X1082" s="236"/>
      <c r="Y1082" s="236"/>
      <c r="Z1082" s="236"/>
      <c r="AA1082" s="236"/>
      <c r="AB1082" s="236"/>
      <c r="AC1082" s="237"/>
      <c r="AD1082" s="236"/>
      <c r="AE1082" s="236"/>
      <c r="AF1082" s="236"/>
      <c r="AG1082" s="236"/>
      <c r="AH1082" s="236"/>
      <c r="AI1082" s="236"/>
      <c r="AJ1082" s="236"/>
      <c r="AK1082" s="236"/>
      <c r="AL1082" s="236"/>
      <c r="AM1082" s="236"/>
      <c r="AN1082" s="236"/>
      <c r="AO1082" s="236"/>
      <c r="AP1082" s="236"/>
      <c r="AQ1082" s="236"/>
      <c r="AR1082" s="236"/>
      <c r="AS1082" s="236"/>
      <c r="AT1082" s="236"/>
      <c r="AU1082" s="236"/>
      <c r="AV1082" s="236"/>
      <c r="AW1082" s="236"/>
      <c r="AX1082" s="238"/>
      <c r="AY1082" s="236"/>
      <c r="AZ1082" s="236"/>
      <c r="BA1082" s="236"/>
      <c r="BB1082" s="236"/>
      <c r="BC1082" s="236"/>
      <c r="BD1082" s="236"/>
      <c r="BE1082" s="236"/>
      <c r="BF1082" s="236"/>
      <c r="BG1082" s="236"/>
      <c r="BH1082" s="236"/>
      <c r="BI1082" s="236"/>
      <c r="BJ1082" s="236"/>
      <c r="BK1082" s="236"/>
      <c r="BL1082" s="236"/>
      <c r="BM1082" s="236"/>
      <c r="BN1082" s="236"/>
      <c r="BO1082" s="236"/>
      <c r="BP1082" s="236"/>
      <c r="BQ1082" s="236"/>
      <c r="BR1082" s="236"/>
      <c r="BS1082" s="236"/>
      <c r="BT1082" s="236"/>
      <c r="BU1082" s="236"/>
      <c r="BV1082" s="236"/>
      <c r="BW1082" s="236"/>
      <c r="BX1082" s="236"/>
      <c r="BY1082" s="236"/>
      <c r="BZ1082" s="236"/>
      <c r="CA1082" s="236"/>
      <c r="CB1082" s="236"/>
      <c r="CC1082" s="236"/>
      <c r="CD1082" s="236"/>
      <c r="CE1082" s="236"/>
      <c r="CF1082" s="236"/>
      <c r="CG1082" s="236"/>
      <c r="CH1082" s="236"/>
      <c r="CI1082" s="236"/>
      <c r="CJ1082" s="236"/>
      <c r="CK1082" s="236"/>
      <c r="CL1082" s="236"/>
      <c r="CM1082" s="236"/>
      <c r="CN1082" s="236"/>
      <c r="CO1082" s="236"/>
      <c r="CP1082" s="236"/>
      <c r="CQ1082" s="236"/>
      <c r="CR1082" s="236"/>
      <c r="CS1082" s="236"/>
      <c r="CT1082" s="236"/>
      <c r="CU1082" s="236"/>
    </row>
    <row r="1083" spans="1:99" x14ac:dyDescent="0.25">
      <c r="A1083" s="249">
        <v>1.1000000000000001</v>
      </c>
      <c r="B1083" s="253">
        <v>0</v>
      </c>
      <c r="C1083" s="254">
        <v>0</v>
      </c>
      <c r="D1083" s="254">
        <v>1E-4</v>
      </c>
      <c r="E1083" s="254">
        <v>6.9999999999999999E-4</v>
      </c>
      <c r="F1083" s="254">
        <v>3.8E-3</v>
      </c>
      <c r="G1083" s="254">
        <v>1.06E-2</v>
      </c>
      <c r="H1083" s="254">
        <v>2.3599999999999999E-2</v>
      </c>
      <c r="I1083" s="254">
        <v>4.7600000000000003E-2</v>
      </c>
      <c r="J1083" s="254">
        <v>8.9700000000000002E-2</v>
      </c>
      <c r="K1083" s="254">
        <v>0.16300000000000001</v>
      </c>
      <c r="L1083" s="254">
        <v>6.9800000000000001E-2</v>
      </c>
      <c r="M1083" s="254">
        <v>-3.73E-2</v>
      </c>
      <c r="N1083" s="254">
        <v>-0.1021</v>
      </c>
      <c r="O1083" s="254">
        <v>-0.1469</v>
      </c>
      <c r="P1083" s="255">
        <v>-0.2056</v>
      </c>
      <c r="Q1083" s="254"/>
      <c r="R1083" s="254"/>
      <c r="S1083" s="254"/>
      <c r="T1083" s="236"/>
      <c r="U1083" s="236"/>
      <c r="V1083" s="236"/>
      <c r="W1083" s="237"/>
      <c r="X1083" s="236"/>
      <c r="Y1083" s="236"/>
      <c r="Z1083" s="236"/>
      <c r="AA1083" s="236"/>
      <c r="AB1083" s="236"/>
      <c r="AC1083" s="237"/>
      <c r="AD1083" s="236"/>
      <c r="AE1083" s="236"/>
      <c r="AF1083" s="236"/>
      <c r="AG1083" s="236"/>
      <c r="AH1083" s="236"/>
      <c r="AI1083" s="236"/>
      <c r="AJ1083" s="236"/>
      <c r="AK1083" s="236"/>
      <c r="AL1083" s="236"/>
      <c r="AM1083" s="236"/>
      <c r="AN1083" s="236"/>
      <c r="AO1083" s="236"/>
      <c r="AP1083" s="236"/>
      <c r="AQ1083" s="236"/>
      <c r="AR1083" s="236"/>
      <c r="AS1083" s="236"/>
      <c r="AT1083" s="236"/>
      <c r="AU1083" s="236"/>
      <c r="AV1083" s="236"/>
      <c r="AW1083" s="236"/>
      <c r="AX1083" s="238"/>
      <c r="AY1083" s="236"/>
      <c r="AZ1083" s="236"/>
      <c r="BA1083" s="236"/>
      <c r="BB1083" s="236"/>
      <c r="BC1083" s="236"/>
      <c r="BD1083" s="236"/>
      <c r="BE1083" s="236"/>
      <c r="BF1083" s="236"/>
      <c r="BG1083" s="236"/>
      <c r="BH1083" s="236"/>
      <c r="BI1083" s="236"/>
      <c r="BJ1083" s="236"/>
      <c r="BK1083" s="236"/>
      <c r="BL1083" s="236"/>
      <c r="BM1083" s="236"/>
      <c r="BN1083" s="236"/>
      <c r="BO1083" s="236"/>
      <c r="BP1083" s="236"/>
      <c r="BQ1083" s="236"/>
      <c r="BR1083" s="236"/>
      <c r="BS1083" s="236"/>
      <c r="BT1083" s="236"/>
      <c r="BU1083" s="236"/>
      <c r="BV1083" s="236"/>
      <c r="BW1083" s="236"/>
      <c r="BX1083" s="236"/>
      <c r="BY1083" s="236"/>
      <c r="BZ1083" s="236"/>
      <c r="CA1083" s="236"/>
      <c r="CB1083" s="236"/>
      <c r="CC1083" s="236"/>
      <c r="CD1083" s="236"/>
      <c r="CE1083" s="236"/>
      <c r="CF1083" s="236"/>
      <c r="CG1083" s="236"/>
      <c r="CH1083" s="236"/>
      <c r="CI1083" s="236"/>
      <c r="CJ1083" s="236"/>
      <c r="CK1083" s="236"/>
      <c r="CL1083" s="236"/>
      <c r="CM1083" s="236"/>
      <c r="CN1083" s="236"/>
      <c r="CO1083" s="236"/>
      <c r="CP1083" s="236"/>
      <c r="CQ1083" s="236"/>
      <c r="CR1083" s="236"/>
      <c r="CS1083" s="236"/>
      <c r="CT1083" s="236"/>
      <c r="CU1083" s="236"/>
    </row>
    <row r="1084" spans="1:99" x14ac:dyDescent="0.25">
      <c r="A1084" s="249">
        <v>1.1499999999999999</v>
      </c>
      <c r="B1084" s="253">
        <v>2.0000000000000001E-4</v>
      </c>
      <c r="C1084" s="254">
        <v>1.1000000000000001E-3</v>
      </c>
      <c r="D1084" s="254">
        <v>2.3E-3</v>
      </c>
      <c r="E1084" s="254">
        <v>5.1999999999999998E-3</v>
      </c>
      <c r="F1084" s="254">
        <v>1.2699999999999999E-2</v>
      </c>
      <c r="G1084" s="254">
        <v>2.3699999999999999E-2</v>
      </c>
      <c r="H1084" s="254">
        <v>3.9600000000000003E-2</v>
      </c>
      <c r="I1084" s="254">
        <v>6.25E-2</v>
      </c>
      <c r="J1084" s="254">
        <v>9.4299999999999995E-2</v>
      </c>
      <c r="K1084" s="254">
        <v>0.15479999999999999</v>
      </c>
      <c r="L1084" s="254">
        <v>0.16669999999999999</v>
      </c>
      <c r="M1084" s="254">
        <v>3.32E-2</v>
      </c>
      <c r="N1084" s="254">
        <v>-6.1100000000000002E-2</v>
      </c>
      <c r="O1084" s="254">
        <v>-0.1084</v>
      </c>
      <c r="P1084" s="255">
        <v>-0.16420000000000001</v>
      </c>
      <c r="Q1084" s="254"/>
      <c r="R1084" s="254"/>
      <c r="S1084" s="254"/>
      <c r="T1084" s="236"/>
      <c r="U1084" s="236"/>
      <c r="V1084" s="236"/>
      <c r="W1084" s="237"/>
      <c r="X1084" s="236"/>
      <c r="Y1084" s="236"/>
      <c r="Z1084" s="236"/>
      <c r="AA1084" s="236"/>
      <c r="AB1084" s="236"/>
      <c r="AC1084" s="237"/>
      <c r="AD1084" s="236"/>
      <c r="AE1084" s="236"/>
      <c r="AF1084" s="236"/>
      <c r="AG1084" s="236"/>
      <c r="AH1084" s="236"/>
      <c r="AI1084" s="236"/>
      <c r="AJ1084" s="236"/>
      <c r="AK1084" s="236"/>
      <c r="AL1084" s="236"/>
      <c r="AM1084" s="236"/>
      <c r="AN1084" s="236"/>
      <c r="AO1084" s="236"/>
      <c r="AP1084" s="236"/>
      <c r="AQ1084" s="236"/>
      <c r="AR1084" s="236"/>
      <c r="AS1084" s="236"/>
      <c r="AT1084" s="236"/>
      <c r="AU1084" s="236"/>
      <c r="AV1084" s="236"/>
      <c r="AW1084" s="236"/>
      <c r="AX1084" s="238"/>
      <c r="AY1084" s="236"/>
      <c r="AZ1084" s="236"/>
      <c r="BA1084" s="236"/>
      <c r="BB1084" s="236"/>
      <c r="BC1084" s="236"/>
      <c r="BD1084" s="236"/>
      <c r="BE1084" s="236"/>
      <c r="BF1084" s="236"/>
      <c r="BG1084" s="236"/>
      <c r="BH1084" s="236"/>
      <c r="BI1084" s="236"/>
      <c r="BJ1084" s="236"/>
      <c r="BK1084" s="236"/>
      <c r="BL1084" s="236"/>
      <c r="BM1084" s="236"/>
      <c r="BN1084" s="236"/>
      <c r="BO1084" s="236"/>
      <c r="BP1084" s="236"/>
      <c r="BQ1084" s="236"/>
      <c r="BR1084" s="236"/>
      <c r="BS1084" s="236"/>
      <c r="BT1084" s="236"/>
      <c r="BU1084" s="236"/>
      <c r="BV1084" s="236"/>
      <c r="BW1084" s="236"/>
      <c r="BX1084" s="236"/>
      <c r="BY1084" s="236"/>
      <c r="BZ1084" s="236"/>
      <c r="CA1084" s="236"/>
      <c r="CB1084" s="236"/>
      <c r="CC1084" s="236"/>
      <c r="CD1084" s="236"/>
      <c r="CE1084" s="236"/>
      <c r="CF1084" s="236"/>
      <c r="CG1084" s="236"/>
      <c r="CH1084" s="236"/>
      <c r="CI1084" s="236"/>
      <c r="CJ1084" s="236"/>
      <c r="CK1084" s="236"/>
      <c r="CL1084" s="236"/>
      <c r="CM1084" s="236"/>
      <c r="CN1084" s="236"/>
      <c r="CO1084" s="236"/>
      <c r="CP1084" s="236"/>
      <c r="CQ1084" s="236"/>
      <c r="CR1084" s="236"/>
      <c r="CS1084" s="236"/>
      <c r="CT1084" s="236"/>
      <c r="CU1084" s="236"/>
    </row>
    <row r="1085" spans="1:99" x14ac:dyDescent="0.25">
      <c r="A1085" s="249">
        <v>1.2</v>
      </c>
      <c r="B1085" s="253">
        <v>4.0000000000000002E-4</v>
      </c>
      <c r="C1085" s="254">
        <v>1.9E-3</v>
      </c>
      <c r="D1085" s="254">
        <v>3.8999999999999998E-3</v>
      </c>
      <c r="E1085" s="254">
        <v>8.3999999999999995E-3</v>
      </c>
      <c r="F1085" s="254">
        <v>1.9E-2</v>
      </c>
      <c r="G1085" s="254">
        <v>3.2599999999999997E-2</v>
      </c>
      <c r="H1085" s="254">
        <v>4.99E-2</v>
      </c>
      <c r="I1085" s="254">
        <v>7.1900000000000006E-2</v>
      </c>
      <c r="J1085" s="254">
        <v>9.9099999999999994E-2</v>
      </c>
      <c r="K1085" s="254">
        <v>0.1477</v>
      </c>
      <c r="L1085" s="254">
        <v>0.19900000000000001</v>
      </c>
      <c r="M1085" s="254">
        <v>0.1095</v>
      </c>
      <c r="N1085" s="254">
        <v>-1.41E-2</v>
      </c>
      <c r="O1085" s="254">
        <v>-6.7799999999999999E-2</v>
      </c>
      <c r="P1085" s="255">
        <v>-0.1231</v>
      </c>
      <c r="Q1085" s="254"/>
      <c r="R1085" s="254"/>
      <c r="S1085" s="254"/>
      <c r="T1085" s="236"/>
      <c r="U1085" s="236"/>
      <c r="V1085" s="236"/>
      <c r="W1085" s="237"/>
      <c r="X1085" s="236"/>
      <c r="Y1085" s="236"/>
      <c r="Z1085" s="236"/>
      <c r="AA1085" s="236"/>
      <c r="AB1085" s="236"/>
      <c r="AC1085" s="237"/>
      <c r="AD1085" s="236"/>
      <c r="AE1085" s="236"/>
      <c r="AF1085" s="236"/>
      <c r="AG1085" s="236"/>
      <c r="AH1085" s="236"/>
      <c r="AI1085" s="236"/>
      <c r="AJ1085" s="236"/>
      <c r="AK1085" s="236"/>
      <c r="AL1085" s="236"/>
      <c r="AM1085" s="236"/>
      <c r="AN1085" s="236"/>
      <c r="AO1085" s="236"/>
      <c r="AP1085" s="236"/>
      <c r="AQ1085" s="236"/>
      <c r="AR1085" s="236"/>
      <c r="AS1085" s="236"/>
      <c r="AT1085" s="236"/>
      <c r="AU1085" s="236"/>
      <c r="AV1085" s="236"/>
      <c r="AW1085" s="236"/>
      <c r="AX1085" s="238"/>
      <c r="AY1085" s="236"/>
      <c r="AZ1085" s="236"/>
      <c r="BA1085" s="236"/>
      <c r="BB1085" s="236"/>
      <c r="BC1085" s="236"/>
      <c r="BD1085" s="236"/>
      <c r="BE1085" s="236"/>
      <c r="BF1085" s="236"/>
      <c r="BG1085" s="236"/>
      <c r="BH1085" s="236"/>
      <c r="BI1085" s="236"/>
      <c r="BJ1085" s="236"/>
      <c r="BK1085" s="236"/>
      <c r="BL1085" s="236"/>
      <c r="BM1085" s="236"/>
      <c r="BN1085" s="236"/>
      <c r="BO1085" s="236"/>
      <c r="BP1085" s="236"/>
      <c r="BQ1085" s="236"/>
      <c r="BR1085" s="236"/>
      <c r="BS1085" s="236"/>
      <c r="BT1085" s="236"/>
      <c r="BU1085" s="236"/>
      <c r="BV1085" s="236"/>
      <c r="BW1085" s="236"/>
      <c r="BX1085" s="236"/>
      <c r="BY1085" s="236"/>
      <c r="BZ1085" s="236"/>
      <c r="CA1085" s="236"/>
      <c r="CB1085" s="236"/>
      <c r="CC1085" s="236"/>
      <c r="CD1085" s="236"/>
      <c r="CE1085" s="236"/>
      <c r="CF1085" s="236"/>
      <c r="CG1085" s="236"/>
      <c r="CH1085" s="236"/>
      <c r="CI1085" s="236"/>
      <c r="CJ1085" s="236"/>
      <c r="CK1085" s="236"/>
      <c r="CL1085" s="236"/>
      <c r="CM1085" s="236"/>
      <c r="CN1085" s="236"/>
      <c r="CO1085" s="236"/>
      <c r="CP1085" s="236"/>
      <c r="CQ1085" s="236"/>
      <c r="CR1085" s="236"/>
      <c r="CS1085" s="236"/>
      <c r="CT1085" s="236"/>
      <c r="CU1085" s="236"/>
    </row>
    <row r="1086" spans="1:99" x14ac:dyDescent="0.25">
      <c r="A1086" s="249">
        <v>1.3</v>
      </c>
      <c r="B1086" s="253">
        <v>5.9999999999999995E-4</v>
      </c>
      <c r="C1086" s="254">
        <v>3.0000000000000001E-3</v>
      </c>
      <c r="D1086" s="254">
        <v>6.1000000000000004E-3</v>
      </c>
      <c r="E1086" s="254">
        <v>1.2500000000000001E-2</v>
      </c>
      <c r="F1086" s="254">
        <v>2.6700000000000002E-2</v>
      </c>
      <c r="G1086" s="254">
        <v>4.2900000000000001E-2</v>
      </c>
      <c r="H1086" s="254">
        <v>6.1199999999999997E-2</v>
      </c>
      <c r="I1086" s="254">
        <v>8.1900000000000001E-2</v>
      </c>
      <c r="J1086" s="254">
        <v>0.1048</v>
      </c>
      <c r="K1086" s="254">
        <v>0.14199999999999999</v>
      </c>
      <c r="L1086" s="254">
        <v>0.1991</v>
      </c>
      <c r="M1086" s="254">
        <v>0.2079</v>
      </c>
      <c r="N1086" s="254">
        <v>8.7499999999999994E-2</v>
      </c>
      <c r="O1086" s="254">
        <v>1.7600000000000001E-2</v>
      </c>
      <c r="P1086" s="255">
        <v>-4.2299999999999997E-2</v>
      </c>
      <c r="Q1086" s="254"/>
      <c r="R1086" s="254"/>
      <c r="S1086" s="254"/>
      <c r="T1086" s="236"/>
      <c r="U1086" s="236"/>
      <c r="V1086" s="236"/>
      <c r="W1086" s="237"/>
      <c r="X1086" s="236"/>
      <c r="Y1086" s="236"/>
      <c r="Z1086" s="236"/>
      <c r="AA1086" s="236"/>
      <c r="AB1086" s="236"/>
      <c r="AC1086" s="237"/>
      <c r="AD1086" s="236"/>
      <c r="AE1086" s="236"/>
      <c r="AF1086" s="236"/>
      <c r="AG1086" s="236"/>
      <c r="AH1086" s="236"/>
      <c r="AI1086" s="236"/>
      <c r="AJ1086" s="236"/>
      <c r="AK1086" s="236"/>
      <c r="AL1086" s="236"/>
      <c r="AM1086" s="236"/>
      <c r="AN1086" s="236"/>
      <c r="AO1086" s="236"/>
      <c r="AP1086" s="236"/>
      <c r="AQ1086" s="236"/>
      <c r="AR1086" s="236"/>
      <c r="AS1086" s="236"/>
      <c r="AT1086" s="236"/>
      <c r="AU1086" s="236"/>
      <c r="AV1086" s="236"/>
      <c r="AW1086" s="236"/>
      <c r="AX1086" s="238"/>
      <c r="AY1086" s="236"/>
      <c r="AZ1086" s="236"/>
      <c r="BA1086" s="236"/>
      <c r="BB1086" s="236"/>
      <c r="BC1086" s="236"/>
      <c r="BD1086" s="236"/>
      <c r="BE1086" s="236"/>
      <c r="BF1086" s="236"/>
      <c r="BG1086" s="236"/>
      <c r="BH1086" s="236"/>
      <c r="BI1086" s="236"/>
      <c r="BJ1086" s="236"/>
      <c r="BK1086" s="236"/>
      <c r="BL1086" s="236"/>
      <c r="BM1086" s="236"/>
      <c r="BN1086" s="236"/>
      <c r="BO1086" s="236"/>
      <c r="BP1086" s="236"/>
      <c r="BQ1086" s="236"/>
      <c r="BR1086" s="236"/>
      <c r="BS1086" s="236"/>
      <c r="BT1086" s="236"/>
      <c r="BU1086" s="236"/>
      <c r="BV1086" s="236"/>
      <c r="BW1086" s="236"/>
      <c r="BX1086" s="236"/>
      <c r="BY1086" s="236"/>
      <c r="BZ1086" s="236"/>
      <c r="CA1086" s="236"/>
      <c r="CB1086" s="236"/>
      <c r="CC1086" s="236"/>
      <c r="CD1086" s="236"/>
      <c r="CE1086" s="236"/>
      <c r="CF1086" s="236"/>
      <c r="CG1086" s="236"/>
      <c r="CH1086" s="236"/>
      <c r="CI1086" s="236"/>
      <c r="CJ1086" s="236"/>
      <c r="CK1086" s="236"/>
      <c r="CL1086" s="236"/>
      <c r="CM1086" s="236"/>
      <c r="CN1086" s="236"/>
      <c r="CO1086" s="236"/>
      <c r="CP1086" s="236"/>
      <c r="CQ1086" s="236"/>
      <c r="CR1086" s="236"/>
      <c r="CS1086" s="236"/>
      <c r="CT1086" s="236"/>
      <c r="CU1086" s="236"/>
    </row>
    <row r="1087" spans="1:99" x14ac:dyDescent="0.25">
      <c r="A1087" s="249">
        <v>1.4</v>
      </c>
      <c r="B1087" s="253">
        <v>6.9999999999999999E-4</v>
      </c>
      <c r="C1087" s="254">
        <v>3.5999999999999999E-3</v>
      </c>
      <c r="D1087" s="254">
        <v>7.1999999999999998E-3</v>
      </c>
      <c r="E1087" s="254">
        <v>1.47E-2</v>
      </c>
      <c r="F1087" s="254">
        <v>3.0599999999999999E-2</v>
      </c>
      <c r="G1087" s="254">
        <v>4.7699999999999999E-2</v>
      </c>
      <c r="H1087" s="254">
        <v>6.6100000000000006E-2</v>
      </c>
      <c r="I1087" s="254">
        <v>8.5699999999999998E-2</v>
      </c>
      <c r="J1087" s="254">
        <v>0.10630000000000001</v>
      </c>
      <c r="K1087" s="254">
        <v>0.13830000000000001</v>
      </c>
      <c r="L1087" s="254">
        <v>0.18940000000000001</v>
      </c>
      <c r="M1087" s="254">
        <v>0.2397</v>
      </c>
      <c r="N1087" s="254">
        <v>0.17369999999999999</v>
      </c>
      <c r="O1087" s="254">
        <v>0.1008</v>
      </c>
      <c r="P1087" s="255">
        <v>3.5000000000000003E-2</v>
      </c>
      <c r="Q1087" s="254"/>
      <c r="R1087" s="254"/>
      <c r="S1087" s="254"/>
      <c r="T1087" s="236"/>
      <c r="U1087" s="236"/>
      <c r="V1087" s="236"/>
      <c r="W1087" s="237"/>
      <c r="X1087" s="236"/>
      <c r="Y1087" s="236"/>
      <c r="Z1087" s="236"/>
      <c r="AA1087" s="236"/>
      <c r="AB1087" s="236"/>
      <c r="AC1087" s="237"/>
      <c r="AD1087" s="236"/>
      <c r="AE1087" s="236"/>
      <c r="AF1087" s="236"/>
      <c r="AG1087" s="236"/>
      <c r="AH1087" s="236"/>
      <c r="AI1087" s="236"/>
      <c r="AJ1087" s="236"/>
      <c r="AK1087" s="236"/>
      <c r="AL1087" s="236"/>
      <c r="AM1087" s="236"/>
      <c r="AN1087" s="236"/>
      <c r="AO1087" s="236"/>
      <c r="AP1087" s="236"/>
      <c r="AQ1087" s="236"/>
      <c r="AR1087" s="236"/>
      <c r="AS1087" s="236"/>
      <c r="AT1087" s="236"/>
      <c r="AU1087" s="236"/>
      <c r="AV1087" s="236"/>
      <c r="AW1087" s="236"/>
      <c r="AX1087" s="238"/>
      <c r="AY1087" s="236"/>
      <c r="AZ1087" s="236"/>
      <c r="BA1087" s="236"/>
      <c r="BB1087" s="236"/>
      <c r="BC1087" s="236"/>
      <c r="BD1087" s="236"/>
      <c r="BE1087" s="236"/>
      <c r="BF1087" s="236"/>
      <c r="BG1087" s="236"/>
      <c r="BH1087" s="236"/>
      <c r="BI1087" s="236"/>
      <c r="BJ1087" s="236"/>
      <c r="BK1087" s="236"/>
      <c r="BL1087" s="236"/>
      <c r="BM1087" s="236"/>
      <c r="BN1087" s="236"/>
      <c r="BO1087" s="236"/>
      <c r="BP1087" s="236"/>
      <c r="BQ1087" s="236"/>
      <c r="BR1087" s="236"/>
      <c r="BS1087" s="236"/>
      <c r="BT1087" s="236"/>
      <c r="BU1087" s="236"/>
      <c r="BV1087" s="236"/>
      <c r="BW1087" s="236"/>
      <c r="BX1087" s="236"/>
      <c r="BY1087" s="236"/>
      <c r="BZ1087" s="236"/>
      <c r="CA1087" s="236"/>
      <c r="CB1087" s="236"/>
      <c r="CC1087" s="236"/>
      <c r="CD1087" s="236"/>
      <c r="CE1087" s="236"/>
      <c r="CF1087" s="236"/>
      <c r="CG1087" s="236"/>
      <c r="CH1087" s="236"/>
      <c r="CI1087" s="236"/>
      <c r="CJ1087" s="236"/>
      <c r="CK1087" s="236"/>
      <c r="CL1087" s="236"/>
      <c r="CM1087" s="236"/>
      <c r="CN1087" s="236"/>
      <c r="CO1087" s="236"/>
      <c r="CP1087" s="236"/>
      <c r="CQ1087" s="236"/>
      <c r="CR1087" s="236"/>
      <c r="CS1087" s="236"/>
      <c r="CT1087" s="236"/>
      <c r="CU1087" s="236"/>
    </row>
    <row r="1088" spans="1:99" x14ac:dyDescent="0.25">
      <c r="A1088" s="249">
        <v>1.5</v>
      </c>
      <c r="B1088" s="253">
        <v>8.0000000000000004E-4</v>
      </c>
      <c r="C1088" s="254">
        <v>3.8999999999999998E-3</v>
      </c>
      <c r="D1088" s="254">
        <v>7.7999999999999996E-3</v>
      </c>
      <c r="E1088" s="254">
        <v>1.5800000000000002E-2</v>
      </c>
      <c r="F1088" s="254">
        <v>3.2300000000000002E-2</v>
      </c>
      <c r="G1088" s="254">
        <v>4.9700000000000001E-2</v>
      </c>
      <c r="H1088" s="254">
        <v>6.7699999999999996E-2</v>
      </c>
      <c r="I1088" s="254">
        <v>8.5400000000000004E-2</v>
      </c>
      <c r="J1088" s="254">
        <v>0.1055</v>
      </c>
      <c r="K1088" s="254">
        <v>0.13450000000000001</v>
      </c>
      <c r="L1088" s="254">
        <v>0.18060000000000001</v>
      </c>
      <c r="M1088" s="254">
        <v>0.24329999999999999</v>
      </c>
      <c r="N1088" s="254">
        <v>0.23089999999999999</v>
      </c>
      <c r="O1088" s="254">
        <v>0.17169999999999999</v>
      </c>
      <c r="P1088" s="255">
        <v>0.10580000000000001</v>
      </c>
      <c r="Q1088" s="254"/>
      <c r="R1088" s="254"/>
      <c r="S1088" s="254"/>
      <c r="T1088" s="236"/>
      <c r="U1088" s="236"/>
      <c r="V1088" s="236"/>
      <c r="W1088" s="237"/>
      <c r="X1088" s="236"/>
      <c r="Y1088" s="236"/>
      <c r="Z1088" s="236"/>
      <c r="AA1088" s="236"/>
      <c r="AB1088" s="236"/>
      <c r="AC1088" s="237"/>
      <c r="AD1088" s="236"/>
      <c r="AE1088" s="236"/>
      <c r="AF1088" s="236"/>
      <c r="AG1088" s="236"/>
      <c r="AH1088" s="236"/>
      <c r="AI1088" s="236"/>
      <c r="AJ1088" s="236"/>
      <c r="AK1088" s="236"/>
      <c r="AL1088" s="236"/>
      <c r="AM1088" s="236"/>
      <c r="AN1088" s="236"/>
      <c r="AO1088" s="236"/>
      <c r="AP1088" s="236"/>
      <c r="AQ1088" s="236"/>
      <c r="AR1088" s="236"/>
      <c r="AS1088" s="236"/>
      <c r="AT1088" s="236"/>
      <c r="AU1088" s="236"/>
      <c r="AV1088" s="236"/>
      <c r="AW1088" s="236"/>
      <c r="AX1088" s="238"/>
      <c r="AY1088" s="236"/>
      <c r="AZ1088" s="236"/>
      <c r="BA1088" s="236"/>
      <c r="BB1088" s="236"/>
      <c r="BC1088" s="236"/>
      <c r="BD1088" s="236"/>
      <c r="BE1088" s="236"/>
      <c r="BF1088" s="236"/>
      <c r="BG1088" s="236"/>
      <c r="BH1088" s="236"/>
      <c r="BI1088" s="236"/>
      <c r="BJ1088" s="236"/>
      <c r="BK1088" s="236"/>
      <c r="BL1088" s="236"/>
      <c r="BM1088" s="236"/>
      <c r="BN1088" s="236"/>
      <c r="BO1088" s="236"/>
      <c r="BP1088" s="236"/>
      <c r="BQ1088" s="236"/>
      <c r="BR1088" s="236"/>
      <c r="BS1088" s="236"/>
      <c r="BT1088" s="236"/>
      <c r="BU1088" s="236"/>
      <c r="BV1088" s="236"/>
      <c r="BW1088" s="236"/>
      <c r="BX1088" s="236"/>
      <c r="BY1088" s="236"/>
      <c r="BZ1088" s="236"/>
      <c r="CA1088" s="236"/>
      <c r="CB1088" s="236"/>
      <c r="CC1088" s="236"/>
      <c r="CD1088" s="236"/>
      <c r="CE1088" s="236"/>
      <c r="CF1088" s="236"/>
      <c r="CG1088" s="236"/>
      <c r="CH1088" s="236"/>
      <c r="CI1088" s="236"/>
      <c r="CJ1088" s="236"/>
      <c r="CK1088" s="236"/>
      <c r="CL1088" s="236"/>
      <c r="CM1088" s="236"/>
      <c r="CN1088" s="236"/>
      <c r="CO1088" s="236"/>
      <c r="CP1088" s="236"/>
      <c r="CQ1088" s="236"/>
      <c r="CR1088" s="236"/>
      <c r="CS1088" s="236"/>
      <c r="CT1088" s="236"/>
      <c r="CU1088" s="236"/>
    </row>
    <row r="1089" spans="1:99" x14ac:dyDescent="0.25">
      <c r="A1089" s="249">
        <v>1.6</v>
      </c>
      <c r="B1089" s="253">
        <v>8.0000000000000004E-4</v>
      </c>
      <c r="C1089" s="254">
        <v>4.0000000000000001E-3</v>
      </c>
      <c r="D1089" s="254">
        <v>8.0000000000000002E-3</v>
      </c>
      <c r="E1089" s="254">
        <v>1.6199999999999999E-2</v>
      </c>
      <c r="F1089" s="254">
        <v>3.3000000000000002E-2</v>
      </c>
      <c r="G1089" s="254">
        <v>5.0099999999999999E-2</v>
      </c>
      <c r="H1089" s="254">
        <v>6.7699999999999996E-2</v>
      </c>
      <c r="I1089" s="254">
        <v>8.5500000000000007E-2</v>
      </c>
      <c r="J1089" s="254">
        <v>0.10349999999999999</v>
      </c>
      <c r="K1089" s="254">
        <v>0.1303</v>
      </c>
      <c r="L1089" s="254">
        <v>0.1729</v>
      </c>
      <c r="M1089" s="254">
        <v>0.23810000000000001</v>
      </c>
      <c r="N1089" s="254">
        <v>0.2631</v>
      </c>
      <c r="O1089" s="254">
        <v>0.22550000000000001</v>
      </c>
      <c r="P1089" s="255">
        <v>0.1673</v>
      </c>
      <c r="Q1089" s="254"/>
      <c r="R1089" s="254"/>
      <c r="S1089" s="254"/>
      <c r="T1089" s="236"/>
      <c r="U1089" s="236"/>
      <c r="V1089" s="236"/>
      <c r="W1089" s="237"/>
      <c r="X1089" s="236"/>
      <c r="Y1089" s="236"/>
      <c r="Z1089" s="236"/>
      <c r="AA1089" s="236"/>
      <c r="AB1089" s="236"/>
      <c r="AC1089" s="237"/>
      <c r="AD1089" s="236"/>
      <c r="AE1089" s="236"/>
      <c r="AF1089" s="236"/>
      <c r="AG1089" s="236"/>
      <c r="AH1089" s="236"/>
      <c r="AI1089" s="236"/>
      <c r="AJ1089" s="236"/>
      <c r="AK1089" s="236"/>
      <c r="AL1089" s="236"/>
      <c r="AM1089" s="236"/>
      <c r="AN1089" s="236"/>
      <c r="AO1089" s="236"/>
      <c r="AP1089" s="236"/>
      <c r="AQ1089" s="236"/>
      <c r="AR1089" s="236"/>
      <c r="AS1089" s="236"/>
      <c r="AT1089" s="236"/>
      <c r="AU1089" s="236"/>
      <c r="AV1089" s="236"/>
      <c r="AW1089" s="236"/>
      <c r="AX1089" s="238"/>
      <c r="AY1089" s="236"/>
      <c r="AZ1089" s="236"/>
      <c r="BA1089" s="236"/>
      <c r="BB1089" s="236"/>
      <c r="BC1089" s="236"/>
      <c r="BD1089" s="236"/>
      <c r="BE1089" s="236"/>
      <c r="BF1089" s="236"/>
      <c r="BG1089" s="236"/>
      <c r="BH1089" s="236"/>
      <c r="BI1089" s="236"/>
      <c r="BJ1089" s="236"/>
      <c r="BK1089" s="236"/>
      <c r="BL1089" s="236"/>
      <c r="BM1089" s="236"/>
      <c r="BN1089" s="236"/>
      <c r="BO1089" s="236"/>
      <c r="BP1089" s="236"/>
      <c r="BQ1089" s="236"/>
      <c r="BR1089" s="236"/>
      <c r="BS1089" s="236"/>
      <c r="BT1089" s="236"/>
      <c r="BU1089" s="236"/>
      <c r="BV1089" s="236"/>
      <c r="BW1089" s="236"/>
      <c r="BX1089" s="236"/>
      <c r="BY1089" s="236"/>
      <c r="BZ1089" s="236"/>
      <c r="CA1089" s="236"/>
      <c r="CB1089" s="236"/>
      <c r="CC1089" s="236"/>
      <c r="CD1089" s="236"/>
      <c r="CE1089" s="236"/>
      <c r="CF1089" s="236"/>
      <c r="CG1089" s="236"/>
      <c r="CH1089" s="236"/>
      <c r="CI1089" s="236"/>
      <c r="CJ1089" s="236"/>
      <c r="CK1089" s="236"/>
      <c r="CL1089" s="236"/>
      <c r="CM1089" s="236"/>
      <c r="CN1089" s="236"/>
      <c r="CO1089" s="236"/>
      <c r="CP1089" s="236"/>
      <c r="CQ1089" s="236"/>
      <c r="CR1089" s="236"/>
      <c r="CS1089" s="236"/>
      <c r="CT1089" s="236"/>
      <c r="CU1089" s="236"/>
    </row>
    <row r="1090" spans="1:99" x14ac:dyDescent="0.25">
      <c r="A1090" s="249">
        <v>1.7</v>
      </c>
      <c r="B1090" s="253">
        <v>8.0000000000000004E-4</v>
      </c>
      <c r="C1090" s="254">
        <v>4.0000000000000001E-3</v>
      </c>
      <c r="D1090" s="254">
        <v>8.0999999999999996E-3</v>
      </c>
      <c r="E1090" s="254">
        <v>1.6299999999999999E-2</v>
      </c>
      <c r="F1090" s="254">
        <v>0.32900000000000001</v>
      </c>
      <c r="G1090" s="254">
        <v>4.9700000000000001E-2</v>
      </c>
      <c r="H1090" s="254">
        <v>6.6699999999999995E-2</v>
      </c>
      <c r="I1090" s="254">
        <v>8.3799999999999999E-2</v>
      </c>
      <c r="J1090" s="254">
        <v>0.1008</v>
      </c>
      <c r="K1090" s="254">
        <v>0.12590000000000001</v>
      </c>
      <c r="L1090" s="254">
        <v>0.1658</v>
      </c>
      <c r="M1090" s="254">
        <v>0.23050000000000001</v>
      </c>
      <c r="N1090" s="254">
        <v>0.27879999999999999</v>
      </c>
      <c r="O1090" s="254">
        <v>0.26279999999999998</v>
      </c>
      <c r="P1090" s="255">
        <v>0.21790000000000001</v>
      </c>
      <c r="Q1090" s="254"/>
      <c r="R1090" s="254"/>
      <c r="S1090" s="254"/>
      <c r="T1090" s="236"/>
      <c r="U1090" s="236"/>
      <c r="V1090" s="236"/>
      <c r="W1090" s="237"/>
      <c r="X1090" s="236"/>
      <c r="Y1090" s="236"/>
      <c r="Z1090" s="236"/>
      <c r="AA1090" s="236"/>
      <c r="AB1090" s="236"/>
      <c r="AC1090" s="237"/>
      <c r="AD1090" s="236"/>
      <c r="AE1090" s="236"/>
      <c r="AF1090" s="236"/>
      <c r="AG1090" s="236"/>
      <c r="AH1090" s="236"/>
      <c r="AI1090" s="236"/>
      <c r="AJ1090" s="236"/>
      <c r="AK1090" s="236"/>
      <c r="AL1090" s="236"/>
      <c r="AM1090" s="236"/>
      <c r="AN1090" s="236"/>
      <c r="AO1090" s="236"/>
      <c r="AP1090" s="236"/>
      <c r="AQ1090" s="236"/>
      <c r="AR1090" s="236"/>
      <c r="AS1090" s="236"/>
      <c r="AT1090" s="236"/>
      <c r="AU1090" s="236"/>
      <c r="AV1090" s="236"/>
      <c r="AW1090" s="236"/>
      <c r="AX1090" s="238"/>
      <c r="AY1090" s="236"/>
      <c r="AZ1090" s="236"/>
      <c r="BA1090" s="236"/>
      <c r="BB1090" s="236"/>
      <c r="BC1090" s="236"/>
      <c r="BD1090" s="236"/>
      <c r="BE1090" s="236"/>
      <c r="BF1090" s="236"/>
      <c r="BG1090" s="236"/>
      <c r="BH1090" s="236"/>
      <c r="BI1090" s="236"/>
      <c r="BJ1090" s="236"/>
      <c r="BK1090" s="236"/>
      <c r="BL1090" s="236"/>
      <c r="BM1090" s="236"/>
      <c r="BN1090" s="236"/>
      <c r="BO1090" s="236"/>
      <c r="BP1090" s="236"/>
      <c r="BQ1090" s="236"/>
      <c r="BR1090" s="236"/>
      <c r="BS1090" s="236"/>
      <c r="BT1090" s="236"/>
      <c r="BU1090" s="236"/>
      <c r="BV1090" s="236"/>
      <c r="BW1090" s="236"/>
      <c r="BX1090" s="236"/>
      <c r="BY1090" s="236"/>
      <c r="BZ1090" s="236"/>
      <c r="CA1090" s="236"/>
      <c r="CB1090" s="236"/>
      <c r="CC1090" s="236"/>
      <c r="CD1090" s="236"/>
      <c r="CE1090" s="236"/>
      <c r="CF1090" s="236"/>
      <c r="CG1090" s="236"/>
      <c r="CH1090" s="236"/>
      <c r="CI1090" s="236"/>
      <c r="CJ1090" s="236"/>
      <c r="CK1090" s="236"/>
      <c r="CL1090" s="236"/>
      <c r="CM1090" s="236"/>
      <c r="CN1090" s="236"/>
      <c r="CO1090" s="236"/>
      <c r="CP1090" s="236"/>
      <c r="CQ1090" s="236"/>
      <c r="CR1090" s="236"/>
      <c r="CS1090" s="236"/>
      <c r="CT1090" s="236"/>
      <c r="CU1090" s="236"/>
    </row>
    <row r="1091" spans="1:99" x14ac:dyDescent="0.25">
      <c r="A1091" s="249">
        <v>1.8</v>
      </c>
      <c r="B1091" s="253">
        <v>8.0000000000000004E-4</v>
      </c>
      <c r="C1091" s="254">
        <v>4.0000000000000001E-3</v>
      </c>
      <c r="D1091" s="254">
        <v>8.0999999999999996E-3</v>
      </c>
      <c r="E1091" s="254">
        <v>1.6199999999999999E-2</v>
      </c>
      <c r="F1091" s="254">
        <v>3.2500000000000001E-2</v>
      </c>
      <c r="G1091" s="254">
        <v>4.8800000000000003E-2</v>
      </c>
      <c r="H1091" s="254">
        <v>6.5199999999999994E-2</v>
      </c>
      <c r="I1091" s="254">
        <v>8.1600000000000006E-2</v>
      </c>
      <c r="J1091" s="254">
        <v>9.7799999999999998E-2</v>
      </c>
      <c r="K1091" s="254">
        <v>0.1216</v>
      </c>
      <c r="L1091" s="254">
        <v>0.1593</v>
      </c>
      <c r="M1091" s="254">
        <v>0.22239999999999999</v>
      </c>
      <c r="N1091" s="254">
        <v>0.28460000000000002</v>
      </c>
      <c r="O1091" s="254">
        <v>0.28710000000000002</v>
      </c>
      <c r="P1091" s="255">
        <v>0.2576</v>
      </c>
      <c r="Q1091" s="254"/>
      <c r="R1091" s="254"/>
      <c r="S1091" s="254"/>
      <c r="T1091" s="236"/>
      <c r="U1091" s="236"/>
      <c r="V1091" s="236"/>
      <c r="W1091" s="237"/>
      <c r="X1091" s="236"/>
      <c r="Y1091" s="236"/>
      <c r="Z1091" s="236"/>
      <c r="AA1091" s="236"/>
      <c r="AB1091" s="236"/>
      <c r="AC1091" s="237"/>
      <c r="AD1091" s="236"/>
      <c r="AE1091" s="236"/>
      <c r="AF1091" s="236"/>
      <c r="AG1091" s="236"/>
      <c r="AH1091" s="236"/>
      <c r="AI1091" s="236"/>
      <c r="AJ1091" s="236"/>
      <c r="AK1091" s="236"/>
      <c r="AL1091" s="236"/>
      <c r="AM1091" s="236"/>
      <c r="AN1091" s="236"/>
      <c r="AO1091" s="236"/>
      <c r="AP1091" s="236"/>
      <c r="AQ1091" s="236"/>
      <c r="AR1091" s="236"/>
      <c r="AS1091" s="236"/>
      <c r="AT1091" s="236"/>
      <c r="AU1091" s="236"/>
      <c r="AV1091" s="236"/>
      <c r="AW1091" s="236"/>
      <c r="AX1091" s="238"/>
      <c r="AY1091" s="236"/>
      <c r="AZ1091" s="236"/>
      <c r="BA1091" s="236"/>
      <c r="BB1091" s="236"/>
      <c r="BC1091" s="236"/>
      <c r="BD1091" s="236"/>
      <c r="BE1091" s="236"/>
      <c r="BF1091" s="236"/>
      <c r="BG1091" s="236"/>
      <c r="BH1091" s="236"/>
      <c r="BI1091" s="236"/>
      <c r="BJ1091" s="236"/>
      <c r="BK1091" s="236"/>
      <c r="BL1091" s="236"/>
      <c r="BM1091" s="236"/>
      <c r="BN1091" s="236"/>
      <c r="BO1091" s="236"/>
      <c r="BP1091" s="236"/>
      <c r="BQ1091" s="236"/>
      <c r="BR1091" s="236"/>
      <c r="BS1091" s="236"/>
      <c r="BT1091" s="236"/>
      <c r="BU1091" s="236"/>
      <c r="BV1091" s="236"/>
      <c r="BW1091" s="236"/>
      <c r="BX1091" s="236"/>
      <c r="BY1091" s="236"/>
      <c r="BZ1091" s="236"/>
      <c r="CA1091" s="236"/>
      <c r="CB1091" s="236"/>
      <c r="CC1091" s="236"/>
      <c r="CD1091" s="236"/>
      <c r="CE1091" s="236"/>
      <c r="CF1091" s="236"/>
      <c r="CG1091" s="236"/>
      <c r="CH1091" s="236"/>
      <c r="CI1091" s="236"/>
      <c r="CJ1091" s="236"/>
      <c r="CK1091" s="236"/>
      <c r="CL1091" s="236"/>
      <c r="CM1091" s="236"/>
      <c r="CN1091" s="236"/>
      <c r="CO1091" s="236"/>
      <c r="CP1091" s="236"/>
      <c r="CQ1091" s="236"/>
      <c r="CR1091" s="236"/>
      <c r="CS1091" s="236"/>
      <c r="CT1091" s="236"/>
      <c r="CU1091" s="236"/>
    </row>
    <row r="1092" spans="1:99" x14ac:dyDescent="0.25">
      <c r="A1092" s="249">
        <v>1.9</v>
      </c>
      <c r="B1092" s="253">
        <v>8.0000000000000004E-4</v>
      </c>
      <c r="C1092" s="254">
        <v>4.0000000000000001E-3</v>
      </c>
      <c r="D1092" s="254">
        <v>7.9000000000000008E-3</v>
      </c>
      <c r="E1092" s="254">
        <v>1.5900000000000001E-2</v>
      </c>
      <c r="F1092" s="254">
        <v>3.1800000000000002E-2</v>
      </c>
      <c r="G1092" s="254">
        <v>4.7699999999999999E-2</v>
      </c>
      <c r="H1092" s="254">
        <v>6.3500000000000001E-2</v>
      </c>
      <c r="I1092" s="254">
        <v>7.9200000000000007E-2</v>
      </c>
      <c r="J1092" s="254">
        <v>9.4700000000000006E-2</v>
      </c>
      <c r="K1092" s="254">
        <v>0.1173</v>
      </c>
      <c r="L1092" s="254">
        <v>0.1532</v>
      </c>
      <c r="M1092" s="254">
        <v>0.21440000000000001</v>
      </c>
      <c r="N1092" s="254">
        <v>0.2848</v>
      </c>
      <c r="O1092" s="254">
        <v>0.30170000000000002</v>
      </c>
      <c r="P1092" s="255">
        <v>0.28760000000000002</v>
      </c>
      <c r="Q1092" s="254"/>
      <c r="R1092" s="254"/>
      <c r="S1092" s="254"/>
      <c r="T1092" s="236"/>
      <c r="U1092" s="236"/>
      <c r="V1092" s="236"/>
      <c r="W1092" s="237"/>
      <c r="X1092" s="236"/>
      <c r="Y1092" s="236"/>
      <c r="Z1092" s="236"/>
      <c r="AA1092" s="236"/>
      <c r="AB1092" s="236"/>
      <c r="AC1092" s="237"/>
      <c r="AD1092" s="236"/>
      <c r="AE1092" s="236"/>
      <c r="AF1092" s="236"/>
      <c r="AG1092" s="236"/>
      <c r="AH1092" s="236"/>
      <c r="AI1092" s="236"/>
      <c r="AJ1092" s="236"/>
      <c r="AK1092" s="236"/>
      <c r="AL1092" s="236"/>
      <c r="AM1092" s="236"/>
      <c r="AN1092" s="236"/>
      <c r="AO1092" s="236"/>
      <c r="AP1092" s="236"/>
      <c r="AQ1092" s="236"/>
      <c r="AR1092" s="236"/>
      <c r="AS1092" s="236"/>
      <c r="AT1092" s="236"/>
      <c r="AU1092" s="236"/>
      <c r="AV1092" s="236"/>
      <c r="AW1092" s="236"/>
      <c r="AX1092" s="238"/>
      <c r="AY1092" s="236"/>
      <c r="AZ1092" s="236"/>
      <c r="BA1092" s="236"/>
      <c r="BB1092" s="236"/>
      <c r="BC1092" s="236"/>
      <c r="BD1092" s="236"/>
      <c r="BE1092" s="236"/>
      <c r="BF1092" s="236"/>
      <c r="BG1092" s="236"/>
      <c r="BH1092" s="236"/>
      <c r="BI1092" s="236"/>
      <c r="BJ1092" s="236"/>
      <c r="BK1092" s="236"/>
      <c r="BL1092" s="236"/>
      <c r="BM1092" s="236"/>
      <c r="BN1092" s="236"/>
      <c r="BO1092" s="236"/>
      <c r="BP1092" s="236"/>
      <c r="BQ1092" s="236"/>
      <c r="BR1092" s="236"/>
      <c r="BS1092" s="236"/>
      <c r="BT1092" s="236"/>
      <c r="BU1092" s="236"/>
      <c r="BV1092" s="236"/>
      <c r="BW1092" s="236"/>
      <c r="BX1092" s="236"/>
      <c r="BY1092" s="236"/>
      <c r="BZ1092" s="236"/>
      <c r="CA1092" s="236"/>
      <c r="CB1092" s="236"/>
      <c r="CC1092" s="236"/>
      <c r="CD1092" s="236"/>
      <c r="CE1092" s="236"/>
      <c r="CF1092" s="236"/>
      <c r="CG1092" s="236"/>
      <c r="CH1092" s="236"/>
      <c r="CI1092" s="236"/>
      <c r="CJ1092" s="236"/>
      <c r="CK1092" s="236"/>
      <c r="CL1092" s="236"/>
      <c r="CM1092" s="236"/>
      <c r="CN1092" s="236"/>
      <c r="CO1092" s="236"/>
      <c r="CP1092" s="236"/>
      <c r="CQ1092" s="236"/>
      <c r="CR1092" s="236"/>
      <c r="CS1092" s="236"/>
      <c r="CT1092" s="236"/>
      <c r="CU1092" s="236"/>
    </row>
    <row r="1093" spans="1:99" x14ac:dyDescent="0.25">
      <c r="A1093" s="249">
        <v>2</v>
      </c>
      <c r="B1093" s="253">
        <v>8.0000000000000004E-4</v>
      </c>
      <c r="C1093" s="254">
        <v>3.8999999999999998E-3</v>
      </c>
      <c r="D1093" s="254">
        <v>7.7999999999999996E-3</v>
      </c>
      <c r="E1093" s="254">
        <v>1.55E-2</v>
      </c>
      <c r="F1093" s="254">
        <v>3.1E-2</v>
      </c>
      <c r="G1093" s="254">
        <v>4.6399999999999997E-2</v>
      </c>
      <c r="H1093" s="254">
        <v>6.1699999999999998E-2</v>
      </c>
      <c r="I1093" s="254">
        <v>7.6700000000000004E-2</v>
      </c>
      <c r="J1093" s="254">
        <v>9.1600000000000001E-2</v>
      </c>
      <c r="K1093" s="254">
        <v>0.1133</v>
      </c>
      <c r="L1093" s="254">
        <v>0.14760000000000001</v>
      </c>
      <c r="M1093" s="254">
        <v>0.2069</v>
      </c>
      <c r="N1093" s="254">
        <v>0.28189999999999998</v>
      </c>
      <c r="O1093" s="254">
        <v>0.30969999999999998</v>
      </c>
      <c r="P1093" s="255">
        <v>0.30959999999999999</v>
      </c>
      <c r="Q1093" s="254"/>
      <c r="R1093" s="254"/>
      <c r="S1093" s="254"/>
      <c r="T1093" s="236"/>
      <c r="U1093" s="236"/>
      <c r="V1093" s="236"/>
      <c r="W1093" s="237"/>
      <c r="X1093" s="236"/>
      <c r="Y1093" s="236"/>
      <c r="Z1093" s="236"/>
      <c r="AA1093" s="236"/>
      <c r="AB1093" s="236"/>
      <c r="AC1093" s="237"/>
      <c r="AD1093" s="236"/>
      <c r="AE1093" s="236"/>
      <c r="AF1093" s="236"/>
      <c r="AG1093" s="236"/>
      <c r="AH1093" s="236"/>
      <c r="AI1093" s="236"/>
      <c r="AJ1093" s="236"/>
      <c r="AK1093" s="236"/>
      <c r="AL1093" s="236"/>
      <c r="AM1093" s="236"/>
      <c r="AN1093" s="236"/>
      <c r="AO1093" s="236"/>
      <c r="AP1093" s="236"/>
      <c r="AQ1093" s="236"/>
      <c r="AR1093" s="236"/>
      <c r="AS1093" s="236"/>
      <c r="AT1093" s="236"/>
      <c r="AU1093" s="236"/>
      <c r="AV1093" s="236"/>
      <c r="AW1093" s="236"/>
      <c r="AX1093" s="238"/>
      <c r="AY1093" s="236"/>
      <c r="AZ1093" s="236"/>
      <c r="BA1093" s="236"/>
      <c r="BB1093" s="236"/>
      <c r="BC1093" s="236"/>
      <c r="BD1093" s="236"/>
      <c r="BE1093" s="236"/>
      <c r="BF1093" s="236"/>
      <c r="BG1093" s="236"/>
      <c r="BH1093" s="236"/>
      <c r="BI1093" s="236"/>
      <c r="BJ1093" s="236"/>
      <c r="BK1093" s="236"/>
      <c r="BL1093" s="236"/>
      <c r="BM1093" s="236"/>
      <c r="BN1093" s="236"/>
      <c r="BO1093" s="236"/>
      <c r="BP1093" s="236"/>
      <c r="BQ1093" s="236"/>
      <c r="BR1093" s="236"/>
      <c r="BS1093" s="236"/>
      <c r="BT1093" s="236"/>
      <c r="BU1093" s="236"/>
      <c r="BV1093" s="236"/>
      <c r="BW1093" s="236"/>
      <c r="BX1093" s="236"/>
      <c r="BY1093" s="236"/>
      <c r="BZ1093" s="236"/>
      <c r="CA1093" s="236"/>
      <c r="CB1093" s="236"/>
      <c r="CC1093" s="236"/>
      <c r="CD1093" s="236"/>
      <c r="CE1093" s="236"/>
      <c r="CF1093" s="236"/>
      <c r="CG1093" s="236"/>
      <c r="CH1093" s="236"/>
      <c r="CI1093" s="236"/>
      <c r="CJ1093" s="236"/>
      <c r="CK1093" s="236"/>
      <c r="CL1093" s="236"/>
      <c r="CM1093" s="236"/>
      <c r="CN1093" s="236"/>
      <c r="CO1093" s="236"/>
      <c r="CP1093" s="236"/>
      <c r="CQ1093" s="236"/>
      <c r="CR1093" s="236"/>
      <c r="CS1093" s="236"/>
      <c r="CT1093" s="236"/>
      <c r="CU1093" s="236"/>
    </row>
    <row r="1094" spans="1:99" x14ac:dyDescent="0.25">
      <c r="A1094" s="249">
        <v>2.2000000000000002</v>
      </c>
      <c r="B1094" s="253">
        <v>6.9999999999999999E-4</v>
      </c>
      <c r="C1094" s="254">
        <v>3.7000000000000002E-3</v>
      </c>
      <c r="D1094" s="254">
        <v>7.4000000000000003E-3</v>
      </c>
      <c r="E1094" s="254">
        <v>1.47E-2</v>
      </c>
      <c r="F1094" s="254">
        <v>2.93E-2</v>
      </c>
      <c r="G1094" s="254">
        <v>4.3700000000000003E-2</v>
      </c>
      <c r="H1094" s="254">
        <v>5.79E-2</v>
      </c>
      <c r="I1094" s="254">
        <v>7.1900000000000006E-2</v>
      </c>
      <c r="J1094" s="254">
        <v>8.5699999999999998E-2</v>
      </c>
      <c r="K1094" s="254">
        <v>0.1057</v>
      </c>
      <c r="L1094" s="254">
        <v>0.13739999999999999</v>
      </c>
      <c r="M1094" s="254">
        <v>0.19320000000000001</v>
      </c>
      <c r="N1094" s="254">
        <v>0.27200000000000002</v>
      </c>
      <c r="O1094" s="254">
        <v>0.3135</v>
      </c>
      <c r="P1094" s="255">
        <v>0.33550000000000002</v>
      </c>
      <c r="Q1094" s="254"/>
      <c r="R1094" s="254"/>
      <c r="S1094" s="254"/>
      <c r="T1094" s="236"/>
      <c r="U1094" s="236"/>
      <c r="V1094" s="236"/>
      <c r="W1094" s="237"/>
      <c r="X1094" s="236"/>
      <c r="Y1094" s="236"/>
      <c r="Z1094" s="236"/>
      <c r="AA1094" s="236"/>
      <c r="AB1094" s="236"/>
      <c r="AC1094" s="237"/>
      <c r="AD1094" s="236"/>
      <c r="AE1094" s="236"/>
      <c r="AF1094" s="236"/>
      <c r="AG1094" s="236"/>
      <c r="AH1094" s="236"/>
      <c r="AI1094" s="236"/>
      <c r="AJ1094" s="236"/>
      <c r="AK1094" s="236"/>
      <c r="AL1094" s="236"/>
      <c r="AM1094" s="236"/>
      <c r="AN1094" s="236"/>
      <c r="AO1094" s="236"/>
      <c r="AP1094" s="236"/>
      <c r="AQ1094" s="236"/>
      <c r="AR1094" s="236"/>
      <c r="AS1094" s="236"/>
      <c r="AT1094" s="236"/>
      <c r="AU1094" s="236"/>
      <c r="AV1094" s="236"/>
      <c r="AW1094" s="236"/>
      <c r="AX1094" s="238"/>
      <c r="AY1094" s="236"/>
      <c r="AZ1094" s="236"/>
      <c r="BA1094" s="236"/>
      <c r="BB1094" s="236"/>
      <c r="BC1094" s="236"/>
      <c r="BD1094" s="236"/>
      <c r="BE1094" s="236"/>
      <c r="BF1094" s="236"/>
      <c r="BG1094" s="236"/>
      <c r="BH1094" s="236"/>
      <c r="BI1094" s="236"/>
      <c r="BJ1094" s="236"/>
      <c r="BK1094" s="236"/>
      <c r="BL1094" s="236"/>
      <c r="BM1094" s="236"/>
      <c r="BN1094" s="236"/>
      <c r="BO1094" s="236"/>
      <c r="BP1094" s="236"/>
      <c r="BQ1094" s="236"/>
      <c r="BR1094" s="236"/>
      <c r="BS1094" s="236"/>
      <c r="BT1094" s="236"/>
      <c r="BU1094" s="236"/>
      <c r="BV1094" s="236"/>
      <c r="BW1094" s="236"/>
      <c r="BX1094" s="236"/>
      <c r="BY1094" s="236"/>
      <c r="BZ1094" s="236"/>
      <c r="CA1094" s="236"/>
      <c r="CB1094" s="236"/>
      <c r="CC1094" s="236"/>
      <c r="CD1094" s="236"/>
      <c r="CE1094" s="236"/>
      <c r="CF1094" s="236"/>
      <c r="CG1094" s="236"/>
      <c r="CH1094" s="236"/>
      <c r="CI1094" s="236"/>
      <c r="CJ1094" s="236"/>
      <c r="CK1094" s="236"/>
      <c r="CL1094" s="236"/>
      <c r="CM1094" s="236"/>
      <c r="CN1094" s="236"/>
      <c r="CO1094" s="236"/>
      <c r="CP1094" s="236"/>
      <c r="CQ1094" s="236"/>
      <c r="CR1094" s="236"/>
      <c r="CS1094" s="236"/>
      <c r="CT1094" s="236"/>
      <c r="CU1094" s="236"/>
    </row>
    <row r="1095" spans="1:99" x14ac:dyDescent="0.25">
      <c r="A1095" s="249">
        <v>2.4</v>
      </c>
      <c r="B1095" s="254">
        <v>6.9999999999999999E-4</v>
      </c>
      <c r="C1095" s="254">
        <v>3.5000000000000001E-3</v>
      </c>
      <c r="D1095" s="254">
        <v>7.0000000000000001E-3</v>
      </c>
      <c r="E1095" s="254">
        <v>1.3899999999999999E-2</v>
      </c>
      <c r="F1095" s="254">
        <v>2.76E-2</v>
      </c>
      <c r="G1095" s="254">
        <v>4.1099999999999998E-2</v>
      </c>
      <c r="H1095" s="254">
        <v>5.4399999999999997E-2</v>
      </c>
      <c r="I1095" s="254">
        <v>6.7500000000000004E-2</v>
      </c>
      <c r="J1095" s="254">
        <v>8.0299999999999996E-2</v>
      </c>
      <c r="K1095" s="254">
        <v>9.8900000000000002E-2</v>
      </c>
      <c r="L1095" s="254">
        <v>0.1285</v>
      </c>
      <c r="M1095" s="254">
        <v>0.1812</v>
      </c>
      <c r="N1095" s="254">
        <v>0.26019999999999999</v>
      </c>
      <c r="O1095" s="254">
        <v>0.30890000000000001</v>
      </c>
      <c r="P1095" s="255">
        <v>0.34589999999999999</v>
      </c>
      <c r="Q1095" s="254"/>
      <c r="R1095" s="254"/>
      <c r="S1095" s="254"/>
      <c r="T1095" s="236"/>
      <c r="U1095" s="236"/>
      <c r="V1095" s="236"/>
      <c r="W1095" s="237"/>
      <c r="X1095" s="236"/>
      <c r="Y1095" s="236"/>
      <c r="Z1095" s="236"/>
      <c r="AA1095" s="236"/>
      <c r="AB1095" s="236"/>
      <c r="AC1095" s="237"/>
      <c r="AD1095" s="236"/>
      <c r="AE1095" s="236"/>
      <c r="AF1095" s="236"/>
      <c r="AG1095" s="236"/>
      <c r="AH1095" s="236"/>
      <c r="AI1095" s="236"/>
      <c r="AJ1095" s="236"/>
      <c r="AK1095" s="236"/>
      <c r="AL1095" s="236"/>
      <c r="AM1095" s="236"/>
      <c r="AN1095" s="236"/>
      <c r="AO1095" s="236"/>
      <c r="AP1095" s="236"/>
      <c r="AQ1095" s="236"/>
      <c r="AR1095" s="236"/>
      <c r="AS1095" s="236"/>
      <c r="AT1095" s="236"/>
      <c r="AU1095" s="236"/>
      <c r="AV1095" s="236"/>
      <c r="AW1095" s="236"/>
      <c r="AX1095" s="238"/>
      <c r="AY1095" s="236"/>
      <c r="AZ1095" s="236"/>
      <c r="BA1095" s="236"/>
      <c r="BB1095" s="236"/>
      <c r="BC1095" s="236"/>
      <c r="BD1095" s="236"/>
      <c r="BE1095" s="236"/>
      <c r="BF1095" s="236"/>
      <c r="BG1095" s="236"/>
      <c r="BH1095" s="236"/>
      <c r="BI1095" s="236"/>
      <c r="BJ1095" s="236"/>
      <c r="BK1095" s="236"/>
      <c r="BL1095" s="236"/>
      <c r="BM1095" s="236"/>
      <c r="BN1095" s="236"/>
      <c r="BO1095" s="236"/>
      <c r="BP1095" s="236"/>
      <c r="BQ1095" s="236"/>
      <c r="BR1095" s="236"/>
      <c r="BS1095" s="236"/>
      <c r="BT1095" s="236"/>
      <c r="BU1095" s="236"/>
      <c r="BV1095" s="236"/>
      <c r="BW1095" s="236"/>
      <c r="BX1095" s="236"/>
      <c r="BY1095" s="236"/>
      <c r="BZ1095" s="236"/>
      <c r="CA1095" s="236"/>
      <c r="CB1095" s="236"/>
      <c r="CC1095" s="236"/>
      <c r="CD1095" s="236"/>
      <c r="CE1095" s="236"/>
      <c r="CF1095" s="236"/>
      <c r="CG1095" s="236"/>
      <c r="CH1095" s="236"/>
      <c r="CI1095" s="236"/>
      <c r="CJ1095" s="236"/>
      <c r="CK1095" s="236"/>
      <c r="CL1095" s="236"/>
      <c r="CM1095" s="236"/>
      <c r="CN1095" s="236"/>
      <c r="CO1095" s="236"/>
      <c r="CP1095" s="236"/>
      <c r="CQ1095" s="236"/>
      <c r="CR1095" s="236"/>
      <c r="CS1095" s="236"/>
      <c r="CT1095" s="236"/>
      <c r="CU1095" s="236"/>
    </row>
    <row r="1096" spans="1:99" x14ac:dyDescent="0.25">
      <c r="A1096" s="249">
        <v>2.6</v>
      </c>
      <c r="B1096" s="253">
        <v>6.9999999999999999E-4</v>
      </c>
      <c r="C1096" s="254">
        <v>3.3E-3</v>
      </c>
      <c r="D1096" s="254">
        <v>6.6E-3</v>
      </c>
      <c r="E1096" s="254">
        <v>1.3100000000000001E-2</v>
      </c>
      <c r="F1096" s="254">
        <v>2.5999999999999999E-2</v>
      </c>
      <c r="G1096" s="254">
        <v>3.8699999999999998E-2</v>
      </c>
      <c r="H1096" s="254">
        <v>5.1200000000000002E-2</v>
      </c>
      <c r="I1096" s="254">
        <v>6.3399999999999998E-2</v>
      </c>
      <c r="J1096" s="254">
        <v>7.5399999999999995E-2</v>
      </c>
      <c r="K1096" s="254">
        <v>9.2899999999999996E-2</v>
      </c>
      <c r="L1096" s="254">
        <v>0.1207</v>
      </c>
      <c r="M1096" s="254">
        <v>0.1706</v>
      </c>
      <c r="N1096" s="254">
        <v>0.24840000000000001</v>
      </c>
      <c r="O1096" s="254">
        <v>0.3009</v>
      </c>
      <c r="P1096" s="255">
        <v>0.34749999999999998</v>
      </c>
      <c r="Q1096" s="254"/>
      <c r="R1096" s="254"/>
      <c r="S1096" s="254"/>
      <c r="T1096" s="236"/>
      <c r="U1096" s="236"/>
      <c r="V1096" s="236"/>
      <c r="W1096" s="237"/>
      <c r="X1096" s="236"/>
      <c r="Y1096" s="236"/>
      <c r="Z1096" s="236"/>
      <c r="AA1096" s="236"/>
      <c r="AB1096" s="236"/>
      <c r="AC1096" s="237"/>
      <c r="AD1096" s="236"/>
      <c r="AE1096" s="236"/>
      <c r="AF1096" s="236"/>
      <c r="AG1096" s="236"/>
      <c r="AH1096" s="236"/>
      <c r="AI1096" s="236"/>
      <c r="AJ1096" s="236"/>
      <c r="AK1096" s="236"/>
      <c r="AL1096" s="236"/>
      <c r="AM1096" s="236"/>
      <c r="AN1096" s="236"/>
      <c r="AO1096" s="236"/>
      <c r="AP1096" s="236"/>
      <c r="AQ1096" s="236"/>
      <c r="AR1096" s="236"/>
      <c r="AS1096" s="236"/>
      <c r="AT1096" s="236"/>
      <c r="AU1096" s="236"/>
      <c r="AV1096" s="236"/>
      <c r="AW1096" s="236"/>
      <c r="AX1096" s="238"/>
      <c r="AY1096" s="236"/>
      <c r="AZ1096" s="236"/>
      <c r="BA1096" s="236"/>
      <c r="BB1096" s="236"/>
      <c r="BC1096" s="236"/>
      <c r="BD1096" s="236"/>
      <c r="BE1096" s="236"/>
      <c r="BF1096" s="236"/>
      <c r="BG1096" s="236"/>
      <c r="BH1096" s="236"/>
      <c r="BI1096" s="236"/>
      <c r="BJ1096" s="236"/>
      <c r="BK1096" s="236"/>
      <c r="BL1096" s="236"/>
      <c r="BM1096" s="236"/>
      <c r="BN1096" s="236"/>
      <c r="BO1096" s="236"/>
      <c r="BP1096" s="236"/>
      <c r="BQ1096" s="236"/>
      <c r="BR1096" s="236"/>
      <c r="BS1096" s="236"/>
      <c r="BT1096" s="236"/>
      <c r="BU1096" s="236"/>
      <c r="BV1096" s="236"/>
      <c r="BW1096" s="236"/>
      <c r="BX1096" s="236"/>
      <c r="BY1096" s="236"/>
      <c r="BZ1096" s="236"/>
      <c r="CA1096" s="236"/>
      <c r="CB1096" s="236"/>
      <c r="CC1096" s="236"/>
      <c r="CD1096" s="236"/>
      <c r="CE1096" s="236"/>
      <c r="CF1096" s="236"/>
      <c r="CG1096" s="236"/>
      <c r="CH1096" s="236"/>
      <c r="CI1096" s="236"/>
      <c r="CJ1096" s="236"/>
      <c r="CK1096" s="236"/>
      <c r="CL1096" s="236"/>
      <c r="CM1096" s="236"/>
      <c r="CN1096" s="236"/>
      <c r="CO1096" s="236"/>
      <c r="CP1096" s="236"/>
      <c r="CQ1096" s="236"/>
      <c r="CR1096" s="236"/>
      <c r="CS1096" s="236"/>
      <c r="CT1096" s="236"/>
      <c r="CU1096" s="236"/>
    </row>
    <row r="1097" spans="1:99" x14ac:dyDescent="0.25">
      <c r="A1097" s="249">
        <v>2.8</v>
      </c>
      <c r="B1097" s="253">
        <v>5.9999999999999995E-4</v>
      </c>
      <c r="C1097" s="254">
        <v>3.0999999999999999E-3</v>
      </c>
      <c r="D1097" s="254">
        <v>6.1999999999999998E-3</v>
      </c>
      <c r="E1097" s="254">
        <v>1.24E-2</v>
      </c>
      <c r="F1097" s="254">
        <v>2.4500000000000001E-2</v>
      </c>
      <c r="G1097" s="254">
        <v>3.6499999999999998E-2</v>
      </c>
      <c r="H1097" s="254">
        <v>4.8300000000000003E-2</v>
      </c>
      <c r="I1097" s="254">
        <v>5.9799999999999999E-2</v>
      </c>
      <c r="J1097" s="254">
        <v>7.1099999999999997E-2</v>
      </c>
      <c r="K1097" s="254">
        <v>8.7599999999999997E-2</v>
      </c>
      <c r="L1097" s="254">
        <v>0.1138</v>
      </c>
      <c r="M1097" s="254">
        <v>0.1613</v>
      </c>
      <c r="N1097" s="254">
        <v>0.23719999999999999</v>
      </c>
      <c r="O1097" s="254">
        <v>0.29149999999999998</v>
      </c>
      <c r="P1097" s="255">
        <v>0.34429999999999999</v>
      </c>
      <c r="Q1097" s="254"/>
      <c r="R1097" s="254"/>
      <c r="S1097" s="254"/>
      <c r="T1097" s="236"/>
      <c r="U1097" s="236"/>
      <c r="V1097" s="236"/>
      <c r="W1097" s="237"/>
      <c r="X1097" s="236"/>
      <c r="Y1097" s="236"/>
      <c r="Z1097" s="236"/>
      <c r="AA1097" s="236"/>
      <c r="AB1097" s="236"/>
      <c r="AC1097" s="237"/>
      <c r="AD1097" s="236"/>
      <c r="AE1097" s="236"/>
      <c r="AF1097" s="236"/>
      <c r="AG1097" s="236"/>
      <c r="AH1097" s="236"/>
      <c r="AI1097" s="236"/>
      <c r="AJ1097" s="236"/>
      <c r="AK1097" s="236"/>
      <c r="AL1097" s="236"/>
      <c r="AM1097" s="236"/>
      <c r="AN1097" s="236"/>
      <c r="AO1097" s="236"/>
      <c r="AP1097" s="236"/>
      <c r="AQ1097" s="236"/>
      <c r="AR1097" s="236"/>
      <c r="AS1097" s="236"/>
      <c r="AT1097" s="236"/>
      <c r="AU1097" s="236"/>
      <c r="AV1097" s="236"/>
      <c r="AW1097" s="236"/>
      <c r="AX1097" s="238"/>
      <c r="AY1097" s="236"/>
      <c r="AZ1097" s="236"/>
      <c r="BA1097" s="236"/>
      <c r="BB1097" s="236"/>
      <c r="BC1097" s="236"/>
      <c r="BD1097" s="236"/>
      <c r="BE1097" s="236"/>
      <c r="BF1097" s="236"/>
      <c r="BG1097" s="236"/>
      <c r="BH1097" s="236"/>
      <c r="BI1097" s="236"/>
      <c r="BJ1097" s="236"/>
      <c r="BK1097" s="236"/>
      <c r="BL1097" s="236"/>
      <c r="BM1097" s="236"/>
      <c r="BN1097" s="236"/>
      <c r="BO1097" s="236"/>
      <c r="BP1097" s="236"/>
      <c r="BQ1097" s="236"/>
      <c r="BR1097" s="236"/>
      <c r="BS1097" s="236"/>
      <c r="BT1097" s="236"/>
      <c r="BU1097" s="236"/>
      <c r="BV1097" s="236"/>
      <c r="BW1097" s="236"/>
      <c r="BX1097" s="236"/>
      <c r="BY1097" s="236"/>
      <c r="BZ1097" s="236"/>
      <c r="CA1097" s="236"/>
      <c r="CB1097" s="236"/>
      <c r="CC1097" s="236"/>
      <c r="CD1097" s="236"/>
      <c r="CE1097" s="236"/>
      <c r="CF1097" s="236"/>
      <c r="CG1097" s="236"/>
      <c r="CH1097" s="236"/>
      <c r="CI1097" s="236"/>
      <c r="CJ1097" s="236"/>
      <c r="CK1097" s="236"/>
      <c r="CL1097" s="236"/>
      <c r="CM1097" s="236"/>
      <c r="CN1097" s="236"/>
      <c r="CO1097" s="236"/>
      <c r="CP1097" s="236"/>
      <c r="CQ1097" s="236"/>
      <c r="CR1097" s="236"/>
      <c r="CS1097" s="236"/>
      <c r="CT1097" s="236"/>
      <c r="CU1097" s="236"/>
    </row>
    <row r="1098" spans="1:99" x14ac:dyDescent="0.25">
      <c r="A1098" s="249">
        <v>3</v>
      </c>
      <c r="B1098" s="253">
        <v>5.9999999999999995E-4</v>
      </c>
      <c r="C1098" s="254">
        <v>2.8999999999999998E-3</v>
      </c>
      <c r="D1098" s="254">
        <v>5.8999999999999999E-3</v>
      </c>
      <c r="E1098" s="254">
        <v>1.17E-2</v>
      </c>
      <c r="F1098" s="254">
        <v>2.3199999999999998E-2</v>
      </c>
      <c r="G1098" s="254">
        <v>3.4500000000000003E-2</v>
      </c>
      <c r="H1098" s="254">
        <v>4.5600000000000002E-2</v>
      </c>
      <c r="I1098" s="254">
        <v>5.3499999999999999E-2</v>
      </c>
      <c r="J1098" s="254">
        <v>6.7199999999999996E-2</v>
      </c>
      <c r="K1098" s="254">
        <v>8.2799999999999999E-2</v>
      </c>
      <c r="L1098" s="254">
        <v>0.1076</v>
      </c>
      <c r="M1098" s="254">
        <v>0.15290000000000001</v>
      </c>
      <c r="N1098" s="254">
        <v>0.2268</v>
      </c>
      <c r="O1098" s="254">
        <v>0.28170000000000001</v>
      </c>
      <c r="P1098" s="255">
        <v>0.33850000000000002</v>
      </c>
      <c r="Q1098" s="254"/>
      <c r="R1098" s="254"/>
      <c r="S1098" s="254"/>
      <c r="T1098" s="236"/>
      <c r="U1098" s="236"/>
      <c r="V1098" s="236"/>
      <c r="W1098" s="237"/>
      <c r="X1098" s="236"/>
      <c r="Y1098" s="236"/>
      <c r="Z1098" s="236"/>
      <c r="AA1098" s="236"/>
      <c r="AB1098" s="236"/>
      <c r="AC1098" s="237"/>
      <c r="AD1098" s="236"/>
      <c r="AE1098" s="236"/>
      <c r="AF1098" s="236"/>
      <c r="AG1098" s="236"/>
      <c r="AH1098" s="236"/>
      <c r="AI1098" s="236"/>
      <c r="AJ1098" s="236"/>
      <c r="AK1098" s="236"/>
      <c r="AL1098" s="236"/>
      <c r="AM1098" s="236"/>
      <c r="AN1098" s="236"/>
      <c r="AO1098" s="236"/>
      <c r="AP1098" s="236"/>
      <c r="AQ1098" s="236"/>
      <c r="AR1098" s="236"/>
      <c r="AS1098" s="236"/>
      <c r="AT1098" s="236"/>
      <c r="AU1098" s="236"/>
      <c r="AV1098" s="236"/>
      <c r="AW1098" s="236"/>
      <c r="AX1098" s="238"/>
      <c r="AY1098" s="236"/>
      <c r="AZ1098" s="236"/>
      <c r="BA1098" s="236"/>
      <c r="BB1098" s="236"/>
      <c r="BC1098" s="236"/>
      <c r="BD1098" s="236"/>
      <c r="BE1098" s="236"/>
      <c r="BF1098" s="236"/>
      <c r="BG1098" s="236"/>
      <c r="BH1098" s="236"/>
      <c r="BI1098" s="236"/>
      <c r="BJ1098" s="236"/>
      <c r="BK1098" s="236"/>
      <c r="BL1098" s="236"/>
      <c r="BM1098" s="236"/>
      <c r="BN1098" s="236"/>
      <c r="BO1098" s="236"/>
      <c r="BP1098" s="236"/>
      <c r="BQ1098" s="236"/>
      <c r="BR1098" s="236"/>
      <c r="BS1098" s="236"/>
      <c r="BT1098" s="236"/>
      <c r="BU1098" s="236"/>
      <c r="BV1098" s="236"/>
      <c r="BW1098" s="236"/>
      <c r="BX1098" s="236"/>
      <c r="BY1098" s="236"/>
      <c r="BZ1098" s="236"/>
      <c r="CA1098" s="236"/>
      <c r="CB1098" s="236"/>
      <c r="CC1098" s="236"/>
      <c r="CD1098" s="236"/>
      <c r="CE1098" s="236"/>
      <c r="CF1098" s="236"/>
      <c r="CG1098" s="236"/>
      <c r="CH1098" s="236"/>
      <c r="CI1098" s="236"/>
      <c r="CJ1098" s="236"/>
      <c r="CK1098" s="236"/>
      <c r="CL1098" s="236"/>
      <c r="CM1098" s="236"/>
      <c r="CN1098" s="236"/>
      <c r="CO1098" s="236"/>
      <c r="CP1098" s="236"/>
      <c r="CQ1098" s="236"/>
      <c r="CR1098" s="236"/>
      <c r="CS1098" s="236"/>
      <c r="CT1098" s="236"/>
      <c r="CU1098" s="236"/>
    </row>
    <row r="1099" spans="1:99" x14ac:dyDescent="0.25">
      <c r="A1099" s="249">
        <v>3.5</v>
      </c>
      <c r="B1099" s="253">
        <v>5.0000000000000001E-4</v>
      </c>
      <c r="C1099" s="254">
        <v>2.5999999999999999E-3</v>
      </c>
      <c r="D1099" s="254">
        <v>5.1999999999999998E-3</v>
      </c>
      <c r="E1099" s="254">
        <v>1.03E-2</v>
      </c>
      <c r="F1099" s="254">
        <v>2.0400000000000001E-2</v>
      </c>
      <c r="G1099" s="254">
        <v>3.0300000000000001E-2</v>
      </c>
      <c r="H1099" s="254">
        <v>4.0099999999999997E-2</v>
      </c>
      <c r="I1099" s="254">
        <v>4.9700000000000001E-2</v>
      </c>
      <c r="J1099" s="254">
        <v>5.91E-2</v>
      </c>
      <c r="K1099" s="254">
        <v>7.2800000000000004E-2</v>
      </c>
      <c r="L1099" s="254">
        <v>9.4899999999999998E-2</v>
      </c>
      <c r="M1099" s="254">
        <v>0.1356</v>
      </c>
      <c r="N1099" s="254">
        <v>0.20419999999999999</v>
      </c>
      <c r="O1099" s="254">
        <v>0.25840000000000002</v>
      </c>
      <c r="P1099" s="255">
        <v>0.31940000000000002</v>
      </c>
      <c r="Q1099" s="254"/>
      <c r="R1099" s="254"/>
      <c r="S1099" s="254"/>
      <c r="T1099" s="236"/>
      <c r="U1099" s="236"/>
      <c r="V1099" s="236"/>
      <c r="W1099" s="237"/>
      <c r="X1099" s="236"/>
      <c r="Y1099" s="236"/>
      <c r="Z1099" s="236"/>
      <c r="AA1099" s="236"/>
      <c r="AB1099" s="236"/>
      <c r="AC1099" s="237"/>
      <c r="AD1099" s="236"/>
      <c r="AE1099" s="236"/>
      <c r="AF1099" s="236"/>
      <c r="AG1099" s="236"/>
      <c r="AH1099" s="236"/>
      <c r="AI1099" s="236"/>
      <c r="AJ1099" s="236"/>
      <c r="AK1099" s="236"/>
      <c r="AL1099" s="236"/>
      <c r="AM1099" s="236"/>
      <c r="AN1099" s="236"/>
      <c r="AO1099" s="236"/>
      <c r="AP1099" s="236"/>
      <c r="AQ1099" s="236"/>
      <c r="AR1099" s="236"/>
      <c r="AS1099" s="236"/>
      <c r="AT1099" s="236"/>
      <c r="AU1099" s="236"/>
      <c r="AV1099" s="236"/>
      <c r="AW1099" s="236"/>
      <c r="AX1099" s="238"/>
      <c r="AY1099" s="236"/>
      <c r="AZ1099" s="236"/>
      <c r="BA1099" s="236"/>
      <c r="BB1099" s="236"/>
      <c r="BC1099" s="236"/>
      <c r="BD1099" s="236"/>
      <c r="BE1099" s="236"/>
      <c r="BF1099" s="236"/>
      <c r="BG1099" s="236"/>
      <c r="BH1099" s="236"/>
      <c r="BI1099" s="236"/>
      <c r="BJ1099" s="236"/>
      <c r="BK1099" s="236"/>
      <c r="BL1099" s="236"/>
      <c r="BM1099" s="236"/>
      <c r="BN1099" s="236"/>
      <c r="BO1099" s="236"/>
      <c r="BP1099" s="236"/>
      <c r="BQ1099" s="236"/>
      <c r="BR1099" s="236"/>
      <c r="BS1099" s="236"/>
      <c r="BT1099" s="236"/>
      <c r="BU1099" s="236"/>
      <c r="BV1099" s="236"/>
      <c r="BW1099" s="236"/>
      <c r="BX1099" s="236"/>
      <c r="BY1099" s="236"/>
      <c r="BZ1099" s="236"/>
      <c r="CA1099" s="236"/>
      <c r="CB1099" s="236"/>
      <c r="CC1099" s="236"/>
      <c r="CD1099" s="236"/>
      <c r="CE1099" s="236"/>
      <c r="CF1099" s="236"/>
      <c r="CG1099" s="236"/>
      <c r="CH1099" s="236"/>
      <c r="CI1099" s="236"/>
      <c r="CJ1099" s="236"/>
      <c r="CK1099" s="236"/>
      <c r="CL1099" s="236"/>
      <c r="CM1099" s="236"/>
      <c r="CN1099" s="236"/>
      <c r="CO1099" s="236"/>
      <c r="CP1099" s="236"/>
      <c r="CQ1099" s="236"/>
      <c r="CR1099" s="236"/>
      <c r="CS1099" s="236"/>
      <c r="CT1099" s="236"/>
      <c r="CU1099" s="236"/>
    </row>
    <row r="1100" spans="1:99" ht="15.75" thickBot="1" x14ac:dyDescent="0.3">
      <c r="A1100" s="257">
        <v>4</v>
      </c>
      <c r="B1100" s="258">
        <v>5.0000000000000001E-4</v>
      </c>
      <c r="C1100" s="259">
        <v>2.3E-3</v>
      </c>
      <c r="D1100" s="259">
        <v>4.5999999999999999E-3</v>
      </c>
      <c r="E1100" s="259">
        <v>9.1000000000000004E-3</v>
      </c>
      <c r="F1100" s="259">
        <v>1.8200000000000001E-2</v>
      </c>
      <c r="G1100" s="259">
        <v>2.7E-2</v>
      </c>
      <c r="H1100" s="259">
        <v>3.5700000000000003E-2</v>
      </c>
      <c r="I1100" s="259">
        <v>4.4299999999999999E-2</v>
      </c>
      <c r="J1100" s="259">
        <v>5.2699999999999997E-2</v>
      </c>
      <c r="K1100" s="259">
        <v>6.5100000000000005E-2</v>
      </c>
      <c r="L1100" s="259">
        <v>8.4900000000000003E-2</v>
      </c>
      <c r="M1100" s="259">
        <v>0.12189999999999999</v>
      </c>
      <c r="N1100" s="259">
        <v>0.1857</v>
      </c>
      <c r="O1100" s="259">
        <v>0.23780000000000001</v>
      </c>
      <c r="P1100" s="260">
        <v>0.2994</v>
      </c>
      <c r="Q1100" s="254"/>
      <c r="R1100" s="254"/>
      <c r="S1100" s="254"/>
      <c r="T1100" s="236"/>
      <c r="U1100" s="236"/>
      <c r="V1100" s="236"/>
      <c r="W1100" s="237"/>
      <c r="X1100" s="236"/>
      <c r="Y1100" s="236"/>
      <c r="Z1100" s="236"/>
      <c r="AA1100" s="236"/>
      <c r="AB1100" s="236"/>
      <c r="AC1100" s="237"/>
      <c r="AD1100" s="236"/>
      <c r="AE1100" s="236"/>
      <c r="AF1100" s="236"/>
      <c r="AG1100" s="236"/>
      <c r="AH1100" s="236"/>
      <c r="AI1100" s="236"/>
      <c r="AJ1100" s="236"/>
      <c r="AK1100" s="236"/>
      <c r="AL1100" s="236"/>
      <c r="AM1100" s="236"/>
      <c r="AN1100" s="236"/>
      <c r="AO1100" s="236"/>
      <c r="AP1100" s="236"/>
      <c r="AQ1100" s="236"/>
      <c r="AR1100" s="236"/>
      <c r="AS1100" s="236"/>
      <c r="AT1100" s="236"/>
      <c r="AU1100" s="236"/>
      <c r="AV1100" s="236"/>
      <c r="AW1100" s="236"/>
      <c r="AX1100" s="238"/>
      <c r="AY1100" s="236"/>
      <c r="AZ1100" s="236"/>
      <c r="BA1100" s="236"/>
      <c r="BB1100" s="236"/>
      <c r="BC1100" s="236"/>
      <c r="BD1100" s="236"/>
      <c r="BE1100" s="236"/>
      <c r="BF1100" s="236"/>
      <c r="BG1100" s="236"/>
      <c r="BH1100" s="236"/>
      <c r="BI1100" s="236"/>
      <c r="BJ1100" s="236"/>
      <c r="BK1100" s="236"/>
      <c r="BL1100" s="236"/>
      <c r="BM1100" s="236"/>
      <c r="BN1100" s="236"/>
      <c r="BO1100" s="236"/>
      <c r="BP1100" s="236"/>
      <c r="BQ1100" s="236"/>
      <c r="BR1100" s="236"/>
      <c r="BS1100" s="236"/>
      <c r="BT1100" s="236"/>
      <c r="BU1100" s="236"/>
      <c r="BV1100" s="236"/>
      <c r="BW1100" s="236"/>
      <c r="BX1100" s="236"/>
      <c r="BY1100" s="236"/>
      <c r="BZ1100" s="236"/>
      <c r="CA1100" s="236"/>
      <c r="CB1100" s="236"/>
      <c r="CC1100" s="236"/>
      <c r="CD1100" s="236"/>
      <c r="CE1100" s="236"/>
      <c r="CF1100" s="236"/>
      <c r="CG1100" s="236"/>
      <c r="CH1100" s="236"/>
      <c r="CI1100" s="236"/>
      <c r="CJ1100" s="236"/>
      <c r="CK1100" s="236"/>
      <c r="CL1100" s="236"/>
      <c r="CM1100" s="236"/>
      <c r="CN1100" s="236"/>
      <c r="CO1100" s="236"/>
      <c r="CP1100" s="236"/>
      <c r="CQ1100" s="236"/>
      <c r="CR1100" s="236"/>
      <c r="CS1100" s="236"/>
      <c r="CT1100" s="236"/>
      <c r="CU1100" s="236"/>
    </row>
  </sheetData>
  <conditionalFormatting sqref="C793:C794">
    <cfRule type="cellIs" dxfId="124" priority="124" operator="equal">
      <formula>"Vapor"</formula>
    </cfRule>
    <cfRule type="cellIs" dxfId="123" priority="125" operator="equal">
      <formula>"Liquid"</formula>
    </cfRule>
  </conditionalFormatting>
  <conditionalFormatting sqref="AM3">
    <cfRule type="cellIs" dxfId="122" priority="122" operator="equal">
      <formula>"Error"</formula>
    </cfRule>
    <cfRule type="cellIs" dxfId="121" priority="123" operator="equal">
      <formula>"Hf Ok!"</formula>
    </cfRule>
  </conditionalFormatting>
  <conditionalFormatting sqref="C7:C792">
    <cfRule type="cellIs" dxfId="120" priority="120" operator="equal">
      <formula>"Vapor"</formula>
    </cfRule>
    <cfRule type="cellIs" dxfId="119" priority="121" operator="equal">
      <formula>"Liquid"</formula>
    </cfRule>
  </conditionalFormatting>
  <conditionalFormatting sqref="CV73">
    <cfRule type="cellIs" dxfId="118" priority="119" operator="notEqual">
      <formula>0</formula>
    </cfRule>
  </conditionalFormatting>
  <conditionalFormatting sqref="CW73:DZ73">
    <cfRule type="cellIs" dxfId="117" priority="118" operator="notEqual">
      <formula>0</formula>
    </cfRule>
  </conditionalFormatting>
  <conditionalFormatting sqref="CV89">
    <cfRule type="cellIs" dxfId="116" priority="117" operator="notEqual">
      <formula>0</formula>
    </cfRule>
  </conditionalFormatting>
  <conditionalFormatting sqref="CW89:DZ89">
    <cfRule type="cellIs" dxfId="115" priority="116" operator="notEqual">
      <formula>0</formula>
    </cfRule>
  </conditionalFormatting>
  <conditionalFormatting sqref="CV111">
    <cfRule type="cellIs" dxfId="114" priority="115" operator="notEqual">
      <formula>0</formula>
    </cfRule>
  </conditionalFormatting>
  <conditionalFormatting sqref="CW111:DZ111">
    <cfRule type="cellIs" dxfId="113" priority="114" operator="notEqual">
      <formula>0</formula>
    </cfRule>
  </conditionalFormatting>
  <conditionalFormatting sqref="CV112">
    <cfRule type="cellIs" dxfId="112" priority="113" operator="notEqual">
      <formula>0</formula>
    </cfRule>
  </conditionalFormatting>
  <conditionalFormatting sqref="CW112:DZ112">
    <cfRule type="cellIs" dxfId="111" priority="112" operator="notEqual">
      <formula>0</formula>
    </cfRule>
  </conditionalFormatting>
  <conditionalFormatting sqref="CV135">
    <cfRule type="cellIs" dxfId="110" priority="111" operator="notEqual">
      <formula>0</formula>
    </cfRule>
  </conditionalFormatting>
  <conditionalFormatting sqref="CW135:DZ135">
    <cfRule type="cellIs" dxfId="109" priority="110" operator="notEqual">
      <formula>0</formula>
    </cfRule>
  </conditionalFormatting>
  <conditionalFormatting sqref="CV155">
    <cfRule type="cellIs" dxfId="108" priority="109" operator="notEqual">
      <formula>0</formula>
    </cfRule>
  </conditionalFormatting>
  <conditionalFormatting sqref="CW155:DZ155">
    <cfRule type="cellIs" dxfId="107" priority="108" operator="notEqual">
      <formula>0</formula>
    </cfRule>
  </conditionalFormatting>
  <conditionalFormatting sqref="CV163">
    <cfRule type="cellIs" dxfId="106" priority="107" operator="notEqual">
      <formula>0</formula>
    </cfRule>
  </conditionalFormatting>
  <conditionalFormatting sqref="CW163:DZ163">
    <cfRule type="cellIs" dxfId="105" priority="106" operator="notEqual">
      <formula>0</formula>
    </cfRule>
  </conditionalFormatting>
  <conditionalFormatting sqref="CV166">
    <cfRule type="cellIs" dxfId="104" priority="105" operator="notEqual">
      <formula>0</formula>
    </cfRule>
  </conditionalFormatting>
  <conditionalFormatting sqref="CW166:DZ166">
    <cfRule type="cellIs" dxfId="103" priority="104" operator="notEqual">
      <formula>0</formula>
    </cfRule>
  </conditionalFormatting>
  <conditionalFormatting sqref="CV168">
    <cfRule type="cellIs" dxfId="102" priority="103" operator="notEqual">
      <formula>0</formula>
    </cfRule>
  </conditionalFormatting>
  <conditionalFormatting sqref="CW168:DZ168">
    <cfRule type="cellIs" dxfId="101" priority="102" operator="notEqual">
      <formula>0</formula>
    </cfRule>
  </conditionalFormatting>
  <conditionalFormatting sqref="CV182">
    <cfRule type="cellIs" dxfId="100" priority="101" operator="notEqual">
      <formula>0</formula>
    </cfRule>
  </conditionalFormatting>
  <conditionalFormatting sqref="CW182:DZ182">
    <cfRule type="cellIs" dxfId="99" priority="100" operator="notEqual">
      <formula>0</formula>
    </cfRule>
  </conditionalFormatting>
  <conditionalFormatting sqref="CV184">
    <cfRule type="cellIs" dxfId="98" priority="99" operator="notEqual">
      <formula>0</formula>
    </cfRule>
  </conditionalFormatting>
  <conditionalFormatting sqref="CW184:DZ184">
    <cfRule type="cellIs" dxfId="97" priority="98" operator="notEqual">
      <formula>0</formula>
    </cfRule>
  </conditionalFormatting>
  <conditionalFormatting sqref="CV187">
    <cfRule type="cellIs" dxfId="96" priority="97" operator="notEqual">
      <formula>0</formula>
    </cfRule>
  </conditionalFormatting>
  <conditionalFormatting sqref="CW187:DZ187">
    <cfRule type="cellIs" dxfId="95" priority="96" operator="notEqual">
      <formula>0</formula>
    </cfRule>
  </conditionalFormatting>
  <conditionalFormatting sqref="CV188">
    <cfRule type="cellIs" dxfId="94" priority="95" operator="notEqual">
      <formula>0</formula>
    </cfRule>
  </conditionalFormatting>
  <conditionalFormatting sqref="CW188:DZ188">
    <cfRule type="cellIs" dxfId="93" priority="94" operator="notEqual">
      <formula>0</formula>
    </cfRule>
  </conditionalFormatting>
  <conditionalFormatting sqref="CV206">
    <cfRule type="cellIs" dxfId="92" priority="93" operator="notEqual">
      <formula>0</formula>
    </cfRule>
  </conditionalFormatting>
  <conditionalFormatting sqref="CW206:DZ206">
    <cfRule type="cellIs" dxfId="91" priority="92" operator="notEqual">
      <formula>0</formula>
    </cfRule>
  </conditionalFormatting>
  <conditionalFormatting sqref="CV238">
    <cfRule type="cellIs" dxfId="90" priority="91" operator="notEqual">
      <formula>0</formula>
    </cfRule>
  </conditionalFormatting>
  <conditionalFormatting sqref="CW238:DZ238">
    <cfRule type="cellIs" dxfId="89" priority="90" operator="notEqual">
      <formula>0</formula>
    </cfRule>
  </conditionalFormatting>
  <conditionalFormatting sqref="CV239">
    <cfRule type="cellIs" dxfId="88" priority="89" operator="notEqual">
      <formula>0</formula>
    </cfRule>
  </conditionalFormatting>
  <conditionalFormatting sqref="CW239:DZ239">
    <cfRule type="cellIs" dxfId="87" priority="88" operator="notEqual">
      <formula>0</formula>
    </cfRule>
  </conditionalFormatting>
  <conditionalFormatting sqref="CV256">
    <cfRule type="cellIs" dxfId="86" priority="87" operator="notEqual">
      <formula>0</formula>
    </cfRule>
  </conditionalFormatting>
  <conditionalFormatting sqref="CW256:DZ256">
    <cfRule type="cellIs" dxfId="85" priority="86" operator="notEqual">
      <formula>0</formula>
    </cfRule>
  </conditionalFormatting>
  <conditionalFormatting sqref="CV259">
    <cfRule type="cellIs" dxfId="84" priority="85" operator="notEqual">
      <formula>0</formula>
    </cfRule>
  </conditionalFormatting>
  <conditionalFormatting sqref="CW259:DZ259">
    <cfRule type="cellIs" dxfId="83" priority="84" operator="notEqual">
      <formula>0</formula>
    </cfRule>
  </conditionalFormatting>
  <conditionalFormatting sqref="CV273">
    <cfRule type="cellIs" dxfId="82" priority="83" operator="notEqual">
      <formula>0</formula>
    </cfRule>
  </conditionalFormatting>
  <conditionalFormatting sqref="CW273:DZ273">
    <cfRule type="cellIs" dxfId="81" priority="82" operator="notEqual">
      <formula>0</formula>
    </cfRule>
  </conditionalFormatting>
  <conditionalFormatting sqref="CV275">
    <cfRule type="cellIs" dxfId="80" priority="81" operator="notEqual">
      <formula>0</formula>
    </cfRule>
  </conditionalFormatting>
  <conditionalFormatting sqref="CW275:DZ275">
    <cfRule type="cellIs" dxfId="79" priority="80" operator="notEqual">
      <formula>0</formula>
    </cfRule>
  </conditionalFormatting>
  <conditionalFormatting sqref="CV276">
    <cfRule type="cellIs" dxfId="78" priority="79" operator="notEqual">
      <formula>0</formula>
    </cfRule>
  </conditionalFormatting>
  <conditionalFormatting sqref="CW276:DZ276">
    <cfRule type="cellIs" dxfId="77" priority="78" operator="notEqual">
      <formula>0</formula>
    </cfRule>
  </conditionalFormatting>
  <conditionalFormatting sqref="CV279">
    <cfRule type="cellIs" dxfId="76" priority="77" operator="notEqual">
      <formula>0</formula>
    </cfRule>
  </conditionalFormatting>
  <conditionalFormatting sqref="CW279:DZ279">
    <cfRule type="cellIs" dxfId="75" priority="76" operator="notEqual">
      <formula>0</formula>
    </cfRule>
  </conditionalFormatting>
  <conditionalFormatting sqref="CV282">
    <cfRule type="cellIs" dxfId="74" priority="75" operator="notEqual">
      <formula>0</formula>
    </cfRule>
  </conditionalFormatting>
  <conditionalFormatting sqref="CW282:DZ282">
    <cfRule type="cellIs" dxfId="73" priority="74" operator="notEqual">
      <formula>0</formula>
    </cfRule>
  </conditionalFormatting>
  <conditionalFormatting sqref="CV303">
    <cfRule type="cellIs" dxfId="72" priority="73" operator="notEqual">
      <formula>0</formula>
    </cfRule>
  </conditionalFormatting>
  <conditionalFormatting sqref="CW303:DZ303">
    <cfRule type="cellIs" dxfId="71" priority="72" operator="notEqual">
      <formula>0</formula>
    </cfRule>
  </conditionalFormatting>
  <conditionalFormatting sqref="CV304">
    <cfRule type="cellIs" dxfId="70" priority="71" operator="notEqual">
      <formula>0</formula>
    </cfRule>
  </conditionalFormatting>
  <conditionalFormatting sqref="CW304:DZ304">
    <cfRule type="cellIs" dxfId="69" priority="70" operator="notEqual">
      <formula>0</formula>
    </cfRule>
  </conditionalFormatting>
  <conditionalFormatting sqref="CV305">
    <cfRule type="cellIs" dxfId="68" priority="69" operator="notEqual">
      <formula>0</formula>
    </cfRule>
  </conditionalFormatting>
  <conditionalFormatting sqref="CW305:DZ305">
    <cfRule type="cellIs" dxfId="67" priority="68" operator="notEqual">
      <formula>0</formula>
    </cfRule>
  </conditionalFormatting>
  <conditionalFormatting sqref="CV306">
    <cfRule type="cellIs" dxfId="66" priority="67" operator="notEqual">
      <formula>0</formula>
    </cfRule>
  </conditionalFormatting>
  <conditionalFormatting sqref="CW306:DZ306">
    <cfRule type="cellIs" dxfId="65" priority="66" operator="notEqual">
      <formula>0</formula>
    </cfRule>
  </conditionalFormatting>
  <conditionalFormatting sqref="CV307">
    <cfRule type="cellIs" dxfId="64" priority="65" operator="notEqual">
      <formula>0</formula>
    </cfRule>
  </conditionalFormatting>
  <conditionalFormatting sqref="CW307:DZ307">
    <cfRule type="cellIs" dxfId="63" priority="64" operator="notEqual">
      <formula>0</formula>
    </cfRule>
  </conditionalFormatting>
  <conditionalFormatting sqref="CV343">
    <cfRule type="cellIs" dxfId="62" priority="63" operator="notEqual">
      <formula>0</formula>
    </cfRule>
  </conditionalFormatting>
  <conditionalFormatting sqref="CW343:DZ343">
    <cfRule type="cellIs" dxfId="61" priority="62" operator="notEqual">
      <formula>0</formula>
    </cfRule>
  </conditionalFormatting>
  <conditionalFormatting sqref="CV344">
    <cfRule type="cellIs" dxfId="60" priority="61" operator="notEqual">
      <formula>0</formula>
    </cfRule>
  </conditionalFormatting>
  <conditionalFormatting sqref="CW344:DZ344">
    <cfRule type="cellIs" dxfId="59" priority="60" operator="notEqual">
      <formula>0</formula>
    </cfRule>
  </conditionalFormatting>
  <conditionalFormatting sqref="CV353">
    <cfRule type="cellIs" dxfId="58" priority="59" operator="notEqual">
      <formula>0</formula>
    </cfRule>
  </conditionalFormatting>
  <conditionalFormatting sqref="CW353:DZ353">
    <cfRule type="cellIs" dxfId="57" priority="58" operator="notEqual">
      <formula>0</formula>
    </cfRule>
  </conditionalFormatting>
  <conditionalFormatting sqref="CV354">
    <cfRule type="cellIs" dxfId="56" priority="57" operator="notEqual">
      <formula>0</formula>
    </cfRule>
  </conditionalFormatting>
  <conditionalFormatting sqref="CW354:DZ354">
    <cfRule type="cellIs" dxfId="55" priority="56" operator="notEqual">
      <formula>0</formula>
    </cfRule>
  </conditionalFormatting>
  <conditionalFormatting sqref="CV362">
    <cfRule type="cellIs" dxfId="54" priority="55" operator="notEqual">
      <formula>0</formula>
    </cfRule>
  </conditionalFormatting>
  <conditionalFormatting sqref="CW362:DZ362">
    <cfRule type="cellIs" dxfId="53" priority="54" operator="notEqual">
      <formula>0</formula>
    </cfRule>
  </conditionalFormatting>
  <conditionalFormatting sqref="CV363">
    <cfRule type="cellIs" dxfId="52" priority="53" operator="notEqual">
      <formula>0</formula>
    </cfRule>
  </conditionalFormatting>
  <conditionalFormatting sqref="CW363:DZ363">
    <cfRule type="cellIs" dxfId="51" priority="52" operator="notEqual">
      <formula>0</formula>
    </cfRule>
  </conditionalFormatting>
  <conditionalFormatting sqref="CV364">
    <cfRule type="cellIs" dxfId="50" priority="51" operator="notEqual">
      <formula>0</formula>
    </cfRule>
  </conditionalFormatting>
  <conditionalFormatting sqref="CW364:DZ364">
    <cfRule type="cellIs" dxfId="49" priority="50" operator="notEqual">
      <formula>0</formula>
    </cfRule>
  </conditionalFormatting>
  <conditionalFormatting sqref="CV367">
    <cfRule type="cellIs" dxfId="48" priority="49" operator="notEqual">
      <formula>0</formula>
    </cfRule>
  </conditionalFormatting>
  <conditionalFormatting sqref="CW367:DZ367">
    <cfRule type="cellIs" dxfId="47" priority="48" operator="notEqual">
      <formula>0</formula>
    </cfRule>
  </conditionalFormatting>
  <conditionalFormatting sqref="CV369">
    <cfRule type="cellIs" dxfId="46" priority="47" operator="notEqual">
      <formula>0</formula>
    </cfRule>
  </conditionalFormatting>
  <conditionalFormatting sqref="CW369:DZ369">
    <cfRule type="cellIs" dxfId="45" priority="46" operator="notEqual">
      <formula>0</formula>
    </cfRule>
  </conditionalFormatting>
  <conditionalFormatting sqref="CV370">
    <cfRule type="cellIs" dxfId="44" priority="45" operator="notEqual">
      <formula>0</formula>
    </cfRule>
  </conditionalFormatting>
  <conditionalFormatting sqref="CW370:DZ370">
    <cfRule type="cellIs" dxfId="43" priority="44" operator="notEqual">
      <formula>0</formula>
    </cfRule>
  </conditionalFormatting>
  <conditionalFormatting sqref="CV373">
    <cfRule type="cellIs" dxfId="42" priority="43" operator="notEqual">
      <formula>0</formula>
    </cfRule>
  </conditionalFormatting>
  <conditionalFormatting sqref="CW373:DZ373">
    <cfRule type="cellIs" dxfId="41" priority="42" operator="notEqual">
      <formula>0</formula>
    </cfRule>
  </conditionalFormatting>
  <conditionalFormatting sqref="CV380">
    <cfRule type="cellIs" dxfId="40" priority="41" operator="notEqual">
      <formula>0</formula>
    </cfRule>
  </conditionalFormatting>
  <conditionalFormatting sqref="CW380:DZ380">
    <cfRule type="cellIs" dxfId="39" priority="40" operator="notEqual">
      <formula>0</formula>
    </cfRule>
  </conditionalFormatting>
  <conditionalFormatting sqref="CV384">
    <cfRule type="cellIs" dxfId="38" priority="39" operator="notEqual">
      <formula>0</formula>
    </cfRule>
  </conditionalFormatting>
  <conditionalFormatting sqref="CW384:DZ384">
    <cfRule type="cellIs" dxfId="37" priority="38" operator="notEqual">
      <formula>0</formula>
    </cfRule>
  </conditionalFormatting>
  <conditionalFormatting sqref="CV385">
    <cfRule type="cellIs" dxfId="36" priority="37" operator="notEqual">
      <formula>0</formula>
    </cfRule>
  </conditionalFormatting>
  <conditionalFormatting sqref="CW385:DZ385">
    <cfRule type="cellIs" dxfId="35" priority="36" operator="notEqual">
      <formula>0</formula>
    </cfRule>
  </conditionalFormatting>
  <conditionalFormatting sqref="CV386">
    <cfRule type="cellIs" dxfId="34" priority="35" operator="notEqual">
      <formula>0</formula>
    </cfRule>
  </conditionalFormatting>
  <conditionalFormatting sqref="CW386:DZ386">
    <cfRule type="cellIs" dxfId="33" priority="34" operator="notEqual">
      <formula>0</formula>
    </cfRule>
  </conditionalFormatting>
  <conditionalFormatting sqref="CV389">
    <cfRule type="cellIs" dxfId="32" priority="33" operator="notEqual">
      <formula>0</formula>
    </cfRule>
  </conditionalFormatting>
  <conditionalFormatting sqref="CW389:DZ389">
    <cfRule type="cellIs" dxfId="31" priority="32" operator="notEqual">
      <formula>0</formula>
    </cfRule>
  </conditionalFormatting>
  <conditionalFormatting sqref="CV391">
    <cfRule type="cellIs" dxfId="30" priority="31" operator="notEqual">
      <formula>0</formula>
    </cfRule>
  </conditionalFormatting>
  <conditionalFormatting sqref="CW391:DZ391">
    <cfRule type="cellIs" dxfId="29" priority="30" operator="notEqual">
      <formula>0</formula>
    </cfRule>
  </conditionalFormatting>
  <conditionalFormatting sqref="CV392">
    <cfRule type="cellIs" dxfId="28" priority="29" operator="notEqual">
      <formula>0</formula>
    </cfRule>
  </conditionalFormatting>
  <conditionalFormatting sqref="CW392:DZ392">
    <cfRule type="cellIs" dxfId="27" priority="28" operator="notEqual">
      <formula>0</formula>
    </cfRule>
  </conditionalFormatting>
  <conditionalFormatting sqref="CV401">
    <cfRule type="cellIs" dxfId="26" priority="27" operator="notEqual">
      <formula>0</formula>
    </cfRule>
  </conditionalFormatting>
  <conditionalFormatting sqref="CW401:DZ401">
    <cfRule type="cellIs" dxfId="25" priority="26" operator="notEqual">
      <formula>0</formula>
    </cfRule>
  </conditionalFormatting>
  <conditionalFormatting sqref="CV404">
    <cfRule type="cellIs" dxfId="24" priority="25" operator="notEqual">
      <formula>0</formula>
    </cfRule>
  </conditionalFormatting>
  <conditionalFormatting sqref="CW404:DZ404">
    <cfRule type="cellIs" dxfId="23" priority="24" operator="notEqual">
      <formula>0</formula>
    </cfRule>
  </conditionalFormatting>
  <conditionalFormatting sqref="CV407">
    <cfRule type="cellIs" dxfId="22" priority="23" operator="notEqual">
      <formula>0</formula>
    </cfRule>
  </conditionalFormatting>
  <conditionalFormatting sqref="CW407:DZ407">
    <cfRule type="cellIs" dxfId="21" priority="22" operator="notEqual">
      <formula>0</formula>
    </cfRule>
  </conditionalFormatting>
  <conditionalFormatting sqref="CV414">
    <cfRule type="cellIs" dxfId="20" priority="21" operator="notEqual">
      <formula>0</formula>
    </cfRule>
  </conditionalFormatting>
  <conditionalFormatting sqref="CW414:DZ414">
    <cfRule type="cellIs" dxfId="19" priority="20" operator="notEqual">
      <formula>0</formula>
    </cfRule>
  </conditionalFormatting>
  <conditionalFormatting sqref="CV415">
    <cfRule type="cellIs" dxfId="18" priority="19" operator="notEqual">
      <formula>0</formula>
    </cfRule>
  </conditionalFormatting>
  <conditionalFormatting sqref="CW415:DZ415">
    <cfRule type="cellIs" dxfId="17" priority="18" operator="notEqual">
      <formula>0</formula>
    </cfRule>
  </conditionalFormatting>
  <conditionalFormatting sqref="CV436">
    <cfRule type="cellIs" dxfId="16" priority="17" operator="notEqual">
      <formula>0</formula>
    </cfRule>
  </conditionalFormatting>
  <conditionalFormatting sqref="CW436:DZ436">
    <cfRule type="cellIs" dxfId="15" priority="16" operator="notEqual">
      <formula>0</formula>
    </cfRule>
  </conditionalFormatting>
  <conditionalFormatting sqref="CV435">
    <cfRule type="cellIs" dxfId="14" priority="15" operator="notEqual">
      <formula>0</formula>
    </cfRule>
  </conditionalFormatting>
  <conditionalFormatting sqref="CW435:DZ435">
    <cfRule type="cellIs" dxfId="13" priority="14" operator="notEqual">
      <formula>0</formula>
    </cfRule>
  </conditionalFormatting>
  <conditionalFormatting sqref="CV441">
    <cfRule type="cellIs" dxfId="12" priority="13" operator="notEqual">
      <formula>0</formula>
    </cfRule>
  </conditionalFormatting>
  <conditionalFormatting sqref="CW441:DZ441">
    <cfRule type="cellIs" dxfId="11" priority="12" operator="notEqual">
      <formula>0</formula>
    </cfRule>
  </conditionalFormatting>
  <conditionalFormatting sqref="CV465">
    <cfRule type="cellIs" dxfId="10" priority="11" operator="notEqual">
      <formula>0</formula>
    </cfRule>
  </conditionalFormatting>
  <conditionalFormatting sqref="CW465:DZ465">
    <cfRule type="cellIs" dxfId="9" priority="10" operator="notEqual">
      <formula>0</formula>
    </cfRule>
  </conditionalFormatting>
  <conditionalFormatting sqref="CV491">
    <cfRule type="cellIs" dxfId="8" priority="9" operator="notEqual">
      <formula>0</formula>
    </cfRule>
  </conditionalFormatting>
  <conditionalFormatting sqref="CW491:DZ491">
    <cfRule type="cellIs" dxfId="7" priority="8" operator="notEqual">
      <formula>0</formula>
    </cfRule>
  </conditionalFormatting>
  <conditionalFormatting sqref="CV492">
    <cfRule type="cellIs" dxfId="6" priority="7" operator="notEqual">
      <formula>0</formula>
    </cfRule>
  </conditionalFormatting>
  <conditionalFormatting sqref="CW492:DZ492">
    <cfRule type="cellIs" dxfId="5" priority="6" operator="notEqual">
      <formula>0</formula>
    </cfRule>
  </conditionalFormatting>
  <conditionalFormatting sqref="CV494">
    <cfRule type="cellIs" dxfId="4" priority="5" operator="notEqual">
      <formula>0</formula>
    </cfRule>
  </conditionalFormatting>
  <conditionalFormatting sqref="CW494:DZ494">
    <cfRule type="cellIs" dxfId="3" priority="4" operator="notEqual">
      <formula>0</formula>
    </cfRule>
  </conditionalFormatting>
  <conditionalFormatting sqref="DW101:DZ101">
    <cfRule type="cellIs" dxfId="2" priority="3" operator="notEqual">
      <formula>0</formula>
    </cfRule>
  </conditionalFormatting>
  <conditionalFormatting sqref="CV101">
    <cfRule type="cellIs" dxfId="1" priority="2" operator="notEqual">
      <formula>0</formula>
    </cfRule>
  </conditionalFormatting>
  <conditionalFormatting sqref="CW101:DV101">
    <cfRule type="cellIs" dxfId="0" priority="1" operator="notEqual">
      <formula>0</formula>
    </cfRule>
  </conditionalFormatting>
  <dataValidations count="3">
    <dataValidation type="list" allowBlank="1" showInputMessage="1" showErrorMessage="1" sqref="AM380 AM206 AM89 AM101 AM111:AM112 AM135 AM155 AM163 AM166 AM168 AM182 AM273 AM184 AM187:AM188 AM238:AM239 AM256 AM73 AM259 AM275:AM276 AM279 AM282 AM303:AM307 AM343:AM344 AM353:AM354 AM362:AM364 AM367 AM369:AM370 AM373 AM384:AM386 AM389 AM401 AM404 AM407 AM414:AM415 AM435:AM436 AM441 AM465 AM491:AM492 AM391:AM392 AM494 AM499" xr:uid="{DA4A02D9-3463-48E3-B5FD-E63F2B7DB0D5}">
      <formula1>$A$1001:$A$1002</formula1>
    </dataValidation>
    <dataValidation type="list" allowBlank="1" showInputMessage="1" showErrorMessage="1" sqref="AX547 AX574 AX528 AX559 AX568 AX500" xr:uid="{4C8243CB-22F2-43DF-9811-67D2F19F7D36}">
      <formula1>CpDataType</formula1>
    </dataValidation>
    <dataValidation type="list" allowBlank="1" showInputMessage="1" showErrorMessage="1" sqref="AM388 AM210 AM403 AM406 AM400 AM383 AM270 AM366 AM361 AM253 AM240 AM381" xr:uid="{9EF0A8A9-C5B2-4037-975B-99DA702FAFA5}">
      <formula1>$A$1011:$A$1012</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CpDataEquations</vt:lpstr>
      <vt:lpstr>CpDataCoefficients</vt:lpstr>
      <vt:lpstr>PData</vt:lpstr>
      <vt:lpstr>PData_LK1NonPolar_Z0</vt:lpstr>
      <vt:lpstr>PData_LK1NonPolar_Z1</vt:lpstr>
      <vt:lpstr>PData_Properties</vt:lpstr>
      <vt:lpstr>PData_PropertyNames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Steve-Local</dc:creator>
  <cp:lastModifiedBy>Steve-Local</cp:lastModifiedBy>
  <dcterms:created xsi:type="dcterms:W3CDTF">2018-04-14T03:37:03Z</dcterms:created>
  <dcterms:modified xsi:type="dcterms:W3CDTF">2018-04-14T04:14:19Z</dcterms:modified>
</cp:coreProperties>
</file>